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4RBC制度及檢查報表修訂及規劃\05_半年報修訂\0726\"/>
    </mc:Choice>
  </mc:AlternateContent>
  <xr:revisionPtr revIDLastSave="0" documentId="13_ncr:1_{FD39FD0D-A6DD-47BD-B844-EB4A7580CAE5}" xr6:coauthVersionLast="36" xr6:coauthVersionMax="47" xr10:uidLastSave="{00000000-0000-0000-0000-000000000000}"/>
  <bookViews>
    <workbookView xWindow="0" yWindow="0" windowWidth="28800" windowHeight="11400" tabRatio="884" firstSheet="1" activeTab="1" xr2:uid="{00000000-000D-0000-FFFF-FFFF00000000}"/>
  </bookViews>
  <sheets>
    <sheet name="封面" sheetId="116" r:id="rId1"/>
    <sheet name="目錄" sheetId="75" r:id="rId2"/>
    <sheet name="表03" sheetId="1" r:id="rId3"/>
    <sheet name="表05-1" sheetId="3" r:id="rId4"/>
    <sheet name="表06" sheetId="287" r:id="rId5"/>
    <sheet name="表09-1" sheetId="274" r:id="rId6"/>
    <sheet name="表09-2" sheetId="289" r:id="rId7"/>
    <sheet name="表10-1" sheetId="93" r:id="rId8"/>
    <sheet name="表10-2" sheetId="270" r:id="rId9"/>
    <sheet name="表10-3" sheetId="64" r:id="rId10"/>
    <sheet name="表10-4" sheetId="11" r:id="rId11"/>
    <sheet name="表11-1" sheetId="12" r:id="rId12"/>
    <sheet name="表11-2" sheetId="95" r:id="rId13"/>
    <sheet name="表12-1" sheetId="275" r:id="rId14"/>
    <sheet name="表12-2" sheetId="281" r:id="rId15"/>
    <sheet name="表13-1" sheetId="280" r:id="rId16"/>
    <sheet name="表13-2" sheetId="17" r:id="rId17"/>
    <sheet name="表13-4" sheetId="284" r:id="rId18"/>
    <sheet name="表16-1-1" sheetId="70" r:id="rId19"/>
    <sheet name="表16-1-2" sheetId="71" r:id="rId20"/>
    <sheet name="表16-1-3" sheetId="72" r:id="rId21"/>
    <sheet name="表16-1-4" sheetId="73" r:id="rId22"/>
    <sheet name="表16-1-5" sheetId="74" r:id="rId23"/>
    <sheet name="表16-2-1" sheetId="26" r:id="rId24"/>
    <sheet name="表16-2-2" sheetId="27" r:id="rId25"/>
    <sheet name="表16-2-3" sheetId="28" r:id="rId26"/>
    <sheet name="表19-3" sheetId="158" r:id="rId27"/>
    <sheet name="表19-4" sheetId="251" r:id="rId28"/>
    <sheet name="表19-5" sheetId="252" r:id="rId29"/>
    <sheet name="表19-6" sheetId="253" r:id="rId30"/>
    <sheet name="表21-1" sheetId="157" r:id="rId31"/>
    <sheet name="表21-2" sheetId="33" r:id="rId32"/>
    <sheet name="表21-3" sheetId="156" r:id="rId33"/>
    <sheet name="表21-4" sheetId="68" r:id="rId34"/>
    <sheet name="表21-7" sheetId="286" r:id="rId35"/>
    <sheet name="表25-1" sheetId="249" r:id="rId36"/>
    <sheet name="表25-2" sheetId="115" r:id="rId37"/>
    <sheet name="表25-8" sheetId="273" r:id="rId38"/>
    <sheet name="表26-1" sheetId="67" r:id="rId39"/>
    <sheet name="表30-1" sheetId="37" r:id="rId40"/>
    <sheet name="表30-2" sheetId="38" r:id="rId41"/>
    <sheet name="表30-3" sheetId="39" r:id="rId42"/>
    <sheet name="表30-3-1" sheetId="282" r:id="rId43"/>
    <sheet name="表30-3-2" sheetId="41" r:id="rId44"/>
    <sheet name="表30-3-3" sheetId="192" r:id="rId45"/>
    <sheet name="表30-4" sheetId="42" r:id="rId46"/>
    <sheet name="表30-4-1" sheetId="276" r:id="rId47"/>
    <sheet name="表30-5" sheetId="43" r:id="rId48"/>
    <sheet name="表30-5-1" sheetId="285" r:id="rId49"/>
    <sheet name="表30-5-2" sheetId="291" r:id="rId50"/>
    <sheet name="表30-5-2-1" sheetId="294" r:id="rId51"/>
    <sheet name="表30-5-2-2-1" sheetId="295" r:id="rId52"/>
    <sheet name="表30-5-2-2-2" sheetId="296" r:id="rId53"/>
    <sheet name="表30-5-2-3-1" sheetId="297" r:id="rId54"/>
    <sheet name="表30-5-2-3-2" sheetId="298" r:id="rId55"/>
    <sheet name="表30-5-2-4-1" sheetId="299" r:id="rId56"/>
    <sheet name="表30-5-2-4-2" sheetId="300" r:id="rId57"/>
    <sheet name="表30-5-2-5-1" sheetId="301" r:id="rId58"/>
    <sheet name="表30-5-2-5-2" sheetId="302" r:id="rId59"/>
    <sheet name="表30-5-2-5-3" sheetId="303" r:id="rId60"/>
    <sheet name="表30-5-2-5-4" sheetId="304" r:id="rId61"/>
    <sheet name="表30-5-2-5-5" sheetId="305" r:id="rId62"/>
    <sheet name="表30-5-2-5-6" sheetId="306" r:id="rId63"/>
    <sheet name="表30-5-2-6" sheetId="307" r:id="rId64"/>
    <sheet name="表30-6" sheetId="44" r:id="rId65"/>
    <sheet name="表30-7" sheetId="247" r:id="rId66"/>
    <sheet name="表30-8" sheetId="293" r:id="rId67"/>
    <sheet name="表30-8-1" sheetId="150" r:id="rId68"/>
    <sheet name="表30-8-2" sheetId="151" r:id="rId69"/>
    <sheet name="表30-8-3" sheetId="233" r:id="rId70"/>
    <sheet name="表30-8-4" sheetId="250" r:id="rId71"/>
    <sheet name="表30-8-5" sheetId="277" r:id="rId72"/>
    <sheet name="表30-8-6" sheetId="278" r:id="rId73"/>
    <sheet name="表30-8-7" sheetId="290" r:id="rId74"/>
    <sheet name="表30-8-8" sheetId="292" r:id="rId75"/>
    <sheet name="表30-9" sheetId="47" r:id="rId76"/>
    <sheet name="表30-10" sheetId="48" r:id="rId77"/>
    <sheet name="表30-11" sheetId="49" r:id="rId78"/>
    <sheet name="表30-12" sheetId="50" r:id="rId79"/>
    <sheet name="表30-13" sheetId="69" r:id="rId80"/>
    <sheet name="表30-14" sheetId="52" r:id="rId81"/>
    <sheet name="表30-15" sheetId="53" r:id="rId82"/>
    <sheet name="表30-16" sheetId="54" r:id="rId83"/>
    <sheet name="表30-14-1" sheetId="55" r:id="rId84"/>
    <sheet name="表30-14-2" sheetId="56" r:id="rId85"/>
    <sheet name="表30-14-3" sheetId="288"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123Graph_X" localSheetId="5" hidden="1">'[1]5DAYRPT '!#REF!</definedName>
    <definedName name="__123Graph_X" localSheetId="8" hidden="1">'[2]5DAYRPT '!#REF!</definedName>
    <definedName name="__123Graph_X" localSheetId="13" hidden="1">'[1]5DAYRPT '!#REF!</definedName>
    <definedName name="__123Graph_X" localSheetId="15" hidden="1">'[2]5DAYRPT '!#REF!</definedName>
    <definedName name="__123Graph_X" localSheetId="17" hidden="1">'[3]5DAYRPT '!#REF!</definedName>
    <definedName name="__123Graph_X" localSheetId="34" hidden="1">'[2]5DAYRPT '!#REF!</definedName>
    <definedName name="__123Graph_X" localSheetId="42" hidden="1">'[3]5DAYRPT '!#REF!</definedName>
    <definedName name="__123Graph_X" localSheetId="46" hidden="1">'[1]5DAYRPT '!#REF!</definedName>
    <definedName name="__123Graph_X" localSheetId="66" hidden="1">'[3]5DAYRPT '!#REF!</definedName>
    <definedName name="__123Graph_X" localSheetId="71" hidden="1">'[2]5DAYRPT '!#REF!</definedName>
    <definedName name="__123Graph_X" localSheetId="72" hidden="1">'[2]5DAYRPT '!#REF!</definedName>
    <definedName name="__123Graph_X" localSheetId="73" hidden="1">'[3]5DAYRPT '!#REF!</definedName>
    <definedName name="__123Graph_X" localSheetId="74" hidden="1">'[2]5DAYRPT '!#REF!</definedName>
    <definedName name="__123Graph_X" hidden="1">'[2]5DAYRPT '!#REF!</definedName>
    <definedName name="_xlnm._FilterDatabase" localSheetId="1" hidden="1">目錄!$A$4:$P$168</definedName>
    <definedName name="_Order1" hidden="1">255</definedName>
    <definedName name="A">[4]不動產!$A$6</definedName>
    <definedName name="aaa" localSheetId="5">[5]Sheet2!$A$6</definedName>
    <definedName name="aaa" localSheetId="13">[5]Sheet2!$A$6</definedName>
    <definedName name="aaa" localSheetId="17">[6]Sheet2!$A$6</definedName>
    <definedName name="aaa" localSheetId="35">[5]Sheet2!$A$6</definedName>
    <definedName name="aaa" localSheetId="37">[5]Sheet2!$A$6</definedName>
    <definedName name="aaa" localSheetId="42">[7]Sheet2!$A$6</definedName>
    <definedName name="aaa" localSheetId="46">[5]Sheet2!$A$6</definedName>
    <definedName name="aaa" localSheetId="66">[7]Sheet2!$A$6</definedName>
    <definedName name="aaa" localSheetId="70">[5]Sheet2!$A$6</definedName>
    <definedName name="aaa" localSheetId="73">[7]Sheet2!$A$6</definedName>
    <definedName name="aaa">[8]Sheet2!$A$6</definedName>
    <definedName name="AP" localSheetId="5">#REF!</definedName>
    <definedName name="AP" localSheetId="13">#REF!</definedName>
    <definedName name="AP" localSheetId="17">#REF!</definedName>
    <definedName name="AP" localSheetId="35">#REF!</definedName>
    <definedName name="AP" localSheetId="37">#REF!</definedName>
    <definedName name="AP" localSheetId="42">#REF!</definedName>
    <definedName name="AP" localSheetId="46">#REF!</definedName>
    <definedName name="AP" localSheetId="66">#REF!</definedName>
    <definedName name="AP" localSheetId="70">#REF!</definedName>
    <definedName name="AP" localSheetId="73">#REF!</definedName>
    <definedName name="AP">#REF!</definedName>
    <definedName name="AS2DocOpenMode" hidden="1">"AS2DocumentEdit"</definedName>
    <definedName name="AS2HasNoAutoHeaderFooter">"OFF"</definedName>
    <definedName name="b" localSheetId="17">#REF!</definedName>
    <definedName name="b" localSheetId="35">#REF!</definedName>
    <definedName name="b" localSheetId="42">#REF!</definedName>
    <definedName name="b" localSheetId="66">#REF!</definedName>
    <definedName name="b" localSheetId="73">#REF!</definedName>
    <definedName name="b">#REF!</definedName>
    <definedName name="bbb" localSheetId="5">[9]Sheet2!$A$6</definedName>
    <definedName name="bbb" localSheetId="13">[9]Sheet2!$A$6</definedName>
    <definedName name="bbb" localSheetId="17">[7]Sheet2!$A$6</definedName>
    <definedName name="bbb" localSheetId="42">[7]Sheet2!$A$6</definedName>
    <definedName name="bbb" localSheetId="46">[9]Sheet2!$A$6</definedName>
    <definedName name="bbb" localSheetId="66">[7]Sheet2!$A$6</definedName>
    <definedName name="bbb" localSheetId="71">[9]Sheet2!$A$6</definedName>
    <definedName name="bbb" localSheetId="72">[9]Sheet2!$A$6</definedName>
    <definedName name="bbb" localSheetId="73">[7]Sheet2!$A$6</definedName>
    <definedName name="bbb">[5]Sheet2!$A$6</definedName>
    <definedName name="cc" localSheetId="17">#REF!</definedName>
    <definedName name="cc" localSheetId="35">#REF!</definedName>
    <definedName name="cc" localSheetId="42">#REF!</definedName>
    <definedName name="cc" localSheetId="66">#REF!</definedName>
    <definedName name="cc" localSheetId="73">#REF!</definedName>
    <definedName name="cc">#REF!</definedName>
    <definedName name="CP" localSheetId="5">#REF!</definedName>
    <definedName name="CP" localSheetId="13">#REF!</definedName>
    <definedName name="CP" localSheetId="17">#REF!</definedName>
    <definedName name="CP" localSheetId="35">#REF!</definedName>
    <definedName name="CP" localSheetId="37">#REF!</definedName>
    <definedName name="CP" localSheetId="42">#REF!</definedName>
    <definedName name="CP" localSheetId="46">#REF!</definedName>
    <definedName name="CP" localSheetId="66">#REF!</definedName>
    <definedName name="CP" localSheetId="70">#REF!</definedName>
    <definedName name="CP" localSheetId="73">#REF!</definedName>
    <definedName name="CP">#REF!</definedName>
    <definedName name="d" localSheetId="17">#REF!</definedName>
    <definedName name="d" localSheetId="35">#REF!</definedName>
    <definedName name="d" localSheetId="42">#REF!</definedName>
    <definedName name="d" localSheetId="66">#REF!</definedName>
    <definedName name="d" localSheetId="73">#REF!</definedName>
    <definedName name="d">#REF!</definedName>
    <definedName name="dfg">'[10]表02(負債業主權益)'!$A$52</definedName>
    <definedName name="DWP" localSheetId="5">#REF!</definedName>
    <definedName name="DWP" localSheetId="13">#REF!</definedName>
    <definedName name="DWP" localSheetId="17">#REF!</definedName>
    <definedName name="DWP" localSheetId="35">#REF!</definedName>
    <definedName name="DWP" localSheetId="37">#REF!</definedName>
    <definedName name="DWP" localSheetId="42">#REF!</definedName>
    <definedName name="DWP" localSheetId="46">#REF!</definedName>
    <definedName name="DWP" localSheetId="66">#REF!</definedName>
    <definedName name="DWP" localSheetId="70">#REF!</definedName>
    <definedName name="DWP" localSheetId="73">#REF!</definedName>
    <definedName name="DWP">#REF!</definedName>
    <definedName name="E" localSheetId="17">#REF!</definedName>
    <definedName name="E" localSheetId="35">#REF!</definedName>
    <definedName name="E" localSheetId="42">#REF!</definedName>
    <definedName name="E" localSheetId="66">#REF!</definedName>
    <definedName name="E" localSheetId="73">#REF!</definedName>
    <definedName name="E">#REF!</definedName>
    <definedName name="f" localSheetId="17">#REF!</definedName>
    <definedName name="f" localSheetId="35">#REF!</definedName>
    <definedName name="f" localSheetId="42">#REF!</definedName>
    <definedName name="f" localSheetId="66">#REF!</definedName>
    <definedName name="f" localSheetId="73">#REF!</definedName>
    <definedName name="f">#REF!</definedName>
    <definedName name="fde">[10]表03!$A$50</definedName>
    <definedName name="frd">[10]表09!$A$24</definedName>
    <definedName name="G" localSheetId="17">#REF!</definedName>
    <definedName name="G" localSheetId="35">#REF!</definedName>
    <definedName name="G" localSheetId="42">#REF!</definedName>
    <definedName name="G" localSheetId="66">#REF!</definedName>
    <definedName name="G" localSheetId="73">#REF!</definedName>
    <definedName name="G">#REF!</definedName>
    <definedName name="i" localSheetId="17">#REF!</definedName>
    <definedName name="i" localSheetId="35">#REF!</definedName>
    <definedName name="i" localSheetId="42">#REF!</definedName>
    <definedName name="i" localSheetId="66">#REF!</definedName>
    <definedName name="i" localSheetId="73">#REF!</definedName>
    <definedName name="i">#REF!</definedName>
    <definedName name="I1_01_01" localSheetId="5">'[11]表02-2'!$B$23</definedName>
    <definedName name="I1_01_01" localSheetId="13">'[11]表02-2'!$B$23</definedName>
    <definedName name="I1_01_01" localSheetId="17">'[12]表01-1'!$B$23</definedName>
    <definedName name="I1_01_01" localSheetId="37">'[12]表01-1'!$B$23</definedName>
    <definedName name="I1_01_01" localSheetId="42">'[13]表02-2'!$B$23</definedName>
    <definedName name="I1_01_01" localSheetId="46">'[11]表02-2'!$B$23</definedName>
    <definedName name="I1_01_01" localSheetId="66">'[13]表02-2'!$B$23</definedName>
    <definedName name="I1_01_01" localSheetId="70">'[11]表02-2'!$B$23</definedName>
    <definedName name="I1_01_01" localSheetId="73">'[13]表02-2'!$B$23</definedName>
    <definedName name="I1_01_01">'[12]表01-1'!$B$23</definedName>
    <definedName name="I1_02_01" localSheetId="5">'[11]表02-6'!$A$44</definedName>
    <definedName name="I1_02_01" localSheetId="13">'[11]表02-6'!$A$44</definedName>
    <definedName name="I1_02_01" localSheetId="17">'[13]表02-6'!$A$44</definedName>
    <definedName name="I1_02_01" localSheetId="37">'[11]表02-6'!$A$44</definedName>
    <definedName name="I1_02_01" localSheetId="42">'[13]表02-6'!$A$44</definedName>
    <definedName name="I1_02_01" localSheetId="46">'[11]表02-6'!$A$44</definedName>
    <definedName name="I1_02_01" localSheetId="66">'[13]表02-6'!$A$44</definedName>
    <definedName name="I1_02_01" localSheetId="70">'[11]表02-6'!$A$44</definedName>
    <definedName name="I1_02_01" localSheetId="73">'[13]表02-6'!$A$44</definedName>
    <definedName name="I1_02_01">#REF!</definedName>
    <definedName name="I1_02_02" localSheetId="5">'[11]表02-7'!$A$19</definedName>
    <definedName name="I1_02_02" localSheetId="13">'[11]表02-7'!$A$19</definedName>
    <definedName name="I1_02_02" localSheetId="17">'[13]表02-7'!$A$19</definedName>
    <definedName name="I1_02_02" localSheetId="37">'[11]表02-7'!$A$19</definedName>
    <definedName name="I1_02_02" localSheetId="42">'[13]表02-7'!$A$19</definedName>
    <definedName name="I1_02_02" localSheetId="46">'[11]表02-7'!$A$19</definedName>
    <definedName name="I1_02_02" localSheetId="66">'[13]表02-7'!$A$19</definedName>
    <definedName name="I1_02_02" localSheetId="70">'[11]表02-7'!$A$19</definedName>
    <definedName name="I1_02_02" localSheetId="73">'[13]表02-7'!$A$19</definedName>
    <definedName name="I1_02_02">#REF!</definedName>
    <definedName name="I1_02_03" localSheetId="5">'[11]表02-5'!$A$29</definedName>
    <definedName name="I1_02_03" localSheetId="13">'[11]表02-5'!$A$29</definedName>
    <definedName name="I1_02_03" localSheetId="17">'[13]表02-5'!$A$29</definedName>
    <definedName name="I1_02_03" localSheetId="37">'[11]表02-5'!$A$29</definedName>
    <definedName name="I1_02_03" localSheetId="42">'[13]表02-5'!$A$29</definedName>
    <definedName name="I1_02_03" localSheetId="46">'[11]表02-5'!$A$29</definedName>
    <definedName name="I1_02_03" localSheetId="66">'[13]表02-5'!$A$29</definedName>
    <definedName name="I1_02_03" localSheetId="70">'[11]表02-5'!$A$29</definedName>
    <definedName name="I1_02_03" localSheetId="73">'[13]表02-5'!$A$29</definedName>
    <definedName name="I1_02_03">#REF!</definedName>
    <definedName name="I1_02_04" localSheetId="5">'[11]表02-3'!$A$30</definedName>
    <definedName name="I1_02_04" localSheetId="13">'[11]表02-3'!$A$30</definedName>
    <definedName name="I1_02_04" localSheetId="17">'[13]表02-3'!$A$30</definedName>
    <definedName name="I1_02_04" localSheetId="37">'[11]表02-3'!$A$30</definedName>
    <definedName name="I1_02_04" localSheetId="42">'[13]表02-3'!$A$30</definedName>
    <definedName name="I1_02_04" localSheetId="46">'[11]表02-3'!$A$30</definedName>
    <definedName name="I1_02_04" localSheetId="66">'[13]表02-3'!$A$30</definedName>
    <definedName name="I1_02_04" localSheetId="70">'[11]表02-3'!$A$30</definedName>
    <definedName name="I1_02_04" localSheetId="73">'[13]表02-3'!$A$30</definedName>
    <definedName name="I1_02_04">#REF!</definedName>
    <definedName name="I1_02_05" localSheetId="5">'[11]表02-4'!$A$16</definedName>
    <definedName name="I1_02_05" localSheetId="13">'[11]表02-4'!$A$16</definedName>
    <definedName name="I1_02_05" localSheetId="17">'[13]表02-4'!$A$16</definedName>
    <definedName name="I1_02_05" localSheetId="37">'[11]表02-4'!$A$16</definedName>
    <definedName name="I1_02_05" localSheetId="42">'[13]表02-4'!$A$16</definedName>
    <definedName name="I1_02_05" localSheetId="46">'[11]表02-4'!$A$16</definedName>
    <definedName name="I1_02_05" localSheetId="66">'[13]表02-4'!$A$16</definedName>
    <definedName name="I1_02_05" localSheetId="70">'[11]表02-4'!$A$16</definedName>
    <definedName name="I1_02_05" localSheetId="73">'[13]表02-4'!$A$16</definedName>
    <definedName name="I1_02_05">#REF!</definedName>
    <definedName name="I1_02_06" localSheetId="5">[11]Sheet1!$A$18</definedName>
    <definedName name="I1_02_06" localSheetId="13">[11]Sheet1!$A$18</definedName>
    <definedName name="I1_02_06" localSheetId="17">[13]Sheet1!$A$18</definedName>
    <definedName name="I1_02_06" localSheetId="37">[11]Sheet1!$A$18</definedName>
    <definedName name="I1_02_06" localSheetId="42">[13]Sheet1!$A$18</definedName>
    <definedName name="I1_02_06" localSheetId="46">[11]Sheet1!$A$18</definedName>
    <definedName name="I1_02_06" localSheetId="66">[13]Sheet1!$A$18</definedName>
    <definedName name="I1_02_06" localSheetId="70">[11]Sheet1!$A$18</definedName>
    <definedName name="I1_02_06" localSheetId="73">[13]Sheet1!$A$18</definedName>
    <definedName name="I1_02_06">#REF!</definedName>
    <definedName name="I1_02_07" localSheetId="5">'[11]表01-1'!$A$22</definedName>
    <definedName name="I1_02_07" localSheetId="13">'[11]表01-1'!$A$22</definedName>
    <definedName name="I1_02_07" localSheetId="17">'[13]表01-1'!$A$22</definedName>
    <definedName name="I1_02_07" localSheetId="37">'[11]表01-1'!$A$22</definedName>
    <definedName name="I1_02_07" localSheetId="42">'[13]表01-1'!$A$22</definedName>
    <definedName name="I1_02_07" localSheetId="46">'[11]表01-1'!$A$22</definedName>
    <definedName name="I1_02_07" localSheetId="66">'[13]表01-1'!$A$22</definedName>
    <definedName name="I1_02_07" localSheetId="70">'[11]表01-1'!$A$22</definedName>
    <definedName name="I1_02_07" localSheetId="73">'[13]表01-1'!$A$22</definedName>
    <definedName name="I1_02_07">#REF!</definedName>
    <definedName name="LBCell010" localSheetId="5">#REF!</definedName>
    <definedName name="LBCell010" localSheetId="13">#REF!</definedName>
    <definedName name="LBCell010" localSheetId="17">#REF!</definedName>
    <definedName name="LBCell010" localSheetId="35">#REF!</definedName>
    <definedName name="LBCell010" localSheetId="37">#REF!</definedName>
    <definedName name="LBCell010" localSheetId="42">#REF!</definedName>
    <definedName name="LBCell010" localSheetId="46">#REF!</definedName>
    <definedName name="LBCell010" localSheetId="66">#REF!</definedName>
    <definedName name="LBCell010" localSheetId="70">#REF!</definedName>
    <definedName name="LBCell010" localSheetId="73">#REF!</definedName>
    <definedName name="LBCell010">#REF!</definedName>
    <definedName name="LBCell020" localSheetId="5">#REF!</definedName>
    <definedName name="LBCell020" localSheetId="13">#REF!</definedName>
    <definedName name="LBCell020" localSheetId="17">#REF!</definedName>
    <definedName name="LBCell020" localSheetId="35">#REF!</definedName>
    <definedName name="LBCell020" localSheetId="37">#REF!</definedName>
    <definedName name="LBCell020" localSheetId="42">#REF!</definedName>
    <definedName name="LBCell020" localSheetId="46">#REF!</definedName>
    <definedName name="LBCell020" localSheetId="66">#REF!</definedName>
    <definedName name="LBCell020" localSheetId="70">#REF!</definedName>
    <definedName name="LBCell020" localSheetId="73">#REF!</definedName>
    <definedName name="LBCell020">#REF!</definedName>
    <definedName name="LBCell021" localSheetId="5">#REF!</definedName>
    <definedName name="LBCell021" localSheetId="13">#REF!</definedName>
    <definedName name="LBCell021" localSheetId="17">#REF!</definedName>
    <definedName name="LBCell021" localSheetId="35">#REF!</definedName>
    <definedName name="LBCell021" localSheetId="37">#REF!</definedName>
    <definedName name="LBCell021" localSheetId="42">#REF!</definedName>
    <definedName name="LBCell021" localSheetId="46">#REF!</definedName>
    <definedName name="LBCell021" localSheetId="66">#REF!</definedName>
    <definedName name="LBCell021" localSheetId="70">#REF!</definedName>
    <definedName name="LBCell021" localSheetId="73">#REF!</definedName>
    <definedName name="LBCell021">#REF!</definedName>
    <definedName name="LBCell022" localSheetId="5">#REF!</definedName>
    <definedName name="LBCell022" localSheetId="13">#REF!</definedName>
    <definedName name="LBCell022" localSheetId="17">#REF!</definedName>
    <definedName name="LBCell022" localSheetId="35">#REF!</definedName>
    <definedName name="LBCell022" localSheetId="37">#REF!</definedName>
    <definedName name="LBCell022" localSheetId="42">#REF!</definedName>
    <definedName name="LBCell022" localSheetId="46">#REF!</definedName>
    <definedName name="LBCell022" localSheetId="66">#REF!</definedName>
    <definedName name="LBCell022" localSheetId="70">#REF!</definedName>
    <definedName name="LBCell022" localSheetId="73">#REF!</definedName>
    <definedName name="LBCell022">#REF!</definedName>
    <definedName name="LBCell030" localSheetId="5">#REF!</definedName>
    <definedName name="LBCell030" localSheetId="13">#REF!</definedName>
    <definedName name="LBCell030" localSheetId="17">#REF!</definedName>
    <definedName name="LBCell030" localSheetId="35">#REF!</definedName>
    <definedName name="LBCell030" localSheetId="37">#REF!</definedName>
    <definedName name="LBCell030" localSheetId="42">#REF!</definedName>
    <definedName name="LBCell030" localSheetId="46">#REF!</definedName>
    <definedName name="LBCell030" localSheetId="66">#REF!</definedName>
    <definedName name="LBCell030" localSheetId="70">#REF!</definedName>
    <definedName name="LBCell030" localSheetId="73">#REF!</definedName>
    <definedName name="LBCell030">#REF!</definedName>
    <definedName name="LBCell071SUM">'[14]表07(總計)'!$E$40</definedName>
    <definedName name="LBCell090" localSheetId="5">#REF!</definedName>
    <definedName name="LBCell090" localSheetId="13">#REF!</definedName>
    <definedName name="LBCell090" localSheetId="17">#REF!</definedName>
    <definedName name="LBCell090" localSheetId="35">#REF!</definedName>
    <definedName name="LBCell090" localSheetId="37">#REF!</definedName>
    <definedName name="LBCell090" localSheetId="42">#REF!</definedName>
    <definedName name="LBCell090" localSheetId="46">#REF!</definedName>
    <definedName name="LBCell090" localSheetId="66">#REF!</definedName>
    <definedName name="LBCell090" localSheetId="70">#REF!</definedName>
    <definedName name="LBCell090" localSheetId="73">#REF!</definedName>
    <definedName name="LBCell090">#REF!</definedName>
    <definedName name="LBCell111SUM">'[10]表11(總計)'!$E$6</definedName>
    <definedName name="LBCell150" localSheetId="5">#REF!</definedName>
    <definedName name="LBCell150" localSheetId="13">#REF!</definedName>
    <definedName name="LBCell150" localSheetId="17">#REF!</definedName>
    <definedName name="LBCell150" localSheetId="35">#REF!</definedName>
    <definedName name="LBCell150" localSheetId="37">#REF!</definedName>
    <definedName name="LBCell150" localSheetId="42">#REF!</definedName>
    <definedName name="LBCell150" localSheetId="46">#REF!</definedName>
    <definedName name="LBCell150" localSheetId="66">#REF!</definedName>
    <definedName name="LBCell150" localSheetId="70">#REF!</definedName>
    <definedName name="LBCell150" localSheetId="73">#REF!</definedName>
    <definedName name="LBCell150">#REF!</definedName>
    <definedName name="LBCell160" localSheetId="8">'[15]表13-1'!#REF!</definedName>
    <definedName name="LBCell160" localSheetId="15">'[15]表13-1'!#REF!</definedName>
    <definedName name="LBCell160" localSheetId="17">'[15]表13-1'!#REF!</definedName>
    <definedName name="LBCell160" localSheetId="34">'[15]表13-1'!#REF!</definedName>
    <definedName name="LBCell160" localSheetId="35">'[15]表13-1'!#REF!</definedName>
    <definedName name="LBCell160" localSheetId="42">'[15]表13-1'!#REF!</definedName>
    <definedName name="LBCell160" localSheetId="66">'[15]表13-1'!#REF!</definedName>
    <definedName name="LBCell160" localSheetId="73">'[15]表13-1'!#REF!</definedName>
    <definedName name="LBCell160" localSheetId="74">'[15]表13-1'!#REF!</definedName>
    <definedName name="LBCell160">'[15]表13-1'!#REF!</definedName>
    <definedName name="leb">[10]表01!$A$224</definedName>
    <definedName name="li">'[10]表02(資產附表)'!$A$48</definedName>
    <definedName name="lib">'[10]表02(資產)'!$A$43</definedName>
    <definedName name="LR" localSheetId="5">#REF!</definedName>
    <definedName name="LR" localSheetId="13">#REF!</definedName>
    <definedName name="LR" localSheetId="17">#REF!</definedName>
    <definedName name="LR" localSheetId="35">#REF!</definedName>
    <definedName name="LR" localSheetId="37">#REF!</definedName>
    <definedName name="LR" localSheetId="42">#REF!</definedName>
    <definedName name="LR" localSheetId="46">#REF!</definedName>
    <definedName name="LR" localSheetId="66">#REF!</definedName>
    <definedName name="LR" localSheetId="70">#REF!</definedName>
    <definedName name="LR" localSheetId="73">#REF!</definedName>
    <definedName name="LR">#REF!</definedName>
    <definedName name="LTCell010" localSheetId="5">#REF!</definedName>
    <definedName name="LTCell010" localSheetId="13">#REF!</definedName>
    <definedName name="LTCell010" localSheetId="17">#REF!</definedName>
    <definedName name="LTCell010" localSheetId="35">#REF!</definedName>
    <definedName name="LTCell010" localSheetId="37">#REF!</definedName>
    <definedName name="LTCell010" localSheetId="42">#REF!</definedName>
    <definedName name="LTCell010" localSheetId="46">#REF!</definedName>
    <definedName name="LTCell010" localSheetId="66">#REF!</definedName>
    <definedName name="LTCell010" localSheetId="70">#REF!</definedName>
    <definedName name="LTCell010" localSheetId="73">#REF!</definedName>
    <definedName name="LTCell010">#REF!</definedName>
    <definedName name="LTCell020" localSheetId="5">#REF!</definedName>
    <definedName name="LTCell020" localSheetId="13">#REF!</definedName>
    <definedName name="LTCell020" localSheetId="17">#REF!</definedName>
    <definedName name="LTCell020" localSheetId="35">#REF!</definedName>
    <definedName name="LTCell020" localSheetId="37">#REF!</definedName>
    <definedName name="LTCell020" localSheetId="42">#REF!</definedName>
    <definedName name="LTCell020" localSheetId="46">#REF!</definedName>
    <definedName name="LTCell020" localSheetId="66">#REF!</definedName>
    <definedName name="LTCell020" localSheetId="70">#REF!</definedName>
    <definedName name="LTCell020" localSheetId="73">#REF!</definedName>
    <definedName name="LTCell020">#REF!</definedName>
    <definedName name="LTCell021" localSheetId="5">#REF!</definedName>
    <definedName name="LTCell021" localSheetId="13">#REF!</definedName>
    <definedName name="LTCell021" localSheetId="17">#REF!</definedName>
    <definedName name="LTCell021" localSheetId="35">#REF!</definedName>
    <definedName name="LTCell021" localSheetId="37">#REF!</definedName>
    <definedName name="LTCell021" localSheetId="42">#REF!</definedName>
    <definedName name="LTCell021" localSheetId="46">#REF!</definedName>
    <definedName name="LTCell021" localSheetId="66">#REF!</definedName>
    <definedName name="LTCell021" localSheetId="70">#REF!</definedName>
    <definedName name="LTCell021" localSheetId="73">#REF!</definedName>
    <definedName name="LTCell021">#REF!</definedName>
    <definedName name="LTCell022" localSheetId="5">#REF!</definedName>
    <definedName name="LTCell022" localSheetId="13">#REF!</definedName>
    <definedName name="LTCell022" localSheetId="17">#REF!</definedName>
    <definedName name="LTCell022" localSheetId="35">#REF!</definedName>
    <definedName name="LTCell022" localSheetId="37">#REF!</definedName>
    <definedName name="LTCell022" localSheetId="42">#REF!</definedName>
    <definedName name="LTCell022" localSheetId="46">#REF!</definedName>
    <definedName name="LTCell022" localSheetId="66">#REF!</definedName>
    <definedName name="LTCell022" localSheetId="70">#REF!</definedName>
    <definedName name="LTCell022" localSheetId="73">#REF!</definedName>
    <definedName name="LTCell022">#REF!</definedName>
    <definedName name="LTCell030" localSheetId="5">#REF!</definedName>
    <definedName name="LTCell030" localSheetId="13">#REF!</definedName>
    <definedName name="LTCell030" localSheetId="17">#REF!</definedName>
    <definedName name="LTCell030" localSheetId="35">#REF!</definedName>
    <definedName name="LTCell030" localSheetId="37">#REF!</definedName>
    <definedName name="LTCell030" localSheetId="42">#REF!</definedName>
    <definedName name="LTCell030" localSheetId="46">#REF!</definedName>
    <definedName name="LTCell030" localSheetId="66">#REF!</definedName>
    <definedName name="LTCell030" localSheetId="70">#REF!</definedName>
    <definedName name="LTCell030" localSheetId="73">#REF!</definedName>
    <definedName name="LTCell030">#REF!</definedName>
    <definedName name="LTCell090" localSheetId="5">#REF!</definedName>
    <definedName name="LTCell090" localSheetId="13">#REF!</definedName>
    <definedName name="LTCell090" localSheetId="17">#REF!</definedName>
    <definedName name="LTCell090" localSheetId="35">#REF!</definedName>
    <definedName name="LTCell090" localSheetId="37">#REF!</definedName>
    <definedName name="LTCell090" localSheetId="42">#REF!</definedName>
    <definedName name="LTCell090" localSheetId="46">#REF!</definedName>
    <definedName name="LTCell090" localSheetId="66">#REF!</definedName>
    <definedName name="LTCell090" localSheetId="70">#REF!</definedName>
    <definedName name="LTCell090" localSheetId="73">#REF!</definedName>
    <definedName name="LTCell090">#REF!</definedName>
    <definedName name="LTCell150" localSheetId="5">#REF!</definedName>
    <definedName name="LTCell150" localSheetId="13">#REF!</definedName>
    <definedName name="LTCell150" localSheetId="17">#REF!</definedName>
    <definedName name="LTCell150" localSheetId="35">#REF!</definedName>
    <definedName name="LTCell150" localSheetId="37">#REF!</definedName>
    <definedName name="LTCell150" localSheetId="42">#REF!</definedName>
    <definedName name="LTCell150" localSheetId="46">#REF!</definedName>
    <definedName name="LTCell150" localSheetId="66">#REF!</definedName>
    <definedName name="LTCell150" localSheetId="70">#REF!</definedName>
    <definedName name="LTCell150" localSheetId="73">#REF!</definedName>
    <definedName name="LTCell150">#REF!</definedName>
    <definedName name="LTCell160" localSheetId="8">'[15]表13-1'!#REF!</definedName>
    <definedName name="LTCell160" localSheetId="15">'[15]表13-1'!#REF!</definedName>
    <definedName name="LTCell160" localSheetId="17">'[15]表13-1'!#REF!</definedName>
    <definedName name="LTCell160" localSheetId="34">'[15]表13-1'!#REF!</definedName>
    <definedName name="LTCell160" localSheetId="35">'[15]表13-1'!#REF!</definedName>
    <definedName name="LTCell160" localSheetId="42">'[15]表13-1'!#REF!</definedName>
    <definedName name="LTCell160" localSheetId="66">'[15]表13-1'!#REF!</definedName>
    <definedName name="LTCell160" localSheetId="73">'[15]表13-1'!#REF!</definedName>
    <definedName name="LTCell160" localSheetId="74">'[15]表13-1'!#REF!</definedName>
    <definedName name="LTCell160">'[15]表13-1'!#REF!</definedName>
    <definedName name="mh" localSheetId="17">#REF!</definedName>
    <definedName name="mh" localSheetId="35">#REF!</definedName>
    <definedName name="mh" localSheetId="42">#REF!</definedName>
    <definedName name="mh" localSheetId="66">#REF!</definedName>
    <definedName name="mh" localSheetId="73">#REF!</definedName>
    <definedName name="mh">#REF!</definedName>
    <definedName name="netprem_written" localSheetId="5">[5]Sheet2!#REF!</definedName>
    <definedName name="netprem_written" localSheetId="8">[8]Sheet2!#REF!</definedName>
    <definedName name="netprem_written" localSheetId="13">[5]Sheet2!#REF!</definedName>
    <definedName name="netprem_written" localSheetId="15">[8]Sheet2!#REF!</definedName>
    <definedName name="netprem_written" localSheetId="17">[6]Sheet2!#REF!</definedName>
    <definedName name="netprem_written" localSheetId="34">[8]Sheet2!#REF!</definedName>
    <definedName name="netprem_written" localSheetId="35">[5]Sheet2!#REF!</definedName>
    <definedName name="netprem_written" localSheetId="37">[5]Sheet2!#REF!</definedName>
    <definedName name="netprem_written" localSheetId="42">[7]Sheet2!#REF!</definedName>
    <definedName name="netprem_written" localSheetId="46">[5]Sheet2!#REF!</definedName>
    <definedName name="netprem_written" localSheetId="66">[7]Sheet2!#REF!</definedName>
    <definedName name="netprem_written" localSheetId="70">[5]Sheet2!#REF!</definedName>
    <definedName name="netprem_written" localSheetId="73">[7]Sheet2!#REF!</definedName>
    <definedName name="netprem_written" localSheetId="74">[8]Sheet2!#REF!</definedName>
    <definedName name="netprem_written">[8]Sheet2!#REF!</definedName>
    <definedName name="NWP" localSheetId="5">#REF!</definedName>
    <definedName name="NWP" localSheetId="13">#REF!</definedName>
    <definedName name="NWP" localSheetId="17">#REF!</definedName>
    <definedName name="NWP" localSheetId="35">#REF!</definedName>
    <definedName name="NWP" localSheetId="37">#REF!</definedName>
    <definedName name="NWP" localSheetId="42">#REF!</definedName>
    <definedName name="NWP" localSheetId="46">#REF!</definedName>
    <definedName name="NWP" localSheetId="66">#REF!</definedName>
    <definedName name="NWP" localSheetId="70">#REF!</definedName>
    <definedName name="NWP" localSheetId="73">#REF!</definedName>
    <definedName name="NWP">#REF!</definedName>
    <definedName name="_xlnm.Print_Area" localSheetId="1">目錄!$A$1:$P$168</definedName>
    <definedName name="_xlnm.Print_Area" localSheetId="3">'表05-1'!$A$1:$M$283</definedName>
    <definedName name="_xlnm.Print_Area" localSheetId="5">'表09-1'!$A$1:$AF$38</definedName>
    <definedName name="_xlnm.Print_Area" localSheetId="7">'表10-1'!$A$1:$AD$41</definedName>
    <definedName name="_xlnm.Print_Area" localSheetId="9">'表10-3'!$A$1:$I$58</definedName>
    <definedName name="_xlnm.Print_Area" localSheetId="10">'表10-4'!$A$1:$G$74</definedName>
    <definedName name="_xlnm.Print_Area" localSheetId="13">'表12-1'!$A$1:$AC$32</definedName>
    <definedName name="_xlnm.Print_Area" localSheetId="17">'表13-4'!$A$1:$Z$32</definedName>
    <definedName name="_xlnm.Print_Area" localSheetId="27">'表19-4'!$A$1:$AI$35</definedName>
    <definedName name="_xlnm.Print_Area" localSheetId="28">'表19-5'!$A$1:$P$27</definedName>
    <definedName name="_xlnm.Print_Area" localSheetId="29">'表19-6'!$A$1:$P$27</definedName>
    <definedName name="_xlnm.Print_Area" localSheetId="31">'表21-2'!$A$1:$M$53</definedName>
    <definedName name="_xlnm.Print_Area" localSheetId="36">'表25-2'!$A$1:$W$65</definedName>
    <definedName name="_xlnm.Print_Area" localSheetId="83">'表30-14-1'!$A$1:$L$1330</definedName>
    <definedName name="_xlnm.Print_Area" localSheetId="84">'表30-14-2'!$A$1:$K$841</definedName>
    <definedName name="_xlnm.Print_Area" localSheetId="40">'表30-2'!$A$1:$F$140</definedName>
    <definedName name="_xlnm.Print_Area" localSheetId="42">'表30-3-1'!$A$1:$G$130</definedName>
    <definedName name="_xlnm.Print_Area" localSheetId="46">'表30-4-1'!$A$1:$N$31</definedName>
    <definedName name="_xlnm.Print_Area" localSheetId="47">'表30-5'!$A$1:$G$77</definedName>
    <definedName name="_xlnm.Print_Area" localSheetId="48">'表30-5-1'!$A$1:$I$14</definedName>
    <definedName name="_xlnm.Print_Area" localSheetId="51">'表30-5-2-2-1'!$A$1:$S$102</definedName>
    <definedName name="_xlnm.Print_Area" localSheetId="53">'表30-5-2-3-1'!$A$1:$Y$79</definedName>
    <definedName name="_xlnm.Print_Area" localSheetId="54">'表30-5-2-3-2'!$A$1:$Y$86</definedName>
    <definedName name="_xlnm.Print_Area" localSheetId="66">'表30-8'!$A$1:$H$70</definedName>
    <definedName name="_xlnm.Print_Area" localSheetId="70">'表30-8-4'!$A$1:$J$60</definedName>
    <definedName name="_xlnm.Print_Area" localSheetId="71">'表30-8-5'!$A$1:$J$24</definedName>
    <definedName name="_xlnm.Print_Titles" localSheetId="2">表03!$3:$5</definedName>
    <definedName name="_xlnm.Print_Titles" localSheetId="3">'表05-1'!$3:$5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9">'表30-13'!$3:$4</definedName>
    <definedName name="_xlnm.Print_Titles" localSheetId="41">'表30-3'!$3:$3</definedName>
    <definedName name="_xlnm.Print_Titles" localSheetId="43">'表30-3-2'!$3:$5</definedName>
    <definedName name="sencount" hidden="1">3</definedName>
    <definedName name="SHT040BR1" localSheetId="5">#REF!</definedName>
    <definedName name="SHT040BR1" localSheetId="13">#REF!</definedName>
    <definedName name="SHT040BR1" localSheetId="17">#REF!</definedName>
    <definedName name="SHT040BR1" localSheetId="35">#REF!</definedName>
    <definedName name="SHT040BR1" localSheetId="37">#REF!</definedName>
    <definedName name="SHT040BR1" localSheetId="42">#REF!</definedName>
    <definedName name="SHT040BR1" localSheetId="46">#REF!</definedName>
    <definedName name="SHT040BR1" localSheetId="66">#REF!</definedName>
    <definedName name="SHT040BR1" localSheetId="70">#REF!</definedName>
    <definedName name="SHT040BR1" localSheetId="73">#REF!</definedName>
    <definedName name="SHT040BR1">#REF!</definedName>
    <definedName name="SHT040BR2" localSheetId="5">#REF!</definedName>
    <definedName name="SHT040BR2" localSheetId="13">#REF!</definedName>
    <definedName name="SHT040BR2" localSheetId="17">#REF!</definedName>
    <definedName name="SHT040BR2" localSheetId="35">#REF!</definedName>
    <definedName name="SHT040BR2" localSheetId="37">#REF!</definedName>
    <definedName name="SHT040BR2" localSheetId="42">#REF!</definedName>
    <definedName name="SHT040BR2" localSheetId="46">#REF!</definedName>
    <definedName name="SHT040BR2" localSheetId="66">#REF!</definedName>
    <definedName name="SHT040BR2" localSheetId="70">#REF!</definedName>
    <definedName name="SHT040BR2" localSheetId="73">#REF!</definedName>
    <definedName name="SHT040BR2">#REF!</definedName>
    <definedName name="SHT040TR1" localSheetId="5">#REF!</definedName>
    <definedName name="SHT040TR1" localSheetId="13">#REF!</definedName>
    <definedName name="SHT040TR1" localSheetId="17">#REF!</definedName>
    <definedName name="SHT040TR1" localSheetId="35">#REF!</definedName>
    <definedName name="SHT040TR1" localSheetId="37">#REF!</definedName>
    <definedName name="SHT040TR1" localSheetId="42">#REF!</definedName>
    <definedName name="SHT040TR1" localSheetId="46">#REF!</definedName>
    <definedName name="SHT040TR1" localSheetId="66">#REF!</definedName>
    <definedName name="SHT040TR1" localSheetId="70">#REF!</definedName>
    <definedName name="SHT040TR1" localSheetId="73">#REF!</definedName>
    <definedName name="SHT040TR1">#REF!</definedName>
    <definedName name="SHT040TR2" localSheetId="5">#REF!</definedName>
    <definedName name="SHT040TR2" localSheetId="13">#REF!</definedName>
    <definedName name="SHT040TR2" localSheetId="17">#REF!</definedName>
    <definedName name="SHT040TR2" localSheetId="35">#REF!</definedName>
    <definedName name="SHT040TR2" localSheetId="37">#REF!</definedName>
    <definedName name="SHT040TR2" localSheetId="42">#REF!</definedName>
    <definedName name="SHT040TR2" localSheetId="46">#REF!</definedName>
    <definedName name="SHT040TR2" localSheetId="66">#REF!</definedName>
    <definedName name="SHT040TR2" localSheetId="70">#REF!</definedName>
    <definedName name="SHT040TR2" localSheetId="73">#REF!</definedName>
    <definedName name="SHT040TR2">#REF!</definedName>
    <definedName name="SHT050BR1" localSheetId="5">#REF!</definedName>
    <definedName name="SHT050BR1" localSheetId="13">#REF!</definedName>
    <definedName name="SHT050BR1" localSheetId="17">#REF!</definedName>
    <definedName name="SHT050BR1" localSheetId="35">#REF!</definedName>
    <definedName name="SHT050BR1" localSheetId="37">#REF!</definedName>
    <definedName name="SHT050BR1" localSheetId="42">#REF!</definedName>
    <definedName name="SHT050BR1" localSheetId="46">#REF!</definedName>
    <definedName name="SHT050BR1" localSheetId="66">#REF!</definedName>
    <definedName name="SHT050BR1" localSheetId="70">#REF!</definedName>
    <definedName name="SHT050BR1" localSheetId="73">#REF!</definedName>
    <definedName name="SHT050BR1">#REF!</definedName>
    <definedName name="SHT050BR2" localSheetId="5">#REF!</definedName>
    <definedName name="SHT050BR2" localSheetId="13">#REF!</definedName>
    <definedName name="SHT050BR2" localSheetId="17">#REF!</definedName>
    <definedName name="SHT050BR2" localSheetId="35">#REF!</definedName>
    <definedName name="SHT050BR2" localSheetId="37">#REF!</definedName>
    <definedName name="SHT050BR2" localSheetId="42">#REF!</definedName>
    <definedName name="SHT050BR2" localSheetId="46">#REF!</definedName>
    <definedName name="SHT050BR2" localSheetId="66">#REF!</definedName>
    <definedName name="SHT050BR2" localSheetId="70">#REF!</definedName>
    <definedName name="SHT050BR2" localSheetId="73">#REF!</definedName>
    <definedName name="SHT050BR2">#REF!</definedName>
    <definedName name="SHT050BR3" localSheetId="5">#REF!</definedName>
    <definedName name="SHT050BR3" localSheetId="13">#REF!</definedName>
    <definedName name="SHT050BR3" localSheetId="17">#REF!</definedName>
    <definedName name="SHT050BR3" localSheetId="35">#REF!</definedName>
    <definedName name="SHT050BR3" localSheetId="37">#REF!</definedName>
    <definedName name="SHT050BR3" localSheetId="42">#REF!</definedName>
    <definedName name="SHT050BR3" localSheetId="46">#REF!</definedName>
    <definedName name="SHT050BR3" localSheetId="66">#REF!</definedName>
    <definedName name="SHT050BR3" localSheetId="70">#REF!</definedName>
    <definedName name="SHT050BR3" localSheetId="73">#REF!</definedName>
    <definedName name="SHT050BR3">#REF!</definedName>
    <definedName name="SHT050BR4" localSheetId="5">#REF!</definedName>
    <definedName name="SHT050BR4" localSheetId="13">#REF!</definedName>
    <definedName name="SHT050BR4" localSheetId="17">#REF!</definedName>
    <definedName name="SHT050BR4" localSheetId="35">#REF!</definedName>
    <definedName name="SHT050BR4" localSheetId="37">#REF!</definedName>
    <definedName name="SHT050BR4" localSheetId="42">#REF!</definedName>
    <definedName name="SHT050BR4" localSheetId="46">#REF!</definedName>
    <definedName name="SHT050BR4" localSheetId="66">#REF!</definedName>
    <definedName name="SHT050BR4" localSheetId="70">#REF!</definedName>
    <definedName name="SHT050BR4" localSheetId="73">#REF!</definedName>
    <definedName name="SHT050BR4">#REF!</definedName>
    <definedName name="SHT050BR5" localSheetId="5">#REF!</definedName>
    <definedName name="SHT050BR5" localSheetId="13">#REF!</definedName>
    <definedName name="SHT050BR5" localSheetId="17">#REF!</definedName>
    <definedName name="SHT050BR5" localSheetId="35">#REF!</definedName>
    <definedName name="SHT050BR5" localSheetId="37">#REF!</definedName>
    <definedName name="SHT050BR5" localSheetId="42">#REF!</definedName>
    <definedName name="SHT050BR5" localSheetId="46">#REF!</definedName>
    <definedName name="SHT050BR5" localSheetId="66">#REF!</definedName>
    <definedName name="SHT050BR5" localSheetId="70">#REF!</definedName>
    <definedName name="SHT050BR5" localSheetId="73">#REF!</definedName>
    <definedName name="SHT050BR5">#REF!</definedName>
    <definedName name="SHT050BR6" localSheetId="5">#REF!</definedName>
    <definedName name="SHT050BR6" localSheetId="13">#REF!</definedName>
    <definedName name="SHT050BR6" localSheetId="17">#REF!</definedName>
    <definedName name="SHT050BR6" localSheetId="35">#REF!</definedName>
    <definedName name="SHT050BR6" localSheetId="37">#REF!</definedName>
    <definedName name="SHT050BR6" localSheetId="42">#REF!</definedName>
    <definedName name="SHT050BR6" localSheetId="46">#REF!</definedName>
    <definedName name="SHT050BR6" localSheetId="66">#REF!</definedName>
    <definedName name="SHT050BR6" localSheetId="70">#REF!</definedName>
    <definedName name="SHT050BR6" localSheetId="73">#REF!</definedName>
    <definedName name="SHT050BR6">#REF!</definedName>
    <definedName name="SHT050BR7" localSheetId="5">#REF!</definedName>
    <definedName name="SHT050BR7" localSheetId="13">#REF!</definedName>
    <definedName name="SHT050BR7" localSheetId="17">#REF!</definedName>
    <definedName name="SHT050BR7" localSheetId="35">#REF!</definedName>
    <definedName name="SHT050BR7" localSheetId="37">#REF!</definedName>
    <definedName name="SHT050BR7" localSheetId="42">#REF!</definedName>
    <definedName name="SHT050BR7" localSheetId="46">#REF!</definedName>
    <definedName name="SHT050BR7" localSheetId="66">#REF!</definedName>
    <definedName name="SHT050BR7" localSheetId="70">#REF!</definedName>
    <definedName name="SHT050BR7" localSheetId="73">#REF!</definedName>
    <definedName name="SHT050BR7">#REF!</definedName>
    <definedName name="SHT050BR8" localSheetId="5">#REF!</definedName>
    <definedName name="SHT050BR8" localSheetId="13">#REF!</definedName>
    <definedName name="SHT050BR8" localSheetId="17">#REF!</definedName>
    <definedName name="SHT050BR8" localSheetId="35">#REF!</definedName>
    <definedName name="SHT050BR8" localSheetId="37">#REF!</definedName>
    <definedName name="SHT050BR8" localSheetId="42">#REF!</definedName>
    <definedName name="SHT050BR8" localSheetId="46">#REF!</definedName>
    <definedName name="SHT050BR8" localSheetId="66">#REF!</definedName>
    <definedName name="SHT050BR8" localSheetId="70">#REF!</definedName>
    <definedName name="SHT050BR8" localSheetId="73">#REF!</definedName>
    <definedName name="SHT050BR8">#REF!</definedName>
    <definedName name="SHT050BR9" localSheetId="5">#REF!</definedName>
    <definedName name="SHT050BR9" localSheetId="13">#REF!</definedName>
    <definedName name="SHT050BR9" localSheetId="17">#REF!</definedName>
    <definedName name="SHT050BR9" localSheetId="35">#REF!</definedName>
    <definedName name="SHT050BR9" localSheetId="37">#REF!</definedName>
    <definedName name="SHT050BR9" localSheetId="42">#REF!</definedName>
    <definedName name="SHT050BR9" localSheetId="46">#REF!</definedName>
    <definedName name="SHT050BR9" localSheetId="66">#REF!</definedName>
    <definedName name="SHT050BR9" localSheetId="70">#REF!</definedName>
    <definedName name="SHT050BR9" localSheetId="73">#REF!</definedName>
    <definedName name="SHT050BR9">#REF!</definedName>
    <definedName name="SHT050TR1" localSheetId="5">#REF!</definedName>
    <definedName name="SHT050TR1" localSheetId="13">#REF!</definedName>
    <definedName name="SHT050TR1" localSheetId="17">#REF!</definedName>
    <definedName name="SHT050TR1" localSheetId="35">#REF!</definedName>
    <definedName name="SHT050TR1" localSheetId="37">#REF!</definedName>
    <definedName name="SHT050TR1" localSheetId="42">#REF!</definedName>
    <definedName name="SHT050TR1" localSheetId="46">#REF!</definedName>
    <definedName name="SHT050TR1" localSheetId="66">#REF!</definedName>
    <definedName name="SHT050TR1" localSheetId="70">#REF!</definedName>
    <definedName name="SHT050TR1" localSheetId="73">#REF!</definedName>
    <definedName name="SHT050TR1">#REF!</definedName>
    <definedName name="SHT050TR2" localSheetId="5">#REF!</definedName>
    <definedName name="SHT050TR2" localSheetId="13">#REF!</definedName>
    <definedName name="SHT050TR2" localSheetId="17">#REF!</definedName>
    <definedName name="SHT050TR2" localSheetId="35">#REF!</definedName>
    <definedName name="SHT050TR2" localSheetId="37">#REF!</definedName>
    <definedName name="SHT050TR2" localSheetId="42">#REF!</definedName>
    <definedName name="SHT050TR2" localSheetId="46">#REF!</definedName>
    <definedName name="SHT050TR2" localSheetId="66">#REF!</definedName>
    <definedName name="SHT050TR2" localSheetId="70">#REF!</definedName>
    <definedName name="SHT050TR2" localSheetId="73">#REF!</definedName>
    <definedName name="SHT050TR2">#REF!</definedName>
    <definedName name="SHT050TR3" localSheetId="5">#REF!</definedName>
    <definedName name="SHT050TR3" localSheetId="13">#REF!</definedName>
    <definedName name="SHT050TR3" localSheetId="17">#REF!</definedName>
    <definedName name="SHT050TR3" localSheetId="35">#REF!</definedName>
    <definedName name="SHT050TR3" localSheetId="37">#REF!</definedName>
    <definedName name="SHT050TR3" localSheetId="42">#REF!</definedName>
    <definedName name="SHT050TR3" localSheetId="46">#REF!</definedName>
    <definedName name="SHT050TR3" localSheetId="66">#REF!</definedName>
    <definedName name="SHT050TR3" localSheetId="70">#REF!</definedName>
    <definedName name="SHT050TR3" localSheetId="73">#REF!</definedName>
    <definedName name="SHT050TR3">#REF!</definedName>
    <definedName name="SHT050TR4" localSheetId="5">#REF!</definedName>
    <definedName name="SHT050TR4" localSheetId="13">#REF!</definedName>
    <definedName name="SHT050TR4" localSheetId="17">#REF!</definedName>
    <definedName name="SHT050TR4" localSheetId="35">#REF!</definedName>
    <definedName name="SHT050TR4" localSheetId="37">#REF!</definedName>
    <definedName name="SHT050TR4" localSheetId="42">#REF!</definedName>
    <definedName name="SHT050TR4" localSheetId="46">#REF!</definedName>
    <definedName name="SHT050TR4" localSheetId="66">#REF!</definedName>
    <definedName name="SHT050TR4" localSheetId="70">#REF!</definedName>
    <definedName name="SHT050TR4" localSheetId="73">#REF!</definedName>
    <definedName name="SHT050TR4">#REF!</definedName>
    <definedName name="SHT050TR5" localSheetId="5">#REF!</definedName>
    <definedName name="SHT050TR5" localSheetId="13">#REF!</definedName>
    <definedName name="SHT050TR5" localSheetId="17">#REF!</definedName>
    <definedName name="SHT050TR5" localSheetId="35">#REF!</definedName>
    <definedName name="SHT050TR5" localSheetId="37">#REF!</definedName>
    <definedName name="SHT050TR5" localSheetId="42">#REF!</definedName>
    <definedName name="SHT050TR5" localSheetId="46">#REF!</definedName>
    <definedName name="SHT050TR5" localSheetId="66">#REF!</definedName>
    <definedName name="SHT050TR5" localSheetId="70">#REF!</definedName>
    <definedName name="SHT050TR5" localSheetId="73">#REF!</definedName>
    <definedName name="SHT050TR5">#REF!</definedName>
    <definedName name="SHT050TR6" localSheetId="5">#REF!</definedName>
    <definedName name="SHT050TR6" localSheetId="13">#REF!</definedName>
    <definedName name="SHT050TR6" localSheetId="17">#REF!</definedName>
    <definedName name="SHT050TR6" localSheetId="35">#REF!</definedName>
    <definedName name="SHT050TR6" localSheetId="37">#REF!</definedName>
    <definedName name="SHT050TR6" localSheetId="42">#REF!</definedName>
    <definedName name="SHT050TR6" localSheetId="46">#REF!</definedName>
    <definedName name="SHT050TR6" localSheetId="66">#REF!</definedName>
    <definedName name="SHT050TR6" localSheetId="70">#REF!</definedName>
    <definedName name="SHT050TR6" localSheetId="73">#REF!</definedName>
    <definedName name="SHT050TR6">#REF!</definedName>
    <definedName name="SHT050TR7" localSheetId="5">#REF!</definedName>
    <definedName name="SHT050TR7" localSheetId="13">#REF!</definedName>
    <definedName name="SHT050TR7" localSheetId="17">#REF!</definedName>
    <definedName name="SHT050TR7" localSheetId="35">#REF!</definedName>
    <definedName name="SHT050TR7" localSheetId="37">#REF!</definedName>
    <definedName name="SHT050TR7" localSheetId="42">#REF!</definedName>
    <definedName name="SHT050TR7" localSheetId="46">#REF!</definedName>
    <definedName name="SHT050TR7" localSheetId="66">#REF!</definedName>
    <definedName name="SHT050TR7" localSheetId="70">#REF!</definedName>
    <definedName name="SHT050TR7" localSheetId="73">#REF!</definedName>
    <definedName name="SHT050TR7">#REF!</definedName>
    <definedName name="SHT050TR8" localSheetId="5">#REF!</definedName>
    <definedName name="SHT050TR8" localSheetId="13">#REF!</definedName>
    <definedName name="SHT050TR8" localSheetId="17">#REF!</definedName>
    <definedName name="SHT050TR8" localSheetId="35">#REF!</definedName>
    <definedName name="SHT050TR8" localSheetId="37">#REF!</definedName>
    <definedName name="SHT050TR8" localSheetId="42">#REF!</definedName>
    <definedName name="SHT050TR8" localSheetId="46">#REF!</definedName>
    <definedName name="SHT050TR8" localSheetId="66">#REF!</definedName>
    <definedName name="SHT050TR8" localSheetId="70">#REF!</definedName>
    <definedName name="SHT050TR8" localSheetId="73">#REF!</definedName>
    <definedName name="SHT050TR8">#REF!</definedName>
    <definedName name="SHT050TR9" localSheetId="5">#REF!</definedName>
    <definedName name="SHT050TR9" localSheetId="13">#REF!</definedName>
    <definedName name="SHT050TR9" localSheetId="17">#REF!</definedName>
    <definedName name="SHT050TR9" localSheetId="35">#REF!</definedName>
    <definedName name="SHT050TR9" localSheetId="37">#REF!</definedName>
    <definedName name="SHT050TR9" localSheetId="42">#REF!</definedName>
    <definedName name="SHT050TR9" localSheetId="46">#REF!</definedName>
    <definedName name="SHT050TR9" localSheetId="66">#REF!</definedName>
    <definedName name="SHT050TR9" localSheetId="70">#REF!</definedName>
    <definedName name="SHT050TR9" localSheetId="73">#REF!</definedName>
    <definedName name="SHT050TR9">#REF!</definedName>
    <definedName name="SHT051BR1" localSheetId="5">#REF!</definedName>
    <definedName name="SHT051BR1" localSheetId="13">#REF!</definedName>
    <definedName name="SHT051BR1" localSheetId="17">#REF!</definedName>
    <definedName name="SHT051BR1" localSheetId="35">#REF!</definedName>
    <definedName name="SHT051BR1" localSheetId="37">#REF!</definedName>
    <definedName name="SHT051BR1" localSheetId="42">#REF!</definedName>
    <definedName name="SHT051BR1" localSheetId="46">#REF!</definedName>
    <definedName name="SHT051BR1" localSheetId="66">#REF!</definedName>
    <definedName name="SHT051BR1" localSheetId="70">#REF!</definedName>
    <definedName name="SHT051BR1" localSheetId="73">#REF!</definedName>
    <definedName name="SHT051BR1">#REF!</definedName>
    <definedName name="SHT051BR2" localSheetId="5">#REF!</definedName>
    <definedName name="SHT051BR2" localSheetId="13">#REF!</definedName>
    <definedName name="SHT051BR2" localSheetId="17">#REF!</definedName>
    <definedName name="SHT051BR2" localSheetId="35">#REF!</definedName>
    <definedName name="SHT051BR2" localSheetId="37">#REF!</definedName>
    <definedName name="SHT051BR2" localSheetId="42">#REF!</definedName>
    <definedName name="SHT051BR2" localSheetId="46">#REF!</definedName>
    <definedName name="SHT051BR2" localSheetId="66">#REF!</definedName>
    <definedName name="SHT051BR2" localSheetId="70">#REF!</definedName>
    <definedName name="SHT051BR2" localSheetId="73">#REF!</definedName>
    <definedName name="SHT051BR2">#REF!</definedName>
    <definedName name="SHT051BR3" localSheetId="5">#REF!</definedName>
    <definedName name="SHT051BR3" localSheetId="13">#REF!</definedName>
    <definedName name="SHT051BR3" localSheetId="17">#REF!</definedName>
    <definedName name="SHT051BR3" localSheetId="35">#REF!</definedName>
    <definedName name="SHT051BR3" localSheetId="37">#REF!</definedName>
    <definedName name="SHT051BR3" localSheetId="42">#REF!</definedName>
    <definedName name="SHT051BR3" localSheetId="46">#REF!</definedName>
    <definedName name="SHT051BR3" localSheetId="66">#REF!</definedName>
    <definedName name="SHT051BR3" localSheetId="70">#REF!</definedName>
    <definedName name="SHT051BR3" localSheetId="73">#REF!</definedName>
    <definedName name="SHT051BR3">#REF!</definedName>
    <definedName name="SHT051BR4" localSheetId="5">#REF!</definedName>
    <definedName name="SHT051BR4" localSheetId="13">#REF!</definedName>
    <definedName name="SHT051BR4" localSheetId="17">#REF!</definedName>
    <definedName name="SHT051BR4" localSheetId="35">#REF!</definedName>
    <definedName name="SHT051BR4" localSheetId="37">#REF!</definedName>
    <definedName name="SHT051BR4" localSheetId="42">#REF!</definedName>
    <definedName name="SHT051BR4" localSheetId="46">#REF!</definedName>
    <definedName name="SHT051BR4" localSheetId="66">#REF!</definedName>
    <definedName name="SHT051BR4" localSheetId="70">#REF!</definedName>
    <definedName name="SHT051BR4" localSheetId="73">#REF!</definedName>
    <definedName name="SHT051BR4">#REF!</definedName>
    <definedName name="SHT051BR5" localSheetId="5">#REF!</definedName>
    <definedName name="SHT051BR5" localSheetId="13">#REF!</definedName>
    <definedName name="SHT051BR5" localSheetId="17">#REF!</definedName>
    <definedName name="SHT051BR5" localSheetId="35">#REF!</definedName>
    <definedName name="SHT051BR5" localSheetId="37">#REF!</definedName>
    <definedName name="SHT051BR5" localSheetId="42">#REF!</definedName>
    <definedName name="SHT051BR5" localSheetId="46">#REF!</definedName>
    <definedName name="SHT051BR5" localSheetId="66">#REF!</definedName>
    <definedName name="SHT051BR5" localSheetId="70">#REF!</definedName>
    <definedName name="SHT051BR5" localSheetId="73">#REF!</definedName>
    <definedName name="SHT051BR5">#REF!</definedName>
    <definedName name="SHT051BR6" localSheetId="5">#REF!</definedName>
    <definedName name="SHT051BR6" localSheetId="13">#REF!</definedName>
    <definedName name="SHT051BR6" localSheetId="17">#REF!</definedName>
    <definedName name="SHT051BR6" localSheetId="35">#REF!</definedName>
    <definedName name="SHT051BR6" localSheetId="37">#REF!</definedName>
    <definedName name="SHT051BR6" localSheetId="42">#REF!</definedName>
    <definedName name="SHT051BR6" localSheetId="46">#REF!</definedName>
    <definedName name="SHT051BR6" localSheetId="66">#REF!</definedName>
    <definedName name="SHT051BR6" localSheetId="70">#REF!</definedName>
    <definedName name="SHT051BR6" localSheetId="73">#REF!</definedName>
    <definedName name="SHT051BR6">#REF!</definedName>
    <definedName name="SHT051BR7" localSheetId="5">#REF!</definedName>
    <definedName name="SHT051BR7" localSheetId="13">#REF!</definedName>
    <definedName name="SHT051BR7" localSheetId="17">#REF!</definedName>
    <definedName name="SHT051BR7" localSheetId="35">#REF!</definedName>
    <definedName name="SHT051BR7" localSheetId="37">#REF!</definedName>
    <definedName name="SHT051BR7" localSheetId="42">#REF!</definedName>
    <definedName name="SHT051BR7" localSheetId="46">#REF!</definedName>
    <definedName name="SHT051BR7" localSheetId="66">#REF!</definedName>
    <definedName name="SHT051BR7" localSheetId="70">#REF!</definedName>
    <definedName name="SHT051BR7" localSheetId="73">#REF!</definedName>
    <definedName name="SHT051BR7">#REF!</definedName>
    <definedName name="SHT051BR8" localSheetId="5">#REF!</definedName>
    <definedName name="SHT051BR8" localSheetId="13">#REF!</definedName>
    <definedName name="SHT051BR8" localSheetId="17">#REF!</definedName>
    <definedName name="SHT051BR8" localSheetId="35">#REF!</definedName>
    <definedName name="SHT051BR8" localSheetId="37">#REF!</definedName>
    <definedName name="SHT051BR8" localSheetId="42">#REF!</definedName>
    <definedName name="SHT051BR8" localSheetId="46">#REF!</definedName>
    <definedName name="SHT051BR8" localSheetId="66">#REF!</definedName>
    <definedName name="SHT051BR8" localSheetId="70">#REF!</definedName>
    <definedName name="SHT051BR8" localSheetId="73">#REF!</definedName>
    <definedName name="SHT051BR8">#REF!</definedName>
    <definedName name="SHT051BR9" localSheetId="5">#REF!</definedName>
    <definedName name="SHT051BR9" localSheetId="13">#REF!</definedName>
    <definedName name="SHT051BR9" localSheetId="17">#REF!</definedName>
    <definedName name="SHT051BR9" localSheetId="35">#REF!</definedName>
    <definedName name="SHT051BR9" localSheetId="37">#REF!</definedName>
    <definedName name="SHT051BR9" localSheetId="42">#REF!</definedName>
    <definedName name="SHT051BR9" localSheetId="46">#REF!</definedName>
    <definedName name="SHT051BR9" localSheetId="66">#REF!</definedName>
    <definedName name="SHT051BR9" localSheetId="70">#REF!</definedName>
    <definedName name="SHT051BR9" localSheetId="73">#REF!</definedName>
    <definedName name="SHT051BR9">#REF!</definedName>
    <definedName name="SHT051TR1" localSheetId="5">#REF!</definedName>
    <definedName name="SHT051TR1" localSheetId="13">#REF!</definedName>
    <definedName name="SHT051TR1" localSheetId="17">#REF!</definedName>
    <definedName name="SHT051TR1" localSheetId="35">#REF!</definedName>
    <definedName name="SHT051TR1" localSheetId="37">#REF!</definedName>
    <definedName name="SHT051TR1" localSheetId="42">#REF!</definedName>
    <definedName name="SHT051TR1" localSheetId="46">#REF!</definedName>
    <definedName name="SHT051TR1" localSheetId="66">#REF!</definedName>
    <definedName name="SHT051TR1" localSheetId="70">#REF!</definedName>
    <definedName name="SHT051TR1" localSheetId="73">#REF!</definedName>
    <definedName name="SHT051TR1">#REF!</definedName>
    <definedName name="SHT051TR2" localSheetId="5">#REF!</definedName>
    <definedName name="SHT051TR2" localSheetId="13">#REF!</definedName>
    <definedName name="SHT051TR2" localSheetId="17">#REF!</definedName>
    <definedName name="SHT051TR2" localSheetId="35">#REF!</definedName>
    <definedName name="SHT051TR2" localSheetId="37">#REF!</definedName>
    <definedName name="SHT051TR2" localSheetId="42">#REF!</definedName>
    <definedName name="SHT051TR2" localSheetId="46">#REF!</definedName>
    <definedName name="SHT051TR2" localSheetId="66">#REF!</definedName>
    <definedName name="SHT051TR2" localSheetId="70">#REF!</definedName>
    <definedName name="SHT051TR2" localSheetId="73">#REF!</definedName>
    <definedName name="SHT051TR2">#REF!</definedName>
    <definedName name="SHT051TR3" localSheetId="5">#REF!</definedName>
    <definedName name="SHT051TR3" localSheetId="13">#REF!</definedName>
    <definedName name="SHT051TR3" localSheetId="17">#REF!</definedName>
    <definedName name="SHT051TR3" localSheetId="35">#REF!</definedName>
    <definedName name="SHT051TR3" localSheetId="37">#REF!</definedName>
    <definedName name="SHT051TR3" localSheetId="42">#REF!</definedName>
    <definedName name="SHT051TR3" localSheetId="46">#REF!</definedName>
    <definedName name="SHT051TR3" localSheetId="66">#REF!</definedName>
    <definedName name="SHT051TR3" localSheetId="70">#REF!</definedName>
    <definedName name="SHT051TR3" localSheetId="73">#REF!</definedName>
    <definedName name="SHT051TR3">#REF!</definedName>
    <definedName name="SHT051TR4" localSheetId="5">#REF!</definedName>
    <definedName name="SHT051TR4" localSheetId="13">#REF!</definedName>
    <definedName name="SHT051TR4" localSheetId="17">#REF!</definedName>
    <definedName name="SHT051TR4" localSheetId="35">#REF!</definedName>
    <definedName name="SHT051TR4" localSheetId="37">#REF!</definedName>
    <definedName name="SHT051TR4" localSheetId="42">#REF!</definedName>
    <definedName name="SHT051TR4" localSheetId="46">#REF!</definedName>
    <definedName name="SHT051TR4" localSheetId="66">#REF!</definedName>
    <definedName name="SHT051TR4" localSheetId="70">#REF!</definedName>
    <definedName name="SHT051TR4" localSheetId="73">#REF!</definedName>
    <definedName name="SHT051TR4">#REF!</definedName>
    <definedName name="SHT051TR5" localSheetId="5">#REF!</definedName>
    <definedName name="SHT051TR5" localSheetId="13">#REF!</definedName>
    <definedName name="SHT051TR5" localSheetId="17">#REF!</definedName>
    <definedName name="SHT051TR5" localSheetId="35">#REF!</definedName>
    <definedName name="SHT051TR5" localSheetId="37">#REF!</definedName>
    <definedName name="SHT051TR5" localSheetId="42">#REF!</definedName>
    <definedName name="SHT051TR5" localSheetId="46">#REF!</definedName>
    <definedName name="SHT051TR5" localSheetId="66">#REF!</definedName>
    <definedName name="SHT051TR5" localSheetId="70">#REF!</definedName>
    <definedName name="SHT051TR5" localSheetId="73">#REF!</definedName>
    <definedName name="SHT051TR5">#REF!</definedName>
    <definedName name="SHT051TR6" localSheetId="5">#REF!</definedName>
    <definedName name="SHT051TR6" localSheetId="13">#REF!</definedName>
    <definedName name="SHT051TR6" localSheetId="17">#REF!</definedName>
    <definedName name="SHT051TR6" localSheetId="35">#REF!</definedName>
    <definedName name="SHT051TR6" localSheetId="37">#REF!</definedName>
    <definedName name="SHT051TR6" localSheetId="42">#REF!</definedName>
    <definedName name="SHT051TR6" localSheetId="46">#REF!</definedName>
    <definedName name="SHT051TR6" localSheetId="66">#REF!</definedName>
    <definedName name="SHT051TR6" localSheetId="70">#REF!</definedName>
    <definedName name="SHT051TR6" localSheetId="73">#REF!</definedName>
    <definedName name="SHT051TR6">#REF!</definedName>
    <definedName name="SHT051TR7" localSheetId="5">#REF!</definedName>
    <definedName name="SHT051TR7" localSheetId="13">#REF!</definedName>
    <definedName name="SHT051TR7" localSheetId="17">#REF!</definedName>
    <definedName name="SHT051TR7" localSheetId="35">#REF!</definedName>
    <definedName name="SHT051TR7" localSheetId="37">#REF!</definedName>
    <definedName name="SHT051TR7" localSheetId="42">#REF!</definedName>
    <definedName name="SHT051TR7" localSheetId="46">#REF!</definedName>
    <definedName name="SHT051TR7" localSheetId="66">#REF!</definedName>
    <definedName name="SHT051TR7" localSheetId="70">#REF!</definedName>
    <definedName name="SHT051TR7" localSheetId="73">#REF!</definedName>
    <definedName name="SHT051TR7">#REF!</definedName>
    <definedName name="SHT051TR8" localSheetId="5">#REF!</definedName>
    <definedName name="SHT051TR8" localSheetId="13">#REF!</definedName>
    <definedName name="SHT051TR8" localSheetId="17">#REF!</definedName>
    <definedName name="SHT051TR8" localSheetId="35">#REF!</definedName>
    <definedName name="SHT051TR8" localSheetId="37">#REF!</definedName>
    <definedName name="SHT051TR8" localSheetId="42">#REF!</definedName>
    <definedName name="SHT051TR8" localSheetId="46">#REF!</definedName>
    <definedName name="SHT051TR8" localSheetId="66">#REF!</definedName>
    <definedName name="SHT051TR8" localSheetId="70">#REF!</definedName>
    <definedName name="SHT051TR8" localSheetId="73">#REF!</definedName>
    <definedName name="SHT051TR8">#REF!</definedName>
    <definedName name="SHT051TR9" localSheetId="5">#REF!</definedName>
    <definedName name="SHT051TR9" localSheetId="13">#REF!</definedName>
    <definedName name="SHT051TR9" localSheetId="17">#REF!</definedName>
    <definedName name="SHT051TR9" localSheetId="35">#REF!</definedName>
    <definedName name="SHT051TR9" localSheetId="37">#REF!</definedName>
    <definedName name="SHT051TR9" localSheetId="42">#REF!</definedName>
    <definedName name="SHT051TR9" localSheetId="46">#REF!</definedName>
    <definedName name="SHT051TR9" localSheetId="66">#REF!</definedName>
    <definedName name="SHT051TR9" localSheetId="70">#REF!</definedName>
    <definedName name="SHT051TR9" localSheetId="73">#REF!</definedName>
    <definedName name="SHT051TR9">#REF!</definedName>
    <definedName name="SHT060BR1" localSheetId="5">#REF!</definedName>
    <definedName name="SHT060BR1" localSheetId="13">#REF!</definedName>
    <definedName name="SHT060BR1" localSheetId="17">#REF!</definedName>
    <definedName name="SHT060BR1" localSheetId="35">#REF!</definedName>
    <definedName name="SHT060BR1" localSheetId="37">#REF!</definedName>
    <definedName name="SHT060BR1" localSheetId="42">#REF!</definedName>
    <definedName name="SHT060BR1" localSheetId="46">#REF!</definedName>
    <definedName name="SHT060BR1" localSheetId="66">#REF!</definedName>
    <definedName name="SHT060BR1" localSheetId="70">#REF!</definedName>
    <definedName name="SHT060BR1" localSheetId="73">#REF!</definedName>
    <definedName name="SHT060BR1">#REF!</definedName>
    <definedName name="SHT060BR2" localSheetId="5">#REF!</definedName>
    <definedName name="SHT060BR2" localSheetId="13">#REF!</definedName>
    <definedName name="SHT060BR2" localSheetId="17">#REF!</definedName>
    <definedName name="SHT060BR2" localSheetId="35">#REF!</definedName>
    <definedName name="SHT060BR2" localSheetId="37">#REF!</definedName>
    <definedName name="SHT060BR2" localSheetId="42">#REF!</definedName>
    <definedName name="SHT060BR2" localSheetId="46">#REF!</definedName>
    <definedName name="SHT060BR2" localSheetId="66">#REF!</definedName>
    <definedName name="SHT060BR2" localSheetId="70">#REF!</definedName>
    <definedName name="SHT060BR2" localSheetId="73">#REF!</definedName>
    <definedName name="SHT060BR2">#REF!</definedName>
    <definedName name="SHT060BR3" localSheetId="5">#REF!</definedName>
    <definedName name="SHT060BR3" localSheetId="13">#REF!</definedName>
    <definedName name="SHT060BR3" localSheetId="17">#REF!</definedName>
    <definedName name="SHT060BR3" localSheetId="35">#REF!</definedName>
    <definedName name="SHT060BR3" localSheetId="37">#REF!</definedName>
    <definedName name="SHT060BR3" localSheetId="42">#REF!</definedName>
    <definedName name="SHT060BR3" localSheetId="46">#REF!</definedName>
    <definedName name="SHT060BR3" localSheetId="66">#REF!</definedName>
    <definedName name="SHT060BR3" localSheetId="70">#REF!</definedName>
    <definedName name="SHT060BR3" localSheetId="73">#REF!</definedName>
    <definedName name="SHT060BR3">#REF!</definedName>
    <definedName name="SHT060TR1" localSheetId="5">#REF!</definedName>
    <definedName name="SHT060TR1" localSheetId="13">#REF!</definedName>
    <definedName name="SHT060TR1" localSheetId="17">#REF!</definedName>
    <definedName name="SHT060TR1" localSheetId="35">#REF!</definedName>
    <definedName name="SHT060TR1" localSheetId="37">#REF!</definedName>
    <definedName name="SHT060TR1" localSheetId="42">#REF!</definedName>
    <definedName name="SHT060TR1" localSheetId="46">#REF!</definedName>
    <definedName name="SHT060TR1" localSheetId="66">#REF!</definedName>
    <definedName name="SHT060TR1" localSheetId="70">#REF!</definedName>
    <definedName name="SHT060TR1" localSheetId="73">#REF!</definedName>
    <definedName name="SHT060TR1">#REF!</definedName>
    <definedName name="SHT060TR2" localSheetId="5">#REF!</definedName>
    <definedName name="SHT060TR2" localSheetId="13">#REF!</definedName>
    <definedName name="SHT060TR2" localSheetId="17">#REF!</definedName>
    <definedName name="SHT060TR2" localSheetId="35">#REF!</definedName>
    <definedName name="SHT060TR2" localSheetId="37">#REF!</definedName>
    <definedName name="SHT060TR2" localSheetId="42">#REF!</definedName>
    <definedName name="SHT060TR2" localSheetId="46">#REF!</definedName>
    <definedName name="SHT060TR2" localSheetId="66">#REF!</definedName>
    <definedName name="SHT060TR2" localSheetId="70">#REF!</definedName>
    <definedName name="SHT060TR2" localSheetId="73">#REF!</definedName>
    <definedName name="SHT060TR2">#REF!</definedName>
    <definedName name="SHT060TR3" localSheetId="5">#REF!</definedName>
    <definedName name="SHT060TR3" localSheetId="13">#REF!</definedName>
    <definedName name="SHT060TR3" localSheetId="17">#REF!</definedName>
    <definedName name="SHT060TR3" localSheetId="35">#REF!</definedName>
    <definedName name="SHT060TR3" localSheetId="37">#REF!</definedName>
    <definedName name="SHT060TR3" localSheetId="42">#REF!</definedName>
    <definedName name="SHT060TR3" localSheetId="46">#REF!</definedName>
    <definedName name="SHT060TR3" localSheetId="66">#REF!</definedName>
    <definedName name="SHT060TR3" localSheetId="70">#REF!</definedName>
    <definedName name="SHT060TR3" localSheetId="73">#REF!</definedName>
    <definedName name="SHT060TR3">#REF!</definedName>
    <definedName name="SHT060TR8">[14]表06!$G$35</definedName>
    <definedName name="SHT070TR1" localSheetId="5">#REF!</definedName>
    <definedName name="SHT070TR1" localSheetId="13">#REF!</definedName>
    <definedName name="SHT070TR1" localSheetId="17">#REF!</definedName>
    <definedName name="SHT070TR1" localSheetId="35">#REF!</definedName>
    <definedName name="SHT070TR1" localSheetId="37">#REF!</definedName>
    <definedName name="SHT070TR1" localSheetId="42">#REF!</definedName>
    <definedName name="SHT070TR1" localSheetId="46">#REF!</definedName>
    <definedName name="SHT070TR1" localSheetId="66">#REF!</definedName>
    <definedName name="SHT070TR1" localSheetId="70">#REF!</definedName>
    <definedName name="SHT070TR1" localSheetId="73">#REF!</definedName>
    <definedName name="SHT070TR1">#REF!</definedName>
    <definedName name="SHT070TR2" localSheetId="5">#REF!</definedName>
    <definedName name="SHT070TR2" localSheetId="13">#REF!</definedName>
    <definedName name="SHT070TR2" localSheetId="17">#REF!</definedName>
    <definedName name="SHT070TR2" localSheetId="35">#REF!</definedName>
    <definedName name="SHT070TR2" localSheetId="37">#REF!</definedName>
    <definedName name="SHT070TR2" localSheetId="42">#REF!</definedName>
    <definedName name="SHT070TR2" localSheetId="46">#REF!</definedName>
    <definedName name="SHT070TR2" localSheetId="66">#REF!</definedName>
    <definedName name="SHT070TR2" localSheetId="70">#REF!</definedName>
    <definedName name="SHT070TR2" localSheetId="73">#REF!</definedName>
    <definedName name="SHT070TR2">#REF!</definedName>
    <definedName name="SHT070TR3" localSheetId="5">#REF!</definedName>
    <definedName name="SHT070TR3" localSheetId="13">#REF!</definedName>
    <definedName name="SHT070TR3" localSheetId="17">#REF!</definedName>
    <definedName name="SHT070TR3" localSheetId="35">#REF!</definedName>
    <definedName name="SHT070TR3" localSheetId="37">#REF!</definedName>
    <definedName name="SHT070TR3" localSheetId="42">#REF!</definedName>
    <definedName name="SHT070TR3" localSheetId="46">#REF!</definedName>
    <definedName name="SHT070TR3" localSheetId="66">#REF!</definedName>
    <definedName name="SHT070TR3" localSheetId="70">#REF!</definedName>
    <definedName name="SHT070TR3" localSheetId="73">#REF!</definedName>
    <definedName name="SHT070TR3">#REF!</definedName>
    <definedName name="SHT070TR4" localSheetId="5">#REF!</definedName>
    <definedName name="SHT070TR4" localSheetId="13">#REF!</definedName>
    <definedName name="SHT070TR4" localSheetId="17">#REF!</definedName>
    <definedName name="SHT070TR4" localSheetId="35">#REF!</definedName>
    <definedName name="SHT070TR4" localSheetId="37">#REF!</definedName>
    <definedName name="SHT070TR4" localSheetId="42">#REF!</definedName>
    <definedName name="SHT070TR4" localSheetId="46">#REF!</definedName>
    <definedName name="SHT070TR4" localSheetId="66">#REF!</definedName>
    <definedName name="SHT070TR4" localSheetId="70">#REF!</definedName>
    <definedName name="SHT070TR4" localSheetId="73">#REF!</definedName>
    <definedName name="SHT070TR4">#REF!</definedName>
    <definedName name="SHT070TR5" localSheetId="5">#REF!</definedName>
    <definedName name="SHT070TR5" localSheetId="13">#REF!</definedName>
    <definedName name="SHT070TR5" localSheetId="17">#REF!</definedName>
    <definedName name="SHT070TR5" localSheetId="35">#REF!</definedName>
    <definedName name="SHT070TR5" localSheetId="37">#REF!</definedName>
    <definedName name="SHT070TR5" localSheetId="42">#REF!</definedName>
    <definedName name="SHT070TR5" localSheetId="46">#REF!</definedName>
    <definedName name="SHT070TR5" localSheetId="66">#REF!</definedName>
    <definedName name="SHT070TR5" localSheetId="70">#REF!</definedName>
    <definedName name="SHT070TR5" localSheetId="73">#REF!</definedName>
    <definedName name="SHT070TR5">#REF!</definedName>
    <definedName name="SHT070TR6" localSheetId="5">#REF!</definedName>
    <definedName name="SHT070TR6" localSheetId="13">#REF!</definedName>
    <definedName name="SHT070TR6" localSheetId="17">#REF!</definedName>
    <definedName name="SHT070TR6" localSheetId="35">#REF!</definedName>
    <definedName name="SHT070TR6" localSheetId="37">#REF!</definedName>
    <definedName name="SHT070TR6" localSheetId="42">#REF!</definedName>
    <definedName name="SHT070TR6" localSheetId="46">#REF!</definedName>
    <definedName name="SHT070TR6" localSheetId="66">#REF!</definedName>
    <definedName name="SHT070TR6" localSheetId="70">#REF!</definedName>
    <definedName name="SHT070TR6" localSheetId="73">#REF!</definedName>
    <definedName name="SHT070TR6">#REF!</definedName>
    <definedName name="SHT070TR7" localSheetId="5">#REF!</definedName>
    <definedName name="SHT070TR7" localSheetId="13">#REF!</definedName>
    <definedName name="SHT070TR7" localSheetId="17">#REF!</definedName>
    <definedName name="SHT070TR7" localSheetId="35">#REF!</definedName>
    <definedName name="SHT070TR7" localSheetId="37">#REF!</definedName>
    <definedName name="SHT070TR7" localSheetId="42">#REF!</definedName>
    <definedName name="SHT070TR7" localSheetId="46">#REF!</definedName>
    <definedName name="SHT070TR7" localSheetId="66">#REF!</definedName>
    <definedName name="SHT070TR7" localSheetId="70">#REF!</definedName>
    <definedName name="SHT070TR7" localSheetId="73">#REF!</definedName>
    <definedName name="SHT070TR7">#REF!</definedName>
    <definedName name="SHT070TR8" localSheetId="5">#REF!</definedName>
    <definedName name="SHT070TR8" localSheetId="13">#REF!</definedName>
    <definedName name="SHT070TR8" localSheetId="17">#REF!</definedName>
    <definedName name="SHT070TR8" localSheetId="35">#REF!</definedName>
    <definedName name="SHT070TR8" localSheetId="37">#REF!</definedName>
    <definedName name="SHT070TR8" localSheetId="42">#REF!</definedName>
    <definedName name="SHT070TR8" localSheetId="46">#REF!</definedName>
    <definedName name="SHT070TR8" localSheetId="66">#REF!</definedName>
    <definedName name="SHT070TR8" localSheetId="70">#REF!</definedName>
    <definedName name="SHT070TR8" localSheetId="73">#REF!</definedName>
    <definedName name="SHT070TR8">#REF!</definedName>
    <definedName name="SHT070TR9" localSheetId="5">#REF!</definedName>
    <definedName name="SHT070TR9" localSheetId="13">#REF!</definedName>
    <definedName name="SHT070TR9" localSheetId="17">#REF!</definedName>
    <definedName name="SHT070TR9" localSheetId="35">#REF!</definedName>
    <definedName name="SHT070TR9" localSheetId="37">#REF!</definedName>
    <definedName name="SHT070TR9" localSheetId="42">#REF!</definedName>
    <definedName name="SHT070TR9" localSheetId="46">#REF!</definedName>
    <definedName name="SHT070TR9" localSheetId="66">#REF!</definedName>
    <definedName name="SHT070TR9" localSheetId="70">#REF!</definedName>
    <definedName name="SHT070TR9" localSheetId="73">#REF!</definedName>
    <definedName name="SHT070TR9">#REF!</definedName>
    <definedName name="SHT071TR1" localSheetId="5">#REF!</definedName>
    <definedName name="SHT071TR1" localSheetId="13">#REF!</definedName>
    <definedName name="SHT071TR1" localSheetId="17">#REF!</definedName>
    <definedName name="SHT071TR1" localSheetId="35">#REF!</definedName>
    <definedName name="SHT071TR1" localSheetId="37">#REF!</definedName>
    <definedName name="SHT071TR1" localSheetId="42">#REF!</definedName>
    <definedName name="SHT071TR1" localSheetId="46">#REF!</definedName>
    <definedName name="SHT071TR1" localSheetId="66">#REF!</definedName>
    <definedName name="SHT071TR1" localSheetId="70">#REF!</definedName>
    <definedName name="SHT071TR1" localSheetId="73">#REF!</definedName>
    <definedName name="SHT071TR1">#REF!</definedName>
    <definedName name="SHT071TR2" localSheetId="5">#REF!</definedName>
    <definedName name="SHT071TR2" localSheetId="13">#REF!</definedName>
    <definedName name="SHT071TR2" localSheetId="17">#REF!</definedName>
    <definedName name="SHT071TR2" localSheetId="35">#REF!</definedName>
    <definedName name="SHT071TR2" localSheetId="37">#REF!</definedName>
    <definedName name="SHT071TR2" localSheetId="42">#REF!</definedName>
    <definedName name="SHT071TR2" localSheetId="46">#REF!</definedName>
    <definedName name="SHT071TR2" localSheetId="66">#REF!</definedName>
    <definedName name="SHT071TR2" localSheetId="70">#REF!</definedName>
    <definedName name="SHT071TR2" localSheetId="73">#REF!</definedName>
    <definedName name="SHT071TR2">#REF!</definedName>
    <definedName name="SHT071TR3" localSheetId="5">#REF!</definedName>
    <definedName name="SHT071TR3" localSheetId="13">#REF!</definedName>
    <definedName name="SHT071TR3" localSheetId="17">#REF!</definedName>
    <definedName name="SHT071TR3" localSheetId="35">#REF!</definedName>
    <definedName name="SHT071TR3" localSheetId="37">#REF!</definedName>
    <definedName name="SHT071TR3" localSheetId="42">#REF!</definedName>
    <definedName name="SHT071TR3" localSheetId="46">#REF!</definedName>
    <definedName name="SHT071TR3" localSheetId="66">#REF!</definedName>
    <definedName name="SHT071TR3" localSheetId="70">#REF!</definedName>
    <definedName name="SHT071TR3" localSheetId="73">#REF!</definedName>
    <definedName name="SHT071TR3">#REF!</definedName>
    <definedName name="SHT071TR4" localSheetId="5">#REF!</definedName>
    <definedName name="SHT071TR4" localSheetId="13">#REF!</definedName>
    <definedName name="SHT071TR4" localSheetId="17">#REF!</definedName>
    <definedName name="SHT071TR4" localSheetId="35">#REF!</definedName>
    <definedName name="SHT071TR4" localSheetId="37">#REF!</definedName>
    <definedName name="SHT071TR4" localSheetId="42">#REF!</definedName>
    <definedName name="SHT071TR4" localSheetId="46">#REF!</definedName>
    <definedName name="SHT071TR4" localSheetId="66">#REF!</definedName>
    <definedName name="SHT071TR4" localSheetId="70">#REF!</definedName>
    <definedName name="SHT071TR4" localSheetId="73">#REF!</definedName>
    <definedName name="SHT071TR4">#REF!</definedName>
    <definedName name="SHT071TR5" localSheetId="5">#REF!</definedName>
    <definedName name="SHT071TR5" localSheetId="13">#REF!</definedName>
    <definedName name="SHT071TR5" localSheetId="17">#REF!</definedName>
    <definedName name="SHT071TR5" localSheetId="35">#REF!</definedName>
    <definedName name="SHT071TR5" localSheetId="37">#REF!</definedName>
    <definedName name="SHT071TR5" localSheetId="42">#REF!</definedName>
    <definedName name="SHT071TR5" localSheetId="46">#REF!</definedName>
    <definedName name="SHT071TR5" localSheetId="66">#REF!</definedName>
    <definedName name="SHT071TR5" localSheetId="70">#REF!</definedName>
    <definedName name="SHT071TR5" localSheetId="73">#REF!</definedName>
    <definedName name="SHT071TR5">#REF!</definedName>
    <definedName name="SHT071TR6" localSheetId="5">#REF!</definedName>
    <definedName name="SHT071TR6" localSheetId="13">#REF!</definedName>
    <definedName name="SHT071TR6" localSheetId="17">#REF!</definedName>
    <definedName name="SHT071TR6" localSheetId="35">#REF!</definedName>
    <definedName name="SHT071TR6" localSheetId="37">#REF!</definedName>
    <definedName name="SHT071TR6" localSheetId="42">#REF!</definedName>
    <definedName name="SHT071TR6" localSheetId="46">#REF!</definedName>
    <definedName name="SHT071TR6" localSheetId="66">#REF!</definedName>
    <definedName name="SHT071TR6" localSheetId="70">#REF!</definedName>
    <definedName name="SHT071TR6" localSheetId="73">#REF!</definedName>
    <definedName name="SHT071TR6">#REF!</definedName>
    <definedName name="SHT071TR7" localSheetId="5">#REF!</definedName>
    <definedName name="SHT071TR7" localSheetId="13">#REF!</definedName>
    <definedName name="SHT071TR7" localSheetId="17">#REF!</definedName>
    <definedName name="SHT071TR7" localSheetId="35">#REF!</definedName>
    <definedName name="SHT071TR7" localSheetId="37">#REF!</definedName>
    <definedName name="SHT071TR7" localSheetId="42">#REF!</definedName>
    <definedName name="SHT071TR7" localSheetId="46">#REF!</definedName>
    <definedName name="SHT071TR7" localSheetId="66">#REF!</definedName>
    <definedName name="SHT071TR7" localSheetId="70">#REF!</definedName>
    <definedName name="SHT071TR7" localSheetId="73">#REF!</definedName>
    <definedName name="SHT071TR7">#REF!</definedName>
    <definedName name="SHT071TR8" localSheetId="5">#REF!</definedName>
    <definedName name="SHT071TR8" localSheetId="13">#REF!</definedName>
    <definedName name="SHT071TR8" localSheetId="17">#REF!</definedName>
    <definedName name="SHT071TR8" localSheetId="35">#REF!</definedName>
    <definedName name="SHT071TR8" localSheetId="37">#REF!</definedName>
    <definedName name="SHT071TR8" localSheetId="42">#REF!</definedName>
    <definedName name="SHT071TR8" localSheetId="46">#REF!</definedName>
    <definedName name="SHT071TR8" localSheetId="66">#REF!</definedName>
    <definedName name="SHT071TR8" localSheetId="70">#REF!</definedName>
    <definedName name="SHT071TR8" localSheetId="73">#REF!</definedName>
    <definedName name="SHT071TR8">#REF!</definedName>
    <definedName name="SHT071TR9" localSheetId="5">#REF!</definedName>
    <definedName name="SHT071TR9" localSheetId="13">#REF!</definedName>
    <definedName name="SHT071TR9" localSheetId="17">#REF!</definedName>
    <definedName name="SHT071TR9" localSheetId="35">#REF!</definedName>
    <definedName name="SHT071TR9" localSheetId="37">#REF!</definedName>
    <definedName name="SHT071TR9" localSheetId="42">#REF!</definedName>
    <definedName name="SHT071TR9" localSheetId="46">#REF!</definedName>
    <definedName name="SHT071TR9" localSheetId="66">#REF!</definedName>
    <definedName name="SHT071TR9" localSheetId="70">#REF!</definedName>
    <definedName name="SHT071TR9" localSheetId="73">#REF!</definedName>
    <definedName name="SHT071TR9">#REF!</definedName>
    <definedName name="SHT080BR1" localSheetId="5">#REF!</definedName>
    <definedName name="SHT080BR1" localSheetId="13">#REF!</definedName>
    <definedName name="SHT080BR1" localSheetId="17">#REF!</definedName>
    <definedName name="SHT080BR1" localSheetId="35">#REF!</definedName>
    <definedName name="SHT080BR1" localSheetId="37">#REF!</definedName>
    <definedName name="SHT080BR1" localSheetId="42">#REF!</definedName>
    <definedName name="SHT080BR1" localSheetId="46">#REF!</definedName>
    <definedName name="SHT080BR1" localSheetId="66">#REF!</definedName>
    <definedName name="SHT080BR1" localSheetId="70">#REF!</definedName>
    <definedName name="SHT080BR1" localSheetId="73">#REF!</definedName>
    <definedName name="SHT080BR1">#REF!</definedName>
    <definedName name="SHT080TR1" localSheetId="5">#REF!</definedName>
    <definedName name="SHT080TR1" localSheetId="13">#REF!</definedName>
    <definedName name="SHT080TR1" localSheetId="17">#REF!</definedName>
    <definedName name="SHT080TR1" localSheetId="35">#REF!</definedName>
    <definedName name="SHT080TR1" localSheetId="37">#REF!</definedName>
    <definedName name="SHT080TR1" localSheetId="42">#REF!</definedName>
    <definedName name="SHT080TR1" localSheetId="46">#REF!</definedName>
    <definedName name="SHT080TR1" localSheetId="66">#REF!</definedName>
    <definedName name="SHT080TR1" localSheetId="70">#REF!</definedName>
    <definedName name="SHT080TR1" localSheetId="73">#REF!</definedName>
    <definedName name="SHT080TR1">#REF!</definedName>
    <definedName name="SHT100TR8">[10]表10!$G$38</definedName>
    <definedName name="SHT151BR1" localSheetId="5">#REF!</definedName>
    <definedName name="SHT151BR1" localSheetId="13">#REF!</definedName>
    <definedName name="SHT151BR1" localSheetId="17">#REF!</definedName>
    <definedName name="SHT151BR1" localSheetId="35">#REF!</definedName>
    <definedName name="SHT151BR1" localSheetId="37">#REF!</definedName>
    <definedName name="SHT151BR1" localSheetId="42">#REF!</definedName>
    <definedName name="SHT151BR1" localSheetId="46">#REF!</definedName>
    <definedName name="SHT151BR1" localSheetId="66">#REF!</definedName>
    <definedName name="SHT151BR1" localSheetId="70">#REF!</definedName>
    <definedName name="SHT151BR1" localSheetId="73">#REF!</definedName>
    <definedName name="SHT151BR1">#REF!</definedName>
    <definedName name="SHT151TR1" localSheetId="5">#REF!</definedName>
    <definedName name="SHT151TR1" localSheetId="13">#REF!</definedName>
    <definedName name="SHT151TR1" localSheetId="17">#REF!</definedName>
    <definedName name="SHT151TR1" localSheetId="35">#REF!</definedName>
    <definedName name="SHT151TR1" localSheetId="37">#REF!</definedName>
    <definedName name="SHT151TR1" localSheetId="42">#REF!</definedName>
    <definedName name="SHT151TR1" localSheetId="46">#REF!</definedName>
    <definedName name="SHT151TR1" localSheetId="66">#REF!</definedName>
    <definedName name="SHT151TR1" localSheetId="70">#REF!</definedName>
    <definedName name="SHT151TR1" localSheetId="73">#REF!</definedName>
    <definedName name="SHT151TR1">#REF!</definedName>
    <definedName name="sht151tr2">'[10]表15(合併列示及總計)'!$E$7:$E$11</definedName>
    <definedName name="TextRefCopyRangeCount" hidden="1">46</definedName>
    <definedName name="weight_rate" localSheetId="17">#REF!</definedName>
    <definedName name="weight_rate" localSheetId="35">#REF!</definedName>
    <definedName name="weight_rate" localSheetId="42">#REF!</definedName>
    <definedName name="weight_rate" localSheetId="66">#REF!</definedName>
    <definedName name="weight_rate" localSheetId="73">#REF!</definedName>
    <definedName name="weight_rate">#REF!</definedName>
    <definedName name="Z_7793056B_648B_11D0_9F55_D619C2B31977_.wvu.PrintTitles" localSheetId="2" hidden="1">表03!$4:$5</definedName>
    <definedName name="總體法規稽核結論" localSheetId="5">#REF!</definedName>
    <definedName name="總體法規稽核結論" localSheetId="13">#REF!</definedName>
    <definedName name="總體法規稽核結論" localSheetId="17">#REF!</definedName>
    <definedName name="總體法規稽核結論" localSheetId="35">#REF!</definedName>
    <definedName name="總體法規稽核結論" localSheetId="37">#REF!</definedName>
    <definedName name="總體法規稽核結論" localSheetId="42">#REF!</definedName>
    <definedName name="總體法規稽核結論" localSheetId="46">#REF!</definedName>
    <definedName name="總體法規稽核結論" localSheetId="66">#REF!</definedName>
    <definedName name="總體法規稽核結論" localSheetId="70">#REF!</definedName>
    <definedName name="總體法規稽核結論" localSheetId="73">#REF!</definedName>
    <definedName name="總體法規稽核結論">#REF!</definedName>
    <definedName name="總體數學勾稽結論" localSheetId="5">#REF!</definedName>
    <definedName name="總體數學勾稽結論" localSheetId="13">#REF!</definedName>
    <definedName name="總體數學勾稽結論" localSheetId="17">#REF!</definedName>
    <definedName name="總體數學勾稽結論" localSheetId="35">#REF!</definedName>
    <definedName name="總體數學勾稽結論" localSheetId="37">#REF!</definedName>
    <definedName name="總體數學勾稽結論" localSheetId="42">#REF!</definedName>
    <definedName name="總體數學勾稽結論" localSheetId="46">#REF!</definedName>
    <definedName name="總體數學勾稽結論" localSheetId="66">#REF!</definedName>
    <definedName name="總體數學勾稽結論" localSheetId="70">#REF!</definedName>
    <definedName name="總體數學勾稽結論" localSheetId="73">#REF!</definedName>
    <definedName name="總體數學勾稽結論">#REF!</definedName>
  </definedNames>
  <calcPr calcId="191029"/>
</workbook>
</file>

<file path=xl/calcChain.xml><?xml version="1.0" encoding="utf-8"?>
<calcChain xmlns="http://schemas.openxmlformats.org/spreadsheetml/2006/main">
  <c r="F70" i="41" l="1"/>
  <c r="F69" i="41"/>
  <c r="F68" i="41"/>
  <c r="F65" i="41"/>
  <c r="F64" i="41"/>
  <c r="F63" i="41" s="1"/>
  <c r="F62" i="41" s="1"/>
  <c r="F61" i="41" s="1"/>
  <c r="F60" i="41" s="1"/>
  <c r="F59" i="41" s="1"/>
  <c r="F58" i="41" s="1"/>
  <c r="F57" i="41" s="1"/>
  <c r="F56" i="41" s="1"/>
  <c r="F55" i="41" s="1"/>
  <c r="F54" i="41" s="1"/>
  <c r="F53" i="41" s="1"/>
  <c r="F52" i="41" s="1"/>
  <c r="F51" i="41" s="1"/>
  <c r="F50" i="41" s="1"/>
  <c r="D84" i="38"/>
  <c r="D74" i="38"/>
  <c r="D22" i="38"/>
  <c r="A30" i="289"/>
  <c r="A31" i="289" s="1"/>
  <c r="A1" i="307" l="1"/>
  <c r="A1" i="306"/>
  <c r="A1" i="305"/>
  <c r="A1" i="304"/>
  <c r="A1" i="303"/>
  <c r="A1" i="302"/>
  <c r="A1" i="301"/>
  <c r="A1" i="300"/>
  <c r="A1" i="299"/>
  <c r="A1" i="298"/>
  <c r="A1" i="297"/>
  <c r="R4" i="306" l="1"/>
  <c r="S4" i="306"/>
  <c r="T4" i="306"/>
  <c r="U4" i="306"/>
  <c r="V4" i="306"/>
  <c r="W4" i="306"/>
  <c r="X4" i="306"/>
  <c r="Y4" i="306"/>
  <c r="Z4" i="306"/>
  <c r="AA4" i="306"/>
  <c r="AB4" i="306"/>
  <c r="AC4" i="306"/>
  <c r="AD4" i="306"/>
  <c r="AE4" i="306"/>
  <c r="AF4" i="306"/>
  <c r="R5" i="306"/>
  <c r="S5" i="306"/>
  <c r="T5" i="306"/>
  <c r="U5" i="306"/>
  <c r="V5" i="306"/>
  <c r="W5" i="306"/>
  <c r="X5" i="306"/>
  <c r="X6" i="306" s="1"/>
  <c r="X7" i="306" s="1"/>
  <c r="X8" i="306" s="1"/>
  <c r="X9" i="306" s="1"/>
  <c r="X10" i="306" s="1"/>
  <c r="X11" i="306" s="1"/>
  <c r="X12" i="306" s="1"/>
  <c r="X13" i="306" s="1"/>
  <c r="X14" i="306" s="1"/>
  <c r="X15" i="306" s="1"/>
  <c r="X16" i="306" s="1"/>
  <c r="X17" i="306" s="1"/>
  <c r="X18" i="306" s="1"/>
  <c r="X19" i="306" s="1"/>
  <c r="X20" i="306" s="1"/>
  <c r="X21" i="306" s="1"/>
  <c r="X22" i="306" s="1"/>
  <c r="X23" i="306" s="1"/>
  <c r="X24" i="306" s="1"/>
  <c r="X25" i="306" s="1"/>
  <c r="X26" i="306" s="1"/>
  <c r="X27" i="306" s="1"/>
  <c r="X28" i="306" s="1"/>
  <c r="X29" i="306" s="1"/>
  <c r="X30" i="306" s="1"/>
  <c r="X31" i="306" s="1"/>
  <c r="X32" i="306" s="1"/>
  <c r="X33" i="306" s="1"/>
  <c r="X34" i="306" s="1"/>
  <c r="X35" i="306" s="1"/>
  <c r="X36" i="306" s="1"/>
  <c r="X37" i="306" s="1"/>
  <c r="X38" i="306" s="1"/>
  <c r="X39" i="306" s="1"/>
  <c r="X40" i="306" s="1"/>
  <c r="X41" i="306" s="1"/>
  <c r="X42" i="306" s="1"/>
  <c r="X43" i="306" s="1"/>
  <c r="X44" i="306" s="1"/>
  <c r="X45" i="306" s="1"/>
  <c r="X46" i="306" s="1"/>
  <c r="X47" i="306" s="1"/>
  <c r="X48" i="306" s="1"/>
  <c r="X49" i="306" s="1"/>
  <c r="X50" i="306" s="1"/>
  <c r="X51" i="306" s="1"/>
  <c r="X52" i="306" s="1"/>
  <c r="X53" i="306" s="1"/>
  <c r="X54" i="306" s="1"/>
  <c r="X55" i="306" s="1"/>
  <c r="X56" i="306" s="1"/>
  <c r="X57" i="306" s="1"/>
  <c r="X58" i="306" s="1"/>
  <c r="X59" i="306" s="1"/>
  <c r="X60" i="306" s="1"/>
  <c r="X61" i="306" s="1"/>
  <c r="X62" i="306" s="1"/>
  <c r="X63" i="306" s="1"/>
  <c r="X64" i="306" s="1"/>
  <c r="X65" i="306" s="1"/>
  <c r="X66" i="306" s="1"/>
  <c r="X67" i="306" s="1"/>
  <c r="X68" i="306" s="1"/>
  <c r="X69" i="306" s="1"/>
  <c r="X70" i="306" s="1"/>
  <c r="X71" i="306" s="1"/>
  <c r="X72" i="306" s="1"/>
  <c r="X73" i="306" s="1"/>
  <c r="X74" i="306" s="1"/>
  <c r="X75" i="306" s="1"/>
  <c r="X76" i="306" s="1"/>
  <c r="X77" i="306" s="1"/>
  <c r="X78" i="306" s="1"/>
  <c r="X79" i="306" s="1"/>
  <c r="X80" i="306" s="1"/>
  <c r="X81" i="306" s="1"/>
  <c r="X82" i="306" s="1"/>
  <c r="X83" i="306" s="1"/>
  <c r="X84" i="306" s="1"/>
  <c r="X85" i="306" s="1"/>
  <c r="X86" i="306" s="1"/>
  <c r="X87" i="306" s="1"/>
  <c r="X88" i="306" s="1"/>
  <c r="X89" i="306" s="1"/>
  <c r="X90" i="306" s="1"/>
  <c r="X91" i="306" s="1"/>
  <c r="X92" i="306" s="1"/>
  <c r="X93" i="306" s="1"/>
  <c r="X94" i="306" s="1"/>
  <c r="X95" i="306" s="1"/>
  <c r="X96" i="306" s="1"/>
  <c r="X97" i="306" s="1"/>
  <c r="X98" i="306" s="1"/>
  <c r="X99" i="306" s="1"/>
  <c r="X100" i="306" s="1"/>
  <c r="X101" i="306" s="1"/>
  <c r="X102" i="306" s="1"/>
  <c r="X103" i="306" s="1"/>
  <c r="X104" i="306" s="1"/>
  <c r="Y5" i="306"/>
  <c r="Y6" i="306" s="1"/>
  <c r="Y7" i="306" s="1"/>
  <c r="Y8" i="306" s="1"/>
  <c r="Y9" i="306" s="1"/>
  <c r="Y10" i="306" s="1"/>
  <c r="Y11" i="306" s="1"/>
  <c r="Y12" i="306" s="1"/>
  <c r="Y13" i="306" s="1"/>
  <c r="Y14" i="306" s="1"/>
  <c r="Y15" i="306" s="1"/>
  <c r="Y16" i="306" s="1"/>
  <c r="Y17" i="306" s="1"/>
  <c r="Y18" i="306" s="1"/>
  <c r="Y19" i="306" s="1"/>
  <c r="Y20" i="306" s="1"/>
  <c r="Y21" i="306" s="1"/>
  <c r="Y22" i="306" s="1"/>
  <c r="Y23" i="306" s="1"/>
  <c r="Y24" i="306" s="1"/>
  <c r="Y25" i="306" s="1"/>
  <c r="Y26" i="306" s="1"/>
  <c r="Y27" i="306" s="1"/>
  <c r="Y28" i="306" s="1"/>
  <c r="Y29" i="306" s="1"/>
  <c r="Y30" i="306" s="1"/>
  <c r="Y31" i="306" s="1"/>
  <c r="Y32" i="306" s="1"/>
  <c r="Y33" i="306" s="1"/>
  <c r="Y34" i="306" s="1"/>
  <c r="Y35" i="306" s="1"/>
  <c r="Y36" i="306" s="1"/>
  <c r="Y37" i="306" s="1"/>
  <c r="Y38" i="306" s="1"/>
  <c r="Y39" i="306" s="1"/>
  <c r="Y40" i="306" s="1"/>
  <c r="Y41" i="306" s="1"/>
  <c r="Y42" i="306" s="1"/>
  <c r="Y43" i="306" s="1"/>
  <c r="Y44" i="306" s="1"/>
  <c r="Y45" i="306" s="1"/>
  <c r="Y46" i="306" s="1"/>
  <c r="Y47" i="306" s="1"/>
  <c r="Y48" i="306" s="1"/>
  <c r="Y49" i="306" s="1"/>
  <c r="Y50" i="306" s="1"/>
  <c r="Y51" i="306" s="1"/>
  <c r="Y52" i="306" s="1"/>
  <c r="Y53" i="306" s="1"/>
  <c r="Y54" i="306" s="1"/>
  <c r="Y55" i="306" s="1"/>
  <c r="Y56" i="306" s="1"/>
  <c r="Y57" i="306" s="1"/>
  <c r="Y58" i="306" s="1"/>
  <c r="Y59" i="306" s="1"/>
  <c r="Y60" i="306" s="1"/>
  <c r="Y61" i="306" s="1"/>
  <c r="Y62" i="306" s="1"/>
  <c r="Y63" i="306" s="1"/>
  <c r="Y64" i="306" s="1"/>
  <c r="Y65" i="306" s="1"/>
  <c r="Y66" i="306" s="1"/>
  <c r="Y67" i="306" s="1"/>
  <c r="Y68" i="306" s="1"/>
  <c r="Y69" i="306" s="1"/>
  <c r="Y70" i="306" s="1"/>
  <c r="Y71" i="306" s="1"/>
  <c r="Y72" i="306" s="1"/>
  <c r="Y73" i="306" s="1"/>
  <c r="Y74" i="306" s="1"/>
  <c r="Y75" i="306" s="1"/>
  <c r="Y76" i="306" s="1"/>
  <c r="Y77" i="306" s="1"/>
  <c r="Y78" i="306" s="1"/>
  <c r="Y79" i="306" s="1"/>
  <c r="Y80" i="306" s="1"/>
  <c r="Y81" i="306" s="1"/>
  <c r="Y82" i="306" s="1"/>
  <c r="Y83" i="306" s="1"/>
  <c r="Y84" i="306" s="1"/>
  <c r="Y85" i="306" s="1"/>
  <c r="Y86" i="306" s="1"/>
  <c r="Y87" i="306" s="1"/>
  <c r="Y88" i="306" s="1"/>
  <c r="Y89" i="306" s="1"/>
  <c r="Y90" i="306" s="1"/>
  <c r="Y91" i="306" s="1"/>
  <c r="Y92" i="306" s="1"/>
  <c r="Y93" i="306" s="1"/>
  <c r="Y94" i="306" s="1"/>
  <c r="Y95" i="306" s="1"/>
  <c r="Y96" i="306" s="1"/>
  <c r="Y97" i="306" s="1"/>
  <c r="Y98" i="306" s="1"/>
  <c r="Y99" i="306" s="1"/>
  <c r="Y100" i="306" s="1"/>
  <c r="Y101" i="306" s="1"/>
  <c r="Y102" i="306" s="1"/>
  <c r="Y103" i="306" s="1"/>
  <c r="Y104" i="306" s="1"/>
  <c r="Z5" i="306"/>
  <c r="Z6" i="306" s="1"/>
  <c r="Z7" i="306" s="1"/>
  <c r="Z8" i="306" s="1"/>
  <c r="Z9" i="306" s="1"/>
  <c r="Z10" i="306" s="1"/>
  <c r="Z11" i="306" s="1"/>
  <c r="Z12" i="306" s="1"/>
  <c r="Z13" i="306" s="1"/>
  <c r="Z14" i="306" s="1"/>
  <c r="Z15" i="306" s="1"/>
  <c r="Z16" i="306" s="1"/>
  <c r="Z17" i="306" s="1"/>
  <c r="Z18" i="306" s="1"/>
  <c r="Z19" i="306" s="1"/>
  <c r="Z20" i="306" s="1"/>
  <c r="Z21" i="306" s="1"/>
  <c r="Z22" i="306" s="1"/>
  <c r="Z23" i="306" s="1"/>
  <c r="Z24" i="306" s="1"/>
  <c r="Z25" i="306" s="1"/>
  <c r="Z26" i="306" s="1"/>
  <c r="Z27" i="306" s="1"/>
  <c r="Z28" i="306" s="1"/>
  <c r="Z29" i="306" s="1"/>
  <c r="Z30" i="306" s="1"/>
  <c r="Z31" i="306" s="1"/>
  <c r="Z32" i="306" s="1"/>
  <c r="Z33" i="306" s="1"/>
  <c r="Z34" i="306" s="1"/>
  <c r="Z35" i="306" s="1"/>
  <c r="Z36" i="306" s="1"/>
  <c r="Z37" i="306" s="1"/>
  <c r="Z38" i="306" s="1"/>
  <c r="Z39" i="306" s="1"/>
  <c r="Z40" i="306" s="1"/>
  <c r="Z41" i="306" s="1"/>
  <c r="Z42" i="306" s="1"/>
  <c r="Z43" i="306" s="1"/>
  <c r="Z44" i="306" s="1"/>
  <c r="Z45" i="306" s="1"/>
  <c r="Z46" i="306" s="1"/>
  <c r="Z47" i="306" s="1"/>
  <c r="Z48" i="306" s="1"/>
  <c r="Z49" i="306" s="1"/>
  <c r="Z50" i="306" s="1"/>
  <c r="Z51" i="306" s="1"/>
  <c r="Z52" i="306" s="1"/>
  <c r="Z53" i="306" s="1"/>
  <c r="Z54" i="306" s="1"/>
  <c r="Z55" i="306" s="1"/>
  <c r="Z56" i="306" s="1"/>
  <c r="Z57" i="306" s="1"/>
  <c r="Z58" i="306" s="1"/>
  <c r="Z59" i="306" s="1"/>
  <c r="Z60" i="306" s="1"/>
  <c r="Z61" i="306" s="1"/>
  <c r="Z62" i="306" s="1"/>
  <c r="Z63" i="306" s="1"/>
  <c r="Z64" i="306" s="1"/>
  <c r="Z65" i="306" s="1"/>
  <c r="Z66" i="306" s="1"/>
  <c r="Z67" i="306" s="1"/>
  <c r="Z68" i="306" s="1"/>
  <c r="Z69" i="306" s="1"/>
  <c r="Z70" i="306" s="1"/>
  <c r="Z71" i="306" s="1"/>
  <c r="Z72" i="306" s="1"/>
  <c r="Z73" i="306" s="1"/>
  <c r="Z74" i="306" s="1"/>
  <c r="Z75" i="306" s="1"/>
  <c r="Z76" i="306" s="1"/>
  <c r="Z77" i="306" s="1"/>
  <c r="Z78" i="306" s="1"/>
  <c r="Z79" i="306" s="1"/>
  <c r="Z80" i="306" s="1"/>
  <c r="Z81" i="306" s="1"/>
  <c r="Z82" i="306" s="1"/>
  <c r="Z83" i="306" s="1"/>
  <c r="Z84" i="306" s="1"/>
  <c r="Z85" i="306" s="1"/>
  <c r="Z86" i="306" s="1"/>
  <c r="Z87" i="306" s="1"/>
  <c r="Z88" i="306" s="1"/>
  <c r="Z89" i="306" s="1"/>
  <c r="Z90" i="306" s="1"/>
  <c r="Z91" i="306" s="1"/>
  <c r="Z92" i="306" s="1"/>
  <c r="Z93" i="306" s="1"/>
  <c r="Z94" i="306" s="1"/>
  <c r="Z95" i="306" s="1"/>
  <c r="Z96" i="306" s="1"/>
  <c r="Z97" i="306" s="1"/>
  <c r="Z98" i="306" s="1"/>
  <c r="Z99" i="306" s="1"/>
  <c r="Z100" i="306" s="1"/>
  <c r="Z101" i="306" s="1"/>
  <c r="Z102" i="306" s="1"/>
  <c r="Z103" i="306" s="1"/>
  <c r="Z104" i="306" s="1"/>
  <c r="AA5" i="306"/>
  <c r="AB5" i="306"/>
  <c r="AC5" i="306"/>
  <c r="AD5" i="306"/>
  <c r="AE5" i="306"/>
  <c r="AF5" i="306"/>
  <c r="R6" i="306"/>
  <c r="S6" i="306"/>
  <c r="T6" i="306"/>
  <c r="U6" i="306"/>
  <c r="U7" i="306" s="1"/>
  <c r="U8" i="306" s="1"/>
  <c r="U9" i="306" s="1"/>
  <c r="U10" i="306" s="1"/>
  <c r="U11" i="306" s="1"/>
  <c r="U12" i="306" s="1"/>
  <c r="U13" i="306" s="1"/>
  <c r="U14" i="306" s="1"/>
  <c r="U15" i="306" s="1"/>
  <c r="U16" i="306" s="1"/>
  <c r="U17" i="306" s="1"/>
  <c r="U18" i="306" s="1"/>
  <c r="U19" i="306" s="1"/>
  <c r="U20" i="306" s="1"/>
  <c r="U21" i="306" s="1"/>
  <c r="U22" i="306" s="1"/>
  <c r="U23" i="306" s="1"/>
  <c r="U24" i="306" s="1"/>
  <c r="U25" i="306" s="1"/>
  <c r="U26" i="306" s="1"/>
  <c r="U27" i="306" s="1"/>
  <c r="U28" i="306" s="1"/>
  <c r="U29" i="306" s="1"/>
  <c r="U30" i="306" s="1"/>
  <c r="U31" i="306" s="1"/>
  <c r="U32" i="306" s="1"/>
  <c r="U33" i="306" s="1"/>
  <c r="U34" i="306" s="1"/>
  <c r="U35" i="306" s="1"/>
  <c r="U36" i="306" s="1"/>
  <c r="U37" i="306" s="1"/>
  <c r="U38" i="306" s="1"/>
  <c r="U39" i="306" s="1"/>
  <c r="U40" i="306" s="1"/>
  <c r="U41" i="306" s="1"/>
  <c r="U42" i="306" s="1"/>
  <c r="U43" i="306" s="1"/>
  <c r="U44" i="306" s="1"/>
  <c r="U45" i="306" s="1"/>
  <c r="U46" i="306" s="1"/>
  <c r="U47" i="306" s="1"/>
  <c r="U48" i="306" s="1"/>
  <c r="U49" i="306" s="1"/>
  <c r="U50" i="306" s="1"/>
  <c r="U51" i="306" s="1"/>
  <c r="U52" i="306" s="1"/>
  <c r="U53" i="306" s="1"/>
  <c r="U54" i="306" s="1"/>
  <c r="U55" i="306" s="1"/>
  <c r="U56" i="306" s="1"/>
  <c r="U57" i="306" s="1"/>
  <c r="U58" i="306" s="1"/>
  <c r="U59" i="306" s="1"/>
  <c r="U60" i="306" s="1"/>
  <c r="U61" i="306" s="1"/>
  <c r="U62" i="306" s="1"/>
  <c r="U63" i="306" s="1"/>
  <c r="U64" i="306" s="1"/>
  <c r="U65" i="306" s="1"/>
  <c r="U66" i="306" s="1"/>
  <c r="U67" i="306" s="1"/>
  <c r="U68" i="306" s="1"/>
  <c r="U69" i="306" s="1"/>
  <c r="U70" i="306" s="1"/>
  <c r="U71" i="306" s="1"/>
  <c r="U72" i="306" s="1"/>
  <c r="U73" i="306" s="1"/>
  <c r="U74" i="306" s="1"/>
  <c r="U75" i="306" s="1"/>
  <c r="U76" i="306" s="1"/>
  <c r="U77" i="306" s="1"/>
  <c r="U78" i="306" s="1"/>
  <c r="U79" i="306" s="1"/>
  <c r="U80" i="306" s="1"/>
  <c r="U81" i="306" s="1"/>
  <c r="U82" i="306" s="1"/>
  <c r="U83" i="306" s="1"/>
  <c r="U84" i="306" s="1"/>
  <c r="U85" i="306" s="1"/>
  <c r="U86" i="306" s="1"/>
  <c r="U87" i="306" s="1"/>
  <c r="U88" i="306" s="1"/>
  <c r="U89" i="306" s="1"/>
  <c r="U90" i="306" s="1"/>
  <c r="U91" i="306" s="1"/>
  <c r="U92" i="306" s="1"/>
  <c r="U93" i="306" s="1"/>
  <c r="U94" i="306" s="1"/>
  <c r="U95" i="306" s="1"/>
  <c r="U96" i="306" s="1"/>
  <c r="U97" i="306" s="1"/>
  <c r="U98" i="306" s="1"/>
  <c r="U99" i="306" s="1"/>
  <c r="U100" i="306" s="1"/>
  <c r="U101" i="306" s="1"/>
  <c r="U102" i="306" s="1"/>
  <c r="U103" i="306" s="1"/>
  <c r="U104" i="306" s="1"/>
  <c r="V6" i="306"/>
  <c r="V7" i="306" s="1"/>
  <c r="V8" i="306" s="1"/>
  <c r="V9" i="306" s="1"/>
  <c r="V10" i="306" s="1"/>
  <c r="V11" i="306" s="1"/>
  <c r="V12" i="306" s="1"/>
  <c r="V13" i="306" s="1"/>
  <c r="V14" i="306" s="1"/>
  <c r="V15" i="306" s="1"/>
  <c r="V16" i="306" s="1"/>
  <c r="V17" i="306" s="1"/>
  <c r="V18" i="306" s="1"/>
  <c r="V19" i="306" s="1"/>
  <c r="V20" i="306" s="1"/>
  <c r="V21" i="306" s="1"/>
  <c r="V22" i="306" s="1"/>
  <c r="V23" i="306" s="1"/>
  <c r="V24" i="306" s="1"/>
  <c r="V25" i="306" s="1"/>
  <c r="V26" i="306" s="1"/>
  <c r="V27" i="306" s="1"/>
  <c r="V28" i="306" s="1"/>
  <c r="V29" i="306" s="1"/>
  <c r="V30" i="306" s="1"/>
  <c r="V31" i="306" s="1"/>
  <c r="V32" i="306" s="1"/>
  <c r="V33" i="306" s="1"/>
  <c r="V34" i="306" s="1"/>
  <c r="V35" i="306" s="1"/>
  <c r="V36" i="306" s="1"/>
  <c r="V37" i="306" s="1"/>
  <c r="V38" i="306" s="1"/>
  <c r="V39" i="306" s="1"/>
  <c r="V40" i="306" s="1"/>
  <c r="V41" i="306" s="1"/>
  <c r="V42" i="306" s="1"/>
  <c r="V43" i="306" s="1"/>
  <c r="V44" i="306" s="1"/>
  <c r="V45" i="306" s="1"/>
  <c r="V46" i="306" s="1"/>
  <c r="V47" i="306" s="1"/>
  <c r="V48" i="306" s="1"/>
  <c r="V49" i="306" s="1"/>
  <c r="V50" i="306" s="1"/>
  <c r="V51" i="306" s="1"/>
  <c r="V52" i="306" s="1"/>
  <c r="V53" i="306" s="1"/>
  <c r="V54" i="306" s="1"/>
  <c r="V55" i="306" s="1"/>
  <c r="V56" i="306" s="1"/>
  <c r="V57" i="306" s="1"/>
  <c r="V58" i="306" s="1"/>
  <c r="V59" i="306" s="1"/>
  <c r="V60" i="306" s="1"/>
  <c r="V61" i="306" s="1"/>
  <c r="V62" i="306" s="1"/>
  <c r="V63" i="306" s="1"/>
  <c r="V64" i="306" s="1"/>
  <c r="V65" i="306" s="1"/>
  <c r="V66" i="306" s="1"/>
  <c r="V67" i="306" s="1"/>
  <c r="V68" i="306" s="1"/>
  <c r="V69" i="306" s="1"/>
  <c r="V70" i="306" s="1"/>
  <c r="V71" i="306" s="1"/>
  <c r="V72" i="306" s="1"/>
  <c r="V73" i="306" s="1"/>
  <c r="V74" i="306" s="1"/>
  <c r="V75" i="306" s="1"/>
  <c r="V76" i="306" s="1"/>
  <c r="V77" i="306" s="1"/>
  <c r="V78" i="306" s="1"/>
  <c r="V79" i="306" s="1"/>
  <c r="V80" i="306" s="1"/>
  <c r="V81" i="306" s="1"/>
  <c r="V82" i="306" s="1"/>
  <c r="V83" i="306" s="1"/>
  <c r="V84" i="306" s="1"/>
  <c r="V85" i="306" s="1"/>
  <c r="V86" i="306" s="1"/>
  <c r="V87" i="306" s="1"/>
  <c r="V88" i="306" s="1"/>
  <c r="V89" i="306" s="1"/>
  <c r="V90" i="306" s="1"/>
  <c r="V91" i="306" s="1"/>
  <c r="V92" i="306" s="1"/>
  <c r="V93" i="306" s="1"/>
  <c r="V94" i="306" s="1"/>
  <c r="V95" i="306" s="1"/>
  <c r="V96" i="306" s="1"/>
  <c r="V97" i="306" s="1"/>
  <c r="V98" i="306" s="1"/>
  <c r="V99" i="306" s="1"/>
  <c r="V100" i="306" s="1"/>
  <c r="V101" i="306" s="1"/>
  <c r="V102" i="306" s="1"/>
  <c r="V103" i="306" s="1"/>
  <c r="V104" i="306" s="1"/>
  <c r="W6" i="306"/>
  <c r="W7" i="306" s="1"/>
  <c r="W8" i="306" s="1"/>
  <c r="W9" i="306" s="1"/>
  <c r="W10" i="306" s="1"/>
  <c r="W11" i="306" s="1"/>
  <c r="W12" i="306" s="1"/>
  <c r="W13" i="306" s="1"/>
  <c r="W14" i="306" s="1"/>
  <c r="W15" i="306" s="1"/>
  <c r="W16" i="306" s="1"/>
  <c r="W17" i="306" s="1"/>
  <c r="W18" i="306" s="1"/>
  <c r="W19" i="306" s="1"/>
  <c r="W20" i="306" s="1"/>
  <c r="W21" i="306" s="1"/>
  <c r="W22" i="306" s="1"/>
  <c r="W23" i="306" s="1"/>
  <c r="W24" i="306" s="1"/>
  <c r="W25" i="306" s="1"/>
  <c r="W26" i="306" s="1"/>
  <c r="W27" i="306" s="1"/>
  <c r="W28" i="306" s="1"/>
  <c r="W29" i="306" s="1"/>
  <c r="W30" i="306" s="1"/>
  <c r="W31" i="306" s="1"/>
  <c r="W32" i="306" s="1"/>
  <c r="W33" i="306" s="1"/>
  <c r="W34" i="306" s="1"/>
  <c r="W35" i="306" s="1"/>
  <c r="W36" i="306" s="1"/>
  <c r="W37" i="306" s="1"/>
  <c r="W38" i="306" s="1"/>
  <c r="W39" i="306" s="1"/>
  <c r="W40" i="306" s="1"/>
  <c r="W41" i="306" s="1"/>
  <c r="W42" i="306" s="1"/>
  <c r="W43" i="306" s="1"/>
  <c r="W44" i="306" s="1"/>
  <c r="W45" i="306" s="1"/>
  <c r="W46" i="306" s="1"/>
  <c r="W47" i="306" s="1"/>
  <c r="W48" i="306" s="1"/>
  <c r="W49" i="306" s="1"/>
  <c r="W50" i="306" s="1"/>
  <c r="W51" i="306" s="1"/>
  <c r="W52" i="306" s="1"/>
  <c r="W53" i="306" s="1"/>
  <c r="W54" i="306" s="1"/>
  <c r="W55" i="306" s="1"/>
  <c r="W56" i="306" s="1"/>
  <c r="W57" i="306" s="1"/>
  <c r="W58" i="306" s="1"/>
  <c r="W59" i="306" s="1"/>
  <c r="W60" i="306" s="1"/>
  <c r="W61" i="306" s="1"/>
  <c r="W62" i="306" s="1"/>
  <c r="W63" i="306" s="1"/>
  <c r="W64" i="306" s="1"/>
  <c r="W65" i="306" s="1"/>
  <c r="W66" i="306" s="1"/>
  <c r="W67" i="306" s="1"/>
  <c r="W68" i="306" s="1"/>
  <c r="W69" i="306" s="1"/>
  <c r="W70" i="306" s="1"/>
  <c r="W71" i="306" s="1"/>
  <c r="W72" i="306" s="1"/>
  <c r="W73" i="306" s="1"/>
  <c r="W74" i="306" s="1"/>
  <c r="W75" i="306" s="1"/>
  <c r="W76" i="306" s="1"/>
  <c r="W77" i="306" s="1"/>
  <c r="W78" i="306" s="1"/>
  <c r="W79" i="306" s="1"/>
  <c r="W80" i="306" s="1"/>
  <c r="W81" i="306" s="1"/>
  <c r="W82" i="306" s="1"/>
  <c r="W83" i="306" s="1"/>
  <c r="W84" i="306" s="1"/>
  <c r="W85" i="306" s="1"/>
  <c r="W86" i="306" s="1"/>
  <c r="W87" i="306" s="1"/>
  <c r="W88" i="306" s="1"/>
  <c r="W89" i="306" s="1"/>
  <c r="W90" i="306" s="1"/>
  <c r="W91" i="306" s="1"/>
  <c r="W92" i="306" s="1"/>
  <c r="W93" i="306" s="1"/>
  <c r="W94" i="306" s="1"/>
  <c r="W95" i="306" s="1"/>
  <c r="W96" i="306" s="1"/>
  <c r="W97" i="306" s="1"/>
  <c r="W98" i="306" s="1"/>
  <c r="W99" i="306" s="1"/>
  <c r="W100" i="306" s="1"/>
  <c r="W101" i="306" s="1"/>
  <c r="W102" i="306" s="1"/>
  <c r="W103" i="306" s="1"/>
  <c r="W104" i="306" s="1"/>
  <c r="AA6" i="306"/>
  <c r="AB6" i="306"/>
  <c r="AC6" i="306"/>
  <c r="AD6" i="306"/>
  <c r="AE6" i="306"/>
  <c r="AF6" i="306"/>
  <c r="R7" i="306"/>
  <c r="R8" i="306" s="1"/>
  <c r="R9" i="306" s="1"/>
  <c r="R10" i="306" s="1"/>
  <c r="R11" i="306" s="1"/>
  <c r="R12" i="306" s="1"/>
  <c r="R13" i="306" s="1"/>
  <c r="R14" i="306" s="1"/>
  <c r="R15" i="306" s="1"/>
  <c r="R16" i="306" s="1"/>
  <c r="R17" i="306" s="1"/>
  <c r="R18" i="306" s="1"/>
  <c r="R19" i="306" s="1"/>
  <c r="R20" i="306" s="1"/>
  <c r="R21" i="306" s="1"/>
  <c r="R22" i="306" s="1"/>
  <c r="R23" i="306" s="1"/>
  <c r="R24" i="306" s="1"/>
  <c r="R25" i="306" s="1"/>
  <c r="R26" i="306" s="1"/>
  <c r="R27" i="306" s="1"/>
  <c r="R28" i="306" s="1"/>
  <c r="R29" i="306" s="1"/>
  <c r="R30" i="306" s="1"/>
  <c r="R31" i="306" s="1"/>
  <c r="R32" i="306" s="1"/>
  <c r="R33" i="306" s="1"/>
  <c r="R34" i="306" s="1"/>
  <c r="R35" i="306" s="1"/>
  <c r="R36" i="306" s="1"/>
  <c r="R37" i="306" s="1"/>
  <c r="R38" i="306" s="1"/>
  <c r="R39" i="306" s="1"/>
  <c r="R40" i="306" s="1"/>
  <c r="R41" i="306" s="1"/>
  <c r="R42" i="306" s="1"/>
  <c r="R43" i="306" s="1"/>
  <c r="R44" i="306" s="1"/>
  <c r="R45" i="306" s="1"/>
  <c r="R46" i="306" s="1"/>
  <c r="R47" i="306" s="1"/>
  <c r="R48" i="306" s="1"/>
  <c r="R49" i="306" s="1"/>
  <c r="R50" i="306" s="1"/>
  <c r="R51" i="306" s="1"/>
  <c r="R52" i="306" s="1"/>
  <c r="R53" i="306" s="1"/>
  <c r="R54" i="306" s="1"/>
  <c r="R55" i="306" s="1"/>
  <c r="R56" i="306" s="1"/>
  <c r="R57" i="306" s="1"/>
  <c r="R58" i="306" s="1"/>
  <c r="R59" i="306" s="1"/>
  <c r="R60" i="306" s="1"/>
  <c r="R61" i="306" s="1"/>
  <c r="R62" i="306" s="1"/>
  <c r="R63" i="306" s="1"/>
  <c r="R64" i="306" s="1"/>
  <c r="R65" i="306" s="1"/>
  <c r="R66" i="306" s="1"/>
  <c r="R67" i="306" s="1"/>
  <c r="R68" i="306" s="1"/>
  <c r="R69" i="306" s="1"/>
  <c r="R70" i="306" s="1"/>
  <c r="R71" i="306" s="1"/>
  <c r="R72" i="306" s="1"/>
  <c r="R73" i="306" s="1"/>
  <c r="R74" i="306" s="1"/>
  <c r="R75" i="306" s="1"/>
  <c r="R76" i="306" s="1"/>
  <c r="R77" i="306" s="1"/>
  <c r="R78" i="306" s="1"/>
  <c r="R79" i="306" s="1"/>
  <c r="R80" i="306" s="1"/>
  <c r="R81" i="306" s="1"/>
  <c r="R82" i="306" s="1"/>
  <c r="R83" i="306" s="1"/>
  <c r="R84" i="306" s="1"/>
  <c r="R85" i="306" s="1"/>
  <c r="R86" i="306" s="1"/>
  <c r="R87" i="306" s="1"/>
  <c r="R88" i="306" s="1"/>
  <c r="R89" i="306" s="1"/>
  <c r="R90" i="306" s="1"/>
  <c r="R91" i="306" s="1"/>
  <c r="R92" i="306" s="1"/>
  <c r="R93" i="306" s="1"/>
  <c r="R94" i="306" s="1"/>
  <c r="R95" i="306" s="1"/>
  <c r="R96" i="306" s="1"/>
  <c r="R97" i="306" s="1"/>
  <c r="R98" i="306" s="1"/>
  <c r="R99" i="306" s="1"/>
  <c r="R100" i="306" s="1"/>
  <c r="R101" i="306" s="1"/>
  <c r="R102" i="306" s="1"/>
  <c r="R103" i="306" s="1"/>
  <c r="R104" i="306" s="1"/>
  <c r="S7" i="306"/>
  <c r="S8" i="306" s="1"/>
  <c r="S9" i="306" s="1"/>
  <c r="S10" i="306" s="1"/>
  <c r="S11" i="306" s="1"/>
  <c r="S12" i="306" s="1"/>
  <c r="S13" i="306" s="1"/>
  <c r="S14" i="306" s="1"/>
  <c r="S15" i="306" s="1"/>
  <c r="S16" i="306" s="1"/>
  <c r="S17" i="306" s="1"/>
  <c r="S18" i="306" s="1"/>
  <c r="S19" i="306" s="1"/>
  <c r="S20" i="306" s="1"/>
  <c r="S21" i="306" s="1"/>
  <c r="S22" i="306" s="1"/>
  <c r="S23" i="306" s="1"/>
  <c r="S24" i="306" s="1"/>
  <c r="S25" i="306" s="1"/>
  <c r="S26" i="306" s="1"/>
  <c r="S27" i="306" s="1"/>
  <c r="S28" i="306" s="1"/>
  <c r="S29" i="306" s="1"/>
  <c r="S30" i="306" s="1"/>
  <c r="S31" i="306" s="1"/>
  <c r="S32" i="306" s="1"/>
  <c r="S33" i="306" s="1"/>
  <c r="S34" i="306" s="1"/>
  <c r="S35" i="306" s="1"/>
  <c r="S36" i="306" s="1"/>
  <c r="S37" i="306" s="1"/>
  <c r="S38" i="306" s="1"/>
  <c r="S39" i="306" s="1"/>
  <c r="S40" i="306" s="1"/>
  <c r="S41" i="306" s="1"/>
  <c r="S42" i="306" s="1"/>
  <c r="S43" i="306" s="1"/>
  <c r="S44" i="306" s="1"/>
  <c r="S45" i="306" s="1"/>
  <c r="S46" i="306" s="1"/>
  <c r="S47" i="306" s="1"/>
  <c r="S48" i="306" s="1"/>
  <c r="S49" i="306" s="1"/>
  <c r="S50" i="306" s="1"/>
  <c r="S51" i="306" s="1"/>
  <c r="S52" i="306" s="1"/>
  <c r="S53" i="306" s="1"/>
  <c r="S54" i="306" s="1"/>
  <c r="S55" i="306" s="1"/>
  <c r="S56" i="306" s="1"/>
  <c r="S57" i="306" s="1"/>
  <c r="S58" i="306" s="1"/>
  <c r="S59" i="306" s="1"/>
  <c r="S60" i="306" s="1"/>
  <c r="S61" i="306" s="1"/>
  <c r="S62" i="306" s="1"/>
  <c r="S63" i="306" s="1"/>
  <c r="S64" i="306" s="1"/>
  <c r="S65" i="306" s="1"/>
  <c r="S66" i="306" s="1"/>
  <c r="S67" i="306" s="1"/>
  <c r="S68" i="306" s="1"/>
  <c r="S69" i="306" s="1"/>
  <c r="S70" i="306" s="1"/>
  <c r="S71" i="306" s="1"/>
  <c r="S72" i="306" s="1"/>
  <c r="S73" i="306" s="1"/>
  <c r="S74" i="306" s="1"/>
  <c r="S75" i="306" s="1"/>
  <c r="S76" i="306" s="1"/>
  <c r="S77" i="306" s="1"/>
  <c r="S78" i="306" s="1"/>
  <c r="S79" i="306" s="1"/>
  <c r="S80" i="306" s="1"/>
  <c r="S81" i="306" s="1"/>
  <c r="S82" i="306" s="1"/>
  <c r="S83" i="306" s="1"/>
  <c r="S84" i="306" s="1"/>
  <c r="S85" i="306" s="1"/>
  <c r="S86" i="306" s="1"/>
  <c r="S87" i="306" s="1"/>
  <c r="S88" i="306" s="1"/>
  <c r="S89" i="306" s="1"/>
  <c r="S90" i="306" s="1"/>
  <c r="S91" i="306" s="1"/>
  <c r="S92" i="306" s="1"/>
  <c r="S93" i="306" s="1"/>
  <c r="S94" i="306" s="1"/>
  <c r="S95" i="306" s="1"/>
  <c r="S96" i="306" s="1"/>
  <c r="S97" i="306" s="1"/>
  <c r="S98" i="306" s="1"/>
  <c r="S99" i="306" s="1"/>
  <c r="S100" i="306" s="1"/>
  <c r="S101" i="306" s="1"/>
  <c r="S102" i="306" s="1"/>
  <c r="S103" i="306" s="1"/>
  <c r="S104" i="306" s="1"/>
  <c r="T7" i="306"/>
  <c r="T8" i="306" s="1"/>
  <c r="T9" i="306" s="1"/>
  <c r="T10" i="306" s="1"/>
  <c r="T11" i="306" s="1"/>
  <c r="T12" i="306" s="1"/>
  <c r="T13" i="306" s="1"/>
  <c r="T14" i="306" s="1"/>
  <c r="T15" i="306" s="1"/>
  <c r="T16" i="306" s="1"/>
  <c r="T17" i="306" s="1"/>
  <c r="T18" i="306" s="1"/>
  <c r="T19" i="306" s="1"/>
  <c r="T20" i="306" s="1"/>
  <c r="T21" i="306" s="1"/>
  <c r="T22" i="306" s="1"/>
  <c r="T23" i="306" s="1"/>
  <c r="T24" i="306" s="1"/>
  <c r="T25" i="306" s="1"/>
  <c r="T26" i="306" s="1"/>
  <c r="T27" i="306" s="1"/>
  <c r="T28" i="306" s="1"/>
  <c r="T29" i="306" s="1"/>
  <c r="T30" i="306" s="1"/>
  <c r="T31" i="306" s="1"/>
  <c r="T32" i="306" s="1"/>
  <c r="T33" i="306" s="1"/>
  <c r="T34" i="306" s="1"/>
  <c r="T35" i="306" s="1"/>
  <c r="T36" i="306" s="1"/>
  <c r="T37" i="306" s="1"/>
  <c r="T38" i="306" s="1"/>
  <c r="T39" i="306" s="1"/>
  <c r="T40" i="306" s="1"/>
  <c r="T41" i="306" s="1"/>
  <c r="T42" i="306" s="1"/>
  <c r="T43" i="306" s="1"/>
  <c r="T44" i="306" s="1"/>
  <c r="T45" i="306" s="1"/>
  <c r="T46" i="306" s="1"/>
  <c r="T47" i="306" s="1"/>
  <c r="T48" i="306" s="1"/>
  <c r="T49" i="306" s="1"/>
  <c r="T50" i="306" s="1"/>
  <c r="T51" i="306" s="1"/>
  <c r="T52" i="306" s="1"/>
  <c r="T53" i="306" s="1"/>
  <c r="T54" i="306" s="1"/>
  <c r="T55" i="306" s="1"/>
  <c r="T56" i="306" s="1"/>
  <c r="T57" i="306" s="1"/>
  <c r="T58" i="306" s="1"/>
  <c r="T59" i="306" s="1"/>
  <c r="T60" i="306" s="1"/>
  <c r="T61" i="306" s="1"/>
  <c r="T62" i="306" s="1"/>
  <c r="T63" i="306" s="1"/>
  <c r="T64" i="306" s="1"/>
  <c r="T65" i="306" s="1"/>
  <c r="T66" i="306" s="1"/>
  <c r="T67" i="306" s="1"/>
  <c r="T68" i="306" s="1"/>
  <c r="T69" i="306" s="1"/>
  <c r="T70" i="306" s="1"/>
  <c r="T71" i="306" s="1"/>
  <c r="T72" i="306" s="1"/>
  <c r="T73" i="306" s="1"/>
  <c r="T74" i="306" s="1"/>
  <c r="T75" i="306" s="1"/>
  <c r="T76" i="306" s="1"/>
  <c r="T77" i="306" s="1"/>
  <c r="T78" i="306" s="1"/>
  <c r="T79" i="306" s="1"/>
  <c r="T80" i="306" s="1"/>
  <c r="T81" i="306" s="1"/>
  <c r="T82" i="306" s="1"/>
  <c r="T83" i="306" s="1"/>
  <c r="T84" i="306" s="1"/>
  <c r="T85" i="306" s="1"/>
  <c r="T86" i="306" s="1"/>
  <c r="T87" i="306" s="1"/>
  <c r="T88" i="306" s="1"/>
  <c r="T89" i="306" s="1"/>
  <c r="T90" i="306" s="1"/>
  <c r="T91" i="306" s="1"/>
  <c r="T92" i="306" s="1"/>
  <c r="T93" i="306" s="1"/>
  <c r="T94" i="306" s="1"/>
  <c r="T95" i="306" s="1"/>
  <c r="T96" i="306" s="1"/>
  <c r="T97" i="306" s="1"/>
  <c r="T98" i="306" s="1"/>
  <c r="T99" i="306" s="1"/>
  <c r="T100" i="306" s="1"/>
  <c r="T101" i="306" s="1"/>
  <c r="T102" i="306" s="1"/>
  <c r="T103" i="306" s="1"/>
  <c r="T104" i="306" s="1"/>
  <c r="AA7" i="306"/>
  <c r="AA8" i="306" s="1"/>
  <c r="AA9" i="306" s="1"/>
  <c r="AA10" i="306" s="1"/>
  <c r="AA11" i="306" s="1"/>
  <c r="AA12" i="306" s="1"/>
  <c r="AA13" i="306" s="1"/>
  <c r="AA14" i="306" s="1"/>
  <c r="AA15" i="306" s="1"/>
  <c r="AA16" i="306" s="1"/>
  <c r="AA17" i="306" s="1"/>
  <c r="AA18" i="306" s="1"/>
  <c r="AA19" i="306" s="1"/>
  <c r="AA20" i="306" s="1"/>
  <c r="AA21" i="306" s="1"/>
  <c r="AA22" i="306" s="1"/>
  <c r="AA23" i="306" s="1"/>
  <c r="AA24" i="306" s="1"/>
  <c r="AA25" i="306" s="1"/>
  <c r="AA26" i="306" s="1"/>
  <c r="AA27" i="306" s="1"/>
  <c r="AA28" i="306" s="1"/>
  <c r="AA29" i="306" s="1"/>
  <c r="AA30" i="306" s="1"/>
  <c r="AA31" i="306" s="1"/>
  <c r="AA32" i="306" s="1"/>
  <c r="AA33" i="306" s="1"/>
  <c r="AA34" i="306" s="1"/>
  <c r="AA35" i="306" s="1"/>
  <c r="AA36" i="306" s="1"/>
  <c r="AA37" i="306" s="1"/>
  <c r="AA38" i="306" s="1"/>
  <c r="AA39" i="306" s="1"/>
  <c r="AA40" i="306" s="1"/>
  <c r="AA41" i="306" s="1"/>
  <c r="AA42" i="306" s="1"/>
  <c r="AA43" i="306" s="1"/>
  <c r="AA44" i="306" s="1"/>
  <c r="AA45" i="306" s="1"/>
  <c r="AA46" i="306" s="1"/>
  <c r="AA47" i="306" s="1"/>
  <c r="AA48" i="306" s="1"/>
  <c r="AA49" i="306" s="1"/>
  <c r="AA50" i="306" s="1"/>
  <c r="AA51" i="306" s="1"/>
  <c r="AA52" i="306" s="1"/>
  <c r="AA53" i="306" s="1"/>
  <c r="AA54" i="306" s="1"/>
  <c r="AA55" i="306" s="1"/>
  <c r="AA56" i="306" s="1"/>
  <c r="AA57" i="306" s="1"/>
  <c r="AA58" i="306" s="1"/>
  <c r="AA59" i="306" s="1"/>
  <c r="AA60" i="306" s="1"/>
  <c r="AA61" i="306" s="1"/>
  <c r="AA62" i="306" s="1"/>
  <c r="AA63" i="306" s="1"/>
  <c r="AA64" i="306" s="1"/>
  <c r="AA65" i="306" s="1"/>
  <c r="AA66" i="306" s="1"/>
  <c r="AA67" i="306" s="1"/>
  <c r="AA68" i="306" s="1"/>
  <c r="AA69" i="306" s="1"/>
  <c r="AA70" i="306" s="1"/>
  <c r="AA71" i="306" s="1"/>
  <c r="AA72" i="306" s="1"/>
  <c r="AA73" i="306" s="1"/>
  <c r="AA74" i="306" s="1"/>
  <c r="AA75" i="306" s="1"/>
  <c r="AA76" i="306" s="1"/>
  <c r="AA77" i="306" s="1"/>
  <c r="AA78" i="306" s="1"/>
  <c r="AA79" i="306" s="1"/>
  <c r="AA80" i="306" s="1"/>
  <c r="AA81" i="306" s="1"/>
  <c r="AA82" i="306" s="1"/>
  <c r="AA83" i="306" s="1"/>
  <c r="AA84" i="306" s="1"/>
  <c r="AA85" i="306" s="1"/>
  <c r="AA86" i="306" s="1"/>
  <c r="AA87" i="306" s="1"/>
  <c r="AA88" i="306" s="1"/>
  <c r="AA89" i="306" s="1"/>
  <c r="AA90" i="306" s="1"/>
  <c r="AA91" i="306" s="1"/>
  <c r="AA92" i="306" s="1"/>
  <c r="AA93" i="306" s="1"/>
  <c r="AA94" i="306" s="1"/>
  <c r="AA95" i="306" s="1"/>
  <c r="AA96" i="306" s="1"/>
  <c r="AA97" i="306" s="1"/>
  <c r="AA98" i="306" s="1"/>
  <c r="AA99" i="306" s="1"/>
  <c r="AA100" i="306" s="1"/>
  <c r="AA101" i="306" s="1"/>
  <c r="AA102" i="306" s="1"/>
  <c r="AA103" i="306" s="1"/>
  <c r="AA104" i="306" s="1"/>
  <c r="AB7" i="306"/>
  <c r="AB8" i="306" s="1"/>
  <c r="AB9" i="306" s="1"/>
  <c r="AB10" i="306" s="1"/>
  <c r="AB11" i="306" s="1"/>
  <c r="AB12" i="306" s="1"/>
  <c r="AB13" i="306" s="1"/>
  <c r="AB14" i="306" s="1"/>
  <c r="AB15" i="306" s="1"/>
  <c r="AB16" i="306" s="1"/>
  <c r="AB17" i="306" s="1"/>
  <c r="AB18" i="306" s="1"/>
  <c r="AB19" i="306" s="1"/>
  <c r="AB20" i="306" s="1"/>
  <c r="AB21" i="306" s="1"/>
  <c r="AB22" i="306" s="1"/>
  <c r="AB23" i="306" s="1"/>
  <c r="AB24" i="306" s="1"/>
  <c r="AB25" i="306" s="1"/>
  <c r="AB26" i="306" s="1"/>
  <c r="AB27" i="306" s="1"/>
  <c r="AB28" i="306" s="1"/>
  <c r="AB29" i="306" s="1"/>
  <c r="AB30" i="306" s="1"/>
  <c r="AB31" i="306" s="1"/>
  <c r="AB32" i="306" s="1"/>
  <c r="AB33" i="306" s="1"/>
  <c r="AB34" i="306" s="1"/>
  <c r="AB35" i="306" s="1"/>
  <c r="AB36" i="306" s="1"/>
  <c r="AB37" i="306" s="1"/>
  <c r="AB38" i="306" s="1"/>
  <c r="AB39" i="306" s="1"/>
  <c r="AB40" i="306" s="1"/>
  <c r="AB41" i="306" s="1"/>
  <c r="AB42" i="306" s="1"/>
  <c r="AB43" i="306" s="1"/>
  <c r="AB44" i="306" s="1"/>
  <c r="AB45" i="306" s="1"/>
  <c r="AB46" i="306" s="1"/>
  <c r="AB47" i="306" s="1"/>
  <c r="AB48" i="306" s="1"/>
  <c r="AB49" i="306" s="1"/>
  <c r="AB50" i="306" s="1"/>
  <c r="AB51" i="306" s="1"/>
  <c r="AB52" i="306" s="1"/>
  <c r="AB53" i="306" s="1"/>
  <c r="AB54" i="306" s="1"/>
  <c r="AB55" i="306" s="1"/>
  <c r="AB56" i="306" s="1"/>
  <c r="AB57" i="306" s="1"/>
  <c r="AB58" i="306" s="1"/>
  <c r="AB59" i="306" s="1"/>
  <c r="AB60" i="306" s="1"/>
  <c r="AB61" i="306" s="1"/>
  <c r="AB62" i="306" s="1"/>
  <c r="AB63" i="306" s="1"/>
  <c r="AB64" i="306" s="1"/>
  <c r="AB65" i="306" s="1"/>
  <c r="AB66" i="306" s="1"/>
  <c r="AB67" i="306" s="1"/>
  <c r="AB68" i="306" s="1"/>
  <c r="AB69" i="306" s="1"/>
  <c r="AB70" i="306" s="1"/>
  <c r="AB71" i="306" s="1"/>
  <c r="AB72" i="306" s="1"/>
  <c r="AB73" i="306" s="1"/>
  <c r="AB74" i="306" s="1"/>
  <c r="AB75" i="306" s="1"/>
  <c r="AB76" i="306" s="1"/>
  <c r="AB77" i="306" s="1"/>
  <c r="AB78" i="306" s="1"/>
  <c r="AB79" i="306" s="1"/>
  <c r="AB80" i="306" s="1"/>
  <c r="AB81" i="306" s="1"/>
  <c r="AB82" i="306" s="1"/>
  <c r="AB83" i="306" s="1"/>
  <c r="AB84" i="306" s="1"/>
  <c r="AB85" i="306" s="1"/>
  <c r="AB86" i="306" s="1"/>
  <c r="AB87" i="306" s="1"/>
  <c r="AB88" i="306" s="1"/>
  <c r="AB89" i="306" s="1"/>
  <c r="AB90" i="306" s="1"/>
  <c r="AB91" i="306" s="1"/>
  <c r="AB92" i="306" s="1"/>
  <c r="AB93" i="306" s="1"/>
  <c r="AB94" i="306" s="1"/>
  <c r="AB95" i="306" s="1"/>
  <c r="AB96" i="306" s="1"/>
  <c r="AB97" i="306" s="1"/>
  <c r="AB98" i="306" s="1"/>
  <c r="AB99" i="306" s="1"/>
  <c r="AB100" i="306" s="1"/>
  <c r="AB101" i="306" s="1"/>
  <c r="AB102" i="306" s="1"/>
  <c r="AB103" i="306" s="1"/>
  <c r="AB104" i="306" s="1"/>
  <c r="AC7" i="306"/>
  <c r="AC8" i="306" s="1"/>
  <c r="AC9" i="306" s="1"/>
  <c r="AC10" i="306" s="1"/>
  <c r="AC11" i="306" s="1"/>
  <c r="AC12" i="306" s="1"/>
  <c r="AC13" i="306" s="1"/>
  <c r="AC14" i="306" s="1"/>
  <c r="AC15" i="306" s="1"/>
  <c r="AC16" i="306" s="1"/>
  <c r="AC17" i="306" s="1"/>
  <c r="AC18" i="306" s="1"/>
  <c r="AC19" i="306" s="1"/>
  <c r="AC20" i="306" s="1"/>
  <c r="AC21" i="306" s="1"/>
  <c r="AC22" i="306" s="1"/>
  <c r="AC23" i="306" s="1"/>
  <c r="AC24" i="306" s="1"/>
  <c r="AC25" i="306" s="1"/>
  <c r="AC26" i="306" s="1"/>
  <c r="AC27" i="306" s="1"/>
  <c r="AC28" i="306" s="1"/>
  <c r="AC29" i="306" s="1"/>
  <c r="AC30" i="306" s="1"/>
  <c r="AC31" i="306" s="1"/>
  <c r="AC32" i="306" s="1"/>
  <c r="AC33" i="306" s="1"/>
  <c r="AC34" i="306" s="1"/>
  <c r="AC35" i="306" s="1"/>
  <c r="AC36" i="306" s="1"/>
  <c r="AC37" i="306" s="1"/>
  <c r="AC38" i="306" s="1"/>
  <c r="AC39" i="306" s="1"/>
  <c r="AC40" i="306" s="1"/>
  <c r="AC41" i="306" s="1"/>
  <c r="AC42" i="306" s="1"/>
  <c r="AC43" i="306" s="1"/>
  <c r="AC44" i="306" s="1"/>
  <c r="AC45" i="306" s="1"/>
  <c r="AC46" i="306" s="1"/>
  <c r="AC47" i="306" s="1"/>
  <c r="AC48" i="306" s="1"/>
  <c r="AC49" i="306" s="1"/>
  <c r="AC50" i="306" s="1"/>
  <c r="AC51" i="306" s="1"/>
  <c r="AC52" i="306" s="1"/>
  <c r="AC53" i="306" s="1"/>
  <c r="AC54" i="306" s="1"/>
  <c r="AC55" i="306" s="1"/>
  <c r="AC56" i="306" s="1"/>
  <c r="AC57" i="306" s="1"/>
  <c r="AC58" i="306" s="1"/>
  <c r="AC59" i="306" s="1"/>
  <c r="AC60" i="306" s="1"/>
  <c r="AC61" i="306" s="1"/>
  <c r="AC62" i="306" s="1"/>
  <c r="AC63" i="306" s="1"/>
  <c r="AC64" i="306" s="1"/>
  <c r="AC65" i="306" s="1"/>
  <c r="AC66" i="306" s="1"/>
  <c r="AC67" i="306" s="1"/>
  <c r="AC68" i="306" s="1"/>
  <c r="AC69" i="306" s="1"/>
  <c r="AC70" i="306" s="1"/>
  <c r="AC71" i="306" s="1"/>
  <c r="AC72" i="306" s="1"/>
  <c r="AC73" i="306" s="1"/>
  <c r="AC74" i="306" s="1"/>
  <c r="AC75" i="306" s="1"/>
  <c r="AC76" i="306" s="1"/>
  <c r="AC77" i="306" s="1"/>
  <c r="AC78" i="306" s="1"/>
  <c r="AC79" i="306" s="1"/>
  <c r="AC80" i="306" s="1"/>
  <c r="AC81" i="306" s="1"/>
  <c r="AC82" i="306" s="1"/>
  <c r="AC83" i="306" s="1"/>
  <c r="AC84" i="306" s="1"/>
  <c r="AC85" i="306" s="1"/>
  <c r="AC86" i="306" s="1"/>
  <c r="AC87" i="306" s="1"/>
  <c r="AC88" i="306" s="1"/>
  <c r="AC89" i="306" s="1"/>
  <c r="AC90" i="306" s="1"/>
  <c r="AC91" i="306" s="1"/>
  <c r="AC92" i="306" s="1"/>
  <c r="AC93" i="306" s="1"/>
  <c r="AC94" i="306" s="1"/>
  <c r="AC95" i="306" s="1"/>
  <c r="AC96" i="306" s="1"/>
  <c r="AC97" i="306" s="1"/>
  <c r="AC98" i="306" s="1"/>
  <c r="AC99" i="306" s="1"/>
  <c r="AC100" i="306" s="1"/>
  <c r="AC101" i="306" s="1"/>
  <c r="AC102" i="306" s="1"/>
  <c r="AC103" i="306" s="1"/>
  <c r="AC104" i="306" s="1"/>
  <c r="AD7" i="306"/>
  <c r="AD8" i="306" s="1"/>
  <c r="AD9" i="306" s="1"/>
  <c r="AD10" i="306" s="1"/>
  <c r="AD11" i="306" s="1"/>
  <c r="AD12" i="306" s="1"/>
  <c r="AD13" i="306" s="1"/>
  <c r="AD14" i="306" s="1"/>
  <c r="AD15" i="306" s="1"/>
  <c r="AD16" i="306" s="1"/>
  <c r="AD17" i="306" s="1"/>
  <c r="AD18" i="306" s="1"/>
  <c r="AD19" i="306" s="1"/>
  <c r="AD20" i="306" s="1"/>
  <c r="AD21" i="306" s="1"/>
  <c r="AD22" i="306" s="1"/>
  <c r="AD23" i="306" s="1"/>
  <c r="AD24" i="306" s="1"/>
  <c r="AD25" i="306" s="1"/>
  <c r="AD26" i="306" s="1"/>
  <c r="AD27" i="306" s="1"/>
  <c r="AD28" i="306" s="1"/>
  <c r="AD29" i="306" s="1"/>
  <c r="AD30" i="306" s="1"/>
  <c r="AD31" i="306" s="1"/>
  <c r="AD32" i="306" s="1"/>
  <c r="AD33" i="306" s="1"/>
  <c r="AD34" i="306" s="1"/>
  <c r="AD35" i="306" s="1"/>
  <c r="AD36" i="306" s="1"/>
  <c r="AD37" i="306" s="1"/>
  <c r="AD38" i="306" s="1"/>
  <c r="AD39" i="306" s="1"/>
  <c r="AD40" i="306" s="1"/>
  <c r="AD41" i="306" s="1"/>
  <c r="AD42" i="306" s="1"/>
  <c r="AD43" i="306" s="1"/>
  <c r="AD44" i="306" s="1"/>
  <c r="AD45" i="306" s="1"/>
  <c r="AD46" i="306" s="1"/>
  <c r="AD47" i="306" s="1"/>
  <c r="AD48" i="306" s="1"/>
  <c r="AD49" i="306" s="1"/>
  <c r="AD50" i="306" s="1"/>
  <c r="AD51" i="306" s="1"/>
  <c r="AD52" i="306" s="1"/>
  <c r="AD53" i="306" s="1"/>
  <c r="AD54" i="306" s="1"/>
  <c r="AD55" i="306" s="1"/>
  <c r="AD56" i="306" s="1"/>
  <c r="AD57" i="306" s="1"/>
  <c r="AD58" i="306" s="1"/>
  <c r="AD59" i="306" s="1"/>
  <c r="AD60" i="306" s="1"/>
  <c r="AD61" i="306" s="1"/>
  <c r="AD62" i="306" s="1"/>
  <c r="AD63" i="306" s="1"/>
  <c r="AD64" i="306" s="1"/>
  <c r="AD65" i="306" s="1"/>
  <c r="AD66" i="306" s="1"/>
  <c r="AD67" i="306" s="1"/>
  <c r="AD68" i="306" s="1"/>
  <c r="AD69" i="306" s="1"/>
  <c r="AD70" i="306" s="1"/>
  <c r="AD71" i="306" s="1"/>
  <c r="AD72" i="306" s="1"/>
  <c r="AD73" i="306" s="1"/>
  <c r="AD74" i="306" s="1"/>
  <c r="AD75" i="306" s="1"/>
  <c r="AD76" i="306" s="1"/>
  <c r="AD77" i="306" s="1"/>
  <c r="AD78" i="306" s="1"/>
  <c r="AD79" i="306" s="1"/>
  <c r="AD80" i="306" s="1"/>
  <c r="AD81" i="306" s="1"/>
  <c r="AD82" i="306" s="1"/>
  <c r="AD83" i="306" s="1"/>
  <c r="AD84" i="306" s="1"/>
  <c r="AD85" i="306" s="1"/>
  <c r="AD86" i="306" s="1"/>
  <c r="AD87" i="306" s="1"/>
  <c r="AD88" i="306" s="1"/>
  <c r="AD89" i="306" s="1"/>
  <c r="AD90" i="306" s="1"/>
  <c r="AD91" i="306" s="1"/>
  <c r="AD92" i="306" s="1"/>
  <c r="AD93" i="306" s="1"/>
  <c r="AD94" i="306" s="1"/>
  <c r="AD95" i="306" s="1"/>
  <c r="AD96" i="306" s="1"/>
  <c r="AD97" i="306" s="1"/>
  <c r="AD98" i="306" s="1"/>
  <c r="AD99" i="306" s="1"/>
  <c r="AD100" i="306" s="1"/>
  <c r="AD101" i="306" s="1"/>
  <c r="AD102" i="306" s="1"/>
  <c r="AD103" i="306" s="1"/>
  <c r="AD104" i="306" s="1"/>
  <c r="AE7" i="306"/>
  <c r="AE8" i="306" s="1"/>
  <c r="AE9" i="306" s="1"/>
  <c r="AE10" i="306" s="1"/>
  <c r="AF7" i="306"/>
  <c r="AF8" i="306" s="1"/>
  <c r="AF9" i="306" s="1"/>
  <c r="AF10" i="306" s="1"/>
  <c r="AF11" i="306" s="1"/>
  <c r="AF12" i="306" s="1"/>
  <c r="AF13" i="306" s="1"/>
  <c r="AF14" i="306" s="1"/>
  <c r="AF15" i="306" s="1"/>
  <c r="AF16" i="306" s="1"/>
  <c r="AF17" i="306" s="1"/>
  <c r="AF18" i="306" s="1"/>
  <c r="AF19" i="306" s="1"/>
  <c r="AF20" i="306" s="1"/>
  <c r="AF21" i="306" s="1"/>
  <c r="AF22" i="306" s="1"/>
  <c r="AF23" i="306" s="1"/>
  <c r="AF24" i="306" s="1"/>
  <c r="AF25" i="306" s="1"/>
  <c r="AF26" i="306" s="1"/>
  <c r="AF27" i="306" s="1"/>
  <c r="AF28" i="306" s="1"/>
  <c r="AF29" i="306" s="1"/>
  <c r="AF30" i="306" s="1"/>
  <c r="AF31" i="306" s="1"/>
  <c r="AF32" i="306" s="1"/>
  <c r="AF33" i="306" s="1"/>
  <c r="AF34" i="306" s="1"/>
  <c r="AF35" i="306" s="1"/>
  <c r="AF36" i="306" s="1"/>
  <c r="AF37" i="306" s="1"/>
  <c r="AF38" i="306" s="1"/>
  <c r="AF39" i="306" s="1"/>
  <c r="AF40" i="306" s="1"/>
  <c r="AF41" i="306" s="1"/>
  <c r="AF42" i="306" s="1"/>
  <c r="AF43" i="306" s="1"/>
  <c r="AF44" i="306" s="1"/>
  <c r="AF45" i="306" s="1"/>
  <c r="AF46" i="306" s="1"/>
  <c r="AF47" i="306" s="1"/>
  <c r="AF48" i="306" s="1"/>
  <c r="AF49" i="306" s="1"/>
  <c r="AF50" i="306" s="1"/>
  <c r="AF51" i="306" s="1"/>
  <c r="AF52" i="306" s="1"/>
  <c r="AF53" i="306" s="1"/>
  <c r="AF54" i="306" s="1"/>
  <c r="AF55" i="306" s="1"/>
  <c r="AF56" i="306" s="1"/>
  <c r="AF57" i="306" s="1"/>
  <c r="AF58" i="306" s="1"/>
  <c r="AF59" i="306" s="1"/>
  <c r="AF60" i="306" s="1"/>
  <c r="AF61" i="306" s="1"/>
  <c r="AF62" i="306" s="1"/>
  <c r="AF63" i="306" s="1"/>
  <c r="AF64" i="306" s="1"/>
  <c r="AF65" i="306" s="1"/>
  <c r="AF66" i="306" s="1"/>
  <c r="AF67" i="306" s="1"/>
  <c r="AF68" i="306" s="1"/>
  <c r="AF69" i="306" s="1"/>
  <c r="AF70" i="306" s="1"/>
  <c r="AF71" i="306" s="1"/>
  <c r="AF72" i="306" s="1"/>
  <c r="AF73" i="306" s="1"/>
  <c r="AF74" i="306" s="1"/>
  <c r="AF75" i="306" s="1"/>
  <c r="AF76" i="306" s="1"/>
  <c r="AF77" i="306" s="1"/>
  <c r="AF78" i="306" s="1"/>
  <c r="AF79" i="306" s="1"/>
  <c r="AF80" i="306" s="1"/>
  <c r="AF81" i="306" s="1"/>
  <c r="AF82" i="306" s="1"/>
  <c r="AF83" i="306" s="1"/>
  <c r="AF84" i="306" s="1"/>
  <c r="AF85" i="306" s="1"/>
  <c r="AF86" i="306" s="1"/>
  <c r="AF87" i="306" s="1"/>
  <c r="AF88" i="306" s="1"/>
  <c r="AF89" i="306" s="1"/>
  <c r="AF90" i="306" s="1"/>
  <c r="AF91" i="306" s="1"/>
  <c r="AF92" i="306" s="1"/>
  <c r="AF93" i="306" s="1"/>
  <c r="AF94" i="306" s="1"/>
  <c r="AF95" i="306" s="1"/>
  <c r="AF96" i="306" s="1"/>
  <c r="AF97" i="306" s="1"/>
  <c r="AF98" i="306" s="1"/>
  <c r="AF99" i="306" s="1"/>
  <c r="AF100" i="306" s="1"/>
  <c r="AF101" i="306" s="1"/>
  <c r="AF102" i="306" s="1"/>
  <c r="AF103" i="306" s="1"/>
  <c r="AF104" i="306" s="1"/>
  <c r="AE11" i="306"/>
  <c r="AE12" i="306" s="1"/>
  <c r="AE13" i="306" s="1"/>
  <c r="AE14" i="306" s="1"/>
  <c r="AE15" i="306" s="1"/>
  <c r="AE16" i="306" s="1"/>
  <c r="AE17" i="306" s="1"/>
  <c r="AE18" i="306" s="1"/>
  <c r="AE19" i="306" s="1"/>
  <c r="AE20" i="306" s="1"/>
  <c r="AE21" i="306" s="1"/>
  <c r="AE22" i="306" s="1"/>
  <c r="AE23" i="306" s="1"/>
  <c r="AE24" i="306" s="1"/>
  <c r="AE25" i="306" s="1"/>
  <c r="AE26" i="306" s="1"/>
  <c r="AE27" i="306" s="1"/>
  <c r="AE28" i="306" s="1"/>
  <c r="AE29" i="306" s="1"/>
  <c r="AE30" i="306" s="1"/>
  <c r="AE31" i="306" s="1"/>
  <c r="AE32" i="306" s="1"/>
  <c r="AE33" i="306" s="1"/>
  <c r="AE34" i="306" s="1"/>
  <c r="AE35" i="306" s="1"/>
  <c r="AE36" i="306" s="1"/>
  <c r="AE37" i="306" s="1"/>
  <c r="AE38" i="306" s="1"/>
  <c r="AE39" i="306" s="1"/>
  <c r="AE40" i="306" s="1"/>
  <c r="AE41" i="306" s="1"/>
  <c r="AE42" i="306" s="1"/>
  <c r="AE43" i="306" s="1"/>
  <c r="AE44" i="306" s="1"/>
  <c r="AE45" i="306" s="1"/>
  <c r="AE46" i="306" s="1"/>
  <c r="AE47" i="306" s="1"/>
  <c r="AE48" i="306" s="1"/>
  <c r="AE49" i="306" s="1"/>
  <c r="AE50" i="306" s="1"/>
  <c r="AE51" i="306" s="1"/>
  <c r="AE52" i="306" s="1"/>
  <c r="AE53" i="306" s="1"/>
  <c r="AE54" i="306" s="1"/>
  <c r="AE55" i="306" s="1"/>
  <c r="AE56" i="306" s="1"/>
  <c r="AE57" i="306" s="1"/>
  <c r="AE58" i="306" s="1"/>
  <c r="AE59" i="306" s="1"/>
  <c r="AE60" i="306" s="1"/>
  <c r="AE61" i="306" s="1"/>
  <c r="AE62" i="306" s="1"/>
  <c r="AE63" i="306" s="1"/>
  <c r="AE64" i="306" s="1"/>
  <c r="AE65" i="306" s="1"/>
  <c r="AE66" i="306" s="1"/>
  <c r="AE67" i="306" s="1"/>
  <c r="AE68" i="306" s="1"/>
  <c r="AE69" i="306" s="1"/>
  <c r="AE70" i="306" s="1"/>
  <c r="AE71" i="306" s="1"/>
  <c r="AE72" i="306" s="1"/>
  <c r="AE73" i="306" s="1"/>
  <c r="AE74" i="306" s="1"/>
  <c r="AE75" i="306" s="1"/>
  <c r="AE76" i="306" s="1"/>
  <c r="AE77" i="306" s="1"/>
  <c r="AE78" i="306" s="1"/>
  <c r="AE79" i="306" s="1"/>
  <c r="AE80" i="306" s="1"/>
  <c r="AE81" i="306" s="1"/>
  <c r="AE82" i="306" s="1"/>
  <c r="AE83" i="306" s="1"/>
  <c r="AE84" i="306" s="1"/>
  <c r="AE85" i="306" s="1"/>
  <c r="AE86" i="306" s="1"/>
  <c r="AE87" i="306" s="1"/>
  <c r="AE88" i="306" s="1"/>
  <c r="AE89" i="306" s="1"/>
  <c r="AE90" i="306" s="1"/>
  <c r="AE91" i="306" s="1"/>
  <c r="AE92" i="306" s="1"/>
  <c r="AE93" i="306" s="1"/>
  <c r="AE94" i="306" s="1"/>
  <c r="AE95" i="306" s="1"/>
  <c r="AE96" i="306" s="1"/>
  <c r="AE97" i="306" s="1"/>
  <c r="AE98" i="306" s="1"/>
  <c r="AE99" i="306" s="1"/>
  <c r="AE100" i="306" s="1"/>
  <c r="AE101" i="306" s="1"/>
  <c r="AE102" i="306" s="1"/>
  <c r="AE103" i="306" s="1"/>
  <c r="AE104" i="306" s="1"/>
  <c r="R114" i="306"/>
  <c r="S114" i="306"/>
  <c r="T114" i="306"/>
  <c r="U114" i="306"/>
  <c r="V114" i="306"/>
  <c r="W114" i="306"/>
  <c r="X114" i="306"/>
  <c r="Y114" i="306"/>
  <c r="Z114" i="306"/>
  <c r="AA114" i="306"/>
  <c r="AB114" i="306"/>
  <c r="AC114" i="306"/>
  <c r="AD114" i="306"/>
  <c r="AE114" i="306"/>
  <c r="AF114" i="306"/>
  <c r="R115" i="306"/>
  <c r="R116" i="306" s="1"/>
  <c r="R117" i="306" s="1"/>
  <c r="R118" i="306" s="1"/>
  <c r="R119" i="306" s="1"/>
  <c r="R120" i="306" s="1"/>
  <c r="R121" i="306" s="1"/>
  <c r="R122" i="306" s="1"/>
  <c r="R123" i="306" s="1"/>
  <c r="R124" i="306" s="1"/>
  <c r="R125" i="306" s="1"/>
  <c r="R126" i="306" s="1"/>
  <c r="R127" i="306" s="1"/>
  <c r="R128" i="306" s="1"/>
  <c r="R129" i="306" s="1"/>
  <c r="R130" i="306" s="1"/>
  <c r="R131" i="306" s="1"/>
  <c r="R132" i="306" s="1"/>
  <c r="R133" i="306" s="1"/>
  <c r="R134" i="306" s="1"/>
  <c r="R135" i="306" s="1"/>
  <c r="R136" i="306" s="1"/>
  <c r="R137" i="306" s="1"/>
  <c r="R138" i="306" s="1"/>
  <c r="R139" i="306" s="1"/>
  <c r="R140" i="306" s="1"/>
  <c r="R141" i="306" s="1"/>
  <c r="R142" i="306" s="1"/>
  <c r="R143" i="306" s="1"/>
  <c r="R144" i="306" s="1"/>
  <c r="R145" i="306" s="1"/>
  <c r="R146" i="306" s="1"/>
  <c r="R147" i="306" s="1"/>
  <c r="R148" i="306" s="1"/>
  <c r="R149" i="306" s="1"/>
  <c r="R150" i="306" s="1"/>
  <c r="R151" i="306" s="1"/>
  <c r="R152" i="306" s="1"/>
  <c r="R153" i="306" s="1"/>
  <c r="R154" i="306" s="1"/>
  <c r="R155" i="306" s="1"/>
  <c r="R156" i="306" s="1"/>
  <c r="R157" i="306" s="1"/>
  <c r="R158" i="306" s="1"/>
  <c r="R159" i="306" s="1"/>
  <c r="R160" i="306" s="1"/>
  <c r="R161" i="306" s="1"/>
  <c r="R162" i="306" s="1"/>
  <c r="R163" i="306" s="1"/>
  <c r="R164" i="306" s="1"/>
  <c r="R165" i="306" s="1"/>
  <c r="R166" i="306" s="1"/>
  <c r="R167" i="306" s="1"/>
  <c r="R168" i="306" s="1"/>
  <c r="R169" i="306" s="1"/>
  <c r="R170" i="306" s="1"/>
  <c r="R171" i="306" s="1"/>
  <c r="R172" i="306" s="1"/>
  <c r="R173" i="306" s="1"/>
  <c r="R174" i="306" s="1"/>
  <c r="R175" i="306" s="1"/>
  <c r="R176" i="306" s="1"/>
  <c r="R177" i="306" s="1"/>
  <c r="R178" i="306" s="1"/>
  <c r="R179" i="306" s="1"/>
  <c r="R180" i="306" s="1"/>
  <c r="R181" i="306" s="1"/>
  <c r="R182" i="306" s="1"/>
  <c r="R183" i="306" s="1"/>
  <c r="R184" i="306" s="1"/>
  <c r="R185" i="306" s="1"/>
  <c r="R186" i="306" s="1"/>
  <c r="R187" i="306" s="1"/>
  <c r="R188" i="306" s="1"/>
  <c r="R189" i="306" s="1"/>
  <c r="R190" i="306" s="1"/>
  <c r="R191" i="306" s="1"/>
  <c r="R192" i="306" s="1"/>
  <c r="R193" i="306" s="1"/>
  <c r="R194" i="306" s="1"/>
  <c r="R195" i="306" s="1"/>
  <c r="R196" i="306" s="1"/>
  <c r="R197" i="306" s="1"/>
  <c r="R198" i="306" s="1"/>
  <c r="R199" i="306" s="1"/>
  <c r="R200" i="306" s="1"/>
  <c r="R201" i="306" s="1"/>
  <c r="R202" i="306" s="1"/>
  <c r="R203" i="306" s="1"/>
  <c r="R204" i="306" s="1"/>
  <c r="R205" i="306" s="1"/>
  <c r="R206" i="306" s="1"/>
  <c r="R207" i="306" s="1"/>
  <c r="R208" i="306" s="1"/>
  <c r="R209" i="306" s="1"/>
  <c r="R210" i="306" s="1"/>
  <c r="R211" i="306" s="1"/>
  <c r="R212" i="306" s="1"/>
  <c r="R213" i="306" s="1"/>
  <c r="R214" i="306" s="1"/>
  <c r="S115" i="306"/>
  <c r="T115" i="306"/>
  <c r="T116" i="306" s="1"/>
  <c r="T117" i="306" s="1"/>
  <c r="T118" i="306" s="1"/>
  <c r="T119" i="306" s="1"/>
  <c r="T120" i="306" s="1"/>
  <c r="T121" i="306" s="1"/>
  <c r="T122" i="306" s="1"/>
  <c r="T123" i="306" s="1"/>
  <c r="T124" i="306" s="1"/>
  <c r="T125" i="306" s="1"/>
  <c r="T126" i="306" s="1"/>
  <c r="T127" i="306" s="1"/>
  <c r="T128" i="306" s="1"/>
  <c r="T129" i="306" s="1"/>
  <c r="T130" i="306" s="1"/>
  <c r="T131" i="306" s="1"/>
  <c r="T132" i="306" s="1"/>
  <c r="T133" i="306" s="1"/>
  <c r="T134" i="306" s="1"/>
  <c r="T135" i="306" s="1"/>
  <c r="T136" i="306" s="1"/>
  <c r="T137" i="306" s="1"/>
  <c r="T138" i="306" s="1"/>
  <c r="T139" i="306" s="1"/>
  <c r="T140" i="306" s="1"/>
  <c r="T141" i="306" s="1"/>
  <c r="T142" i="306" s="1"/>
  <c r="T143" i="306" s="1"/>
  <c r="T144" i="306" s="1"/>
  <c r="T145" i="306" s="1"/>
  <c r="T146" i="306" s="1"/>
  <c r="T147" i="306" s="1"/>
  <c r="T148" i="306" s="1"/>
  <c r="T149" i="306" s="1"/>
  <c r="T150" i="306" s="1"/>
  <c r="T151" i="306" s="1"/>
  <c r="T152" i="306" s="1"/>
  <c r="T153" i="306" s="1"/>
  <c r="T154" i="306" s="1"/>
  <c r="T155" i="306" s="1"/>
  <c r="T156" i="306" s="1"/>
  <c r="T157" i="306" s="1"/>
  <c r="T158" i="306" s="1"/>
  <c r="T159" i="306" s="1"/>
  <c r="T160" i="306" s="1"/>
  <c r="T161" i="306" s="1"/>
  <c r="T162" i="306" s="1"/>
  <c r="T163" i="306" s="1"/>
  <c r="T164" i="306" s="1"/>
  <c r="T165" i="306" s="1"/>
  <c r="T166" i="306" s="1"/>
  <c r="T167" i="306" s="1"/>
  <c r="T168" i="306" s="1"/>
  <c r="T169" i="306" s="1"/>
  <c r="T170" i="306" s="1"/>
  <c r="T171" i="306" s="1"/>
  <c r="T172" i="306" s="1"/>
  <c r="T173" i="306" s="1"/>
  <c r="T174" i="306" s="1"/>
  <c r="T175" i="306" s="1"/>
  <c r="T176" i="306" s="1"/>
  <c r="T177" i="306" s="1"/>
  <c r="T178" i="306" s="1"/>
  <c r="T179" i="306" s="1"/>
  <c r="T180" i="306" s="1"/>
  <c r="T181" i="306" s="1"/>
  <c r="T182" i="306" s="1"/>
  <c r="T183" i="306" s="1"/>
  <c r="T184" i="306" s="1"/>
  <c r="T185" i="306" s="1"/>
  <c r="T186" i="306" s="1"/>
  <c r="T187" i="306" s="1"/>
  <c r="T188" i="306" s="1"/>
  <c r="T189" i="306" s="1"/>
  <c r="T190" i="306" s="1"/>
  <c r="T191" i="306" s="1"/>
  <c r="T192" i="306" s="1"/>
  <c r="T193" i="306" s="1"/>
  <c r="T194" i="306" s="1"/>
  <c r="T195" i="306" s="1"/>
  <c r="T196" i="306" s="1"/>
  <c r="T197" i="306" s="1"/>
  <c r="T198" i="306" s="1"/>
  <c r="T199" i="306" s="1"/>
  <c r="T200" i="306" s="1"/>
  <c r="T201" i="306" s="1"/>
  <c r="T202" i="306" s="1"/>
  <c r="T203" i="306" s="1"/>
  <c r="T204" i="306" s="1"/>
  <c r="T205" i="306" s="1"/>
  <c r="T206" i="306" s="1"/>
  <c r="T207" i="306" s="1"/>
  <c r="T208" i="306" s="1"/>
  <c r="T209" i="306" s="1"/>
  <c r="T210" i="306" s="1"/>
  <c r="T211" i="306" s="1"/>
  <c r="T212" i="306" s="1"/>
  <c r="T213" i="306" s="1"/>
  <c r="T214" i="306" s="1"/>
  <c r="U115" i="306"/>
  <c r="V115" i="306"/>
  <c r="V116" i="306" s="1"/>
  <c r="V117" i="306" s="1"/>
  <c r="V118" i="306" s="1"/>
  <c r="V119" i="306" s="1"/>
  <c r="V120" i="306" s="1"/>
  <c r="V121" i="306" s="1"/>
  <c r="V122" i="306" s="1"/>
  <c r="V123" i="306" s="1"/>
  <c r="V124" i="306" s="1"/>
  <c r="V125" i="306" s="1"/>
  <c r="V126" i="306" s="1"/>
  <c r="V127" i="306" s="1"/>
  <c r="V128" i="306" s="1"/>
  <c r="V129" i="306" s="1"/>
  <c r="V130" i="306" s="1"/>
  <c r="V131" i="306" s="1"/>
  <c r="V132" i="306" s="1"/>
  <c r="V133" i="306" s="1"/>
  <c r="V134" i="306" s="1"/>
  <c r="V135" i="306" s="1"/>
  <c r="V136" i="306" s="1"/>
  <c r="V137" i="306" s="1"/>
  <c r="V138" i="306" s="1"/>
  <c r="V139" i="306" s="1"/>
  <c r="V140" i="306" s="1"/>
  <c r="V141" i="306" s="1"/>
  <c r="V142" i="306" s="1"/>
  <c r="V143" i="306" s="1"/>
  <c r="V144" i="306" s="1"/>
  <c r="V145" i="306" s="1"/>
  <c r="V146" i="306" s="1"/>
  <c r="V147" i="306" s="1"/>
  <c r="V148" i="306" s="1"/>
  <c r="V149" i="306" s="1"/>
  <c r="V150" i="306" s="1"/>
  <c r="V151" i="306" s="1"/>
  <c r="V152" i="306" s="1"/>
  <c r="V153" i="306" s="1"/>
  <c r="V154" i="306" s="1"/>
  <c r="V155" i="306" s="1"/>
  <c r="V156" i="306" s="1"/>
  <c r="V157" i="306" s="1"/>
  <c r="V158" i="306" s="1"/>
  <c r="V159" i="306" s="1"/>
  <c r="V160" i="306" s="1"/>
  <c r="V161" i="306" s="1"/>
  <c r="V162" i="306" s="1"/>
  <c r="V163" i="306" s="1"/>
  <c r="V164" i="306" s="1"/>
  <c r="V165" i="306" s="1"/>
  <c r="V166" i="306" s="1"/>
  <c r="V167" i="306" s="1"/>
  <c r="V168" i="306" s="1"/>
  <c r="V169" i="306" s="1"/>
  <c r="V170" i="306" s="1"/>
  <c r="V171" i="306" s="1"/>
  <c r="V172" i="306" s="1"/>
  <c r="V173" i="306" s="1"/>
  <c r="V174" i="306" s="1"/>
  <c r="V175" i="306" s="1"/>
  <c r="V176" i="306" s="1"/>
  <c r="V177" i="306" s="1"/>
  <c r="V178" i="306" s="1"/>
  <c r="V179" i="306" s="1"/>
  <c r="V180" i="306" s="1"/>
  <c r="V181" i="306" s="1"/>
  <c r="V182" i="306" s="1"/>
  <c r="V183" i="306" s="1"/>
  <c r="V184" i="306" s="1"/>
  <c r="V185" i="306" s="1"/>
  <c r="V186" i="306" s="1"/>
  <c r="V187" i="306" s="1"/>
  <c r="V188" i="306" s="1"/>
  <c r="V189" i="306" s="1"/>
  <c r="V190" i="306" s="1"/>
  <c r="V191" i="306" s="1"/>
  <c r="V192" i="306" s="1"/>
  <c r="V193" i="306" s="1"/>
  <c r="V194" i="306" s="1"/>
  <c r="V195" i="306" s="1"/>
  <c r="V196" i="306" s="1"/>
  <c r="V197" i="306" s="1"/>
  <c r="V198" i="306" s="1"/>
  <c r="V199" i="306" s="1"/>
  <c r="V200" i="306" s="1"/>
  <c r="V201" i="306" s="1"/>
  <c r="V202" i="306" s="1"/>
  <c r="V203" i="306" s="1"/>
  <c r="V204" i="306" s="1"/>
  <c r="V205" i="306" s="1"/>
  <c r="V206" i="306" s="1"/>
  <c r="V207" i="306" s="1"/>
  <c r="V208" i="306" s="1"/>
  <c r="V209" i="306" s="1"/>
  <c r="V210" i="306" s="1"/>
  <c r="V211" i="306" s="1"/>
  <c r="V212" i="306" s="1"/>
  <c r="V213" i="306" s="1"/>
  <c r="V214" i="306" s="1"/>
  <c r="W115" i="306"/>
  <c r="W116" i="306" s="1"/>
  <c r="W117" i="306" s="1"/>
  <c r="W118" i="306" s="1"/>
  <c r="W119" i="306" s="1"/>
  <c r="W120" i="306" s="1"/>
  <c r="W121" i="306" s="1"/>
  <c r="W122" i="306" s="1"/>
  <c r="W123" i="306" s="1"/>
  <c r="W124" i="306" s="1"/>
  <c r="W125" i="306" s="1"/>
  <c r="W126" i="306" s="1"/>
  <c r="W127" i="306" s="1"/>
  <c r="W128" i="306" s="1"/>
  <c r="W129" i="306" s="1"/>
  <c r="W130" i="306" s="1"/>
  <c r="W131" i="306" s="1"/>
  <c r="W132" i="306" s="1"/>
  <c r="W133" i="306" s="1"/>
  <c r="W134" i="306" s="1"/>
  <c r="W135" i="306" s="1"/>
  <c r="W136" i="306" s="1"/>
  <c r="W137" i="306" s="1"/>
  <c r="W138" i="306" s="1"/>
  <c r="W139" i="306" s="1"/>
  <c r="W140" i="306" s="1"/>
  <c r="W141" i="306" s="1"/>
  <c r="W142" i="306" s="1"/>
  <c r="W143" i="306" s="1"/>
  <c r="W144" i="306" s="1"/>
  <c r="W145" i="306" s="1"/>
  <c r="W146" i="306" s="1"/>
  <c r="W147" i="306" s="1"/>
  <c r="W148" i="306" s="1"/>
  <c r="W149" i="306" s="1"/>
  <c r="W150" i="306" s="1"/>
  <c r="W151" i="306" s="1"/>
  <c r="W152" i="306" s="1"/>
  <c r="W153" i="306" s="1"/>
  <c r="W154" i="306" s="1"/>
  <c r="W155" i="306" s="1"/>
  <c r="W156" i="306" s="1"/>
  <c r="W157" i="306" s="1"/>
  <c r="W158" i="306" s="1"/>
  <c r="W159" i="306" s="1"/>
  <c r="W160" i="306" s="1"/>
  <c r="W161" i="306" s="1"/>
  <c r="W162" i="306" s="1"/>
  <c r="W163" i="306" s="1"/>
  <c r="W164" i="306" s="1"/>
  <c r="W165" i="306" s="1"/>
  <c r="W166" i="306" s="1"/>
  <c r="W167" i="306" s="1"/>
  <c r="W168" i="306" s="1"/>
  <c r="W169" i="306" s="1"/>
  <c r="W170" i="306" s="1"/>
  <c r="W171" i="306" s="1"/>
  <c r="W172" i="306" s="1"/>
  <c r="W173" i="306" s="1"/>
  <c r="W174" i="306" s="1"/>
  <c r="W175" i="306" s="1"/>
  <c r="W176" i="306" s="1"/>
  <c r="W177" i="306" s="1"/>
  <c r="W178" i="306" s="1"/>
  <c r="W179" i="306" s="1"/>
  <c r="W180" i="306" s="1"/>
  <c r="W181" i="306" s="1"/>
  <c r="W182" i="306" s="1"/>
  <c r="W183" i="306" s="1"/>
  <c r="W184" i="306" s="1"/>
  <c r="W185" i="306" s="1"/>
  <c r="W186" i="306" s="1"/>
  <c r="W187" i="306" s="1"/>
  <c r="W188" i="306" s="1"/>
  <c r="W189" i="306" s="1"/>
  <c r="W190" i="306" s="1"/>
  <c r="W191" i="306" s="1"/>
  <c r="W192" i="306" s="1"/>
  <c r="W193" i="306" s="1"/>
  <c r="W194" i="306" s="1"/>
  <c r="W195" i="306" s="1"/>
  <c r="W196" i="306" s="1"/>
  <c r="W197" i="306" s="1"/>
  <c r="W198" i="306" s="1"/>
  <c r="W199" i="306" s="1"/>
  <c r="W200" i="306" s="1"/>
  <c r="W201" i="306" s="1"/>
  <c r="W202" i="306" s="1"/>
  <c r="W203" i="306" s="1"/>
  <c r="W204" i="306" s="1"/>
  <c r="W205" i="306" s="1"/>
  <c r="W206" i="306" s="1"/>
  <c r="W207" i="306" s="1"/>
  <c r="W208" i="306" s="1"/>
  <c r="W209" i="306" s="1"/>
  <c r="W210" i="306" s="1"/>
  <c r="W211" i="306" s="1"/>
  <c r="W212" i="306" s="1"/>
  <c r="W213" i="306" s="1"/>
  <c r="W214" i="306" s="1"/>
  <c r="X115" i="306"/>
  <c r="Y115" i="306"/>
  <c r="Z115" i="306"/>
  <c r="AA115" i="306"/>
  <c r="AB115" i="306"/>
  <c r="AB116" i="306" s="1"/>
  <c r="AB117" i="306" s="1"/>
  <c r="AB118" i="306" s="1"/>
  <c r="AB119" i="306" s="1"/>
  <c r="AB120" i="306" s="1"/>
  <c r="AB121" i="306" s="1"/>
  <c r="AB122" i="306" s="1"/>
  <c r="AB123" i="306" s="1"/>
  <c r="AB124" i="306" s="1"/>
  <c r="AB125" i="306" s="1"/>
  <c r="AB126" i="306" s="1"/>
  <c r="AB127" i="306" s="1"/>
  <c r="AB128" i="306" s="1"/>
  <c r="AB129" i="306" s="1"/>
  <c r="AB130" i="306" s="1"/>
  <c r="AB131" i="306" s="1"/>
  <c r="AB132" i="306" s="1"/>
  <c r="AB133" i="306" s="1"/>
  <c r="AB134" i="306" s="1"/>
  <c r="AB135" i="306" s="1"/>
  <c r="AB136" i="306" s="1"/>
  <c r="AB137" i="306" s="1"/>
  <c r="AB138" i="306" s="1"/>
  <c r="AB139" i="306" s="1"/>
  <c r="AB140" i="306" s="1"/>
  <c r="AB141" i="306" s="1"/>
  <c r="AB142" i="306" s="1"/>
  <c r="AB143" i="306" s="1"/>
  <c r="AB144" i="306" s="1"/>
  <c r="AB145" i="306" s="1"/>
  <c r="AB146" i="306" s="1"/>
  <c r="AB147" i="306" s="1"/>
  <c r="AB148" i="306" s="1"/>
  <c r="AB149" i="306" s="1"/>
  <c r="AB150" i="306" s="1"/>
  <c r="AB151" i="306" s="1"/>
  <c r="AB152" i="306" s="1"/>
  <c r="AB153" i="306" s="1"/>
  <c r="AB154" i="306" s="1"/>
  <c r="AB155" i="306" s="1"/>
  <c r="AB156" i="306" s="1"/>
  <c r="AB157" i="306" s="1"/>
  <c r="AB158" i="306" s="1"/>
  <c r="AB159" i="306" s="1"/>
  <c r="AB160" i="306" s="1"/>
  <c r="AB161" i="306" s="1"/>
  <c r="AB162" i="306" s="1"/>
  <c r="AB163" i="306" s="1"/>
  <c r="AB164" i="306" s="1"/>
  <c r="AB165" i="306" s="1"/>
  <c r="AB166" i="306" s="1"/>
  <c r="AB167" i="306" s="1"/>
  <c r="AB168" i="306" s="1"/>
  <c r="AB169" i="306" s="1"/>
  <c r="AB170" i="306" s="1"/>
  <c r="AB171" i="306" s="1"/>
  <c r="AB172" i="306" s="1"/>
  <c r="AB173" i="306" s="1"/>
  <c r="AB174" i="306" s="1"/>
  <c r="AB175" i="306" s="1"/>
  <c r="AB176" i="306" s="1"/>
  <c r="AB177" i="306" s="1"/>
  <c r="AB178" i="306" s="1"/>
  <c r="AB179" i="306" s="1"/>
  <c r="AB180" i="306" s="1"/>
  <c r="AB181" i="306" s="1"/>
  <c r="AB182" i="306" s="1"/>
  <c r="AB183" i="306" s="1"/>
  <c r="AB184" i="306" s="1"/>
  <c r="AB185" i="306" s="1"/>
  <c r="AB186" i="306" s="1"/>
  <c r="AB187" i="306" s="1"/>
  <c r="AB188" i="306" s="1"/>
  <c r="AB189" i="306" s="1"/>
  <c r="AB190" i="306" s="1"/>
  <c r="AB191" i="306" s="1"/>
  <c r="AB192" i="306" s="1"/>
  <c r="AB193" i="306" s="1"/>
  <c r="AB194" i="306" s="1"/>
  <c r="AB195" i="306" s="1"/>
  <c r="AB196" i="306" s="1"/>
  <c r="AB197" i="306" s="1"/>
  <c r="AB198" i="306" s="1"/>
  <c r="AB199" i="306" s="1"/>
  <c r="AB200" i="306" s="1"/>
  <c r="AB201" i="306" s="1"/>
  <c r="AB202" i="306" s="1"/>
  <c r="AB203" i="306" s="1"/>
  <c r="AB204" i="306" s="1"/>
  <c r="AB205" i="306" s="1"/>
  <c r="AB206" i="306" s="1"/>
  <c r="AB207" i="306" s="1"/>
  <c r="AB208" i="306" s="1"/>
  <c r="AB209" i="306" s="1"/>
  <c r="AB210" i="306" s="1"/>
  <c r="AB211" i="306" s="1"/>
  <c r="AB212" i="306" s="1"/>
  <c r="AB213" i="306" s="1"/>
  <c r="AB214" i="306" s="1"/>
  <c r="AC115" i="306"/>
  <c r="AC116" i="306" s="1"/>
  <c r="AD115" i="306"/>
  <c r="AD116" i="306" s="1"/>
  <c r="AD117" i="306" s="1"/>
  <c r="AD118" i="306" s="1"/>
  <c r="AD119" i="306" s="1"/>
  <c r="AD120" i="306" s="1"/>
  <c r="AD121" i="306" s="1"/>
  <c r="AD122" i="306" s="1"/>
  <c r="AD123" i="306" s="1"/>
  <c r="AD124" i="306" s="1"/>
  <c r="AD125" i="306" s="1"/>
  <c r="AD126" i="306" s="1"/>
  <c r="AD127" i="306" s="1"/>
  <c r="AD128" i="306" s="1"/>
  <c r="AD129" i="306" s="1"/>
  <c r="AD130" i="306" s="1"/>
  <c r="AD131" i="306" s="1"/>
  <c r="AD132" i="306" s="1"/>
  <c r="AD133" i="306" s="1"/>
  <c r="AD134" i="306" s="1"/>
  <c r="AD135" i="306" s="1"/>
  <c r="AD136" i="306" s="1"/>
  <c r="AD137" i="306" s="1"/>
  <c r="AD138" i="306" s="1"/>
  <c r="AD139" i="306" s="1"/>
  <c r="AD140" i="306" s="1"/>
  <c r="AD141" i="306" s="1"/>
  <c r="AD142" i="306" s="1"/>
  <c r="AD143" i="306" s="1"/>
  <c r="AD144" i="306" s="1"/>
  <c r="AD145" i="306" s="1"/>
  <c r="AD146" i="306" s="1"/>
  <c r="AD147" i="306" s="1"/>
  <c r="AD148" i="306" s="1"/>
  <c r="AD149" i="306" s="1"/>
  <c r="AD150" i="306" s="1"/>
  <c r="AD151" i="306" s="1"/>
  <c r="AD152" i="306" s="1"/>
  <c r="AD153" i="306" s="1"/>
  <c r="AD154" i="306" s="1"/>
  <c r="AD155" i="306" s="1"/>
  <c r="AD156" i="306" s="1"/>
  <c r="AD157" i="306" s="1"/>
  <c r="AD158" i="306" s="1"/>
  <c r="AD159" i="306" s="1"/>
  <c r="AD160" i="306" s="1"/>
  <c r="AD161" i="306" s="1"/>
  <c r="AD162" i="306" s="1"/>
  <c r="AD163" i="306" s="1"/>
  <c r="AD164" i="306" s="1"/>
  <c r="AD165" i="306" s="1"/>
  <c r="AD166" i="306" s="1"/>
  <c r="AD167" i="306" s="1"/>
  <c r="AD168" i="306" s="1"/>
  <c r="AD169" i="306" s="1"/>
  <c r="AD170" i="306" s="1"/>
  <c r="AD171" i="306" s="1"/>
  <c r="AD172" i="306" s="1"/>
  <c r="AD173" i="306" s="1"/>
  <c r="AD174" i="306" s="1"/>
  <c r="AD175" i="306" s="1"/>
  <c r="AD176" i="306" s="1"/>
  <c r="AD177" i="306" s="1"/>
  <c r="AD178" i="306" s="1"/>
  <c r="AD179" i="306" s="1"/>
  <c r="AD180" i="306" s="1"/>
  <c r="AD181" i="306" s="1"/>
  <c r="AD182" i="306" s="1"/>
  <c r="AD183" i="306" s="1"/>
  <c r="AD184" i="306" s="1"/>
  <c r="AD185" i="306" s="1"/>
  <c r="AD186" i="306" s="1"/>
  <c r="AD187" i="306" s="1"/>
  <c r="AD188" i="306" s="1"/>
  <c r="AD189" i="306" s="1"/>
  <c r="AD190" i="306" s="1"/>
  <c r="AD191" i="306" s="1"/>
  <c r="AD192" i="306" s="1"/>
  <c r="AD193" i="306" s="1"/>
  <c r="AD194" i="306" s="1"/>
  <c r="AD195" i="306" s="1"/>
  <c r="AD196" i="306" s="1"/>
  <c r="AD197" i="306" s="1"/>
  <c r="AD198" i="306" s="1"/>
  <c r="AD199" i="306" s="1"/>
  <c r="AD200" i="306" s="1"/>
  <c r="AD201" i="306" s="1"/>
  <c r="AD202" i="306" s="1"/>
  <c r="AD203" i="306" s="1"/>
  <c r="AD204" i="306" s="1"/>
  <c r="AD205" i="306" s="1"/>
  <c r="AD206" i="306" s="1"/>
  <c r="AD207" i="306" s="1"/>
  <c r="AD208" i="306" s="1"/>
  <c r="AD209" i="306" s="1"/>
  <c r="AD210" i="306" s="1"/>
  <c r="AD211" i="306" s="1"/>
  <c r="AD212" i="306" s="1"/>
  <c r="AD213" i="306" s="1"/>
  <c r="AD214" i="306" s="1"/>
  <c r="AE115" i="306"/>
  <c r="AE116" i="306" s="1"/>
  <c r="AE117" i="306" s="1"/>
  <c r="AE118" i="306" s="1"/>
  <c r="AE119" i="306" s="1"/>
  <c r="AE120" i="306" s="1"/>
  <c r="AE121" i="306" s="1"/>
  <c r="AE122" i="306" s="1"/>
  <c r="AE123" i="306" s="1"/>
  <c r="AE124" i="306" s="1"/>
  <c r="AE125" i="306" s="1"/>
  <c r="AE126" i="306" s="1"/>
  <c r="AE127" i="306" s="1"/>
  <c r="AE128" i="306" s="1"/>
  <c r="AE129" i="306" s="1"/>
  <c r="AE130" i="306" s="1"/>
  <c r="AE131" i="306" s="1"/>
  <c r="AE132" i="306" s="1"/>
  <c r="AE133" i="306" s="1"/>
  <c r="AE134" i="306" s="1"/>
  <c r="AE135" i="306" s="1"/>
  <c r="AE136" i="306" s="1"/>
  <c r="AE137" i="306" s="1"/>
  <c r="AE138" i="306" s="1"/>
  <c r="AE139" i="306" s="1"/>
  <c r="AE140" i="306" s="1"/>
  <c r="AE141" i="306" s="1"/>
  <c r="AE142" i="306" s="1"/>
  <c r="AE143" i="306" s="1"/>
  <c r="AE144" i="306" s="1"/>
  <c r="AE145" i="306" s="1"/>
  <c r="AE146" i="306" s="1"/>
  <c r="AE147" i="306" s="1"/>
  <c r="AE148" i="306" s="1"/>
  <c r="AE149" i="306" s="1"/>
  <c r="AE150" i="306" s="1"/>
  <c r="AE151" i="306" s="1"/>
  <c r="AE152" i="306" s="1"/>
  <c r="AE153" i="306" s="1"/>
  <c r="AE154" i="306" s="1"/>
  <c r="AE155" i="306" s="1"/>
  <c r="AE156" i="306" s="1"/>
  <c r="AE157" i="306" s="1"/>
  <c r="AE158" i="306" s="1"/>
  <c r="AE159" i="306" s="1"/>
  <c r="AE160" i="306" s="1"/>
  <c r="AE161" i="306" s="1"/>
  <c r="AE162" i="306" s="1"/>
  <c r="AE163" i="306" s="1"/>
  <c r="AE164" i="306" s="1"/>
  <c r="AE165" i="306" s="1"/>
  <c r="AE166" i="306" s="1"/>
  <c r="AE167" i="306" s="1"/>
  <c r="AE168" i="306" s="1"/>
  <c r="AE169" i="306" s="1"/>
  <c r="AE170" i="306" s="1"/>
  <c r="AE171" i="306" s="1"/>
  <c r="AE172" i="306" s="1"/>
  <c r="AE173" i="306" s="1"/>
  <c r="AE174" i="306" s="1"/>
  <c r="AE175" i="306" s="1"/>
  <c r="AE176" i="306" s="1"/>
  <c r="AE177" i="306" s="1"/>
  <c r="AE178" i="306" s="1"/>
  <c r="AE179" i="306" s="1"/>
  <c r="AE180" i="306" s="1"/>
  <c r="AE181" i="306" s="1"/>
  <c r="AE182" i="306" s="1"/>
  <c r="AE183" i="306" s="1"/>
  <c r="AE184" i="306" s="1"/>
  <c r="AE185" i="306" s="1"/>
  <c r="AE186" i="306" s="1"/>
  <c r="AE187" i="306" s="1"/>
  <c r="AE188" i="306" s="1"/>
  <c r="AE189" i="306" s="1"/>
  <c r="AE190" i="306" s="1"/>
  <c r="AE191" i="306" s="1"/>
  <c r="AE192" i="306" s="1"/>
  <c r="AE193" i="306" s="1"/>
  <c r="AE194" i="306" s="1"/>
  <c r="AE195" i="306" s="1"/>
  <c r="AE196" i="306" s="1"/>
  <c r="AE197" i="306" s="1"/>
  <c r="AE198" i="306" s="1"/>
  <c r="AE199" i="306" s="1"/>
  <c r="AE200" i="306" s="1"/>
  <c r="AE201" i="306" s="1"/>
  <c r="AE202" i="306" s="1"/>
  <c r="AE203" i="306" s="1"/>
  <c r="AE204" i="306" s="1"/>
  <c r="AE205" i="306" s="1"/>
  <c r="AE206" i="306" s="1"/>
  <c r="AE207" i="306" s="1"/>
  <c r="AE208" i="306" s="1"/>
  <c r="AE209" i="306" s="1"/>
  <c r="AE210" i="306" s="1"/>
  <c r="AE211" i="306" s="1"/>
  <c r="AE212" i="306" s="1"/>
  <c r="AE213" i="306" s="1"/>
  <c r="AE214" i="306" s="1"/>
  <c r="AF115" i="306"/>
  <c r="S116" i="306"/>
  <c r="S117" i="306" s="1"/>
  <c r="U116" i="306"/>
  <c r="U117" i="306" s="1"/>
  <c r="U118" i="306" s="1"/>
  <c r="U119" i="306" s="1"/>
  <c r="U120" i="306" s="1"/>
  <c r="U121" i="306" s="1"/>
  <c r="U122" i="306" s="1"/>
  <c r="U123" i="306" s="1"/>
  <c r="U124" i="306" s="1"/>
  <c r="U125" i="306" s="1"/>
  <c r="U126" i="306" s="1"/>
  <c r="U127" i="306" s="1"/>
  <c r="U128" i="306" s="1"/>
  <c r="U129" i="306" s="1"/>
  <c r="U130" i="306" s="1"/>
  <c r="U131" i="306" s="1"/>
  <c r="U132" i="306" s="1"/>
  <c r="U133" i="306" s="1"/>
  <c r="U134" i="306" s="1"/>
  <c r="U135" i="306" s="1"/>
  <c r="U136" i="306" s="1"/>
  <c r="U137" i="306" s="1"/>
  <c r="U138" i="306" s="1"/>
  <c r="U139" i="306" s="1"/>
  <c r="U140" i="306" s="1"/>
  <c r="U141" i="306" s="1"/>
  <c r="U142" i="306" s="1"/>
  <c r="U143" i="306" s="1"/>
  <c r="U144" i="306" s="1"/>
  <c r="U145" i="306" s="1"/>
  <c r="U146" i="306" s="1"/>
  <c r="U147" i="306" s="1"/>
  <c r="U148" i="306" s="1"/>
  <c r="U149" i="306" s="1"/>
  <c r="U150" i="306" s="1"/>
  <c r="U151" i="306" s="1"/>
  <c r="U152" i="306" s="1"/>
  <c r="U153" i="306" s="1"/>
  <c r="U154" i="306" s="1"/>
  <c r="U155" i="306" s="1"/>
  <c r="U156" i="306" s="1"/>
  <c r="U157" i="306" s="1"/>
  <c r="U158" i="306" s="1"/>
  <c r="U159" i="306" s="1"/>
  <c r="U160" i="306" s="1"/>
  <c r="U161" i="306" s="1"/>
  <c r="U162" i="306" s="1"/>
  <c r="U163" i="306" s="1"/>
  <c r="U164" i="306" s="1"/>
  <c r="U165" i="306" s="1"/>
  <c r="U166" i="306" s="1"/>
  <c r="U167" i="306" s="1"/>
  <c r="U168" i="306" s="1"/>
  <c r="U169" i="306" s="1"/>
  <c r="U170" i="306" s="1"/>
  <c r="U171" i="306" s="1"/>
  <c r="U172" i="306" s="1"/>
  <c r="U173" i="306" s="1"/>
  <c r="U174" i="306" s="1"/>
  <c r="U175" i="306" s="1"/>
  <c r="U176" i="306" s="1"/>
  <c r="U177" i="306" s="1"/>
  <c r="U178" i="306" s="1"/>
  <c r="U179" i="306" s="1"/>
  <c r="U180" i="306" s="1"/>
  <c r="U181" i="306" s="1"/>
  <c r="U182" i="306" s="1"/>
  <c r="U183" i="306" s="1"/>
  <c r="U184" i="306" s="1"/>
  <c r="U185" i="306" s="1"/>
  <c r="U186" i="306" s="1"/>
  <c r="U187" i="306" s="1"/>
  <c r="U188" i="306" s="1"/>
  <c r="U189" i="306" s="1"/>
  <c r="U190" i="306" s="1"/>
  <c r="U191" i="306" s="1"/>
  <c r="U192" i="306" s="1"/>
  <c r="U193" i="306" s="1"/>
  <c r="U194" i="306" s="1"/>
  <c r="U195" i="306" s="1"/>
  <c r="U196" i="306" s="1"/>
  <c r="U197" i="306" s="1"/>
  <c r="U198" i="306" s="1"/>
  <c r="U199" i="306" s="1"/>
  <c r="U200" i="306" s="1"/>
  <c r="U201" i="306" s="1"/>
  <c r="U202" i="306" s="1"/>
  <c r="U203" i="306" s="1"/>
  <c r="U204" i="306" s="1"/>
  <c r="U205" i="306" s="1"/>
  <c r="U206" i="306" s="1"/>
  <c r="U207" i="306" s="1"/>
  <c r="U208" i="306" s="1"/>
  <c r="U209" i="306" s="1"/>
  <c r="U210" i="306" s="1"/>
  <c r="U211" i="306" s="1"/>
  <c r="U212" i="306" s="1"/>
  <c r="U213" i="306" s="1"/>
  <c r="U214" i="306" s="1"/>
  <c r="X116" i="306"/>
  <c r="X117" i="306" s="1"/>
  <c r="X118" i="306" s="1"/>
  <c r="X119" i="306" s="1"/>
  <c r="X120" i="306" s="1"/>
  <c r="X121" i="306" s="1"/>
  <c r="X122" i="306" s="1"/>
  <c r="X123" i="306" s="1"/>
  <c r="X124" i="306" s="1"/>
  <c r="X125" i="306" s="1"/>
  <c r="X126" i="306" s="1"/>
  <c r="X127" i="306" s="1"/>
  <c r="X128" i="306" s="1"/>
  <c r="X129" i="306" s="1"/>
  <c r="X130" i="306" s="1"/>
  <c r="X131" i="306" s="1"/>
  <c r="X132" i="306" s="1"/>
  <c r="X133" i="306" s="1"/>
  <c r="X134" i="306" s="1"/>
  <c r="X135" i="306" s="1"/>
  <c r="X136" i="306" s="1"/>
  <c r="X137" i="306" s="1"/>
  <c r="X138" i="306" s="1"/>
  <c r="X139" i="306" s="1"/>
  <c r="X140" i="306" s="1"/>
  <c r="X141" i="306" s="1"/>
  <c r="X142" i="306" s="1"/>
  <c r="X143" i="306" s="1"/>
  <c r="X144" i="306" s="1"/>
  <c r="X145" i="306" s="1"/>
  <c r="X146" i="306" s="1"/>
  <c r="X147" i="306" s="1"/>
  <c r="X148" i="306" s="1"/>
  <c r="X149" i="306" s="1"/>
  <c r="X150" i="306" s="1"/>
  <c r="X151" i="306" s="1"/>
  <c r="X152" i="306" s="1"/>
  <c r="X153" i="306" s="1"/>
  <c r="X154" i="306" s="1"/>
  <c r="X155" i="306" s="1"/>
  <c r="X156" i="306" s="1"/>
  <c r="X157" i="306" s="1"/>
  <c r="X158" i="306" s="1"/>
  <c r="X159" i="306" s="1"/>
  <c r="X160" i="306" s="1"/>
  <c r="X161" i="306" s="1"/>
  <c r="X162" i="306" s="1"/>
  <c r="X163" i="306" s="1"/>
  <c r="X164" i="306" s="1"/>
  <c r="X165" i="306" s="1"/>
  <c r="X166" i="306" s="1"/>
  <c r="X167" i="306" s="1"/>
  <c r="X168" i="306" s="1"/>
  <c r="X169" i="306" s="1"/>
  <c r="X170" i="306" s="1"/>
  <c r="X171" i="306" s="1"/>
  <c r="X172" i="306" s="1"/>
  <c r="X173" i="306" s="1"/>
  <c r="X174" i="306" s="1"/>
  <c r="X175" i="306" s="1"/>
  <c r="X176" i="306" s="1"/>
  <c r="X177" i="306" s="1"/>
  <c r="X178" i="306" s="1"/>
  <c r="X179" i="306" s="1"/>
  <c r="X180" i="306" s="1"/>
  <c r="X181" i="306" s="1"/>
  <c r="X182" i="306" s="1"/>
  <c r="X183" i="306" s="1"/>
  <c r="X184" i="306" s="1"/>
  <c r="X185" i="306" s="1"/>
  <c r="X186" i="306" s="1"/>
  <c r="X187" i="306" s="1"/>
  <c r="X188" i="306" s="1"/>
  <c r="X189" i="306" s="1"/>
  <c r="X190" i="306" s="1"/>
  <c r="X191" i="306" s="1"/>
  <c r="X192" i="306" s="1"/>
  <c r="X193" i="306" s="1"/>
  <c r="X194" i="306" s="1"/>
  <c r="X195" i="306" s="1"/>
  <c r="X196" i="306" s="1"/>
  <c r="X197" i="306" s="1"/>
  <c r="X198" i="306" s="1"/>
  <c r="X199" i="306" s="1"/>
  <c r="X200" i="306" s="1"/>
  <c r="X201" i="306" s="1"/>
  <c r="X202" i="306" s="1"/>
  <c r="X203" i="306" s="1"/>
  <c r="X204" i="306" s="1"/>
  <c r="X205" i="306" s="1"/>
  <c r="X206" i="306" s="1"/>
  <c r="X207" i="306" s="1"/>
  <c r="X208" i="306" s="1"/>
  <c r="X209" i="306" s="1"/>
  <c r="X210" i="306" s="1"/>
  <c r="X211" i="306" s="1"/>
  <c r="X212" i="306" s="1"/>
  <c r="X213" i="306" s="1"/>
  <c r="X214" i="306" s="1"/>
  <c r="Y116" i="306"/>
  <c r="Y117" i="306" s="1"/>
  <c r="Y118" i="306" s="1"/>
  <c r="Y119" i="306" s="1"/>
  <c r="Y120" i="306" s="1"/>
  <c r="Y121" i="306" s="1"/>
  <c r="Y122" i="306" s="1"/>
  <c r="Y123" i="306" s="1"/>
  <c r="Y124" i="306" s="1"/>
  <c r="Y125" i="306" s="1"/>
  <c r="Y126" i="306" s="1"/>
  <c r="Y127" i="306" s="1"/>
  <c r="Y128" i="306" s="1"/>
  <c r="Y129" i="306" s="1"/>
  <c r="Y130" i="306" s="1"/>
  <c r="Y131" i="306" s="1"/>
  <c r="Y132" i="306" s="1"/>
  <c r="Y133" i="306" s="1"/>
  <c r="Y134" i="306" s="1"/>
  <c r="Y135" i="306" s="1"/>
  <c r="Y136" i="306" s="1"/>
  <c r="Y137" i="306" s="1"/>
  <c r="Y138" i="306" s="1"/>
  <c r="Y139" i="306" s="1"/>
  <c r="Y140" i="306" s="1"/>
  <c r="Y141" i="306" s="1"/>
  <c r="Y142" i="306" s="1"/>
  <c r="Y143" i="306" s="1"/>
  <c r="Y144" i="306" s="1"/>
  <c r="Y145" i="306" s="1"/>
  <c r="Y146" i="306" s="1"/>
  <c r="Y147" i="306" s="1"/>
  <c r="Y148" i="306" s="1"/>
  <c r="Y149" i="306" s="1"/>
  <c r="Y150" i="306" s="1"/>
  <c r="Y151" i="306" s="1"/>
  <c r="Y152" i="306" s="1"/>
  <c r="Y153" i="306" s="1"/>
  <c r="Y154" i="306" s="1"/>
  <c r="Y155" i="306" s="1"/>
  <c r="Y156" i="306" s="1"/>
  <c r="Y157" i="306" s="1"/>
  <c r="Y158" i="306" s="1"/>
  <c r="Y159" i="306" s="1"/>
  <c r="Y160" i="306" s="1"/>
  <c r="Y161" i="306" s="1"/>
  <c r="Y162" i="306" s="1"/>
  <c r="Y163" i="306" s="1"/>
  <c r="Y164" i="306" s="1"/>
  <c r="Y165" i="306" s="1"/>
  <c r="Y166" i="306" s="1"/>
  <c r="Y167" i="306" s="1"/>
  <c r="Y168" i="306" s="1"/>
  <c r="Y169" i="306" s="1"/>
  <c r="Y170" i="306" s="1"/>
  <c r="Y171" i="306" s="1"/>
  <c r="Y172" i="306" s="1"/>
  <c r="Y173" i="306" s="1"/>
  <c r="Y174" i="306" s="1"/>
  <c r="Y175" i="306" s="1"/>
  <c r="Y176" i="306" s="1"/>
  <c r="Y177" i="306" s="1"/>
  <c r="Y178" i="306" s="1"/>
  <c r="Y179" i="306" s="1"/>
  <c r="Y180" i="306" s="1"/>
  <c r="Y181" i="306" s="1"/>
  <c r="Y182" i="306" s="1"/>
  <c r="Y183" i="306" s="1"/>
  <c r="Y184" i="306" s="1"/>
  <c r="Y185" i="306" s="1"/>
  <c r="Y186" i="306" s="1"/>
  <c r="Y187" i="306" s="1"/>
  <c r="Y188" i="306" s="1"/>
  <c r="Y189" i="306" s="1"/>
  <c r="Y190" i="306" s="1"/>
  <c r="Y191" i="306" s="1"/>
  <c r="Y192" i="306" s="1"/>
  <c r="Y193" i="306" s="1"/>
  <c r="Y194" i="306" s="1"/>
  <c r="Y195" i="306" s="1"/>
  <c r="Y196" i="306" s="1"/>
  <c r="Y197" i="306" s="1"/>
  <c r="Y198" i="306" s="1"/>
  <c r="Y199" i="306" s="1"/>
  <c r="Y200" i="306" s="1"/>
  <c r="Y201" i="306" s="1"/>
  <c r="Y202" i="306" s="1"/>
  <c r="Y203" i="306" s="1"/>
  <c r="Y204" i="306" s="1"/>
  <c r="Y205" i="306" s="1"/>
  <c r="Y206" i="306" s="1"/>
  <c r="Y207" i="306" s="1"/>
  <c r="Y208" i="306" s="1"/>
  <c r="Y209" i="306" s="1"/>
  <c r="Y210" i="306" s="1"/>
  <c r="Y211" i="306" s="1"/>
  <c r="Y212" i="306" s="1"/>
  <c r="Y213" i="306" s="1"/>
  <c r="Y214" i="306" s="1"/>
  <c r="Z116" i="306"/>
  <c r="Z117" i="306" s="1"/>
  <c r="Z118" i="306" s="1"/>
  <c r="Z119" i="306" s="1"/>
  <c r="Z120" i="306" s="1"/>
  <c r="Z121" i="306" s="1"/>
  <c r="Z122" i="306" s="1"/>
  <c r="Z123" i="306" s="1"/>
  <c r="Z124" i="306" s="1"/>
  <c r="Z125" i="306" s="1"/>
  <c r="Z126" i="306" s="1"/>
  <c r="Z127" i="306" s="1"/>
  <c r="Z128" i="306" s="1"/>
  <c r="Z129" i="306" s="1"/>
  <c r="Z130" i="306" s="1"/>
  <c r="Z131" i="306" s="1"/>
  <c r="Z132" i="306" s="1"/>
  <c r="Z133" i="306" s="1"/>
  <c r="Z134" i="306" s="1"/>
  <c r="Z135" i="306" s="1"/>
  <c r="Z136" i="306" s="1"/>
  <c r="Z137" i="306" s="1"/>
  <c r="Z138" i="306" s="1"/>
  <c r="Z139" i="306" s="1"/>
  <c r="Z140" i="306" s="1"/>
  <c r="Z141" i="306" s="1"/>
  <c r="Z142" i="306" s="1"/>
  <c r="Z143" i="306" s="1"/>
  <c r="Z144" i="306" s="1"/>
  <c r="Z145" i="306" s="1"/>
  <c r="Z146" i="306" s="1"/>
  <c r="Z147" i="306" s="1"/>
  <c r="Z148" i="306" s="1"/>
  <c r="Z149" i="306" s="1"/>
  <c r="Z150" i="306" s="1"/>
  <c r="Z151" i="306" s="1"/>
  <c r="Z152" i="306" s="1"/>
  <c r="Z153" i="306" s="1"/>
  <c r="Z154" i="306" s="1"/>
  <c r="Z155" i="306" s="1"/>
  <c r="Z156" i="306" s="1"/>
  <c r="Z157" i="306" s="1"/>
  <c r="Z158" i="306" s="1"/>
  <c r="Z159" i="306" s="1"/>
  <c r="Z160" i="306" s="1"/>
  <c r="Z161" i="306" s="1"/>
  <c r="Z162" i="306" s="1"/>
  <c r="Z163" i="306" s="1"/>
  <c r="Z164" i="306" s="1"/>
  <c r="Z165" i="306" s="1"/>
  <c r="Z166" i="306" s="1"/>
  <c r="Z167" i="306" s="1"/>
  <c r="Z168" i="306" s="1"/>
  <c r="Z169" i="306" s="1"/>
  <c r="Z170" i="306" s="1"/>
  <c r="Z171" i="306" s="1"/>
  <c r="Z172" i="306" s="1"/>
  <c r="Z173" i="306" s="1"/>
  <c r="Z174" i="306" s="1"/>
  <c r="Z175" i="306" s="1"/>
  <c r="Z176" i="306" s="1"/>
  <c r="Z177" i="306" s="1"/>
  <c r="Z178" i="306" s="1"/>
  <c r="Z179" i="306" s="1"/>
  <c r="Z180" i="306" s="1"/>
  <c r="Z181" i="306" s="1"/>
  <c r="Z182" i="306" s="1"/>
  <c r="Z183" i="306" s="1"/>
  <c r="Z184" i="306" s="1"/>
  <c r="Z185" i="306" s="1"/>
  <c r="Z186" i="306" s="1"/>
  <c r="Z187" i="306" s="1"/>
  <c r="Z188" i="306" s="1"/>
  <c r="Z189" i="306" s="1"/>
  <c r="Z190" i="306" s="1"/>
  <c r="Z191" i="306" s="1"/>
  <c r="Z192" i="306" s="1"/>
  <c r="Z193" i="306" s="1"/>
  <c r="Z194" i="306" s="1"/>
  <c r="Z195" i="306" s="1"/>
  <c r="Z196" i="306" s="1"/>
  <c r="Z197" i="306" s="1"/>
  <c r="Z198" i="306" s="1"/>
  <c r="Z199" i="306" s="1"/>
  <c r="Z200" i="306" s="1"/>
  <c r="Z201" i="306" s="1"/>
  <c r="Z202" i="306" s="1"/>
  <c r="Z203" i="306" s="1"/>
  <c r="Z204" i="306" s="1"/>
  <c r="Z205" i="306" s="1"/>
  <c r="Z206" i="306" s="1"/>
  <c r="Z207" i="306" s="1"/>
  <c r="Z208" i="306" s="1"/>
  <c r="Z209" i="306" s="1"/>
  <c r="Z210" i="306" s="1"/>
  <c r="Z211" i="306" s="1"/>
  <c r="Z212" i="306" s="1"/>
  <c r="Z213" i="306" s="1"/>
  <c r="Z214" i="306" s="1"/>
  <c r="AA116" i="306"/>
  <c r="AA117" i="306" s="1"/>
  <c r="AA118" i="306" s="1"/>
  <c r="AA119" i="306" s="1"/>
  <c r="AA120" i="306" s="1"/>
  <c r="AA121" i="306" s="1"/>
  <c r="AA122" i="306" s="1"/>
  <c r="AA123" i="306" s="1"/>
  <c r="AA124" i="306" s="1"/>
  <c r="AA125" i="306" s="1"/>
  <c r="AA126" i="306" s="1"/>
  <c r="AA127" i="306" s="1"/>
  <c r="AA128" i="306" s="1"/>
  <c r="AA129" i="306" s="1"/>
  <c r="AA130" i="306" s="1"/>
  <c r="AA131" i="306" s="1"/>
  <c r="AA132" i="306" s="1"/>
  <c r="AA133" i="306" s="1"/>
  <c r="AA134" i="306" s="1"/>
  <c r="AA135" i="306" s="1"/>
  <c r="AA136" i="306" s="1"/>
  <c r="AA137" i="306" s="1"/>
  <c r="AA138" i="306" s="1"/>
  <c r="AA139" i="306" s="1"/>
  <c r="AA140" i="306" s="1"/>
  <c r="AA141" i="306" s="1"/>
  <c r="AA142" i="306" s="1"/>
  <c r="AA143" i="306" s="1"/>
  <c r="AA144" i="306" s="1"/>
  <c r="AA145" i="306" s="1"/>
  <c r="AA146" i="306" s="1"/>
  <c r="AA147" i="306" s="1"/>
  <c r="AA148" i="306" s="1"/>
  <c r="AA149" i="306" s="1"/>
  <c r="AA150" i="306" s="1"/>
  <c r="AA151" i="306" s="1"/>
  <c r="AA152" i="306" s="1"/>
  <c r="AA153" i="306" s="1"/>
  <c r="AA154" i="306" s="1"/>
  <c r="AA155" i="306" s="1"/>
  <c r="AA156" i="306" s="1"/>
  <c r="AA157" i="306" s="1"/>
  <c r="AA158" i="306" s="1"/>
  <c r="AA159" i="306" s="1"/>
  <c r="AA160" i="306" s="1"/>
  <c r="AA161" i="306" s="1"/>
  <c r="AA162" i="306" s="1"/>
  <c r="AA163" i="306" s="1"/>
  <c r="AA164" i="306" s="1"/>
  <c r="AA165" i="306" s="1"/>
  <c r="AA166" i="306" s="1"/>
  <c r="AA167" i="306" s="1"/>
  <c r="AA168" i="306" s="1"/>
  <c r="AA169" i="306" s="1"/>
  <c r="AA170" i="306" s="1"/>
  <c r="AA171" i="306" s="1"/>
  <c r="AA172" i="306" s="1"/>
  <c r="AA173" i="306" s="1"/>
  <c r="AA174" i="306" s="1"/>
  <c r="AA175" i="306" s="1"/>
  <c r="AA176" i="306" s="1"/>
  <c r="AA177" i="306" s="1"/>
  <c r="AA178" i="306" s="1"/>
  <c r="AA179" i="306" s="1"/>
  <c r="AA180" i="306" s="1"/>
  <c r="AA181" i="306" s="1"/>
  <c r="AA182" i="306" s="1"/>
  <c r="AA183" i="306" s="1"/>
  <c r="AA184" i="306" s="1"/>
  <c r="AA185" i="306" s="1"/>
  <c r="AA186" i="306" s="1"/>
  <c r="AA187" i="306" s="1"/>
  <c r="AA188" i="306" s="1"/>
  <c r="AA189" i="306" s="1"/>
  <c r="AA190" i="306" s="1"/>
  <c r="AA191" i="306" s="1"/>
  <c r="AA192" i="306" s="1"/>
  <c r="AA193" i="306" s="1"/>
  <c r="AA194" i="306" s="1"/>
  <c r="AA195" i="306" s="1"/>
  <c r="AA196" i="306" s="1"/>
  <c r="AA197" i="306" s="1"/>
  <c r="AA198" i="306" s="1"/>
  <c r="AA199" i="306" s="1"/>
  <c r="AA200" i="306" s="1"/>
  <c r="AA201" i="306" s="1"/>
  <c r="AA202" i="306" s="1"/>
  <c r="AA203" i="306" s="1"/>
  <c r="AA204" i="306" s="1"/>
  <c r="AA205" i="306" s="1"/>
  <c r="AA206" i="306" s="1"/>
  <c r="AA207" i="306" s="1"/>
  <c r="AA208" i="306" s="1"/>
  <c r="AA209" i="306" s="1"/>
  <c r="AA210" i="306" s="1"/>
  <c r="AA211" i="306" s="1"/>
  <c r="AA212" i="306" s="1"/>
  <c r="AA213" i="306" s="1"/>
  <c r="AA214" i="306" s="1"/>
  <c r="AF116" i="306"/>
  <c r="AF117" i="306" s="1"/>
  <c r="AF118" i="306" s="1"/>
  <c r="AF119" i="306" s="1"/>
  <c r="AF120" i="306" s="1"/>
  <c r="AF121" i="306" s="1"/>
  <c r="AF122" i="306" s="1"/>
  <c r="AF123" i="306" s="1"/>
  <c r="AF124" i="306" s="1"/>
  <c r="AF125" i="306" s="1"/>
  <c r="AF126" i="306" s="1"/>
  <c r="AF127" i="306" s="1"/>
  <c r="AF128" i="306" s="1"/>
  <c r="AF129" i="306" s="1"/>
  <c r="AF130" i="306" s="1"/>
  <c r="AF131" i="306" s="1"/>
  <c r="AF132" i="306" s="1"/>
  <c r="AF133" i="306" s="1"/>
  <c r="AF134" i="306" s="1"/>
  <c r="AF135" i="306" s="1"/>
  <c r="AF136" i="306" s="1"/>
  <c r="AF137" i="306" s="1"/>
  <c r="AF138" i="306" s="1"/>
  <c r="AF139" i="306" s="1"/>
  <c r="AF140" i="306" s="1"/>
  <c r="AF141" i="306" s="1"/>
  <c r="AF142" i="306" s="1"/>
  <c r="AF143" i="306" s="1"/>
  <c r="AF144" i="306" s="1"/>
  <c r="AF145" i="306" s="1"/>
  <c r="AF146" i="306" s="1"/>
  <c r="AF147" i="306" s="1"/>
  <c r="AF148" i="306" s="1"/>
  <c r="AF149" i="306" s="1"/>
  <c r="AF150" i="306" s="1"/>
  <c r="AF151" i="306" s="1"/>
  <c r="AF152" i="306" s="1"/>
  <c r="AF153" i="306" s="1"/>
  <c r="AF154" i="306" s="1"/>
  <c r="AF155" i="306" s="1"/>
  <c r="AF156" i="306" s="1"/>
  <c r="AF157" i="306" s="1"/>
  <c r="AF158" i="306" s="1"/>
  <c r="AF159" i="306" s="1"/>
  <c r="AF160" i="306" s="1"/>
  <c r="AF161" i="306" s="1"/>
  <c r="AF162" i="306" s="1"/>
  <c r="AF163" i="306" s="1"/>
  <c r="AF164" i="306" s="1"/>
  <c r="AF165" i="306" s="1"/>
  <c r="AF166" i="306" s="1"/>
  <c r="AF167" i="306" s="1"/>
  <c r="AF168" i="306" s="1"/>
  <c r="AF169" i="306" s="1"/>
  <c r="AF170" i="306" s="1"/>
  <c r="AF171" i="306" s="1"/>
  <c r="AF172" i="306" s="1"/>
  <c r="AF173" i="306" s="1"/>
  <c r="AF174" i="306" s="1"/>
  <c r="AF175" i="306" s="1"/>
  <c r="AF176" i="306" s="1"/>
  <c r="AF177" i="306" s="1"/>
  <c r="AF178" i="306" s="1"/>
  <c r="AF179" i="306" s="1"/>
  <c r="AF180" i="306" s="1"/>
  <c r="AF181" i="306" s="1"/>
  <c r="AF182" i="306" s="1"/>
  <c r="AF183" i="306" s="1"/>
  <c r="AF184" i="306" s="1"/>
  <c r="AF185" i="306" s="1"/>
  <c r="AF186" i="306" s="1"/>
  <c r="AF187" i="306" s="1"/>
  <c r="AF188" i="306" s="1"/>
  <c r="AF189" i="306" s="1"/>
  <c r="AF190" i="306" s="1"/>
  <c r="AF191" i="306" s="1"/>
  <c r="AF192" i="306" s="1"/>
  <c r="AF193" i="306" s="1"/>
  <c r="AF194" i="306" s="1"/>
  <c r="AF195" i="306" s="1"/>
  <c r="AF196" i="306" s="1"/>
  <c r="AF197" i="306" s="1"/>
  <c r="AF198" i="306" s="1"/>
  <c r="AF199" i="306" s="1"/>
  <c r="AF200" i="306" s="1"/>
  <c r="AF201" i="306" s="1"/>
  <c r="AF202" i="306" s="1"/>
  <c r="AF203" i="306" s="1"/>
  <c r="AF204" i="306" s="1"/>
  <c r="AF205" i="306" s="1"/>
  <c r="AF206" i="306" s="1"/>
  <c r="AF207" i="306" s="1"/>
  <c r="AF208" i="306" s="1"/>
  <c r="AF209" i="306" s="1"/>
  <c r="AF210" i="306" s="1"/>
  <c r="AF211" i="306" s="1"/>
  <c r="AF212" i="306" s="1"/>
  <c r="AF213" i="306" s="1"/>
  <c r="AF214" i="306" s="1"/>
  <c r="AC117" i="306"/>
  <c r="AC118" i="306" s="1"/>
  <c r="AC119" i="306" s="1"/>
  <c r="AC120" i="306" s="1"/>
  <c r="AC121" i="306" s="1"/>
  <c r="AC122" i="306" s="1"/>
  <c r="AC123" i="306" s="1"/>
  <c r="AC124" i="306" s="1"/>
  <c r="AC125" i="306" s="1"/>
  <c r="AC126" i="306" s="1"/>
  <c r="AC127" i="306" s="1"/>
  <c r="AC128" i="306" s="1"/>
  <c r="AC129" i="306" s="1"/>
  <c r="AC130" i="306" s="1"/>
  <c r="AC131" i="306" s="1"/>
  <c r="AC132" i="306" s="1"/>
  <c r="AC133" i="306" s="1"/>
  <c r="AC134" i="306" s="1"/>
  <c r="AC135" i="306" s="1"/>
  <c r="AC136" i="306" s="1"/>
  <c r="AC137" i="306" s="1"/>
  <c r="AC138" i="306" s="1"/>
  <c r="AC139" i="306" s="1"/>
  <c r="AC140" i="306" s="1"/>
  <c r="AC141" i="306" s="1"/>
  <c r="AC142" i="306" s="1"/>
  <c r="AC143" i="306" s="1"/>
  <c r="AC144" i="306" s="1"/>
  <c r="AC145" i="306" s="1"/>
  <c r="AC146" i="306" s="1"/>
  <c r="AC147" i="306" s="1"/>
  <c r="AC148" i="306" s="1"/>
  <c r="AC149" i="306" s="1"/>
  <c r="AC150" i="306" s="1"/>
  <c r="AC151" i="306" s="1"/>
  <c r="AC152" i="306" s="1"/>
  <c r="AC153" i="306" s="1"/>
  <c r="AC154" i="306" s="1"/>
  <c r="AC155" i="306" s="1"/>
  <c r="AC156" i="306" s="1"/>
  <c r="AC157" i="306" s="1"/>
  <c r="AC158" i="306" s="1"/>
  <c r="AC159" i="306" s="1"/>
  <c r="AC160" i="306" s="1"/>
  <c r="AC161" i="306" s="1"/>
  <c r="AC162" i="306" s="1"/>
  <c r="AC163" i="306" s="1"/>
  <c r="AC164" i="306" s="1"/>
  <c r="AC165" i="306" s="1"/>
  <c r="AC166" i="306" s="1"/>
  <c r="AC167" i="306" s="1"/>
  <c r="AC168" i="306" s="1"/>
  <c r="AC169" i="306" s="1"/>
  <c r="AC170" i="306" s="1"/>
  <c r="AC171" i="306" s="1"/>
  <c r="AC172" i="306" s="1"/>
  <c r="AC173" i="306" s="1"/>
  <c r="AC174" i="306" s="1"/>
  <c r="AC175" i="306" s="1"/>
  <c r="AC176" i="306" s="1"/>
  <c r="AC177" i="306" s="1"/>
  <c r="AC178" i="306" s="1"/>
  <c r="AC179" i="306" s="1"/>
  <c r="AC180" i="306" s="1"/>
  <c r="AC181" i="306" s="1"/>
  <c r="AC182" i="306" s="1"/>
  <c r="AC183" i="306" s="1"/>
  <c r="AC184" i="306" s="1"/>
  <c r="AC185" i="306" s="1"/>
  <c r="AC186" i="306" s="1"/>
  <c r="AC187" i="306" s="1"/>
  <c r="AC188" i="306" s="1"/>
  <c r="AC189" i="306" s="1"/>
  <c r="AC190" i="306" s="1"/>
  <c r="AC191" i="306" s="1"/>
  <c r="AC192" i="306" s="1"/>
  <c r="AC193" i="306" s="1"/>
  <c r="AC194" i="306" s="1"/>
  <c r="AC195" i="306" s="1"/>
  <c r="AC196" i="306" s="1"/>
  <c r="AC197" i="306" s="1"/>
  <c r="AC198" i="306" s="1"/>
  <c r="AC199" i="306" s="1"/>
  <c r="AC200" i="306" s="1"/>
  <c r="AC201" i="306" s="1"/>
  <c r="AC202" i="306" s="1"/>
  <c r="AC203" i="306" s="1"/>
  <c r="AC204" i="306" s="1"/>
  <c r="AC205" i="306" s="1"/>
  <c r="AC206" i="306" s="1"/>
  <c r="AC207" i="306" s="1"/>
  <c r="AC208" i="306" s="1"/>
  <c r="AC209" i="306" s="1"/>
  <c r="AC210" i="306" s="1"/>
  <c r="AC211" i="306" s="1"/>
  <c r="AC212" i="306" s="1"/>
  <c r="AC213" i="306" s="1"/>
  <c r="AC214" i="306" s="1"/>
  <c r="S118" i="306"/>
  <c r="S119" i="306" s="1"/>
  <c r="S120" i="306" s="1"/>
  <c r="S121" i="306" s="1"/>
  <c r="S122" i="306" s="1"/>
  <c r="S123" i="306" s="1"/>
  <c r="S124" i="306" s="1"/>
  <c r="S125" i="306" s="1"/>
  <c r="S126" i="306" s="1"/>
  <c r="S127" i="306" s="1"/>
  <c r="S128" i="306" s="1"/>
  <c r="S129" i="306" s="1"/>
  <c r="S130" i="306" s="1"/>
  <c r="S131" i="306" s="1"/>
  <c r="S132" i="306" s="1"/>
  <c r="S133" i="306" s="1"/>
  <c r="S134" i="306" s="1"/>
  <c r="S135" i="306" s="1"/>
  <c r="S136" i="306" s="1"/>
  <c r="S137" i="306" s="1"/>
  <c r="S138" i="306" s="1"/>
  <c r="S139" i="306" s="1"/>
  <c r="S140" i="306" s="1"/>
  <c r="S141" i="306" s="1"/>
  <c r="S142" i="306" s="1"/>
  <c r="S143" i="306" s="1"/>
  <c r="S144" i="306" s="1"/>
  <c r="S145" i="306" s="1"/>
  <c r="S146" i="306" s="1"/>
  <c r="S147" i="306" s="1"/>
  <c r="S148" i="306" s="1"/>
  <c r="S149" i="306" s="1"/>
  <c r="S150" i="306" s="1"/>
  <c r="S151" i="306" s="1"/>
  <c r="S152" i="306" s="1"/>
  <c r="S153" i="306" s="1"/>
  <c r="S154" i="306" s="1"/>
  <c r="S155" i="306" s="1"/>
  <c r="S156" i="306" s="1"/>
  <c r="S157" i="306" s="1"/>
  <c r="S158" i="306" s="1"/>
  <c r="S159" i="306" s="1"/>
  <c r="S160" i="306" s="1"/>
  <c r="S161" i="306" s="1"/>
  <c r="S162" i="306" s="1"/>
  <c r="S163" i="306" s="1"/>
  <c r="S164" i="306" s="1"/>
  <c r="S165" i="306" s="1"/>
  <c r="S166" i="306" s="1"/>
  <c r="S167" i="306" s="1"/>
  <c r="S168" i="306" s="1"/>
  <c r="S169" i="306" s="1"/>
  <c r="S170" i="306" s="1"/>
  <c r="S171" i="306" s="1"/>
  <c r="S172" i="306" s="1"/>
  <c r="S173" i="306" s="1"/>
  <c r="S174" i="306" s="1"/>
  <c r="S175" i="306" s="1"/>
  <c r="S176" i="306" s="1"/>
  <c r="S177" i="306" s="1"/>
  <c r="S178" i="306" s="1"/>
  <c r="S179" i="306" s="1"/>
  <c r="S180" i="306" s="1"/>
  <c r="S181" i="306" s="1"/>
  <c r="S182" i="306" s="1"/>
  <c r="S183" i="306" s="1"/>
  <c r="S184" i="306" s="1"/>
  <c r="S185" i="306" s="1"/>
  <c r="S186" i="306" s="1"/>
  <c r="S187" i="306" s="1"/>
  <c r="S188" i="306" s="1"/>
  <c r="S189" i="306" s="1"/>
  <c r="S190" i="306" s="1"/>
  <c r="S191" i="306" s="1"/>
  <c r="S192" i="306" s="1"/>
  <c r="S193" i="306" s="1"/>
  <c r="S194" i="306" s="1"/>
  <c r="S195" i="306" s="1"/>
  <c r="S196" i="306" s="1"/>
  <c r="S197" i="306" s="1"/>
  <c r="S198" i="306" s="1"/>
  <c r="S199" i="306" s="1"/>
  <c r="S200" i="306" s="1"/>
  <c r="S201" i="306" s="1"/>
  <c r="S202" i="306" s="1"/>
  <c r="S203" i="306" s="1"/>
  <c r="S204" i="306" s="1"/>
  <c r="S205" i="306" s="1"/>
  <c r="S206" i="306" s="1"/>
  <c r="S207" i="306" s="1"/>
  <c r="S208" i="306" s="1"/>
  <c r="S209" i="306" s="1"/>
  <c r="S210" i="306" s="1"/>
  <c r="S211" i="306" s="1"/>
  <c r="S212" i="306" s="1"/>
  <c r="S213" i="306" s="1"/>
  <c r="S214" i="306" s="1"/>
  <c r="U21" i="307" l="1"/>
  <c r="U20" i="307"/>
  <c r="U19" i="307"/>
  <c r="U18" i="307"/>
  <c r="U17" i="307"/>
  <c r="U16" i="307"/>
  <c r="U15" i="307"/>
  <c r="U14" i="307"/>
  <c r="U13" i="307"/>
  <c r="U12" i="307"/>
  <c r="U11" i="307"/>
  <c r="U10" i="307"/>
  <c r="U9" i="307"/>
  <c r="U6" i="307"/>
  <c r="T16" i="307"/>
  <c r="T15" i="307"/>
  <c r="T10" i="307"/>
  <c r="T9" i="307"/>
  <c r="T8" i="307"/>
  <c r="T7" i="307"/>
  <c r="T6" i="307"/>
  <c r="T7" i="298"/>
  <c r="U7" i="298"/>
  <c r="T8" i="298"/>
  <c r="U8" i="298"/>
  <c r="T9" i="298"/>
  <c r="U9" i="298"/>
  <c r="T10" i="298"/>
  <c r="U10" i="298"/>
  <c r="T11" i="298"/>
  <c r="U11" i="298"/>
  <c r="T12" i="298"/>
  <c r="U12" i="298"/>
  <c r="T13" i="298"/>
  <c r="U13" i="298"/>
  <c r="T14" i="298"/>
  <c r="U14" i="298"/>
  <c r="T15" i="298"/>
  <c r="U15" i="298"/>
  <c r="T16" i="298"/>
  <c r="U16" i="298"/>
  <c r="T17" i="298"/>
  <c r="U17" i="298"/>
  <c r="T18" i="298"/>
  <c r="U18" i="298"/>
  <c r="T19" i="298"/>
  <c r="U19" i="298"/>
  <c r="T20" i="298"/>
  <c r="U20" i="298"/>
  <c r="T21" i="298"/>
  <c r="U21" i="298"/>
  <c r="T22" i="298"/>
  <c r="U22" i="298"/>
  <c r="T23" i="298"/>
  <c r="U23" i="298"/>
  <c r="T24" i="298"/>
  <c r="U24" i="298"/>
  <c r="T25" i="298"/>
  <c r="U25" i="298"/>
  <c r="T26" i="298"/>
  <c r="U26" i="298"/>
  <c r="T27" i="298"/>
  <c r="U27" i="298"/>
  <c r="T28" i="298"/>
  <c r="U28" i="298"/>
  <c r="T29" i="298"/>
  <c r="U29" i="298"/>
  <c r="T30" i="298"/>
  <c r="U30" i="298"/>
  <c r="T31" i="298"/>
  <c r="U31" i="298"/>
  <c r="T32" i="298"/>
  <c r="U32" i="298"/>
  <c r="T33" i="298"/>
  <c r="U33" i="298"/>
  <c r="T34" i="298"/>
  <c r="U34" i="298"/>
  <c r="T35" i="298"/>
  <c r="U35" i="298"/>
  <c r="T36" i="298"/>
  <c r="U36" i="298"/>
  <c r="T37" i="298"/>
  <c r="U37" i="298"/>
  <c r="T38" i="298"/>
  <c r="U38" i="298"/>
  <c r="T39" i="298"/>
  <c r="U39" i="298"/>
  <c r="T40" i="298"/>
  <c r="U40" i="298"/>
  <c r="T41" i="298"/>
  <c r="U41" i="298"/>
  <c r="T42" i="298"/>
  <c r="U42" i="298"/>
  <c r="T43" i="298"/>
  <c r="U43" i="298"/>
  <c r="T44" i="298"/>
  <c r="U44" i="298"/>
  <c r="T45" i="298"/>
  <c r="U45" i="298"/>
  <c r="T46" i="298"/>
  <c r="U46" i="298"/>
  <c r="T47" i="298"/>
  <c r="U47" i="298"/>
  <c r="T48" i="298"/>
  <c r="U48" i="298"/>
  <c r="T49" i="298"/>
  <c r="U49" i="298"/>
  <c r="T50" i="298"/>
  <c r="U50" i="298"/>
  <c r="T51" i="298"/>
  <c r="U51" i="298"/>
  <c r="T52" i="298"/>
  <c r="U52" i="298"/>
  <c r="T53" i="298"/>
  <c r="U53" i="298"/>
  <c r="T54" i="298"/>
  <c r="U54" i="298"/>
  <c r="T55" i="298"/>
  <c r="U55" i="298"/>
  <c r="T56" i="298"/>
  <c r="U56" i="298"/>
  <c r="T57" i="298"/>
  <c r="U57" i="298"/>
  <c r="T58" i="298"/>
  <c r="U58" i="298"/>
  <c r="T59" i="298"/>
  <c r="U59" i="298"/>
  <c r="T60" i="298"/>
  <c r="U60" i="298"/>
  <c r="T61" i="298"/>
  <c r="U61" i="298"/>
  <c r="T62" i="298"/>
  <c r="U62" i="298"/>
  <c r="T63" i="298"/>
  <c r="U63" i="298"/>
  <c r="T64" i="298"/>
  <c r="U64" i="298"/>
  <c r="T65" i="298"/>
  <c r="U65" i="298"/>
  <c r="T66" i="298"/>
  <c r="U66" i="298"/>
  <c r="T67" i="298"/>
  <c r="U67" i="298"/>
  <c r="T68" i="298"/>
  <c r="U68" i="298"/>
  <c r="T69" i="298"/>
  <c r="U69" i="298"/>
  <c r="T70" i="298"/>
  <c r="U70" i="298"/>
  <c r="T71" i="298"/>
  <c r="U71" i="298"/>
  <c r="T72" i="298"/>
  <c r="U72" i="298"/>
  <c r="T73" i="298"/>
  <c r="U73" i="298"/>
  <c r="T74" i="298"/>
  <c r="U74" i="298"/>
  <c r="T75" i="298"/>
  <c r="U75" i="298"/>
  <c r="T76" i="298"/>
  <c r="U76" i="298"/>
  <c r="T77" i="298"/>
  <c r="U77" i="298"/>
  <c r="T78" i="298"/>
  <c r="U78" i="298"/>
  <c r="T79" i="298"/>
  <c r="U79" i="298"/>
  <c r="T80" i="298"/>
  <c r="U80" i="298"/>
  <c r="T81" i="298"/>
  <c r="U81" i="298"/>
  <c r="T82" i="298"/>
  <c r="U82" i="298"/>
  <c r="T83" i="298"/>
  <c r="U83" i="298"/>
  <c r="T84" i="298"/>
  <c r="U84" i="298"/>
  <c r="T85" i="298"/>
  <c r="U85" i="298"/>
  <c r="T86" i="298"/>
  <c r="U86" i="298"/>
  <c r="T87" i="298"/>
  <c r="U87" i="298"/>
  <c r="T88" i="298"/>
  <c r="U88" i="298"/>
  <c r="T89" i="298"/>
  <c r="U89" i="298"/>
  <c r="T90" i="298"/>
  <c r="U90" i="298"/>
  <c r="T91" i="298"/>
  <c r="U91" i="298"/>
  <c r="T92" i="298"/>
  <c r="U92" i="298"/>
  <c r="T93" i="298"/>
  <c r="U93" i="298"/>
  <c r="T94" i="298"/>
  <c r="U94" i="298"/>
  <c r="T95" i="298"/>
  <c r="U95" i="298"/>
  <c r="T96" i="298"/>
  <c r="U96" i="298"/>
  <c r="T97" i="298"/>
  <c r="U97" i="298"/>
  <c r="T98" i="298"/>
  <c r="U98" i="298"/>
  <c r="T99" i="298"/>
  <c r="U99" i="298"/>
  <c r="T100" i="298"/>
  <c r="U100" i="298"/>
  <c r="T101" i="298"/>
  <c r="U101" i="298"/>
  <c r="T102" i="298"/>
  <c r="U102" i="298"/>
  <c r="T103" i="298"/>
  <c r="U103" i="298"/>
  <c r="T104" i="298"/>
  <c r="U104" i="298"/>
  <c r="T105" i="298"/>
  <c r="U105" i="298"/>
  <c r="T106" i="298"/>
  <c r="U106" i="298"/>
  <c r="T107" i="298"/>
  <c r="U107" i="298"/>
  <c r="T108" i="298"/>
  <c r="U108" i="298"/>
  <c r="T109" i="298"/>
  <c r="U109" i="298"/>
  <c r="T110" i="298"/>
  <c r="U110" i="298"/>
  <c r="T111" i="298"/>
  <c r="U111" i="298"/>
  <c r="T112" i="298"/>
  <c r="U112" i="298"/>
  <c r="T113" i="298"/>
  <c r="U113" i="298"/>
  <c r="T114" i="298"/>
  <c r="U114" i="298"/>
  <c r="T115" i="298"/>
  <c r="U115" i="298"/>
  <c r="T116" i="298"/>
  <c r="U116" i="298"/>
  <c r="T117" i="298"/>
  <c r="U117" i="298"/>
  <c r="T118" i="298"/>
  <c r="U118" i="298"/>
  <c r="T119" i="298"/>
  <c r="U119" i="298"/>
  <c r="T120" i="298"/>
  <c r="U120" i="298"/>
  <c r="T121" i="298"/>
  <c r="U121" i="298"/>
  <c r="T122" i="298"/>
  <c r="U122" i="298"/>
  <c r="T123" i="298"/>
  <c r="U123" i="298"/>
  <c r="T124" i="298"/>
  <c r="U124" i="298"/>
  <c r="T125" i="298"/>
  <c r="U125" i="298"/>
  <c r="T126" i="298"/>
  <c r="U126" i="298"/>
  <c r="T127" i="298"/>
  <c r="U127" i="298"/>
  <c r="T128" i="298"/>
  <c r="U128" i="298"/>
  <c r="T129" i="298"/>
  <c r="U129" i="298"/>
  <c r="T130" i="298"/>
  <c r="U130" i="298"/>
  <c r="T131" i="298"/>
  <c r="U131" i="298"/>
  <c r="T132" i="298"/>
  <c r="U132" i="298"/>
  <c r="T133" i="298"/>
  <c r="U133" i="298"/>
  <c r="T134" i="298"/>
  <c r="U134" i="298"/>
  <c r="T135" i="298"/>
  <c r="U135" i="298"/>
  <c r="T136" i="298"/>
  <c r="U136" i="298"/>
  <c r="T137" i="298"/>
  <c r="U137" i="298"/>
  <c r="T138" i="298"/>
  <c r="U138" i="298"/>
  <c r="T139" i="298"/>
  <c r="U139" i="298"/>
  <c r="T140" i="298"/>
  <c r="U140" i="298"/>
  <c r="T141" i="298"/>
  <c r="U141" i="298"/>
  <c r="T142" i="298"/>
  <c r="U142" i="298"/>
  <c r="T143" i="298"/>
  <c r="U143" i="298"/>
  <c r="T144" i="298"/>
  <c r="U144" i="298"/>
  <c r="T145" i="298"/>
  <c r="U145" i="298"/>
  <c r="T146" i="298"/>
  <c r="U146" i="298"/>
  <c r="T147" i="298"/>
  <c r="U147" i="298"/>
  <c r="T148" i="298"/>
  <c r="U148" i="298"/>
  <c r="T149" i="298"/>
  <c r="U149" i="298"/>
  <c r="T150" i="298"/>
  <c r="U150" i="298"/>
  <c r="T151" i="298"/>
  <c r="U151" i="298"/>
  <c r="T152" i="298"/>
  <c r="U152" i="298"/>
  <c r="T153" i="298"/>
  <c r="U153" i="298"/>
  <c r="T154" i="298"/>
  <c r="U154" i="298"/>
  <c r="T155" i="298"/>
  <c r="U155" i="298"/>
  <c r="T156" i="298"/>
  <c r="U156" i="298"/>
  <c r="T157" i="298"/>
  <c r="U157" i="298"/>
  <c r="T158" i="298"/>
  <c r="U158" i="298"/>
  <c r="T159" i="298"/>
  <c r="U159" i="298"/>
  <c r="T160" i="298"/>
  <c r="U160" i="298"/>
  <c r="T161" i="298"/>
  <c r="U161" i="298"/>
  <c r="T162" i="298"/>
  <c r="U162" i="298"/>
  <c r="T163" i="298"/>
  <c r="U163" i="298"/>
  <c r="T164" i="298"/>
  <c r="U164" i="298"/>
  <c r="T165" i="298"/>
  <c r="U165" i="298"/>
  <c r="T166" i="298"/>
  <c r="U166" i="298"/>
  <c r="T167" i="298"/>
  <c r="U167" i="298"/>
  <c r="T168" i="298"/>
  <c r="U168" i="298"/>
  <c r="T169" i="298"/>
  <c r="U169" i="298"/>
  <c r="T170" i="298"/>
  <c r="U170" i="298"/>
  <c r="T171" i="298"/>
  <c r="U171" i="298"/>
  <c r="T172" i="298"/>
  <c r="U172" i="298"/>
  <c r="T173" i="298"/>
  <c r="U173" i="298"/>
  <c r="T174" i="298"/>
  <c r="U174" i="298"/>
  <c r="T175" i="298"/>
  <c r="U175" i="298"/>
  <c r="T176" i="298"/>
  <c r="U176" i="298"/>
  <c r="T177" i="298"/>
  <c r="U177" i="298"/>
  <c r="T178" i="298"/>
  <c r="U178" i="298"/>
  <c r="T179" i="298"/>
  <c r="U179" i="298"/>
  <c r="T180" i="298"/>
  <c r="U180" i="298"/>
  <c r="T181" i="298"/>
  <c r="U181" i="298"/>
  <c r="T182" i="298"/>
  <c r="U182" i="298"/>
  <c r="T183" i="298"/>
  <c r="U183" i="298"/>
  <c r="T184" i="298"/>
  <c r="U184" i="298"/>
  <c r="T185" i="298"/>
  <c r="U185" i="298"/>
  <c r="T186" i="298"/>
  <c r="U186" i="298"/>
  <c r="T187" i="298"/>
  <c r="U187" i="298"/>
  <c r="T188" i="298"/>
  <c r="U188" i="298"/>
  <c r="T189" i="298"/>
  <c r="U189" i="298"/>
  <c r="T190" i="298"/>
  <c r="U190" i="298"/>
  <c r="T191" i="298"/>
  <c r="U191" i="298"/>
  <c r="T192" i="298"/>
  <c r="U192" i="298"/>
  <c r="T193" i="298"/>
  <c r="U193" i="298"/>
  <c r="T194" i="298"/>
  <c r="U194" i="298"/>
  <c r="T195" i="298"/>
  <c r="U195" i="298"/>
  <c r="T196" i="298"/>
  <c r="U196" i="298"/>
  <c r="T197" i="298"/>
  <c r="U197" i="298"/>
  <c r="T198" i="298"/>
  <c r="U198" i="298"/>
  <c r="T199" i="298"/>
  <c r="U199" i="298"/>
  <c r="T200" i="298"/>
  <c r="U200" i="298"/>
  <c r="T201" i="298"/>
  <c r="U201" i="298"/>
  <c r="T202" i="298"/>
  <c r="U202" i="298"/>
  <c r="T203" i="298"/>
  <c r="U203" i="298"/>
  <c r="U6" i="298"/>
  <c r="T6" i="298"/>
  <c r="T7" i="297"/>
  <c r="U7" i="297"/>
  <c r="T8" i="297"/>
  <c r="U8" i="297"/>
  <c r="T9" i="297"/>
  <c r="U9" i="297"/>
  <c r="T10" i="297"/>
  <c r="U10" i="297"/>
  <c r="T11" i="297"/>
  <c r="U11" i="297"/>
  <c r="T12" i="297"/>
  <c r="U12" i="297"/>
  <c r="T13" i="297"/>
  <c r="U13" i="297"/>
  <c r="T14" i="297"/>
  <c r="U14" i="297"/>
  <c r="T15" i="297"/>
  <c r="U15" i="297"/>
  <c r="T16" i="297"/>
  <c r="U16" i="297"/>
  <c r="T17" i="297"/>
  <c r="U17" i="297"/>
  <c r="T18" i="297"/>
  <c r="U18" i="297"/>
  <c r="T19" i="297"/>
  <c r="U19" i="297"/>
  <c r="T20" i="297"/>
  <c r="U20" i="297"/>
  <c r="T21" i="297"/>
  <c r="U21" i="297"/>
  <c r="T22" i="297"/>
  <c r="U22" i="297"/>
  <c r="T23" i="297"/>
  <c r="U23" i="297"/>
  <c r="T24" i="297"/>
  <c r="U24" i="297"/>
  <c r="T25" i="297"/>
  <c r="U25" i="297"/>
  <c r="T26" i="297"/>
  <c r="U26" i="297"/>
  <c r="T27" i="297"/>
  <c r="U27" i="297"/>
  <c r="T28" i="297"/>
  <c r="U28" i="297"/>
  <c r="T29" i="297"/>
  <c r="U29" i="297"/>
  <c r="T30" i="297"/>
  <c r="U30" i="297"/>
  <c r="T31" i="297"/>
  <c r="U31" i="297"/>
  <c r="T32" i="297"/>
  <c r="U32" i="297"/>
  <c r="T33" i="297"/>
  <c r="U33" i="297"/>
  <c r="T34" i="297"/>
  <c r="U34" i="297"/>
  <c r="T35" i="297"/>
  <c r="U35" i="297"/>
  <c r="T36" i="297"/>
  <c r="U36" i="297"/>
  <c r="T37" i="297"/>
  <c r="U37" i="297"/>
  <c r="T38" i="297"/>
  <c r="U38" i="297"/>
  <c r="T39" i="297"/>
  <c r="U39" i="297"/>
  <c r="T40" i="297"/>
  <c r="U40" i="297"/>
  <c r="T41" i="297"/>
  <c r="U41" i="297"/>
  <c r="T42" i="297"/>
  <c r="U42" i="297"/>
  <c r="T43" i="297"/>
  <c r="U43" i="297"/>
  <c r="T44" i="297"/>
  <c r="U44" i="297"/>
  <c r="T45" i="297"/>
  <c r="U45" i="297"/>
  <c r="T46" i="297"/>
  <c r="U46" i="297"/>
  <c r="T47" i="297"/>
  <c r="U47" i="297"/>
  <c r="T48" i="297"/>
  <c r="U48" i="297"/>
  <c r="T49" i="297"/>
  <c r="U49" i="297"/>
  <c r="T50" i="297"/>
  <c r="U50" i="297"/>
  <c r="T51" i="297"/>
  <c r="U51" i="297"/>
  <c r="T52" i="297"/>
  <c r="U52" i="297"/>
  <c r="T53" i="297"/>
  <c r="U53" i="297"/>
  <c r="T54" i="297"/>
  <c r="U54" i="297"/>
  <c r="T55" i="297"/>
  <c r="U55" i="297"/>
  <c r="T56" i="297"/>
  <c r="U56" i="297"/>
  <c r="T57" i="297"/>
  <c r="U57" i="297"/>
  <c r="T58" i="297"/>
  <c r="U58" i="297"/>
  <c r="T59" i="297"/>
  <c r="U59" i="297"/>
  <c r="T60" i="297"/>
  <c r="U60" i="297"/>
  <c r="T61" i="297"/>
  <c r="U61" i="297"/>
  <c r="T62" i="297"/>
  <c r="U62" i="297"/>
  <c r="T63" i="297"/>
  <c r="U63" i="297"/>
  <c r="T64" i="297"/>
  <c r="U64" i="297"/>
  <c r="T65" i="297"/>
  <c r="U65" i="297"/>
  <c r="T66" i="297"/>
  <c r="U66" i="297"/>
  <c r="T67" i="297"/>
  <c r="U67" i="297"/>
  <c r="T68" i="297"/>
  <c r="U68" i="297"/>
  <c r="T69" i="297"/>
  <c r="U69" i="297"/>
  <c r="T70" i="297"/>
  <c r="U70" i="297"/>
  <c r="T71" i="297"/>
  <c r="U71" i="297"/>
  <c r="T72" i="297"/>
  <c r="U72" i="297"/>
  <c r="T73" i="297"/>
  <c r="U73" i="297"/>
  <c r="T74" i="297"/>
  <c r="U74" i="297"/>
  <c r="T75" i="297"/>
  <c r="U75" i="297"/>
  <c r="T76" i="297"/>
  <c r="U76" i="297"/>
  <c r="T77" i="297"/>
  <c r="U77" i="297"/>
  <c r="T78" i="297"/>
  <c r="U78" i="297"/>
  <c r="T79" i="297"/>
  <c r="U79" i="297"/>
  <c r="T80" i="297"/>
  <c r="U80" i="297"/>
  <c r="T81" i="297"/>
  <c r="U81" i="297"/>
  <c r="T82" i="297"/>
  <c r="U82" i="297"/>
  <c r="T83" i="297"/>
  <c r="U83" i="297"/>
  <c r="T84" i="297"/>
  <c r="U84" i="297"/>
  <c r="T85" i="297"/>
  <c r="U85" i="297"/>
  <c r="T86" i="297"/>
  <c r="U86" i="297"/>
  <c r="T87" i="297"/>
  <c r="U87" i="297"/>
  <c r="T88" i="297"/>
  <c r="U88" i="297"/>
  <c r="T89" i="297"/>
  <c r="U89" i="297"/>
  <c r="T90" i="297"/>
  <c r="U90" i="297"/>
  <c r="T91" i="297"/>
  <c r="U91" i="297"/>
  <c r="T92" i="297"/>
  <c r="U92" i="297"/>
  <c r="T93" i="297"/>
  <c r="U93" i="297"/>
  <c r="T94" i="297"/>
  <c r="U94" i="297"/>
  <c r="T95" i="297"/>
  <c r="U95" i="297"/>
  <c r="T96" i="297"/>
  <c r="U96" i="297"/>
  <c r="T97" i="297"/>
  <c r="U97" i="297"/>
  <c r="T98" i="297"/>
  <c r="U98" i="297"/>
  <c r="T99" i="297"/>
  <c r="U99" i="297"/>
  <c r="T100" i="297"/>
  <c r="U100" i="297"/>
  <c r="T101" i="297"/>
  <c r="U101" i="297"/>
  <c r="T102" i="297"/>
  <c r="U102" i="297"/>
  <c r="T103" i="297"/>
  <c r="U103" i="297"/>
  <c r="T104" i="297"/>
  <c r="U104" i="297"/>
  <c r="T105" i="297"/>
  <c r="U105" i="297"/>
  <c r="T106" i="297"/>
  <c r="U106" i="297"/>
  <c r="T107" i="297"/>
  <c r="U107" i="297"/>
  <c r="T108" i="297"/>
  <c r="U108" i="297"/>
  <c r="T109" i="297"/>
  <c r="U109" i="297"/>
  <c r="T110" i="297"/>
  <c r="U110" i="297"/>
  <c r="T111" i="297"/>
  <c r="U111" i="297"/>
  <c r="T112" i="297"/>
  <c r="U112" i="297"/>
  <c r="T113" i="297"/>
  <c r="U113" i="297"/>
  <c r="T114" i="297"/>
  <c r="U114" i="297"/>
  <c r="T115" i="297"/>
  <c r="U115" i="297"/>
  <c r="T116" i="297"/>
  <c r="U116" i="297"/>
  <c r="T117" i="297"/>
  <c r="U117" i="297"/>
  <c r="T118" i="297"/>
  <c r="U118" i="297"/>
  <c r="T119" i="297"/>
  <c r="U119" i="297"/>
  <c r="T120" i="297"/>
  <c r="U120" i="297"/>
  <c r="T121" i="297"/>
  <c r="U121" i="297"/>
  <c r="T122" i="297"/>
  <c r="U122" i="297"/>
  <c r="T123" i="297"/>
  <c r="U123" i="297"/>
  <c r="T124" i="297"/>
  <c r="U124" i="297"/>
  <c r="T125" i="297"/>
  <c r="U125" i="297"/>
  <c r="T126" i="297"/>
  <c r="U126" i="297"/>
  <c r="T127" i="297"/>
  <c r="U127" i="297"/>
  <c r="T128" i="297"/>
  <c r="U128" i="297"/>
  <c r="T129" i="297"/>
  <c r="U129" i="297"/>
  <c r="T130" i="297"/>
  <c r="U130" i="297"/>
  <c r="T131" i="297"/>
  <c r="U131" i="297"/>
  <c r="T132" i="297"/>
  <c r="U132" i="297"/>
  <c r="T133" i="297"/>
  <c r="U133" i="297"/>
  <c r="T134" i="297"/>
  <c r="U134" i="297"/>
  <c r="T135" i="297"/>
  <c r="U135" i="297"/>
  <c r="T136" i="297"/>
  <c r="U136" i="297"/>
  <c r="T137" i="297"/>
  <c r="U137" i="297"/>
  <c r="T138" i="297"/>
  <c r="U138" i="297"/>
  <c r="T139" i="297"/>
  <c r="U139" i="297"/>
  <c r="T140" i="297"/>
  <c r="U140" i="297"/>
  <c r="T141" i="297"/>
  <c r="U141" i="297"/>
  <c r="T142" i="297"/>
  <c r="U142" i="297"/>
  <c r="T143" i="297"/>
  <c r="U143" i="297"/>
  <c r="T144" i="297"/>
  <c r="U144" i="297"/>
  <c r="T145" i="297"/>
  <c r="U145" i="297"/>
  <c r="T146" i="297"/>
  <c r="U146" i="297"/>
  <c r="T147" i="297"/>
  <c r="U147" i="297"/>
  <c r="T148" i="297"/>
  <c r="U148" i="297"/>
  <c r="T149" i="297"/>
  <c r="U149" i="297"/>
  <c r="T150" i="297"/>
  <c r="U150" i="297"/>
  <c r="T151" i="297"/>
  <c r="U151" i="297"/>
  <c r="T152" i="297"/>
  <c r="U152" i="297"/>
  <c r="T153" i="297"/>
  <c r="U153" i="297"/>
  <c r="T154" i="297"/>
  <c r="U154" i="297"/>
  <c r="T155" i="297"/>
  <c r="U155" i="297"/>
  <c r="T156" i="297"/>
  <c r="U156" i="297"/>
  <c r="T157" i="297"/>
  <c r="U157" i="297"/>
  <c r="T158" i="297"/>
  <c r="U158" i="297"/>
  <c r="T159" i="297"/>
  <c r="U159" i="297"/>
  <c r="T160" i="297"/>
  <c r="U160" i="297"/>
  <c r="T161" i="297"/>
  <c r="U161" i="297"/>
  <c r="T162" i="297"/>
  <c r="U162" i="297"/>
  <c r="T163" i="297"/>
  <c r="U163" i="297"/>
  <c r="T164" i="297"/>
  <c r="U164" i="297"/>
  <c r="T165" i="297"/>
  <c r="U165" i="297"/>
  <c r="T166" i="297"/>
  <c r="U166" i="297"/>
  <c r="T167" i="297"/>
  <c r="U167" i="297"/>
  <c r="T168" i="297"/>
  <c r="U168" i="297"/>
  <c r="T169" i="297"/>
  <c r="U169" i="297"/>
  <c r="T170" i="297"/>
  <c r="U170" i="297"/>
  <c r="T171" i="297"/>
  <c r="U171" i="297"/>
  <c r="T172" i="297"/>
  <c r="U172" i="297"/>
  <c r="T173" i="297"/>
  <c r="U173" i="297"/>
  <c r="T174" i="297"/>
  <c r="U174" i="297"/>
  <c r="T175" i="297"/>
  <c r="U175" i="297"/>
  <c r="T176" i="297"/>
  <c r="U176" i="297"/>
  <c r="T177" i="297"/>
  <c r="U177" i="297"/>
  <c r="T178" i="297"/>
  <c r="U178" i="297"/>
  <c r="T179" i="297"/>
  <c r="U179" i="297"/>
  <c r="T180" i="297"/>
  <c r="U180" i="297"/>
  <c r="T181" i="297"/>
  <c r="U181" i="297"/>
  <c r="T182" i="297"/>
  <c r="U182" i="297"/>
  <c r="T183" i="297"/>
  <c r="U183" i="297"/>
  <c r="T184" i="297"/>
  <c r="U184" i="297"/>
  <c r="T185" i="297"/>
  <c r="U185" i="297"/>
  <c r="T186" i="297"/>
  <c r="U186" i="297"/>
  <c r="T187" i="297"/>
  <c r="U187" i="297"/>
  <c r="T188" i="297"/>
  <c r="U188" i="297"/>
  <c r="T189" i="297"/>
  <c r="U189" i="297"/>
  <c r="T190" i="297"/>
  <c r="U190" i="297"/>
  <c r="T191" i="297"/>
  <c r="U191" i="297"/>
  <c r="T192" i="297"/>
  <c r="U192" i="297"/>
  <c r="T193" i="297"/>
  <c r="U193" i="297"/>
  <c r="T194" i="297"/>
  <c r="U194" i="297"/>
  <c r="T195" i="297"/>
  <c r="U195" i="297"/>
  <c r="T196" i="297"/>
  <c r="U196" i="297"/>
  <c r="T197" i="297"/>
  <c r="U197" i="297"/>
  <c r="T198" i="297"/>
  <c r="U198" i="297"/>
  <c r="T199" i="297"/>
  <c r="U199" i="297"/>
  <c r="T200" i="297"/>
  <c r="U200" i="297"/>
  <c r="T201" i="297"/>
  <c r="U201" i="297"/>
  <c r="T202" i="297"/>
  <c r="U202" i="297"/>
  <c r="T203" i="297"/>
  <c r="U203" i="297"/>
  <c r="U6" i="297"/>
  <c r="T6" i="297"/>
  <c r="D100" i="296"/>
  <c r="G100" i="296" s="1"/>
  <c r="G102" i="296" s="1"/>
  <c r="D95" i="296"/>
  <c r="I95" i="296" s="1"/>
  <c r="N81" i="296"/>
  <c r="M81" i="296"/>
  <c r="L81" i="296"/>
  <c r="K81" i="296"/>
  <c r="J81" i="296"/>
  <c r="G81" i="296"/>
  <c r="D81" i="296"/>
  <c r="N80" i="296"/>
  <c r="M80" i="296"/>
  <c r="L80" i="296"/>
  <c r="K80" i="296"/>
  <c r="J80" i="296"/>
  <c r="G80" i="296"/>
  <c r="D80" i="296"/>
  <c r="N79" i="296"/>
  <c r="M79" i="296"/>
  <c r="L79" i="296"/>
  <c r="K79" i="296"/>
  <c r="J79" i="296"/>
  <c r="G79" i="296"/>
  <c r="D79" i="296"/>
  <c r="N78" i="296"/>
  <c r="M78" i="296"/>
  <c r="L78" i="296"/>
  <c r="K78" i="296"/>
  <c r="J78" i="296"/>
  <c r="G78" i="296"/>
  <c r="D78" i="296"/>
  <c r="N77" i="296"/>
  <c r="M77" i="296"/>
  <c r="L77" i="296"/>
  <c r="K77" i="296"/>
  <c r="J77" i="296"/>
  <c r="G77" i="296"/>
  <c r="D77" i="296"/>
  <c r="N76" i="296"/>
  <c r="M76" i="296"/>
  <c r="L76" i="296"/>
  <c r="K76" i="296"/>
  <c r="J76" i="296"/>
  <c r="G76" i="296"/>
  <c r="D76" i="296"/>
  <c r="N75" i="296"/>
  <c r="M75" i="296"/>
  <c r="L75" i="296"/>
  <c r="K75" i="296"/>
  <c r="J75" i="296"/>
  <c r="G75" i="296"/>
  <c r="D75" i="296"/>
  <c r="N74" i="296"/>
  <c r="M74" i="296"/>
  <c r="L74" i="296"/>
  <c r="K74" i="296"/>
  <c r="J74" i="296"/>
  <c r="G74" i="296"/>
  <c r="D74" i="296"/>
  <c r="N73" i="296"/>
  <c r="M73" i="296"/>
  <c r="L73" i="296"/>
  <c r="K73" i="296"/>
  <c r="J73" i="296"/>
  <c r="G73" i="296"/>
  <c r="D73" i="296"/>
  <c r="N72" i="296"/>
  <c r="M72" i="296"/>
  <c r="L72" i="296"/>
  <c r="K72" i="296"/>
  <c r="J72" i="296"/>
  <c r="G72" i="296"/>
  <c r="D72" i="296"/>
  <c r="N71" i="296"/>
  <c r="M71" i="296"/>
  <c r="L71" i="296"/>
  <c r="K71" i="296"/>
  <c r="J71" i="296"/>
  <c r="G71" i="296"/>
  <c r="D71" i="296"/>
  <c r="N70" i="296"/>
  <c r="M70" i="296"/>
  <c r="L70" i="296"/>
  <c r="K70" i="296"/>
  <c r="J70" i="296"/>
  <c r="G70" i="296"/>
  <c r="D70" i="296"/>
  <c r="N69" i="296"/>
  <c r="M69" i="296"/>
  <c r="L69" i="296"/>
  <c r="K69" i="296"/>
  <c r="J69" i="296"/>
  <c r="G69" i="296"/>
  <c r="D69" i="296"/>
  <c r="N68" i="296"/>
  <c r="M68" i="296"/>
  <c r="L68" i="296"/>
  <c r="K68" i="296"/>
  <c r="J68" i="296"/>
  <c r="G68" i="296"/>
  <c r="D68" i="296"/>
  <c r="N67" i="296"/>
  <c r="M67" i="296"/>
  <c r="L67" i="296"/>
  <c r="K67" i="296"/>
  <c r="J67" i="296"/>
  <c r="G67" i="296"/>
  <c r="D67" i="296"/>
  <c r="N61" i="296"/>
  <c r="M61" i="296"/>
  <c r="L61" i="296"/>
  <c r="K61" i="296"/>
  <c r="J61" i="296"/>
  <c r="G61" i="296"/>
  <c r="D61" i="296"/>
  <c r="N60" i="296"/>
  <c r="M60" i="296"/>
  <c r="L60" i="296"/>
  <c r="K60" i="296"/>
  <c r="J60" i="296"/>
  <c r="G60" i="296"/>
  <c r="D60" i="296"/>
  <c r="N59" i="296"/>
  <c r="M59" i="296"/>
  <c r="L59" i="296"/>
  <c r="K59" i="296"/>
  <c r="J59" i="296"/>
  <c r="G59" i="296"/>
  <c r="D59" i="296"/>
  <c r="N58" i="296"/>
  <c r="M58" i="296"/>
  <c r="L58" i="296"/>
  <c r="K58" i="296"/>
  <c r="J58" i="296"/>
  <c r="G58" i="296"/>
  <c r="D58" i="296"/>
  <c r="N57" i="296"/>
  <c r="M57" i="296"/>
  <c r="L57" i="296"/>
  <c r="K57" i="296"/>
  <c r="J57" i="296"/>
  <c r="G57" i="296"/>
  <c r="D57" i="296"/>
  <c r="N56" i="296"/>
  <c r="M56" i="296"/>
  <c r="L56" i="296"/>
  <c r="K56" i="296"/>
  <c r="J56" i="296"/>
  <c r="G56" i="296"/>
  <c r="D56" i="296"/>
  <c r="N55" i="296"/>
  <c r="M55" i="296"/>
  <c r="L55" i="296"/>
  <c r="K55" i="296"/>
  <c r="J55" i="296"/>
  <c r="G55" i="296"/>
  <c r="D55" i="296"/>
  <c r="N54" i="296"/>
  <c r="M54" i="296"/>
  <c r="L54" i="296"/>
  <c r="K54" i="296"/>
  <c r="J54" i="296"/>
  <c r="G54" i="296"/>
  <c r="D54" i="296"/>
  <c r="N53" i="296"/>
  <c r="M53" i="296"/>
  <c r="L53" i="296"/>
  <c r="K53" i="296"/>
  <c r="J53" i="296"/>
  <c r="G53" i="296"/>
  <c r="D53" i="296"/>
  <c r="N52" i="296"/>
  <c r="M52" i="296"/>
  <c r="L52" i="296"/>
  <c r="K52" i="296"/>
  <c r="J52" i="296"/>
  <c r="G52" i="296"/>
  <c r="D52" i="296"/>
  <c r="N51" i="296"/>
  <c r="M51" i="296"/>
  <c r="L51" i="296"/>
  <c r="K51" i="296"/>
  <c r="J51" i="296"/>
  <c r="G51" i="296"/>
  <c r="D51" i="296"/>
  <c r="N50" i="296"/>
  <c r="M50" i="296"/>
  <c r="L50" i="296"/>
  <c r="K50" i="296"/>
  <c r="J50" i="296"/>
  <c r="G50" i="296"/>
  <c r="D50" i="296"/>
  <c r="N49" i="296"/>
  <c r="M49" i="296"/>
  <c r="L49" i="296"/>
  <c r="K49" i="296"/>
  <c r="J49" i="296"/>
  <c r="G49" i="296"/>
  <c r="D49" i="296"/>
  <c r="N48" i="296"/>
  <c r="M48" i="296"/>
  <c r="L48" i="296"/>
  <c r="K48" i="296"/>
  <c r="J48" i="296"/>
  <c r="G48" i="296"/>
  <c r="D48" i="296"/>
  <c r="N47" i="296"/>
  <c r="M47" i="296"/>
  <c r="L47" i="296"/>
  <c r="K47" i="296"/>
  <c r="J47" i="296"/>
  <c r="G47" i="296"/>
  <c r="D47" i="296"/>
  <c r="D40" i="296"/>
  <c r="D39" i="296"/>
  <c r="D38" i="296"/>
  <c r="D37" i="296"/>
  <c r="D36" i="296"/>
  <c r="D35" i="296"/>
  <c r="D34" i="296"/>
  <c r="D33" i="296"/>
  <c r="D32" i="296"/>
  <c r="D31" i="296"/>
  <c r="D30" i="296"/>
  <c r="D29" i="296"/>
  <c r="D28" i="296"/>
  <c r="D27" i="296"/>
  <c r="D26" i="296"/>
  <c r="D20" i="296"/>
  <c r="D19" i="296"/>
  <c r="D18" i="296"/>
  <c r="D17" i="296"/>
  <c r="D16" i="296"/>
  <c r="D15" i="296"/>
  <c r="D14" i="296"/>
  <c r="D13" i="296"/>
  <c r="D12" i="296"/>
  <c r="D11" i="296"/>
  <c r="D10" i="296"/>
  <c r="D9" i="296"/>
  <c r="D8" i="296"/>
  <c r="D7" i="296"/>
  <c r="D6" i="296"/>
  <c r="D100" i="295"/>
  <c r="H100" i="295" s="1"/>
  <c r="H102" i="295" s="1"/>
  <c r="D95" i="295"/>
  <c r="I95" i="295" s="1"/>
  <c r="N81" i="295"/>
  <c r="M81" i="295"/>
  <c r="L81" i="295"/>
  <c r="K81" i="295"/>
  <c r="J81" i="295"/>
  <c r="G81" i="295"/>
  <c r="D81" i="295"/>
  <c r="N80" i="295"/>
  <c r="M80" i="295"/>
  <c r="L80" i="295"/>
  <c r="K80" i="295"/>
  <c r="J80" i="295"/>
  <c r="G80" i="295"/>
  <c r="D80" i="295"/>
  <c r="N79" i="295"/>
  <c r="M79" i="295"/>
  <c r="L79" i="295"/>
  <c r="K79" i="295"/>
  <c r="J79" i="295"/>
  <c r="G79" i="295"/>
  <c r="D79" i="295"/>
  <c r="N78" i="295"/>
  <c r="M78" i="295"/>
  <c r="L78" i="295"/>
  <c r="K78" i="295"/>
  <c r="J78" i="295"/>
  <c r="G78" i="295"/>
  <c r="D78" i="295"/>
  <c r="N77" i="295"/>
  <c r="M77" i="295"/>
  <c r="L77" i="295"/>
  <c r="K77" i="295"/>
  <c r="J77" i="295"/>
  <c r="G77" i="295"/>
  <c r="D77" i="295"/>
  <c r="N76" i="295"/>
  <c r="M76" i="295"/>
  <c r="L76" i="295"/>
  <c r="K76" i="295"/>
  <c r="J76" i="295"/>
  <c r="G76" i="295"/>
  <c r="D76" i="295"/>
  <c r="N75" i="295"/>
  <c r="M75" i="295"/>
  <c r="L75" i="295"/>
  <c r="K75" i="295"/>
  <c r="J75" i="295"/>
  <c r="G75" i="295"/>
  <c r="D75" i="295"/>
  <c r="N74" i="295"/>
  <c r="M74" i="295"/>
  <c r="L74" i="295"/>
  <c r="K74" i="295"/>
  <c r="J74" i="295"/>
  <c r="G74" i="295"/>
  <c r="D74" i="295"/>
  <c r="N73" i="295"/>
  <c r="M73" i="295"/>
  <c r="L73" i="295"/>
  <c r="K73" i="295"/>
  <c r="J73" i="295"/>
  <c r="G73" i="295"/>
  <c r="D73" i="295"/>
  <c r="N72" i="295"/>
  <c r="M72" i="295"/>
  <c r="L72" i="295"/>
  <c r="K72" i="295"/>
  <c r="J72" i="295"/>
  <c r="G72" i="295"/>
  <c r="D72" i="295"/>
  <c r="N71" i="295"/>
  <c r="M71" i="295"/>
  <c r="L71" i="295"/>
  <c r="K71" i="295"/>
  <c r="J71" i="295"/>
  <c r="G71" i="295"/>
  <c r="D71" i="295"/>
  <c r="N70" i="295"/>
  <c r="M70" i="295"/>
  <c r="L70" i="295"/>
  <c r="K70" i="295"/>
  <c r="J70" i="295"/>
  <c r="G70" i="295"/>
  <c r="D70" i="295"/>
  <c r="N69" i="295"/>
  <c r="M69" i="295"/>
  <c r="L69" i="295"/>
  <c r="K69" i="295"/>
  <c r="J69" i="295"/>
  <c r="G69" i="295"/>
  <c r="D69" i="295"/>
  <c r="N68" i="295"/>
  <c r="M68" i="295"/>
  <c r="L68" i="295"/>
  <c r="K68" i="295"/>
  <c r="J68" i="295"/>
  <c r="G68" i="295"/>
  <c r="D68" i="295"/>
  <c r="N67" i="295"/>
  <c r="M67" i="295"/>
  <c r="L67" i="295"/>
  <c r="K67" i="295"/>
  <c r="J67" i="295"/>
  <c r="G67" i="295"/>
  <c r="D67" i="295"/>
  <c r="N61" i="295"/>
  <c r="M61" i="295"/>
  <c r="L61" i="295"/>
  <c r="K61" i="295"/>
  <c r="J61" i="295"/>
  <c r="G61" i="295"/>
  <c r="D61" i="295"/>
  <c r="N60" i="295"/>
  <c r="M60" i="295"/>
  <c r="L60" i="295"/>
  <c r="K60" i="295"/>
  <c r="J60" i="295"/>
  <c r="G60" i="295"/>
  <c r="D60" i="295"/>
  <c r="N59" i="295"/>
  <c r="M59" i="295"/>
  <c r="L59" i="295"/>
  <c r="K59" i="295"/>
  <c r="J59" i="295"/>
  <c r="G59" i="295"/>
  <c r="D59" i="295"/>
  <c r="N58" i="295"/>
  <c r="M58" i="295"/>
  <c r="L58" i="295"/>
  <c r="K58" i="295"/>
  <c r="J58" i="295"/>
  <c r="G58" i="295"/>
  <c r="D58" i="295"/>
  <c r="N57" i="295"/>
  <c r="M57" i="295"/>
  <c r="L57" i="295"/>
  <c r="K57" i="295"/>
  <c r="J57" i="295"/>
  <c r="G57" i="295"/>
  <c r="D57" i="295"/>
  <c r="N56" i="295"/>
  <c r="M56" i="295"/>
  <c r="L56" i="295"/>
  <c r="K56" i="295"/>
  <c r="J56" i="295"/>
  <c r="G56" i="295"/>
  <c r="D56" i="295"/>
  <c r="N55" i="295"/>
  <c r="M55" i="295"/>
  <c r="L55" i="295"/>
  <c r="K55" i="295"/>
  <c r="J55" i="295"/>
  <c r="G55" i="295"/>
  <c r="D55" i="295"/>
  <c r="N54" i="295"/>
  <c r="M54" i="295"/>
  <c r="L54" i="295"/>
  <c r="K54" i="295"/>
  <c r="J54" i="295"/>
  <c r="G54" i="295"/>
  <c r="D54" i="295"/>
  <c r="N53" i="295"/>
  <c r="M53" i="295"/>
  <c r="L53" i="295"/>
  <c r="K53" i="295"/>
  <c r="J53" i="295"/>
  <c r="G53" i="295"/>
  <c r="D53" i="295"/>
  <c r="N52" i="295"/>
  <c r="M52" i="295"/>
  <c r="L52" i="295"/>
  <c r="K52" i="295"/>
  <c r="J52" i="295"/>
  <c r="G52" i="295"/>
  <c r="D52" i="295"/>
  <c r="N51" i="295"/>
  <c r="M51" i="295"/>
  <c r="L51" i="295"/>
  <c r="K51" i="295"/>
  <c r="J51" i="295"/>
  <c r="G51" i="295"/>
  <c r="D51" i="295"/>
  <c r="N50" i="295"/>
  <c r="M50" i="295"/>
  <c r="L50" i="295"/>
  <c r="K50" i="295"/>
  <c r="J50" i="295"/>
  <c r="G50" i="295"/>
  <c r="D50" i="295"/>
  <c r="N49" i="295"/>
  <c r="M49" i="295"/>
  <c r="L49" i="295"/>
  <c r="K49" i="295"/>
  <c r="J49" i="295"/>
  <c r="G49" i="295"/>
  <c r="D49" i="295"/>
  <c r="N48" i="295"/>
  <c r="M48" i="295"/>
  <c r="L48" i="295"/>
  <c r="K48" i="295"/>
  <c r="J48" i="295"/>
  <c r="G48" i="295"/>
  <c r="D48" i="295"/>
  <c r="N47" i="295"/>
  <c r="M47" i="295"/>
  <c r="L47" i="295"/>
  <c r="K47" i="295"/>
  <c r="J47" i="295"/>
  <c r="G47" i="295"/>
  <c r="D47" i="295"/>
  <c r="D40" i="295"/>
  <c r="D39" i="295"/>
  <c r="D38" i="295"/>
  <c r="D37" i="295"/>
  <c r="D36" i="295"/>
  <c r="D35" i="295"/>
  <c r="D34" i="295"/>
  <c r="D33" i="295"/>
  <c r="D32" i="295"/>
  <c r="D31" i="295"/>
  <c r="D30" i="295"/>
  <c r="D29" i="295"/>
  <c r="D28" i="295"/>
  <c r="D27" i="295"/>
  <c r="D26" i="295"/>
  <c r="D20" i="295"/>
  <c r="D19" i="295"/>
  <c r="D18" i="295"/>
  <c r="D17" i="295"/>
  <c r="D16" i="295"/>
  <c r="D15" i="295"/>
  <c r="D14" i="295"/>
  <c r="D13" i="295"/>
  <c r="D12" i="295"/>
  <c r="D11" i="295"/>
  <c r="D10" i="295"/>
  <c r="D9" i="295"/>
  <c r="D8" i="295"/>
  <c r="D7" i="295"/>
  <c r="D6" i="295"/>
  <c r="F75" i="294"/>
  <c r="D26" i="291" s="1"/>
  <c r="E75" i="294"/>
  <c r="D25" i="291" s="1"/>
  <c r="D75" i="294"/>
  <c r="D24" i="291" s="1"/>
  <c r="C75" i="294"/>
  <c r="D23" i="291" s="1"/>
  <c r="F74" i="294"/>
  <c r="D21" i="291" s="1"/>
  <c r="E74" i="294"/>
  <c r="D20" i="291" s="1"/>
  <c r="D74" i="294"/>
  <c r="D19" i="291" s="1"/>
  <c r="C74" i="294"/>
  <c r="D18" i="291" s="1"/>
  <c r="A40" i="307"/>
  <c r="A39" i="307"/>
  <c r="A38" i="307"/>
  <c r="A37" i="307"/>
  <c r="A36" i="307"/>
  <c r="A35" i="307"/>
  <c r="A34" i="307"/>
  <c r="A33" i="307"/>
  <c r="A32" i="307"/>
  <c r="A31" i="307"/>
  <c r="A30" i="307"/>
  <c r="A24" i="307"/>
  <c r="A22" i="307"/>
  <c r="S21" i="307"/>
  <c r="R21" i="307"/>
  <c r="Q21" i="307"/>
  <c r="Y21" i="307" s="1"/>
  <c r="P21" i="307"/>
  <c r="Z21" i="307" s="1"/>
  <c r="O21" i="307"/>
  <c r="N21" i="307"/>
  <c r="A21" i="307"/>
  <c r="S20" i="307"/>
  <c r="R20" i="307"/>
  <c r="Q20" i="307"/>
  <c r="P20" i="307"/>
  <c r="Z20" i="307" s="1"/>
  <c r="O20" i="307"/>
  <c r="N20" i="307"/>
  <c r="A20" i="307"/>
  <c r="S19" i="307"/>
  <c r="R19" i="307"/>
  <c r="Q19" i="307"/>
  <c r="P19" i="307"/>
  <c r="Z19" i="307" s="1"/>
  <c r="O19" i="307"/>
  <c r="N19" i="307"/>
  <c r="A19" i="307"/>
  <c r="S18" i="307"/>
  <c r="R18" i="307"/>
  <c r="Q18" i="307"/>
  <c r="AA18" i="307" s="1"/>
  <c r="P18" i="307"/>
  <c r="Z18" i="307" s="1"/>
  <c r="O18" i="307"/>
  <c r="N18" i="307"/>
  <c r="A18" i="307"/>
  <c r="S17" i="307"/>
  <c r="R17" i="307"/>
  <c r="Q17" i="307"/>
  <c r="AA17" i="307" s="1"/>
  <c r="P17" i="307"/>
  <c r="Z17" i="307" s="1"/>
  <c r="O17" i="307"/>
  <c r="N17" i="307"/>
  <c r="A17" i="307"/>
  <c r="AA16" i="307"/>
  <c r="Z16" i="307"/>
  <c r="S16" i="307"/>
  <c r="R16" i="307"/>
  <c r="Q16" i="307"/>
  <c r="X16" i="307" s="1"/>
  <c r="P16" i="307"/>
  <c r="V16" i="307" s="1"/>
  <c r="O16" i="307"/>
  <c r="N16" i="307"/>
  <c r="A16" i="307"/>
  <c r="S15" i="307"/>
  <c r="R15" i="307"/>
  <c r="Q15" i="307"/>
  <c r="X15" i="307" s="1"/>
  <c r="P15" i="307"/>
  <c r="W15" i="307" s="1"/>
  <c r="O15" i="307"/>
  <c r="N15" i="307"/>
  <c r="A15" i="307"/>
  <c r="S14" i="307"/>
  <c r="R14" i="307"/>
  <c r="Q14" i="307"/>
  <c r="Y14" i="307" s="1"/>
  <c r="P14" i="307"/>
  <c r="O14" i="307"/>
  <c r="N14" i="307"/>
  <c r="A14" i="307"/>
  <c r="S13" i="307"/>
  <c r="R13" i="307"/>
  <c r="Q13" i="307"/>
  <c r="AA13" i="307" s="1"/>
  <c r="P13" i="307"/>
  <c r="O13" i="307"/>
  <c r="N13" i="307"/>
  <c r="A13" i="307"/>
  <c r="S12" i="307"/>
  <c r="R12" i="307"/>
  <c r="Q12" i="307"/>
  <c r="AA12" i="307" s="1"/>
  <c r="P12" i="307"/>
  <c r="Z12" i="307" s="1"/>
  <c r="O12" i="307"/>
  <c r="N12" i="307"/>
  <c r="A12" i="307"/>
  <c r="S11" i="307"/>
  <c r="R11" i="307"/>
  <c r="Q11" i="307"/>
  <c r="AA11" i="307" s="1"/>
  <c r="P11" i="307"/>
  <c r="W11" i="307" s="1"/>
  <c r="O11" i="307"/>
  <c r="N11" i="307"/>
  <c r="A11" i="307"/>
  <c r="AA10" i="307"/>
  <c r="Z10" i="307"/>
  <c r="S10" i="307"/>
  <c r="R10" i="307"/>
  <c r="Q10" i="307"/>
  <c r="X10" i="307" s="1"/>
  <c r="P10" i="307"/>
  <c r="O10" i="307"/>
  <c r="N10" i="307"/>
  <c r="A10" i="307"/>
  <c r="S9" i="307"/>
  <c r="R9" i="307"/>
  <c r="Q9" i="307"/>
  <c r="Y9" i="307" s="1"/>
  <c r="P9" i="307"/>
  <c r="W9" i="307" s="1"/>
  <c r="O9" i="307"/>
  <c r="N9" i="307"/>
  <c r="A9" i="307"/>
  <c r="S8" i="307"/>
  <c r="R8" i="307"/>
  <c r="Q8" i="307"/>
  <c r="AA8" i="307" s="1"/>
  <c r="P8" i="307"/>
  <c r="Z8" i="307" s="1"/>
  <c r="O8" i="307"/>
  <c r="N8" i="307"/>
  <c r="A8" i="307"/>
  <c r="S7" i="307"/>
  <c r="R7" i="307"/>
  <c r="Q7" i="307"/>
  <c r="AA7" i="307" s="1"/>
  <c r="P7" i="307"/>
  <c r="V7" i="307" s="1"/>
  <c r="O7" i="307"/>
  <c r="N7" i="307"/>
  <c r="A7" i="307"/>
  <c r="AA6" i="307"/>
  <c r="Z6" i="307"/>
  <c r="S6" i="307"/>
  <c r="R6" i="307"/>
  <c r="Q6" i="307"/>
  <c r="Y6" i="307" s="1"/>
  <c r="P6" i="307"/>
  <c r="W6" i="307" s="1"/>
  <c r="O6" i="307"/>
  <c r="N6" i="307"/>
  <c r="A6" i="307"/>
  <c r="B5" i="307"/>
  <c r="C5" i="307" s="1"/>
  <c r="D5" i="307" s="1"/>
  <c r="E5" i="307" s="1"/>
  <c r="F5" i="307" s="1"/>
  <c r="G5" i="307" s="1"/>
  <c r="H5" i="307" s="1"/>
  <c r="I5" i="307" s="1"/>
  <c r="J5" i="307" s="1"/>
  <c r="K5" i="307" s="1"/>
  <c r="L5" i="307" s="1"/>
  <c r="M5" i="307" s="1"/>
  <c r="N5" i="307" s="1"/>
  <c r="O5" i="307" s="1"/>
  <c r="P5" i="307" s="1"/>
  <c r="Q5" i="307" s="1"/>
  <c r="R5" i="307" s="1"/>
  <c r="S5" i="307" s="1"/>
  <c r="T5" i="307" s="1"/>
  <c r="U5" i="307" s="1"/>
  <c r="V5" i="307" s="1"/>
  <c r="W5" i="307" s="1"/>
  <c r="X5" i="307" s="1"/>
  <c r="Y5" i="307" s="1"/>
  <c r="AF115" i="303"/>
  <c r="AF116" i="303" s="1"/>
  <c r="AF117" i="303" s="1"/>
  <c r="AF118" i="303" s="1"/>
  <c r="AF119" i="303" s="1"/>
  <c r="AF120" i="303" s="1"/>
  <c r="AF121" i="303" s="1"/>
  <c r="AF122" i="303" s="1"/>
  <c r="AF123" i="303" s="1"/>
  <c r="AF124" i="303" s="1"/>
  <c r="AF125" i="303" s="1"/>
  <c r="AF126" i="303" s="1"/>
  <c r="AF127" i="303" s="1"/>
  <c r="AF128" i="303" s="1"/>
  <c r="AF129" i="303" s="1"/>
  <c r="AF130" i="303" s="1"/>
  <c r="AF131" i="303" s="1"/>
  <c r="AF132" i="303" s="1"/>
  <c r="AF133" i="303" s="1"/>
  <c r="AF134" i="303" s="1"/>
  <c r="AF135" i="303" s="1"/>
  <c r="AF136" i="303" s="1"/>
  <c r="AF137" i="303" s="1"/>
  <c r="AF138" i="303" s="1"/>
  <c r="AF139" i="303" s="1"/>
  <c r="AF140" i="303" s="1"/>
  <c r="AF141" i="303" s="1"/>
  <c r="AF142" i="303" s="1"/>
  <c r="AF143" i="303" s="1"/>
  <c r="AF144" i="303" s="1"/>
  <c r="AF145" i="303" s="1"/>
  <c r="AF146" i="303" s="1"/>
  <c r="AF147" i="303" s="1"/>
  <c r="AF148" i="303" s="1"/>
  <c r="AF149" i="303" s="1"/>
  <c r="AF150" i="303" s="1"/>
  <c r="AF151" i="303" s="1"/>
  <c r="AF152" i="303" s="1"/>
  <c r="AF153" i="303" s="1"/>
  <c r="AF154" i="303" s="1"/>
  <c r="AF155" i="303" s="1"/>
  <c r="AF156" i="303" s="1"/>
  <c r="AF157" i="303" s="1"/>
  <c r="AF158" i="303" s="1"/>
  <c r="AF159" i="303" s="1"/>
  <c r="AF160" i="303" s="1"/>
  <c r="AF161" i="303" s="1"/>
  <c r="AF162" i="303" s="1"/>
  <c r="AF163" i="303" s="1"/>
  <c r="AF164" i="303" s="1"/>
  <c r="AF165" i="303" s="1"/>
  <c r="AF166" i="303" s="1"/>
  <c r="AF167" i="303" s="1"/>
  <c r="AF168" i="303" s="1"/>
  <c r="AF169" i="303" s="1"/>
  <c r="AF170" i="303" s="1"/>
  <c r="AF171" i="303" s="1"/>
  <c r="AF172" i="303" s="1"/>
  <c r="AF173" i="303" s="1"/>
  <c r="AF174" i="303" s="1"/>
  <c r="AF175" i="303" s="1"/>
  <c r="AF176" i="303" s="1"/>
  <c r="AF177" i="303" s="1"/>
  <c r="AF178" i="303" s="1"/>
  <c r="AF179" i="303" s="1"/>
  <c r="AF180" i="303" s="1"/>
  <c r="AF181" i="303" s="1"/>
  <c r="AF182" i="303" s="1"/>
  <c r="AF183" i="303" s="1"/>
  <c r="AF184" i="303" s="1"/>
  <c r="AF185" i="303" s="1"/>
  <c r="AF186" i="303" s="1"/>
  <c r="AF187" i="303" s="1"/>
  <c r="AF188" i="303" s="1"/>
  <c r="AF189" i="303" s="1"/>
  <c r="AF190" i="303" s="1"/>
  <c r="AF191" i="303" s="1"/>
  <c r="AF192" i="303" s="1"/>
  <c r="AF193" i="303" s="1"/>
  <c r="AF194" i="303" s="1"/>
  <c r="AF195" i="303" s="1"/>
  <c r="AF196" i="303" s="1"/>
  <c r="AF197" i="303" s="1"/>
  <c r="AF198" i="303" s="1"/>
  <c r="AF199" i="303" s="1"/>
  <c r="AF200" i="303" s="1"/>
  <c r="AF201" i="303" s="1"/>
  <c r="AF202" i="303" s="1"/>
  <c r="AF203" i="303" s="1"/>
  <c r="AF204" i="303" s="1"/>
  <c r="AF205" i="303" s="1"/>
  <c r="AF206" i="303" s="1"/>
  <c r="AF207" i="303" s="1"/>
  <c r="AF208" i="303" s="1"/>
  <c r="AF209" i="303" s="1"/>
  <c r="AF210" i="303" s="1"/>
  <c r="AF211" i="303" s="1"/>
  <c r="AF212" i="303" s="1"/>
  <c r="AF213" i="303" s="1"/>
  <c r="AF214" i="303" s="1"/>
  <c r="AE115" i="303"/>
  <c r="AE116" i="303" s="1"/>
  <c r="AE117" i="303" s="1"/>
  <c r="AE118" i="303" s="1"/>
  <c r="AE119" i="303" s="1"/>
  <c r="AE120" i="303" s="1"/>
  <c r="AE121" i="303" s="1"/>
  <c r="AE122" i="303" s="1"/>
  <c r="AE123" i="303" s="1"/>
  <c r="AE124" i="303" s="1"/>
  <c r="AE125" i="303" s="1"/>
  <c r="AE126" i="303" s="1"/>
  <c r="AE127" i="303" s="1"/>
  <c r="AE128" i="303" s="1"/>
  <c r="AE129" i="303" s="1"/>
  <c r="AE130" i="303" s="1"/>
  <c r="AE131" i="303" s="1"/>
  <c r="AE132" i="303" s="1"/>
  <c r="AE133" i="303" s="1"/>
  <c r="AE134" i="303" s="1"/>
  <c r="AE135" i="303" s="1"/>
  <c r="AE136" i="303" s="1"/>
  <c r="AE137" i="303" s="1"/>
  <c r="AE138" i="303" s="1"/>
  <c r="AE139" i="303" s="1"/>
  <c r="AE140" i="303" s="1"/>
  <c r="AE141" i="303" s="1"/>
  <c r="AE142" i="303" s="1"/>
  <c r="AE143" i="303" s="1"/>
  <c r="AE144" i="303" s="1"/>
  <c r="AE145" i="303" s="1"/>
  <c r="AE146" i="303" s="1"/>
  <c r="AE147" i="303" s="1"/>
  <c r="AE148" i="303" s="1"/>
  <c r="AE149" i="303" s="1"/>
  <c r="AE150" i="303" s="1"/>
  <c r="AE151" i="303" s="1"/>
  <c r="AE152" i="303" s="1"/>
  <c r="AE153" i="303" s="1"/>
  <c r="AE154" i="303" s="1"/>
  <c r="AE155" i="303" s="1"/>
  <c r="AE156" i="303" s="1"/>
  <c r="AE157" i="303" s="1"/>
  <c r="AE158" i="303" s="1"/>
  <c r="AE159" i="303" s="1"/>
  <c r="AE160" i="303" s="1"/>
  <c r="AE161" i="303" s="1"/>
  <c r="AE162" i="303" s="1"/>
  <c r="AE163" i="303" s="1"/>
  <c r="AE164" i="303" s="1"/>
  <c r="AE165" i="303" s="1"/>
  <c r="AE166" i="303" s="1"/>
  <c r="AE167" i="303" s="1"/>
  <c r="AE168" i="303" s="1"/>
  <c r="AE169" i="303" s="1"/>
  <c r="AE170" i="303" s="1"/>
  <c r="AE171" i="303" s="1"/>
  <c r="AE172" i="303" s="1"/>
  <c r="AE173" i="303" s="1"/>
  <c r="AE174" i="303" s="1"/>
  <c r="AE175" i="303" s="1"/>
  <c r="AE176" i="303" s="1"/>
  <c r="AE177" i="303" s="1"/>
  <c r="AE178" i="303" s="1"/>
  <c r="AE179" i="303" s="1"/>
  <c r="AE180" i="303" s="1"/>
  <c r="AE181" i="303" s="1"/>
  <c r="AE182" i="303" s="1"/>
  <c r="AE183" i="303" s="1"/>
  <c r="AE184" i="303" s="1"/>
  <c r="AE185" i="303" s="1"/>
  <c r="AE186" i="303" s="1"/>
  <c r="AE187" i="303" s="1"/>
  <c r="AE188" i="303" s="1"/>
  <c r="AE189" i="303" s="1"/>
  <c r="AE190" i="303" s="1"/>
  <c r="AE191" i="303" s="1"/>
  <c r="AE192" i="303" s="1"/>
  <c r="AE193" i="303" s="1"/>
  <c r="AE194" i="303" s="1"/>
  <c r="AE195" i="303" s="1"/>
  <c r="AE196" i="303" s="1"/>
  <c r="AE197" i="303" s="1"/>
  <c r="AE198" i="303" s="1"/>
  <c r="AE199" i="303" s="1"/>
  <c r="AE200" i="303" s="1"/>
  <c r="AE201" i="303" s="1"/>
  <c r="AE202" i="303" s="1"/>
  <c r="AE203" i="303" s="1"/>
  <c r="AE204" i="303" s="1"/>
  <c r="AE205" i="303" s="1"/>
  <c r="AE206" i="303" s="1"/>
  <c r="AE207" i="303" s="1"/>
  <c r="AE208" i="303" s="1"/>
  <c r="AE209" i="303" s="1"/>
  <c r="AE210" i="303" s="1"/>
  <c r="AE211" i="303" s="1"/>
  <c r="AE212" i="303" s="1"/>
  <c r="AE213" i="303" s="1"/>
  <c r="AE214" i="303" s="1"/>
  <c r="AD115" i="303"/>
  <c r="AD116" i="303" s="1"/>
  <c r="AD117" i="303" s="1"/>
  <c r="AD118" i="303" s="1"/>
  <c r="AD119" i="303" s="1"/>
  <c r="AD120" i="303" s="1"/>
  <c r="AD121" i="303" s="1"/>
  <c r="AD122" i="303" s="1"/>
  <c r="AD123" i="303" s="1"/>
  <c r="AD124" i="303" s="1"/>
  <c r="AD125" i="303" s="1"/>
  <c r="AD126" i="303" s="1"/>
  <c r="AD127" i="303" s="1"/>
  <c r="AD128" i="303" s="1"/>
  <c r="AD129" i="303" s="1"/>
  <c r="AD130" i="303" s="1"/>
  <c r="AD131" i="303" s="1"/>
  <c r="AD132" i="303" s="1"/>
  <c r="AD133" i="303" s="1"/>
  <c r="AD134" i="303" s="1"/>
  <c r="AD135" i="303" s="1"/>
  <c r="AD136" i="303" s="1"/>
  <c r="AD137" i="303" s="1"/>
  <c r="AD138" i="303" s="1"/>
  <c r="AD139" i="303" s="1"/>
  <c r="AD140" i="303" s="1"/>
  <c r="AD141" i="303" s="1"/>
  <c r="AD142" i="303" s="1"/>
  <c r="AD143" i="303" s="1"/>
  <c r="AD144" i="303" s="1"/>
  <c r="AD145" i="303" s="1"/>
  <c r="AD146" i="303" s="1"/>
  <c r="AD147" i="303" s="1"/>
  <c r="AD148" i="303" s="1"/>
  <c r="AD149" i="303" s="1"/>
  <c r="AD150" i="303" s="1"/>
  <c r="AD151" i="303" s="1"/>
  <c r="AD152" i="303" s="1"/>
  <c r="AD153" i="303" s="1"/>
  <c r="AD154" i="303" s="1"/>
  <c r="AD155" i="303" s="1"/>
  <c r="AD156" i="303" s="1"/>
  <c r="AD157" i="303" s="1"/>
  <c r="AD158" i="303" s="1"/>
  <c r="AD159" i="303" s="1"/>
  <c r="AD160" i="303" s="1"/>
  <c r="AD161" i="303" s="1"/>
  <c r="AD162" i="303" s="1"/>
  <c r="AD163" i="303" s="1"/>
  <c r="AD164" i="303" s="1"/>
  <c r="AD165" i="303" s="1"/>
  <c r="AD166" i="303" s="1"/>
  <c r="AD167" i="303" s="1"/>
  <c r="AD168" i="303" s="1"/>
  <c r="AD169" i="303" s="1"/>
  <c r="AD170" i="303" s="1"/>
  <c r="AD171" i="303" s="1"/>
  <c r="AD172" i="303" s="1"/>
  <c r="AD173" i="303" s="1"/>
  <c r="AD174" i="303" s="1"/>
  <c r="AD175" i="303" s="1"/>
  <c r="AD176" i="303" s="1"/>
  <c r="AD177" i="303" s="1"/>
  <c r="AD178" i="303" s="1"/>
  <c r="AD179" i="303" s="1"/>
  <c r="AD180" i="303" s="1"/>
  <c r="AD181" i="303" s="1"/>
  <c r="AD182" i="303" s="1"/>
  <c r="AD183" i="303" s="1"/>
  <c r="AD184" i="303" s="1"/>
  <c r="AD185" i="303" s="1"/>
  <c r="AD186" i="303" s="1"/>
  <c r="AD187" i="303" s="1"/>
  <c r="AD188" i="303" s="1"/>
  <c r="AD189" i="303" s="1"/>
  <c r="AD190" i="303" s="1"/>
  <c r="AD191" i="303" s="1"/>
  <c r="AD192" i="303" s="1"/>
  <c r="AD193" i="303" s="1"/>
  <c r="AD194" i="303" s="1"/>
  <c r="AD195" i="303" s="1"/>
  <c r="AD196" i="303" s="1"/>
  <c r="AD197" i="303" s="1"/>
  <c r="AD198" i="303" s="1"/>
  <c r="AD199" i="303" s="1"/>
  <c r="AD200" i="303" s="1"/>
  <c r="AD201" i="303" s="1"/>
  <c r="AD202" i="303" s="1"/>
  <c r="AD203" i="303" s="1"/>
  <c r="AD204" i="303" s="1"/>
  <c r="AD205" i="303" s="1"/>
  <c r="AD206" i="303" s="1"/>
  <c r="AD207" i="303" s="1"/>
  <c r="AD208" i="303" s="1"/>
  <c r="AD209" i="303" s="1"/>
  <c r="AD210" i="303" s="1"/>
  <c r="AD211" i="303" s="1"/>
  <c r="AD212" i="303" s="1"/>
  <c r="AD213" i="303" s="1"/>
  <c r="AD214" i="303" s="1"/>
  <c r="AC115" i="303"/>
  <c r="AC116" i="303" s="1"/>
  <c r="AC117" i="303" s="1"/>
  <c r="AC118" i="303" s="1"/>
  <c r="AC119" i="303" s="1"/>
  <c r="AC120" i="303" s="1"/>
  <c r="AC121" i="303" s="1"/>
  <c r="AC122" i="303" s="1"/>
  <c r="AC123" i="303" s="1"/>
  <c r="AC124" i="303" s="1"/>
  <c r="AC125" i="303" s="1"/>
  <c r="AC126" i="303" s="1"/>
  <c r="AC127" i="303" s="1"/>
  <c r="AC128" i="303" s="1"/>
  <c r="AC129" i="303" s="1"/>
  <c r="AC130" i="303" s="1"/>
  <c r="AC131" i="303" s="1"/>
  <c r="AC132" i="303" s="1"/>
  <c r="AC133" i="303" s="1"/>
  <c r="AC134" i="303" s="1"/>
  <c r="AC135" i="303" s="1"/>
  <c r="AC136" i="303" s="1"/>
  <c r="AC137" i="303" s="1"/>
  <c r="AC138" i="303" s="1"/>
  <c r="AC139" i="303" s="1"/>
  <c r="AC140" i="303" s="1"/>
  <c r="AC141" i="303" s="1"/>
  <c r="AC142" i="303" s="1"/>
  <c r="AC143" i="303" s="1"/>
  <c r="AC144" i="303" s="1"/>
  <c r="AC145" i="303" s="1"/>
  <c r="AC146" i="303" s="1"/>
  <c r="AC147" i="303" s="1"/>
  <c r="AC148" i="303" s="1"/>
  <c r="AC149" i="303" s="1"/>
  <c r="AC150" i="303" s="1"/>
  <c r="AC151" i="303" s="1"/>
  <c r="AC152" i="303" s="1"/>
  <c r="AC153" i="303" s="1"/>
  <c r="AC154" i="303" s="1"/>
  <c r="AC155" i="303" s="1"/>
  <c r="AC156" i="303" s="1"/>
  <c r="AC157" i="303" s="1"/>
  <c r="AC158" i="303" s="1"/>
  <c r="AC159" i="303" s="1"/>
  <c r="AC160" i="303" s="1"/>
  <c r="AC161" i="303" s="1"/>
  <c r="AC162" i="303" s="1"/>
  <c r="AC163" i="303" s="1"/>
  <c r="AC164" i="303" s="1"/>
  <c r="AC165" i="303" s="1"/>
  <c r="AC166" i="303" s="1"/>
  <c r="AC167" i="303" s="1"/>
  <c r="AC168" i="303" s="1"/>
  <c r="AC169" i="303" s="1"/>
  <c r="AC170" i="303" s="1"/>
  <c r="AC171" i="303" s="1"/>
  <c r="AC172" i="303" s="1"/>
  <c r="AC173" i="303" s="1"/>
  <c r="AC174" i="303" s="1"/>
  <c r="AC175" i="303" s="1"/>
  <c r="AC176" i="303" s="1"/>
  <c r="AC177" i="303" s="1"/>
  <c r="AC178" i="303" s="1"/>
  <c r="AC179" i="303" s="1"/>
  <c r="AC180" i="303" s="1"/>
  <c r="AC181" i="303" s="1"/>
  <c r="AC182" i="303" s="1"/>
  <c r="AC183" i="303" s="1"/>
  <c r="AC184" i="303" s="1"/>
  <c r="AC185" i="303" s="1"/>
  <c r="AC186" i="303" s="1"/>
  <c r="AC187" i="303" s="1"/>
  <c r="AC188" i="303" s="1"/>
  <c r="AC189" i="303" s="1"/>
  <c r="AC190" i="303" s="1"/>
  <c r="AC191" i="303" s="1"/>
  <c r="AC192" i="303" s="1"/>
  <c r="AC193" i="303" s="1"/>
  <c r="AC194" i="303" s="1"/>
  <c r="AC195" i="303" s="1"/>
  <c r="AC196" i="303" s="1"/>
  <c r="AC197" i="303" s="1"/>
  <c r="AC198" i="303" s="1"/>
  <c r="AC199" i="303" s="1"/>
  <c r="AC200" i="303" s="1"/>
  <c r="AC201" i="303" s="1"/>
  <c r="AC202" i="303" s="1"/>
  <c r="AC203" i="303" s="1"/>
  <c r="AC204" i="303" s="1"/>
  <c r="AC205" i="303" s="1"/>
  <c r="AC206" i="303" s="1"/>
  <c r="AC207" i="303" s="1"/>
  <c r="AC208" i="303" s="1"/>
  <c r="AC209" i="303" s="1"/>
  <c r="AC210" i="303" s="1"/>
  <c r="AC211" i="303" s="1"/>
  <c r="AC212" i="303" s="1"/>
  <c r="AC213" i="303" s="1"/>
  <c r="AC214" i="303" s="1"/>
  <c r="AB115" i="303"/>
  <c r="AB116" i="303" s="1"/>
  <c r="AB117" i="303" s="1"/>
  <c r="AB118" i="303" s="1"/>
  <c r="AB119" i="303" s="1"/>
  <c r="AB120" i="303" s="1"/>
  <c r="AB121" i="303" s="1"/>
  <c r="AB122" i="303" s="1"/>
  <c r="AB123" i="303" s="1"/>
  <c r="AB124" i="303" s="1"/>
  <c r="AB125" i="303" s="1"/>
  <c r="AB126" i="303" s="1"/>
  <c r="AB127" i="303" s="1"/>
  <c r="AB128" i="303" s="1"/>
  <c r="AB129" i="303" s="1"/>
  <c r="AB130" i="303" s="1"/>
  <c r="AB131" i="303" s="1"/>
  <c r="AB132" i="303" s="1"/>
  <c r="AB133" i="303" s="1"/>
  <c r="AB134" i="303" s="1"/>
  <c r="AB135" i="303" s="1"/>
  <c r="AB136" i="303" s="1"/>
  <c r="AB137" i="303" s="1"/>
  <c r="AB138" i="303" s="1"/>
  <c r="AB139" i="303" s="1"/>
  <c r="AB140" i="303" s="1"/>
  <c r="AB141" i="303" s="1"/>
  <c r="AB142" i="303" s="1"/>
  <c r="AB143" i="303" s="1"/>
  <c r="AB144" i="303" s="1"/>
  <c r="AB145" i="303" s="1"/>
  <c r="AB146" i="303" s="1"/>
  <c r="AB147" i="303" s="1"/>
  <c r="AB148" i="303" s="1"/>
  <c r="AB149" i="303" s="1"/>
  <c r="AB150" i="303" s="1"/>
  <c r="AB151" i="303" s="1"/>
  <c r="AB152" i="303" s="1"/>
  <c r="AB153" i="303" s="1"/>
  <c r="AB154" i="303" s="1"/>
  <c r="AB155" i="303" s="1"/>
  <c r="AB156" i="303" s="1"/>
  <c r="AB157" i="303" s="1"/>
  <c r="AB158" i="303" s="1"/>
  <c r="AB159" i="303" s="1"/>
  <c r="AB160" i="303" s="1"/>
  <c r="AB161" i="303" s="1"/>
  <c r="AB162" i="303" s="1"/>
  <c r="AB163" i="303" s="1"/>
  <c r="AB164" i="303" s="1"/>
  <c r="AB165" i="303" s="1"/>
  <c r="AB166" i="303" s="1"/>
  <c r="AB167" i="303" s="1"/>
  <c r="AB168" i="303" s="1"/>
  <c r="AB169" i="303" s="1"/>
  <c r="AB170" i="303" s="1"/>
  <c r="AB171" i="303" s="1"/>
  <c r="AB172" i="303" s="1"/>
  <c r="AB173" i="303" s="1"/>
  <c r="AB174" i="303" s="1"/>
  <c r="AB175" i="303" s="1"/>
  <c r="AB176" i="303" s="1"/>
  <c r="AB177" i="303" s="1"/>
  <c r="AB178" i="303" s="1"/>
  <c r="AB179" i="303" s="1"/>
  <c r="AB180" i="303" s="1"/>
  <c r="AB181" i="303" s="1"/>
  <c r="AB182" i="303" s="1"/>
  <c r="AB183" i="303" s="1"/>
  <c r="AB184" i="303" s="1"/>
  <c r="AB185" i="303" s="1"/>
  <c r="AB186" i="303" s="1"/>
  <c r="AB187" i="303" s="1"/>
  <c r="AB188" i="303" s="1"/>
  <c r="AB189" i="303" s="1"/>
  <c r="AB190" i="303" s="1"/>
  <c r="AB191" i="303" s="1"/>
  <c r="AB192" i="303" s="1"/>
  <c r="AB193" i="303" s="1"/>
  <c r="AB194" i="303" s="1"/>
  <c r="AB195" i="303" s="1"/>
  <c r="AB196" i="303" s="1"/>
  <c r="AB197" i="303" s="1"/>
  <c r="AB198" i="303" s="1"/>
  <c r="AB199" i="303" s="1"/>
  <c r="AB200" i="303" s="1"/>
  <c r="AB201" i="303" s="1"/>
  <c r="AB202" i="303" s="1"/>
  <c r="AB203" i="303" s="1"/>
  <c r="AB204" i="303" s="1"/>
  <c r="AB205" i="303" s="1"/>
  <c r="AB206" i="303" s="1"/>
  <c r="AB207" i="303" s="1"/>
  <c r="AB208" i="303" s="1"/>
  <c r="AB209" i="303" s="1"/>
  <c r="AB210" i="303" s="1"/>
  <c r="AB211" i="303" s="1"/>
  <c r="AB212" i="303" s="1"/>
  <c r="AB213" i="303" s="1"/>
  <c r="AB214" i="303" s="1"/>
  <c r="AA115" i="303"/>
  <c r="AA116" i="303" s="1"/>
  <c r="AA117" i="303" s="1"/>
  <c r="AA118" i="303" s="1"/>
  <c r="AA119" i="303" s="1"/>
  <c r="AA120" i="303" s="1"/>
  <c r="AA121" i="303" s="1"/>
  <c r="AA122" i="303" s="1"/>
  <c r="AA123" i="303" s="1"/>
  <c r="AA124" i="303" s="1"/>
  <c r="AA125" i="303" s="1"/>
  <c r="AA126" i="303" s="1"/>
  <c r="AA127" i="303" s="1"/>
  <c r="AA128" i="303" s="1"/>
  <c r="AA129" i="303" s="1"/>
  <c r="AA130" i="303" s="1"/>
  <c r="AA131" i="303" s="1"/>
  <c r="AA132" i="303" s="1"/>
  <c r="AA133" i="303" s="1"/>
  <c r="AA134" i="303" s="1"/>
  <c r="AA135" i="303" s="1"/>
  <c r="AA136" i="303" s="1"/>
  <c r="AA137" i="303" s="1"/>
  <c r="AA138" i="303" s="1"/>
  <c r="AA139" i="303" s="1"/>
  <c r="AA140" i="303" s="1"/>
  <c r="AA141" i="303" s="1"/>
  <c r="AA142" i="303" s="1"/>
  <c r="AA143" i="303" s="1"/>
  <c r="AA144" i="303" s="1"/>
  <c r="AA145" i="303" s="1"/>
  <c r="AA146" i="303" s="1"/>
  <c r="AA147" i="303" s="1"/>
  <c r="AA148" i="303" s="1"/>
  <c r="AA149" i="303" s="1"/>
  <c r="AA150" i="303" s="1"/>
  <c r="AA151" i="303" s="1"/>
  <c r="AA152" i="303" s="1"/>
  <c r="AA153" i="303" s="1"/>
  <c r="AA154" i="303" s="1"/>
  <c r="AA155" i="303" s="1"/>
  <c r="AA156" i="303" s="1"/>
  <c r="AA157" i="303" s="1"/>
  <c r="AA158" i="303" s="1"/>
  <c r="AA159" i="303" s="1"/>
  <c r="AA160" i="303" s="1"/>
  <c r="AA161" i="303" s="1"/>
  <c r="AA162" i="303" s="1"/>
  <c r="AA163" i="303" s="1"/>
  <c r="AA164" i="303" s="1"/>
  <c r="AA165" i="303" s="1"/>
  <c r="AA166" i="303" s="1"/>
  <c r="AA167" i="303" s="1"/>
  <c r="AA168" i="303" s="1"/>
  <c r="AA169" i="303" s="1"/>
  <c r="AA170" i="303" s="1"/>
  <c r="AA171" i="303" s="1"/>
  <c r="AA172" i="303" s="1"/>
  <c r="AA173" i="303" s="1"/>
  <c r="AA174" i="303" s="1"/>
  <c r="AA175" i="303" s="1"/>
  <c r="AA176" i="303" s="1"/>
  <c r="AA177" i="303" s="1"/>
  <c r="AA178" i="303" s="1"/>
  <c r="AA179" i="303" s="1"/>
  <c r="AA180" i="303" s="1"/>
  <c r="AA181" i="303" s="1"/>
  <c r="AA182" i="303" s="1"/>
  <c r="AA183" i="303" s="1"/>
  <c r="AA184" i="303" s="1"/>
  <c r="AA185" i="303" s="1"/>
  <c r="AA186" i="303" s="1"/>
  <c r="AA187" i="303" s="1"/>
  <c r="AA188" i="303" s="1"/>
  <c r="AA189" i="303" s="1"/>
  <c r="AA190" i="303" s="1"/>
  <c r="AA191" i="303" s="1"/>
  <c r="AA192" i="303" s="1"/>
  <c r="AA193" i="303" s="1"/>
  <c r="AA194" i="303" s="1"/>
  <c r="AA195" i="303" s="1"/>
  <c r="AA196" i="303" s="1"/>
  <c r="AA197" i="303" s="1"/>
  <c r="AA198" i="303" s="1"/>
  <c r="AA199" i="303" s="1"/>
  <c r="AA200" i="303" s="1"/>
  <c r="AA201" i="303" s="1"/>
  <c r="AA202" i="303" s="1"/>
  <c r="AA203" i="303" s="1"/>
  <c r="AA204" i="303" s="1"/>
  <c r="AA205" i="303" s="1"/>
  <c r="AA206" i="303" s="1"/>
  <c r="AA207" i="303" s="1"/>
  <c r="AA208" i="303" s="1"/>
  <c r="AA209" i="303" s="1"/>
  <c r="AA210" i="303" s="1"/>
  <c r="AA211" i="303" s="1"/>
  <c r="AA212" i="303" s="1"/>
  <c r="AA213" i="303" s="1"/>
  <c r="AA214" i="303" s="1"/>
  <c r="Z115" i="303"/>
  <c r="Z116" i="303" s="1"/>
  <c r="Z117" i="303" s="1"/>
  <c r="Z118" i="303" s="1"/>
  <c r="Z119" i="303" s="1"/>
  <c r="Z120" i="303" s="1"/>
  <c r="Z121" i="303" s="1"/>
  <c r="Z122" i="303" s="1"/>
  <c r="Z123" i="303" s="1"/>
  <c r="Z124" i="303" s="1"/>
  <c r="Z125" i="303" s="1"/>
  <c r="Z126" i="303" s="1"/>
  <c r="Z127" i="303" s="1"/>
  <c r="Z128" i="303" s="1"/>
  <c r="Z129" i="303" s="1"/>
  <c r="Z130" i="303" s="1"/>
  <c r="Z131" i="303" s="1"/>
  <c r="Z132" i="303" s="1"/>
  <c r="Z133" i="303" s="1"/>
  <c r="Z134" i="303" s="1"/>
  <c r="Z135" i="303" s="1"/>
  <c r="Z136" i="303" s="1"/>
  <c r="Z137" i="303" s="1"/>
  <c r="Z138" i="303" s="1"/>
  <c r="Z139" i="303" s="1"/>
  <c r="Z140" i="303" s="1"/>
  <c r="Z141" i="303" s="1"/>
  <c r="Z142" i="303" s="1"/>
  <c r="Z143" i="303" s="1"/>
  <c r="Z144" i="303" s="1"/>
  <c r="Z145" i="303" s="1"/>
  <c r="Z146" i="303" s="1"/>
  <c r="Z147" i="303" s="1"/>
  <c r="Z148" i="303" s="1"/>
  <c r="Z149" i="303" s="1"/>
  <c r="Z150" i="303" s="1"/>
  <c r="Z151" i="303" s="1"/>
  <c r="Z152" i="303" s="1"/>
  <c r="Z153" i="303" s="1"/>
  <c r="Z154" i="303" s="1"/>
  <c r="Z155" i="303" s="1"/>
  <c r="Z156" i="303" s="1"/>
  <c r="Z157" i="303" s="1"/>
  <c r="Z158" i="303" s="1"/>
  <c r="Z159" i="303" s="1"/>
  <c r="Z160" i="303" s="1"/>
  <c r="Z161" i="303" s="1"/>
  <c r="Z162" i="303" s="1"/>
  <c r="Z163" i="303" s="1"/>
  <c r="Z164" i="303" s="1"/>
  <c r="Z165" i="303" s="1"/>
  <c r="Z166" i="303" s="1"/>
  <c r="Z167" i="303" s="1"/>
  <c r="Z168" i="303" s="1"/>
  <c r="Z169" i="303" s="1"/>
  <c r="Z170" i="303" s="1"/>
  <c r="Z171" i="303" s="1"/>
  <c r="Z172" i="303" s="1"/>
  <c r="Z173" i="303" s="1"/>
  <c r="Z174" i="303" s="1"/>
  <c r="Z175" i="303" s="1"/>
  <c r="Z176" i="303" s="1"/>
  <c r="Z177" i="303" s="1"/>
  <c r="Z178" i="303" s="1"/>
  <c r="Z179" i="303" s="1"/>
  <c r="Z180" i="303" s="1"/>
  <c r="Z181" i="303" s="1"/>
  <c r="Z182" i="303" s="1"/>
  <c r="Z183" i="303" s="1"/>
  <c r="Z184" i="303" s="1"/>
  <c r="Z185" i="303" s="1"/>
  <c r="Z186" i="303" s="1"/>
  <c r="Z187" i="303" s="1"/>
  <c r="Z188" i="303" s="1"/>
  <c r="Z189" i="303" s="1"/>
  <c r="Z190" i="303" s="1"/>
  <c r="Z191" i="303" s="1"/>
  <c r="Z192" i="303" s="1"/>
  <c r="Z193" i="303" s="1"/>
  <c r="Z194" i="303" s="1"/>
  <c r="Z195" i="303" s="1"/>
  <c r="Z196" i="303" s="1"/>
  <c r="Z197" i="303" s="1"/>
  <c r="Z198" i="303" s="1"/>
  <c r="Z199" i="303" s="1"/>
  <c r="Z200" i="303" s="1"/>
  <c r="Z201" i="303" s="1"/>
  <c r="Z202" i="303" s="1"/>
  <c r="Z203" i="303" s="1"/>
  <c r="Z204" i="303" s="1"/>
  <c r="Z205" i="303" s="1"/>
  <c r="Z206" i="303" s="1"/>
  <c r="Z207" i="303" s="1"/>
  <c r="Z208" i="303" s="1"/>
  <c r="Z209" i="303" s="1"/>
  <c r="Z210" i="303" s="1"/>
  <c r="Z211" i="303" s="1"/>
  <c r="Z212" i="303" s="1"/>
  <c r="Z213" i="303" s="1"/>
  <c r="Z214" i="303" s="1"/>
  <c r="Y115" i="303"/>
  <c r="Y116" i="303" s="1"/>
  <c r="Y117" i="303" s="1"/>
  <c r="Y118" i="303" s="1"/>
  <c r="Y119" i="303" s="1"/>
  <c r="Y120" i="303" s="1"/>
  <c r="Y121" i="303" s="1"/>
  <c r="Y122" i="303" s="1"/>
  <c r="Y123" i="303" s="1"/>
  <c r="Y124" i="303" s="1"/>
  <c r="Y125" i="303" s="1"/>
  <c r="Y126" i="303" s="1"/>
  <c r="Y127" i="303" s="1"/>
  <c r="Y128" i="303" s="1"/>
  <c r="Y129" i="303" s="1"/>
  <c r="Y130" i="303" s="1"/>
  <c r="Y131" i="303" s="1"/>
  <c r="Y132" i="303" s="1"/>
  <c r="Y133" i="303" s="1"/>
  <c r="Y134" i="303" s="1"/>
  <c r="Y135" i="303" s="1"/>
  <c r="Y136" i="303" s="1"/>
  <c r="Y137" i="303" s="1"/>
  <c r="Y138" i="303" s="1"/>
  <c r="Y139" i="303" s="1"/>
  <c r="Y140" i="303" s="1"/>
  <c r="Y141" i="303" s="1"/>
  <c r="Y142" i="303" s="1"/>
  <c r="Y143" i="303" s="1"/>
  <c r="Y144" i="303" s="1"/>
  <c r="Y145" i="303" s="1"/>
  <c r="Y146" i="303" s="1"/>
  <c r="Y147" i="303" s="1"/>
  <c r="Y148" i="303" s="1"/>
  <c r="Y149" i="303" s="1"/>
  <c r="Y150" i="303" s="1"/>
  <c r="Y151" i="303" s="1"/>
  <c r="Y152" i="303" s="1"/>
  <c r="Y153" i="303" s="1"/>
  <c r="Y154" i="303" s="1"/>
  <c r="Y155" i="303" s="1"/>
  <c r="Y156" i="303" s="1"/>
  <c r="Y157" i="303" s="1"/>
  <c r="Y158" i="303" s="1"/>
  <c r="Y159" i="303" s="1"/>
  <c r="Y160" i="303" s="1"/>
  <c r="Y161" i="303" s="1"/>
  <c r="Y162" i="303" s="1"/>
  <c r="Y163" i="303" s="1"/>
  <c r="Y164" i="303" s="1"/>
  <c r="Y165" i="303" s="1"/>
  <c r="Y166" i="303" s="1"/>
  <c r="Y167" i="303" s="1"/>
  <c r="Y168" i="303" s="1"/>
  <c r="Y169" i="303" s="1"/>
  <c r="Y170" i="303" s="1"/>
  <c r="Y171" i="303" s="1"/>
  <c r="Y172" i="303" s="1"/>
  <c r="Y173" i="303" s="1"/>
  <c r="Y174" i="303" s="1"/>
  <c r="Y175" i="303" s="1"/>
  <c r="Y176" i="303" s="1"/>
  <c r="Y177" i="303" s="1"/>
  <c r="Y178" i="303" s="1"/>
  <c r="Y179" i="303" s="1"/>
  <c r="Y180" i="303" s="1"/>
  <c r="Y181" i="303" s="1"/>
  <c r="Y182" i="303" s="1"/>
  <c r="Y183" i="303" s="1"/>
  <c r="Y184" i="303" s="1"/>
  <c r="Y185" i="303" s="1"/>
  <c r="Y186" i="303" s="1"/>
  <c r="Y187" i="303" s="1"/>
  <c r="Y188" i="303" s="1"/>
  <c r="Y189" i="303" s="1"/>
  <c r="Y190" i="303" s="1"/>
  <c r="Y191" i="303" s="1"/>
  <c r="Y192" i="303" s="1"/>
  <c r="Y193" i="303" s="1"/>
  <c r="Y194" i="303" s="1"/>
  <c r="Y195" i="303" s="1"/>
  <c r="Y196" i="303" s="1"/>
  <c r="Y197" i="303" s="1"/>
  <c r="Y198" i="303" s="1"/>
  <c r="Y199" i="303" s="1"/>
  <c r="Y200" i="303" s="1"/>
  <c r="Y201" i="303" s="1"/>
  <c r="Y202" i="303" s="1"/>
  <c r="Y203" i="303" s="1"/>
  <c r="Y204" i="303" s="1"/>
  <c r="Y205" i="303" s="1"/>
  <c r="Y206" i="303" s="1"/>
  <c r="Y207" i="303" s="1"/>
  <c r="Y208" i="303" s="1"/>
  <c r="Y209" i="303" s="1"/>
  <c r="Y210" i="303" s="1"/>
  <c r="Y211" i="303" s="1"/>
  <c r="Y212" i="303" s="1"/>
  <c r="Y213" i="303" s="1"/>
  <c r="Y214" i="303" s="1"/>
  <c r="X115" i="303"/>
  <c r="X116" i="303" s="1"/>
  <c r="X117" i="303" s="1"/>
  <c r="X118" i="303" s="1"/>
  <c r="X119" i="303" s="1"/>
  <c r="X120" i="303" s="1"/>
  <c r="X121" i="303" s="1"/>
  <c r="X122" i="303" s="1"/>
  <c r="X123" i="303" s="1"/>
  <c r="X124" i="303" s="1"/>
  <c r="X125" i="303" s="1"/>
  <c r="X126" i="303" s="1"/>
  <c r="X127" i="303" s="1"/>
  <c r="X128" i="303" s="1"/>
  <c r="X129" i="303" s="1"/>
  <c r="X130" i="303" s="1"/>
  <c r="X131" i="303" s="1"/>
  <c r="X132" i="303" s="1"/>
  <c r="X133" i="303" s="1"/>
  <c r="X134" i="303" s="1"/>
  <c r="X135" i="303" s="1"/>
  <c r="X136" i="303" s="1"/>
  <c r="X137" i="303" s="1"/>
  <c r="X138" i="303" s="1"/>
  <c r="X139" i="303" s="1"/>
  <c r="X140" i="303" s="1"/>
  <c r="X141" i="303" s="1"/>
  <c r="X142" i="303" s="1"/>
  <c r="X143" i="303" s="1"/>
  <c r="X144" i="303" s="1"/>
  <c r="X145" i="303" s="1"/>
  <c r="X146" i="303" s="1"/>
  <c r="X147" i="303" s="1"/>
  <c r="X148" i="303" s="1"/>
  <c r="X149" i="303" s="1"/>
  <c r="X150" i="303" s="1"/>
  <c r="X151" i="303" s="1"/>
  <c r="X152" i="303" s="1"/>
  <c r="X153" i="303" s="1"/>
  <c r="X154" i="303" s="1"/>
  <c r="X155" i="303" s="1"/>
  <c r="X156" i="303" s="1"/>
  <c r="X157" i="303" s="1"/>
  <c r="X158" i="303" s="1"/>
  <c r="X159" i="303" s="1"/>
  <c r="X160" i="303" s="1"/>
  <c r="X161" i="303" s="1"/>
  <c r="X162" i="303" s="1"/>
  <c r="X163" i="303" s="1"/>
  <c r="X164" i="303" s="1"/>
  <c r="X165" i="303" s="1"/>
  <c r="X166" i="303" s="1"/>
  <c r="X167" i="303" s="1"/>
  <c r="X168" i="303" s="1"/>
  <c r="X169" i="303" s="1"/>
  <c r="X170" i="303" s="1"/>
  <c r="X171" i="303" s="1"/>
  <c r="X172" i="303" s="1"/>
  <c r="X173" i="303" s="1"/>
  <c r="X174" i="303" s="1"/>
  <c r="X175" i="303" s="1"/>
  <c r="X176" i="303" s="1"/>
  <c r="X177" i="303" s="1"/>
  <c r="X178" i="303" s="1"/>
  <c r="X179" i="303" s="1"/>
  <c r="X180" i="303" s="1"/>
  <c r="X181" i="303" s="1"/>
  <c r="X182" i="303" s="1"/>
  <c r="X183" i="303" s="1"/>
  <c r="X184" i="303" s="1"/>
  <c r="X185" i="303" s="1"/>
  <c r="X186" i="303" s="1"/>
  <c r="X187" i="303" s="1"/>
  <c r="X188" i="303" s="1"/>
  <c r="X189" i="303" s="1"/>
  <c r="X190" i="303" s="1"/>
  <c r="X191" i="303" s="1"/>
  <c r="X192" i="303" s="1"/>
  <c r="X193" i="303" s="1"/>
  <c r="X194" i="303" s="1"/>
  <c r="X195" i="303" s="1"/>
  <c r="X196" i="303" s="1"/>
  <c r="X197" i="303" s="1"/>
  <c r="X198" i="303" s="1"/>
  <c r="X199" i="303" s="1"/>
  <c r="X200" i="303" s="1"/>
  <c r="X201" i="303" s="1"/>
  <c r="X202" i="303" s="1"/>
  <c r="X203" i="303" s="1"/>
  <c r="X204" i="303" s="1"/>
  <c r="X205" i="303" s="1"/>
  <c r="X206" i="303" s="1"/>
  <c r="X207" i="303" s="1"/>
  <c r="X208" i="303" s="1"/>
  <c r="X209" i="303" s="1"/>
  <c r="X210" i="303" s="1"/>
  <c r="X211" i="303" s="1"/>
  <c r="X212" i="303" s="1"/>
  <c r="X213" i="303" s="1"/>
  <c r="X214" i="303" s="1"/>
  <c r="W115" i="303"/>
  <c r="W116" i="303" s="1"/>
  <c r="W117" i="303" s="1"/>
  <c r="W118" i="303" s="1"/>
  <c r="W119" i="303" s="1"/>
  <c r="W120" i="303" s="1"/>
  <c r="W121" i="303" s="1"/>
  <c r="W122" i="303" s="1"/>
  <c r="W123" i="303" s="1"/>
  <c r="W124" i="303" s="1"/>
  <c r="W125" i="303" s="1"/>
  <c r="W126" i="303" s="1"/>
  <c r="W127" i="303" s="1"/>
  <c r="W128" i="303" s="1"/>
  <c r="W129" i="303" s="1"/>
  <c r="W130" i="303" s="1"/>
  <c r="W131" i="303" s="1"/>
  <c r="W132" i="303" s="1"/>
  <c r="W133" i="303" s="1"/>
  <c r="W134" i="303" s="1"/>
  <c r="W135" i="303" s="1"/>
  <c r="W136" i="303" s="1"/>
  <c r="W137" i="303" s="1"/>
  <c r="W138" i="303" s="1"/>
  <c r="W139" i="303" s="1"/>
  <c r="W140" i="303" s="1"/>
  <c r="W141" i="303" s="1"/>
  <c r="W142" i="303" s="1"/>
  <c r="W143" i="303" s="1"/>
  <c r="W144" i="303" s="1"/>
  <c r="W145" i="303" s="1"/>
  <c r="W146" i="303" s="1"/>
  <c r="W147" i="303" s="1"/>
  <c r="W148" i="303" s="1"/>
  <c r="W149" i="303" s="1"/>
  <c r="W150" i="303" s="1"/>
  <c r="W151" i="303" s="1"/>
  <c r="W152" i="303" s="1"/>
  <c r="W153" i="303" s="1"/>
  <c r="W154" i="303" s="1"/>
  <c r="W155" i="303" s="1"/>
  <c r="W156" i="303" s="1"/>
  <c r="W157" i="303" s="1"/>
  <c r="W158" i="303" s="1"/>
  <c r="W159" i="303" s="1"/>
  <c r="W160" i="303" s="1"/>
  <c r="W161" i="303" s="1"/>
  <c r="W162" i="303" s="1"/>
  <c r="W163" i="303" s="1"/>
  <c r="W164" i="303" s="1"/>
  <c r="W165" i="303" s="1"/>
  <c r="W166" i="303" s="1"/>
  <c r="W167" i="303" s="1"/>
  <c r="W168" i="303" s="1"/>
  <c r="W169" i="303" s="1"/>
  <c r="W170" i="303" s="1"/>
  <c r="W171" i="303" s="1"/>
  <c r="W172" i="303" s="1"/>
  <c r="W173" i="303" s="1"/>
  <c r="W174" i="303" s="1"/>
  <c r="W175" i="303" s="1"/>
  <c r="W176" i="303" s="1"/>
  <c r="W177" i="303" s="1"/>
  <c r="W178" i="303" s="1"/>
  <c r="W179" i="303" s="1"/>
  <c r="W180" i="303" s="1"/>
  <c r="W181" i="303" s="1"/>
  <c r="W182" i="303" s="1"/>
  <c r="W183" i="303" s="1"/>
  <c r="W184" i="303" s="1"/>
  <c r="W185" i="303" s="1"/>
  <c r="W186" i="303" s="1"/>
  <c r="W187" i="303" s="1"/>
  <c r="W188" i="303" s="1"/>
  <c r="W189" i="303" s="1"/>
  <c r="W190" i="303" s="1"/>
  <c r="W191" i="303" s="1"/>
  <c r="W192" i="303" s="1"/>
  <c r="W193" i="303" s="1"/>
  <c r="W194" i="303" s="1"/>
  <c r="W195" i="303" s="1"/>
  <c r="W196" i="303" s="1"/>
  <c r="W197" i="303" s="1"/>
  <c r="W198" i="303" s="1"/>
  <c r="W199" i="303" s="1"/>
  <c r="W200" i="303" s="1"/>
  <c r="W201" i="303" s="1"/>
  <c r="W202" i="303" s="1"/>
  <c r="W203" i="303" s="1"/>
  <c r="W204" i="303" s="1"/>
  <c r="W205" i="303" s="1"/>
  <c r="W206" i="303" s="1"/>
  <c r="W207" i="303" s="1"/>
  <c r="W208" i="303" s="1"/>
  <c r="W209" i="303" s="1"/>
  <c r="W210" i="303" s="1"/>
  <c r="W211" i="303" s="1"/>
  <c r="W212" i="303" s="1"/>
  <c r="W213" i="303" s="1"/>
  <c r="W214" i="303" s="1"/>
  <c r="V115" i="303"/>
  <c r="V116" i="303" s="1"/>
  <c r="V117" i="303" s="1"/>
  <c r="V118" i="303" s="1"/>
  <c r="V119" i="303" s="1"/>
  <c r="V120" i="303" s="1"/>
  <c r="V121" i="303" s="1"/>
  <c r="V122" i="303" s="1"/>
  <c r="V123" i="303" s="1"/>
  <c r="V124" i="303" s="1"/>
  <c r="V125" i="303" s="1"/>
  <c r="V126" i="303" s="1"/>
  <c r="V127" i="303" s="1"/>
  <c r="V128" i="303" s="1"/>
  <c r="V129" i="303" s="1"/>
  <c r="V130" i="303" s="1"/>
  <c r="V131" i="303" s="1"/>
  <c r="V132" i="303" s="1"/>
  <c r="V133" i="303" s="1"/>
  <c r="V134" i="303" s="1"/>
  <c r="V135" i="303" s="1"/>
  <c r="V136" i="303" s="1"/>
  <c r="V137" i="303" s="1"/>
  <c r="V138" i="303" s="1"/>
  <c r="V139" i="303" s="1"/>
  <c r="V140" i="303" s="1"/>
  <c r="V141" i="303" s="1"/>
  <c r="V142" i="303" s="1"/>
  <c r="V143" i="303" s="1"/>
  <c r="V144" i="303" s="1"/>
  <c r="V145" i="303" s="1"/>
  <c r="V146" i="303" s="1"/>
  <c r="V147" i="303" s="1"/>
  <c r="V148" i="303" s="1"/>
  <c r="V149" i="303" s="1"/>
  <c r="V150" i="303" s="1"/>
  <c r="V151" i="303" s="1"/>
  <c r="V152" i="303" s="1"/>
  <c r="V153" i="303" s="1"/>
  <c r="V154" i="303" s="1"/>
  <c r="V155" i="303" s="1"/>
  <c r="V156" i="303" s="1"/>
  <c r="V157" i="303" s="1"/>
  <c r="V158" i="303" s="1"/>
  <c r="V159" i="303" s="1"/>
  <c r="V160" i="303" s="1"/>
  <c r="V161" i="303" s="1"/>
  <c r="V162" i="303" s="1"/>
  <c r="V163" i="303" s="1"/>
  <c r="V164" i="303" s="1"/>
  <c r="V165" i="303" s="1"/>
  <c r="V166" i="303" s="1"/>
  <c r="V167" i="303" s="1"/>
  <c r="V168" i="303" s="1"/>
  <c r="V169" i="303" s="1"/>
  <c r="V170" i="303" s="1"/>
  <c r="V171" i="303" s="1"/>
  <c r="V172" i="303" s="1"/>
  <c r="V173" i="303" s="1"/>
  <c r="V174" i="303" s="1"/>
  <c r="V175" i="303" s="1"/>
  <c r="V176" i="303" s="1"/>
  <c r="V177" i="303" s="1"/>
  <c r="V178" i="303" s="1"/>
  <c r="V179" i="303" s="1"/>
  <c r="V180" i="303" s="1"/>
  <c r="V181" i="303" s="1"/>
  <c r="V182" i="303" s="1"/>
  <c r="V183" i="303" s="1"/>
  <c r="V184" i="303" s="1"/>
  <c r="V185" i="303" s="1"/>
  <c r="V186" i="303" s="1"/>
  <c r="V187" i="303" s="1"/>
  <c r="V188" i="303" s="1"/>
  <c r="V189" i="303" s="1"/>
  <c r="V190" i="303" s="1"/>
  <c r="V191" i="303" s="1"/>
  <c r="V192" i="303" s="1"/>
  <c r="V193" i="303" s="1"/>
  <c r="V194" i="303" s="1"/>
  <c r="V195" i="303" s="1"/>
  <c r="V196" i="303" s="1"/>
  <c r="V197" i="303" s="1"/>
  <c r="V198" i="303" s="1"/>
  <c r="V199" i="303" s="1"/>
  <c r="V200" i="303" s="1"/>
  <c r="V201" i="303" s="1"/>
  <c r="V202" i="303" s="1"/>
  <c r="V203" i="303" s="1"/>
  <c r="V204" i="303" s="1"/>
  <c r="V205" i="303" s="1"/>
  <c r="V206" i="303" s="1"/>
  <c r="V207" i="303" s="1"/>
  <c r="V208" i="303" s="1"/>
  <c r="V209" i="303" s="1"/>
  <c r="V210" i="303" s="1"/>
  <c r="V211" i="303" s="1"/>
  <c r="V212" i="303" s="1"/>
  <c r="V213" i="303" s="1"/>
  <c r="V214" i="303" s="1"/>
  <c r="U115" i="303"/>
  <c r="U116" i="303" s="1"/>
  <c r="U117" i="303" s="1"/>
  <c r="U118" i="303" s="1"/>
  <c r="U119" i="303" s="1"/>
  <c r="U120" i="303" s="1"/>
  <c r="U121" i="303" s="1"/>
  <c r="U122" i="303" s="1"/>
  <c r="U123" i="303" s="1"/>
  <c r="U124" i="303" s="1"/>
  <c r="U125" i="303" s="1"/>
  <c r="U126" i="303" s="1"/>
  <c r="U127" i="303" s="1"/>
  <c r="U128" i="303" s="1"/>
  <c r="U129" i="303" s="1"/>
  <c r="U130" i="303" s="1"/>
  <c r="U131" i="303" s="1"/>
  <c r="U132" i="303" s="1"/>
  <c r="U133" i="303" s="1"/>
  <c r="U134" i="303" s="1"/>
  <c r="U135" i="303" s="1"/>
  <c r="U136" i="303" s="1"/>
  <c r="U137" i="303" s="1"/>
  <c r="U138" i="303" s="1"/>
  <c r="U139" i="303" s="1"/>
  <c r="U140" i="303" s="1"/>
  <c r="U141" i="303" s="1"/>
  <c r="U142" i="303" s="1"/>
  <c r="U143" i="303" s="1"/>
  <c r="U144" i="303" s="1"/>
  <c r="U145" i="303" s="1"/>
  <c r="U146" i="303" s="1"/>
  <c r="U147" i="303" s="1"/>
  <c r="U148" i="303" s="1"/>
  <c r="U149" i="303" s="1"/>
  <c r="U150" i="303" s="1"/>
  <c r="U151" i="303" s="1"/>
  <c r="U152" i="303" s="1"/>
  <c r="U153" i="303" s="1"/>
  <c r="U154" i="303" s="1"/>
  <c r="U155" i="303" s="1"/>
  <c r="U156" i="303" s="1"/>
  <c r="U157" i="303" s="1"/>
  <c r="U158" i="303" s="1"/>
  <c r="U159" i="303" s="1"/>
  <c r="U160" i="303" s="1"/>
  <c r="U161" i="303" s="1"/>
  <c r="U162" i="303" s="1"/>
  <c r="U163" i="303" s="1"/>
  <c r="U164" i="303" s="1"/>
  <c r="U165" i="303" s="1"/>
  <c r="U166" i="303" s="1"/>
  <c r="U167" i="303" s="1"/>
  <c r="U168" i="303" s="1"/>
  <c r="U169" i="303" s="1"/>
  <c r="U170" i="303" s="1"/>
  <c r="U171" i="303" s="1"/>
  <c r="U172" i="303" s="1"/>
  <c r="U173" i="303" s="1"/>
  <c r="U174" i="303" s="1"/>
  <c r="U175" i="303" s="1"/>
  <c r="U176" i="303" s="1"/>
  <c r="U177" i="303" s="1"/>
  <c r="U178" i="303" s="1"/>
  <c r="U179" i="303" s="1"/>
  <c r="U180" i="303" s="1"/>
  <c r="U181" i="303" s="1"/>
  <c r="U182" i="303" s="1"/>
  <c r="U183" i="303" s="1"/>
  <c r="U184" i="303" s="1"/>
  <c r="U185" i="303" s="1"/>
  <c r="U186" i="303" s="1"/>
  <c r="U187" i="303" s="1"/>
  <c r="U188" i="303" s="1"/>
  <c r="U189" i="303" s="1"/>
  <c r="U190" i="303" s="1"/>
  <c r="U191" i="303" s="1"/>
  <c r="U192" i="303" s="1"/>
  <c r="U193" i="303" s="1"/>
  <c r="U194" i="303" s="1"/>
  <c r="U195" i="303" s="1"/>
  <c r="U196" i="303" s="1"/>
  <c r="U197" i="303" s="1"/>
  <c r="U198" i="303" s="1"/>
  <c r="U199" i="303" s="1"/>
  <c r="U200" i="303" s="1"/>
  <c r="U201" i="303" s="1"/>
  <c r="U202" i="303" s="1"/>
  <c r="U203" i="303" s="1"/>
  <c r="U204" i="303" s="1"/>
  <c r="U205" i="303" s="1"/>
  <c r="U206" i="303" s="1"/>
  <c r="U207" i="303" s="1"/>
  <c r="U208" i="303" s="1"/>
  <c r="U209" i="303" s="1"/>
  <c r="U210" i="303" s="1"/>
  <c r="U211" i="303" s="1"/>
  <c r="U212" i="303" s="1"/>
  <c r="U213" i="303" s="1"/>
  <c r="U214" i="303" s="1"/>
  <c r="T115" i="303"/>
  <c r="T116" i="303" s="1"/>
  <c r="T117" i="303" s="1"/>
  <c r="T118" i="303" s="1"/>
  <c r="T119" i="303" s="1"/>
  <c r="T120" i="303" s="1"/>
  <c r="T121" i="303" s="1"/>
  <c r="T122" i="303" s="1"/>
  <c r="T123" i="303" s="1"/>
  <c r="T124" i="303" s="1"/>
  <c r="T125" i="303" s="1"/>
  <c r="T126" i="303" s="1"/>
  <c r="T127" i="303" s="1"/>
  <c r="T128" i="303" s="1"/>
  <c r="T129" i="303" s="1"/>
  <c r="T130" i="303" s="1"/>
  <c r="T131" i="303" s="1"/>
  <c r="T132" i="303" s="1"/>
  <c r="T133" i="303" s="1"/>
  <c r="T134" i="303" s="1"/>
  <c r="T135" i="303" s="1"/>
  <c r="T136" i="303" s="1"/>
  <c r="T137" i="303" s="1"/>
  <c r="T138" i="303" s="1"/>
  <c r="T139" i="303" s="1"/>
  <c r="T140" i="303" s="1"/>
  <c r="T141" i="303" s="1"/>
  <c r="T142" i="303" s="1"/>
  <c r="T143" i="303" s="1"/>
  <c r="T144" i="303" s="1"/>
  <c r="T145" i="303" s="1"/>
  <c r="T146" i="303" s="1"/>
  <c r="T147" i="303" s="1"/>
  <c r="T148" i="303" s="1"/>
  <c r="T149" i="303" s="1"/>
  <c r="T150" i="303" s="1"/>
  <c r="T151" i="303" s="1"/>
  <c r="T152" i="303" s="1"/>
  <c r="T153" i="303" s="1"/>
  <c r="T154" i="303" s="1"/>
  <c r="T155" i="303" s="1"/>
  <c r="T156" i="303" s="1"/>
  <c r="T157" i="303" s="1"/>
  <c r="T158" i="303" s="1"/>
  <c r="T159" i="303" s="1"/>
  <c r="T160" i="303" s="1"/>
  <c r="T161" i="303" s="1"/>
  <c r="T162" i="303" s="1"/>
  <c r="T163" i="303" s="1"/>
  <c r="T164" i="303" s="1"/>
  <c r="T165" i="303" s="1"/>
  <c r="T166" i="303" s="1"/>
  <c r="T167" i="303" s="1"/>
  <c r="T168" i="303" s="1"/>
  <c r="T169" i="303" s="1"/>
  <c r="T170" i="303" s="1"/>
  <c r="T171" i="303" s="1"/>
  <c r="T172" i="303" s="1"/>
  <c r="T173" i="303" s="1"/>
  <c r="T174" i="303" s="1"/>
  <c r="T175" i="303" s="1"/>
  <c r="T176" i="303" s="1"/>
  <c r="T177" i="303" s="1"/>
  <c r="T178" i="303" s="1"/>
  <c r="T179" i="303" s="1"/>
  <c r="T180" i="303" s="1"/>
  <c r="T181" i="303" s="1"/>
  <c r="T182" i="303" s="1"/>
  <c r="T183" i="303" s="1"/>
  <c r="T184" i="303" s="1"/>
  <c r="T185" i="303" s="1"/>
  <c r="T186" i="303" s="1"/>
  <c r="T187" i="303" s="1"/>
  <c r="T188" i="303" s="1"/>
  <c r="T189" i="303" s="1"/>
  <c r="T190" i="303" s="1"/>
  <c r="T191" i="303" s="1"/>
  <c r="T192" i="303" s="1"/>
  <c r="T193" i="303" s="1"/>
  <c r="T194" i="303" s="1"/>
  <c r="T195" i="303" s="1"/>
  <c r="T196" i="303" s="1"/>
  <c r="T197" i="303" s="1"/>
  <c r="T198" i="303" s="1"/>
  <c r="T199" i="303" s="1"/>
  <c r="T200" i="303" s="1"/>
  <c r="T201" i="303" s="1"/>
  <c r="T202" i="303" s="1"/>
  <c r="T203" i="303" s="1"/>
  <c r="T204" i="303" s="1"/>
  <c r="T205" i="303" s="1"/>
  <c r="T206" i="303" s="1"/>
  <c r="T207" i="303" s="1"/>
  <c r="T208" i="303" s="1"/>
  <c r="T209" i="303" s="1"/>
  <c r="T210" i="303" s="1"/>
  <c r="T211" i="303" s="1"/>
  <c r="T212" i="303" s="1"/>
  <c r="T213" i="303" s="1"/>
  <c r="T214" i="303" s="1"/>
  <c r="S115" i="303"/>
  <c r="S116" i="303" s="1"/>
  <c r="S117" i="303" s="1"/>
  <c r="S118" i="303" s="1"/>
  <c r="S119" i="303" s="1"/>
  <c r="S120" i="303" s="1"/>
  <c r="S121" i="303" s="1"/>
  <c r="S122" i="303" s="1"/>
  <c r="S123" i="303" s="1"/>
  <c r="S124" i="303" s="1"/>
  <c r="S125" i="303" s="1"/>
  <c r="S126" i="303" s="1"/>
  <c r="S127" i="303" s="1"/>
  <c r="S128" i="303" s="1"/>
  <c r="S129" i="303" s="1"/>
  <c r="S130" i="303" s="1"/>
  <c r="S131" i="303" s="1"/>
  <c r="S132" i="303" s="1"/>
  <c r="S133" i="303" s="1"/>
  <c r="S134" i="303" s="1"/>
  <c r="S135" i="303" s="1"/>
  <c r="S136" i="303" s="1"/>
  <c r="S137" i="303" s="1"/>
  <c r="S138" i="303" s="1"/>
  <c r="S139" i="303" s="1"/>
  <c r="S140" i="303" s="1"/>
  <c r="S141" i="303" s="1"/>
  <c r="S142" i="303" s="1"/>
  <c r="S143" i="303" s="1"/>
  <c r="S144" i="303" s="1"/>
  <c r="S145" i="303" s="1"/>
  <c r="S146" i="303" s="1"/>
  <c r="S147" i="303" s="1"/>
  <c r="S148" i="303" s="1"/>
  <c r="S149" i="303" s="1"/>
  <c r="S150" i="303" s="1"/>
  <c r="S151" i="303" s="1"/>
  <c r="S152" i="303" s="1"/>
  <c r="S153" i="303" s="1"/>
  <c r="S154" i="303" s="1"/>
  <c r="S155" i="303" s="1"/>
  <c r="S156" i="303" s="1"/>
  <c r="S157" i="303" s="1"/>
  <c r="S158" i="303" s="1"/>
  <c r="S159" i="303" s="1"/>
  <c r="S160" i="303" s="1"/>
  <c r="S161" i="303" s="1"/>
  <c r="S162" i="303" s="1"/>
  <c r="S163" i="303" s="1"/>
  <c r="S164" i="303" s="1"/>
  <c r="S165" i="303" s="1"/>
  <c r="S166" i="303" s="1"/>
  <c r="S167" i="303" s="1"/>
  <c r="S168" i="303" s="1"/>
  <c r="S169" i="303" s="1"/>
  <c r="S170" i="303" s="1"/>
  <c r="S171" i="303" s="1"/>
  <c r="S172" i="303" s="1"/>
  <c r="S173" i="303" s="1"/>
  <c r="S174" i="303" s="1"/>
  <c r="S175" i="303" s="1"/>
  <c r="S176" i="303" s="1"/>
  <c r="S177" i="303" s="1"/>
  <c r="S178" i="303" s="1"/>
  <c r="S179" i="303" s="1"/>
  <c r="S180" i="303" s="1"/>
  <c r="S181" i="303" s="1"/>
  <c r="S182" i="303" s="1"/>
  <c r="S183" i="303" s="1"/>
  <c r="S184" i="303" s="1"/>
  <c r="S185" i="303" s="1"/>
  <c r="S186" i="303" s="1"/>
  <c r="S187" i="303" s="1"/>
  <c r="S188" i="303" s="1"/>
  <c r="S189" i="303" s="1"/>
  <c r="S190" i="303" s="1"/>
  <c r="S191" i="303" s="1"/>
  <c r="S192" i="303" s="1"/>
  <c r="S193" i="303" s="1"/>
  <c r="S194" i="303" s="1"/>
  <c r="S195" i="303" s="1"/>
  <c r="S196" i="303" s="1"/>
  <c r="S197" i="303" s="1"/>
  <c r="S198" i="303" s="1"/>
  <c r="S199" i="303" s="1"/>
  <c r="S200" i="303" s="1"/>
  <c r="S201" i="303" s="1"/>
  <c r="S202" i="303" s="1"/>
  <c r="S203" i="303" s="1"/>
  <c r="S204" i="303" s="1"/>
  <c r="S205" i="303" s="1"/>
  <c r="S206" i="303" s="1"/>
  <c r="S207" i="303" s="1"/>
  <c r="S208" i="303" s="1"/>
  <c r="S209" i="303" s="1"/>
  <c r="S210" i="303" s="1"/>
  <c r="S211" i="303" s="1"/>
  <c r="S212" i="303" s="1"/>
  <c r="S213" i="303" s="1"/>
  <c r="S214" i="303" s="1"/>
  <c r="R115" i="303"/>
  <c r="R116" i="303" s="1"/>
  <c r="R117" i="303" s="1"/>
  <c r="R118" i="303" s="1"/>
  <c r="R119" i="303" s="1"/>
  <c r="R120" i="303" s="1"/>
  <c r="R121" i="303" s="1"/>
  <c r="R122" i="303" s="1"/>
  <c r="R123" i="303" s="1"/>
  <c r="R124" i="303" s="1"/>
  <c r="R125" i="303" s="1"/>
  <c r="R126" i="303" s="1"/>
  <c r="R127" i="303" s="1"/>
  <c r="R128" i="303" s="1"/>
  <c r="R129" i="303" s="1"/>
  <c r="R130" i="303" s="1"/>
  <c r="R131" i="303" s="1"/>
  <c r="R132" i="303" s="1"/>
  <c r="R133" i="303" s="1"/>
  <c r="R134" i="303" s="1"/>
  <c r="R135" i="303" s="1"/>
  <c r="R136" i="303" s="1"/>
  <c r="R137" i="303" s="1"/>
  <c r="R138" i="303" s="1"/>
  <c r="R139" i="303" s="1"/>
  <c r="R140" i="303" s="1"/>
  <c r="R141" i="303" s="1"/>
  <c r="R142" i="303" s="1"/>
  <c r="R143" i="303" s="1"/>
  <c r="R144" i="303" s="1"/>
  <c r="R145" i="303" s="1"/>
  <c r="R146" i="303" s="1"/>
  <c r="R147" i="303" s="1"/>
  <c r="R148" i="303" s="1"/>
  <c r="R149" i="303" s="1"/>
  <c r="R150" i="303" s="1"/>
  <c r="R151" i="303" s="1"/>
  <c r="R152" i="303" s="1"/>
  <c r="R153" i="303" s="1"/>
  <c r="R154" i="303" s="1"/>
  <c r="R155" i="303" s="1"/>
  <c r="R156" i="303" s="1"/>
  <c r="R157" i="303" s="1"/>
  <c r="R158" i="303" s="1"/>
  <c r="R159" i="303" s="1"/>
  <c r="R160" i="303" s="1"/>
  <c r="R161" i="303" s="1"/>
  <c r="R162" i="303" s="1"/>
  <c r="R163" i="303" s="1"/>
  <c r="R164" i="303" s="1"/>
  <c r="R165" i="303" s="1"/>
  <c r="R166" i="303" s="1"/>
  <c r="R167" i="303" s="1"/>
  <c r="R168" i="303" s="1"/>
  <c r="R169" i="303" s="1"/>
  <c r="R170" i="303" s="1"/>
  <c r="R171" i="303" s="1"/>
  <c r="R172" i="303" s="1"/>
  <c r="R173" i="303" s="1"/>
  <c r="R174" i="303" s="1"/>
  <c r="R175" i="303" s="1"/>
  <c r="R176" i="303" s="1"/>
  <c r="R177" i="303" s="1"/>
  <c r="R178" i="303" s="1"/>
  <c r="R179" i="303" s="1"/>
  <c r="R180" i="303" s="1"/>
  <c r="R181" i="303" s="1"/>
  <c r="R182" i="303" s="1"/>
  <c r="R183" i="303" s="1"/>
  <c r="R184" i="303" s="1"/>
  <c r="R185" i="303" s="1"/>
  <c r="R186" i="303" s="1"/>
  <c r="R187" i="303" s="1"/>
  <c r="R188" i="303" s="1"/>
  <c r="R189" i="303" s="1"/>
  <c r="R190" i="303" s="1"/>
  <c r="R191" i="303" s="1"/>
  <c r="R192" i="303" s="1"/>
  <c r="R193" i="303" s="1"/>
  <c r="R194" i="303" s="1"/>
  <c r="R195" i="303" s="1"/>
  <c r="R196" i="303" s="1"/>
  <c r="R197" i="303" s="1"/>
  <c r="R198" i="303" s="1"/>
  <c r="R199" i="303" s="1"/>
  <c r="R200" i="303" s="1"/>
  <c r="R201" i="303" s="1"/>
  <c r="R202" i="303" s="1"/>
  <c r="R203" i="303" s="1"/>
  <c r="R204" i="303" s="1"/>
  <c r="R205" i="303" s="1"/>
  <c r="R206" i="303" s="1"/>
  <c r="R207" i="303" s="1"/>
  <c r="R208" i="303" s="1"/>
  <c r="R209" i="303" s="1"/>
  <c r="R210" i="303" s="1"/>
  <c r="R211" i="303" s="1"/>
  <c r="R212" i="303" s="1"/>
  <c r="R213" i="303" s="1"/>
  <c r="R214" i="303" s="1"/>
  <c r="AF114" i="303"/>
  <c r="AE114" i="303"/>
  <c r="AD114" i="303"/>
  <c r="AC114" i="303"/>
  <c r="AB114" i="303"/>
  <c r="AA114" i="303"/>
  <c r="Z114" i="303"/>
  <c r="Y114" i="303"/>
  <c r="X114" i="303"/>
  <c r="W114" i="303"/>
  <c r="V114" i="303"/>
  <c r="U114" i="303"/>
  <c r="T114" i="303"/>
  <c r="S114" i="303"/>
  <c r="R114" i="303"/>
  <c r="AF5" i="303"/>
  <c r="AF6" i="303"/>
  <c r="AF7" i="303" s="1"/>
  <c r="AF8" i="303" s="1"/>
  <c r="AF9" i="303" s="1"/>
  <c r="AF10" i="303" s="1"/>
  <c r="AF11" i="303" s="1"/>
  <c r="AF12" i="303" s="1"/>
  <c r="AF13" i="303" s="1"/>
  <c r="AF14" i="303" s="1"/>
  <c r="AF15" i="303" s="1"/>
  <c r="AF16" i="303" s="1"/>
  <c r="AF17" i="303" s="1"/>
  <c r="AF18" i="303" s="1"/>
  <c r="AF19" i="303" s="1"/>
  <c r="AF20" i="303" s="1"/>
  <c r="AF21" i="303" s="1"/>
  <c r="AF22" i="303" s="1"/>
  <c r="AF23" i="303" s="1"/>
  <c r="AF24" i="303" s="1"/>
  <c r="AF25" i="303" s="1"/>
  <c r="AF26" i="303" s="1"/>
  <c r="AF27" i="303" s="1"/>
  <c r="AF28" i="303" s="1"/>
  <c r="AF29" i="303" s="1"/>
  <c r="AF30" i="303" s="1"/>
  <c r="AF31" i="303" s="1"/>
  <c r="AF32" i="303" s="1"/>
  <c r="AF33" i="303" s="1"/>
  <c r="AF34" i="303" s="1"/>
  <c r="AF35" i="303" s="1"/>
  <c r="AF36" i="303" s="1"/>
  <c r="AF37" i="303" s="1"/>
  <c r="AF38" i="303" s="1"/>
  <c r="AF39" i="303" s="1"/>
  <c r="AF40" i="303" s="1"/>
  <c r="AF41" i="303" s="1"/>
  <c r="AF42" i="303" s="1"/>
  <c r="AF43" i="303" s="1"/>
  <c r="AF44" i="303" s="1"/>
  <c r="AF45" i="303" s="1"/>
  <c r="AF46" i="303" s="1"/>
  <c r="AF47" i="303" s="1"/>
  <c r="AF48" i="303" s="1"/>
  <c r="AF49" i="303" s="1"/>
  <c r="AF50" i="303" s="1"/>
  <c r="AF51" i="303" s="1"/>
  <c r="AF52" i="303" s="1"/>
  <c r="AF53" i="303" s="1"/>
  <c r="AF54" i="303" s="1"/>
  <c r="AF55" i="303" s="1"/>
  <c r="AF56" i="303" s="1"/>
  <c r="AF57" i="303" s="1"/>
  <c r="AF58" i="303" s="1"/>
  <c r="AF59" i="303" s="1"/>
  <c r="AF60" i="303" s="1"/>
  <c r="AF61" i="303" s="1"/>
  <c r="AF62" i="303" s="1"/>
  <c r="AF63" i="303" s="1"/>
  <c r="AF64" i="303" s="1"/>
  <c r="AF65" i="303" s="1"/>
  <c r="AF66" i="303" s="1"/>
  <c r="AF67" i="303" s="1"/>
  <c r="AF68" i="303" s="1"/>
  <c r="AF69" i="303" s="1"/>
  <c r="AF70" i="303" s="1"/>
  <c r="AF71" i="303" s="1"/>
  <c r="AF72" i="303" s="1"/>
  <c r="AF73" i="303" s="1"/>
  <c r="AF74" i="303" s="1"/>
  <c r="AF75" i="303" s="1"/>
  <c r="AF76" i="303" s="1"/>
  <c r="AF77" i="303" s="1"/>
  <c r="AF78" i="303" s="1"/>
  <c r="AF79" i="303" s="1"/>
  <c r="AF80" i="303" s="1"/>
  <c r="AF81" i="303" s="1"/>
  <c r="AF82" i="303" s="1"/>
  <c r="AF83" i="303" s="1"/>
  <c r="AF84" i="303" s="1"/>
  <c r="AF85" i="303" s="1"/>
  <c r="AF86" i="303" s="1"/>
  <c r="AF87" i="303" s="1"/>
  <c r="AF88" i="303" s="1"/>
  <c r="AF89" i="303" s="1"/>
  <c r="AF90" i="303" s="1"/>
  <c r="AF91" i="303" s="1"/>
  <c r="AF92" i="303" s="1"/>
  <c r="AF93" i="303" s="1"/>
  <c r="AF94" i="303" s="1"/>
  <c r="AF95" i="303" s="1"/>
  <c r="AF96" i="303" s="1"/>
  <c r="AF97" i="303" s="1"/>
  <c r="AF98" i="303" s="1"/>
  <c r="AF99" i="303" s="1"/>
  <c r="AF100" i="303" s="1"/>
  <c r="AF101" i="303" s="1"/>
  <c r="AF102" i="303" s="1"/>
  <c r="AF103" i="303" s="1"/>
  <c r="AF104" i="303" s="1"/>
  <c r="AE5" i="303"/>
  <c r="AE6" i="303" s="1"/>
  <c r="AE7" i="303" s="1"/>
  <c r="AE8" i="303" s="1"/>
  <c r="AE9" i="303" s="1"/>
  <c r="AE10" i="303" s="1"/>
  <c r="AE11" i="303" s="1"/>
  <c r="AE12" i="303" s="1"/>
  <c r="AE13" i="303" s="1"/>
  <c r="AE14" i="303" s="1"/>
  <c r="AE15" i="303" s="1"/>
  <c r="AE16" i="303" s="1"/>
  <c r="AE17" i="303" s="1"/>
  <c r="AE18" i="303" s="1"/>
  <c r="AE19" i="303" s="1"/>
  <c r="AE20" i="303" s="1"/>
  <c r="AE21" i="303" s="1"/>
  <c r="AE22" i="303" s="1"/>
  <c r="AE23" i="303" s="1"/>
  <c r="AE24" i="303" s="1"/>
  <c r="AE25" i="303" s="1"/>
  <c r="AE26" i="303" s="1"/>
  <c r="AE27" i="303" s="1"/>
  <c r="AE28" i="303" s="1"/>
  <c r="AE29" i="303" s="1"/>
  <c r="AE30" i="303" s="1"/>
  <c r="AE31" i="303" s="1"/>
  <c r="AE32" i="303" s="1"/>
  <c r="AE33" i="303" s="1"/>
  <c r="AE34" i="303" s="1"/>
  <c r="AE35" i="303" s="1"/>
  <c r="AE36" i="303" s="1"/>
  <c r="AE37" i="303" s="1"/>
  <c r="AE38" i="303" s="1"/>
  <c r="AE39" i="303" s="1"/>
  <c r="AE40" i="303" s="1"/>
  <c r="AE41" i="303" s="1"/>
  <c r="AE42" i="303" s="1"/>
  <c r="AE43" i="303" s="1"/>
  <c r="AE44" i="303" s="1"/>
  <c r="AE45" i="303" s="1"/>
  <c r="AE46" i="303" s="1"/>
  <c r="AE47" i="303" s="1"/>
  <c r="AE48" i="303" s="1"/>
  <c r="AE49" i="303" s="1"/>
  <c r="AE50" i="303" s="1"/>
  <c r="AE51" i="303" s="1"/>
  <c r="AE52" i="303" s="1"/>
  <c r="AE53" i="303" s="1"/>
  <c r="AE54" i="303" s="1"/>
  <c r="AE55" i="303" s="1"/>
  <c r="AE56" i="303" s="1"/>
  <c r="AE57" i="303" s="1"/>
  <c r="AE58" i="303" s="1"/>
  <c r="AE59" i="303" s="1"/>
  <c r="AE60" i="303" s="1"/>
  <c r="AE61" i="303" s="1"/>
  <c r="AE62" i="303" s="1"/>
  <c r="AE63" i="303" s="1"/>
  <c r="AE64" i="303" s="1"/>
  <c r="AE65" i="303" s="1"/>
  <c r="AE66" i="303" s="1"/>
  <c r="AE67" i="303" s="1"/>
  <c r="AE68" i="303" s="1"/>
  <c r="AE69" i="303" s="1"/>
  <c r="AE70" i="303" s="1"/>
  <c r="AE71" i="303" s="1"/>
  <c r="AE72" i="303" s="1"/>
  <c r="AE73" i="303" s="1"/>
  <c r="AE74" i="303" s="1"/>
  <c r="AE75" i="303" s="1"/>
  <c r="AE76" i="303" s="1"/>
  <c r="AE77" i="303" s="1"/>
  <c r="AE78" i="303" s="1"/>
  <c r="AE79" i="303" s="1"/>
  <c r="AE80" i="303" s="1"/>
  <c r="AE81" i="303" s="1"/>
  <c r="AE82" i="303" s="1"/>
  <c r="AE83" i="303" s="1"/>
  <c r="AE84" i="303" s="1"/>
  <c r="AE85" i="303" s="1"/>
  <c r="AE86" i="303" s="1"/>
  <c r="AE87" i="303" s="1"/>
  <c r="AE88" i="303" s="1"/>
  <c r="AE89" i="303" s="1"/>
  <c r="AE90" i="303" s="1"/>
  <c r="AE91" i="303" s="1"/>
  <c r="AE92" i="303" s="1"/>
  <c r="AE93" i="303" s="1"/>
  <c r="AE94" i="303" s="1"/>
  <c r="AE95" i="303" s="1"/>
  <c r="AE96" i="303" s="1"/>
  <c r="AE97" i="303" s="1"/>
  <c r="AE98" i="303" s="1"/>
  <c r="AE99" i="303" s="1"/>
  <c r="AE100" i="303" s="1"/>
  <c r="AE101" i="303" s="1"/>
  <c r="AE102" i="303" s="1"/>
  <c r="AE103" i="303" s="1"/>
  <c r="AE104" i="303" s="1"/>
  <c r="AD5" i="303"/>
  <c r="AD6" i="303" s="1"/>
  <c r="AD7" i="303" s="1"/>
  <c r="AD8" i="303" s="1"/>
  <c r="AD9" i="303" s="1"/>
  <c r="AD10" i="303" s="1"/>
  <c r="AD11" i="303" s="1"/>
  <c r="AD12" i="303" s="1"/>
  <c r="AD13" i="303" s="1"/>
  <c r="AD14" i="303" s="1"/>
  <c r="AD15" i="303" s="1"/>
  <c r="AD16" i="303" s="1"/>
  <c r="AD17" i="303" s="1"/>
  <c r="AD18" i="303" s="1"/>
  <c r="AD19" i="303" s="1"/>
  <c r="AD20" i="303" s="1"/>
  <c r="AD21" i="303" s="1"/>
  <c r="AD22" i="303" s="1"/>
  <c r="AD23" i="303" s="1"/>
  <c r="AD24" i="303" s="1"/>
  <c r="AD25" i="303" s="1"/>
  <c r="AD26" i="303" s="1"/>
  <c r="AD27" i="303" s="1"/>
  <c r="AD28" i="303" s="1"/>
  <c r="AD29" i="303" s="1"/>
  <c r="AD30" i="303" s="1"/>
  <c r="AD31" i="303" s="1"/>
  <c r="AD32" i="303" s="1"/>
  <c r="AD33" i="303" s="1"/>
  <c r="AD34" i="303" s="1"/>
  <c r="AD35" i="303" s="1"/>
  <c r="AD36" i="303" s="1"/>
  <c r="AD37" i="303" s="1"/>
  <c r="AD38" i="303" s="1"/>
  <c r="AD39" i="303" s="1"/>
  <c r="AD40" i="303" s="1"/>
  <c r="AD41" i="303" s="1"/>
  <c r="AD42" i="303" s="1"/>
  <c r="AD43" i="303" s="1"/>
  <c r="AD44" i="303" s="1"/>
  <c r="AD45" i="303" s="1"/>
  <c r="AD46" i="303" s="1"/>
  <c r="AD47" i="303" s="1"/>
  <c r="AD48" i="303" s="1"/>
  <c r="AD49" i="303" s="1"/>
  <c r="AD50" i="303" s="1"/>
  <c r="AD51" i="303" s="1"/>
  <c r="AD52" i="303" s="1"/>
  <c r="AD53" i="303" s="1"/>
  <c r="AD54" i="303" s="1"/>
  <c r="AD55" i="303" s="1"/>
  <c r="AD56" i="303" s="1"/>
  <c r="AD57" i="303" s="1"/>
  <c r="AD58" i="303" s="1"/>
  <c r="AD59" i="303" s="1"/>
  <c r="AD60" i="303" s="1"/>
  <c r="AD61" i="303" s="1"/>
  <c r="AD62" i="303" s="1"/>
  <c r="AD63" i="303" s="1"/>
  <c r="AD64" i="303" s="1"/>
  <c r="AD65" i="303" s="1"/>
  <c r="AD66" i="303" s="1"/>
  <c r="AD67" i="303" s="1"/>
  <c r="AD68" i="303" s="1"/>
  <c r="AD69" i="303" s="1"/>
  <c r="AD70" i="303" s="1"/>
  <c r="AD71" i="303" s="1"/>
  <c r="AD72" i="303" s="1"/>
  <c r="AD73" i="303" s="1"/>
  <c r="AD74" i="303" s="1"/>
  <c r="AD75" i="303" s="1"/>
  <c r="AD76" i="303" s="1"/>
  <c r="AD77" i="303" s="1"/>
  <c r="AD78" i="303" s="1"/>
  <c r="AD79" i="303" s="1"/>
  <c r="AD80" i="303" s="1"/>
  <c r="AD81" i="303" s="1"/>
  <c r="AD82" i="303" s="1"/>
  <c r="AD83" i="303" s="1"/>
  <c r="AD84" i="303" s="1"/>
  <c r="AD85" i="303" s="1"/>
  <c r="AD86" i="303" s="1"/>
  <c r="AD87" i="303" s="1"/>
  <c r="AD88" i="303" s="1"/>
  <c r="AD89" i="303" s="1"/>
  <c r="AD90" i="303" s="1"/>
  <c r="AD91" i="303" s="1"/>
  <c r="AD92" i="303" s="1"/>
  <c r="AD93" i="303" s="1"/>
  <c r="AD94" i="303" s="1"/>
  <c r="AD95" i="303" s="1"/>
  <c r="AD96" i="303" s="1"/>
  <c r="AD97" i="303" s="1"/>
  <c r="AD98" i="303" s="1"/>
  <c r="AD99" i="303" s="1"/>
  <c r="AD100" i="303" s="1"/>
  <c r="AD101" i="303" s="1"/>
  <c r="AD102" i="303" s="1"/>
  <c r="AD103" i="303" s="1"/>
  <c r="AD104" i="303" s="1"/>
  <c r="AC5" i="303"/>
  <c r="AC6" i="303" s="1"/>
  <c r="AC7" i="303" s="1"/>
  <c r="AC8" i="303" s="1"/>
  <c r="AC9" i="303" s="1"/>
  <c r="AC10" i="303" s="1"/>
  <c r="AC11" i="303" s="1"/>
  <c r="AC12" i="303" s="1"/>
  <c r="AC13" i="303" s="1"/>
  <c r="AC14" i="303" s="1"/>
  <c r="AC15" i="303" s="1"/>
  <c r="AC16" i="303" s="1"/>
  <c r="AC17" i="303" s="1"/>
  <c r="AC18" i="303" s="1"/>
  <c r="AC19" i="303" s="1"/>
  <c r="AC20" i="303" s="1"/>
  <c r="AC21" i="303" s="1"/>
  <c r="AC22" i="303" s="1"/>
  <c r="AC23" i="303" s="1"/>
  <c r="AC24" i="303" s="1"/>
  <c r="AC25" i="303" s="1"/>
  <c r="AC26" i="303" s="1"/>
  <c r="AC27" i="303" s="1"/>
  <c r="AC28" i="303" s="1"/>
  <c r="AC29" i="303" s="1"/>
  <c r="AC30" i="303" s="1"/>
  <c r="AC31" i="303" s="1"/>
  <c r="AC32" i="303" s="1"/>
  <c r="AC33" i="303" s="1"/>
  <c r="AC34" i="303" s="1"/>
  <c r="AC35" i="303" s="1"/>
  <c r="AC36" i="303" s="1"/>
  <c r="AC37" i="303" s="1"/>
  <c r="AC38" i="303" s="1"/>
  <c r="AC39" i="303" s="1"/>
  <c r="AC40" i="303" s="1"/>
  <c r="AC41" i="303" s="1"/>
  <c r="AC42" i="303" s="1"/>
  <c r="AC43" i="303" s="1"/>
  <c r="AC44" i="303" s="1"/>
  <c r="AC45" i="303" s="1"/>
  <c r="AC46" i="303" s="1"/>
  <c r="AC47" i="303" s="1"/>
  <c r="AC48" i="303" s="1"/>
  <c r="AC49" i="303" s="1"/>
  <c r="AC50" i="303" s="1"/>
  <c r="AC51" i="303" s="1"/>
  <c r="AC52" i="303" s="1"/>
  <c r="AC53" i="303" s="1"/>
  <c r="AC54" i="303" s="1"/>
  <c r="AC55" i="303" s="1"/>
  <c r="AC56" i="303" s="1"/>
  <c r="AC57" i="303" s="1"/>
  <c r="AC58" i="303" s="1"/>
  <c r="AC59" i="303" s="1"/>
  <c r="AC60" i="303" s="1"/>
  <c r="AC61" i="303" s="1"/>
  <c r="AC62" i="303" s="1"/>
  <c r="AC63" i="303" s="1"/>
  <c r="AC64" i="303" s="1"/>
  <c r="AC65" i="303" s="1"/>
  <c r="AC66" i="303" s="1"/>
  <c r="AC67" i="303" s="1"/>
  <c r="AC68" i="303" s="1"/>
  <c r="AC69" i="303" s="1"/>
  <c r="AC70" i="303" s="1"/>
  <c r="AC71" i="303" s="1"/>
  <c r="AC72" i="303" s="1"/>
  <c r="AC73" i="303" s="1"/>
  <c r="AC74" i="303" s="1"/>
  <c r="AC75" i="303" s="1"/>
  <c r="AC76" i="303" s="1"/>
  <c r="AC77" i="303" s="1"/>
  <c r="AC78" i="303" s="1"/>
  <c r="AC79" i="303" s="1"/>
  <c r="AC80" i="303" s="1"/>
  <c r="AC81" i="303" s="1"/>
  <c r="AC82" i="303" s="1"/>
  <c r="AC83" i="303" s="1"/>
  <c r="AC84" i="303" s="1"/>
  <c r="AC85" i="303" s="1"/>
  <c r="AC86" i="303" s="1"/>
  <c r="AC87" i="303" s="1"/>
  <c r="AC88" i="303" s="1"/>
  <c r="AC89" i="303" s="1"/>
  <c r="AC90" i="303" s="1"/>
  <c r="AC91" i="303" s="1"/>
  <c r="AC92" i="303" s="1"/>
  <c r="AC93" i="303" s="1"/>
  <c r="AC94" i="303" s="1"/>
  <c r="AC95" i="303" s="1"/>
  <c r="AC96" i="303" s="1"/>
  <c r="AC97" i="303" s="1"/>
  <c r="AC98" i="303" s="1"/>
  <c r="AC99" i="303" s="1"/>
  <c r="AC100" i="303" s="1"/>
  <c r="AC101" i="303" s="1"/>
  <c r="AC102" i="303" s="1"/>
  <c r="AC103" i="303" s="1"/>
  <c r="AC104" i="303" s="1"/>
  <c r="AB5" i="303"/>
  <c r="AB6" i="303" s="1"/>
  <c r="AB7" i="303" s="1"/>
  <c r="AB8" i="303" s="1"/>
  <c r="AB9" i="303" s="1"/>
  <c r="AB10" i="303" s="1"/>
  <c r="AB11" i="303" s="1"/>
  <c r="AB12" i="303" s="1"/>
  <c r="AB13" i="303" s="1"/>
  <c r="AB14" i="303" s="1"/>
  <c r="AB15" i="303" s="1"/>
  <c r="AB16" i="303" s="1"/>
  <c r="AB17" i="303" s="1"/>
  <c r="AB18" i="303" s="1"/>
  <c r="AB19" i="303" s="1"/>
  <c r="AB20" i="303" s="1"/>
  <c r="AB21" i="303" s="1"/>
  <c r="AB22" i="303" s="1"/>
  <c r="AB23" i="303" s="1"/>
  <c r="AB24" i="303" s="1"/>
  <c r="AB25" i="303" s="1"/>
  <c r="AB26" i="303" s="1"/>
  <c r="AB27" i="303" s="1"/>
  <c r="AB28" i="303" s="1"/>
  <c r="AB29" i="303" s="1"/>
  <c r="AB30" i="303" s="1"/>
  <c r="AB31" i="303" s="1"/>
  <c r="AB32" i="303" s="1"/>
  <c r="AB33" i="303" s="1"/>
  <c r="AB34" i="303" s="1"/>
  <c r="AB35" i="303" s="1"/>
  <c r="AB36" i="303" s="1"/>
  <c r="AB37" i="303" s="1"/>
  <c r="AB38" i="303" s="1"/>
  <c r="AB39" i="303" s="1"/>
  <c r="AB40" i="303" s="1"/>
  <c r="AB41" i="303" s="1"/>
  <c r="AB42" i="303" s="1"/>
  <c r="AB43" i="303" s="1"/>
  <c r="AB44" i="303" s="1"/>
  <c r="AB45" i="303" s="1"/>
  <c r="AB46" i="303" s="1"/>
  <c r="AB47" i="303" s="1"/>
  <c r="AB48" i="303" s="1"/>
  <c r="AB49" i="303" s="1"/>
  <c r="AB50" i="303" s="1"/>
  <c r="AB51" i="303" s="1"/>
  <c r="AB52" i="303" s="1"/>
  <c r="AB53" i="303" s="1"/>
  <c r="AB54" i="303" s="1"/>
  <c r="AB55" i="303" s="1"/>
  <c r="AB56" i="303" s="1"/>
  <c r="AB57" i="303" s="1"/>
  <c r="AB58" i="303" s="1"/>
  <c r="AB59" i="303" s="1"/>
  <c r="AB60" i="303" s="1"/>
  <c r="AB61" i="303" s="1"/>
  <c r="AB62" i="303" s="1"/>
  <c r="AB63" i="303" s="1"/>
  <c r="AB64" i="303" s="1"/>
  <c r="AB65" i="303" s="1"/>
  <c r="AB66" i="303" s="1"/>
  <c r="AB67" i="303" s="1"/>
  <c r="AB68" i="303" s="1"/>
  <c r="AB69" i="303" s="1"/>
  <c r="AB70" i="303" s="1"/>
  <c r="AB71" i="303" s="1"/>
  <c r="AB72" i="303" s="1"/>
  <c r="AB73" i="303" s="1"/>
  <c r="AB74" i="303" s="1"/>
  <c r="AB75" i="303" s="1"/>
  <c r="AB76" i="303" s="1"/>
  <c r="AB77" i="303" s="1"/>
  <c r="AB78" i="303" s="1"/>
  <c r="AB79" i="303" s="1"/>
  <c r="AB80" i="303" s="1"/>
  <c r="AB81" i="303" s="1"/>
  <c r="AB82" i="303" s="1"/>
  <c r="AB83" i="303" s="1"/>
  <c r="AB84" i="303" s="1"/>
  <c r="AB85" i="303" s="1"/>
  <c r="AB86" i="303" s="1"/>
  <c r="AB87" i="303" s="1"/>
  <c r="AB88" i="303" s="1"/>
  <c r="AB89" i="303" s="1"/>
  <c r="AB90" i="303" s="1"/>
  <c r="AB91" i="303" s="1"/>
  <c r="AB92" i="303" s="1"/>
  <c r="AB93" i="303" s="1"/>
  <c r="AB94" i="303" s="1"/>
  <c r="AB95" i="303" s="1"/>
  <c r="AB96" i="303" s="1"/>
  <c r="AB97" i="303" s="1"/>
  <c r="AB98" i="303" s="1"/>
  <c r="AB99" i="303" s="1"/>
  <c r="AB100" i="303" s="1"/>
  <c r="AB101" i="303" s="1"/>
  <c r="AB102" i="303" s="1"/>
  <c r="AB103" i="303" s="1"/>
  <c r="AB104" i="303" s="1"/>
  <c r="AA5" i="303"/>
  <c r="AA6" i="303" s="1"/>
  <c r="AA7" i="303" s="1"/>
  <c r="AA8" i="303" s="1"/>
  <c r="AA9" i="303" s="1"/>
  <c r="AA10" i="303" s="1"/>
  <c r="AA11" i="303" s="1"/>
  <c r="AA12" i="303" s="1"/>
  <c r="AA13" i="303" s="1"/>
  <c r="AA14" i="303" s="1"/>
  <c r="AA15" i="303" s="1"/>
  <c r="AA16" i="303" s="1"/>
  <c r="AA17" i="303" s="1"/>
  <c r="AA18" i="303" s="1"/>
  <c r="AA19" i="303" s="1"/>
  <c r="AA20" i="303" s="1"/>
  <c r="AA21" i="303" s="1"/>
  <c r="AA22" i="303" s="1"/>
  <c r="AA23" i="303" s="1"/>
  <c r="AA24" i="303" s="1"/>
  <c r="AA25" i="303" s="1"/>
  <c r="AA26" i="303" s="1"/>
  <c r="AA27" i="303" s="1"/>
  <c r="AA28" i="303" s="1"/>
  <c r="AA29" i="303" s="1"/>
  <c r="AA30" i="303" s="1"/>
  <c r="AA31" i="303" s="1"/>
  <c r="AA32" i="303" s="1"/>
  <c r="AA33" i="303" s="1"/>
  <c r="AA34" i="303" s="1"/>
  <c r="AA35" i="303" s="1"/>
  <c r="AA36" i="303" s="1"/>
  <c r="AA37" i="303" s="1"/>
  <c r="AA38" i="303" s="1"/>
  <c r="AA39" i="303" s="1"/>
  <c r="AA40" i="303" s="1"/>
  <c r="AA41" i="303" s="1"/>
  <c r="AA42" i="303" s="1"/>
  <c r="AA43" i="303" s="1"/>
  <c r="AA44" i="303" s="1"/>
  <c r="AA45" i="303" s="1"/>
  <c r="AA46" i="303" s="1"/>
  <c r="AA47" i="303" s="1"/>
  <c r="AA48" i="303" s="1"/>
  <c r="AA49" i="303" s="1"/>
  <c r="AA50" i="303" s="1"/>
  <c r="AA51" i="303" s="1"/>
  <c r="AA52" i="303" s="1"/>
  <c r="AA53" i="303" s="1"/>
  <c r="AA54" i="303" s="1"/>
  <c r="AA55" i="303" s="1"/>
  <c r="AA56" i="303" s="1"/>
  <c r="AA57" i="303" s="1"/>
  <c r="AA58" i="303" s="1"/>
  <c r="AA59" i="303" s="1"/>
  <c r="AA60" i="303" s="1"/>
  <c r="AA61" i="303" s="1"/>
  <c r="AA62" i="303" s="1"/>
  <c r="AA63" i="303" s="1"/>
  <c r="AA64" i="303" s="1"/>
  <c r="AA65" i="303" s="1"/>
  <c r="AA66" i="303" s="1"/>
  <c r="AA67" i="303" s="1"/>
  <c r="AA68" i="303" s="1"/>
  <c r="AA69" i="303" s="1"/>
  <c r="AA70" i="303" s="1"/>
  <c r="AA71" i="303" s="1"/>
  <c r="AA72" i="303" s="1"/>
  <c r="AA73" i="303" s="1"/>
  <c r="AA74" i="303" s="1"/>
  <c r="AA75" i="303" s="1"/>
  <c r="AA76" i="303" s="1"/>
  <c r="AA77" i="303" s="1"/>
  <c r="AA78" i="303" s="1"/>
  <c r="AA79" i="303" s="1"/>
  <c r="AA80" i="303" s="1"/>
  <c r="AA81" i="303" s="1"/>
  <c r="AA82" i="303" s="1"/>
  <c r="AA83" i="303" s="1"/>
  <c r="AA84" i="303" s="1"/>
  <c r="AA85" i="303" s="1"/>
  <c r="AA86" i="303" s="1"/>
  <c r="AA87" i="303" s="1"/>
  <c r="AA88" i="303" s="1"/>
  <c r="AA89" i="303" s="1"/>
  <c r="AA90" i="303" s="1"/>
  <c r="AA91" i="303" s="1"/>
  <c r="AA92" i="303" s="1"/>
  <c r="AA93" i="303" s="1"/>
  <c r="AA94" i="303" s="1"/>
  <c r="AA95" i="303" s="1"/>
  <c r="AA96" i="303" s="1"/>
  <c r="AA97" i="303" s="1"/>
  <c r="AA98" i="303" s="1"/>
  <c r="AA99" i="303" s="1"/>
  <c r="AA100" i="303" s="1"/>
  <c r="AA101" i="303" s="1"/>
  <c r="AA102" i="303" s="1"/>
  <c r="AA103" i="303" s="1"/>
  <c r="AA104" i="303" s="1"/>
  <c r="Z5" i="303"/>
  <c r="Z6" i="303" s="1"/>
  <c r="Z7" i="303" s="1"/>
  <c r="Z8" i="303" s="1"/>
  <c r="Z9" i="303" s="1"/>
  <c r="Z10" i="303" s="1"/>
  <c r="Z11" i="303" s="1"/>
  <c r="Z12" i="303" s="1"/>
  <c r="Z13" i="303" s="1"/>
  <c r="Z14" i="303" s="1"/>
  <c r="Z15" i="303" s="1"/>
  <c r="Z16" i="303" s="1"/>
  <c r="Z17" i="303" s="1"/>
  <c r="Z18" i="303" s="1"/>
  <c r="Z19" i="303" s="1"/>
  <c r="Z20" i="303" s="1"/>
  <c r="Z21" i="303" s="1"/>
  <c r="Z22" i="303" s="1"/>
  <c r="Z23" i="303" s="1"/>
  <c r="Z24" i="303" s="1"/>
  <c r="Z25" i="303" s="1"/>
  <c r="Z26" i="303" s="1"/>
  <c r="Z27" i="303" s="1"/>
  <c r="Z28" i="303" s="1"/>
  <c r="Z29" i="303" s="1"/>
  <c r="Z30" i="303" s="1"/>
  <c r="Z31" i="303" s="1"/>
  <c r="Z32" i="303" s="1"/>
  <c r="Z33" i="303" s="1"/>
  <c r="Z34" i="303" s="1"/>
  <c r="Z35" i="303" s="1"/>
  <c r="Z36" i="303" s="1"/>
  <c r="Z37" i="303" s="1"/>
  <c r="Z38" i="303" s="1"/>
  <c r="Z39" i="303" s="1"/>
  <c r="Z40" i="303" s="1"/>
  <c r="Z41" i="303" s="1"/>
  <c r="Z42" i="303" s="1"/>
  <c r="Z43" i="303" s="1"/>
  <c r="Z44" i="303" s="1"/>
  <c r="Z45" i="303" s="1"/>
  <c r="Z46" i="303" s="1"/>
  <c r="Z47" i="303" s="1"/>
  <c r="Z48" i="303" s="1"/>
  <c r="Z49" i="303" s="1"/>
  <c r="Z50" i="303" s="1"/>
  <c r="Z51" i="303" s="1"/>
  <c r="Z52" i="303" s="1"/>
  <c r="Z53" i="303" s="1"/>
  <c r="Z54" i="303" s="1"/>
  <c r="Z55" i="303" s="1"/>
  <c r="Z56" i="303" s="1"/>
  <c r="Z57" i="303" s="1"/>
  <c r="Z58" i="303" s="1"/>
  <c r="Z59" i="303" s="1"/>
  <c r="Z60" i="303" s="1"/>
  <c r="Z61" i="303" s="1"/>
  <c r="Z62" i="303" s="1"/>
  <c r="Z63" i="303" s="1"/>
  <c r="Z64" i="303" s="1"/>
  <c r="Z65" i="303" s="1"/>
  <c r="Z66" i="303" s="1"/>
  <c r="Z67" i="303" s="1"/>
  <c r="Z68" i="303" s="1"/>
  <c r="Z69" i="303" s="1"/>
  <c r="Z70" i="303" s="1"/>
  <c r="Z71" i="303" s="1"/>
  <c r="Z72" i="303" s="1"/>
  <c r="Z73" i="303" s="1"/>
  <c r="Z74" i="303" s="1"/>
  <c r="Z75" i="303" s="1"/>
  <c r="Z76" i="303" s="1"/>
  <c r="Z77" i="303" s="1"/>
  <c r="Z78" i="303" s="1"/>
  <c r="Z79" i="303" s="1"/>
  <c r="Z80" i="303" s="1"/>
  <c r="Z81" i="303" s="1"/>
  <c r="Z82" i="303" s="1"/>
  <c r="Z83" i="303" s="1"/>
  <c r="Z84" i="303" s="1"/>
  <c r="Z85" i="303" s="1"/>
  <c r="Z86" i="303" s="1"/>
  <c r="Z87" i="303" s="1"/>
  <c r="Z88" i="303" s="1"/>
  <c r="Z89" i="303" s="1"/>
  <c r="Z90" i="303" s="1"/>
  <c r="Z91" i="303" s="1"/>
  <c r="Z92" i="303" s="1"/>
  <c r="Z93" i="303" s="1"/>
  <c r="Z94" i="303" s="1"/>
  <c r="Z95" i="303" s="1"/>
  <c r="Z96" i="303" s="1"/>
  <c r="Z97" i="303" s="1"/>
  <c r="Z98" i="303" s="1"/>
  <c r="Z99" i="303" s="1"/>
  <c r="Z100" i="303" s="1"/>
  <c r="Z101" i="303" s="1"/>
  <c r="Z102" i="303" s="1"/>
  <c r="Z103" i="303" s="1"/>
  <c r="Z104" i="303" s="1"/>
  <c r="Y5" i="303"/>
  <c r="Y6" i="303" s="1"/>
  <c r="Y7" i="303" s="1"/>
  <c r="Y8" i="303" s="1"/>
  <c r="Y9" i="303" s="1"/>
  <c r="Y10" i="303" s="1"/>
  <c r="Y11" i="303" s="1"/>
  <c r="Y12" i="303" s="1"/>
  <c r="Y13" i="303" s="1"/>
  <c r="Y14" i="303" s="1"/>
  <c r="Y15" i="303" s="1"/>
  <c r="Y16" i="303" s="1"/>
  <c r="Y17" i="303" s="1"/>
  <c r="Y18" i="303" s="1"/>
  <c r="Y19" i="303" s="1"/>
  <c r="Y20" i="303" s="1"/>
  <c r="Y21" i="303" s="1"/>
  <c r="Y22" i="303" s="1"/>
  <c r="Y23" i="303" s="1"/>
  <c r="Y24" i="303" s="1"/>
  <c r="Y25" i="303" s="1"/>
  <c r="Y26" i="303" s="1"/>
  <c r="Y27" i="303" s="1"/>
  <c r="Y28" i="303" s="1"/>
  <c r="Y29" i="303" s="1"/>
  <c r="Y30" i="303" s="1"/>
  <c r="Y31" i="303" s="1"/>
  <c r="Y32" i="303" s="1"/>
  <c r="Y33" i="303" s="1"/>
  <c r="Y34" i="303" s="1"/>
  <c r="Y35" i="303" s="1"/>
  <c r="Y36" i="303" s="1"/>
  <c r="Y37" i="303" s="1"/>
  <c r="Y38" i="303" s="1"/>
  <c r="Y39" i="303" s="1"/>
  <c r="Y40" i="303" s="1"/>
  <c r="Y41" i="303" s="1"/>
  <c r="Y42" i="303" s="1"/>
  <c r="Y43" i="303" s="1"/>
  <c r="Y44" i="303" s="1"/>
  <c r="Y45" i="303" s="1"/>
  <c r="Y46" i="303" s="1"/>
  <c r="Y47" i="303" s="1"/>
  <c r="Y48" i="303" s="1"/>
  <c r="Y49" i="303" s="1"/>
  <c r="Y50" i="303" s="1"/>
  <c r="Y51" i="303" s="1"/>
  <c r="Y52" i="303" s="1"/>
  <c r="Y53" i="303" s="1"/>
  <c r="Y54" i="303" s="1"/>
  <c r="Y55" i="303" s="1"/>
  <c r="Y56" i="303" s="1"/>
  <c r="Y57" i="303" s="1"/>
  <c r="Y58" i="303" s="1"/>
  <c r="Y59" i="303" s="1"/>
  <c r="Y60" i="303" s="1"/>
  <c r="Y61" i="303" s="1"/>
  <c r="Y62" i="303" s="1"/>
  <c r="Y63" i="303" s="1"/>
  <c r="Y64" i="303" s="1"/>
  <c r="Y65" i="303" s="1"/>
  <c r="Y66" i="303" s="1"/>
  <c r="Y67" i="303" s="1"/>
  <c r="Y68" i="303" s="1"/>
  <c r="Y69" i="303" s="1"/>
  <c r="Y70" i="303" s="1"/>
  <c r="Y71" i="303" s="1"/>
  <c r="Y72" i="303" s="1"/>
  <c r="Y73" i="303" s="1"/>
  <c r="Y74" i="303" s="1"/>
  <c r="Y75" i="303" s="1"/>
  <c r="Y76" i="303" s="1"/>
  <c r="Y77" i="303" s="1"/>
  <c r="Y78" i="303" s="1"/>
  <c r="Y79" i="303" s="1"/>
  <c r="Y80" i="303" s="1"/>
  <c r="Y81" i="303" s="1"/>
  <c r="Y82" i="303" s="1"/>
  <c r="Y83" i="303" s="1"/>
  <c r="Y84" i="303" s="1"/>
  <c r="Y85" i="303" s="1"/>
  <c r="Y86" i="303" s="1"/>
  <c r="Y87" i="303" s="1"/>
  <c r="Y88" i="303" s="1"/>
  <c r="Y89" i="303" s="1"/>
  <c r="Y90" i="303" s="1"/>
  <c r="Y91" i="303" s="1"/>
  <c r="Y92" i="303" s="1"/>
  <c r="Y93" i="303" s="1"/>
  <c r="Y94" i="303" s="1"/>
  <c r="Y95" i="303" s="1"/>
  <c r="Y96" i="303" s="1"/>
  <c r="Y97" i="303" s="1"/>
  <c r="Y98" i="303" s="1"/>
  <c r="Y99" i="303" s="1"/>
  <c r="Y100" i="303" s="1"/>
  <c r="Y101" i="303" s="1"/>
  <c r="Y102" i="303" s="1"/>
  <c r="Y103" i="303" s="1"/>
  <c r="Y104" i="303" s="1"/>
  <c r="X5" i="303"/>
  <c r="X6" i="303" s="1"/>
  <c r="X7" i="303" s="1"/>
  <c r="X8" i="303" s="1"/>
  <c r="X9" i="303" s="1"/>
  <c r="X10" i="303" s="1"/>
  <c r="X11" i="303" s="1"/>
  <c r="X12" i="303" s="1"/>
  <c r="X13" i="303" s="1"/>
  <c r="X14" i="303" s="1"/>
  <c r="X15" i="303" s="1"/>
  <c r="X16" i="303" s="1"/>
  <c r="X17" i="303" s="1"/>
  <c r="X18" i="303" s="1"/>
  <c r="X19" i="303" s="1"/>
  <c r="X20" i="303" s="1"/>
  <c r="X21" i="303" s="1"/>
  <c r="X22" i="303" s="1"/>
  <c r="X23" i="303" s="1"/>
  <c r="X24" i="303" s="1"/>
  <c r="X25" i="303" s="1"/>
  <c r="X26" i="303" s="1"/>
  <c r="X27" i="303" s="1"/>
  <c r="X28" i="303" s="1"/>
  <c r="X29" i="303" s="1"/>
  <c r="X30" i="303" s="1"/>
  <c r="X31" i="303" s="1"/>
  <c r="X32" i="303" s="1"/>
  <c r="X33" i="303" s="1"/>
  <c r="X34" i="303" s="1"/>
  <c r="X35" i="303" s="1"/>
  <c r="X36" i="303" s="1"/>
  <c r="X37" i="303" s="1"/>
  <c r="X38" i="303" s="1"/>
  <c r="X39" i="303" s="1"/>
  <c r="X40" i="303" s="1"/>
  <c r="X41" i="303" s="1"/>
  <c r="X42" i="303" s="1"/>
  <c r="X43" i="303" s="1"/>
  <c r="X44" i="303" s="1"/>
  <c r="X45" i="303" s="1"/>
  <c r="X46" i="303" s="1"/>
  <c r="X47" i="303" s="1"/>
  <c r="X48" i="303" s="1"/>
  <c r="X49" i="303" s="1"/>
  <c r="X50" i="303" s="1"/>
  <c r="X51" i="303" s="1"/>
  <c r="X52" i="303" s="1"/>
  <c r="X53" i="303" s="1"/>
  <c r="X54" i="303" s="1"/>
  <c r="X55" i="303" s="1"/>
  <c r="X56" i="303" s="1"/>
  <c r="X57" i="303" s="1"/>
  <c r="X58" i="303" s="1"/>
  <c r="X59" i="303" s="1"/>
  <c r="X60" i="303" s="1"/>
  <c r="X61" i="303" s="1"/>
  <c r="X62" i="303" s="1"/>
  <c r="X63" i="303" s="1"/>
  <c r="X64" i="303" s="1"/>
  <c r="X65" i="303" s="1"/>
  <c r="X66" i="303" s="1"/>
  <c r="X67" i="303" s="1"/>
  <c r="X68" i="303" s="1"/>
  <c r="X69" i="303" s="1"/>
  <c r="X70" i="303" s="1"/>
  <c r="X71" i="303" s="1"/>
  <c r="X72" i="303" s="1"/>
  <c r="X73" i="303" s="1"/>
  <c r="X74" i="303" s="1"/>
  <c r="X75" i="303" s="1"/>
  <c r="X76" i="303" s="1"/>
  <c r="X77" i="303" s="1"/>
  <c r="X78" i="303" s="1"/>
  <c r="X79" i="303" s="1"/>
  <c r="X80" i="303" s="1"/>
  <c r="X81" i="303" s="1"/>
  <c r="X82" i="303" s="1"/>
  <c r="X83" i="303" s="1"/>
  <c r="X84" i="303" s="1"/>
  <c r="X85" i="303" s="1"/>
  <c r="X86" i="303" s="1"/>
  <c r="X87" i="303" s="1"/>
  <c r="X88" i="303" s="1"/>
  <c r="X89" i="303" s="1"/>
  <c r="X90" i="303" s="1"/>
  <c r="X91" i="303" s="1"/>
  <c r="X92" i="303" s="1"/>
  <c r="X93" i="303" s="1"/>
  <c r="X94" i="303" s="1"/>
  <c r="X95" i="303" s="1"/>
  <c r="X96" i="303" s="1"/>
  <c r="X97" i="303" s="1"/>
  <c r="X98" i="303" s="1"/>
  <c r="X99" i="303" s="1"/>
  <c r="X100" i="303" s="1"/>
  <c r="X101" i="303" s="1"/>
  <c r="X102" i="303" s="1"/>
  <c r="X103" i="303" s="1"/>
  <c r="X104" i="303" s="1"/>
  <c r="W5" i="303"/>
  <c r="W6" i="303" s="1"/>
  <c r="W7" i="303" s="1"/>
  <c r="W8" i="303" s="1"/>
  <c r="W9" i="303" s="1"/>
  <c r="W10" i="303" s="1"/>
  <c r="W11" i="303" s="1"/>
  <c r="W12" i="303" s="1"/>
  <c r="W13" i="303" s="1"/>
  <c r="W14" i="303" s="1"/>
  <c r="W15" i="303" s="1"/>
  <c r="W16" i="303" s="1"/>
  <c r="W17" i="303" s="1"/>
  <c r="W18" i="303" s="1"/>
  <c r="W19" i="303" s="1"/>
  <c r="W20" i="303" s="1"/>
  <c r="W21" i="303" s="1"/>
  <c r="W22" i="303" s="1"/>
  <c r="W23" i="303" s="1"/>
  <c r="W24" i="303" s="1"/>
  <c r="W25" i="303" s="1"/>
  <c r="W26" i="303" s="1"/>
  <c r="W27" i="303" s="1"/>
  <c r="W28" i="303" s="1"/>
  <c r="W29" i="303" s="1"/>
  <c r="W30" i="303" s="1"/>
  <c r="W31" i="303" s="1"/>
  <c r="W32" i="303" s="1"/>
  <c r="W33" i="303" s="1"/>
  <c r="W34" i="303" s="1"/>
  <c r="W35" i="303" s="1"/>
  <c r="W36" i="303" s="1"/>
  <c r="W37" i="303" s="1"/>
  <c r="W38" i="303" s="1"/>
  <c r="W39" i="303" s="1"/>
  <c r="W40" i="303" s="1"/>
  <c r="W41" i="303" s="1"/>
  <c r="W42" i="303" s="1"/>
  <c r="W43" i="303" s="1"/>
  <c r="W44" i="303" s="1"/>
  <c r="W45" i="303" s="1"/>
  <c r="W46" i="303" s="1"/>
  <c r="W47" i="303" s="1"/>
  <c r="W48" i="303" s="1"/>
  <c r="W49" i="303" s="1"/>
  <c r="W50" i="303" s="1"/>
  <c r="W51" i="303" s="1"/>
  <c r="W52" i="303" s="1"/>
  <c r="W53" i="303" s="1"/>
  <c r="W54" i="303" s="1"/>
  <c r="W55" i="303" s="1"/>
  <c r="W56" i="303" s="1"/>
  <c r="W57" i="303" s="1"/>
  <c r="W58" i="303" s="1"/>
  <c r="W59" i="303" s="1"/>
  <c r="W60" i="303" s="1"/>
  <c r="W61" i="303" s="1"/>
  <c r="W62" i="303" s="1"/>
  <c r="W63" i="303" s="1"/>
  <c r="W64" i="303" s="1"/>
  <c r="W65" i="303" s="1"/>
  <c r="W66" i="303" s="1"/>
  <c r="W67" i="303" s="1"/>
  <c r="W68" i="303" s="1"/>
  <c r="W69" i="303" s="1"/>
  <c r="W70" i="303" s="1"/>
  <c r="W71" i="303" s="1"/>
  <c r="W72" i="303" s="1"/>
  <c r="W73" i="303" s="1"/>
  <c r="W74" i="303" s="1"/>
  <c r="W75" i="303" s="1"/>
  <c r="W76" i="303" s="1"/>
  <c r="W77" i="303" s="1"/>
  <c r="W78" i="303" s="1"/>
  <c r="W79" i="303" s="1"/>
  <c r="W80" i="303" s="1"/>
  <c r="W81" i="303" s="1"/>
  <c r="W82" i="303" s="1"/>
  <c r="W83" i="303" s="1"/>
  <c r="W84" i="303" s="1"/>
  <c r="W85" i="303" s="1"/>
  <c r="W86" i="303" s="1"/>
  <c r="W87" i="303" s="1"/>
  <c r="W88" i="303" s="1"/>
  <c r="W89" i="303" s="1"/>
  <c r="W90" i="303" s="1"/>
  <c r="W91" i="303" s="1"/>
  <c r="W92" i="303" s="1"/>
  <c r="W93" i="303" s="1"/>
  <c r="W94" i="303" s="1"/>
  <c r="W95" i="303" s="1"/>
  <c r="W96" i="303" s="1"/>
  <c r="W97" i="303" s="1"/>
  <c r="W98" i="303" s="1"/>
  <c r="W99" i="303" s="1"/>
  <c r="W100" i="303" s="1"/>
  <c r="W101" i="303" s="1"/>
  <c r="W102" i="303" s="1"/>
  <c r="W103" i="303" s="1"/>
  <c r="W104" i="303" s="1"/>
  <c r="V5" i="303"/>
  <c r="V6" i="303" s="1"/>
  <c r="V7" i="303" s="1"/>
  <c r="V8" i="303" s="1"/>
  <c r="V9" i="303" s="1"/>
  <c r="V10" i="303" s="1"/>
  <c r="V11" i="303" s="1"/>
  <c r="V12" i="303" s="1"/>
  <c r="V13" i="303" s="1"/>
  <c r="V14" i="303" s="1"/>
  <c r="V15" i="303" s="1"/>
  <c r="V16" i="303" s="1"/>
  <c r="V17" i="303" s="1"/>
  <c r="V18" i="303" s="1"/>
  <c r="V19" i="303" s="1"/>
  <c r="V20" i="303" s="1"/>
  <c r="V21" i="303" s="1"/>
  <c r="V22" i="303" s="1"/>
  <c r="V23" i="303" s="1"/>
  <c r="V24" i="303" s="1"/>
  <c r="V25" i="303" s="1"/>
  <c r="V26" i="303" s="1"/>
  <c r="V27" i="303" s="1"/>
  <c r="V28" i="303" s="1"/>
  <c r="V29" i="303" s="1"/>
  <c r="V30" i="303" s="1"/>
  <c r="V31" i="303" s="1"/>
  <c r="V32" i="303" s="1"/>
  <c r="V33" i="303" s="1"/>
  <c r="V34" i="303" s="1"/>
  <c r="V35" i="303" s="1"/>
  <c r="V36" i="303" s="1"/>
  <c r="V37" i="303" s="1"/>
  <c r="V38" i="303" s="1"/>
  <c r="V39" i="303" s="1"/>
  <c r="V40" i="303" s="1"/>
  <c r="V41" i="303" s="1"/>
  <c r="V42" i="303" s="1"/>
  <c r="V43" i="303" s="1"/>
  <c r="V44" i="303" s="1"/>
  <c r="V45" i="303" s="1"/>
  <c r="V46" i="303" s="1"/>
  <c r="V47" i="303" s="1"/>
  <c r="V48" i="303" s="1"/>
  <c r="V49" i="303" s="1"/>
  <c r="V50" i="303" s="1"/>
  <c r="V51" i="303" s="1"/>
  <c r="V52" i="303" s="1"/>
  <c r="V53" i="303" s="1"/>
  <c r="V54" i="303" s="1"/>
  <c r="V55" i="303" s="1"/>
  <c r="V56" i="303" s="1"/>
  <c r="V57" i="303" s="1"/>
  <c r="V58" i="303" s="1"/>
  <c r="V59" i="303" s="1"/>
  <c r="V60" i="303" s="1"/>
  <c r="V61" i="303" s="1"/>
  <c r="V62" i="303" s="1"/>
  <c r="V63" i="303" s="1"/>
  <c r="V64" i="303" s="1"/>
  <c r="V65" i="303" s="1"/>
  <c r="V66" i="303" s="1"/>
  <c r="V67" i="303" s="1"/>
  <c r="V68" i="303" s="1"/>
  <c r="V69" i="303" s="1"/>
  <c r="V70" i="303" s="1"/>
  <c r="V71" i="303" s="1"/>
  <c r="V72" i="303" s="1"/>
  <c r="V73" i="303" s="1"/>
  <c r="V74" i="303" s="1"/>
  <c r="V75" i="303" s="1"/>
  <c r="V76" i="303" s="1"/>
  <c r="V77" i="303" s="1"/>
  <c r="V78" i="303" s="1"/>
  <c r="V79" i="303" s="1"/>
  <c r="V80" i="303" s="1"/>
  <c r="V81" i="303" s="1"/>
  <c r="V82" i="303" s="1"/>
  <c r="V83" i="303" s="1"/>
  <c r="V84" i="303" s="1"/>
  <c r="V85" i="303" s="1"/>
  <c r="V86" i="303" s="1"/>
  <c r="V87" i="303" s="1"/>
  <c r="V88" i="303" s="1"/>
  <c r="V89" i="303" s="1"/>
  <c r="V90" i="303" s="1"/>
  <c r="V91" i="303" s="1"/>
  <c r="V92" i="303" s="1"/>
  <c r="V93" i="303" s="1"/>
  <c r="V94" i="303" s="1"/>
  <c r="V95" i="303" s="1"/>
  <c r="V96" i="303" s="1"/>
  <c r="V97" i="303" s="1"/>
  <c r="V98" i="303" s="1"/>
  <c r="V99" i="303" s="1"/>
  <c r="V100" i="303" s="1"/>
  <c r="V101" i="303" s="1"/>
  <c r="V102" i="303" s="1"/>
  <c r="V103" i="303" s="1"/>
  <c r="V104" i="303" s="1"/>
  <c r="U5" i="303"/>
  <c r="U6" i="303" s="1"/>
  <c r="U7" i="303" s="1"/>
  <c r="U8" i="303" s="1"/>
  <c r="U9" i="303" s="1"/>
  <c r="U10" i="303" s="1"/>
  <c r="U11" i="303" s="1"/>
  <c r="U12" i="303" s="1"/>
  <c r="U13" i="303" s="1"/>
  <c r="U14" i="303" s="1"/>
  <c r="U15" i="303" s="1"/>
  <c r="U16" i="303" s="1"/>
  <c r="U17" i="303" s="1"/>
  <c r="U18" i="303" s="1"/>
  <c r="U19" i="303" s="1"/>
  <c r="U20" i="303" s="1"/>
  <c r="U21" i="303" s="1"/>
  <c r="U22" i="303" s="1"/>
  <c r="U23" i="303" s="1"/>
  <c r="U24" i="303" s="1"/>
  <c r="U25" i="303" s="1"/>
  <c r="U26" i="303" s="1"/>
  <c r="U27" i="303" s="1"/>
  <c r="U28" i="303" s="1"/>
  <c r="U29" i="303" s="1"/>
  <c r="U30" i="303" s="1"/>
  <c r="U31" i="303" s="1"/>
  <c r="U32" i="303" s="1"/>
  <c r="U33" i="303" s="1"/>
  <c r="U34" i="303" s="1"/>
  <c r="U35" i="303" s="1"/>
  <c r="U36" i="303" s="1"/>
  <c r="U37" i="303" s="1"/>
  <c r="U38" i="303" s="1"/>
  <c r="U39" i="303" s="1"/>
  <c r="U40" i="303" s="1"/>
  <c r="U41" i="303" s="1"/>
  <c r="U42" i="303" s="1"/>
  <c r="U43" i="303" s="1"/>
  <c r="U44" i="303" s="1"/>
  <c r="U45" i="303" s="1"/>
  <c r="U46" i="303" s="1"/>
  <c r="U47" i="303" s="1"/>
  <c r="U48" i="303" s="1"/>
  <c r="U49" i="303" s="1"/>
  <c r="U50" i="303" s="1"/>
  <c r="U51" i="303" s="1"/>
  <c r="U52" i="303" s="1"/>
  <c r="U53" i="303" s="1"/>
  <c r="U54" i="303" s="1"/>
  <c r="U55" i="303" s="1"/>
  <c r="U56" i="303" s="1"/>
  <c r="U57" i="303" s="1"/>
  <c r="U58" i="303" s="1"/>
  <c r="U59" i="303" s="1"/>
  <c r="U60" i="303" s="1"/>
  <c r="U61" i="303" s="1"/>
  <c r="U62" i="303" s="1"/>
  <c r="U63" i="303" s="1"/>
  <c r="U64" i="303" s="1"/>
  <c r="U65" i="303" s="1"/>
  <c r="U66" i="303" s="1"/>
  <c r="U67" i="303" s="1"/>
  <c r="U68" i="303" s="1"/>
  <c r="U69" i="303" s="1"/>
  <c r="U70" i="303" s="1"/>
  <c r="U71" i="303" s="1"/>
  <c r="U72" i="303" s="1"/>
  <c r="U73" i="303" s="1"/>
  <c r="U74" i="303" s="1"/>
  <c r="U75" i="303" s="1"/>
  <c r="U76" i="303" s="1"/>
  <c r="U77" i="303" s="1"/>
  <c r="U78" i="303" s="1"/>
  <c r="U79" i="303" s="1"/>
  <c r="U80" i="303" s="1"/>
  <c r="U81" i="303" s="1"/>
  <c r="U82" i="303" s="1"/>
  <c r="U83" i="303" s="1"/>
  <c r="U84" i="303" s="1"/>
  <c r="U85" i="303" s="1"/>
  <c r="U86" i="303" s="1"/>
  <c r="U87" i="303" s="1"/>
  <c r="U88" i="303" s="1"/>
  <c r="U89" i="303" s="1"/>
  <c r="U90" i="303" s="1"/>
  <c r="U91" i="303" s="1"/>
  <c r="U92" i="303" s="1"/>
  <c r="U93" i="303" s="1"/>
  <c r="U94" i="303" s="1"/>
  <c r="U95" i="303" s="1"/>
  <c r="U96" i="303" s="1"/>
  <c r="U97" i="303" s="1"/>
  <c r="U98" i="303" s="1"/>
  <c r="U99" i="303" s="1"/>
  <c r="U100" i="303" s="1"/>
  <c r="U101" i="303" s="1"/>
  <c r="U102" i="303" s="1"/>
  <c r="U103" i="303" s="1"/>
  <c r="U104" i="303" s="1"/>
  <c r="T5" i="303"/>
  <c r="T6" i="303" s="1"/>
  <c r="T7" i="303" s="1"/>
  <c r="T8" i="303" s="1"/>
  <c r="T9" i="303" s="1"/>
  <c r="T10" i="303" s="1"/>
  <c r="T11" i="303" s="1"/>
  <c r="T12" i="303" s="1"/>
  <c r="T13" i="303" s="1"/>
  <c r="T14" i="303" s="1"/>
  <c r="T15" i="303" s="1"/>
  <c r="T16" i="303" s="1"/>
  <c r="T17" i="303" s="1"/>
  <c r="T18" i="303" s="1"/>
  <c r="T19" i="303" s="1"/>
  <c r="T20" i="303" s="1"/>
  <c r="T21" i="303" s="1"/>
  <c r="T22" i="303" s="1"/>
  <c r="T23" i="303" s="1"/>
  <c r="T24" i="303" s="1"/>
  <c r="T25" i="303" s="1"/>
  <c r="T26" i="303" s="1"/>
  <c r="T27" i="303" s="1"/>
  <c r="T28" i="303" s="1"/>
  <c r="T29" i="303" s="1"/>
  <c r="T30" i="303" s="1"/>
  <c r="T31" i="303" s="1"/>
  <c r="T32" i="303" s="1"/>
  <c r="T33" i="303" s="1"/>
  <c r="T34" i="303" s="1"/>
  <c r="T35" i="303" s="1"/>
  <c r="T36" i="303" s="1"/>
  <c r="T37" i="303" s="1"/>
  <c r="T38" i="303" s="1"/>
  <c r="T39" i="303" s="1"/>
  <c r="T40" i="303" s="1"/>
  <c r="T41" i="303" s="1"/>
  <c r="T42" i="303" s="1"/>
  <c r="T43" i="303" s="1"/>
  <c r="T44" i="303" s="1"/>
  <c r="T45" i="303" s="1"/>
  <c r="T46" i="303" s="1"/>
  <c r="T47" i="303" s="1"/>
  <c r="T48" i="303" s="1"/>
  <c r="T49" i="303" s="1"/>
  <c r="T50" i="303" s="1"/>
  <c r="T51" i="303" s="1"/>
  <c r="T52" i="303" s="1"/>
  <c r="T53" i="303" s="1"/>
  <c r="T54" i="303" s="1"/>
  <c r="T55" i="303" s="1"/>
  <c r="T56" i="303" s="1"/>
  <c r="T57" i="303" s="1"/>
  <c r="T58" i="303" s="1"/>
  <c r="T59" i="303" s="1"/>
  <c r="T60" i="303" s="1"/>
  <c r="T61" i="303" s="1"/>
  <c r="T62" i="303" s="1"/>
  <c r="T63" i="303" s="1"/>
  <c r="T64" i="303" s="1"/>
  <c r="T65" i="303" s="1"/>
  <c r="T66" i="303" s="1"/>
  <c r="T67" i="303" s="1"/>
  <c r="T68" i="303" s="1"/>
  <c r="T69" i="303" s="1"/>
  <c r="T70" i="303" s="1"/>
  <c r="T71" i="303" s="1"/>
  <c r="T72" i="303" s="1"/>
  <c r="T73" i="303" s="1"/>
  <c r="T74" i="303" s="1"/>
  <c r="T75" i="303" s="1"/>
  <c r="T76" i="303" s="1"/>
  <c r="T77" i="303" s="1"/>
  <c r="T78" i="303" s="1"/>
  <c r="T79" i="303" s="1"/>
  <c r="T80" i="303" s="1"/>
  <c r="T81" i="303" s="1"/>
  <c r="T82" i="303" s="1"/>
  <c r="T83" i="303" s="1"/>
  <c r="T84" i="303" s="1"/>
  <c r="T85" i="303" s="1"/>
  <c r="T86" i="303" s="1"/>
  <c r="T87" i="303" s="1"/>
  <c r="T88" i="303" s="1"/>
  <c r="T89" i="303" s="1"/>
  <c r="T90" i="303" s="1"/>
  <c r="T91" i="303" s="1"/>
  <c r="T92" i="303" s="1"/>
  <c r="T93" i="303" s="1"/>
  <c r="T94" i="303" s="1"/>
  <c r="T95" i="303" s="1"/>
  <c r="T96" i="303" s="1"/>
  <c r="T97" i="303" s="1"/>
  <c r="T98" i="303" s="1"/>
  <c r="T99" i="303" s="1"/>
  <c r="T100" i="303" s="1"/>
  <c r="T101" i="303" s="1"/>
  <c r="T102" i="303" s="1"/>
  <c r="T103" i="303" s="1"/>
  <c r="T104" i="303" s="1"/>
  <c r="S5" i="303"/>
  <c r="S6" i="303" s="1"/>
  <c r="S7" i="303" s="1"/>
  <c r="S8" i="303" s="1"/>
  <c r="S9" i="303" s="1"/>
  <c r="S10" i="303" s="1"/>
  <c r="S11" i="303" s="1"/>
  <c r="S12" i="303" s="1"/>
  <c r="S13" i="303" s="1"/>
  <c r="S14" i="303" s="1"/>
  <c r="S15" i="303" s="1"/>
  <c r="S16" i="303" s="1"/>
  <c r="S17" i="303" s="1"/>
  <c r="S18" i="303" s="1"/>
  <c r="S19" i="303" s="1"/>
  <c r="S20" i="303" s="1"/>
  <c r="S21" i="303" s="1"/>
  <c r="S22" i="303" s="1"/>
  <c r="S23" i="303" s="1"/>
  <c r="S24" i="303" s="1"/>
  <c r="S25" i="303" s="1"/>
  <c r="S26" i="303" s="1"/>
  <c r="S27" i="303" s="1"/>
  <c r="S28" i="303" s="1"/>
  <c r="S29" i="303" s="1"/>
  <c r="S30" i="303" s="1"/>
  <c r="S31" i="303" s="1"/>
  <c r="S32" i="303" s="1"/>
  <c r="S33" i="303" s="1"/>
  <c r="S34" i="303" s="1"/>
  <c r="S35" i="303" s="1"/>
  <c r="S36" i="303" s="1"/>
  <c r="S37" i="303" s="1"/>
  <c r="S38" i="303" s="1"/>
  <c r="S39" i="303" s="1"/>
  <c r="S40" i="303" s="1"/>
  <c r="S41" i="303" s="1"/>
  <c r="S42" i="303" s="1"/>
  <c r="S43" i="303" s="1"/>
  <c r="S44" i="303" s="1"/>
  <c r="S45" i="303" s="1"/>
  <c r="S46" i="303" s="1"/>
  <c r="S47" i="303" s="1"/>
  <c r="S48" i="303" s="1"/>
  <c r="S49" i="303" s="1"/>
  <c r="S50" i="303" s="1"/>
  <c r="S51" i="303" s="1"/>
  <c r="S52" i="303" s="1"/>
  <c r="S53" i="303" s="1"/>
  <c r="S54" i="303" s="1"/>
  <c r="S55" i="303" s="1"/>
  <c r="S56" i="303" s="1"/>
  <c r="S57" i="303" s="1"/>
  <c r="S58" i="303" s="1"/>
  <c r="S59" i="303" s="1"/>
  <c r="S60" i="303" s="1"/>
  <c r="S61" i="303" s="1"/>
  <c r="S62" i="303" s="1"/>
  <c r="S63" i="303" s="1"/>
  <c r="S64" i="303" s="1"/>
  <c r="S65" i="303" s="1"/>
  <c r="S66" i="303" s="1"/>
  <c r="S67" i="303" s="1"/>
  <c r="S68" i="303" s="1"/>
  <c r="S69" i="303" s="1"/>
  <c r="S70" i="303" s="1"/>
  <c r="S71" i="303" s="1"/>
  <c r="S72" i="303" s="1"/>
  <c r="S73" i="303" s="1"/>
  <c r="S74" i="303" s="1"/>
  <c r="S75" i="303" s="1"/>
  <c r="S76" i="303" s="1"/>
  <c r="S77" i="303" s="1"/>
  <c r="S78" i="303" s="1"/>
  <c r="S79" i="303" s="1"/>
  <c r="S80" i="303" s="1"/>
  <c r="S81" i="303" s="1"/>
  <c r="S82" i="303" s="1"/>
  <c r="S83" i="303" s="1"/>
  <c r="S84" i="303" s="1"/>
  <c r="S85" i="303" s="1"/>
  <c r="S86" i="303" s="1"/>
  <c r="S87" i="303" s="1"/>
  <c r="S88" i="303" s="1"/>
  <c r="S89" i="303" s="1"/>
  <c r="S90" i="303" s="1"/>
  <c r="S91" i="303" s="1"/>
  <c r="S92" i="303" s="1"/>
  <c r="S93" i="303" s="1"/>
  <c r="S94" i="303" s="1"/>
  <c r="S95" i="303" s="1"/>
  <c r="S96" i="303" s="1"/>
  <c r="S97" i="303" s="1"/>
  <c r="S98" i="303" s="1"/>
  <c r="S99" i="303" s="1"/>
  <c r="S100" i="303" s="1"/>
  <c r="S101" i="303" s="1"/>
  <c r="S102" i="303" s="1"/>
  <c r="S103" i="303" s="1"/>
  <c r="S104" i="303" s="1"/>
  <c r="R5" i="303"/>
  <c r="R6" i="303"/>
  <c r="R7" i="303" s="1"/>
  <c r="R8" i="303" s="1"/>
  <c r="R9" i="303" s="1"/>
  <c r="R10" i="303" s="1"/>
  <c r="R11" i="303" s="1"/>
  <c r="R12" i="303" s="1"/>
  <c r="R13" i="303" s="1"/>
  <c r="R14" i="303" s="1"/>
  <c r="R15" i="303" s="1"/>
  <c r="R16" i="303" s="1"/>
  <c r="R17" i="303" s="1"/>
  <c r="R18" i="303" s="1"/>
  <c r="R19" i="303" s="1"/>
  <c r="R20" i="303" s="1"/>
  <c r="R21" i="303" s="1"/>
  <c r="R22" i="303" s="1"/>
  <c r="R23" i="303" s="1"/>
  <c r="R24" i="303" s="1"/>
  <c r="R25" i="303" s="1"/>
  <c r="R26" i="303" s="1"/>
  <c r="R27" i="303" s="1"/>
  <c r="R28" i="303" s="1"/>
  <c r="R29" i="303" s="1"/>
  <c r="R30" i="303" s="1"/>
  <c r="R31" i="303" s="1"/>
  <c r="R32" i="303" s="1"/>
  <c r="R33" i="303" s="1"/>
  <c r="R34" i="303" s="1"/>
  <c r="R35" i="303" s="1"/>
  <c r="R36" i="303" s="1"/>
  <c r="R37" i="303" s="1"/>
  <c r="R38" i="303" s="1"/>
  <c r="R39" i="303" s="1"/>
  <c r="R40" i="303" s="1"/>
  <c r="R41" i="303" s="1"/>
  <c r="R42" i="303" s="1"/>
  <c r="R43" i="303" s="1"/>
  <c r="R44" i="303" s="1"/>
  <c r="R45" i="303" s="1"/>
  <c r="R46" i="303" s="1"/>
  <c r="R47" i="303" s="1"/>
  <c r="R48" i="303" s="1"/>
  <c r="R49" i="303" s="1"/>
  <c r="R50" i="303" s="1"/>
  <c r="R51" i="303" s="1"/>
  <c r="R52" i="303" s="1"/>
  <c r="R53" i="303" s="1"/>
  <c r="R54" i="303" s="1"/>
  <c r="R55" i="303" s="1"/>
  <c r="R56" i="303" s="1"/>
  <c r="R57" i="303" s="1"/>
  <c r="R58" i="303" s="1"/>
  <c r="R59" i="303" s="1"/>
  <c r="R60" i="303" s="1"/>
  <c r="R61" i="303" s="1"/>
  <c r="R62" i="303" s="1"/>
  <c r="R63" i="303" s="1"/>
  <c r="R64" i="303" s="1"/>
  <c r="R65" i="303" s="1"/>
  <c r="R66" i="303" s="1"/>
  <c r="R67" i="303" s="1"/>
  <c r="R68" i="303" s="1"/>
  <c r="R69" i="303" s="1"/>
  <c r="R70" i="303" s="1"/>
  <c r="R71" i="303" s="1"/>
  <c r="R72" i="303" s="1"/>
  <c r="R73" i="303" s="1"/>
  <c r="R74" i="303" s="1"/>
  <c r="R75" i="303" s="1"/>
  <c r="R76" i="303" s="1"/>
  <c r="R77" i="303" s="1"/>
  <c r="R78" i="303" s="1"/>
  <c r="R79" i="303" s="1"/>
  <c r="R80" i="303" s="1"/>
  <c r="R81" i="303" s="1"/>
  <c r="R82" i="303" s="1"/>
  <c r="R83" i="303" s="1"/>
  <c r="R84" i="303" s="1"/>
  <c r="R85" i="303" s="1"/>
  <c r="R86" i="303" s="1"/>
  <c r="R87" i="303" s="1"/>
  <c r="R88" i="303" s="1"/>
  <c r="R89" i="303" s="1"/>
  <c r="R90" i="303" s="1"/>
  <c r="R91" i="303" s="1"/>
  <c r="R92" i="303" s="1"/>
  <c r="R93" i="303" s="1"/>
  <c r="R94" i="303" s="1"/>
  <c r="R95" i="303" s="1"/>
  <c r="R96" i="303" s="1"/>
  <c r="R97" i="303" s="1"/>
  <c r="R98" i="303" s="1"/>
  <c r="R99" i="303" s="1"/>
  <c r="R100" i="303" s="1"/>
  <c r="R101" i="303" s="1"/>
  <c r="R102" i="303" s="1"/>
  <c r="R103" i="303" s="1"/>
  <c r="R104" i="303" s="1"/>
  <c r="AF4" i="303"/>
  <c r="AE4" i="303"/>
  <c r="AD4" i="303"/>
  <c r="AC4" i="303"/>
  <c r="AB4" i="303"/>
  <c r="AA4" i="303"/>
  <c r="Z4" i="303"/>
  <c r="Y4" i="303"/>
  <c r="X4" i="303"/>
  <c r="W4" i="303"/>
  <c r="V4" i="303"/>
  <c r="U4" i="303"/>
  <c r="T4" i="303"/>
  <c r="S4" i="303"/>
  <c r="R4" i="303"/>
  <c r="AE6" i="305"/>
  <c r="AE7" i="305" s="1"/>
  <c r="AE8" i="305" s="1"/>
  <c r="AE9" i="305" s="1"/>
  <c r="AE10" i="305" s="1"/>
  <c r="AE11" i="305" s="1"/>
  <c r="AE12" i="305" s="1"/>
  <c r="AE13" i="305" s="1"/>
  <c r="AE14" i="305" s="1"/>
  <c r="AE15" i="305" s="1"/>
  <c r="AE16" i="305" s="1"/>
  <c r="AE17" i="305" s="1"/>
  <c r="AE18" i="305" s="1"/>
  <c r="AE19" i="305" s="1"/>
  <c r="AE20" i="305" s="1"/>
  <c r="AE21" i="305" s="1"/>
  <c r="AE22" i="305" s="1"/>
  <c r="AE23" i="305" s="1"/>
  <c r="AE24" i="305" s="1"/>
  <c r="AE25" i="305" s="1"/>
  <c r="AE26" i="305" s="1"/>
  <c r="AE27" i="305" s="1"/>
  <c r="AE28" i="305" s="1"/>
  <c r="AE29" i="305" s="1"/>
  <c r="AE30" i="305" s="1"/>
  <c r="AE31" i="305" s="1"/>
  <c r="AE32" i="305" s="1"/>
  <c r="AE33" i="305" s="1"/>
  <c r="AE34" i="305" s="1"/>
  <c r="AE35" i="305" s="1"/>
  <c r="AE36" i="305" s="1"/>
  <c r="AE37" i="305" s="1"/>
  <c r="AE38" i="305" s="1"/>
  <c r="AE39" i="305" s="1"/>
  <c r="AE40" i="305" s="1"/>
  <c r="AE41" i="305" s="1"/>
  <c r="AE42" i="305" s="1"/>
  <c r="AE43" i="305" s="1"/>
  <c r="AE44" i="305" s="1"/>
  <c r="AE45" i="305" s="1"/>
  <c r="AE46" i="305" s="1"/>
  <c r="AE47" i="305" s="1"/>
  <c r="AE48" i="305" s="1"/>
  <c r="AE49" i="305" s="1"/>
  <c r="AE50" i="305" s="1"/>
  <c r="AE51" i="305" s="1"/>
  <c r="AE52" i="305" s="1"/>
  <c r="AE53" i="305" s="1"/>
  <c r="AE54" i="305" s="1"/>
  <c r="AE55" i="305" s="1"/>
  <c r="AE56" i="305" s="1"/>
  <c r="AE57" i="305" s="1"/>
  <c r="AE58" i="305" s="1"/>
  <c r="AE59" i="305" s="1"/>
  <c r="AE60" i="305" s="1"/>
  <c r="AE61" i="305" s="1"/>
  <c r="AE62" i="305" s="1"/>
  <c r="AE63" i="305" s="1"/>
  <c r="AE64" i="305" s="1"/>
  <c r="AE65" i="305" s="1"/>
  <c r="AE66" i="305" s="1"/>
  <c r="AE67" i="305" s="1"/>
  <c r="AE68" i="305" s="1"/>
  <c r="AE69" i="305" s="1"/>
  <c r="AE70" i="305" s="1"/>
  <c r="AE71" i="305" s="1"/>
  <c r="AE72" i="305" s="1"/>
  <c r="AE73" i="305" s="1"/>
  <c r="AE74" i="305" s="1"/>
  <c r="AE75" i="305" s="1"/>
  <c r="AE76" i="305" s="1"/>
  <c r="AE77" i="305" s="1"/>
  <c r="AE78" i="305" s="1"/>
  <c r="AE79" i="305" s="1"/>
  <c r="AE80" i="305" s="1"/>
  <c r="AE81" i="305" s="1"/>
  <c r="AE82" i="305" s="1"/>
  <c r="AE83" i="305" s="1"/>
  <c r="AE84" i="305" s="1"/>
  <c r="AE85" i="305" s="1"/>
  <c r="AE86" i="305" s="1"/>
  <c r="AE87" i="305" s="1"/>
  <c r="AE88" i="305" s="1"/>
  <c r="AE89" i="305" s="1"/>
  <c r="AE90" i="305" s="1"/>
  <c r="AE91" i="305" s="1"/>
  <c r="AE92" i="305" s="1"/>
  <c r="AE93" i="305" s="1"/>
  <c r="AE94" i="305" s="1"/>
  <c r="AE95" i="305" s="1"/>
  <c r="AE96" i="305" s="1"/>
  <c r="AE97" i="305" s="1"/>
  <c r="AE98" i="305" s="1"/>
  <c r="AE99" i="305" s="1"/>
  <c r="AE100" i="305" s="1"/>
  <c r="AE101" i="305" s="1"/>
  <c r="AE102" i="305" s="1"/>
  <c r="AE103" i="305" s="1"/>
  <c r="AE104" i="305" s="1"/>
  <c r="Z6" i="305"/>
  <c r="Z7" i="305" s="1"/>
  <c r="Z8" i="305" s="1"/>
  <c r="Z9" i="305" s="1"/>
  <c r="Z10" i="305" s="1"/>
  <c r="Z11" i="305" s="1"/>
  <c r="Z12" i="305" s="1"/>
  <c r="Z13" i="305" s="1"/>
  <c r="Z14" i="305" s="1"/>
  <c r="Z15" i="305" s="1"/>
  <c r="Z16" i="305" s="1"/>
  <c r="Z17" i="305" s="1"/>
  <c r="Z18" i="305" s="1"/>
  <c r="Z19" i="305" s="1"/>
  <c r="Z20" i="305" s="1"/>
  <c r="Z21" i="305" s="1"/>
  <c r="Z22" i="305" s="1"/>
  <c r="Z23" i="305" s="1"/>
  <c r="Z24" i="305" s="1"/>
  <c r="Z25" i="305" s="1"/>
  <c r="Z26" i="305" s="1"/>
  <c r="Z27" i="305" s="1"/>
  <c r="Z28" i="305" s="1"/>
  <c r="Z29" i="305" s="1"/>
  <c r="Z30" i="305" s="1"/>
  <c r="Z31" i="305" s="1"/>
  <c r="Z32" i="305" s="1"/>
  <c r="Z33" i="305" s="1"/>
  <c r="Z34" i="305" s="1"/>
  <c r="Z35" i="305" s="1"/>
  <c r="Z36" i="305" s="1"/>
  <c r="Z37" i="305" s="1"/>
  <c r="Z38" i="305" s="1"/>
  <c r="Z39" i="305" s="1"/>
  <c r="Z40" i="305" s="1"/>
  <c r="Z41" i="305" s="1"/>
  <c r="Z42" i="305" s="1"/>
  <c r="Z43" i="305" s="1"/>
  <c r="Z44" i="305" s="1"/>
  <c r="Z45" i="305" s="1"/>
  <c r="Z46" i="305" s="1"/>
  <c r="Z47" i="305" s="1"/>
  <c r="Z48" i="305" s="1"/>
  <c r="Z49" i="305" s="1"/>
  <c r="Z50" i="305" s="1"/>
  <c r="Z51" i="305" s="1"/>
  <c r="Z52" i="305" s="1"/>
  <c r="Z53" i="305" s="1"/>
  <c r="Z54" i="305" s="1"/>
  <c r="Z55" i="305" s="1"/>
  <c r="Z56" i="305" s="1"/>
  <c r="Z57" i="305" s="1"/>
  <c r="Z58" i="305" s="1"/>
  <c r="Z59" i="305" s="1"/>
  <c r="Z60" i="305" s="1"/>
  <c r="Z61" i="305" s="1"/>
  <c r="Z62" i="305" s="1"/>
  <c r="Z63" i="305" s="1"/>
  <c r="Z64" i="305" s="1"/>
  <c r="Z65" i="305" s="1"/>
  <c r="Z66" i="305" s="1"/>
  <c r="Z67" i="305" s="1"/>
  <c r="Z68" i="305" s="1"/>
  <c r="Z69" i="305" s="1"/>
  <c r="Z70" i="305" s="1"/>
  <c r="Z71" i="305" s="1"/>
  <c r="Z72" i="305" s="1"/>
  <c r="Z73" i="305" s="1"/>
  <c r="Z74" i="305" s="1"/>
  <c r="Z75" i="305" s="1"/>
  <c r="Z76" i="305" s="1"/>
  <c r="Z77" i="305" s="1"/>
  <c r="Z78" i="305" s="1"/>
  <c r="Z79" i="305" s="1"/>
  <c r="Z80" i="305" s="1"/>
  <c r="Z81" i="305" s="1"/>
  <c r="Z82" i="305" s="1"/>
  <c r="Z83" i="305" s="1"/>
  <c r="Z84" i="305" s="1"/>
  <c r="Z85" i="305" s="1"/>
  <c r="Z86" i="305" s="1"/>
  <c r="Z87" i="305" s="1"/>
  <c r="Z88" i="305" s="1"/>
  <c r="Z89" i="305" s="1"/>
  <c r="Z90" i="305" s="1"/>
  <c r="Z91" i="305" s="1"/>
  <c r="Z92" i="305" s="1"/>
  <c r="Z93" i="305" s="1"/>
  <c r="Z94" i="305" s="1"/>
  <c r="Z95" i="305" s="1"/>
  <c r="Z96" i="305" s="1"/>
  <c r="Z97" i="305" s="1"/>
  <c r="Z98" i="305" s="1"/>
  <c r="Z99" i="305" s="1"/>
  <c r="Z100" i="305" s="1"/>
  <c r="Z101" i="305" s="1"/>
  <c r="Z102" i="305" s="1"/>
  <c r="Z103" i="305" s="1"/>
  <c r="Z104" i="305" s="1"/>
  <c r="AF5" i="305"/>
  <c r="AF6" i="305" s="1"/>
  <c r="AF7" i="305" s="1"/>
  <c r="AF8" i="305" s="1"/>
  <c r="AF9" i="305" s="1"/>
  <c r="AF10" i="305" s="1"/>
  <c r="AF11" i="305" s="1"/>
  <c r="AF12" i="305" s="1"/>
  <c r="AF13" i="305" s="1"/>
  <c r="AF14" i="305" s="1"/>
  <c r="AF15" i="305" s="1"/>
  <c r="AF16" i="305" s="1"/>
  <c r="AF17" i="305" s="1"/>
  <c r="AF18" i="305" s="1"/>
  <c r="AF19" i="305" s="1"/>
  <c r="AF20" i="305" s="1"/>
  <c r="AF21" i="305" s="1"/>
  <c r="AF22" i="305" s="1"/>
  <c r="AF23" i="305" s="1"/>
  <c r="AF24" i="305" s="1"/>
  <c r="AF25" i="305" s="1"/>
  <c r="AF26" i="305" s="1"/>
  <c r="AF27" i="305" s="1"/>
  <c r="AF28" i="305" s="1"/>
  <c r="AF29" i="305" s="1"/>
  <c r="AF30" i="305" s="1"/>
  <c r="AF31" i="305" s="1"/>
  <c r="AF32" i="305" s="1"/>
  <c r="AF33" i="305" s="1"/>
  <c r="AF34" i="305" s="1"/>
  <c r="AF35" i="305" s="1"/>
  <c r="AF36" i="305" s="1"/>
  <c r="AF37" i="305" s="1"/>
  <c r="AF38" i="305" s="1"/>
  <c r="AF39" i="305" s="1"/>
  <c r="AF40" i="305" s="1"/>
  <c r="AF41" i="305" s="1"/>
  <c r="AF42" i="305" s="1"/>
  <c r="AF43" i="305" s="1"/>
  <c r="AF44" i="305" s="1"/>
  <c r="AF45" i="305" s="1"/>
  <c r="AF46" i="305" s="1"/>
  <c r="AF47" i="305" s="1"/>
  <c r="AF48" i="305" s="1"/>
  <c r="AF49" i="305" s="1"/>
  <c r="AF50" i="305" s="1"/>
  <c r="AF51" i="305" s="1"/>
  <c r="AF52" i="305" s="1"/>
  <c r="AF53" i="305" s="1"/>
  <c r="AF54" i="305" s="1"/>
  <c r="AF55" i="305" s="1"/>
  <c r="AF56" i="305" s="1"/>
  <c r="AF57" i="305" s="1"/>
  <c r="AF58" i="305" s="1"/>
  <c r="AF59" i="305" s="1"/>
  <c r="AF60" i="305" s="1"/>
  <c r="AF61" i="305" s="1"/>
  <c r="AF62" i="305" s="1"/>
  <c r="AF63" i="305" s="1"/>
  <c r="AF64" i="305" s="1"/>
  <c r="AF65" i="305" s="1"/>
  <c r="AF66" i="305" s="1"/>
  <c r="AF67" i="305" s="1"/>
  <c r="AF68" i="305" s="1"/>
  <c r="AF69" i="305" s="1"/>
  <c r="AF70" i="305" s="1"/>
  <c r="AF71" i="305" s="1"/>
  <c r="AF72" i="305" s="1"/>
  <c r="AF73" i="305" s="1"/>
  <c r="AF74" i="305" s="1"/>
  <c r="AF75" i="305" s="1"/>
  <c r="AF76" i="305" s="1"/>
  <c r="AF77" i="305" s="1"/>
  <c r="AF78" i="305" s="1"/>
  <c r="AF79" i="305" s="1"/>
  <c r="AF80" i="305" s="1"/>
  <c r="AF81" i="305" s="1"/>
  <c r="AF82" i="305" s="1"/>
  <c r="AF83" i="305" s="1"/>
  <c r="AF84" i="305" s="1"/>
  <c r="AF85" i="305" s="1"/>
  <c r="AF86" i="305" s="1"/>
  <c r="AF87" i="305" s="1"/>
  <c r="AF88" i="305" s="1"/>
  <c r="AF89" i="305" s="1"/>
  <c r="AF90" i="305" s="1"/>
  <c r="AF91" i="305" s="1"/>
  <c r="AF92" i="305" s="1"/>
  <c r="AF93" i="305" s="1"/>
  <c r="AF94" i="305" s="1"/>
  <c r="AF95" i="305" s="1"/>
  <c r="AF96" i="305" s="1"/>
  <c r="AF97" i="305" s="1"/>
  <c r="AF98" i="305" s="1"/>
  <c r="AF99" i="305" s="1"/>
  <c r="AF100" i="305" s="1"/>
  <c r="AF101" i="305" s="1"/>
  <c r="AF102" i="305" s="1"/>
  <c r="AF103" i="305" s="1"/>
  <c r="AF104" i="305" s="1"/>
  <c r="AE5" i="305"/>
  <c r="AD5" i="305"/>
  <c r="AD6" i="305" s="1"/>
  <c r="AD7" i="305" s="1"/>
  <c r="AD8" i="305" s="1"/>
  <c r="AD9" i="305" s="1"/>
  <c r="AD10" i="305" s="1"/>
  <c r="AD11" i="305" s="1"/>
  <c r="AD12" i="305" s="1"/>
  <c r="AD13" i="305" s="1"/>
  <c r="AD14" i="305" s="1"/>
  <c r="AD15" i="305" s="1"/>
  <c r="AD16" i="305" s="1"/>
  <c r="AD17" i="305" s="1"/>
  <c r="AD18" i="305" s="1"/>
  <c r="AD19" i="305" s="1"/>
  <c r="AD20" i="305" s="1"/>
  <c r="AD21" i="305" s="1"/>
  <c r="AD22" i="305" s="1"/>
  <c r="AD23" i="305" s="1"/>
  <c r="AD24" i="305" s="1"/>
  <c r="AD25" i="305" s="1"/>
  <c r="AD26" i="305" s="1"/>
  <c r="AD27" i="305" s="1"/>
  <c r="AD28" i="305" s="1"/>
  <c r="AD29" i="305" s="1"/>
  <c r="AD30" i="305" s="1"/>
  <c r="AD31" i="305" s="1"/>
  <c r="AD32" i="305" s="1"/>
  <c r="AD33" i="305" s="1"/>
  <c r="AD34" i="305" s="1"/>
  <c r="AD35" i="305" s="1"/>
  <c r="AD36" i="305" s="1"/>
  <c r="AD37" i="305" s="1"/>
  <c r="AD38" i="305" s="1"/>
  <c r="AD39" i="305" s="1"/>
  <c r="AD40" i="305" s="1"/>
  <c r="AD41" i="305" s="1"/>
  <c r="AD42" i="305" s="1"/>
  <c r="AD43" i="305" s="1"/>
  <c r="AD44" i="305" s="1"/>
  <c r="AD45" i="305" s="1"/>
  <c r="AD46" i="305" s="1"/>
  <c r="AD47" i="305" s="1"/>
  <c r="AD48" i="305" s="1"/>
  <c r="AD49" i="305" s="1"/>
  <c r="AD50" i="305" s="1"/>
  <c r="AD51" i="305" s="1"/>
  <c r="AD52" i="305" s="1"/>
  <c r="AD53" i="305" s="1"/>
  <c r="AD54" i="305" s="1"/>
  <c r="AD55" i="305" s="1"/>
  <c r="AD56" i="305" s="1"/>
  <c r="AD57" i="305" s="1"/>
  <c r="AD58" i="305" s="1"/>
  <c r="AD59" i="305" s="1"/>
  <c r="AD60" i="305" s="1"/>
  <c r="AD61" i="305" s="1"/>
  <c r="AD62" i="305" s="1"/>
  <c r="AD63" i="305" s="1"/>
  <c r="AD64" i="305" s="1"/>
  <c r="AD65" i="305" s="1"/>
  <c r="AD66" i="305" s="1"/>
  <c r="AD67" i="305" s="1"/>
  <c r="AD68" i="305" s="1"/>
  <c r="AD69" i="305" s="1"/>
  <c r="AD70" i="305" s="1"/>
  <c r="AD71" i="305" s="1"/>
  <c r="AD72" i="305" s="1"/>
  <c r="AD73" i="305" s="1"/>
  <c r="AD74" i="305" s="1"/>
  <c r="AD75" i="305" s="1"/>
  <c r="AD76" i="305" s="1"/>
  <c r="AD77" i="305" s="1"/>
  <c r="AD78" i="305" s="1"/>
  <c r="AD79" i="305" s="1"/>
  <c r="AD80" i="305" s="1"/>
  <c r="AD81" i="305" s="1"/>
  <c r="AD82" i="305" s="1"/>
  <c r="AD83" i="305" s="1"/>
  <c r="AD84" i="305" s="1"/>
  <c r="AD85" i="305" s="1"/>
  <c r="AD86" i="305" s="1"/>
  <c r="AD87" i="305" s="1"/>
  <c r="AD88" i="305" s="1"/>
  <c r="AD89" i="305" s="1"/>
  <c r="AD90" i="305" s="1"/>
  <c r="AD91" i="305" s="1"/>
  <c r="AD92" i="305" s="1"/>
  <c r="AD93" i="305" s="1"/>
  <c r="AD94" i="305" s="1"/>
  <c r="AD95" i="305" s="1"/>
  <c r="AD96" i="305" s="1"/>
  <c r="AD97" i="305" s="1"/>
  <c r="AD98" i="305" s="1"/>
  <c r="AD99" i="305" s="1"/>
  <c r="AD100" i="305" s="1"/>
  <c r="AD101" i="305" s="1"/>
  <c r="AD102" i="305" s="1"/>
  <c r="AD103" i="305" s="1"/>
  <c r="AD104" i="305" s="1"/>
  <c r="AC5" i="305"/>
  <c r="AC6" i="305" s="1"/>
  <c r="AC7" i="305" s="1"/>
  <c r="AC8" i="305" s="1"/>
  <c r="AC9" i="305" s="1"/>
  <c r="AC10" i="305" s="1"/>
  <c r="AC11" i="305" s="1"/>
  <c r="AC12" i="305" s="1"/>
  <c r="AC13" i="305" s="1"/>
  <c r="AC14" i="305" s="1"/>
  <c r="AC15" i="305" s="1"/>
  <c r="AC16" i="305" s="1"/>
  <c r="AC17" i="305" s="1"/>
  <c r="AC18" i="305" s="1"/>
  <c r="AC19" i="305" s="1"/>
  <c r="AC20" i="305" s="1"/>
  <c r="AC21" i="305" s="1"/>
  <c r="AC22" i="305" s="1"/>
  <c r="AC23" i="305" s="1"/>
  <c r="AC24" i="305" s="1"/>
  <c r="AC25" i="305" s="1"/>
  <c r="AC26" i="305" s="1"/>
  <c r="AC27" i="305" s="1"/>
  <c r="AC28" i="305" s="1"/>
  <c r="AC29" i="305" s="1"/>
  <c r="AC30" i="305" s="1"/>
  <c r="AC31" i="305" s="1"/>
  <c r="AC32" i="305" s="1"/>
  <c r="AC33" i="305" s="1"/>
  <c r="AC34" i="305" s="1"/>
  <c r="AC35" i="305" s="1"/>
  <c r="AC36" i="305" s="1"/>
  <c r="AC37" i="305" s="1"/>
  <c r="AC38" i="305" s="1"/>
  <c r="AC39" i="305" s="1"/>
  <c r="AC40" i="305" s="1"/>
  <c r="AC41" i="305" s="1"/>
  <c r="AC42" i="305" s="1"/>
  <c r="AC43" i="305" s="1"/>
  <c r="AC44" i="305" s="1"/>
  <c r="AC45" i="305" s="1"/>
  <c r="AC46" i="305" s="1"/>
  <c r="AC47" i="305" s="1"/>
  <c r="AC48" i="305" s="1"/>
  <c r="AC49" i="305" s="1"/>
  <c r="AC50" i="305" s="1"/>
  <c r="AC51" i="305" s="1"/>
  <c r="AC52" i="305" s="1"/>
  <c r="AC53" i="305" s="1"/>
  <c r="AC54" i="305" s="1"/>
  <c r="AC55" i="305" s="1"/>
  <c r="AC56" i="305" s="1"/>
  <c r="AC57" i="305" s="1"/>
  <c r="AC58" i="305" s="1"/>
  <c r="AC59" i="305" s="1"/>
  <c r="AC60" i="305" s="1"/>
  <c r="AC61" i="305" s="1"/>
  <c r="AC62" i="305" s="1"/>
  <c r="AC63" i="305" s="1"/>
  <c r="AC64" i="305" s="1"/>
  <c r="AC65" i="305" s="1"/>
  <c r="AC66" i="305" s="1"/>
  <c r="AC67" i="305" s="1"/>
  <c r="AC68" i="305" s="1"/>
  <c r="AC69" i="305" s="1"/>
  <c r="AC70" i="305" s="1"/>
  <c r="AC71" i="305" s="1"/>
  <c r="AC72" i="305" s="1"/>
  <c r="AC73" i="305" s="1"/>
  <c r="AC74" i="305" s="1"/>
  <c r="AC75" i="305" s="1"/>
  <c r="AC76" i="305" s="1"/>
  <c r="AC77" i="305" s="1"/>
  <c r="AC78" i="305" s="1"/>
  <c r="AC79" i="305" s="1"/>
  <c r="AC80" i="305" s="1"/>
  <c r="AC81" i="305" s="1"/>
  <c r="AC82" i="305" s="1"/>
  <c r="AC83" i="305" s="1"/>
  <c r="AC84" i="305" s="1"/>
  <c r="AC85" i="305" s="1"/>
  <c r="AC86" i="305" s="1"/>
  <c r="AC87" i="305" s="1"/>
  <c r="AC88" i="305" s="1"/>
  <c r="AC89" i="305" s="1"/>
  <c r="AC90" i="305" s="1"/>
  <c r="AC91" i="305" s="1"/>
  <c r="AC92" i="305" s="1"/>
  <c r="AC93" i="305" s="1"/>
  <c r="AC94" i="305" s="1"/>
  <c r="AC95" i="305" s="1"/>
  <c r="AC96" i="305" s="1"/>
  <c r="AC97" i="305" s="1"/>
  <c r="AC98" i="305" s="1"/>
  <c r="AC99" i="305" s="1"/>
  <c r="AC100" i="305" s="1"/>
  <c r="AC101" i="305" s="1"/>
  <c r="AC102" i="305" s="1"/>
  <c r="AC103" i="305" s="1"/>
  <c r="AC104" i="305" s="1"/>
  <c r="AB5" i="305"/>
  <c r="AB6" i="305" s="1"/>
  <c r="AB7" i="305" s="1"/>
  <c r="AB8" i="305" s="1"/>
  <c r="AB9" i="305" s="1"/>
  <c r="AB10" i="305" s="1"/>
  <c r="AB11" i="305" s="1"/>
  <c r="AB12" i="305" s="1"/>
  <c r="AB13" i="305" s="1"/>
  <c r="AB14" i="305" s="1"/>
  <c r="AB15" i="305" s="1"/>
  <c r="AB16" i="305" s="1"/>
  <c r="AB17" i="305" s="1"/>
  <c r="AB18" i="305" s="1"/>
  <c r="AB19" i="305" s="1"/>
  <c r="AB20" i="305" s="1"/>
  <c r="AB21" i="305" s="1"/>
  <c r="AB22" i="305" s="1"/>
  <c r="AB23" i="305" s="1"/>
  <c r="AB24" i="305" s="1"/>
  <c r="AB25" i="305" s="1"/>
  <c r="AB26" i="305" s="1"/>
  <c r="AB27" i="305" s="1"/>
  <c r="AB28" i="305" s="1"/>
  <c r="AB29" i="305" s="1"/>
  <c r="AB30" i="305" s="1"/>
  <c r="AB31" i="305" s="1"/>
  <c r="AB32" i="305" s="1"/>
  <c r="AB33" i="305" s="1"/>
  <c r="AB34" i="305" s="1"/>
  <c r="AB35" i="305" s="1"/>
  <c r="AB36" i="305" s="1"/>
  <c r="AB37" i="305" s="1"/>
  <c r="AB38" i="305" s="1"/>
  <c r="AB39" i="305" s="1"/>
  <c r="AB40" i="305" s="1"/>
  <c r="AB41" i="305" s="1"/>
  <c r="AB42" i="305" s="1"/>
  <c r="AB43" i="305" s="1"/>
  <c r="AB44" i="305" s="1"/>
  <c r="AB45" i="305" s="1"/>
  <c r="AB46" i="305" s="1"/>
  <c r="AB47" i="305" s="1"/>
  <c r="AB48" i="305" s="1"/>
  <c r="AB49" i="305" s="1"/>
  <c r="AB50" i="305" s="1"/>
  <c r="AB51" i="305" s="1"/>
  <c r="AB52" i="305" s="1"/>
  <c r="AB53" i="305" s="1"/>
  <c r="AB54" i="305" s="1"/>
  <c r="AB55" i="305" s="1"/>
  <c r="AB56" i="305" s="1"/>
  <c r="AB57" i="305" s="1"/>
  <c r="AB58" i="305" s="1"/>
  <c r="AB59" i="305" s="1"/>
  <c r="AB60" i="305" s="1"/>
  <c r="AB61" i="305" s="1"/>
  <c r="AB62" i="305" s="1"/>
  <c r="AB63" i="305" s="1"/>
  <c r="AB64" i="305" s="1"/>
  <c r="AB65" i="305" s="1"/>
  <c r="AB66" i="305" s="1"/>
  <c r="AB67" i="305" s="1"/>
  <c r="AB68" i="305" s="1"/>
  <c r="AB69" i="305" s="1"/>
  <c r="AB70" i="305" s="1"/>
  <c r="AB71" i="305" s="1"/>
  <c r="AB72" i="305" s="1"/>
  <c r="AB73" i="305" s="1"/>
  <c r="AB74" i="305" s="1"/>
  <c r="AB75" i="305" s="1"/>
  <c r="AB76" i="305" s="1"/>
  <c r="AB77" i="305" s="1"/>
  <c r="AB78" i="305" s="1"/>
  <c r="AB79" i="305" s="1"/>
  <c r="AB80" i="305" s="1"/>
  <c r="AB81" i="305" s="1"/>
  <c r="AB82" i="305" s="1"/>
  <c r="AB83" i="305" s="1"/>
  <c r="AB84" i="305" s="1"/>
  <c r="AB85" i="305" s="1"/>
  <c r="AB86" i="305" s="1"/>
  <c r="AB87" i="305" s="1"/>
  <c r="AB88" i="305" s="1"/>
  <c r="AB89" i="305" s="1"/>
  <c r="AB90" i="305" s="1"/>
  <c r="AB91" i="305" s="1"/>
  <c r="AB92" i="305" s="1"/>
  <c r="AB93" i="305" s="1"/>
  <c r="AB94" i="305" s="1"/>
  <c r="AB95" i="305" s="1"/>
  <c r="AB96" i="305" s="1"/>
  <c r="AB97" i="305" s="1"/>
  <c r="AB98" i="305" s="1"/>
  <c r="AB99" i="305" s="1"/>
  <c r="AB100" i="305" s="1"/>
  <c r="AB101" i="305" s="1"/>
  <c r="AB102" i="305" s="1"/>
  <c r="AB103" i="305" s="1"/>
  <c r="AB104" i="305" s="1"/>
  <c r="AA5" i="305"/>
  <c r="AA6" i="305" s="1"/>
  <c r="AA7" i="305" s="1"/>
  <c r="AA8" i="305" s="1"/>
  <c r="AA9" i="305" s="1"/>
  <c r="AA10" i="305" s="1"/>
  <c r="AA11" i="305" s="1"/>
  <c r="AA12" i="305" s="1"/>
  <c r="AA13" i="305" s="1"/>
  <c r="AA14" i="305" s="1"/>
  <c r="AA15" i="305" s="1"/>
  <c r="AA16" i="305" s="1"/>
  <c r="AA17" i="305" s="1"/>
  <c r="AA18" i="305" s="1"/>
  <c r="AA19" i="305" s="1"/>
  <c r="AA20" i="305" s="1"/>
  <c r="AA21" i="305" s="1"/>
  <c r="AA22" i="305" s="1"/>
  <c r="AA23" i="305" s="1"/>
  <c r="AA24" i="305" s="1"/>
  <c r="AA25" i="305" s="1"/>
  <c r="AA26" i="305" s="1"/>
  <c r="AA27" i="305" s="1"/>
  <c r="AA28" i="305" s="1"/>
  <c r="AA29" i="305" s="1"/>
  <c r="AA30" i="305" s="1"/>
  <c r="AA31" i="305" s="1"/>
  <c r="AA32" i="305" s="1"/>
  <c r="AA33" i="305" s="1"/>
  <c r="AA34" i="305" s="1"/>
  <c r="AA35" i="305" s="1"/>
  <c r="AA36" i="305" s="1"/>
  <c r="AA37" i="305" s="1"/>
  <c r="AA38" i="305" s="1"/>
  <c r="AA39" i="305" s="1"/>
  <c r="AA40" i="305" s="1"/>
  <c r="AA41" i="305" s="1"/>
  <c r="AA42" i="305" s="1"/>
  <c r="AA43" i="305" s="1"/>
  <c r="AA44" i="305" s="1"/>
  <c r="AA45" i="305" s="1"/>
  <c r="AA46" i="305" s="1"/>
  <c r="AA47" i="305" s="1"/>
  <c r="AA48" i="305" s="1"/>
  <c r="AA49" i="305" s="1"/>
  <c r="AA50" i="305" s="1"/>
  <c r="AA51" i="305" s="1"/>
  <c r="AA52" i="305" s="1"/>
  <c r="AA53" i="305" s="1"/>
  <c r="AA54" i="305" s="1"/>
  <c r="AA55" i="305" s="1"/>
  <c r="AA56" i="305" s="1"/>
  <c r="AA57" i="305" s="1"/>
  <c r="AA58" i="305" s="1"/>
  <c r="AA59" i="305" s="1"/>
  <c r="AA60" i="305" s="1"/>
  <c r="AA61" i="305" s="1"/>
  <c r="AA62" i="305" s="1"/>
  <c r="AA63" i="305" s="1"/>
  <c r="AA64" i="305" s="1"/>
  <c r="AA65" i="305" s="1"/>
  <c r="AA66" i="305" s="1"/>
  <c r="AA67" i="305" s="1"/>
  <c r="AA68" i="305" s="1"/>
  <c r="AA69" i="305" s="1"/>
  <c r="AA70" i="305" s="1"/>
  <c r="AA71" i="305" s="1"/>
  <c r="AA72" i="305" s="1"/>
  <c r="AA73" i="305" s="1"/>
  <c r="AA74" i="305" s="1"/>
  <c r="AA75" i="305" s="1"/>
  <c r="AA76" i="305" s="1"/>
  <c r="AA77" i="305" s="1"/>
  <c r="AA78" i="305" s="1"/>
  <c r="AA79" i="305" s="1"/>
  <c r="AA80" i="305" s="1"/>
  <c r="AA81" i="305" s="1"/>
  <c r="AA82" i="305" s="1"/>
  <c r="AA83" i="305" s="1"/>
  <c r="AA84" i="305" s="1"/>
  <c r="AA85" i="305" s="1"/>
  <c r="AA86" i="305" s="1"/>
  <c r="AA87" i="305" s="1"/>
  <c r="AA88" i="305" s="1"/>
  <c r="AA89" i="305" s="1"/>
  <c r="AA90" i="305" s="1"/>
  <c r="AA91" i="305" s="1"/>
  <c r="AA92" i="305" s="1"/>
  <c r="AA93" i="305" s="1"/>
  <c r="AA94" i="305" s="1"/>
  <c r="AA95" i="305" s="1"/>
  <c r="AA96" i="305" s="1"/>
  <c r="AA97" i="305" s="1"/>
  <c r="AA98" i="305" s="1"/>
  <c r="AA99" i="305" s="1"/>
  <c r="AA100" i="305" s="1"/>
  <c r="AA101" i="305" s="1"/>
  <c r="AA102" i="305" s="1"/>
  <c r="AA103" i="305" s="1"/>
  <c r="AA104" i="305" s="1"/>
  <c r="Z5" i="305"/>
  <c r="Y5" i="305"/>
  <c r="Y6" i="305" s="1"/>
  <c r="Y7" i="305" s="1"/>
  <c r="Y8" i="305" s="1"/>
  <c r="Y9" i="305" s="1"/>
  <c r="Y10" i="305" s="1"/>
  <c r="Y11" i="305" s="1"/>
  <c r="Y12" i="305" s="1"/>
  <c r="Y13" i="305" s="1"/>
  <c r="Y14" i="305" s="1"/>
  <c r="Y15" i="305" s="1"/>
  <c r="Y16" i="305" s="1"/>
  <c r="Y17" i="305" s="1"/>
  <c r="Y18" i="305" s="1"/>
  <c r="Y19" i="305" s="1"/>
  <c r="Y20" i="305" s="1"/>
  <c r="Y21" i="305" s="1"/>
  <c r="Y22" i="305" s="1"/>
  <c r="Y23" i="305" s="1"/>
  <c r="Y24" i="305" s="1"/>
  <c r="Y25" i="305" s="1"/>
  <c r="Y26" i="305" s="1"/>
  <c r="Y27" i="305" s="1"/>
  <c r="Y28" i="305" s="1"/>
  <c r="Y29" i="305" s="1"/>
  <c r="Y30" i="305" s="1"/>
  <c r="Y31" i="305" s="1"/>
  <c r="Y32" i="305" s="1"/>
  <c r="Y33" i="305" s="1"/>
  <c r="Y34" i="305" s="1"/>
  <c r="Y35" i="305" s="1"/>
  <c r="Y36" i="305" s="1"/>
  <c r="Y37" i="305" s="1"/>
  <c r="Y38" i="305" s="1"/>
  <c r="Y39" i="305" s="1"/>
  <c r="Y40" i="305" s="1"/>
  <c r="Y41" i="305" s="1"/>
  <c r="Y42" i="305" s="1"/>
  <c r="Y43" i="305" s="1"/>
  <c r="Y44" i="305" s="1"/>
  <c r="Y45" i="305" s="1"/>
  <c r="Y46" i="305" s="1"/>
  <c r="Y47" i="305" s="1"/>
  <c r="Y48" i="305" s="1"/>
  <c r="Y49" i="305" s="1"/>
  <c r="Y50" i="305" s="1"/>
  <c r="Y51" i="305" s="1"/>
  <c r="Y52" i="305" s="1"/>
  <c r="Y53" i="305" s="1"/>
  <c r="Y54" i="305" s="1"/>
  <c r="Y55" i="305" s="1"/>
  <c r="Y56" i="305" s="1"/>
  <c r="Y57" i="305" s="1"/>
  <c r="Y58" i="305" s="1"/>
  <c r="Y59" i="305" s="1"/>
  <c r="Y60" i="305" s="1"/>
  <c r="Y61" i="305" s="1"/>
  <c r="Y62" i="305" s="1"/>
  <c r="Y63" i="305" s="1"/>
  <c r="Y64" i="305" s="1"/>
  <c r="Y65" i="305" s="1"/>
  <c r="Y66" i="305" s="1"/>
  <c r="Y67" i="305" s="1"/>
  <c r="Y68" i="305" s="1"/>
  <c r="Y69" i="305" s="1"/>
  <c r="Y70" i="305" s="1"/>
  <c r="Y71" i="305" s="1"/>
  <c r="Y72" i="305" s="1"/>
  <c r="Y73" i="305" s="1"/>
  <c r="Y74" i="305" s="1"/>
  <c r="Y75" i="305" s="1"/>
  <c r="Y76" i="305" s="1"/>
  <c r="Y77" i="305" s="1"/>
  <c r="Y78" i="305" s="1"/>
  <c r="Y79" i="305" s="1"/>
  <c r="Y80" i="305" s="1"/>
  <c r="Y81" i="305" s="1"/>
  <c r="Y82" i="305" s="1"/>
  <c r="Y83" i="305" s="1"/>
  <c r="Y84" i="305" s="1"/>
  <c r="Y85" i="305" s="1"/>
  <c r="Y86" i="305" s="1"/>
  <c r="Y87" i="305" s="1"/>
  <c r="Y88" i="305" s="1"/>
  <c r="Y89" i="305" s="1"/>
  <c r="Y90" i="305" s="1"/>
  <c r="Y91" i="305" s="1"/>
  <c r="Y92" i="305" s="1"/>
  <c r="Y93" i="305" s="1"/>
  <c r="Y94" i="305" s="1"/>
  <c r="Y95" i="305" s="1"/>
  <c r="Y96" i="305" s="1"/>
  <c r="Y97" i="305" s="1"/>
  <c r="Y98" i="305" s="1"/>
  <c r="Y99" i="305" s="1"/>
  <c r="Y100" i="305" s="1"/>
  <c r="Y101" i="305" s="1"/>
  <c r="Y102" i="305" s="1"/>
  <c r="Y103" i="305" s="1"/>
  <c r="Y104" i="305" s="1"/>
  <c r="X5" i="305"/>
  <c r="X6" i="305"/>
  <c r="X7" i="305" s="1"/>
  <c r="X8" i="305" s="1"/>
  <c r="X9" i="305" s="1"/>
  <c r="X10" i="305" s="1"/>
  <c r="X11" i="305" s="1"/>
  <c r="X12" i="305" s="1"/>
  <c r="X13" i="305" s="1"/>
  <c r="X14" i="305" s="1"/>
  <c r="X15" i="305" s="1"/>
  <c r="X16" i="305" s="1"/>
  <c r="X17" i="305" s="1"/>
  <c r="X18" i="305" s="1"/>
  <c r="X19" i="305" s="1"/>
  <c r="X20" i="305" s="1"/>
  <c r="X21" i="305" s="1"/>
  <c r="X22" i="305" s="1"/>
  <c r="X23" i="305" s="1"/>
  <c r="X24" i="305" s="1"/>
  <c r="X25" i="305" s="1"/>
  <c r="X26" i="305" s="1"/>
  <c r="X27" i="305" s="1"/>
  <c r="X28" i="305" s="1"/>
  <c r="X29" i="305" s="1"/>
  <c r="X30" i="305" s="1"/>
  <c r="X31" i="305" s="1"/>
  <c r="X32" i="305" s="1"/>
  <c r="X33" i="305" s="1"/>
  <c r="X34" i="305" s="1"/>
  <c r="X35" i="305" s="1"/>
  <c r="X36" i="305" s="1"/>
  <c r="X37" i="305" s="1"/>
  <c r="X38" i="305" s="1"/>
  <c r="X39" i="305" s="1"/>
  <c r="X40" i="305" s="1"/>
  <c r="X41" i="305" s="1"/>
  <c r="X42" i="305" s="1"/>
  <c r="X43" i="305" s="1"/>
  <c r="X44" i="305" s="1"/>
  <c r="X45" i="305" s="1"/>
  <c r="X46" i="305" s="1"/>
  <c r="X47" i="305" s="1"/>
  <c r="X48" i="305" s="1"/>
  <c r="X49" i="305" s="1"/>
  <c r="X50" i="305" s="1"/>
  <c r="X51" i="305" s="1"/>
  <c r="X52" i="305" s="1"/>
  <c r="X53" i="305" s="1"/>
  <c r="X54" i="305" s="1"/>
  <c r="X55" i="305" s="1"/>
  <c r="X56" i="305" s="1"/>
  <c r="X57" i="305" s="1"/>
  <c r="X58" i="305" s="1"/>
  <c r="X59" i="305" s="1"/>
  <c r="X60" i="305" s="1"/>
  <c r="X61" i="305" s="1"/>
  <c r="X62" i="305" s="1"/>
  <c r="X63" i="305" s="1"/>
  <c r="X64" i="305" s="1"/>
  <c r="X65" i="305" s="1"/>
  <c r="X66" i="305" s="1"/>
  <c r="X67" i="305" s="1"/>
  <c r="X68" i="305" s="1"/>
  <c r="X69" i="305" s="1"/>
  <c r="X70" i="305" s="1"/>
  <c r="X71" i="305" s="1"/>
  <c r="X72" i="305" s="1"/>
  <c r="X73" i="305" s="1"/>
  <c r="X74" i="305" s="1"/>
  <c r="X75" i="305" s="1"/>
  <c r="X76" i="305" s="1"/>
  <c r="X77" i="305" s="1"/>
  <c r="X78" i="305" s="1"/>
  <c r="X79" i="305" s="1"/>
  <c r="X80" i="305" s="1"/>
  <c r="X81" i="305" s="1"/>
  <c r="X82" i="305" s="1"/>
  <c r="X83" i="305" s="1"/>
  <c r="X84" i="305" s="1"/>
  <c r="X85" i="305" s="1"/>
  <c r="X86" i="305" s="1"/>
  <c r="X87" i="305" s="1"/>
  <c r="X88" i="305" s="1"/>
  <c r="X89" i="305" s="1"/>
  <c r="X90" i="305" s="1"/>
  <c r="X91" i="305" s="1"/>
  <c r="X92" i="305" s="1"/>
  <c r="X93" i="305" s="1"/>
  <c r="X94" i="305" s="1"/>
  <c r="X95" i="305" s="1"/>
  <c r="X96" i="305" s="1"/>
  <c r="X97" i="305" s="1"/>
  <c r="X98" i="305" s="1"/>
  <c r="X99" i="305" s="1"/>
  <c r="X100" i="305" s="1"/>
  <c r="X101" i="305" s="1"/>
  <c r="X102" i="305" s="1"/>
  <c r="X103" i="305" s="1"/>
  <c r="X104" i="305" s="1"/>
  <c r="W5" i="305"/>
  <c r="W6" i="305" s="1"/>
  <c r="W7" i="305" s="1"/>
  <c r="W8" i="305" s="1"/>
  <c r="W9" i="305" s="1"/>
  <c r="W10" i="305" s="1"/>
  <c r="W11" i="305" s="1"/>
  <c r="W12" i="305" s="1"/>
  <c r="W13" i="305" s="1"/>
  <c r="W14" i="305" s="1"/>
  <c r="W15" i="305" s="1"/>
  <c r="W16" i="305" s="1"/>
  <c r="W17" i="305" s="1"/>
  <c r="W18" i="305" s="1"/>
  <c r="W19" i="305" s="1"/>
  <c r="W20" i="305" s="1"/>
  <c r="W21" i="305" s="1"/>
  <c r="W22" i="305" s="1"/>
  <c r="W23" i="305" s="1"/>
  <c r="W24" i="305" s="1"/>
  <c r="W25" i="305" s="1"/>
  <c r="W26" i="305" s="1"/>
  <c r="W27" i="305" s="1"/>
  <c r="W28" i="305" s="1"/>
  <c r="W29" i="305" s="1"/>
  <c r="W30" i="305" s="1"/>
  <c r="W31" i="305" s="1"/>
  <c r="W32" i="305" s="1"/>
  <c r="W33" i="305" s="1"/>
  <c r="W34" i="305" s="1"/>
  <c r="W35" i="305" s="1"/>
  <c r="W36" i="305" s="1"/>
  <c r="W37" i="305" s="1"/>
  <c r="W38" i="305" s="1"/>
  <c r="W39" i="305" s="1"/>
  <c r="W40" i="305" s="1"/>
  <c r="W41" i="305" s="1"/>
  <c r="W42" i="305" s="1"/>
  <c r="W43" i="305" s="1"/>
  <c r="W44" i="305" s="1"/>
  <c r="W45" i="305" s="1"/>
  <c r="W46" i="305" s="1"/>
  <c r="W47" i="305" s="1"/>
  <c r="W48" i="305" s="1"/>
  <c r="W49" i="305" s="1"/>
  <c r="W50" i="305" s="1"/>
  <c r="W51" i="305" s="1"/>
  <c r="W52" i="305" s="1"/>
  <c r="W53" i="305" s="1"/>
  <c r="W54" i="305" s="1"/>
  <c r="W55" i="305" s="1"/>
  <c r="W56" i="305" s="1"/>
  <c r="W57" i="305" s="1"/>
  <c r="W58" i="305" s="1"/>
  <c r="W59" i="305" s="1"/>
  <c r="W60" i="305" s="1"/>
  <c r="W61" i="305" s="1"/>
  <c r="W62" i="305" s="1"/>
  <c r="W63" i="305" s="1"/>
  <c r="W64" i="305" s="1"/>
  <c r="W65" i="305" s="1"/>
  <c r="W66" i="305" s="1"/>
  <c r="W67" i="305" s="1"/>
  <c r="W68" i="305" s="1"/>
  <c r="W69" i="305" s="1"/>
  <c r="W70" i="305" s="1"/>
  <c r="W71" i="305" s="1"/>
  <c r="W72" i="305" s="1"/>
  <c r="W73" i="305" s="1"/>
  <c r="W74" i="305" s="1"/>
  <c r="W75" i="305" s="1"/>
  <c r="W76" i="305" s="1"/>
  <c r="W77" i="305" s="1"/>
  <c r="W78" i="305" s="1"/>
  <c r="W79" i="305" s="1"/>
  <c r="W80" i="305" s="1"/>
  <c r="W81" i="305" s="1"/>
  <c r="W82" i="305" s="1"/>
  <c r="W83" i="305" s="1"/>
  <c r="W84" i="305" s="1"/>
  <c r="W85" i="305" s="1"/>
  <c r="W86" i="305" s="1"/>
  <c r="W87" i="305" s="1"/>
  <c r="W88" i="305" s="1"/>
  <c r="W89" i="305" s="1"/>
  <c r="W90" i="305" s="1"/>
  <c r="W91" i="305" s="1"/>
  <c r="W92" i="305" s="1"/>
  <c r="W93" i="305" s="1"/>
  <c r="W94" i="305" s="1"/>
  <c r="W95" i="305" s="1"/>
  <c r="W96" i="305" s="1"/>
  <c r="W97" i="305" s="1"/>
  <c r="W98" i="305" s="1"/>
  <c r="W99" i="305" s="1"/>
  <c r="W100" i="305" s="1"/>
  <c r="W101" i="305" s="1"/>
  <c r="W102" i="305" s="1"/>
  <c r="W103" i="305" s="1"/>
  <c r="W104" i="305" s="1"/>
  <c r="V5" i="305"/>
  <c r="V6" i="305" s="1"/>
  <c r="V7" i="305" s="1"/>
  <c r="V8" i="305" s="1"/>
  <c r="V9" i="305" s="1"/>
  <c r="V10" i="305" s="1"/>
  <c r="V11" i="305" s="1"/>
  <c r="V12" i="305" s="1"/>
  <c r="V13" i="305" s="1"/>
  <c r="V14" i="305" s="1"/>
  <c r="V15" i="305" s="1"/>
  <c r="V16" i="305" s="1"/>
  <c r="V17" i="305" s="1"/>
  <c r="V18" i="305" s="1"/>
  <c r="V19" i="305" s="1"/>
  <c r="V20" i="305" s="1"/>
  <c r="V21" i="305" s="1"/>
  <c r="V22" i="305" s="1"/>
  <c r="V23" i="305" s="1"/>
  <c r="V24" i="305" s="1"/>
  <c r="V25" i="305" s="1"/>
  <c r="V26" i="305" s="1"/>
  <c r="V27" i="305" s="1"/>
  <c r="V28" i="305" s="1"/>
  <c r="V29" i="305" s="1"/>
  <c r="V30" i="305" s="1"/>
  <c r="V31" i="305" s="1"/>
  <c r="V32" i="305" s="1"/>
  <c r="V33" i="305" s="1"/>
  <c r="V34" i="305" s="1"/>
  <c r="V35" i="305" s="1"/>
  <c r="V36" i="305" s="1"/>
  <c r="V37" i="305" s="1"/>
  <c r="V38" i="305" s="1"/>
  <c r="V39" i="305" s="1"/>
  <c r="V40" i="305" s="1"/>
  <c r="V41" i="305" s="1"/>
  <c r="V42" i="305" s="1"/>
  <c r="V43" i="305" s="1"/>
  <c r="V44" i="305" s="1"/>
  <c r="V45" i="305" s="1"/>
  <c r="V46" i="305" s="1"/>
  <c r="V47" i="305" s="1"/>
  <c r="V48" i="305" s="1"/>
  <c r="V49" i="305" s="1"/>
  <c r="V50" i="305" s="1"/>
  <c r="V51" i="305" s="1"/>
  <c r="V52" i="305" s="1"/>
  <c r="V53" i="305" s="1"/>
  <c r="V54" i="305" s="1"/>
  <c r="V55" i="305" s="1"/>
  <c r="V56" i="305" s="1"/>
  <c r="V57" i="305" s="1"/>
  <c r="V58" i="305" s="1"/>
  <c r="V59" i="305" s="1"/>
  <c r="V60" i="305" s="1"/>
  <c r="V61" i="305" s="1"/>
  <c r="V62" i="305" s="1"/>
  <c r="V63" i="305" s="1"/>
  <c r="V64" i="305" s="1"/>
  <c r="V65" i="305" s="1"/>
  <c r="V66" i="305" s="1"/>
  <c r="V67" i="305" s="1"/>
  <c r="V68" i="305" s="1"/>
  <c r="V69" i="305" s="1"/>
  <c r="V70" i="305" s="1"/>
  <c r="V71" i="305" s="1"/>
  <c r="V72" i="305" s="1"/>
  <c r="V73" i="305" s="1"/>
  <c r="V74" i="305" s="1"/>
  <c r="V75" i="305" s="1"/>
  <c r="V76" i="305" s="1"/>
  <c r="V77" i="305" s="1"/>
  <c r="V78" i="305" s="1"/>
  <c r="V79" i="305" s="1"/>
  <c r="V80" i="305" s="1"/>
  <c r="V81" i="305" s="1"/>
  <c r="V82" i="305" s="1"/>
  <c r="V83" i="305" s="1"/>
  <c r="V84" i="305" s="1"/>
  <c r="V85" i="305" s="1"/>
  <c r="V86" i="305" s="1"/>
  <c r="V87" i="305" s="1"/>
  <c r="V88" i="305" s="1"/>
  <c r="V89" i="305" s="1"/>
  <c r="V90" i="305" s="1"/>
  <c r="V91" i="305" s="1"/>
  <c r="V92" i="305" s="1"/>
  <c r="V93" i="305" s="1"/>
  <c r="V94" i="305" s="1"/>
  <c r="V95" i="305" s="1"/>
  <c r="V96" i="305" s="1"/>
  <c r="V97" i="305" s="1"/>
  <c r="V98" i="305" s="1"/>
  <c r="V99" i="305" s="1"/>
  <c r="V100" i="305" s="1"/>
  <c r="V101" i="305" s="1"/>
  <c r="V102" i="305" s="1"/>
  <c r="V103" i="305" s="1"/>
  <c r="V104" i="305" s="1"/>
  <c r="U5" i="305"/>
  <c r="U6" i="305" s="1"/>
  <c r="U7" i="305" s="1"/>
  <c r="U8" i="305" s="1"/>
  <c r="U9" i="305" s="1"/>
  <c r="U10" i="305" s="1"/>
  <c r="U11" i="305" s="1"/>
  <c r="U12" i="305" s="1"/>
  <c r="U13" i="305" s="1"/>
  <c r="U14" i="305" s="1"/>
  <c r="U15" i="305" s="1"/>
  <c r="U16" i="305" s="1"/>
  <c r="U17" i="305" s="1"/>
  <c r="U18" i="305" s="1"/>
  <c r="U19" i="305" s="1"/>
  <c r="U20" i="305" s="1"/>
  <c r="U21" i="305" s="1"/>
  <c r="U22" i="305" s="1"/>
  <c r="U23" i="305" s="1"/>
  <c r="U24" i="305" s="1"/>
  <c r="U25" i="305" s="1"/>
  <c r="U26" i="305" s="1"/>
  <c r="U27" i="305" s="1"/>
  <c r="U28" i="305" s="1"/>
  <c r="U29" i="305" s="1"/>
  <c r="U30" i="305" s="1"/>
  <c r="U31" i="305" s="1"/>
  <c r="U32" i="305" s="1"/>
  <c r="U33" i="305" s="1"/>
  <c r="U34" i="305" s="1"/>
  <c r="U35" i="305" s="1"/>
  <c r="U36" i="305" s="1"/>
  <c r="U37" i="305" s="1"/>
  <c r="U38" i="305" s="1"/>
  <c r="U39" i="305" s="1"/>
  <c r="U40" i="305" s="1"/>
  <c r="U41" i="305" s="1"/>
  <c r="U42" i="305" s="1"/>
  <c r="U43" i="305" s="1"/>
  <c r="U44" i="305" s="1"/>
  <c r="U45" i="305" s="1"/>
  <c r="U46" i="305" s="1"/>
  <c r="U47" i="305" s="1"/>
  <c r="U48" i="305" s="1"/>
  <c r="U49" i="305" s="1"/>
  <c r="U50" i="305" s="1"/>
  <c r="U51" i="305" s="1"/>
  <c r="U52" i="305" s="1"/>
  <c r="U53" i="305" s="1"/>
  <c r="U54" i="305" s="1"/>
  <c r="U55" i="305" s="1"/>
  <c r="U56" i="305" s="1"/>
  <c r="U57" i="305" s="1"/>
  <c r="U58" i="305" s="1"/>
  <c r="U59" i="305" s="1"/>
  <c r="U60" i="305" s="1"/>
  <c r="U61" i="305" s="1"/>
  <c r="U62" i="305" s="1"/>
  <c r="U63" i="305" s="1"/>
  <c r="U64" i="305" s="1"/>
  <c r="U65" i="305" s="1"/>
  <c r="U66" i="305" s="1"/>
  <c r="U67" i="305" s="1"/>
  <c r="U68" i="305" s="1"/>
  <c r="U69" i="305" s="1"/>
  <c r="U70" i="305" s="1"/>
  <c r="U71" i="305" s="1"/>
  <c r="U72" i="305" s="1"/>
  <c r="U73" i="305" s="1"/>
  <c r="U74" i="305" s="1"/>
  <c r="U75" i="305" s="1"/>
  <c r="U76" i="305" s="1"/>
  <c r="U77" i="305" s="1"/>
  <c r="U78" i="305" s="1"/>
  <c r="U79" i="305" s="1"/>
  <c r="U80" i="305" s="1"/>
  <c r="U81" i="305" s="1"/>
  <c r="U82" i="305" s="1"/>
  <c r="U83" i="305" s="1"/>
  <c r="U84" i="305" s="1"/>
  <c r="U85" i="305" s="1"/>
  <c r="U86" i="305" s="1"/>
  <c r="U87" i="305" s="1"/>
  <c r="U88" i="305" s="1"/>
  <c r="U89" i="305" s="1"/>
  <c r="U90" i="305" s="1"/>
  <c r="U91" i="305" s="1"/>
  <c r="U92" i="305" s="1"/>
  <c r="U93" i="305" s="1"/>
  <c r="U94" i="305" s="1"/>
  <c r="U95" i="305" s="1"/>
  <c r="U96" i="305" s="1"/>
  <c r="U97" i="305" s="1"/>
  <c r="U98" i="305" s="1"/>
  <c r="U99" i="305" s="1"/>
  <c r="U100" i="305" s="1"/>
  <c r="U101" i="305" s="1"/>
  <c r="U102" i="305" s="1"/>
  <c r="U103" i="305" s="1"/>
  <c r="U104" i="305" s="1"/>
  <c r="T5" i="305"/>
  <c r="T6" i="305" s="1"/>
  <c r="T7" i="305" s="1"/>
  <c r="T8" i="305" s="1"/>
  <c r="T9" i="305" s="1"/>
  <c r="T10" i="305" s="1"/>
  <c r="T11" i="305" s="1"/>
  <c r="T12" i="305" s="1"/>
  <c r="T13" i="305" s="1"/>
  <c r="T14" i="305" s="1"/>
  <c r="T15" i="305" s="1"/>
  <c r="T16" i="305" s="1"/>
  <c r="T17" i="305" s="1"/>
  <c r="T18" i="305" s="1"/>
  <c r="T19" i="305" s="1"/>
  <c r="T20" i="305" s="1"/>
  <c r="T21" i="305" s="1"/>
  <c r="T22" i="305" s="1"/>
  <c r="T23" i="305" s="1"/>
  <c r="T24" i="305" s="1"/>
  <c r="T25" i="305" s="1"/>
  <c r="T26" i="305" s="1"/>
  <c r="T27" i="305" s="1"/>
  <c r="T28" i="305" s="1"/>
  <c r="T29" i="305" s="1"/>
  <c r="T30" i="305" s="1"/>
  <c r="T31" i="305" s="1"/>
  <c r="T32" i="305" s="1"/>
  <c r="T33" i="305" s="1"/>
  <c r="T34" i="305" s="1"/>
  <c r="T35" i="305" s="1"/>
  <c r="T36" i="305" s="1"/>
  <c r="T37" i="305" s="1"/>
  <c r="T38" i="305" s="1"/>
  <c r="T39" i="305" s="1"/>
  <c r="T40" i="305" s="1"/>
  <c r="T41" i="305" s="1"/>
  <c r="T42" i="305" s="1"/>
  <c r="T43" i="305" s="1"/>
  <c r="T44" i="305" s="1"/>
  <c r="T45" i="305" s="1"/>
  <c r="T46" i="305" s="1"/>
  <c r="T47" i="305" s="1"/>
  <c r="T48" i="305" s="1"/>
  <c r="T49" i="305" s="1"/>
  <c r="T50" i="305" s="1"/>
  <c r="T51" i="305" s="1"/>
  <c r="T52" i="305" s="1"/>
  <c r="T53" i="305" s="1"/>
  <c r="T54" i="305" s="1"/>
  <c r="T55" i="305" s="1"/>
  <c r="T56" i="305" s="1"/>
  <c r="T57" i="305" s="1"/>
  <c r="T58" i="305" s="1"/>
  <c r="T59" i="305" s="1"/>
  <c r="T60" i="305" s="1"/>
  <c r="T61" i="305" s="1"/>
  <c r="T62" i="305" s="1"/>
  <c r="T63" i="305" s="1"/>
  <c r="T64" i="305" s="1"/>
  <c r="T65" i="305" s="1"/>
  <c r="T66" i="305" s="1"/>
  <c r="T67" i="305" s="1"/>
  <c r="T68" i="305" s="1"/>
  <c r="T69" i="305" s="1"/>
  <c r="T70" i="305" s="1"/>
  <c r="T71" i="305" s="1"/>
  <c r="T72" i="305" s="1"/>
  <c r="T73" i="305" s="1"/>
  <c r="T74" i="305" s="1"/>
  <c r="T75" i="305" s="1"/>
  <c r="T76" i="305" s="1"/>
  <c r="T77" i="305" s="1"/>
  <c r="T78" i="305" s="1"/>
  <c r="T79" i="305" s="1"/>
  <c r="T80" i="305" s="1"/>
  <c r="T81" i="305" s="1"/>
  <c r="T82" i="305" s="1"/>
  <c r="T83" i="305" s="1"/>
  <c r="T84" i="305" s="1"/>
  <c r="T85" i="305" s="1"/>
  <c r="T86" i="305" s="1"/>
  <c r="T87" i="305" s="1"/>
  <c r="T88" i="305" s="1"/>
  <c r="T89" i="305" s="1"/>
  <c r="T90" i="305" s="1"/>
  <c r="T91" i="305" s="1"/>
  <c r="T92" i="305" s="1"/>
  <c r="T93" i="305" s="1"/>
  <c r="T94" i="305" s="1"/>
  <c r="T95" i="305" s="1"/>
  <c r="T96" i="305" s="1"/>
  <c r="T97" i="305" s="1"/>
  <c r="T98" i="305" s="1"/>
  <c r="T99" i="305" s="1"/>
  <c r="T100" i="305" s="1"/>
  <c r="T101" i="305" s="1"/>
  <c r="T102" i="305" s="1"/>
  <c r="T103" i="305" s="1"/>
  <c r="T104" i="305" s="1"/>
  <c r="S5" i="305"/>
  <c r="S6" i="305" s="1"/>
  <c r="S7" i="305" s="1"/>
  <c r="S8" i="305" s="1"/>
  <c r="S9" i="305" s="1"/>
  <c r="S10" i="305" s="1"/>
  <c r="S11" i="305" s="1"/>
  <c r="S12" i="305" s="1"/>
  <c r="S13" i="305" s="1"/>
  <c r="S14" i="305" s="1"/>
  <c r="S15" i="305" s="1"/>
  <c r="S16" i="305" s="1"/>
  <c r="S17" i="305" s="1"/>
  <c r="S18" i="305" s="1"/>
  <c r="S19" i="305" s="1"/>
  <c r="S20" i="305" s="1"/>
  <c r="S21" i="305" s="1"/>
  <c r="S22" i="305" s="1"/>
  <c r="S23" i="305" s="1"/>
  <c r="S24" i="305" s="1"/>
  <c r="S25" i="305" s="1"/>
  <c r="S26" i="305" s="1"/>
  <c r="S27" i="305" s="1"/>
  <c r="S28" i="305" s="1"/>
  <c r="S29" i="305" s="1"/>
  <c r="S30" i="305" s="1"/>
  <c r="S31" i="305" s="1"/>
  <c r="S32" i="305" s="1"/>
  <c r="S33" i="305" s="1"/>
  <c r="S34" i="305" s="1"/>
  <c r="S35" i="305" s="1"/>
  <c r="S36" i="305" s="1"/>
  <c r="S37" i="305" s="1"/>
  <c r="S38" i="305" s="1"/>
  <c r="S39" i="305" s="1"/>
  <c r="S40" i="305" s="1"/>
  <c r="S41" i="305" s="1"/>
  <c r="S42" i="305" s="1"/>
  <c r="S43" i="305" s="1"/>
  <c r="S44" i="305" s="1"/>
  <c r="S45" i="305" s="1"/>
  <c r="S46" i="305" s="1"/>
  <c r="S47" i="305" s="1"/>
  <c r="S48" i="305" s="1"/>
  <c r="S49" i="305" s="1"/>
  <c r="S50" i="305" s="1"/>
  <c r="S51" i="305" s="1"/>
  <c r="S52" i="305" s="1"/>
  <c r="S53" i="305" s="1"/>
  <c r="S54" i="305" s="1"/>
  <c r="S55" i="305" s="1"/>
  <c r="S56" i="305" s="1"/>
  <c r="S57" i="305" s="1"/>
  <c r="S58" i="305" s="1"/>
  <c r="S59" i="305" s="1"/>
  <c r="S60" i="305" s="1"/>
  <c r="S61" i="305" s="1"/>
  <c r="S62" i="305" s="1"/>
  <c r="S63" i="305" s="1"/>
  <c r="S64" i="305" s="1"/>
  <c r="S65" i="305" s="1"/>
  <c r="S66" i="305" s="1"/>
  <c r="S67" i="305" s="1"/>
  <c r="S68" i="305" s="1"/>
  <c r="S69" i="305" s="1"/>
  <c r="S70" i="305" s="1"/>
  <c r="S71" i="305" s="1"/>
  <c r="S72" i="305" s="1"/>
  <c r="S73" i="305" s="1"/>
  <c r="S74" i="305" s="1"/>
  <c r="S75" i="305" s="1"/>
  <c r="S76" i="305" s="1"/>
  <c r="S77" i="305" s="1"/>
  <c r="S78" i="305" s="1"/>
  <c r="S79" i="305" s="1"/>
  <c r="S80" i="305" s="1"/>
  <c r="S81" i="305" s="1"/>
  <c r="S82" i="305" s="1"/>
  <c r="S83" i="305" s="1"/>
  <c r="S84" i="305" s="1"/>
  <c r="S85" i="305" s="1"/>
  <c r="S86" i="305" s="1"/>
  <c r="S87" i="305" s="1"/>
  <c r="S88" i="305" s="1"/>
  <c r="S89" i="305" s="1"/>
  <c r="S90" i="305" s="1"/>
  <c r="S91" i="305" s="1"/>
  <c r="S92" i="305" s="1"/>
  <c r="S93" i="305" s="1"/>
  <c r="S94" i="305" s="1"/>
  <c r="S95" i="305" s="1"/>
  <c r="S96" i="305" s="1"/>
  <c r="S97" i="305" s="1"/>
  <c r="S98" i="305" s="1"/>
  <c r="S99" i="305" s="1"/>
  <c r="S100" i="305" s="1"/>
  <c r="S101" i="305" s="1"/>
  <c r="S102" i="305" s="1"/>
  <c r="S103" i="305" s="1"/>
  <c r="S104" i="305" s="1"/>
  <c r="R5" i="305"/>
  <c r="R6" i="305" s="1"/>
  <c r="R7" i="305" s="1"/>
  <c r="R8" i="305" s="1"/>
  <c r="R9" i="305" s="1"/>
  <c r="R10" i="305" s="1"/>
  <c r="R11" i="305" s="1"/>
  <c r="R12" i="305" s="1"/>
  <c r="R13" i="305" s="1"/>
  <c r="R14" i="305" s="1"/>
  <c r="R15" i="305" s="1"/>
  <c r="R16" i="305" s="1"/>
  <c r="R17" i="305" s="1"/>
  <c r="R18" i="305" s="1"/>
  <c r="R19" i="305" s="1"/>
  <c r="R20" i="305" s="1"/>
  <c r="R21" i="305" s="1"/>
  <c r="R22" i="305" s="1"/>
  <c r="R23" i="305" s="1"/>
  <c r="R24" i="305" s="1"/>
  <c r="R25" i="305" s="1"/>
  <c r="R26" i="305" s="1"/>
  <c r="R27" i="305" s="1"/>
  <c r="R28" i="305" s="1"/>
  <c r="R29" i="305" s="1"/>
  <c r="R30" i="305" s="1"/>
  <c r="R31" i="305" s="1"/>
  <c r="R32" i="305" s="1"/>
  <c r="R33" i="305" s="1"/>
  <c r="R34" i="305" s="1"/>
  <c r="R35" i="305" s="1"/>
  <c r="R36" i="305" s="1"/>
  <c r="R37" i="305" s="1"/>
  <c r="R38" i="305" s="1"/>
  <c r="R39" i="305" s="1"/>
  <c r="R40" i="305" s="1"/>
  <c r="R41" i="305" s="1"/>
  <c r="R42" i="305" s="1"/>
  <c r="R43" i="305" s="1"/>
  <c r="R44" i="305" s="1"/>
  <c r="R45" i="305" s="1"/>
  <c r="R46" i="305" s="1"/>
  <c r="R47" i="305" s="1"/>
  <c r="R48" i="305" s="1"/>
  <c r="R49" i="305" s="1"/>
  <c r="R50" i="305" s="1"/>
  <c r="R51" i="305" s="1"/>
  <c r="R52" i="305" s="1"/>
  <c r="R53" i="305" s="1"/>
  <c r="R54" i="305" s="1"/>
  <c r="R55" i="305" s="1"/>
  <c r="R56" i="305" s="1"/>
  <c r="R57" i="305" s="1"/>
  <c r="R58" i="305" s="1"/>
  <c r="R59" i="305" s="1"/>
  <c r="R60" i="305" s="1"/>
  <c r="R61" i="305" s="1"/>
  <c r="R62" i="305" s="1"/>
  <c r="R63" i="305" s="1"/>
  <c r="R64" i="305" s="1"/>
  <c r="R65" i="305" s="1"/>
  <c r="R66" i="305" s="1"/>
  <c r="R67" i="305" s="1"/>
  <c r="R68" i="305" s="1"/>
  <c r="R69" i="305" s="1"/>
  <c r="R70" i="305" s="1"/>
  <c r="R71" i="305" s="1"/>
  <c r="R72" i="305" s="1"/>
  <c r="R73" i="305" s="1"/>
  <c r="R74" i="305" s="1"/>
  <c r="R75" i="305" s="1"/>
  <c r="R76" i="305" s="1"/>
  <c r="R77" i="305" s="1"/>
  <c r="R78" i="305" s="1"/>
  <c r="R79" i="305" s="1"/>
  <c r="R80" i="305" s="1"/>
  <c r="R81" i="305" s="1"/>
  <c r="R82" i="305" s="1"/>
  <c r="R83" i="305" s="1"/>
  <c r="R84" i="305" s="1"/>
  <c r="R85" i="305" s="1"/>
  <c r="R86" i="305" s="1"/>
  <c r="R87" i="305" s="1"/>
  <c r="R88" i="305" s="1"/>
  <c r="R89" i="305" s="1"/>
  <c r="R90" i="305" s="1"/>
  <c r="R91" i="305" s="1"/>
  <c r="R92" i="305" s="1"/>
  <c r="R93" i="305" s="1"/>
  <c r="R94" i="305" s="1"/>
  <c r="R95" i="305" s="1"/>
  <c r="R96" i="305" s="1"/>
  <c r="R97" i="305" s="1"/>
  <c r="R98" i="305" s="1"/>
  <c r="R99" i="305" s="1"/>
  <c r="R100" i="305" s="1"/>
  <c r="R101" i="305" s="1"/>
  <c r="R102" i="305" s="1"/>
  <c r="R103" i="305" s="1"/>
  <c r="R104" i="305" s="1"/>
  <c r="AF4" i="305"/>
  <c r="AE4" i="305"/>
  <c r="AD4" i="305"/>
  <c r="AC4" i="305"/>
  <c r="AB4" i="305"/>
  <c r="AA4" i="305"/>
  <c r="Z4" i="305"/>
  <c r="Y4" i="305"/>
  <c r="X4" i="305"/>
  <c r="W4" i="305"/>
  <c r="V4" i="305"/>
  <c r="U4" i="305"/>
  <c r="T4" i="305"/>
  <c r="S4" i="305"/>
  <c r="R4" i="305"/>
  <c r="AF5" i="304"/>
  <c r="AF6" i="304" s="1"/>
  <c r="AF7" i="304" s="1"/>
  <c r="AF8" i="304" s="1"/>
  <c r="AF9" i="304" s="1"/>
  <c r="AF10" i="304" s="1"/>
  <c r="AF11" i="304" s="1"/>
  <c r="AF12" i="304" s="1"/>
  <c r="AF13" i="304" s="1"/>
  <c r="AF14" i="304" s="1"/>
  <c r="AF15" i="304" s="1"/>
  <c r="AF16" i="304" s="1"/>
  <c r="AF17" i="304" s="1"/>
  <c r="AF18" i="304" s="1"/>
  <c r="AF19" i="304" s="1"/>
  <c r="AF20" i="304" s="1"/>
  <c r="AF21" i="304" s="1"/>
  <c r="AF22" i="304" s="1"/>
  <c r="AF23" i="304" s="1"/>
  <c r="AF24" i="304" s="1"/>
  <c r="AF25" i="304" s="1"/>
  <c r="AF26" i="304" s="1"/>
  <c r="AF27" i="304" s="1"/>
  <c r="AF28" i="304" s="1"/>
  <c r="AF29" i="304" s="1"/>
  <c r="AF30" i="304" s="1"/>
  <c r="AF31" i="304" s="1"/>
  <c r="AF32" i="304" s="1"/>
  <c r="AF33" i="304" s="1"/>
  <c r="AF34" i="304" s="1"/>
  <c r="AF35" i="304" s="1"/>
  <c r="AF36" i="304" s="1"/>
  <c r="AF37" i="304" s="1"/>
  <c r="AF38" i="304" s="1"/>
  <c r="AF39" i="304" s="1"/>
  <c r="AF40" i="304" s="1"/>
  <c r="AF41" i="304" s="1"/>
  <c r="AF42" i="304" s="1"/>
  <c r="AF43" i="304" s="1"/>
  <c r="AF44" i="304" s="1"/>
  <c r="AF45" i="304" s="1"/>
  <c r="AF46" i="304" s="1"/>
  <c r="AF47" i="304" s="1"/>
  <c r="AF48" i="304" s="1"/>
  <c r="AF49" i="304" s="1"/>
  <c r="AF50" i="304" s="1"/>
  <c r="AF51" i="304" s="1"/>
  <c r="AF52" i="304" s="1"/>
  <c r="AF53" i="304" s="1"/>
  <c r="AF54" i="304" s="1"/>
  <c r="AF55" i="304" s="1"/>
  <c r="AF56" i="304" s="1"/>
  <c r="AF57" i="304" s="1"/>
  <c r="AF58" i="304" s="1"/>
  <c r="AF59" i="304" s="1"/>
  <c r="AF60" i="304" s="1"/>
  <c r="AF61" i="304" s="1"/>
  <c r="AF62" i="304" s="1"/>
  <c r="AF63" i="304" s="1"/>
  <c r="AF64" i="304" s="1"/>
  <c r="AF65" i="304" s="1"/>
  <c r="AF66" i="304" s="1"/>
  <c r="AF67" i="304" s="1"/>
  <c r="AF68" i="304" s="1"/>
  <c r="AF69" i="304" s="1"/>
  <c r="AF70" i="304" s="1"/>
  <c r="AF71" i="304" s="1"/>
  <c r="AF72" i="304" s="1"/>
  <c r="AF73" i="304" s="1"/>
  <c r="AF74" i="304" s="1"/>
  <c r="AF75" i="304" s="1"/>
  <c r="AF76" i="304" s="1"/>
  <c r="AF77" i="304" s="1"/>
  <c r="AF78" i="304" s="1"/>
  <c r="AF79" i="304" s="1"/>
  <c r="AF80" i="304" s="1"/>
  <c r="AF81" i="304" s="1"/>
  <c r="AF82" i="304" s="1"/>
  <c r="AF83" i="304" s="1"/>
  <c r="AF84" i="304" s="1"/>
  <c r="AF85" i="304" s="1"/>
  <c r="AF86" i="304" s="1"/>
  <c r="AF87" i="304" s="1"/>
  <c r="AF88" i="304" s="1"/>
  <c r="AF89" i="304" s="1"/>
  <c r="AF90" i="304" s="1"/>
  <c r="AF91" i="304" s="1"/>
  <c r="AF92" i="304" s="1"/>
  <c r="AF93" i="304" s="1"/>
  <c r="AF94" i="304" s="1"/>
  <c r="AF95" i="304" s="1"/>
  <c r="AF96" i="304" s="1"/>
  <c r="AF97" i="304" s="1"/>
  <c r="AF98" i="304" s="1"/>
  <c r="AF99" i="304" s="1"/>
  <c r="AF100" i="304" s="1"/>
  <c r="AF101" i="304" s="1"/>
  <c r="AF102" i="304" s="1"/>
  <c r="AF103" i="304" s="1"/>
  <c r="AF104" i="304" s="1"/>
  <c r="AE5" i="304"/>
  <c r="AE6" i="304"/>
  <c r="AE7" i="304"/>
  <c r="AE8" i="304" s="1"/>
  <c r="AE9" i="304" s="1"/>
  <c r="AE10" i="304" s="1"/>
  <c r="AE11" i="304" s="1"/>
  <c r="AE12" i="304" s="1"/>
  <c r="AE13" i="304" s="1"/>
  <c r="AE14" i="304" s="1"/>
  <c r="AE15" i="304" s="1"/>
  <c r="AE16" i="304" s="1"/>
  <c r="AE17" i="304" s="1"/>
  <c r="AE18" i="304" s="1"/>
  <c r="AE19" i="304" s="1"/>
  <c r="AE20" i="304" s="1"/>
  <c r="AE21" i="304" s="1"/>
  <c r="AE22" i="304" s="1"/>
  <c r="AE23" i="304" s="1"/>
  <c r="AE24" i="304" s="1"/>
  <c r="AE25" i="304" s="1"/>
  <c r="AE26" i="304" s="1"/>
  <c r="AE27" i="304" s="1"/>
  <c r="AE28" i="304" s="1"/>
  <c r="AE29" i="304" s="1"/>
  <c r="AE30" i="304" s="1"/>
  <c r="AE31" i="304" s="1"/>
  <c r="AE32" i="304" s="1"/>
  <c r="AE33" i="304" s="1"/>
  <c r="AE34" i="304" s="1"/>
  <c r="AE35" i="304" s="1"/>
  <c r="AE36" i="304" s="1"/>
  <c r="AE37" i="304" s="1"/>
  <c r="AE38" i="304" s="1"/>
  <c r="AE39" i="304" s="1"/>
  <c r="AE40" i="304" s="1"/>
  <c r="AE41" i="304" s="1"/>
  <c r="AE42" i="304" s="1"/>
  <c r="AE43" i="304" s="1"/>
  <c r="AE44" i="304" s="1"/>
  <c r="AE45" i="304" s="1"/>
  <c r="AE46" i="304" s="1"/>
  <c r="AE47" i="304" s="1"/>
  <c r="AE48" i="304" s="1"/>
  <c r="AE49" i="304" s="1"/>
  <c r="AE50" i="304" s="1"/>
  <c r="AE51" i="304" s="1"/>
  <c r="AE52" i="304" s="1"/>
  <c r="AE53" i="304" s="1"/>
  <c r="AE54" i="304" s="1"/>
  <c r="AE55" i="304" s="1"/>
  <c r="AE56" i="304" s="1"/>
  <c r="AE57" i="304" s="1"/>
  <c r="AE58" i="304" s="1"/>
  <c r="AE59" i="304" s="1"/>
  <c r="AE60" i="304" s="1"/>
  <c r="AE61" i="304" s="1"/>
  <c r="AE62" i="304" s="1"/>
  <c r="AE63" i="304" s="1"/>
  <c r="AE64" i="304" s="1"/>
  <c r="AE65" i="304" s="1"/>
  <c r="AE66" i="304" s="1"/>
  <c r="AE67" i="304" s="1"/>
  <c r="AE68" i="304" s="1"/>
  <c r="AE69" i="304" s="1"/>
  <c r="AE70" i="304" s="1"/>
  <c r="AE71" i="304" s="1"/>
  <c r="AE72" i="304" s="1"/>
  <c r="AE73" i="304" s="1"/>
  <c r="AE74" i="304" s="1"/>
  <c r="AE75" i="304" s="1"/>
  <c r="AE76" i="304" s="1"/>
  <c r="AE77" i="304" s="1"/>
  <c r="AE78" i="304" s="1"/>
  <c r="AE79" i="304" s="1"/>
  <c r="AE80" i="304" s="1"/>
  <c r="AE81" i="304" s="1"/>
  <c r="AE82" i="304" s="1"/>
  <c r="AE83" i="304" s="1"/>
  <c r="AE84" i="304" s="1"/>
  <c r="AE85" i="304" s="1"/>
  <c r="AE86" i="304" s="1"/>
  <c r="AE87" i="304" s="1"/>
  <c r="AE88" i="304" s="1"/>
  <c r="AE89" i="304" s="1"/>
  <c r="AE90" i="304" s="1"/>
  <c r="AE91" i="304" s="1"/>
  <c r="AE92" i="304" s="1"/>
  <c r="AE93" i="304" s="1"/>
  <c r="AE94" i="304" s="1"/>
  <c r="AE95" i="304" s="1"/>
  <c r="AE96" i="304" s="1"/>
  <c r="AE97" i="304" s="1"/>
  <c r="AE98" i="304" s="1"/>
  <c r="AE99" i="304" s="1"/>
  <c r="AE100" i="304" s="1"/>
  <c r="AE101" i="304" s="1"/>
  <c r="AE102" i="304" s="1"/>
  <c r="AE103" i="304" s="1"/>
  <c r="AE104" i="304" s="1"/>
  <c r="AD5" i="304"/>
  <c r="AD6" i="304" s="1"/>
  <c r="AD7" i="304" s="1"/>
  <c r="AD8" i="304" s="1"/>
  <c r="AD9" i="304" s="1"/>
  <c r="AD10" i="304" s="1"/>
  <c r="AD11" i="304" s="1"/>
  <c r="AD12" i="304" s="1"/>
  <c r="AD13" i="304" s="1"/>
  <c r="AD14" i="304" s="1"/>
  <c r="AD15" i="304" s="1"/>
  <c r="AD16" i="304" s="1"/>
  <c r="AD17" i="304" s="1"/>
  <c r="AD18" i="304" s="1"/>
  <c r="AD19" i="304" s="1"/>
  <c r="AD20" i="304" s="1"/>
  <c r="AD21" i="304" s="1"/>
  <c r="AD22" i="304" s="1"/>
  <c r="AD23" i="304" s="1"/>
  <c r="AD24" i="304" s="1"/>
  <c r="AD25" i="304" s="1"/>
  <c r="AD26" i="304" s="1"/>
  <c r="AD27" i="304" s="1"/>
  <c r="AD28" i="304" s="1"/>
  <c r="AD29" i="304" s="1"/>
  <c r="AD30" i="304" s="1"/>
  <c r="AD31" i="304" s="1"/>
  <c r="AD32" i="304" s="1"/>
  <c r="AD33" i="304" s="1"/>
  <c r="AD34" i="304" s="1"/>
  <c r="AD35" i="304" s="1"/>
  <c r="AD36" i="304" s="1"/>
  <c r="AD37" i="304" s="1"/>
  <c r="AD38" i="304" s="1"/>
  <c r="AD39" i="304" s="1"/>
  <c r="AD40" i="304" s="1"/>
  <c r="AD41" i="304" s="1"/>
  <c r="AD42" i="304" s="1"/>
  <c r="AD43" i="304" s="1"/>
  <c r="AD44" i="304" s="1"/>
  <c r="AD45" i="304" s="1"/>
  <c r="AD46" i="304" s="1"/>
  <c r="AD47" i="304" s="1"/>
  <c r="AD48" i="304" s="1"/>
  <c r="AD49" i="304" s="1"/>
  <c r="AD50" i="304" s="1"/>
  <c r="AD51" i="304" s="1"/>
  <c r="AD52" i="304" s="1"/>
  <c r="AD53" i="304" s="1"/>
  <c r="AD54" i="304" s="1"/>
  <c r="AD55" i="304" s="1"/>
  <c r="AD56" i="304" s="1"/>
  <c r="AD57" i="304" s="1"/>
  <c r="AD58" i="304" s="1"/>
  <c r="AD59" i="304" s="1"/>
  <c r="AD60" i="304" s="1"/>
  <c r="AD61" i="304" s="1"/>
  <c r="AD62" i="304" s="1"/>
  <c r="AD63" i="304" s="1"/>
  <c r="AD64" i="304" s="1"/>
  <c r="AD65" i="304" s="1"/>
  <c r="AD66" i="304" s="1"/>
  <c r="AD67" i="304" s="1"/>
  <c r="AD68" i="304" s="1"/>
  <c r="AD69" i="304" s="1"/>
  <c r="AD70" i="304" s="1"/>
  <c r="AD71" i="304" s="1"/>
  <c r="AD72" i="304" s="1"/>
  <c r="AD73" i="304" s="1"/>
  <c r="AD74" i="304" s="1"/>
  <c r="AD75" i="304" s="1"/>
  <c r="AD76" i="304" s="1"/>
  <c r="AD77" i="304" s="1"/>
  <c r="AD78" i="304" s="1"/>
  <c r="AD79" i="304" s="1"/>
  <c r="AD80" i="304" s="1"/>
  <c r="AD81" i="304" s="1"/>
  <c r="AD82" i="304" s="1"/>
  <c r="AD83" i="304" s="1"/>
  <c r="AD84" i="304" s="1"/>
  <c r="AD85" i="304" s="1"/>
  <c r="AD86" i="304" s="1"/>
  <c r="AD87" i="304" s="1"/>
  <c r="AD88" i="304" s="1"/>
  <c r="AD89" i="304" s="1"/>
  <c r="AD90" i="304" s="1"/>
  <c r="AD91" i="304" s="1"/>
  <c r="AD92" i="304" s="1"/>
  <c r="AD93" i="304" s="1"/>
  <c r="AD94" i="304" s="1"/>
  <c r="AD95" i="304" s="1"/>
  <c r="AD96" i="304" s="1"/>
  <c r="AD97" i="304" s="1"/>
  <c r="AD98" i="304" s="1"/>
  <c r="AD99" i="304" s="1"/>
  <c r="AD100" i="304" s="1"/>
  <c r="AD101" i="304" s="1"/>
  <c r="AD102" i="304" s="1"/>
  <c r="AD103" i="304" s="1"/>
  <c r="AD104" i="304" s="1"/>
  <c r="AC5" i="304"/>
  <c r="AC6" i="304" s="1"/>
  <c r="AC7" i="304" s="1"/>
  <c r="AC8" i="304" s="1"/>
  <c r="AC9" i="304" s="1"/>
  <c r="AC10" i="304" s="1"/>
  <c r="AC11" i="304" s="1"/>
  <c r="AC12" i="304" s="1"/>
  <c r="AC13" i="304" s="1"/>
  <c r="AC14" i="304" s="1"/>
  <c r="AC15" i="304" s="1"/>
  <c r="AC16" i="304" s="1"/>
  <c r="AC17" i="304" s="1"/>
  <c r="AC18" i="304" s="1"/>
  <c r="AC19" i="304" s="1"/>
  <c r="AC20" i="304" s="1"/>
  <c r="AC21" i="304" s="1"/>
  <c r="AC22" i="304" s="1"/>
  <c r="AC23" i="304" s="1"/>
  <c r="AC24" i="304" s="1"/>
  <c r="AC25" i="304" s="1"/>
  <c r="AC26" i="304" s="1"/>
  <c r="AC27" i="304" s="1"/>
  <c r="AC28" i="304" s="1"/>
  <c r="AC29" i="304" s="1"/>
  <c r="AC30" i="304" s="1"/>
  <c r="AC31" i="304" s="1"/>
  <c r="AC32" i="304" s="1"/>
  <c r="AC33" i="304" s="1"/>
  <c r="AC34" i="304" s="1"/>
  <c r="AC35" i="304" s="1"/>
  <c r="AC36" i="304" s="1"/>
  <c r="AC37" i="304" s="1"/>
  <c r="AC38" i="304" s="1"/>
  <c r="AC39" i="304" s="1"/>
  <c r="AC40" i="304" s="1"/>
  <c r="AC41" i="304" s="1"/>
  <c r="AC42" i="304" s="1"/>
  <c r="AC43" i="304" s="1"/>
  <c r="AC44" i="304" s="1"/>
  <c r="AC45" i="304" s="1"/>
  <c r="AC46" i="304" s="1"/>
  <c r="AC47" i="304" s="1"/>
  <c r="AC48" i="304" s="1"/>
  <c r="AC49" i="304" s="1"/>
  <c r="AC50" i="304" s="1"/>
  <c r="AC51" i="304" s="1"/>
  <c r="AC52" i="304" s="1"/>
  <c r="AC53" i="304" s="1"/>
  <c r="AC54" i="304" s="1"/>
  <c r="AC55" i="304" s="1"/>
  <c r="AC56" i="304" s="1"/>
  <c r="AC57" i="304" s="1"/>
  <c r="AC58" i="304" s="1"/>
  <c r="AC59" i="304" s="1"/>
  <c r="AC60" i="304" s="1"/>
  <c r="AC61" i="304" s="1"/>
  <c r="AC62" i="304" s="1"/>
  <c r="AC63" i="304" s="1"/>
  <c r="AC64" i="304" s="1"/>
  <c r="AC65" i="304" s="1"/>
  <c r="AC66" i="304" s="1"/>
  <c r="AC67" i="304" s="1"/>
  <c r="AC68" i="304" s="1"/>
  <c r="AC69" i="304" s="1"/>
  <c r="AC70" i="304" s="1"/>
  <c r="AC71" i="304" s="1"/>
  <c r="AC72" i="304" s="1"/>
  <c r="AC73" i="304" s="1"/>
  <c r="AC74" i="304" s="1"/>
  <c r="AC75" i="304" s="1"/>
  <c r="AC76" i="304" s="1"/>
  <c r="AC77" i="304" s="1"/>
  <c r="AC78" i="304" s="1"/>
  <c r="AC79" i="304" s="1"/>
  <c r="AC80" i="304" s="1"/>
  <c r="AC81" i="304" s="1"/>
  <c r="AC82" i="304" s="1"/>
  <c r="AC83" i="304" s="1"/>
  <c r="AC84" i="304" s="1"/>
  <c r="AC85" i="304" s="1"/>
  <c r="AC86" i="304" s="1"/>
  <c r="AC87" i="304" s="1"/>
  <c r="AC88" i="304" s="1"/>
  <c r="AC89" i="304" s="1"/>
  <c r="AC90" i="304" s="1"/>
  <c r="AC91" i="304" s="1"/>
  <c r="AC92" i="304" s="1"/>
  <c r="AC93" i="304" s="1"/>
  <c r="AC94" i="304" s="1"/>
  <c r="AC95" i="304" s="1"/>
  <c r="AC96" i="304" s="1"/>
  <c r="AC97" i="304" s="1"/>
  <c r="AC98" i="304" s="1"/>
  <c r="AC99" i="304" s="1"/>
  <c r="AC100" i="304" s="1"/>
  <c r="AC101" i="304" s="1"/>
  <c r="AC102" i="304" s="1"/>
  <c r="AC103" i="304" s="1"/>
  <c r="AC104" i="304" s="1"/>
  <c r="AB5" i="304"/>
  <c r="AB6" i="304" s="1"/>
  <c r="AB7" i="304" s="1"/>
  <c r="AB8" i="304" s="1"/>
  <c r="AB9" i="304" s="1"/>
  <c r="AB10" i="304" s="1"/>
  <c r="AB11" i="304" s="1"/>
  <c r="AB12" i="304" s="1"/>
  <c r="AB13" i="304" s="1"/>
  <c r="AB14" i="304" s="1"/>
  <c r="AB15" i="304" s="1"/>
  <c r="AB16" i="304" s="1"/>
  <c r="AB17" i="304" s="1"/>
  <c r="AB18" i="304" s="1"/>
  <c r="AB19" i="304" s="1"/>
  <c r="AB20" i="304" s="1"/>
  <c r="AB21" i="304" s="1"/>
  <c r="AB22" i="304" s="1"/>
  <c r="AB23" i="304" s="1"/>
  <c r="AB24" i="304" s="1"/>
  <c r="AB25" i="304" s="1"/>
  <c r="AB26" i="304" s="1"/>
  <c r="AB27" i="304" s="1"/>
  <c r="AB28" i="304" s="1"/>
  <c r="AB29" i="304" s="1"/>
  <c r="AB30" i="304" s="1"/>
  <c r="AB31" i="304" s="1"/>
  <c r="AB32" i="304" s="1"/>
  <c r="AB33" i="304" s="1"/>
  <c r="AB34" i="304" s="1"/>
  <c r="AB35" i="304" s="1"/>
  <c r="AB36" i="304" s="1"/>
  <c r="AB37" i="304" s="1"/>
  <c r="AB38" i="304" s="1"/>
  <c r="AB39" i="304" s="1"/>
  <c r="AB40" i="304" s="1"/>
  <c r="AB41" i="304" s="1"/>
  <c r="AB42" i="304" s="1"/>
  <c r="AB43" i="304" s="1"/>
  <c r="AB44" i="304" s="1"/>
  <c r="AB45" i="304" s="1"/>
  <c r="AB46" i="304" s="1"/>
  <c r="AB47" i="304" s="1"/>
  <c r="AB48" i="304" s="1"/>
  <c r="AB49" i="304" s="1"/>
  <c r="AB50" i="304" s="1"/>
  <c r="AB51" i="304" s="1"/>
  <c r="AB52" i="304" s="1"/>
  <c r="AB53" i="304" s="1"/>
  <c r="AB54" i="304" s="1"/>
  <c r="AB55" i="304" s="1"/>
  <c r="AB56" i="304" s="1"/>
  <c r="AB57" i="304" s="1"/>
  <c r="AB58" i="304" s="1"/>
  <c r="AB59" i="304" s="1"/>
  <c r="AB60" i="304" s="1"/>
  <c r="AB61" i="304" s="1"/>
  <c r="AB62" i="304" s="1"/>
  <c r="AB63" i="304" s="1"/>
  <c r="AB64" i="304" s="1"/>
  <c r="AB65" i="304" s="1"/>
  <c r="AB66" i="304" s="1"/>
  <c r="AB67" i="304" s="1"/>
  <c r="AB68" i="304" s="1"/>
  <c r="AB69" i="304" s="1"/>
  <c r="AB70" i="304" s="1"/>
  <c r="AB71" i="304" s="1"/>
  <c r="AB72" i="304" s="1"/>
  <c r="AB73" i="304" s="1"/>
  <c r="AB74" i="304" s="1"/>
  <c r="AB75" i="304" s="1"/>
  <c r="AB76" i="304" s="1"/>
  <c r="AB77" i="304" s="1"/>
  <c r="AB78" i="304" s="1"/>
  <c r="AB79" i="304" s="1"/>
  <c r="AB80" i="304" s="1"/>
  <c r="AB81" i="304" s="1"/>
  <c r="AB82" i="304" s="1"/>
  <c r="AB83" i="304" s="1"/>
  <c r="AB84" i="304" s="1"/>
  <c r="AB85" i="304" s="1"/>
  <c r="AB86" i="304" s="1"/>
  <c r="AB87" i="304" s="1"/>
  <c r="AB88" i="304" s="1"/>
  <c r="AB89" i="304" s="1"/>
  <c r="AB90" i="304" s="1"/>
  <c r="AB91" i="304" s="1"/>
  <c r="AB92" i="304" s="1"/>
  <c r="AB93" i="304" s="1"/>
  <c r="AB94" i="304" s="1"/>
  <c r="AB95" i="304" s="1"/>
  <c r="AB96" i="304" s="1"/>
  <c r="AB97" i="304" s="1"/>
  <c r="AB98" i="304" s="1"/>
  <c r="AB99" i="304" s="1"/>
  <c r="AB100" i="304" s="1"/>
  <c r="AB101" i="304" s="1"/>
  <c r="AB102" i="304" s="1"/>
  <c r="AB103" i="304" s="1"/>
  <c r="AB104" i="304" s="1"/>
  <c r="AA5" i="304"/>
  <c r="AA6" i="304" s="1"/>
  <c r="AA7" i="304" s="1"/>
  <c r="AA8" i="304" s="1"/>
  <c r="AA9" i="304" s="1"/>
  <c r="AA10" i="304" s="1"/>
  <c r="AA11" i="304" s="1"/>
  <c r="AA12" i="304" s="1"/>
  <c r="AA13" i="304" s="1"/>
  <c r="AA14" i="304" s="1"/>
  <c r="AA15" i="304" s="1"/>
  <c r="AA16" i="304" s="1"/>
  <c r="AA17" i="304" s="1"/>
  <c r="AA18" i="304" s="1"/>
  <c r="AA19" i="304" s="1"/>
  <c r="AA20" i="304" s="1"/>
  <c r="AA21" i="304" s="1"/>
  <c r="AA22" i="304" s="1"/>
  <c r="AA23" i="304" s="1"/>
  <c r="AA24" i="304" s="1"/>
  <c r="AA25" i="304" s="1"/>
  <c r="AA26" i="304" s="1"/>
  <c r="AA27" i="304" s="1"/>
  <c r="AA28" i="304" s="1"/>
  <c r="AA29" i="304" s="1"/>
  <c r="AA30" i="304" s="1"/>
  <c r="AA31" i="304" s="1"/>
  <c r="AA32" i="304" s="1"/>
  <c r="AA33" i="304" s="1"/>
  <c r="AA34" i="304" s="1"/>
  <c r="AA35" i="304" s="1"/>
  <c r="AA36" i="304" s="1"/>
  <c r="AA37" i="304" s="1"/>
  <c r="AA38" i="304" s="1"/>
  <c r="AA39" i="304" s="1"/>
  <c r="AA40" i="304" s="1"/>
  <c r="AA41" i="304" s="1"/>
  <c r="AA42" i="304" s="1"/>
  <c r="AA43" i="304" s="1"/>
  <c r="AA44" i="304" s="1"/>
  <c r="AA45" i="304" s="1"/>
  <c r="AA46" i="304" s="1"/>
  <c r="AA47" i="304" s="1"/>
  <c r="AA48" i="304" s="1"/>
  <c r="AA49" i="304" s="1"/>
  <c r="AA50" i="304" s="1"/>
  <c r="AA51" i="304" s="1"/>
  <c r="AA52" i="304" s="1"/>
  <c r="AA53" i="304" s="1"/>
  <c r="AA54" i="304" s="1"/>
  <c r="AA55" i="304" s="1"/>
  <c r="AA56" i="304" s="1"/>
  <c r="AA57" i="304" s="1"/>
  <c r="AA58" i="304" s="1"/>
  <c r="AA59" i="304" s="1"/>
  <c r="AA60" i="304" s="1"/>
  <c r="AA61" i="304" s="1"/>
  <c r="AA62" i="304" s="1"/>
  <c r="AA63" i="304" s="1"/>
  <c r="AA64" i="304" s="1"/>
  <c r="AA65" i="304" s="1"/>
  <c r="AA66" i="304" s="1"/>
  <c r="AA67" i="304" s="1"/>
  <c r="AA68" i="304" s="1"/>
  <c r="AA69" i="304" s="1"/>
  <c r="AA70" i="304" s="1"/>
  <c r="AA71" i="304" s="1"/>
  <c r="AA72" i="304" s="1"/>
  <c r="AA73" i="304" s="1"/>
  <c r="AA74" i="304" s="1"/>
  <c r="AA75" i="304" s="1"/>
  <c r="AA76" i="304" s="1"/>
  <c r="AA77" i="304" s="1"/>
  <c r="AA78" i="304" s="1"/>
  <c r="AA79" i="304" s="1"/>
  <c r="AA80" i="304" s="1"/>
  <c r="AA81" i="304" s="1"/>
  <c r="AA82" i="304" s="1"/>
  <c r="AA83" i="304" s="1"/>
  <c r="AA84" i="304" s="1"/>
  <c r="AA85" i="304" s="1"/>
  <c r="AA86" i="304" s="1"/>
  <c r="AA87" i="304" s="1"/>
  <c r="AA88" i="304" s="1"/>
  <c r="AA89" i="304" s="1"/>
  <c r="AA90" i="304" s="1"/>
  <c r="AA91" i="304" s="1"/>
  <c r="AA92" i="304" s="1"/>
  <c r="AA93" i="304" s="1"/>
  <c r="AA94" i="304" s="1"/>
  <c r="AA95" i="304" s="1"/>
  <c r="AA96" i="304" s="1"/>
  <c r="AA97" i="304" s="1"/>
  <c r="AA98" i="304" s="1"/>
  <c r="AA99" i="304" s="1"/>
  <c r="AA100" i="304" s="1"/>
  <c r="AA101" i="304" s="1"/>
  <c r="AA102" i="304" s="1"/>
  <c r="AA103" i="304" s="1"/>
  <c r="AA104" i="304" s="1"/>
  <c r="Z5" i="304"/>
  <c r="Z6" i="304" s="1"/>
  <c r="Z7" i="304" s="1"/>
  <c r="Z8" i="304" s="1"/>
  <c r="Z9" i="304" s="1"/>
  <c r="Z10" i="304" s="1"/>
  <c r="Z11" i="304" s="1"/>
  <c r="Z12" i="304" s="1"/>
  <c r="Z13" i="304" s="1"/>
  <c r="Z14" i="304" s="1"/>
  <c r="Z15" i="304" s="1"/>
  <c r="Z16" i="304" s="1"/>
  <c r="Z17" i="304" s="1"/>
  <c r="Z18" i="304" s="1"/>
  <c r="Z19" i="304" s="1"/>
  <c r="Z20" i="304" s="1"/>
  <c r="Z21" i="304" s="1"/>
  <c r="Z22" i="304" s="1"/>
  <c r="Z23" i="304" s="1"/>
  <c r="Z24" i="304" s="1"/>
  <c r="Z25" i="304" s="1"/>
  <c r="Z26" i="304" s="1"/>
  <c r="Z27" i="304" s="1"/>
  <c r="Z28" i="304" s="1"/>
  <c r="Z29" i="304" s="1"/>
  <c r="Z30" i="304" s="1"/>
  <c r="Z31" i="304" s="1"/>
  <c r="Z32" i="304" s="1"/>
  <c r="Z33" i="304" s="1"/>
  <c r="Z34" i="304" s="1"/>
  <c r="Z35" i="304" s="1"/>
  <c r="Z36" i="304" s="1"/>
  <c r="Z37" i="304" s="1"/>
  <c r="Z38" i="304" s="1"/>
  <c r="Z39" i="304" s="1"/>
  <c r="Z40" i="304" s="1"/>
  <c r="Z41" i="304" s="1"/>
  <c r="Z42" i="304" s="1"/>
  <c r="Z43" i="304" s="1"/>
  <c r="Z44" i="304" s="1"/>
  <c r="Z45" i="304" s="1"/>
  <c r="Z46" i="304" s="1"/>
  <c r="Z47" i="304" s="1"/>
  <c r="Z48" i="304" s="1"/>
  <c r="Z49" i="304" s="1"/>
  <c r="Z50" i="304" s="1"/>
  <c r="Z51" i="304" s="1"/>
  <c r="Z52" i="304" s="1"/>
  <c r="Z53" i="304" s="1"/>
  <c r="Z54" i="304" s="1"/>
  <c r="Z55" i="304" s="1"/>
  <c r="Z56" i="304" s="1"/>
  <c r="Z57" i="304" s="1"/>
  <c r="Z58" i="304" s="1"/>
  <c r="Z59" i="304" s="1"/>
  <c r="Z60" i="304" s="1"/>
  <c r="Z61" i="304" s="1"/>
  <c r="Z62" i="304" s="1"/>
  <c r="Z63" i="304" s="1"/>
  <c r="Z64" i="304" s="1"/>
  <c r="Z65" i="304" s="1"/>
  <c r="Z66" i="304" s="1"/>
  <c r="Z67" i="304" s="1"/>
  <c r="Z68" i="304" s="1"/>
  <c r="Z69" i="304" s="1"/>
  <c r="Z70" i="304" s="1"/>
  <c r="Z71" i="304" s="1"/>
  <c r="Z72" i="304" s="1"/>
  <c r="Z73" i="304" s="1"/>
  <c r="Z74" i="304" s="1"/>
  <c r="Z75" i="304" s="1"/>
  <c r="Z76" i="304" s="1"/>
  <c r="Z77" i="304" s="1"/>
  <c r="Z78" i="304" s="1"/>
  <c r="Z79" i="304" s="1"/>
  <c r="Z80" i="304" s="1"/>
  <c r="Z81" i="304" s="1"/>
  <c r="Z82" i="304" s="1"/>
  <c r="Z83" i="304" s="1"/>
  <c r="Z84" i="304" s="1"/>
  <c r="Z85" i="304" s="1"/>
  <c r="Z86" i="304" s="1"/>
  <c r="Z87" i="304" s="1"/>
  <c r="Z88" i="304" s="1"/>
  <c r="Z89" i="304" s="1"/>
  <c r="Z90" i="304" s="1"/>
  <c r="Z91" i="304" s="1"/>
  <c r="Z92" i="304" s="1"/>
  <c r="Z93" i="304" s="1"/>
  <c r="Z94" i="304" s="1"/>
  <c r="Z95" i="304" s="1"/>
  <c r="Z96" i="304" s="1"/>
  <c r="Z97" i="304" s="1"/>
  <c r="Z98" i="304" s="1"/>
  <c r="Z99" i="304" s="1"/>
  <c r="Z100" i="304" s="1"/>
  <c r="Z101" i="304" s="1"/>
  <c r="Z102" i="304" s="1"/>
  <c r="Z103" i="304" s="1"/>
  <c r="Z104" i="304" s="1"/>
  <c r="Y5" i="304"/>
  <c r="Y6" i="304"/>
  <c r="Y7" i="304"/>
  <c r="Y8" i="304" s="1"/>
  <c r="Y9" i="304" s="1"/>
  <c r="Y10" i="304" s="1"/>
  <c r="Y11" i="304" s="1"/>
  <c r="Y12" i="304" s="1"/>
  <c r="Y13" i="304" s="1"/>
  <c r="Y14" i="304" s="1"/>
  <c r="Y15" i="304" s="1"/>
  <c r="Y16" i="304" s="1"/>
  <c r="Y17" i="304" s="1"/>
  <c r="Y18" i="304" s="1"/>
  <c r="Y19" i="304" s="1"/>
  <c r="Y20" i="304" s="1"/>
  <c r="Y21" i="304" s="1"/>
  <c r="Y22" i="304" s="1"/>
  <c r="Y23" i="304" s="1"/>
  <c r="Y24" i="304" s="1"/>
  <c r="Y25" i="304" s="1"/>
  <c r="Y26" i="304" s="1"/>
  <c r="Y27" i="304" s="1"/>
  <c r="Y28" i="304" s="1"/>
  <c r="Y29" i="304" s="1"/>
  <c r="Y30" i="304" s="1"/>
  <c r="Y31" i="304" s="1"/>
  <c r="Y32" i="304" s="1"/>
  <c r="Y33" i="304" s="1"/>
  <c r="Y34" i="304" s="1"/>
  <c r="Y35" i="304" s="1"/>
  <c r="Y36" i="304" s="1"/>
  <c r="Y37" i="304" s="1"/>
  <c r="Y38" i="304" s="1"/>
  <c r="Y39" i="304" s="1"/>
  <c r="Y40" i="304" s="1"/>
  <c r="Y41" i="304" s="1"/>
  <c r="Y42" i="304" s="1"/>
  <c r="Y43" i="304" s="1"/>
  <c r="Y44" i="304" s="1"/>
  <c r="Y45" i="304" s="1"/>
  <c r="Y46" i="304" s="1"/>
  <c r="Y47" i="304" s="1"/>
  <c r="Y48" i="304" s="1"/>
  <c r="Y49" i="304" s="1"/>
  <c r="Y50" i="304" s="1"/>
  <c r="Y51" i="304" s="1"/>
  <c r="Y52" i="304" s="1"/>
  <c r="Y53" i="304" s="1"/>
  <c r="Y54" i="304" s="1"/>
  <c r="Y55" i="304" s="1"/>
  <c r="Y56" i="304" s="1"/>
  <c r="Y57" i="304" s="1"/>
  <c r="Y58" i="304" s="1"/>
  <c r="Y59" i="304" s="1"/>
  <c r="Y60" i="304" s="1"/>
  <c r="Y61" i="304" s="1"/>
  <c r="Y62" i="304" s="1"/>
  <c r="Y63" i="304" s="1"/>
  <c r="Y64" i="304" s="1"/>
  <c r="Y65" i="304" s="1"/>
  <c r="Y66" i="304" s="1"/>
  <c r="Y67" i="304" s="1"/>
  <c r="Y68" i="304" s="1"/>
  <c r="Y69" i="304" s="1"/>
  <c r="Y70" i="304" s="1"/>
  <c r="Y71" i="304" s="1"/>
  <c r="Y72" i="304" s="1"/>
  <c r="Y73" i="304" s="1"/>
  <c r="Y74" i="304" s="1"/>
  <c r="Y75" i="304" s="1"/>
  <c r="Y76" i="304" s="1"/>
  <c r="Y77" i="304" s="1"/>
  <c r="Y78" i="304" s="1"/>
  <c r="Y79" i="304" s="1"/>
  <c r="Y80" i="304" s="1"/>
  <c r="Y81" i="304" s="1"/>
  <c r="Y82" i="304" s="1"/>
  <c r="Y83" i="304" s="1"/>
  <c r="Y84" i="304" s="1"/>
  <c r="Y85" i="304" s="1"/>
  <c r="Y86" i="304" s="1"/>
  <c r="Y87" i="304" s="1"/>
  <c r="Y88" i="304" s="1"/>
  <c r="Y89" i="304" s="1"/>
  <c r="Y90" i="304" s="1"/>
  <c r="Y91" i="304" s="1"/>
  <c r="Y92" i="304" s="1"/>
  <c r="Y93" i="304" s="1"/>
  <c r="Y94" i="304" s="1"/>
  <c r="Y95" i="304" s="1"/>
  <c r="Y96" i="304" s="1"/>
  <c r="Y97" i="304" s="1"/>
  <c r="Y98" i="304" s="1"/>
  <c r="Y99" i="304" s="1"/>
  <c r="Y100" i="304" s="1"/>
  <c r="Y101" i="304" s="1"/>
  <c r="Y102" i="304" s="1"/>
  <c r="Y103" i="304" s="1"/>
  <c r="Y104" i="304" s="1"/>
  <c r="X5" i="304"/>
  <c r="X6" i="304" s="1"/>
  <c r="X7" i="304" s="1"/>
  <c r="X8" i="304" s="1"/>
  <c r="X9" i="304" s="1"/>
  <c r="X10" i="304" s="1"/>
  <c r="X11" i="304" s="1"/>
  <c r="X12" i="304" s="1"/>
  <c r="X13" i="304" s="1"/>
  <c r="X14" i="304" s="1"/>
  <c r="X15" i="304" s="1"/>
  <c r="X16" i="304" s="1"/>
  <c r="X17" i="304" s="1"/>
  <c r="X18" i="304" s="1"/>
  <c r="X19" i="304" s="1"/>
  <c r="X20" i="304" s="1"/>
  <c r="X21" i="304" s="1"/>
  <c r="X22" i="304" s="1"/>
  <c r="X23" i="304" s="1"/>
  <c r="X24" i="304" s="1"/>
  <c r="X25" i="304" s="1"/>
  <c r="X26" i="304" s="1"/>
  <c r="X27" i="304" s="1"/>
  <c r="X28" i="304" s="1"/>
  <c r="X29" i="304" s="1"/>
  <c r="X30" i="304" s="1"/>
  <c r="X31" i="304" s="1"/>
  <c r="X32" i="304" s="1"/>
  <c r="X33" i="304" s="1"/>
  <c r="X34" i="304" s="1"/>
  <c r="X35" i="304" s="1"/>
  <c r="X36" i="304" s="1"/>
  <c r="X37" i="304" s="1"/>
  <c r="X38" i="304" s="1"/>
  <c r="X39" i="304" s="1"/>
  <c r="X40" i="304" s="1"/>
  <c r="X41" i="304" s="1"/>
  <c r="X42" i="304" s="1"/>
  <c r="X43" i="304" s="1"/>
  <c r="X44" i="304" s="1"/>
  <c r="X45" i="304" s="1"/>
  <c r="X46" i="304" s="1"/>
  <c r="X47" i="304" s="1"/>
  <c r="X48" i="304" s="1"/>
  <c r="X49" i="304" s="1"/>
  <c r="X50" i="304" s="1"/>
  <c r="X51" i="304" s="1"/>
  <c r="X52" i="304" s="1"/>
  <c r="X53" i="304" s="1"/>
  <c r="X54" i="304" s="1"/>
  <c r="X55" i="304" s="1"/>
  <c r="X56" i="304" s="1"/>
  <c r="X57" i="304" s="1"/>
  <c r="X58" i="304" s="1"/>
  <c r="X59" i="304" s="1"/>
  <c r="X60" i="304" s="1"/>
  <c r="X61" i="304" s="1"/>
  <c r="X62" i="304" s="1"/>
  <c r="X63" i="304" s="1"/>
  <c r="X64" i="304" s="1"/>
  <c r="X65" i="304" s="1"/>
  <c r="X66" i="304" s="1"/>
  <c r="X67" i="304" s="1"/>
  <c r="X68" i="304" s="1"/>
  <c r="X69" i="304" s="1"/>
  <c r="X70" i="304" s="1"/>
  <c r="X71" i="304" s="1"/>
  <c r="X72" i="304" s="1"/>
  <c r="X73" i="304" s="1"/>
  <c r="X74" i="304" s="1"/>
  <c r="X75" i="304" s="1"/>
  <c r="X76" i="304" s="1"/>
  <c r="X77" i="304" s="1"/>
  <c r="X78" i="304" s="1"/>
  <c r="X79" i="304" s="1"/>
  <c r="X80" i="304" s="1"/>
  <c r="X81" i="304" s="1"/>
  <c r="X82" i="304" s="1"/>
  <c r="X83" i="304" s="1"/>
  <c r="X84" i="304" s="1"/>
  <c r="X85" i="304" s="1"/>
  <c r="X86" i="304" s="1"/>
  <c r="X87" i="304" s="1"/>
  <c r="X88" i="304" s="1"/>
  <c r="X89" i="304" s="1"/>
  <c r="X90" i="304" s="1"/>
  <c r="X91" i="304" s="1"/>
  <c r="X92" i="304" s="1"/>
  <c r="X93" i="304" s="1"/>
  <c r="X94" i="304" s="1"/>
  <c r="X95" i="304" s="1"/>
  <c r="X96" i="304" s="1"/>
  <c r="X97" i="304" s="1"/>
  <c r="X98" i="304" s="1"/>
  <c r="X99" i="304" s="1"/>
  <c r="X100" i="304" s="1"/>
  <c r="X101" i="304" s="1"/>
  <c r="X102" i="304" s="1"/>
  <c r="X103" i="304" s="1"/>
  <c r="X104" i="304" s="1"/>
  <c r="W5" i="304"/>
  <c r="W6" i="304" s="1"/>
  <c r="W7" i="304" s="1"/>
  <c r="W8" i="304" s="1"/>
  <c r="W9" i="304" s="1"/>
  <c r="W10" i="304" s="1"/>
  <c r="W11" i="304" s="1"/>
  <c r="W12" i="304" s="1"/>
  <c r="W13" i="304" s="1"/>
  <c r="W14" i="304"/>
  <c r="W15" i="304" s="1"/>
  <c r="W16" i="304" s="1"/>
  <c r="W17" i="304" s="1"/>
  <c r="W18" i="304" s="1"/>
  <c r="W19" i="304" s="1"/>
  <c r="W20" i="304" s="1"/>
  <c r="W21" i="304" s="1"/>
  <c r="W22" i="304" s="1"/>
  <c r="W23" i="304" s="1"/>
  <c r="W24" i="304" s="1"/>
  <c r="W25" i="304" s="1"/>
  <c r="W26" i="304" s="1"/>
  <c r="W27" i="304" s="1"/>
  <c r="W28" i="304" s="1"/>
  <c r="W29" i="304" s="1"/>
  <c r="W30" i="304" s="1"/>
  <c r="W31" i="304" s="1"/>
  <c r="W32" i="304" s="1"/>
  <c r="W33" i="304" s="1"/>
  <c r="W34" i="304" s="1"/>
  <c r="W35" i="304" s="1"/>
  <c r="W36" i="304" s="1"/>
  <c r="W37" i="304" s="1"/>
  <c r="W38" i="304" s="1"/>
  <c r="W39" i="304" s="1"/>
  <c r="W40" i="304" s="1"/>
  <c r="W41" i="304" s="1"/>
  <c r="W42" i="304" s="1"/>
  <c r="W43" i="304" s="1"/>
  <c r="W44" i="304" s="1"/>
  <c r="W45" i="304" s="1"/>
  <c r="W46" i="304" s="1"/>
  <c r="W47" i="304" s="1"/>
  <c r="W48" i="304" s="1"/>
  <c r="W49" i="304" s="1"/>
  <c r="W50" i="304" s="1"/>
  <c r="W51" i="304" s="1"/>
  <c r="W52" i="304" s="1"/>
  <c r="W53" i="304" s="1"/>
  <c r="W54" i="304" s="1"/>
  <c r="W55" i="304" s="1"/>
  <c r="W56" i="304" s="1"/>
  <c r="W57" i="304" s="1"/>
  <c r="W58" i="304" s="1"/>
  <c r="W59" i="304" s="1"/>
  <c r="W60" i="304" s="1"/>
  <c r="W61" i="304" s="1"/>
  <c r="W62" i="304" s="1"/>
  <c r="W63" i="304" s="1"/>
  <c r="W64" i="304" s="1"/>
  <c r="W65" i="304" s="1"/>
  <c r="W66" i="304" s="1"/>
  <c r="W67" i="304" s="1"/>
  <c r="W68" i="304" s="1"/>
  <c r="W69" i="304" s="1"/>
  <c r="W70" i="304" s="1"/>
  <c r="W71" i="304" s="1"/>
  <c r="W72" i="304" s="1"/>
  <c r="W73" i="304" s="1"/>
  <c r="W74" i="304" s="1"/>
  <c r="W75" i="304" s="1"/>
  <c r="W76" i="304" s="1"/>
  <c r="W77" i="304" s="1"/>
  <c r="W78" i="304" s="1"/>
  <c r="W79" i="304" s="1"/>
  <c r="W80" i="304" s="1"/>
  <c r="W81" i="304" s="1"/>
  <c r="W82" i="304" s="1"/>
  <c r="W83" i="304" s="1"/>
  <c r="W84" i="304" s="1"/>
  <c r="W85" i="304" s="1"/>
  <c r="W86" i="304" s="1"/>
  <c r="W87" i="304" s="1"/>
  <c r="W88" i="304" s="1"/>
  <c r="W89" i="304" s="1"/>
  <c r="W90" i="304" s="1"/>
  <c r="W91" i="304" s="1"/>
  <c r="W92" i="304" s="1"/>
  <c r="W93" i="304" s="1"/>
  <c r="W94" i="304" s="1"/>
  <c r="W95" i="304" s="1"/>
  <c r="W96" i="304" s="1"/>
  <c r="W97" i="304" s="1"/>
  <c r="W98" i="304" s="1"/>
  <c r="W99" i="304" s="1"/>
  <c r="W100" i="304" s="1"/>
  <c r="W101" i="304" s="1"/>
  <c r="W102" i="304" s="1"/>
  <c r="W103" i="304" s="1"/>
  <c r="W104" i="304" s="1"/>
  <c r="V5" i="304"/>
  <c r="V6" i="304" s="1"/>
  <c r="V7" i="304" s="1"/>
  <c r="V8" i="304" s="1"/>
  <c r="V9" i="304" s="1"/>
  <c r="V10" i="304" s="1"/>
  <c r="V11" i="304" s="1"/>
  <c r="V12" i="304" s="1"/>
  <c r="V13" i="304" s="1"/>
  <c r="V14" i="304" s="1"/>
  <c r="V15" i="304" s="1"/>
  <c r="V16" i="304" s="1"/>
  <c r="V17" i="304" s="1"/>
  <c r="V18" i="304" s="1"/>
  <c r="V19" i="304" s="1"/>
  <c r="V20" i="304" s="1"/>
  <c r="V21" i="304" s="1"/>
  <c r="V22" i="304" s="1"/>
  <c r="V23" i="304" s="1"/>
  <c r="V24" i="304" s="1"/>
  <c r="V25" i="304" s="1"/>
  <c r="V26" i="304" s="1"/>
  <c r="V27" i="304" s="1"/>
  <c r="V28" i="304" s="1"/>
  <c r="V29" i="304" s="1"/>
  <c r="V30" i="304" s="1"/>
  <c r="V31" i="304" s="1"/>
  <c r="V32" i="304" s="1"/>
  <c r="V33" i="304" s="1"/>
  <c r="V34" i="304" s="1"/>
  <c r="V35" i="304" s="1"/>
  <c r="V36" i="304" s="1"/>
  <c r="V37" i="304" s="1"/>
  <c r="V38" i="304" s="1"/>
  <c r="V39" i="304" s="1"/>
  <c r="V40" i="304" s="1"/>
  <c r="V41" i="304" s="1"/>
  <c r="V42" i="304" s="1"/>
  <c r="V43" i="304" s="1"/>
  <c r="V44" i="304" s="1"/>
  <c r="V45" i="304" s="1"/>
  <c r="V46" i="304" s="1"/>
  <c r="V47" i="304" s="1"/>
  <c r="V48" i="304" s="1"/>
  <c r="V49" i="304" s="1"/>
  <c r="V50" i="304" s="1"/>
  <c r="V51" i="304" s="1"/>
  <c r="V52" i="304" s="1"/>
  <c r="V53" i="304" s="1"/>
  <c r="V54" i="304" s="1"/>
  <c r="V55" i="304" s="1"/>
  <c r="V56" i="304" s="1"/>
  <c r="V57" i="304" s="1"/>
  <c r="V58" i="304" s="1"/>
  <c r="V59" i="304" s="1"/>
  <c r="V60" i="304" s="1"/>
  <c r="V61" i="304" s="1"/>
  <c r="V62" i="304" s="1"/>
  <c r="V63" i="304" s="1"/>
  <c r="V64" i="304" s="1"/>
  <c r="V65" i="304" s="1"/>
  <c r="V66" i="304" s="1"/>
  <c r="V67" i="304" s="1"/>
  <c r="V68" i="304" s="1"/>
  <c r="V69" i="304" s="1"/>
  <c r="V70" i="304" s="1"/>
  <c r="V71" i="304" s="1"/>
  <c r="V72" i="304" s="1"/>
  <c r="V73" i="304" s="1"/>
  <c r="V74" i="304" s="1"/>
  <c r="V75" i="304" s="1"/>
  <c r="V76" i="304" s="1"/>
  <c r="V77" i="304" s="1"/>
  <c r="V78" i="304" s="1"/>
  <c r="V79" i="304" s="1"/>
  <c r="V80" i="304" s="1"/>
  <c r="V81" i="304" s="1"/>
  <c r="V82" i="304" s="1"/>
  <c r="V83" i="304" s="1"/>
  <c r="V84" i="304" s="1"/>
  <c r="V85" i="304" s="1"/>
  <c r="V86" i="304" s="1"/>
  <c r="V87" i="304" s="1"/>
  <c r="V88" i="304" s="1"/>
  <c r="V89" i="304" s="1"/>
  <c r="V90" i="304" s="1"/>
  <c r="V91" i="304" s="1"/>
  <c r="V92" i="304" s="1"/>
  <c r="V93" i="304" s="1"/>
  <c r="V94" i="304" s="1"/>
  <c r="V95" i="304" s="1"/>
  <c r="V96" i="304" s="1"/>
  <c r="V97" i="304" s="1"/>
  <c r="V98" i="304" s="1"/>
  <c r="V99" i="304" s="1"/>
  <c r="V100" i="304" s="1"/>
  <c r="V101" i="304" s="1"/>
  <c r="V102" i="304" s="1"/>
  <c r="V103" i="304" s="1"/>
  <c r="V104" i="304" s="1"/>
  <c r="U5" i="304"/>
  <c r="U6" i="304" s="1"/>
  <c r="U7" i="304" s="1"/>
  <c r="U8" i="304" s="1"/>
  <c r="U9" i="304" s="1"/>
  <c r="U10" i="304" s="1"/>
  <c r="U11" i="304" s="1"/>
  <c r="U12" i="304" s="1"/>
  <c r="U13" i="304" s="1"/>
  <c r="U14" i="304" s="1"/>
  <c r="U15" i="304" s="1"/>
  <c r="U16" i="304" s="1"/>
  <c r="U17" i="304" s="1"/>
  <c r="U18" i="304" s="1"/>
  <c r="U19" i="304" s="1"/>
  <c r="U20" i="304" s="1"/>
  <c r="U21" i="304" s="1"/>
  <c r="U22" i="304" s="1"/>
  <c r="U23" i="304" s="1"/>
  <c r="U24" i="304" s="1"/>
  <c r="U25" i="304" s="1"/>
  <c r="U26" i="304" s="1"/>
  <c r="U27" i="304" s="1"/>
  <c r="U28" i="304" s="1"/>
  <c r="U29" i="304" s="1"/>
  <c r="U30" i="304" s="1"/>
  <c r="U31" i="304" s="1"/>
  <c r="U32" i="304" s="1"/>
  <c r="U33" i="304" s="1"/>
  <c r="U34" i="304" s="1"/>
  <c r="U35" i="304" s="1"/>
  <c r="U36" i="304" s="1"/>
  <c r="U37" i="304" s="1"/>
  <c r="U38" i="304" s="1"/>
  <c r="U39" i="304" s="1"/>
  <c r="U40" i="304" s="1"/>
  <c r="U41" i="304" s="1"/>
  <c r="U42" i="304" s="1"/>
  <c r="U43" i="304" s="1"/>
  <c r="U44" i="304" s="1"/>
  <c r="U45" i="304" s="1"/>
  <c r="U46" i="304" s="1"/>
  <c r="U47" i="304" s="1"/>
  <c r="U48" i="304" s="1"/>
  <c r="U49" i="304" s="1"/>
  <c r="U50" i="304" s="1"/>
  <c r="U51" i="304" s="1"/>
  <c r="U52" i="304" s="1"/>
  <c r="U53" i="304" s="1"/>
  <c r="U54" i="304" s="1"/>
  <c r="U55" i="304" s="1"/>
  <c r="U56" i="304" s="1"/>
  <c r="U57" i="304" s="1"/>
  <c r="U58" i="304" s="1"/>
  <c r="U59" i="304" s="1"/>
  <c r="U60" i="304" s="1"/>
  <c r="U61" i="304" s="1"/>
  <c r="U62" i="304" s="1"/>
  <c r="U63" i="304" s="1"/>
  <c r="U64" i="304" s="1"/>
  <c r="U65" i="304" s="1"/>
  <c r="U66" i="304" s="1"/>
  <c r="U67" i="304" s="1"/>
  <c r="U68" i="304" s="1"/>
  <c r="U69" i="304" s="1"/>
  <c r="U70" i="304" s="1"/>
  <c r="U71" i="304" s="1"/>
  <c r="U72" i="304" s="1"/>
  <c r="U73" i="304" s="1"/>
  <c r="U74" i="304" s="1"/>
  <c r="U75" i="304" s="1"/>
  <c r="U76" i="304" s="1"/>
  <c r="U77" i="304" s="1"/>
  <c r="U78" i="304" s="1"/>
  <c r="U79" i="304" s="1"/>
  <c r="U80" i="304" s="1"/>
  <c r="U81" i="304" s="1"/>
  <c r="U82" i="304" s="1"/>
  <c r="U83" i="304" s="1"/>
  <c r="U84" i="304" s="1"/>
  <c r="U85" i="304" s="1"/>
  <c r="U86" i="304" s="1"/>
  <c r="U87" i="304" s="1"/>
  <c r="U88" i="304" s="1"/>
  <c r="U89" i="304" s="1"/>
  <c r="U90" i="304" s="1"/>
  <c r="U91" i="304" s="1"/>
  <c r="U92" i="304" s="1"/>
  <c r="U93" i="304" s="1"/>
  <c r="U94" i="304" s="1"/>
  <c r="U95" i="304" s="1"/>
  <c r="U96" i="304" s="1"/>
  <c r="U97" i="304" s="1"/>
  <c r="U98" i="304" s="1"/>
  <c r="U99" i="304" s="1"/>
  <c r="U100" i="304" s="1"/>
  <c r="U101" i="304" s="1"/>
  <c r="U102" i="304" s="1"/>
  <c r="U103" i="304" s="1"/>
  <c r="U104" i="304" s="1"/>
  <c r="T5" i="304"/>
  <c r="T6" i="304" s="1"/>
  <c r="T7" i="304" s="1"/>
  <c r="T8" i="304" s="1"/>
  <c r="T9" i="304" s="1"/>
  <c r="T10" i="304" s="1"/>
  <c r="T11" i="304" s="1"/>
  <c r="T12" i="304" s="1"/>
  <c r="T13" i="304" s="1"/>
  <c r="T14" i="304" s="1"/>
  <c r="T15" i="304" s="1"/>
  <c r="T16" i="304" s="1"/>
  <c r="T17" i="304" s="1"/>
  <c r="T18" i="304" s="1"/>
  <c r="T19" i="304" s="1"/>
  <c r="T20" i="304" s="1"/>
  <c r="T21" i="304" s="1"/>
  <c r="T22" i="304" s="1"/>
  <c r="T23" i="304" s="1"/>
  <c r="T24" i="304" s="1"/>
  <c r="T25" i="304" s="1"/>
  <c r="T26" i="304" s="1"/>
  <c r="T27" i="304" s="1"/>
  <c r="T28" i="304" s="1"/>
  <c r="T29" i="304" s="1"/>
  <c r="T30" i="304" s="1"/>
  <c r="T31" i="304" s="1"/>
  <c r="T32" i="304" s="1"/>
  <c r="T33" i="304" s="1"/>
  <c r="T34" i="304" s="1"/>
  <c r="T35" i="304" s="1"/>
  <c r="T36" i="304" s="1"/>
  <c r="T37" i="304" s="1"/>
  <c r="T38" i="304" s="1"/>
  <c r="T39" i="304" s="1"/>
  <c r="T40" i="304" s="1"/>
  <c r="T41" i="304" s="1"/>
  <c r="T42" i="304" s="1"/>
  <c r="T43" i="304" s="1"/>
  <c r="T44" i="304" s="1"/>
  <c r="T45" i="304" s="1"/>
  <c r="T46" i="304" s="1"/>
  <c r="T47" i="304" s="1"/>
  <c r="T48" i="304" s="1"/>
  <c r="T49" i="304" s="1"/>
  <c r="T50" i="304" s="1"/>
  <c r="T51" i="304" s="1"/>
  <c r="T52" i="304" s="1"/>
  <c r="T53" i="304" s="1"/>
  <c r="T54" i="304" s="1"/>
  <c r="T55" i="304" s="1"/>
  <c r="T56" i="304" s="1"/>
  <c r="T57" i="304" s="1"/>
  <c r="T58" i="304" s="1"/>
  <c r="T59" i="304" s="1"/>
  <c r="T60" i="304" s="1"/>
  <c r="T61" i="304" s="1"/>
  <c r="T62" i="304" s="1"/>
  <c r="T63" i="304" s="1"/>
  <c r="T64" i="304" s="1"/>
  <c r="T65" i="304" s="1"/>
  <c r="T66" i="304" s="1"/>
  <c r="T67" i="304" s="1"/>
  <c r="T68" i="304" s="1"/>
  <c r="T69" i="304" s="1"/>
  <c r="T70" i="304" s="1"/>
  <c r="T71" i="304" s="1"/>
  <c r="T72" i="304" s="1"/>
  <c r="T73" i="304" s="1"/>
  <c r="T74" i="304" s="1"/>
  <c r="T75" i="304" s="1"/>
  <c r="T76" i="304" s="1"/>
  <c r="T77" i="304" s="1"/>
  <c r="T78" i="304" s="1"/>
  <c r="T79" i="304" s="1"/>
  <c r="T80" i="304" s="1"/>
  <c r="T81" i="304" s="1"/>
  <c r="T82" i="304" s="1"/>
  <c r="T83" i="304" s="1"/>
  <c r="T84" i="304" s="1"/>
  <c r="T85" i="304" s="1"/>
  <c r="T86" i="304" s="1"/>
  <c r="T87" i="304" s="1"/>
  <c r="T88" i="304" s="1"/>
  <c r="T89" i="304" s="1"/>
  <c r="T90" i="304" s="1"/>
  <c r="T91" i="304" s="1"/>
  <c r="T92" i="304" s="1"/>
  <c r="T93" i="304" s="1"/>
  <c r="T94" i="304" s="1"/>
  <c r="T95" i="304" s="1"/>
  <c r="T96" i="304" s="1"/>
  <c r="T97" i="304" s="1"/>
  <c r="T98" i="304" s="1"/>
  <c r="T99" i="304" s="1"/>
  <c r="T100" i="304" s="1"/>
  <c r="T101" i="304" s="1"/>
  <c r="T102" i="304" s="1"/>
  <c r="T103" i="304" s="1"/>
  <c r="T104" i="304" s="1"/>
  <c r="S5" i="304"/>
  <c r="S6" i="304" s="1"/>
  <c r="S7" i="304" s="1"/>
  <c r="S8" i="304" s="1"/>
  <c r="S9" i="304" s="1"/>
  <c r="S10" i="304" s="1"/>
  <c r="S11" i="304" s="1"/>
  <c r="S12" i="304" s="1"/>
  <c r="S13" i="304" s="1"/>
  <c r="S14" i="304" s="1"/>
  <c r="S15" i="304" s="1"/>
  <c r="S16" i="304" s="1"/>
  <c r="S17" i="304" s="1"/>
  <c r="S18" i="304" s="1"/>
  <c r="S19" i="304" s="1"/>
  <c r="S20" i="304" s="1"/>
  <c r="S21" i="304" s="1"/>
  <c r="S22" i="304" s="1"/>
  <c r="S23" i="304" s="1"/>
  <c r="S24" i="304" s="1"/>
  <c r="S25" i="304" s="1"/>
  <c r="S26" i="304" s="1"/>
  <c r="S27" i="304" s="1"/>
  <c r="S28" i="304" s="1"/>
  <c r="S29" i="304" s="1"/>
  <c r="S30" i="304" s="1"/>
  <c r="S31" i="304" s="1"/>
  <c r="S32" i="304" s="1"/>
  <c r="S33" i="304" s="1"/>
  <c r="S34" i="304" s="1"/>
  <c r="S35" i="304" s="1"/>
  <c r="S36" i="304" s="1"/>
  <c r="S37" i="304" s="1"/>
  <c r="S38" i="304" s="1"/>
  <c r="S39" i="304" s="1"/>
  <c r="S40" i="304" s="1"/>
  <c r="S41" i="304" s="1"/>
  <c r="S42" i="304" s="1"/>
  <c r="S43" i="304" s="1"/>
  <c r="S44" i="304" s="1"/>
  <c r="S45" i="304" s="1"/>
  <c r="S46" i="304" s="1"/>
  <c r="S47" i="304" s="1"/>
  <c r="S48" i="304" s="1"/>
  <c r="S49" i="304" s="1"/>
  <c r="S50" i="304" s="1"/>
  <c r="S51" i="304" s="1"/>
  <c r="S52" i="304" s="1"/>
  <c r="S53" i="304" s="1"/>
  <c r="S54" i="304" s="1"/>
  <c r="S55" i="304" s="1"/>
  <c r="S56" i="304" s="1"/>
  <c r="S57" i="304" s="1"/>
  <c r="S58" i="304" s="1"/>
  <c r="S59" i="304" s="1"/>
  <c r="S60" i="304" s="1"/>
  <c r="S61" i="304" s="1"/>
  <c r="S62" i="304" s="1"/>
  <c r="S63" i="304" s="1"/>
  <c r="S64" i="304" s="1"/>
  <c r="S65" i="304" s="1"/>
  <c r="S66" i="304" s="1"/>
  <c r="S67" i="304" s="1"/>
  <c r="S68" i="304" s="1"/>
  <c r="S69" i="304" s="1"/>
  <c r="S70" i="304" s="1"/>
  <c r="S71" i="304" s="1"/>
  <c r="S72" i="304" s="1"/>
  <c r="S73" i="304" s="1"/>
  <c r="S74" i="304" s="1"/>
  <c r="S75" i="304" s="1"/>
  <c r="S76" i="304" s="1"/>
  <c r="S77" i="304" s="1"/>
  <c r="S78" i="304" s="1"/>
  <c r="S79" i="304" s="1"/>
  <c r="S80" i="304" s="1"/>
  <c r="S81" i="304" s="1"/>
  <c r="S82" i="304" s="1"/>
  <c r="S83" i="304" s="1"/>
  <c r="S84" i="304" s="1"/>
  <c r="S85" i="304" s="1"/>
  <c r="S86" i="304" s="1"/>
  <c r="S87" i="304" s="1"/>
  <c r="S88" i="304" s="1"/>
  <c r="S89" i="304" s="1"/>
  <c r="S90" i="304" s="1"/>
  <c r="S91" i="304" s="1"/>
  <c r="S92" i="304" s="1"/>
  <c r="S93" i="304" s="1"/>
  <c r="S94" i="304" s="1"/>
  <c r="S95" i="304" s="1"/>
  <c r="S96" i="304" s="1"/>
  <c r="S97" i="304" s="1"/>
  <c r="S98" i="304" s="1"/>
  <c r="S99" i="304" s="1"/>
  <c r="S100" i="304" s="1"/>
  <c r="S101" i="304" s="1"/>
  <c r="S102" i="304" s="1"/>
  <c r="S103" i="304" s="1"/>
  <c r="S104" i="304" s="1"/>
  <c r="R5" i="304"/>
  <c r="R6" i="304" s="1"/>
  <c r="R7" i="304" s="1"/>
  <c r="R8" i="304" s="1"/>
  <c r="R9" i="304" s="1"/>
  <c r="R10" i="304" s="1"/>
  <c r="R11" i="304" s="1"/>
  <c r="R12" i="304" s="1"/>
  <c r="R13" i="304" s="1"/>
  <c r="R14" i="304" s="1"/>
  <c r="R15" i="304" s="1"/>
  <c r="R16" i="304" s="1"/>
  <c r="R17" i="304" s="1"/>
  <c r="R18" i="304" s="1"/>
  <c r="R19" i="304" s="1"/>
  <c r="R20" i="304" s="1"/>
  <c r="R21" i="304" s="1"/>
  <c r="R22" i="304" s="1"/>
  <c r="R23" i="304" s="1"/>
  <c r="R24" i="304" s="1"/>
  <c r="R25" i="304" s="1"/>
  <c r="R26" i="304" s="1"/>
  <c r="R27" i="304" s="1"/>
  <c r="R28" i="304" s="1"/>
  <c r="R29" i="304" s="1"/>
  <c r="R30" i="304" s="1"/>
  <c r="R31" i="304" s="1"/>
  <c r="R32" i="304" s="1"/>
  <c r="R33" i="304" s="1"/>
  <c r="R34" i="304" s="1"/>
  <c r="R35" i="304" s="1"/>
  <c r="R36" i="304" s="1"/>
  <c r="R37" i="304" s="1"/>
  <c r="R38" i="304" s="1"/>
  <c r="R39" i="304" s="1"/>
  <c r="R40" i="304" s="1"/>
  <c r="R41" i="304" s="1"/>
  <c r="R42" i="304" s="1"/>
  <c r="R43" i="304" s="1"/>
  <c r="R44" i="304" s="1"/>
  <c r="R45" i="304" s="1"/>
  <c r="R46" i="304" s="1"/>
  <c r="R47" i="304" s="1"/>
  <c r="R48" i="304" s="1"/>
  <c r="R49" i="304" s="1"/>
  <c r="R50" i="304" s="1"/>
  <c r="R51" i="304" s="1"/>
  <c r="R52" i="304" s="1"/>
  <c r="R53" i="304" s="1"/>
  <c r="R54" i="304" s="1"/>
  <c r="R55" i="304" s="1"/>
  <c r="R56" i="304" s="1"/>
  <c r="R57" i="304" s="1"/>
  <c r="R58" i="304" s="1"/>
  <c r="R59" i="304" s="1"/>
  <c r="R60" i="304" s="1"/>
  <c r="R61" i="304" s="1"/>
  <c r="R62" i="304" s="1"/>
  <c r="R63" i="304" s="1"/>
  <c r="R64" i="304" s="1"/>
  <c r="R65" i="304" s="1"/>
  <c r="R66" i="304" s="1"/>
  <c r="R67" i="304" s="1"/>
  <c r="R68" i="304" s="1"/>
  <c r="R69" i="304" s="1"/>
  <c r="R70" i="304" s="1"/>
  <c r="R71" i="304" s="1"/>
  <c r="R72" i="304" s="1"/>
  <c r="R73" i="304" s="1"/>
  <c r="R74" i="304" s="1"/>
  <c r="R75" i="304" s="1"/>
  <c r="R76" i="304" s="1"/>
  <c r="R77" i="304" s="1"/>
  <c r="R78" i="304" s="1"/>
  <c r="R79" i="304" s="1"/>
  <c r="R80" i="304" s="1"/>
  <c r="R81" i="304" s="1"/>
  <c r="R82" i="304" s="1"/>
  <c r="R83" i="304" s="1"/>
  <c r="R84" i="304" s="1"/>
  <c r="R85" i="304" s="1"/>
  <c r="R86" i="304" s="1"/>
  <c r="R87" i="304" s="1"/>
  <c r="R88" i="304" s="1"/>
  <c r="R89" i="304" s="1"/>
  <c r="R90" i="304" s="1"/>
  <c r="R91" i="304" s="1"/>
  <c r="R92" i="304" s="1"/>
  <c r="R93" i="304" s="1"/>
  <c r="R94" i="304" s="1"/>
  <c r="R95" i="304" s="1"/>
  <c r="R96" i="304" s="1"/>
  <c r="R97" i="304" s="1"/>
  <c r="R98" i="304" s="1"/>
  <c r="R99" i="304" s="1"/>
  <c r="R100" i="304" s="1"/>
  <c r="R101" i="304" s="1"/>
  <c r="R102" i="304" s="1"/>
  <c r="R103" i="304" s="1"/>
  <c r="R104" i="304" s="1"/>
  <c r="AF4" i="304"/>
  <c r="AE4" i="304"/>
  <c r="AD4" i="304"/>
  <c r="AC4" i="304"/>
  <c r="AB4" i="304"/>
  <c r="AA4" i="304"/>
  <c r="Z4" i="304"/>
  <c r="Y4" i="304"/>
  <c r="X4" i="304"/>
  <c r="W4" i="304"/>
  <c r="V4" i="304"/>
  <c r="U4" i="304"/>
  <c r="T4" i="304"/>
  <c r="S4" i="304"/>
  <c r="R4" i="304"/>
  <c r="S6" i="302"/>
  <c r="S7" i="302" s="1"/>
  <c r="S8" i="302" s="1"/>
  <c r="S9" i="302" s="1"/>
  <c r="S10" i="302" s="1"/>
  <c r="S11" i="302" s="1"/>
  <c r="S12" i="302" s="1"/>
  <c r="S13" i="302" s="1"/>
  <c r="S14" i="302" s="1"/>
  <c r="S15" i="302" s="1"/>
  <c r="S16" i="302" s="1"/>
  <c r="S17" i="302" s="1"/>
  <c r="S18" i="302" s="1"/>
  <c r="S19" i="302" s="1"/>
  <c r="S20" i="302" s="1"/>
  <c r="S21" i="302" s="1"/>
  <c r="S22" i="302" s="1"/>
  <c r="S23" i="302" s="1"/>
  <c r="S24" i="302" s="1"/>
  <c r="S25" i="302" s="1"/>
  <c r="S26" i="302" s="1"/>
  <c r="S27" i="302" s="1"/>
  <c r="S28" i="302" s="1"/>
  <c r="S29" i="302" s="1"/>
  <c r="S30" i="302" s="1"/>
  <c r="S31" i="302" s="1"/>
  <c r="S32" i="302" s="1"/>
  <c r="S33" i="302" s="1"/>
  <c r="S34" i="302" s="1"/>
  <c r="S35" i="302" s="1"/>
  <c r="S36" i="302" s="1"/>
  <c r="S37" i="302" s="1"/>
  <c r="S38" i="302" s="1"/>
  <c r="S39" i="302" s="1"/>
  <c r="S40" i="302" s="1"/>
  <c r="S41" i="302" s="1"/>
  <c r="S42" i="302" s="1"/>
  <c r="S43" i="302" s="1"/>
  <c r="S44" i="302" s="1"/>
  <c r="S45" i="302" s="1"/>
  <c r="S46" i="302" s="1"/>
  <c r="S47" i="302" s="1"/>
  <c r="S48" i="302" s="1"/>
  <c r="S49" i="302" s="1"/>
  <c r="S50" i="302" s="1"/>
  <c r="S51" i="302" s="1"/>
  <c r="S52" i="302" s="1"/>
  <c r="S53" i="302" s="1"/>
  <c r="S54" i="302" s="1"/>
  <c r="S55" i="302" s="1"/>
  <c r="S56" i="302" s="1"/>
  <c r="S57" i="302" s="1"/>
  <c r="S58" i="302" s="1"/>
  <c r="S59" i="302" s="1"/>
  <c r="S60" i="302" s="1"/>
  <c r="S61" i="302" s="1"/>
  <c r="S62" i="302" s="1"/>
  <c r="S63" i="302" s="1"/>
  <c r="S64" i="302" s="1"/>
  <c r="S65" i="302" s="1"/>
  <c r="S66" i="302" s="1"/>
  <c r="S67" i="302" s="1"/>
  <c r="S68" i="302" s="1"/>
  <c r="S69" i="302" s="1"/>
  <c r="S70" i="302" s="1"/>
  <c r="S71" i="302" s="1"/>
  <c r="S72" i="302" s="1"/>
  <c r="S73" i="302" s="1"/>
  <c r="S74" i="302" s="1"/>
  <c r="S75" i="302" s="1"/>
  <c r="S76" i="302" s="1"/>
  <c r="S77" i="302" s="1"/>
  <c r="S78" i="302" s="1"/>
  <c r="S79" i="302" s="1"/>
  <c r="S80" i="302" s="1"/>
  <c r="S81" i="302" s="1"/>
  <c r="S82" i="302" s="1"/>
  <c r="S83" i="302" s="1"/>
  <c r="S84" i="302" s="1"/>
  <c r="S85" i="302" s="1"/>
  <c r="S86" i="302" s="1"/>
  <c r="S87" i="302" s="1"/>
  <c r="S88" i="302" s="1"/>
  <c r="S89" i="302" s="1"/>
  <c r="S90" i="302" s="1"/>
  <c r="S91" i="302" s="1"/>
  <c r="S92" i="302" s="1"/>
  <c r="S93" i="302" s="1"/>
  <c r="S94" i="302" s="1"/>
  <c r="S95" i="302" s="1"/>
  <c r="S96" i="302" s="1"/>
  <c r="S97" i="302" s="1"/>
  <c r="S98" i="302" s="1"/>
  <c r="S99" i="302" s="1"/>
  <c r="S100" i="302" s="1"/>
  <c r="S101" i="302" s="1"/>
  <c r="S102" i="302" s="1"/>
  <c r="S103" i="302" s="1"/>
  <c r="S104" i="302" s="1"/>
  <c r="AF5" i="302"/>
  <c r="AF6" i="302" s="1"/>
  <c r="AF7" i="302" s="1"/>
  <c r="AF8" i="302" s="1"/>
  <c r="AF9" i="302" s="1"/>
  <c r="AF10" i="302" s="1"/>
  <c r="AF11" i="302" s="1"/>
  <c r="AF12" i="302" s="1"/>
  <c r="AF13" i="302" s="1"/>
  <c r="AF14" i="302" s="1"/>
  <c r="AF15" i="302" s="1"/>
  <c r="AF16" i="302" s="1"/>
  <c r="AF17" i="302" s="1"/>
  <c r="AF18" i="302" s="1"/>
  <c r="AF19" i="302" s="1"/>
  <c r="AF20" i="302" s="1"/>
  <c r="AF21" i="302" s="1"/>
  <c r="AF22" i="302" s="1"/>
  <c r="AF23" i="302" s="1"/>
  <c r="AF24" i="302" s="1"/>
  <c r="AF25" i="302" s="1"/>
  <c r="AF26" i="302" s="1"/>
  <c r="AF27" i="302" s="1"/>
  <c r="AF28" i="302" s="1"/>
  <c r="AF29" i="302" s="1"/>
  <c r="AF30" i="302" s="1"/>
  <c r="AF31" i="302" s="1"/>
  <c r="AF32" i="302" s="1"/>
  <c r="AF33" i="302" s="1"/>
  <c r="AF34" i="302" s="1"/>
  <c r="AF35" i="302" s="1"/>
  <c r="AF36" i="302" s="1"/>
  <c r="AF37" i="302" s="1"/>
  <c r="AF38" i="302" s="1"/>
  <c r="AF39" i="302" s="1"/>
  <c r="AF40" i="302" s="1"/>
  <c r="AF41" i="302" s="1"/>
  <c r="AF42" i="302" s="1"/>
  <c r="AF43" i="302" s="1"/>
  <c r="AF44" i="302" s="1"/>
  <c r="AF45" i="302" s="1"/>
  <c r="AF46" i="302" s="1"/>
  <c r="AF47" i="302" s="1"/>
  <c r="AF48" i="302" s="1"/>
  <c r="AF49" i="302" s="1"/>
  <c r="AF50" i="302" s="1"/>
  <c r="AF51" i="302" s="1"/>
  <c r="AF52" i="302" s="1"/>
  <c r="AF53" i="302" s="1"/>
  <c r="AF54" i="302" s="1"/>
  <c r="AF55" i="302" s="1"/>
  <c r="AF56" i="302" s="1"/>
  <c r="AF57" i="302" s="1"/>
  <c r="AF58" i="302" s="1"/>
  <c r="AF59" i="302" s="1"/>
  <c r="AF60" i="302" s="1"/>
  <c r="AF61" i="302" s="1"/>
  <c r="AF62" i="302" s="1"/>
  <c r="AF63" i="302" s="1"/>
  <c r="AF64" i="302" s="1"/>
  <c r="AF65" i="302" s="1"/>
  <c r="AF66" i="302" s="1"/>
  <c r="AF67" i="302" s="1"/>
  <c r="AF68" i="302" s="1"/>
  <c r="AF69" i="302" s="1"/>
  <c r="AF70" i="302" s="1"/>
  <c r="AF71" i="302" s="1"/>
  <c r="AF72" i="302" s="1"/>
  <c r="AF73" i="302" s="1"/>
  <c r="AF74" i="302" s="1"/>
  <c r="AF75" i="302" s="1"/>
  <c r="AF76" i="302" s="1"/>
  <c r="AF77" i="302" s="1"/>
  <c r="AF78" i="302" s="1"/>
  <c r="AF79" i="302" s="1"/>
  <c r="AF80" i="302" s="1"/>
  <c r="AF81" i="302" s="1"/>
  <c r="AF82" i="302" s="1"/>
  <c r="AF83" i="302" s="1"/>
  <c r="AF84" i="302" s="1"/>
  <c r="AF85" i="302" s="1"/>
  <c r="AF86" i="302" s="1"/>
  <c r="AF87" i="302" s="1"/>
  <c r="AF88" i="302" s="1"/>
  <c r="AF89" i="302" s="1"/>
  <c r="AF90" i="302" s="1"/>
  <c r="AF91" i="302" s="1"/>
  <c r="AF92" i="302" s="1"/>
  <c r="AF93" i="302" s="1"/>
  <c r="AF94" i="302" s="1"/>
  <c r="AF95" i="302" s="1"/>
  <c r="AF96" i="302" s="1"/>
  <c r="AF97" i="302" s="1"/>
  <c r="AF98" i="302" s="1"/>
  <c r="AF99" i="302" s="1"/>
  <c r="AF100" i="302" s="1"/>
  <c r="AF101" i="302" s="1"/>
  <c r="AF102" i="302" s="1"/>
  <c r="AF103" i="302" s="1"/>
  <c r="AF104" i="302" s="1"/>
  <c r="AE5" i="302"/>
  <c r="AE6" i="302" s="1"/>
  <c r="AE7" i="302" s="1"/>
  <c r="AE8" i="302" s="1"/>
  <c r="AE9" i="302" s="1"/>
  <c r="AE10" i="302" s="1"/>
  <c r="AE11" i="302" s="1"/>
  <c r="AE12" i="302" s="1"/>
  <c r="AE13" i="302" s="1"/>
  <c r="AE14" i="302" s="1"/>
  <c r="AE15" i="302" s="1"/>
  <c r="AE16" i="302" s="1"/>
  <c r="AE17" i="302" s="1"/>
  <c r="AE18" i="302" s="1"/>
  <c r="AE19" i="302" s="1"/>
  <c r="AE20" i="302" s="1"/>
  <c r="AE21" i="302" s="1"/>
  <c r="AE22" i="302" s="1"/>
  <c r="AE23" i="302" s="1"/>
  <c r="AE24" i="302" s="1"/>
  <c r="AE25" i="302" s="1"/>
  <c r="AE26" i="302" s="1"/>
  <c r="AE27" i="302" s="1"/>
  <c r="AE28" i="302" s="1"/>
  <c r="AE29" i="302" s="1"/>
  <c r="AE30" i="302" s="1"/>
  <c r="AE31" i="302" s="1"/>
  <c r="AE32" i="302" s="1"/>
  <c r="AE33" i="302" s="1"/>
  <c r="AE34" i="302" s="1"/>
  <c r="AE35" i="302" s="1"/>
  <c r="AE36" i="302" s="1"/>
  <c r="AE37" i="302" s="1"/>
  <c r="AE38" i="302" s="1"/>
  <c r="AE39" i="302" s="1"/>
  <c r="AE40" i="302" s="1"/>
  <c r="AE41" i="302" s="1"/>
  <c r="AE42" i="302" s="1"/>
  <c r="AE43" i="302" s="1"/>
  <c r="AE44" i="302" s="1"/>
  <c r="AE45" i="302" s="1"/>
  <c r="AE46" i="302" s="1"/>
  <c r="AE47" i="302" s="1"/>
  <c r="AE48" i="302" s="1"/>
  <c r="AE49" i="302" s="1"/>
  <c r="AE50" i="302" s="1"/>
  <c r="AE51" i="302" s="1"/>
  <c r="AE52" i="302" s="1"/>
  <c r="AE53" i="302" s="1"/>
  <c r="AE54" i="302" s="1"/>
  <c r="AE55" i="302" s="1"/>
  <c r="AE56" i="302" s="1"/>
  <c r="AE57" i="302" s="1"/>
  <c r="AE58" i="302" s="1"/>
  <c r="AE59" i="302" s="1"/>
  <c r="AE60" i="302" s="1"/>
  <c r="AE61" i="302" s="1"/>
  <c r="AE62" i="302" s="1"/>
  <c r="AE63" i="302" s="1"/>
  <c r="AE64" i="302" s="1"/>
  <c r="AE65" i="302" s="1"/>
  <c r="AE66" i="302" s="1"/>
  <c r="AE67" i="302" s="1"/>
  <c r="AE68" i="302" s="1"/>
  <c r="AE69" i="302" s="1"/>
  <c r="AE70" i="302" s="1"/>
  <c r="AE71" i="302" s="1"/>
  <c r="AE72" i="302" s="1"/>
  <c r="AE73" i="302" s="1"/>
  <c r="AE74" i="302" s="1"/>
  <c r="AE75" i="302" s="1"/>
  <c r="AE76" i="302" s="1"/>
  <c r="AE77" i="302" s="1"/>
  <c r="AE78" i="302" s="1"/>
  <c r="AE79" i="302" s="1"/>
  <c r="AE80" i="302" s="1"/>
  <c r="AE81" i="302" s="1"/>
  <c r="AE82" i="302" s="1"/>
  <c r="AE83" i="302" s="1"/>
  <c r="AE84" i="302" s="1"/>
  <c r="AE85" i="302" s="1"/>
  <c r="AE86" i="302" s="1"/>
  <c r="AE87" i="302" s="1"/>
  <c r="AE88" i="302" s="1"/>
  <c r="AE89" i="302" s="1"/>
  <c r="AE90" i="302" s="1"/>
  <c r="AE91" i="302" s="1"/>
  <c r="AE92" i="302" s="1"/>
  <c r="AE93" i="302" s="1"/>
  <c r="AE94" i="302" s="1"/>
  <c r="AE95" i="302" s="1"/>
  <c r="AE96" i="302" s="1"/>
  <c r="AE97" i="302" s="1"/>
  <c r="AE98" i="302" s="1"/>
  <c r="AE99" i="302" s="1"/>
  <c r="AE100" i="302" s="1"/>
  <c r="AE101" i="302" s="1"/>
  <c r="AE102" i="302" s="1"/>
  <c r="AE103" i="302" s="1"/>
  <c r="AE104" i="302" s="1"/>
  <c r="AD5" i="302"/>
  <c r="AD6" i="302" s="1"/>
  <c r="AD7" i="302" s="1"/>
  <c r="AD8" i="302" s="1"/>
  <c r="AD9" i="302" s="1"/>
  <c r="AD10" i="302" s="1"/>
  <c r="AD11" i="302" s="1"/>
  <c r="AD12" i="302" s="1"/>
  <c r="AD13" i="302" s="1"/>
  <c r="AD14" i="302" s="1"/>
  <c r="AD15" i="302" s="1"/>
  <c r="AD16" i="302" s="1"/>
  <c r="AD17" i="302" s="1"/>
  <c r="AD18" i="302" s="1"/>
  <c r="AD19" i="302" s="1"/>
  <c r="AD20" i="302" s="1"/>
  <c r="AD21" i="302" s="1"/>
  <c r="AD22" i="302" s="1"/>
  <c r="AD23" i="302" s="1"/>
  <c r="AD24" i="302" s="1"/>
  <c r="AD25" i="302" s="1"/>
  <c r="AD26" i="302" s="1"/>
  <c r="AD27" i="302" s="1"/>
  <c r="AD28" i="302" s="1"/>
  <c r="AD29" i="302" s="1"/>
  <c r="AD30" i="302" s="1"/>
  <c r="AD31" i="302" s="1"/>
  <c r="AD32" i="302" s="1"/>
  <c r="AD33" i="302" s="1"/>
  <c r="AD34" i="302" s="1"/>
  <c r="AD35" i="302" s="1"/>
  <c r="AD36" i="302" s="1"/>
  <c r="AD37" i="302" s="1"/>
  <c r="AD38" i="302" s="1"/>
  <c r="AD39" i="302" s="1"/>
  <c r="AD40" i="302" s="1"/>
  <c r="AD41" i="302" s="1"/>
  <c r="AD42" i="302" s="1"/>
  <c r="AD43" i="302" s="1"/>
  <c r="AD44" i="302" s="1"/>
  <c r="AD45" i="302" s="1"/>
  <c r="AD46" i="302" s="1"/>
  <c r="AD47" i="302" s="1"/>
  <c r="AD48" i="302" s="1"/>
  <c r="AD49" i="302" s="1"/>
  <c r="AD50" i="302" s="1"/>
  <c r="AD51" i="302" s="1"/>
  <c r="AD52" i="302" s="1"/>
  <c r="AD53" i="302" s="1"/>
  <c r="AD54" i="302" s="1"/>
  <c r="AD55" i="302" s="1"/>
  <c r="AD56" i="302" s="1"/>
  <c r="AD57" i="302" s="1"/>
  <c r="AD58" i="302" s="1"/>
  <c r="AD59" i="302" s="1"/>
  <c r="AD60" i="302" s="1"/>
  <c r="AD61" i="302" s="1"/>
  <c r="AD62" i="302" s="1"/>
  <c r="AD63" i="302" s="1"/>
  <c r="AD64" i="302" s="1"/>
  <c r="AD65" i="302" s="1"/>
  <c r="AD66" i="302" s="1"/>
  <c r="AD67" i="302" s="1"/>
  <c r="AD68" i="302" s="1"/>
  <c r="AD69" i="302" s="1"/>
  <c r="AD70" i="302" s="1"/>
  <c r="AD71" i="302" s="1"/>
  <c r="AD72" i="302" s="1"/>
  <c r="AD73" i="302" s="1"/>
  <c r="AD74" i="302" s="1"/>
  <c r="AD75" i="302" s="1"/>
  <c r="AD76" i="302" s="1"/>
  <c r="AD77" i="302" s="1"/>
  <c r="AD78" i="302" s="1"/>
  <c r="AD79" i="302" s="1"/>
  <c r="AD80" i="302" s="1"/>
  <c r="AD81" i="302" s="1"/>
  <c r="AD82" i="302" s="1"/>
  <c r="AD83" i="302" s="1"/>
  <c r="AD84" i="302" s="1"/>
  <c r="AD85" i="302" s="1"/>
  <c r="AD86" i="302" s="1"/>
  <c r="AD87" i="302" s="1"/>
  <c r="AD88" i="302" s="1"/>
  <c r="AD89" i="302" s="1"/>
  <c r="AD90" i="302" s="1"/>
  <c r="AD91" i="302" s="1"/>
  <c r="AD92" i="302" s="1"/>
  <c r="AD93" i="302" s="1"/>
  <c r="AD94" i="302" s="1"/>
  <c r="AD95" i="302" s="1"/>
  <c r="AD96" i="302" s="1"/>
  <c r="AD97" i="302" s="1"/>
  <c r="AD98" i="302" s="1"/>
  <c r="AD99" i="302" s="1"/>
  <c r="AD100" i="302" s="1"/>
  <c r="AD101" i="302" s="1"/>
  <c r="AD102" i="302" s="1"/>
  <c r="AD103" i="302" s="1"/>
  <c r="AD104" i="302" s="1"/>
  <c r="AC5" i="302"/>
  <c r="AC6" i="302" s="1"/>
  <c r="AC7" i="302" s="1"/>
  <c r="AC8" i="302" s="1"/>
  <c r="AC9" i="302" s="1"/>
  <c r="AC10" i="302" s="1"/>
  <c r="AC11" i="302" s="1"/>
  <c r="AC12" i="302" s="1"/>
  <c r="AC13" i="302" s="1"/>
  <c r="AC14" i="302" s="1"/>
  <c r="AC15" i="302" s="1"/>
  <c r="AC16" i="302" s="1"/>
  <c r="AC17" i="302" s="1"/>
  <c r="AC18" i="302" s="1"/>
  <c r="AC19" i="302" s="1"/>
  <c r="AC20" i="302" s="1"/>
  <c r="AC21" i="302" s="1"/>
  <c r="AC22" i="302" s="1"/>
  <c r="AC23" i="302" s="1"/>
  <c r="AC24" i="302" s="1"/>
  <c r="AC25" i="302" s="1"/>
  <c r="AC26" i="302" s="1"/>
  <c r="AC27" i="302" s="1"/>
  <c r="AC28" i="302" s="1"/>
  <c r="AC29" i="302" s="1"/>
  <c r="AC30" i="302" s="1"/>
  <c r="AC31" i="302" s="1"/>
  <c r="AC32" i="302" s="1"/>
  <c r="AC33" i="302" s="1"/>
  <c r="AC34" i="302" s="1"/>
  <c r="AC35" i="302" s="1"/>
  <c r="AC36" i="302" s="1"/>
  <c r="AC37" i="302" s="1"/>
  <c r="AC38" i="302" s="1"/>
  <c r="AC39" i="302" s="1"/>
  <c r="AC40" i="302" s="1"/>
  <c r="AC41" i="302" s="1"/>
  <c r="AC42" i="302" s="1"/>
  <c r="AC43" i="302" s="1"/>
  <c r="AC44" i="302" s="1"/>
  <c r="AC45" i="302" s="1"/>
  <c r="AC46" i="302" s="1"/>
  <c r="AC47" i="302" s="1"/>
  <c r="AC48" i="302" s="1"/>
  <c r="AC49" i="302" s="1"/>
  <c r="AC50" i="302" s="1"/>
  <c r="AC51" i="302" s="1"/>
  <c r="AC52" i="302" s="1"/>
  <c r="AC53" i="302" s="1"/>
  <c r="AC54" i="302" s="1"/>
  <c r="AC55" i="302" s="1"/>
  <c r="AC56" i="302" s="1"/>
  <c r="AC57" i="302" s="1"/>
  <c r="AC58" i="302" s="1"/>
  <c r="AC59" i="302" s="1"/>
  <c r="AC60" i="302" s="1"/>
  <c r="AC61" i="302" s="1"/>
  <c r="AC62" i="302" s="1"/>
  <c r="AC63" i="302" s="1"/>
  <c r="AC64" i="302" s="1"/>
  <c r="AC65" i="302" s="1"/>
  <c r="AC66" i="302" s="1"/>
  <c r="AC67" i="302" s="1"/>
  <c r="AC68" i="302" s="1"/>
  <c r="AC69" i="302" s="1"/>
  <c r="AC70" i="302" s="1"/>
  <c r="AC71" i="302" s="1"/>
  <c r="AC72" i="302" s="1"/>
  <c r="AC73" i="302" s="1"/>
  <c r="AC74" i="302" s="1"/>
  <c r="AC75" i="302" s="1"/>
  <c r="AC76" i="302" s="1"/>
  <c r="AC77" i="302" s="1"/>
  <c r="AC78" i="302" s="1"/>
  <c r="AC79" i="302" s="1"/>
  <c r="AC80" i="302" s="1"/>
  <c r="AC81" i="302" s="1"/>
  <c r="AC82" i="302" s="1"/>
  <c r="AC83" i="302" s="1"/>
  <c r="AC84" i="302" s="1"/>
  <c r="AC85" i="302" s="1"/>
  <c r="AC86" i="302" s="1"/>
  <c r="AC87" i="302" s="1"/>
  <c r="AC88" i="302" s="1"/>
  <c r="AC89" i="302" s="1"/>
  <c r="AC90" i="302" s="1"/>
  <c r="AC91" i="302" s="1"/>
  <c r="AC92" i="302" s="1"/>
  <c r="AC93" i="302" s="1"/>
  <c r="AC94" i="302" s="1"/>
  <c r="AC95" i="302" s="1"/>
  <c r="AC96" i="302" s="1"/>
  <c r="AC97" i="302" s="1"/>
  <c r="AC98" i="302" s="1"/>
  <c r="AC99" i="302" s="1"/>
  <c r="AC100" i="302" s="1"/>
  <c r="AC101" i="302" s="1"/>
  <c r="AC102" i="302" s="1"/>
  <c r="AC103" i="302" s="1"/>
  <c r="AC104" i="302" s="1"/>
  <c r="AB5" i="302"/>
  <c r="AB6" i="302" s="1"/>
  <c r="AB7" i="302" s="1"/>
  <c r="AB8" i="302" s="1"/>
  <c r="AB9" i="302" s="1"/>
  <c r="AB10" i="302" s="1"/>
  <c r="AB11" i="302" s="1"/>
  <c r="AB12" i="302" s="1"/>
  <c r="AB13" i="302" s="1"/>
  <c r="AB14" i="302" s="1"/>
  <c r="AB15" i="302" s="1"/>
  <c r="AB16" i="302" s="1"/>
  <c r="AB17" i="302" s="1"/>
  <c r="AB18" i="302" s="1"/>
  <c r="AB19" i="302" s="1"/>
  <c r="AB20" i="302" s="1"/>
  <c r="AB21" i="302" s="1"/>
  <c r="AB22" i="302" s="1"/>
  <c r="AB23" i="302" s="1"/>
  <c r="AB24" i="302" s="1"/>
  <c r="AB25" i="302" s="1"/>
  <c r="AB26" i="302" s="1"/>
  <c r="AB27" i="302" s="1"/>
  <c r="AB28" i="302" s="1"/>
  <c r="AB29" i="302" s="1"/>
  <c r="AB30" i="302" s="1"/>
  <c r="AB31" i="302" s="1"/>
  <c r="AB32" i="302" s="1"/>
  <c r="AB33" i="302" s="1"/>
  <c r="AB34" i="302" s="1"/>
  <c r="AB35" i="302" s="1"/>
  <c r="AB36" i="302" s="1"/>
  <c r="AB37" i="302" s="1"/>
  <c r="AB38" i="302" s="1"/>
  <c r="AB39" i="302" s="1"/>
  <c r="AB40" i="302" s="1"/>
  <c r="AB41" i="302" s="1"/>
  <c r="AB42" i="302" s="1"/>
  <c r="AB43" i="302" s="1"/>
  <c r="AB44" i="302" s="1"/>
  <c r="AB45" i="302" s="1"/>
  <c r="AB46" i="302" s="1"/>
  <c r="AB47" i="302" s="1"/>
  <c r="AB48" i="302" s="1"/>
  <c r="AB49" i="302" s="1"/>
  <c r="AB50" i="302" s="1"/>
  <c r="AB51" i="302" s="1"/>
  <c r="AB52" i="302" s="1"/>
  <c r="AB53" i="302" s="1"/>
  <c r="AB54" i="302" s="1"/>
  <c r="AB55" i="302" s="1"/>
  <c r="AB56" i="302" s="1"/>
  <c r="AB57" i="302" s="1"/>
  <c r="AB58" i="302" s="1"/>
  <c r="AB59" i="302" s="1"/>
  <c r="AB60" i="302" s="1"/>
  <c r="AB61" i="302" s="1"/>
  <c r="AB62" i="302" s="1"/>
  <c r="AB63" i="302" s="1"/>
  <c r="AB64" i="302" s="1"/>
  <c r="AB65" i="302" s="1"/>
  <c r="AB66" i="302" s="1"/>
  <c r="AB67" i="302" s="1"/>
  <c r="AB68" i="302" s="1"/>
  <c r="AB69" i="302" s="1"/>
  <c r="AB70" i="302" s="1"/>
  <c r="AB71" i="302" s="1"/>
  <c r="AB72" i="302" s="1"/>
  <c r="AB73" i="302" s="1"/>
  <c r="AB74" i="302" s="1"/>
  <c r="AB75" i="302" s="1"/>
  <c r="AB76" i="302" s="1"/>
  <c r="AB77" i="302" s="1"/>
  <c r="AB78" i="302" s="1"/>
  <c r="AB79" i="302" s="1"/>
  <c r="AB80" i="302" s="1"/>
  <c r="AB81" i="302" s="1"/>
  <c r="AB82" i="302" s="1"/>
  <c r="AB83" i="302" s="1"/>
  <c r="AB84" i="302" s="1"/>
  <c r="AB85" i="302" s="1"/>
  <c r="AB86" i="302" s="1"/>
  <c r="AB87" i="302" s="1"/>
  <c r="AB88" i="302" s="1"/>
  <c r="AB89" i="302" s="1"/>
  <c r="AB90" i="302" s="1"/>
  <c r="AB91" i="302" s="1"/>
  <c r="AB92" i="302" s="1"/>
  <c r="AB93" i="302" s="1"/>
  <c r="AB94" i="302" s="1"/>
  <c r="AB95" i="302" s="1"/>
  <c r="AB96" i="302" s="1"/>
  <c r="AB97" i="302" s="1"/>
  <c r="AB98" i="302" s="1"/>
  <c r="AB99" i="302" s="1"/>
  <c r="AB100" i="302" s="1"/>
  <c r="AB101" i="302" s="1"/>
  <c r="AB102" i="302" s="1"/>
  <c r="AB103" i="302" s="1"/>
  <c r="AB104" i="302" s="1"/>
  <c r="AA5" i="302"/>
  <c r="AA6" i="302" s="1"/>
  <c r="AA7" i="302" s="1"/>
  <c r="AA8" i="302" s="1"/>
  <c r="AA9" i="302" s="1"/>
  <c r="AA10" i="302" s="1"/>
  <c r="AA11" i="302" s="1"/>
  <c r="AA12" i="302" s="1"/>
  <c r="AA13" i="302" s="1"/>
  <c r="AA14" i="302" s="1"/>
  <c r="AA15" i="302" s="1"/>
  <c r="AA16" i="302" s="1"/>
  <c r="AA17" i="302" s="1"/>
  <c r="AA18" i="302" s="1"/>
  <c r="AA19" i="302" s="1"/>
  <c r="AA20" i="302" s="1"/>
  <c r="AA21" i="302" s="1"/>
  <c r="AA22" i="302" s="1"/>
  <c r="AA23" i="302" s="1"/>
  <c r="AA24" i="302" s="1"/>
  <c r="AA25" i="302" s="1"/>
  <c r="AA26" i="302" s="1"/>
  <c r="AA27" i="302" s="1"/>
  <c r="AA28" i="302" s="1"/>
  <c r="AA29" i="302" s="1"/>
  <c r="AA30" i="302" s="1"/>
  <c r="AA31" i="302" s="1"/>
  <c r="AA32" i="302" s="1"/>
  <c r="AA33" i="302" s="1"/>
  <c r="AA34" i="302" s="1"/>
  <c r="AA35" i="302" s="1"/>
  <c r="AA36" i="302" s="1"/>
  <c r="AA37" i="302" s="1"/>
  <c r="AA38" i="302" s="1"/>
  <c r="AA39" i="302" s="1"/>
  <c r="AA40" i="302" s="1"/>
  <c r="AA41" i="302" s="1"/>
  <c r="AA42" i="302" s="1"/>
  <c r="AA43" i="302" s="1"/>
  <c r="AA44" i="302" s="1"/>
  <c r="AA45" i="302" s="1"/>
  <c r="AA46" i="302" s="1"/>
  <c r="AA47" i="302" s="1"/>
  <c r="AA48" i="302" s="1"/>
  <c r="AA49" i="302" s="1"/>
  <c r="AA50" i="302" s="1"/>
  <c r="AA51" i="302" s="1"/>
  <c r="AA52" i="302" s="1"/>
  <c r="AA53" i="302" s="1"/>
  <c r="AA54" i="302" s="1"/>
  <c r="AA55" i="302" s="1"/>
  <c r="AA56" i="302" s="1"/>
  <c r="AA57" i="302" s="1"/>
  <c r="AA58" i="302" s="1"/>
  <c r="AA59" i="302" s="1"/>
  <c r="AA60" i="302" s="1"/>
  <c r="AA61" i="302" s="1"/>
  <c r="AA62" i="302" s="1"/>
  <c r="AA63" i="302" s="1"/>
  <c r="AA64" i="302" s="1"/>
  <c r="AA65" i="302" s="1"/>
  <c r="AA66" i="302" s="1"/>
  <c r="AA67" i="302" s="1"/>
  <c r="AA68" i="302" s="1"/>
  <c r="AA69" i="302" s="1"/>
  <c r="AA70" i="302" s="1"/>
  <c r="AA71" i="302" s="1"/>
  <c r="AA72" i="302" s="1"/>
  <c r="AA73" i="302" s="1"/>
  <c r="AA74" i="302" s="1"/>
  <c r="AA75" i="302" s="1"/>
  <c r="AA76" i="302" s="1"/>
  <c r="AA77" i="302" s="1"/>
  <c r="AA78" i="302" s="1"/>
  <c r="AA79" i="302" s="1"/>
  <c r="AA80" i="302" s="1"/>
  <c r="AA81" i="302" s="1"/>
  <c r="AA82" i="302" s="1"/>
  <c r="AA83" i="302" s="1"/>
  <c r="AA84" i="302" s="1"/>
  <c r="AA85" i="302" s="1"/>
  <c r="AA86" i="302" s="1"/>
  <c r="AA87" i="302" s="1"/>
  <c r="AA88" i="302" s="1"/>
  <c r="AA89" i="302" s="1"/>
  <c r="AA90" i="302" s="1"/>
  <c r="AA91" i="302" s="1"/>
  <c r="AA92" i="302" s="1"/>
  <c r="AA93" i="302" s="1"/>
  <c r="AA94" i="302" s="1"/>
  <c r="AA95" i="302" s="1"/>
  <c r="AA96" i="302" s="1"/>
  <c r="AA97" i="302" s="1"/>
  <c r="AA98" i="302" s="1"/>
  <c r="AA99" i="302" s="1"/>
  <c r="AA100" i="302" s="1"/>
  <c r="AA101" i="302" s="1"/>
  <c r="AA102" i="302" s="1"/>
  <c r="AA103" i="302" s="1"/>
  <c r="AA104" i="302" s="1"/>
  <c r="Z5" i="302"/>
  <c r="Z6" i="302" s="1"/>
  <c r="Z7" i="302" s="1"/>
  <c r="Z8" i="302" s="1"/>
  <c r="Z9" i="302" s="1"/>
  <c r="Z10" i="302" s="1"/>
  <c r="Z11" i="302" s="1"/>
  <c r="Z12" i="302" s="1"/>
  <c r="Z13" i="302" s="1"/>
  <c r="Z14" i="302" s="1"/>
  <c r="Z15" i="302" s="1"/>
  <c r="Z16" i="302" s="1"/>
  <c r="Z17" i="302" s="1"/>
  <c r="Z18" i="302" s="1"/>
  <c r="Z19" i="302" s="1"/>
  <c r="Z20" i="302" s="1"/>
  <c r="Z21" i="302" s="1"/>
  <c r="Z22" i="302" s="1"/>
  <c r="Z23" i="302" s="1"/>
  <c r="Z24" i="302" s="1"/>
  <c r="Z25" i="302" s="1"/>
  <c r="Z26" i="302" s="1"/>
  <c r="Z27" i="302" s="1"/>
  <c r="Z28" i="302" s="1"/>
  <c r="Z29" i="302" s="1"/>
  <c r="Z30" i="302" s="1"/>
  <c r="Z31" i="302" s="1"/>
  <c r="Z32" i="302" s="1"/>
  <c r="Z33" i="302" s="1"/>
  <c r="Z34" i="302" s="1"/>
  <c r="Z35" i="302" s="1"/>
  <c r="Z36" i="302" s="1"/>
  <c r="Z37" i="302" s="1"/>
  <c r="Z38" i="302" s="1"/>
  <c r="Z39" i="302" s="1"/>
  <c r="Z40" i="302" s="1"/>
  <c r="Z41" i="302" s="1"/>
  <c r="Z42" i="302" s="1"/>
  <c r="Z43" i="302" s="1"/>
  <c r="Z44" i="302" s="1"/>
  <c r="Z45" i="302" s="1"/>
  <c r="Z46" i="302" s="1"/>
  <c r="Z47" i="302" s="1"/>
  <c r="Z48" i="302" s="1"/>
  <c r="Z49" i="302" s="1"/>
  <c r="Z50" i="302" s="1"/>
  <c r="Z51" i="302" s="1"/>
  <c r="Z52" i="302" s="1"/>
  <c r="Z53" i="302" s="1"/>
  <c r="Z54" i="302" s="1"/>
  <c r="Z55" i="302" s="1"/>
  <c r="Z56" i="302" s="1"/>
  <c r="Z57" i="302" s="1"/>
  <c r="Z58" i="302" s="1"/>
  <c r="Z59" i="302" s="1"/>
  <c r="Z60" i="302" s="1"/>
  <c r="Z61" i="302" s="1"/>
  <c r="Z62" i="302" s="1"/>
  <c r="Z63" i="302" s="1"/>
  <c r="Z64" i="302" s="1"/>
  <c r="Z65" i="302" s="1"/>
  <c r="Z66" i="302" s="1"/>
  <c r="Z67" i="302" s="1"/>
  <c r="Z68" i="302" s="1"/>
  <c r="Z69" i="302" s="1"/>
  <c r="Z70" i="302" s="1"/>
  <c r="Z71" i="302" s="1"/>
  <c r="Z72" i="302" s="1"/>
  <c r="Z73" i="302" s="1"/>
  <c r="Z74" i="302" s="1"/>
  <c r="Z75" i="302" s="1"/>
  <c r="Z76" i="302" s="1"/>
  <c r="Z77" i="302" s="1"/>
  <c r="Z78" i="302" s="1"/>
  <c r="Z79" i="302" s="1"/>
  <c r="Z80" i="302" s="1"/>
  <c r="Z81" i="302" s="1"/>
  <c r="Z82" i="302" s="1"/>
  <c r="Z83" i="302" s="1"/>
  <c r="Z84" i="302" s="1"/>
  <c r="Z85" i="302" s="1"/>
  <c r="Z86" i="302" s="1"/>
  <c r="Z87" i="302" s="1"/>
  <c r="Z88" i="302" s="1"/>
  <c r="Z89" i="302" s="1"/>
  <c r="Z90" i="302" s="1"/>
  <c r="Z91" i="302" s="1"/>
  <c r="Z92" i="302" s="1"/>
  <c r="Z93" i="302" s="1"/>
  <c r="Z94" i="302" s="1"/>
  <c r="Z95" i="302" s="1"/>
  <c r="Z96" i="302" s="1"/>
  <c r="Z97" i="302" s="1"/>
  <c r="Z98" i="302" s="1"/>
  <c r="Z99" i="302" s="1"/>
  <c r="Z100" i="302" s="1"/>
  <c r="Z101" i="302" s="1"/>
  <c r="Z102" i="302" s="1"/>
  <c r="Z103" i="302" s="1"/>
  <c r="Z104" i="302" s="1"/>
  <c r="Y5" i="302"/>
  <c r="Y6" i="302" s="1"/>
  <c r="Y7" i="302" s="1"/>
  <c r="Y8" i="302" s="1"/>
  <c r="Y9" i="302" s="1"/>
  <c r="Y10" i="302" s="1"/>
  <c r="Y11" i="302" s="1"/>
  <c r="Y12" i="302" s="1"/>
  <c r="Y13" i="302" s="1"/>
  <c r="Y14" i="302" s="1"/>
  <c r="Y15" i="302" s="1"/>
  <c r="Y16" i="302" s="1"/>
  <c r="Y17" i="302" s="1"/>
  <c r="Y18" i="302" s="1"/>
  <c r="Y19" i="302" s="1"/>
  <c r="Y20" i="302" s="1"/>
  <c r="Y21" i="302" s="1"/>
  <c r="Y22" i="302" s="1"/>
  <c r="Y23" i="302" s="1"/>
  <c r="Y24" i="302" s="1"/>
  <c r="Y25" i="302" s="1"/>
  <c r="Y26" i="302" s="1"/>
  <c r="Y27" i="302" s="1"/>
  <c r="Y28" i="302" s="1"/>
  <c r="Y29" i="302" s="1"/>
  <c r="Y30" i="302" s="1"/>
  <c r="Y31" i="302" s="1"/>
  <c r="Y32" i="302" s="1"/>
  <c r="Y33" i="302" s="1"/>
  <c r="Y34" i="302" s="1"/>
  <c r="Y35" i="302" s="1"/>
  <c r="Y36" i="302" s="1"/>
  <c r="Y37" i="302" s="1"/>
  <c r="Y38" i="302" s="1"/>
  <c r="Y39" i="302" s="1"/>
  <c r="Y40" i="302" s="1"/>
  <c r="Y41" i="302" s="1"/>
  <c r="Y42" i="302" s="1"/>
  <c r="Y43" i="302" s="1"/>
  <c r="Y44" i="302" s="1"/>
  <c r="Y45" i="302" s="1"/>
  <c r="Y46" i="302" s="1"/>
  <c r="Y47" i="302" s="1"/>
  <c r="Y48" i="302" s="1"/>
  <c r="Y49" i="302" s="1"/>
  <c r="Y50" i="302" s="1"/>
  <c r="Y51" i="302" s="1"/>
  <c r="Y52" i="302" s="1"/>
  <c r="Y53" i="302" s="1"/>
  <c r="Y54" i="302" s="1"/>
  <c r="Y55" i="302" s="1"/>
  <c r="Y56" i="302" s="1"/>
  <c r="Y57" i="302" s="1"/>
  <c r="Y58" i="302" s="1"/>
  <c r="Y59" i="302" s="1"/>
  <c r="Y60" i="302" s="1"/>
  <c r="Y61" i="302" s="1"/>
  <c r="Y62" i="302" s="1"/>
  <c r="Y63" i="302" s="1"/>
  <c r="Y64" i="302" s="1"/>
  <c r="Y65" i="302" s="1"/>
  <c r="Y66" i="302" s="1"/>
  <c r="Y67" i="302" s="1"/>
  <c r="Y68" i="302" s="1"/>
  <c r="Y69" i="302" s="1"/>
  <c r="Y70" i="302" s="1"/>
  <c r="Y71" i="302" s="1"/>
  <c r="Y72" i="302" s="1"/>
  <c r="Y73" i="302" s="1"/>
  <c r="Y74" i="302" s="1"/>
  <c r="Y75" i="302" s="1"/>
  <c r="Y76" i="302" s="1"/>
  <c r="Y77" i="302" s="1"/>
  <c r="Y78" i="302" s="1"/>
  <c r="Y79" i="302" s="1"/>
  <c r="Y80" i="302" s="1"/>
  <c r="Y81" i="302" s="1"/>
  <c r="Y82" i="302" s="1"/>
  <c r="Y83" i="302" s="1"/>
  <c r="Y84" i="302" s="1"/>
  <c r="Y85" i="302" s="1"/>
  <c r="Y86" i="302" s="1"/>
  <c r="Y87" i="302" s="1"/>
  <c r="Y88" i="302" s="1"/>
  <c r="Y89" i="302" s="1"/>
  <c r="Y90" i="302" s="1"/>
  <c r="Y91" i="302" s="1"/>
  <c r="Y92" i="302" s="1"/>
  <c r="Y93" i="302" s="1"/>
  <c r="Y94" i="302" s="1"/>
  <c r="Y95" i="302" s="1"/>
  <c r="Y96" i="302" s="1"/>
  <c r="Y97" i="302" s="1"/>
  <c r="Y98" i="302" s="1"/>
  <c r="Y99" i="302" s="1"/>
  <c r="Y100" i="302" s="1"/>
  <c r="Y101" i="302" s="1"/>
  <c r="Y102" i="302" s="1"/>
  <c r="Y103" i="302" s="1"/>
  <c r="Y104" i="302" s="1"/>
  <c r="X5" i="302"/>
  <c r="X6" i="302"/>
  <c r="X7" i="302" s="1"/>
  <c r="X8" i="302" s="1"/>
  <c r="X9" i="302" s="1"/>
  <c r="X10" i="302" s="1"/>
  <c r="X11" i="302" s="1"/>
  <c r="X12" i="302" s="1"/>
  <c r="X13" i="302" s="1"/>
  <c r="X14" i="302" s="1"/>
  <c r="X15" i="302" s="1"/>
  <c r="X16" i="302" s="1"/>
  <c r="X17" i="302" s="1"/>
  <c r="X18" i="302" s="1"/>
  <c r="X19" i="302" s="1"/>
  <c r="X20" i="302" s="1"/>
  <c r="X21" i="302" s="1"/>
  <c r="X22" i="302" s="1"/>
  <c r="X23" i="302" s="1"/>
  <c r="X24" i="302" s="1"/>
  <c r="X25" i="302" s="1"/>
  <c r="X26" i="302" s="1"/>
  <c r="X27" i="302" s="1"/>
  <c r="X28" i="302" s="1"/>
  <c r="X29" i="302" s="1"/>
  <c r="X30" i="302" s="1"/>
  <c r="X31" i="302" s="1"/>
  <c r="X32" i="302" s="1"/>
  <c r="X33" i="302" s="1"/>
  <c r="X34" i="302" s="1"/>
  <c r="X35" i="302" s="1"/>
  <c r="X36" i="302" s="1"/>
  <c r="X37" i="302" s="1"/>
  <c r="X38" i="302" s="1"/>
  <c r="X39" i="302" s="1"/>
  <c r="X40" i="302" s="1"/>
  <c r="X41" i="302" s="1"/>
  <c r="X42" i="302" s="1"/>
  <c r="X43" i="302" s="1"/>
  <c r="X44" i="302" s="1"/>
  <c r="X45" i="302" s="1"/>
  <c r="X46" i="302" s="1"/>
  <c r="X47" i="302" s="1"/>
  <c r="X48" i="302" s="1"/>
  <c r="X49" i="302" s="1"/>
  <c r="X50" i="302" s="1"/>
  <c r="X51" i="302" s="1"/>
  <c r="X52" i="302" s="1"/>
  <c r="X53" i="302" s="1"/>
  <c r="X54" i="302" s="1"/>
  <c r="X55" i="302" s="1"/>
  <c r="X56" i="302" s="1"/>
  <c r="X57" i="302" s="1"/>
  <c r="X58" i="302" s="1"/>
  <c r="X59" i="302" s="1"/>
  <c r="X60" i="302" s="1"/>
  <c r="X61" i="302" s="1"/>
  <c r="X62" i="302" s="1"/>
  <c r="X63" i="302" s="1"/>
  <c r="X64" i="302" s="1"/>
  <c r="X65" i="302" s="1"/>
  <c r="X66" i="302" s="1"/>
  <c r="X67" i="302" s="1"/>
  <c r="X68" i="302" s="1"/>
  <c r="X69" i="302" s="1"/>
  <c r="X70" i="302" s="1"/>
  <c r="X71" i="302" s="1"/>
  <c r="X72" i="302" s="1"/>
  <c r="X73" i="302" s="1"/>
  <c r="X74" i="302" s="1"/>
  <c r="X75" i="302" s="1"/>
  <c r="X76" i="302" s="1"/>
  <c r="X77" i="302" s="1"/>
  <c r="X78" i="302" s="1"/>
  <c r="X79" i="302" s="1"/>
  <c r="X80" i="302" s="1"/>
  <c r="X81" i="302" s="1"/>
  <c r="X82" i="302" s="1"/>
  <c r="X83" i="302" s="1"/>
  <c r="X84" i="302" s="1"/>
  <c r="X85" i="302" s="1"/>
  <c r="X86" i="302" s="1"/>
  <c r="X87" i="302" s="1"/>
  <c r="X88" i="302" s="1"/>
  <c r="X89" i="302" s="1"/>
  <c r="X90" i="302" s="1"/>
  <c r="X91" i="302" s="1"/>
  <c r="X92" i="302" s="1"/>
  <c r="X93" i="302" s="1"/>
  <c r="X94" i="302" s="1"/>
  <c r="X95" i="302" s="1"/>
  <c r="X96" i="302" s="1"/>
  <c r="X97" i="302" s="1"/>
  <c r="X98" i="302" s="1"/>
  <c r="X99" i="302" s="1"/>
  <c r="X100" i="302" s="1"/>
  <c r="X101" i="302" s="1"/>
  <c r="X102" i="302" s="1"/>
  <c r="X103" i="302" s="1"/>
  <c r="X104" i="302" s="1"/>
  <c r="W5" i="302"/>
  <c r="W6" i="302" s="1"/>
  <c r="W7" i="302" s="1"/>
  <c r="W8" i="302" s="1"/>
  <c r="W9" i="302" s="1"/>
  <c r="W10" i="302" s="1"/>
  <c r="W11" i="302" s="1"/>
  <c r="W12" i="302" s="1"/>
  <c r="W13" i="302" s="1"/>
  <c r="W14" i="302" s="1"/>
  <c r="W15" i="302" s="1"/>
  <c r="W16" i="302" s="1"/>
  <c r="W17" i="302" s="1"/>
  <c r="W18" i="302" s="1"/>
  <c r="W19" i="302" s="1"/>
  <c r="W20" i="302" s="1"/>
  <c r="W21" i="302" s="1"/>
  <c r="W22" i="302" s="1"/>
  <c r="W23" i="302" s="1"/>
  <c r="W24" i="302" s="1"/>
  <c r="W25" i="302" s="1"/>
  <c r="W26" i="302" s="1"/>
  <c r="W27" i="302" s="1"/>
  <c r="W28" i="302" s="1"/>
  <c r="W29" i="302" s="1"/>
  <c r="W30" i="302" s="1"/>
  <c r="W31" i="302" s="1"/>
  <c r="W32" i="302" s="1"/>
  <c r="W33" i="302" s="1"/>
  <c r="W34" i="302" s="1"/>
  <c r="W35" i="302" s="1"/>
  <c r="W36" i="302" s="1"/>
  <c r="W37" i="302" s="1"/>
  <c r="W38" i="302" s="1"/>
  <c r="W39" i="302" s="1"/>
  <c r="W40" i="302" s="1"/>
  <c r="W41" i="302" s="1"/>
  <c r="W42" i="302" s="1"/>
  <c r="W43" i="302" s="1"/>
  <c r="W44" i="302" s="1"/>
  <c r="W45" i="302" s="1"/>
  <c r="W46" i="302" s="1"/>
  <c r="W47" i="302" s="1"/>
  <c r="W48" i="302" s="1"/>
  <c r="W49" i="302" s="1"/>
  <c r="W50" i="302" s="1"/>
  <c r="W51" i="302" s="1"/>
  <c r="W52" i="302" s="1"/>
  <c r="W53" i="302" s="1"/>
  <c r="W54" i="302" s="1"/>
  <c r="W55" i="302" s="1"/>
  <c r="W56" i="302" s="1"/>
  <c r="W57" i="302" s="1"/>
  <c r="W58" i="302" s="1"/>
  <c r="W59" i="302" s="1"/>
  <c r="W60" i="302" s="1"/>
  <c r="W61" i="302" s="1"/>
  <c r="W62" i="302" s="1"/>
  <c r="W63" i="302" s="1"/>
  <c r="W64" i="302" s="1"/>
  <c r="W65" i="302" s="1"/>
  <c r="W66" i="302" s="1"/>
  <c r="W67" i="302" s="1"/>
  <c r="W68" i="302" s="1"/>
  <c r="W69" i="302" s="1"/>
  <c r="W70" i="302" s="1"/>
  <c r="W71" i="302" s="1"/>
  <c r="W72" i="302" s="1"/>
  <c r="W73" i="302" s="1"/>
  <c r="W74" i="302" s="1"/>
  <c r="W75" i="302" s="1"/>
  <c r="W76" i="302" s="1"/>
  <c r="W77" i="302" s="1"/>
  <c r="W78" i="302" s="1"/>
  <c r="W79" i="302" s="1"/>
  <c r="W80" i="302" s="1"/>
  <c r="W81" i="302" s="1"/>
  <c r="W82" i="302" s="1"/>
  <c r="W83" i="302" s="1"/>
  <c r="W84" i="302" s="1"/>
  <c r="W85" i="302" s="1"/>
  <c r="W86" i="302" s="1"/>
  <c r="W87" i="302" s="1"/>
  <c r="W88" i="302" s="1"/>
  <c r="W89" i="302" s="1"/>
  <c r="W90" i="302" s="1"/>
  <c r="W91" i="302" s="1"/>
  <c r="W92" i="302" s="1"/>
  <c r="W93" i="302" s="1"/>
  <c r="W94" i="302" s="1"/>
  <c r="W95" i="302" s="1"/>
  <c r="W96" i="302" s="1"/>
  <c r="W97" i="302" s="1"/>
  <c r="W98" i="302" s="1"/>
  <c r="W99" i="302" s="1"/>
  <c r="W100" i="302" s="1"/>
  <c r="W101" i="302" s="1"/>
  <c r="W102" i="302" s="1"/>
  <c r="W103" i="302" s="1"/>
  <c r="W104" i="302" s="1"/>
  <c r="V5" i="302"/>
  <c r="V6" i="302" s="1"/>
  <c r="V7" i="302" s="1"/>
  <c r="V8" i="302" s="1"/>
  <c r="V9" i="302" s="1"/>
  <c r="V10" i="302" s="1"/>
  <c r="V11" i="302" s="1"/>
  <c r="V12" i="302" s="1"/>
  <c r="V13" i="302" s="1"/>
  <c r="V14" i="302" s="1"/>
  <c r="V15" i="302" s="1"/>
  <c r="V16" i="302" s="1"/>
  <c r="V17" i="302" s="1"/>
  <c r="V18" i="302" s="1"/>
  <c r="V19" i="302" s="1"/>
  <c r="V20" i="302" s="1"/>
  <c r="V21" i="302" s="1"/>
  <c r="V22" i="302" s="1"/>
  <c r="V23" i="302" s="1"/>
  <c r="V24" i="302" s="1"/>
  <c r="V25" i="302" s="1"/>
  <c r="V26" i="302" s="1"/>
  <c r="V27" i="302" s="1"/>
  <c r="V28" i="302" s="1"/>
  <c r="V29" i="302" s="1"/>
  <c r="V30" i="302" s="1"/>
  <c r="V31" i="302" s="1"/>
  <c r="V32" i="302" s="1"/>
  <c r="V33" i="302" s="1"/>
  <c r="V34" i="302" s="1"/>
  <c r="V35" i="302" s="1"/>
  <c r="V36" i="302" s="1"/>
  <c r="V37" i="302" s="1"/>
  <c r="V38" i="302" s="1"/>
  <c r="V39" i="302" s="1"/>
  <c r="V40" i="302" s="1"/>
  <c r="V41" i="302" s="1"/>
  <c r="V42" i="302" s="1"/>
  <c r="V43" i="302" s="1"/>
  <c r="V44" i="302" s="1"/>
  <c r="V45" i="302" s="1"/>
  <c r="V46" i="302" s="1"/>
  <c r="V47" i="302" s="1"/>
  <c r="V48" i="302" s="1"/>
  <c r="V49" i="302" s="1"/>
  <c r="V50" i="302" s="1"/>
  <c r="V51" i="302" s="1"/>
  <c r="V52" i="302" s="1"/>
  <c r="V53" i="302" s="1"/>
  <c r="V54" i="302" s="1"/>
  <c r="V55" i="302" s="1"/>
  <c r="V56" i="302" s="1"/>
  <c r="V57" i="302" s="1"/>
  <c r="V58" i="302" s="1"/>
  <c r="V59" i="302" s="1"/>
  <c r="V60" i="302" s="1"/>
  <c r="V61" i="302" s="1"/>
  <c r="V62" i="302" s="1"/>
  <c r="V63" i="302" s="1"/>
  <c r="V64" i="302" s="1"/>
  <c r="V65" i="302" s="1"/>
  <c r="V66" i="302" s="1"/>
  <c r="V67" i="302" s="1"/>
  <c r="V68" i="302" s="1"/>
  <c r="V69" i="302" s="1"/>
  <c r="V70" i="302" s="1"/>
  <c r="V71" i="302" s="1"/>
  <c r="V72" i="302" s="1"/>
  <c r="V73" i="302" s="1"/>
  <c r="V74" i="302" s="1"/>
  <c r="V75" i="302" s="1"/>
  <c r="V76" i="302" s="1"/>
  <c r="V77" i="302" s="1"/>
  <c r="V78" i="302" s="1"/>
  <c r="V79" i="302" s="1"/>
  <c r="V80" i="302" s="1"/>
  <c r="V81" i="302" s="1"/>
  <c r="V82" i="302" s="1"/>
  <c r="V83" i="302" s="1"/>
  <c r="V84" i="302" s="1"/>
  <c r="V85" i="302" s="1"/>
  <c r="V86" i="302" s="1"/>
  <c r="V87" i="302" s="1"/>
  <c r="V88" i="302" s="1"/>
  <c r="V89" i="302" s="1"/>
  <c r="V90" i="302" s="1"/>
  <c r="V91" i="302" s="1"/>
  <c r="V92" i="302" s="1"/>
  <c r="V93" i="302" s="1"/>
  <c r="V94" i="302" s="1"/>
  <c r="V95" i="302" s="1"/>
  <c r="V96" i="302" s="1"/>
  <c r="V97" i="302" s="1"/>
  <c r="V98" i="302" s="1"/>
  <c r="V99" i="302" s="1"/>
  <c r="V100" i="302" s="1"/>
  <c r="V101" i="302" s="1"/>
  <c r="V102" i="302" s="1"/>
  <c r="V103" i="302" s="1"/>
  <c r="V104" i="302" s="1"/>
  <c r="U5" i="302"/>
  <c r="U6" i="302" s="1"/>
  <c r="U7" i="302" s="1"/>
  <c r="U8" i="302" s="1"/>
  <c r="U9" i="302" s="1"/>
  <c r="U10" i="302" s="1"/>
  <c r="U11" i="302" s="1"/>
  <c r="U12" i="302" s="1"/>
  <c r="U13" i="302" s="1"/>
  <c r="U14" i="302" s="1"/>
  <c r="U15" i="302" s="1"/>
  <c r="U16" i="302" s="1"/>
  <c r="U17" i="302" s="1"/>
  <c r="U18" i="302" s="1"/>
  <c r="U19" i="302" s="1"/>
  <c r="U20" i="302" s="1"/>
  <c r="U21" i="302" s="1"/>
  <c r="U22" i="302" s="1"/>
  <c r="U23" i="302" s="1"/>
  <c r="U24" i="302" s="1"/>
  <c r="U25" i="302" s="1"/>
  <c r="U26" i="302" s="1"/>
  <c r="U27" i="302" s="1"/>
  <c r="U28" i="302" s="1"/>
  <c r="U29" i="302" s="1"/>
  <c r="U30" i="302" s="1"/>
  <c r="U31" i="302" s="1"/>
  <c r="U32" i="302" s="1"/>
  <c r="U33" i="302" s="1"/>
  <c r="U34" i="302" s="1"/>
  <c r="U35" i="302" s="1"/>
  <c r="U36" i="302" s="1"/>
  <c r="U37" i="302" s="1"/>
  <c r="U38" i="302" s="1"/>
  <c r="U39" i="302" s="1"/>
  <c r="U40" i="302" s="1"/>
  <c r="U41" i="302" s="1"/>
  <c r="U42" i="302" s="1"/>
  <c r="U43" i="302" s="1"/>
  <c r="U44" i="302" s="1"/>
  <c r="U45" i="302" s="1"/>
  <c r="U46" i="302" s="1"/>
  <c r="U47" i="302" s="1"/>
  <c r="U48" i="302" s="1"/>
  <c r="U49" i="302" s="1"/>
  <c r="U50" i="302" s="1"/>
  <c r="U51" i="302" s="1"/>
  <c r="U52" i="302" s="1"/>
  <c r="U53" i="302" s="1"/>
  <c r="U54" i="302" s="1"/>
  <c r="U55" i="302" s="1"/>
  <c r="U56" i="302" s="1"/>
  <c r="U57" i="302" s="1"/>
  <c r="U58" i="302" s="1"/>
  <c r="U59" i="302" s="1"/>
  <c r="U60" i="302" s="1"/>
  <c r="U61" i="302" s="1"/>
  <c r="U62" i="302" s="1"/>
  <c r="U63" i="302" s="1"/>
  <c r="U64" i="302" s="1"/>
  <c r="U65" i="302" s="1"/>
  <c r="U66" i="302" s="1"/>
  <c r="U67" i="302" s="1"/>
  <c r="U68" i="302" s="1"/>
  <c r="U69" i="302" s="1"/>
  <c r="U70" i="302" s="1"/>
  <c r="U71" i="302" s="1"/>
  <c r="U72" i="302" s="1"/>
  <c r="U73" i="302" s="1"/>
  <c r="U74" i="302" s="1"/>
  <c r="U75" i="302" s="1"/>
  <c r="U76" i="302" s="1"/>
  <c r="U77" i="302" s="1"/>
  <c r="U78" i="302" s="1"/>
  <c r="U79" i="302" s="1"/>
  <c r="U80" i="302" s="1"/>
  <c r="U81" i="302" s="1"/>
  <c r="U82" i="302" s="1"/>
  <c r="U83" i="302" s="1"/>
  <c r="U84" i="302" s="1"/>
  <c r="U85" i="302" s="1"/>
  <c r="U86" i="302" s="1"/>
  <c r="U87" i="302" s="1"/>
  <c r="U88" i="302" s="1"/>
  <c r="U89" i="302" s="1"/>
  <c r="U90" i="302" s="1"/>
  <c r="U91" i="302" s="1"/>
  <c r="U92" i="302" s="1"/>
  <c r="U93" i="302" s="1"/>
  <c r="U94" i="302" s="1"/>
  <c r="U95" i="302" s="1"/>
  <c r="U96" i="302" s="1"/>
  <c r="U97" i="302" s="1"/>
  <c r="U98" i="302" s="1"/>
  <c r="U99" i="302" s="1"/>
  <c r="U100" i="302" s="1"/>
  <c r="U101" i="302" s="1"/>
  <c r="U102" i="302" s="1"/>
  <c r="U103" i="302" s="1"/>
  <c r="U104" i="302" s="1"/>
  <c r="T5" i="302"/>
  <c r="T6" i="302" s="1"/>
  <c r="T7" i="302" s="1"/>
  <c r="T8" i="302" s="1"/>
  <c r="T9" i="302" s="1"/>
  <c r="T10" i="302" s="1"/>
  <c r="T11" i="302" s="1"/>
  <c r="T12" i="302" s="1"/>
  <c r="T13" i="302" s="1"/>
  <c r="T14" i="302" s="1"/>
  <c r="T15" i="302" s="1"/>
  <c r="T16" i="302" s="1"/>
  <c r="T17" i="302" s="1"/>
  <c r="T18" i="302" s="1"/>
  <c r="T19" i="302" s="1"/>
  <c r="T20" i="302" s="1"/>
  <c r="T21" i="302" s="1"/>
  <c r="T22" i="302" s="1"/>
  <c r="T23" i="302" s="1"/>
  <c r="T24" i="302" s="1"/>
  <c r="T25" i="302" s="1"/>
  <c r="T26" i="302" s="1"/>
  <c r="T27" i="302" s="1"/>
  <c r="T28" i="302" s="1"/>
  <c r="T29" i="302" s="1"/>
  <c r="T30" i="302" s="1"/>
  <c r="T31" i="302" s="1"/>
  <c r="T32" i="302" s="1"/>
  <c r="T33" i="302" s="1"/>
  <c r="T34" i="302" s="1"/>
  <c r="T35" i="302" s="1"/>
  <c r="T36" i="302" s="1"/>
  <c r="T37" i="302" s="1"/>
  <c r="T38" i="302" s="1"/>
  <c r="T39" i="302" s="1"/>
  <c r="T40" i="302" s="1"/>
  <c r="T41" i="302" s="1"/>
  <c r="T42" i="302" s="1"/>
  <c r="T43" i="302" s="1"/>
  <c r="T44" i="302" s="1"/>
  <c r="T45" i="302" s="1"/>
  <c r="T46" i="302" s="1"/>
  <c r="T47" i="302" s="1"/>
  <c r="T48" i="302" s="1"/>
  <c r="T49" i="302" s="1"/>
  <c r="T50" i="302" s="1"/>
  <c r="T51" i="302" s="1"/>
  <c r="T52" i="302" s="1"/>
  <c r="T53" i="302" s="1"/>
  <c r="T54" i="302" s="1"/>
  <c r="T55" i="302" s="1"/>
  <c r="T56" i="302" s="1"/>
  <c r="T57" i="302" s="1"/>
  <c r="T58" i="302" s="1"/>
  <c r="T59" i="302" s="1"/>
  <c r="T60" i="302" s="1"/>
  <c r="T61" i="302" s="1"/>
  <c r="T62" i="302" s="1"/>
  <c r="T63" i="302" s="1"/>
  <c r="T64" i="302" s="1"/>
  <c r="T65" i="302" s="1"/>
  <c r="T66" i="302" s="1"/>
  <c r="T67" i="302" s="1"/>
  <c r="T68" i="302" s="1"/>
  <c r="T69" i="302" s="1"/>
  <c r="T70" i="302" s="1"/>
  <c r="T71" i="302" s="1"/>
  <c r="T72" i="302" s="1"/>
  <c r="T73" i="302" s="1"/>
  <c r="T74" i="302" s="1"/>
  <c r="T75" i="302" s="1"/>
  <c r="T76" i="302" s="1"/>
  <c r="T77" i="302" s="1"/>
  <c r="T78" i="302" s="1"/>
  <c r="T79" i="302" s="1"/>
  <c r="T80" i="302" s="1"/>
  <c r="T81" i="302" s="1"/>
  <c r="T82" i="302" s="1"/>
  <c r="T83" i="302" s="1"/>
  <c r="T84" i="302" s="1"/>
  <c r="T85" i="302" s="1"/>
  <c r="T86" i="302" s="1"/>
  <c r="T87" i="302" s="1"/>
  <c r="T88" i="302" s="1"/>
  <c r="T89" i="302" s="1"/>
  <c r="T90" i="302" s="1"/>
  <c r="T91" i="302" s="1"/>
  <c r="T92" i="302" s="1"/>
  <c r="T93" i="302" s="1"/>
  <c r="T94" i="302" s="1"/>
  <c r="T95" i="302" s="1"/>
  <c r="T96" i="302" s="1"/>
  <c r="T97" i="302" s="1"/>
  <c r="T98" i="302" s="1"/>
  <c r="T99" i="302" s="1"/>
  <c r="T100" i="302" s="1"/>
  <c r="T101" i="302" s="1"/>
  <c r="T102" i="302" s="1"/>
  <c r="T103" i="302" s="1"/>
  <c r="T104" i="302" s="1"/>
  <c r="S5" i="302"/>
  <c r="R5" i="302"/>
  <c r="R6" i="302" s="1"/>
  <c r="R7" i="302" s="1"/>
  <c r="R8" i="302" s="1"/>
  <c r="R9" i="302" s="1"/>
  <c r="R10" i="302" s="1"/>
  <c r="R11" i="302" s="1"/>
  <c r="R12" i="302" s="1"/>
  <c r="R13" i="302" s="1"/>
  <c r="R14" i="302" s="1"/>
  <c r="R15" i="302" s="1"/>
  <c r="R16" i="302" s="1"/>
  <c r="R17" i="302" s="1"/>
  <c r="R18" i="302" s="1"/>
  <c r="R19" i="302" s="1"/>
  <c r="R20" i="302" s="1"/>
  <c r="R21" i="302" s="1"/>
  <c r="R22" i="302" s="1"/>
  <c r="R23" i="302" s="1"/>
  <c r="R24" i="302" s="1"/>
  <c r="R25" i="302" s="1"/>
  <c r="R26" i="302" s="1"/>
  <c r="R27" i="302" s="1"/>
  <c r="R28" i="302" s="1"/>
  <c r="R29" i="302" s="1"/>
  <c r="R30" i="302" s="1"/>
  <c r="R31" i="302" s="1"/>
  <c r="R32" i="302" s="1"/>
  <c r="R33" i="302" s="1"/>
  <c r="R34" i="302" s="1"/>
  <c r="R35" i="302" s="1"/>
  <c r="R36" i="302" s="1"/>
  <c r="R37" i="302" s="1"/>
  <c r="R38" i="302" s="1"/>
  <c r="R39" i="302" s="1"/>
  <c r="R40" i="302" s="1"/>
  <c r="R41" i="302" s="1"/>
  <c r="R42" i="302" s="1"/>
  <c r="R43" i="302" s="1"/>
  <c r="R44" i="302" s="1"/>
  <c r="R45" i="302" s="1"/>
  <c r="R46" i="302" s="1"/>
  <c r="R47" i="302" s="1"/>
  <c r="R48" i="302" s="1"/>
  <c r="R49" i="302" s="1"/>
  <c r="R50" i="302" s="1"/>
  <c r="R51" i="302" s="1"/>
  <c r="R52" i="302" s="1"/>
  <c r="R53" i="302" s="1"/>
  <c r="R54" i="302" s="1"/>
  <c r="R55" i="302" s="1"/>
  <c r="R56" i="302" s="1"/>
  <c r="R57" i="302" s="1"/>
  <c r="R58" i="302" s="1"/>
  <c r="R59" i="302" s="1"/>
  <c r="R60" i="302" s="1"/>
  <c r="R61" i="302" s="1"/>
  <c r="R62" i="302" s="1"/>
  <c r="R63" i="302" s="1"/>
  <c r="R64" i="302" s="1"/>
  <c r="R65" i="302" s="1"/>
  <c r="R66" i="302" s="1"/>
  <c r="R67" i="302" s="1"/>
  <c r="R68" i="302" s="1"/>
  <c r="R69" i="302" s="1"/>
  <c r="R70" i="302" s="1"/>
  <c r="R71" i="302" s="1"/>
  <c r="R72" i="302" s="1"/>
  <c r="R73" i="302" s="1"/>
  <c r="R74" i="302" s="1"/>
  <c r="R75" i="302" s="1"/>
  <c r="R76" i="302" s="1"/>
  <c r="R77" i="302" s="1"/>
  <c r="R78" i="302" s="1"/>
  <c r="R79" i="302" s="1"/>
  <c r="R80" i="302" s="1"/>
  <c r="R81" i="302" s="1"/>
  <c r="R82" i="302" s="1"/>
  <c r="R83" i="302" s="1"/>
  <c r="R84" i="302" s="1"/>
  <c r="R85" i="302" s="1"/>
  <c r="R86" i="302" s="1"/>
  <c r="R87" i="302" s="1"/>
  <c r="R88" i="302" s="1"/>
  <c r="R89" i="302" s="1"/>
  <c r="R90" i="302" s="1"/>
  <c r="R91" i="302" s="1"/>
  <c r="R92" i="302" s="1"/>
  <c r="R93" i="302" s="1"/>
  <c r="R94" i="302" s="1"/>
  <c r="R95" i="302" s="1"/>
  <c r="R96" i="302" s="1"/>
  <c r="R97" i="302" s="1"/>
  <c r="R98" i="302" s="1"/>
  <c r="R99" i="302" s="1"/>
  <c r="R100" i="302" s="1"/>
  <c r="R101" i="302" s="1"/>
  <c r="R102" i="302" s="1"/>
  <c r="R103" i="302" s="1"/>
  <c r="R104" i="302" s="1"/>
  <c r="AF4" i="302"/>
  <c r="AE4" i="302"/>
  <c r="AD4" i="302"/>
  <c r="AC4" i="302"/>
  <c r="AB4" i="302"/>
  <c r="AA4" i="302"/>
  <c r="Z4" i="302"/>
  <c r="Y4" i="302"/>
  <c r="X4" i="302"/>
  <c r="W4" i="302"/>
  <c r="V4" i="302"/>
  <c r="U4" i="302"/>
  <c r="T4" i="302"/>
  <c r="S4" i="302"/>
  <c r="R4" i="302"/>
  <c r="AF5" i="301"/>
  <c r="AF6" i="301" s="1"/>
  <c r="AD5" i="301"/>
  <c r="AD6" i="301" s="1"/>
  <c r="AD7" i="301" s="1"/>
  <c r="AD8" i="301" s="1"/>
  <c r="AD9" i="301" s="1"/>
  <c r="AD10" i="301" s="1"/>
  <c r="AD11" i="301" s="1"/>
  <c r="AD12" i="301" s="1"/>
  <c r="AD13" i="301" s="1"/>
  <c r="AD14" i="301" s="1"/>
  <c r="AD15" i="301" s="1"/>
  <c r="AD16" i="301" s="1"/>
  <c r="AD17" i="301" s="1"/>
  <c r="AD18" i="301" s="1"/>
  <c r="AD19" i="301" s="1"/>
  <c r="AD20" i="301" s="1"/>
  <c r="AD21" i="301" s="1"/>
  <c r="AD22" i="301" s="1"/>
  <c r="AD23" i="301" s="1"/>
  <c r="AD24" i="301" s="1"/>
  <c r="AD25" i="301" s="1"/>
  <c r="AD26" i="301" s="1"/>
  <c r="AD27" i="301" s="1"/>
  <c r="AD28" i="301" s="1"/>
  <c r="AD29" i="301" s="1"/>
  <c r="AD30" i="301" s="1"/>
  <c r="AD31" i="301" s="1"/>
  <c r="AD32" i="301" s="1"/>
  <c r="AD33" i="301" s="1"/>
  <c r="AD34" i="301" s="1"/>
  <c r="AD35" i="301" s="1"/>
  <c r="AD36" i="301" s="1"/>
  <c r="AD37" i="301" s="1"/>
  <c r="AD38" i="301" s="1"/>
  <c r="AD39" i="301" s="1"/>
  <c r="AD40" i="301" s="1"/>
  <c r="AD41" i="301" s="1"/>
  <c r="AD42" i="301" s="1"/>
  <c r="AD43" i="301" s="1"/>
  <c r="AD44" i="301" s="1"/>
  <c r="AD45" i="301" s="1"/>
  <c r="AD46" i="301" s="1"/>
  <c r="AD47" i="301" s="1"/>
  <c r="AD48" i="301" s="1"/>
  <c r="AD49" i="301" s="1"/>
  <c r="AD50" i="301" s="1"/>
  <c r="AD51" i="301" s="1"/>
  <c r="AD52" i="301" s="1"/>
  <c r="AD53" i="301" s="1"/>
  <c r="AD54" i="301" s="1"/>
  <c r="AD55" i="301" s="1"/>
  <c r="AD56" i="301" s="1"/>
  <c r="AD57" i="301" s="1"/>
  <c r="AD58" i="301" s="1"/>
  <c r="AD59" i="301" s="1"/>
  <c r="AD60" i="301" s="1"/>
  <c r="AD61" i="301" s="1"/>
  <c r="AD62" i="301" s="1"/>
  <c r="AD63" i="301" s="1"/>
  <c r="AD64" i="301" s="1"/>
  <c r="AD65" i="301" s="1"/>
  <c r="AD66" i="301" s="1"/>
  <c r="AD67" i="301" s="1"/>
  <c r="AD68" i="301" s="1"/>
  <c r="AD69" i="301" s="1"/>
  <c r="AD70" i="301" s="1"/>
  <c r="AD71" i="301" s="1"/>
  <c r="AD72" i="301" s="1"/>
  <c r="AD73" i="301" s="1"/>
  <c r="AD74" i="301" s="1"/>
  <c r="AD75" i="301" s="1"/>
  <c r="AD76" i="301" s="1"/>
  <c r="AD77" i="301" s="1"/>
  <c r="AD78" i="301" s="1"/>
  <c r="AD79" i="301" s="1"/>
  <c r="AD80" i="301" s="1"/>
  <c r="AD81" i="301" s="1"/>
  <c r="AD82" i="301" s="1"/>
  <c r="AD83" i="301" s="1"/>
  <c r="AD84" i="301" s="1"/>
  <c r="AD85" i="301" s="1"/>
  <c r="AD86" i="301" s="1"/>
  <c r="AD87" i="301" s="1"/>
  <c r="AD88" i="301" s="1"/>
  <c r="AD89" i="301" s="1"/>
  <c r="AD90" i="301" s="1"/>
  <c r="AD91" i="301" s="1"/>
  <c r="AD92" i="301" s="1"/>
  <c r="AD93" i="301" s="1"/>
  <c r="AD94" i="301" s="1"/>
  <c r="AD95" i="301" s="1"/>
  <c r="AD96" i="301" s="1"/>
  <c r="AD97" i="301" s="1"/>
  <c r="AD98" i="301" s="1"/>
  <c r="AD99" i="301" s="1"/>
  <c r="AD100" i="301" s="1"/>
  <c r="AD101" i="301" s="1"/>
  <c r="AD102" i="301" s="1"/>
  <c r="AD103" i="301" s="1"/>
  <c r="AD104" i="301" s="1"/>
  <c r="AC5" i="301"/>
  <c r="AC6" i="301" s="1"/>
  <c r="AC7" i="301" s="1"/>
  <c r="AC8" i="301" s="1"/>
  <c r="AC9" i="301" s="1"/>
  <c r="AC10" i="301" s="1"/>
  <c r="AC11" i="301" s="1"/>
  <c r="AC12" i="301" s="1"/>
  <c r="AC13" i="301" s="1"/>
  <c r="AC14" i="301" s="1"/>
  <c r="AC15" i="301" s="1"/>
  <c r="AC16" i="301" s="1"/>
  <c r="AC17" i="301" s="1"/>
  <c r="AC18" i="301" s="1"/>
  <c r="AC19" i="301" s="1"/>
  <c r="AC20" i="301" s="1"/>
  <c r="AC21" i="301" s="1"/>
  <c r="AC22" i="301" s="1"/>
  <c r="AC23" i="301" s="1"/>
  <c r="AC24" i="301" s="1"/>
  <c r="AC25" i="301" s="1"/>
  <c r="AC26" i="301" s="1"/>
  <c r="AC27" i="301" s="1"/>
  <c r="AC28" i="301" s="1"/>
  <c r="AC29" i="301" s="1"/>
  <c r="AC30" i="301" s="1"/>
  <c r="AC31" i="301" s="1"/>
  <c r="AC32" i="301" s="1"/>
  <c r="AC33" i="301" s="1"/>
  <c r="AC34" i="301" s="1"/>
  <c r="AC35" i="301" s="1"/>
  <c r="AC36" i="301" s="1"/>
  <c r="AC37" i="301" s="1"/>
  <c r="AC38" i="301" s="1"/>
  <c r="AC39" i="301" s="1"/>
  <c r="AC40" i="301" s="1"/>
  <c r="AC41" i="301" s="1"/>
  <c r="AC42" i="301" s="1"/>
  <c r="AC43" i="301" s="1"/>
  <c r="AC44" i="301" s="1"/>
  <c r="AC45" i="301" s="1"/>
  <c r="AC46" i="301" s="1"/>
  <c r="AC47" i="301" s="1"/>
  <c r="AC48" i="301" s="1"/>
  <c r="AC49" i="301" s="1"/>
  <c r="AC50" i="301" s="1"/>
  <c r="AC51" i="301" s="1"/>
  <c r="AC52" i="301" s="1"/>
  <c r="AC53" i="301" s="1"/>
  <c r="AC54" i="301" s="1"/>
  <c r="AC55" i="301" s="1"/>
  <c r="AC56" i="301" s="1"/>
  <c r="AC57" i="301" s="1"/>
  <c r="AC58" i="301" s="1"/>
  <c r="AC59" i="301" s="1"/>
  <c r="AC60" i="301" s="1"/>
  <c r="AC61" i="301" s="1"/>
  <c r="AC62" i="301" s="1"/>
  <c r="AC63" i="301" s="1"/>
  <c r="AC64" i="301" s="1"/>
  <c r="AC65" i="301" s="1"/>
  <c r="AC66" i="301" s="1"/>
  <c r="AC67" i="301" s="1"/>
  <c r="AC68" i="301" s="1"/>
  <c r="AC69" i="301" s="1"/>
  <c r="AC70" i="301" s="1"/>
  <c r="AC71" i="301" s="1"/>
  <c r="AC72" i="301" s="1"/>
  <c r="AC73" i="301" s="1"/>
  <c r="AC74" i="301" s="1"/>
  <c r="AC75" i="301" s="1"/>
  <c r="AC76" i="301" s="1"/>
  <c r="AC77" i="301" s="1"/>
  <c r="AC78" i="301" s="1"/>
  <c r="AC79" i="301" s="1"/>
  <c r="AC80" i="301" s="1"/>
  <c r="AC81" i="301" s="1"/>
  <c r="AC82" i="301" s="1"/>
  <c r="AC83" i="301" s="1"/>
  <c r="AC84" i="301" s="1"/>
  <c r="AC85" i="301" s="1"/>
  <c r="AC86" i="301" s="1"/>
  <c r="AC87" i="301" s="1"/>
  <c r="AC88" i="301" s="1"/>
  <c r="AC89" i="301" s="1"/>
  <c r="AC90" i="301" s="1"/>
  <c r="AC91" i="301" s="1"/>
  <c r="AC92" i="301" s="1"/>
  <c r="AC93" i="301" s="1"/>
  <c r="AC94" i="301" s="1"/>
  <c r="AC95" i="301" s="1"/>
  <c r="AC96" i="301" s="1"/>
  <c r="AC97" i="301" s="1"/>
  <c r="AC98" i="301" s="1"/>
  <c r="AC99" i="301" s="1"/>
  <c r="AC100" i="301" s="1"/>
  <c r="AC101" i="301" s="1"/>
  <c r="AC102" i="301" s="1"/>
  <c r="AC103" i="301" s="1"/>
  <c r="AC104" i="301" s="1"/>
  <c r="AB5" i="301"/>
  <c r="AB6" i="301" s="1"/>
  <c r="AB7" i="301" s="1"/>
  <c r="AB8" i="301" s="1"/>
  <c r="AB9" i="301" s="1"/>
  <c r="AB10" i="301" s="1"/>
  <c r="AB11" i="301" s="1"/>
  <c r="AB12" i="301" s="1"/>
  <c r="AB13" i="301" s="1"/>
  <c r="AB14" i="301" s="1"/>
  <c r="AB15" i="301" s="1"/>
  <c r="AB16" i="301" s="1"/>
  <c r="AB17" i="301" s="1"/>
  <c r="AB18" i="301" s="1"/>
  <c r="AB19" i="301" s="1"/>
  <c r="AB20" i="301" s="1"/>
  <c r="AB21" i="301" s="1"/>
  <c r="AB22" i="301" s="1"/>
  <c r="AB23" i="301" s="1"/>
  <c r="AB24" i="301" s="1"/>
  <c r="AB25" i="301" s="1"/>
  <c r="AB26" i="301" s="1"/>
  <c r="AB27" i="301" s="1"/>
  <c r="AB28" i="301" s="1"/>
  <c r="AB29" i="301" s="1"/>
  <c r="AB30" i="301" s="1"/>
  <c r="AB31" i="301" s="1"/>
  <c r="AB32" i="301" s="1"/>
  <c r="AB33" i="301" s="1"/>
  <c r="AB34" i="301" s="1"/>
  <c r="AB35" i="301" s="1"/>
  <c r="AB36" i="301" s="1"/>
  <c r="AB37" i="301" s="1"/>
  <c r="AB38" i="301" s="1"/>
  <c r="AB39" i="301" s="1"/>
  <c r="AB40" i="301" s="1"/>
  <c r="AB41" i="301" s="1"/>
  <c r="AB42" i="301" s="1"/>
  <c r="AB43" i="301" s="1"/>
  <c r="AB44" i="301" s="1"/>
  <c r="AB45" i="301" s="1"/>
  <c r="AB46" i="301" s="1"/>
  <c r="AB47" i="301" s="1"/>
  <c r="AB48" i="301" s="1"/>
  <c r="AB49" i="301" s="1"/>
  <c r="AB50" i="301" s="1"/>
  <c r="AB51" i="301" s="1"/>
  <c r="AB52" i="301" s="1"/>
  <c r="AB53" i="301" s="1"/>
  <c r="AB54" i="301" s="1"/>
  <c r="AB55" i="301" s="1"/>
  <c r="AB56" i="301" s="1"/>
  <c r="AB57" i="301" s="1"/>
  <c r="AB58" i="301" s="1"/>
  <c r="AB59" i="301" s="1"/>
  <c r="AB60" i="301" s="1"/>
  <c r="AB61" i="301" s="1"/>
  <c r="AB62" i="301" s="1"/>
  <c r="AB63" i="301" s="1"/>
  <c r="AB64" i="301" s="1"/>
  <c r="AB65" i="301" s="1"/>
  <c r="AB66" i="301" s="1"/>
  <c r="AB67" i="301" s="1"/>
  <c r="AB68" i="301" s="1"/>
  <c r="AB69" i="301" s="1"/>
  <c r="AB70" i="301" s="1"/>
  <c r="AB71" i="301" s="1"/>
  <c r="AB72" i="301" s="1"/>
  <c r="AB73" i="301" s="1"/>
  <c r="AB74" i="301" s="1"/>
  <c r="AB75" i="301" s="1"/>
  <c r="AB76" i="301" s="1"/>
  <c r="AB77" i="301" s="1"/>
  <c r="AB78" i="301" s="1"/>
  <c r="AB79" i="301" s="1"/>
  <c r="AB80" i="301" s="1"/>
  <c r="AB81" i="301" s="1"/>
  <c r="AB82" i="301" s="1"/>
  <c r="AB83" i="301" s="1"/>
  <c r="AB84" i="301" s="1"/>
  <c r="AB85" i="301" s="1"/>
  <c r="AB86" i="301" s="1"/>
  <c r="AB87" i="301" s="1"/>
  <c r="AB88" i="301" s="1"/>
  <c r="AB89" i="301" s="1"/>
  <c r="AB90" i="301" s="1"/>
  <c r="AB91" i="301" s="1"/>
  <c r="AB92" i="301" s="1"/>
  <c r="AB93" i="301" s="1"/>
  <c r="AB94" i="301" s="1"/>
  <c r="AB95" i="301" s="1"/>
  <c r="AB96" i="301" s="1"/>
  <c r="AB97" i="301" s="1"/>
  <c r="AB98" i="301" s="1"/>
  <c r="AB99" i="301" s="1"/>
  <c r="AB100" i="301" s="1"/>
  <c r="AB101" i="301" s="1"/>
  <c r="AB102" i="301" s="1"/>
  <c r="AB103" i="301" s="1"/>
  <c r="AB104" i="301" s="1"/>
  <c r="AA5" i="301"/>
  <c r="AA6" i="301" s="1"/>
  <c r="AA7" i="301" s="1"/>
  <c r="AA8" i="301" s="1"/>
  <c r="AA9" i="301" s="1"/>
  <c r="AA10" i="301" s="1"/>
  <c r="AA11" i="301" s="1"/>
  <c r="AA12" i="301" s="1"/>
  <c r="AA13" i="301" s="1"/>
  <c r="AA14" i="301" s="1"/>
  <c r="AA15" i="301" s="1"/>
  <c r="AA16" i="301" s="1"/>
  <c r="AA17" i="301" s="1"/>
  <c r="AA18" i="301" s="1"/>
  <c r="AA19" i="301" s="1"/>
  <c r="AA20" i="301" s="1"/>
  <c r="AA21" i="301" s="1"/>
  <c r="AA22" i="301" s="1"/>
  <c r="AA23" i="301" s="1"/>
  <c r="AA24" i="301" s="1"/>
  <c r="AA25" i="301" s="1"/>
  <c r="AA26" i="301" s="1"/>
  <c r="AA27" i="301" s="1"/>
  <c r="AA28" i="301" s="1"/>
  <c r="AA29" i="301" s="1"/>
  <c r="AA30" i="301" s="1"/>
  <c r="AA31" i="301" s="1"/>
  <c r="AA32" i="301" s="1"/>
  <c r="AA33" i="301" s="1"/>
  <c r="AA34" i="301" s="1"/>
  <c r="AA35" i="301" s="1"/>
  <c r="AA36" i="301" s="1"/>
  <c r="AA37" i="301" s="1"/>
  <c r="AA38" i="301" s="1"/>
  <c r="AA39" i="301" s="1"/>
  <c r="AA40" i="301" s="1"/>
  <c r="AA41" i="301" s="1"/>
  <c r="AA42" i="301" s="1"/>
  <c r="AA43" i="301" s="1"/>
  <c r="AA44" i="301" s="1"/>
  <c r="AA45" i="301" s="1"/>
  <c r="AA46" i="301" s="1"/>
  <c r="AA47" i="301" s="1"/>
  <c r="AA48" i="301" s="1"/>
  <c r="AA49" i="301" s="1"/>
  <c r="AA50" i="301" s="1"/>
  <c r="AA51" i="301" s="1"/>
  <c r="AA52" i="301" s="1"/>
  <c r="AA53" i="301" s="1"/>
  <c r="AA54" i="301" s="1"/>
  <c r="AA55" i="301" s="1"/>
  <c r="AA56" i="301" s="1"/>
  <c r="AA57" i="301" s="1"/>
  <c r="AA58" i="301" s="1"/>
  <c r="AA59" i="301" s="1"/>
  <c r="AA60" i="301" s="1"/>
  <c r="AA61" i="301" s="1"/>
  <c r="AA62" i="301" s="1"/>
  <c r="AA63" i="301" s="1"/>
  <c r="AA64" i="301" s="1"/>
  <c r="AA65" i="301" s="1"/>
  <c r="AA66" i="301" s="1"/>
  <c r="AA67" i="301" s="1"/>
  <c r="AA68" i="301" s="1"/>
  <c r="AA69" i="301" s="1"/>
  <c r="AA70" i="301" s="1"/>
  <c r="AA71" i="301" s="1"/>
  <c r="AA72" i="301" s="1"/>
  <c r="AA73" i="301" s="1"/>
  <c r="AA74" i="301" s="1"/>
  <c r="AA75" i="301" s="1"/>
  <c r="AA76" i="301" s="1"/>
  <c r="AA77" i="301" s="1"/>
  <c r="AA78" i="301" s="1"/>
  <c r="AA79" i="301" s="1"/>
  <c r="AA80" i="301" s="1"/>
  <c r="AA81" i="301" s="1"/>
  <c r="AA82" i="301" s="1"/>
  <c r="AA83" i="301" s="1"/>
  <c r="AA84" i="301" s="1"/>
  <c r="AA85" i="301" s="1"/>
  <c r="AA86" i="301" s="1"/>
  <c r="AA87" i="301" s="1"/>
  <c r="AA88" i="301" s="1"/>
  <c r="AA89" i="301" s="1"/>
  <c r="AA90" i="301" s="1"/>
  <c r="AA91" i="301" s="1"/>
  <c r="AA92" i="301" s="1"/>
  <c r="AA93" i="301" s="1"/>
  <c r="AA94" i="301" s="1"/>
  <c r="AA95" i="301" s="1"/>
  <c r="AA96" i="301" s="1"/>
  <c r="AA97" i="301" s="1"/>
  <c r="AA98" i="301" s="1"/>
  <c r="AA99" i="301" s="1"/>
  <c r="AA100" i="301" s="1"/>
  <c r="AA101" i="301" s="1"/>
  <c r="AA102" i="301" s="1"/>
  <c r="AA103" i="301" s="1"/>
  <c r="AA104" i="301" s="1"/>
  <c r="Z5" i="301"/>
  <c r="Z6" i="301" s="1"/>
  <c r="Z7" i="301" s="1"/>
  <c r="Z8" i="301" s="1"/>
  <c r="Z9" i="301" s="1"/>
  <c r="Z10" i="301" s="1"/>
  <c r="Z11" i="301" s="1"/>
  <c r="Z12" i="301" s="1"/>
  <c r="Z13" i="301" s="1"/>
  <c r="Z14" i="301" s="1"/>
  <c r="Z15" i="301" s="1"/>
  <c r="Z16" i="301" s="1"/>
  <c r="Z17" i="301" s="1"/>
  <c r="Z18" i="301" s="1"/>
  <c r="Z19" i="301" s="1"/>
  <c r="Z20" i="301" s="1"/>
  <c r="Z21" i="301" s="1"/>
  <c r="Z22" i="301" s="1"/>
  <c r="Z23" i="301" s="1"/>
  <c r="Z24" i="301" s="1"/>
  <c r="Z25" i="301" s="1"/>
  <c r="Z26" i="301" s="1"/>
  <c r="Z27" i="301" s="1"/>
  <c r="Z28" i="301" s="1"/>
  <c r="Z29" i="301" s="1"/>
  <c r="Z30" i="301" s="1"/>
  <c r="Z31" i="301" s="1"/>
  <c r="Z32" i="301" s="1"/>
  <c r="Z33" i="301" s="1"/>
  <c r="Z34" i="301" s="1"/>
  <c r="Z35" i="301" s="1"/>
  <c r="Z36" i="301" s="1"/>
  <c r="Z37" i="301" s="1"/>
  <c r="Z38" i="301" s="1"/>
  <c r="Z39" i="301" s="1"/>
  <c r="Z40" i="301" s="1"/>
  <c r="Z41" i="301" s="1"/>
  <c r="Z42" i="301" s="1"/>
  <c r="Z43" i="301" s="1"/>
  <c r="Z44" i="301" s="1"/>
  <c r="Z45" i="301" s="1"/>
  <c r="Z46" i="301" s="1"/>
  <c r="Z47" i="301" s="1"/>
  <c r="Z48" i="301" s="1"/>
  <c r="Z49" i="301" s="1"/>
  <c r="Z50" i="301" s="1"/>
  <c r="Z51" i="301" s="1"/>
  <c r="Z52" i="301" s="1"/>
  <c r="Z53" i="301" s="1"/>
  <c r="Z54" i="301" s="1"/>
  <c r="Z55" i="301" s="1"/>
  <c r="Z56" i="301" s="1"/>
  <c r="Z57" i="301" s="1"/>
  <c r="Z58" i="301" s="1"/>
  <c r="Z59" i="301" s="1"/>
  <c r="Z60" i="301" s="1"/>
  <c r="Z61" i="301" s="1"/>
  <c r="Z62" i="301" s="1"/>
  <c r="Z63" i="301" s="1"/>
  <c r="Z64" i="301" s="1"/>
  <c r="Z65" i="301" s="1"/>
  <c r="Z66" i="301" s="1"/>
  <c r="Z67" i="301" s="1"/>
  <c r="Z68" i="301" s="1"/>
  <c r="Z69" i="301" s="1"/>
  <c r="Z70" i="301" s="1"/>
  <c r="Z71" i="301" s="1"/>
  <c r="Z72" i="301" s="1"/>
  <c r="Z73" i="301" s="1"/>
  <c r="Z74" i="301" s="1"/>
  <c r="Z75" i="301" s="1"/>
  <c r="Z76" i="301" s="1"/>
  <c r="Z77" i="301" s="1"/>
  <c r="Z78" i="301" s="1"/>
  <c r="Z79" i="301" s="1"/>
  <c r="Z80" i="301" s="1"/>
  <c r="Z81" i="301" s="1"/>
  <c r="Z82" i="301" s="1"/>
  <c r="Z83" i="301" s="1"/>
  <c r="Z84" i="301" s="1"/>
  <c r="Z85" i="301" s="1"/>
  <c r="Z86" i="301" s="1"/>
  <c r="Z87" i="301" s="1"/>
  <c r="Z88" i="301" s="1"/>
  <c r="Z89" i="301" s="1"/>
  <c r="Z90" i="301" s="1"/>
  <c r="Z91" i="301" s="1"/>
  <c r="Z92" i="301" s="1"/>
  <c r="Z93" i="301" s="1"/>
  <c r="Z94" i="301" s="1"/>
  <c r="Z95" i="301" s="1"/>
  <c r="Z96" i="301" s="1"/>
  <c r="Z97" i="301" s="1"/>
  <c r="Z98" i="301" s="1"/>
  <c r="Z99" i="301" s="1"/>
  <c r="Z100" i="301" s="1"/>
  <c r="Z101" i="301" s="1"/>
  <c r="Z102" i="301" s="1"/>
  <c r="Z103" i="301" s="1"/>
  <c r="Z104" i="301" s="1"/>
  <c r="Y5" i="301"/>
  <c r="Y6" i="301" s="1"/>
  <c r="Y7" i="301" s="1"/>
  <c r="Y8" i="301" s="1"/>
  <c r="Y9" i="301" s="1"/>
  <c r="Y10" i="301" s="1"/>
  <c r="Y11" i="301" s="1"/>
  <c r="Y12" i="301" s="1"/>
  <c r="Y13" i="301" s="1"/>
  <c r="Y14" i="301" s="1"/>
  <c r="Y15" i="301" s="1"/>
  <c r="Y16" i="301" s="1"/>
  <c r="Y17" i="301" s="1"/>
  <c r="Y18" i="301" s="1"/>
  <c r="Y19" i="301" s="1"/>
  <c r="Y20" i="301" s="1"/>
  <c r="Y21" i="301" s="1"/>
  <c r="Y22" i="301" s="1"/>
  <c r="Y23" i="301" s="1"/>
  <c r="Y24" i="301" s="1"/>
  <c r="Y25" i="301" s="1"/>
  <c r="Y26" i="301" s="1"/>
  <c r="Y27" i="301" s="1"/>
  <c r="Y28" i="301" s="1"/>
  <c r="Y29" i="301" s="1"/>
  <c r="Y30" i="301" s="1"/>
  <c r="Y31" i="301" s="1"/>
  <c r="Y32" i="301" s="1"/>
  <c r="Y33" i="301" s="1"/>
  <c r="Y34" i="301" s="1"/>
  <c r="Y35" i="301" s="1"/>
  <c r="Y36" i="301" s="1"/>
  <c r="Y37" i="301" s="1"/>
  <c r="Y38" i="301" s="1"/>
  <c r="Y39" i="301" s="1"/>
  <c r="Y40" i="301" s="1"/>
  <c r="Y41" i="301" s="1"/>
  <c r="Y42" i="301" s="1"/>
  <c r="Y43" i="301" s="1"/>
  <c r="Y44" i="301" s="1"/>
  <c r="Y45" i="301" s="1"/>
  <c r="Y46" i="301" s="1"/>
  <c r="Y47" i="301" s="1"/>
  <c r="Y48" i="301" s="1"/>
  <c r="Y49" i="301" s="1"/>
  <c r="Y50" i="301" s="1"/>
  <c r="Y51" i="301" s="1"/>
  <c r="Y52" i="301" s="1"/>
  <c r="Y53" i="301" s="1"/>
  <c r="Y54" i="301" s="1"/>
  <c r="Y55" i="301" s="1"/>
  <c r="Y56" i="301" s="1"/>
  <c r="Y57" i="301" s="1"/>
  <c r="Y58" i="301" s="1"/>
  <c r="Y59" i="301" s="1"/>
  <c r="Y60" i="301" s="1"/>
  <c r="Y61" i="301" s="1"/>
  <c r="Y62" i="301" s="1"/>
  <c r="Y63" i="301" s="1"/>
  <c r="Y64" i="301" s="1"/>
  <c r="Y65" i="301" s="1"/>
  <c r="Y66" i="301" s="1"/>
  <c r="Y67" i="301" s="1"/>
  <c r="Y68" i="301" s="1"/>
  <c r="Y69" i="301" s="1"/>
  <c r="Y70" i="301" s="1"/>
  <c r="Y71" i="301" s="1"/>
  <c r="Y72" i="301" s="1"/>
  <c r="Y73" i="301" s="1"/>
  <c r="Y74" i="301" s="1"/>
  <c r="Y75" i="301" s="1"/>
  <c r="Y76" i="301" s="1"/>
  <c r="Y77" i="301" s="1"/>
  <c r="Y78" i="301" s="1"/>
  <c r="Y79" i="301" s="1"/>
  <c r="Y80" i="301" s="1"/>
  <c r="Y81" i="301" s="1"/>
  <c r="Y82" i="301" s="1"/>
  <c r="Y83" i="301" s="1"/>
  <c r="Y84" i="301" s="1"/>
  <c r="Y85" i="301" s="1"/>
  <c r="Y86" i="301" s="1"/>
  <c r="Y87" i="301" s="1"/>
  <c r="Y88" i="301" s="1"/>
  <c r="Y89" i="301" s="1"/>
  <c r="Y90" i="301" s="1"/>
  <c r="Y91" i="301" s="1"/>
  <c r="Y92" i="301" s="1"/>
  <c r="Y93" i="301" s="1"/>
  <c r="Y94" i="301" s="1"/>
  <c r="Y95" i="301" s="1"/>
  <c r="Y96" i="301" s="1"/>
  <c r="Y97" i="301" s="1"/>
  <c r="Y98" i="301" s="1"/>
  <c r="Y99" i="301" s="1"/>
  <c r="Y100" i="301" s="1"/>
  <c r="Y101" i="301" s="1"/>
  <c r="Y102" i="301" s="1"/>
  <c r="Y103" i="301" s="1"/>
  <c r="Y104" i="301" s="1"/>
  <c r="X5" i="301"/>
  <c r="X6" i="301" s="1"/>
  <c r="X7" i="301" s="1"/>
  <c r="X8" i="301" s="1"/>
  <c r="X9" i="301" s="1"/>
  <c r="X10" i="301" s="1"/>
  <c r="X11" i="301" s="1"/>
  <c r="X12" i="301" s="1"/>
  <c r="X13" i="301" s="1"/>
  <c r="X14" i="301" s="1"/>
  <c r="X15" i="301" s="1"/>
  <c r="X16" i="301" s="1"/>
  <c r="X17" i="301" s="1"/>
  <c r="X18" i="301" s="1"/>
  <c r="X19" i="301" s="1"/>
  <c r="X20" i="301" s="1"/>
  <c r="X21" i="301" s="1"/>
  <c r="X22" i="301" s="1"/>
  <c r="X23" i="301" s="1"/>
  <c r="X24" i="301" s="1"/>
  <c r="X25" i="301" s="1"/>
  <c r="X26" i="301" s="1"/>
  <c r="X27" i="301" s="1"/>
  <c r="X28" i="301" s="1"/>
  <c r="X29" i="301" s="1"/>
  <c r="X30" i="301" s="1"/>
  <c r="X31" i="301" s="1"/>
  <c r="X32" i="301" s="1"/>
  <c r="X33" i="301" s="1"/>
  <c r="X34" i="301" s="1"/>
  <c r="X35" i="301" s="1"/>
  <c r="X36" i="301" s="1"/>
  <c r="X37" i="301" s="1"/>
  <c r="X38" i="301" s="1"/>
  <c r="X39" i="301" s="1"/>
  <c r="X40" i="301" s="1"/>
  <c r="X41" i="301" s="1"/>
  <c r="X42" i="301" s="1"/>
  <c r="X43" i="301" s="1"/>
  <c r="X44" i="301" s="1"/>
  <c r="X45" i="301" s="1"/>
  <c r="X46" i="301" s="1"/>
  <c r="X47" i="301" s="1"/>
  <c r="X48" i="301" s="1"/>
  <c r="X49" i="301" s="1"/>
  <c r="X50" i="301" s="1"/>
  <c r="X51" i="301" s="1"/>
  <c r="X52" i="301" s="1"/>
  <c r="X53" i="301" s="1"/>
  <c r="X54" i="301" s="1"/>
  <c r="X55" i="301" s="1"/>
  <c r="X56" i="301" s="1"/>
  <c r="X57" i="301" s="1"/>
  <c r="X58" i="301" s="1"/>
  <c r="X59" i="301" s="1"/>
  <c r="X60" i="301" s="1"/>
  <c r="X61" i="301" s="1"/>
  <c r="X62" i="301" s="1"/>
  <c r="X63" i="301" s="1"/>
  <c r="X64" i="301" s="1"/>
  <c r="X65" i="301" s="1"/>
  <c r="X66" i="301" s="1"/>
  <c r="X67" i="301" s="1"/>
  <c r="X68" i="301" s="1"/>
  <c r="X69" i="301" s="1"/>
  <c r="X70" i="301" s="1"/>
  <c r="X71" i="301" s="1"/>
  <c r="X72" i="301" s="1"/>
  <c r="X73" i="301" s="1"/>
  <c r="X74" i="301" s="1"/>
  <c r="X75" i="301" s="1"/>
  <c r="X76" i="301" s="1"/>
  <c r="X77" i="301" s="1"/>
  <c r="X78" i="301" s="1"/>
  <c r="X79" i="301" s="1"/>
  <c r="X80" i="301" s="1"/>
  <c r="X81" i="301" s="1"/>
  <c r="X82" i="301" s="1"/>
  <c r="X83" i="301" s="1"/>
  <c r="X84" i="301" s="1"/>
  <c r="X85" i="301" s="1"/>
  <c r="X86" i="301" s="1"/>
  <c r="X87" i="301" s="1"/>
  <c r="X88" i="301" s="1"/>
  <c r="X89" i="301" s="1"/>
  <c r="X90" i="301" s="1"/>
  <c r="X91" i="301" s="1"/>
  <c r="X92" i="301" s="1"/>
  <c r="X93" i="301" s="1"/>
  <c r="X94" i="301" s="1"/>
  <c r="X95" i="301" s="1"/>
  <c r="X96" i="301" s="1"/>
  <c r="X97" i="301" s="1"/>
  <c r="X98" i="301" s="1"/>
  <c r="X99" i="301" s="1"/>
  <c r="X100" i="301" s="1"/>
  <c r="X101" i="301" s="1"/>
  <c r="X102" i="301" s="1"/>
  <c r="X103" i="301" s="1"/>
  <c r="X104" i="301" s="1"/>
  <c r="W5" i="301"/>
  <c r="W6" i="301" s="1"/>
  <c r="W7" i="301" s="1"/>
  <c r="W8" i="301" s="1"/>
  <c r="W9" i="301" s="1"/>
  <c r="W10" i="301" s="1"/>
  <c r="W11" i="301" s="1"/>
  <c r="W12" i="301" s="1"/>
  <c r="W13" i="301" s="1"/>
  <c r="W14" i="301" s="1"/>
  <c r="W15" i="301" s="1"/>
  <c r="W16" i="301" s="1"/>
  <c r="W17" i="301" s="1"/>
  <c r="W18" i="301" s="1"/>
  <c r="W19" i="301" s="1"/>
  <c r="W20" i="301" s="1"/>
  <c r="W21" i="301" s="1"/>
  <c r="W22" i="301" s="1"/>
  <c r="W23" i="301" s="1"/>
  <c r="W24" i="301" s="1"/>
  <c r="W25" i="301" s="1"/>
  <c r="W26" i="301" s="1"/>
  <c r="W27" i="301" s="1"/>
  <c r="W28" i="301" s="1"/>
  <c r="W29" i="301" s="1"/>
  <c r="W30" i="301" s="1"/>
  <c r="W31" i="301" s="1"/>
  <c r="W32" i="301" s="1"/>
  <c r="W33" i="301" s="1"/>
  <c r="W34" i="301" s="1"/>
  <c r="W35" i="301" s="1"/>
  <c r="W36" i="301" s="1"/>
  <c r="W37" i="301" s="1"/>
  <c r="W38" i="301" s="1"/>
  <c r="W39" i="301" s="1"/>
  <c r="W40" i="301" s="1"/>
  <c r="W41" i="301" s="1"/>
  <c r="W42" i="301" s="1"/>
  <c r="W43" i="301" s="1"/>
  <c r="W44" i="301" s="1"/>
  <c r="W45" i="301" s="1"/>
  <c r="W46" i="301" s="1"/>
  <c r="W47" i="301" s="1"/>
  <c r="W48" i="301" s="1"/>
  <c r="W49" i="301" s="1"/>
  <c r="W50" i="301" s="1"/>
  <c r="W51" i="301" s="1"/>
  <c r="W52" i="301" s="1"/>
  <c r="W53" i="301" s="1"/>
  <c r="W54" i="301" s="1"/>
  <c r="W55" i="301" s="1"/>
  <c r="W56" i="301" s="1"/>
  <c r="W57" i="301" s="1"/>
  <c r="W58" i="301" s="1"/>
  <c r="W59" i="301" s="1"/>
  <c r="W60" i="301" s="1"/>
  <c r="W61" i="301" s="1"/>
  <c r="W62" i="301" s="1"/>
  <c r="W63" i="301" s="1"/>
  <c r="W64" i="301" s="1"/>
  <c r="W65" i="301" s="1"/>
  <c r="W66" i="301" s="1"/>
  <c r="W67" i="301" s="1"/>
  <c r="W68" i="301" s="1"/>
  <c r="W69" i="301" s="1"/>
  <c r="W70" i="301" s="1"/>
  <c r="W71" i="301" s="1"/>
  <c r="W72" i="301" s="1"/>
  <c r="W73" i="301" s="1"/>
  <c r="W74" i="301" s="1"/>
  <c r="W75" i="301" s="1"/>
  <c r="W76" i="301" s="1"/>
  <c r="W77" i="301" s="1"/>
  <c r="W78" i="301" s="1"/>
  <c r="W79" i="301" s="1"/>
  <c r="W80" i="301" s="1"/>
  <c r="W81" i="301" s="1"/>
  <c r="W82" i="301" s="1"/>
  <c r="W83" i="301" s="1"/>
  <c r="W84" i="301" s="1"/>
  <c r="W85" i="301" s="1"/>
  <c r="W86" i="301" s="1"/>
  <c r="W87" i="301" s="1"/>
  <c r="W88" i="301" s="1"/>
  <c r="W89" i="301" s="1"/>
  <c r="W90" i="301" s="1"/>
  <c r="W91" i="301" s="1"/>
  <c r="W92" i="301" s="1"/>
  <c r="W93" i="301" s="1"/>
  <c r="W94" i="301" s="1"/>
  <c r="W95" i="301" s="1"/>
  <c r="W96" i="301" s="1"/>
  <c r="W97" i="301" s="1"/>
  <c r="W98" i="301" s="1"/>
  <c r="W99" i="301" s="1"/>
  <c r="W100" i="301" s="1"/>
  <c r="W101" i="301" s="1"/>
  <c r="W102" i="301" s="1"/>
  <c r="W103" i="301" s="1"/>
  <c r="W104" i="301" s="1"/>
  <c r="V5" i="301"/>
  <c r="V6" i="301" s="1"/>
  <c r="V7" i="301" s="1"/>
  <c r="V8" i="301" s="1"/>
  <c r="V9" i="301" s="1"/>
  <c r="V10" i="301" s="1"/>
  <c r="V11" i="301" s="1"/>
  <c r="V12" i="301" s="1"/>
  <c r="V13" i="301" s="1"/>
  <c r="V14" i="301" s="1"/>
  <c r="V15" i="301" s="1"/>
  <c r="V16" i="301" s="1"/>
  <c r="V17" i="301" s="1"/>
  <c r="V18" i="301" s="1"/>
  <c r="V19" i="301" s="1"/>
  <c r="V20" i="301" s="1"/>
  <c r="V21" i="301" s="1"/>
  <c r="V22" i="301" s="1"/>
  <c r="V23" i="301" s="1"/>
  <c r="V24" i="301" s="1"/>
  <c r="V25" i="301" s="1"/>
  <c r="V26" i="301" s="1"/>
  <c r="V27" i="301" s="1"/>
  <c r="V28" i="301" s="1"/>
  <c r="V29" i="301" s="1"/>
  <c r="V30" i="301" s="1"/>
  <c r="V31" i="301" s="1"/>
  <c r="V32" i="301" s="1"/>
  <c r="V33" i="301" s="1"/>
  <c r="V34" i="301" s="1"/>
  <c r="V35" i="301" s="1"/>
  <c r="V36" i="301" s="1"/>
  <c r="V37" i="301" s="1"/>
  <c r="V38" i="301" s="1"/>
  <c r="V39" i="301" s="1"/>
  <c r="V40" i="301" s="1"/>
  <c r="V41" i="301" s="1"/>
  <c r="V42" i="301" s="1"/>
  <c r="V43" i="301" s="1"/>
  <c r="V44" i="301" s="1"/>
  <c r="V45" i="301" s="1"/>
  <c r="V46" i="301" s="1"/>
  <c r="V47" i="301" s="1"/>
  <c r="V48" i="301" s="1"/>
  <c r="V49" i="301" s="1"/>
  <c r="V50" i="301" s="1"/>
  <c r="V51" i="301" s="1"/>
  <c r="V52" i="301" s="1"/>
  <c r="V53" i="301" s="1"/>
  <c r="V54" i="301" s="1"/>
  <c r="V55" i="301" s="1"/>
  <c r="V56" i="301" s="1"/>
  <c r="V57" i="301" s="1"/>
  <c r="V58" i="301" s="1"/>
  <c r="V59" i="301" s="1"/>
  <c r="V60" i="301" s="1"/>
  <c r="V61" i="301" s="1"/>
  <c r="V62" i="301" s="1"/>
  <c r="V63" i="301" s="1"/>
  <c r="V64" i="301" s="1"/>
  <c r="V65" i="301" s="1"/>
  <c r="V66" i="301" s="1"/>
  <c r="V67" i="301" s="1"/>
  <c r="V68" i="301" s="1"/>
  <c r="V69" i="301" s="1"/>
  <c r="V70" i="301" s="1"/>
  <c r="V71" i="301" s="1"/>
  <c r="V72" i="301" s="1"/>
  <c r="V73" i="301" s="1"/>
  <c r="V74" i="301" s="1"/>
  <c r="V75" i="301" s="1"/>
  <c r="V76" i="301" s="1"/>
  <c r="V77" i="301" s="1"/>
  <c r="V78" i="301" s="1"/>
  <c r="V79" i="301" s="1"/>
  <c r="V80" i="301" s="1"/>
  <c r="V81" i="301" s="1"/>
  <c r="V82" i="301" s="1"/>
  <c r="V83" i="301" s="1"/>
  <c r="V84" i="301" s="1"/>
  <c r="V85" i="301" s="1"/>
  <c r="V86" i="301" s="1"/>
  <c r="V87" i="301" s="1"/>
  <c r="V88" i="301" s="1"/>
  <c r="V89" i="301" s="1"/>
  <c r="V90" i="301" s="1"/>
  <c r="V91" i="301" s="1"/>
  <c r="V92" i="301" s="1"/>
  <c r="V93" i="301" s="1"/>
  <c r="V94" i="301" s="1"/>
  <c r="V95" i="301" s="1"/>
  <c r="V96" i="301" s="1"/>
  <c r="V97" i="301" s="1"/>
  <c r="V98" i="301" s="1"/>
  <c r="V99" i="301" s="1"/>
  <c r="V100" i="301" s="1"/>
  <c r="V101" i="301" s="1"/>
  <c r="V102" i="301" s="1"/>
  <c r="V103" i="301" s="1"/>
  <c r="V104" i="301" s="1"/>
  <c r="U5" i="301"/>
  <c r="U6" i="301" s="1"/>
  <c r="U7" i="301" s="1"/>
  <c r="U8" i="301" s="1"/>
  <c r="U9" i="301" s="1"/>
  <c r="U10" i="301" s="1"/>
  <c r="U11" i="301" s="1"/>
  <c r="U12" i="301" s="1"/>
  <c r="U13" i="301" s="1"/>
  <c r="U14" i="301" s="1"/>
  <c r="U15" i="301" s="1"/>
  <c r="U16" i="301" s="1"/>
  <c r="U17" i="301" s="1"/>
  <c r="U18" i="301" s="1"/>
  <c r="U19" i="301" s="1"/>
  <c r="U20" i="301" s="1"/>
  <c r="U21" i="301" s="1"/>
  <c r="U22" i="301" s="1"/>
  <c r="U23" i="301" s="1"/>
  <c r="U24" i="301" s="1"/>
  <c r="U25" i="301" s="1"/>
  <c r="U26" i="301" s="1"/>
  <c r="U27" i="301" s="1"/>
  <c r="U28" i="301" s="1"/>
  <c r="U29" i="301" s="1"/>
  <c r="U30" i="301" s="1"/>
  <c r="U31" i="301" s="1"/>
  <c r="U32" i="301" s="1"/>
  <c r="U33" i="301" s="1"/>
  <c r="U34" i="301" s="1"/>
  <c r="U35" i="301" s="1"/>
  <c r="U36" i="301" s="1"/>
  <c r="U37" i="301" s="1"/>
  <c r="U38" i="301" s="1"/>
  <c r="U39" i="301" s="1"/>
  <c r="U40" i="301" s="1"/>
  <c r="U41" i="301" s="1"/>
  <c r="U42" i="301" s="1"/>
  <c r="U43" i="301" s="1"/>
  <c r="U44" i="301" s="1"/>
  <c r="U45" i="301" s="1"/>
  <c r="U46" i="301" s="1"/>
  <c r="U47" i="301" s="1"/>
  <c r="U48" i="301" s="1"/>
  <c r="U49" i="301" s="1"/>
  <c r="U50" i="301" s="1"/>
  <c r="U51" i="301" s="1"/>
  <c r="U52" i="301" s="1"/>
  <c r="U53" i="301" s="1"/>
  <c r="U54" i="301" s="1"/>
  <c r="U55" i="301" s="1"/>
  <c r="U56" i="301" s="1"/>
  <c r="U57" i="301" s="1"/>
  <c r="U58" i="301" s="1"/>
  <c r="U59" i="301" s="1"/>
  <c r="U60" i="301" s="1"/>
  <c r="U61" i="301" s="1"/>
  <c r="U62" i="301" s="1"/>
  <c r="U63" i="301" s="1"/>
  <c r="U64" i="301" s="1"/>
  <c r="U65" i="301" s="1"/>
  <c r="U66" i="301" s="1"/>
  <c r="U67" i="301" s="1"/>
  <c r="U68" i="301" s="1"/>
  <c r="U69" i="301" s="1"/>
  <c r="U70" i="301" s="1"/>
  <c r="U71" i="301" s="1"/>
  <c r="U72" i="301" s="1"/>
  <c r="U73" i="301" s="1"/>
  <c r="U74" i="301" s="1"/>
  <c r="U75" i="301" s="1"/>
  <c r="U76" i="301" s="1"/>
  <c r="U77" i="301" s="1"/>
  <c r="U78" i="301" s="1"/>
  <c r="U79" i="301" s="1"/>
  <c r="U80" i="301" s="1"/>
  <c r="U81" i="301" s="1"/>
  <c r="U82" i="301" s="1"/>
  <c r="U83" i="301" s="1"/>
  <c r="U84" i="301" s="1"/>
  <c r="U85" i="301" s="1"/>
  <c r="U86" i="301" s="1"/>
  <c r="U87" i="301" s="1"/>
  <c r="U88" i="301" s="1"/>
  <c r="U89" i="301" s="1"/>
  <c r="U90" i="301" s="1"/>
  <c r="U91" i="301" s="1"/>
  <c r="U92" i="301" s="1"/>
  <c r="U93" i="301" s="1"/>
  <c r="U94" i="301" s="1"/>
  <c r="U95" i="301" s="1"/>
  <c r="U96" i="301" s="1"/>
  <c r="U97" i="301" s="1"/>
  <c r="U98" i="301" s="1"/>
  <c r="U99" i="301" s="1"/>
  <c r="U100" i="301" s="1"/>
  <c r="U101" i="301" s="1"/>
  <c r="U102" i="301" s="1"/>
  <c r="U103" i="301" s="1"/>
  <c r="U104" i="301" s="1"/>
  <c r="T5" i="301"/>
  <c r="T6" i="301" s="1"/>
  <c r="T7" i="301" s="1"/>
  <c r="T8" i="301" s="1"/>
  <c r="T9" i="301" s="1"/>
  <c r="T10" i="301" s="1"/>
  <c r="T11" i="301" s="1"/>
  <c r="T12" i="301" s="1"/>
  <c r="T13" i="301" s="1"/>
  <c r="T14" i="301" s="1"/>
  <c r="T15" i="301" s="1"/>
  <c r="T16" i="301" s="1"/>
  <c r="T17" i="301" s="1"/>
  <c r="T18" i="301" s="1"/>
  <c r="T19" i="301" s="1"/>
  <c r="T20" i="301" s="1"/>
  <c r="T21" i="301" s="1"/>
  <c r="T22" i="301" s="1"/>
  <c r="T23" i="301" s="1"/>
  <c r="T24" i="301" s="1"/>
  <c r="T25" i="301" s="1"/>
  <c r="T26" i="301" s="1"/>
  <c r="T27" i="301" s="1"/>
  <c r="T28" i="301" s="1"/>
  <c r="T29" i="301" s="1"/>
  <c r="T30" i="301" s="1"/>
  <c r="T31" i="301" s="1"/>
  <c r="T32" i="301" s="1"/>
  <c r="T33" i="301" s="1"/>
  <c r="T34" i="301" s="1"/>
  <c r="T35" i="301" s="1"/>
  <c r="T36" i="301" s="1"/>
  <c r="T37" i="301" s="1"/>
  <c r="T38" i="301" s="1"/>
  <c r="T39" i="301" s="1"/>
  <c r="T40" i="301" s="1"/>
  <c r="T41" i="301" s="1"/>
  <c r="T42" i="301" s="1"/>
  <c r="T43" i="301" s="1"/>
  <c r="T44" i="301" s="1"/>
  <c r="T45" i="301" s="1"/>
  <c r="T46" i="301" s="1"/>
  <c r="T47" i="301" s="1"/>
  <c r="T48" i="301" s="1"/>
  <c r="T49" i="301" s="1"/>
  <c r="T50" i="301" s="1"/>
  <c r="T51" i="301" s="1"/>
  <c r="T52" i="301" s="1"/>
  <c r="T53" i="301" s="1"/>
  <c r="T54" i="301" s="1"/>
  <c r="T55" i="301" s="1"/>
  <c r="T56" i="301" s="1"/>
  <c r="T57" i="301" s="1"/>
  <c r="T58" i="301" s="1"/>
  <c r="T59" i="301" s="1"/>
  <c r="T60" i="301" s="1"/>
  <c r="T61" i="301" s="1"/>
  <c r="T62" i="301" s="1"/>
  <c r="T63" i="301" s="1"/>
  <c r="T64" i="301" s="1"/>
  <c r="T65" i="301" s="1"/>
  <c r="T66" i="301" s="1"/>
  <c r="T67" i="301" s="1"/>
  <c r="T68" i="301" s="1"/>
  <c r="T69" i="301" s="1"/>
  <c r="T70" i="301" s="1"/>
  <c r="T71" i="301" s="1"/>
  <c r="T72" i="301" s="1"/>
  <c r="T73" i="301" s="1"/>
  <c r="T74" i="301" s="1"/>
  <c r="T75" i="301" s="1"/>
  <c r="T76" i="301" s="1"/>
  <c r="T77" i="301" s="1"/>
  <c r="T78" i="301" s="1"/>
  <c r="T79" i="301" s="1"/>
  <c r="T80" i="301" s="1"/>
  <c r="T81" i="301" s="1"/>
  <c r="T82" i="301" s="1"/>
  <c r="T83" i="301" s="1"/>
  <c r="T84" i="301" s="1"/>
  <c r="T85" i="301" s="1"/>
  <c r="T86" i="301" s="1"/>
  <c r="T87" i="301" s="1"/>
  <c r="T88" i="301" s="1"/>
  <c r="T89" i="301" s="1"/>
  <c r="T90" i="301" s="1"/>
  <c r="T91" i="301" s="1"/>
  <c r="T92" i="301" s="1"/>
  <c r="T93" i="301" s="1"/>
  <c r="T94" i="301" s="1"/>
  <c r="T95" i="301" s="1"/>
  <c r="T96" i="301" s="1"/>
  <c r="T97" i="301" s="1"/>
  <c r="T98" i="301" s="1"/>
  <c r="T99" i="301" s="1"/>
  <c r="T100" i="301" s="1"/>
  <c r="T101" i="301" s="1"/>
  <c r="T102" i="301" s="1"/>
  <c r="T103" i="301" s="1"/>
  <c r="T104" i="301" s="1"/>
  <c r="S5" i="301"/>
  <c r="S6" i="301" s="1"/>
  <c r="S7" i="301" s="1"/>
  <c r="S8" i="301" s="1"/>
  <c r="S9" i="301" s="1"/>
  <c r="S10" i="301" s="1"/>
  <c r="S11" i="301" s="1"/>
  <c r="S12" i="301" s="1"/>
  <c r="S13" i="301" s="1"/>
  <c r="S14" i="301" s="1"/>
  <c r="S15" i="301" s="1"/>
  <c r="S16" i="301" s="1"/>
  <c r="S17" i="301" s="1"/>
  <c r="S18" i="301" s="1"/>
  <c r="S19" i="301" s="1"/>
  <c r="S20" i="301" s="1"/>
  <c r="S21" i="301" s="1"/>
  <c r="S22" i="301" s="1"/>
  <c r="S23" i="301" s="1"/>
  <c r="S24" i="301" s="1"/>
  <c r="S25" i="301" s="1"/>
  <c r="S26" i="301" s="1"/>
  <c r="S27" i="301" s="1"/>
  <c r="S28" i="301" s="1"/>
  <c r="S29" i="301" s="1"/>
  <c r="S30" i="301" s="1"/>
  <c r="S31" i="301" s="1"/>
  <c r="S32" i="301" s="1"/>
  <c r="S33" i="301" s="1"/>
  <c r="S34" i="301" s="1"/>
  <c r="S35" i="301" s="1"/>
  <c r="S36" i="301" s="1"/>
  <c r="S37" i="301" s="1"/>
  <c r="S38" i="301" s="1"/>
  <c r="S39" i="301" s="1"/>
  <c r="S40" i="301" s="1"/>
  <c r="S41" i="301" s="1"/>
  <c r="S42" i="301" s="1"/>
  <c r="S43" i="301" s="1"/>
  <c r="S44" i="301" s="1"/>
  <c r="S45" i="301" s="1"/>
  <c r="S46" i="301" s="1"/>
  <c r="S47" i="301" s="1"/>
  <c r="S48" i="301" s="1"/>
  <c r="S49" i="301" s="1"/>
  <c r="S50" i="301" s="1"/>
  <c r="S51" i="301" s="1"/>
  <c r="S52" i="301" s="1"/>
  <c r="S53" i="301" s="1"/>
  <c r="S54" i="301" s="1"/>
  <c r="S55" i="301" s="1"/>
  <c r="S56" i="301" s="1"/>
  <c r="S57" i="301" s="1"/>
  <c r="S58" i="301" s="1"/>
  <c r="S59" i="301" s="1"/>
  <c r="S60" i="301" s="1"/>
  <c r="S61" i="301" s="1"/>
  <c r="S62" i="301" s="1"/>
  <c r="S63" i="301" s="1"/>
  <c r="S64" i="301" s="1"/>
  <c r="S65" i="301" s="1"/>
  <c r="S66" i="301" s="1"/>
  <c r="S67" i="301" s="1"/>
  <c r="S68" i="301" s="1"/>
  <c r="S69" i="301" s="1"/>
  <c r="S70" i="301" s="1"/>
  <c r="S71" i="301" s="1"/>
  <c r="S72" i="301" s="1"/>
  <c r="S73" i="301" s="1"/>
  <c r="S74" i="301" s="1"/>
  <c r="S75" i="301" s="1"/>
  <c r="S76" i="301" s="1"/>
  <c r="S77" i="301" s="1"/>
  <c r="S78" i="301" s="1"/>
  <c r="S79" i="301" s="1"/>
  <c r="S80" i="301" s="1"/>
  <c r="S81" i="301" s="1"/>
  <c r="S82" i="301" s="1"/>
  <c r="S83" i="301" s="1"/>
  <c r="S84" i="301" s="1"/>
  <c r="S85" i="301" s="1"/>
  <c r="S86" i="301" s="1"/>
  <c r="S87" i="301" s="1"/>
  <c r="S88" i="301" s="1"/>
  <c r="S89" i="301" s="1"/>
  <c r="S90" i="301" s="1"/>
  <c r="S91" i="301" s="1"/>
  <c r="S92" i="301" s="1"/>
  <c r="S93" i="301" s="1"/>
  <c r="S94" i="301" s="1"/>
  <c r="S95" i="301" s="1"/>
  <c r="S96" i="301" s="1"/>
  <c r="S97" i="301" s="1"/>
  <c r="S98" i="301" s="1"/>
  <c r="S99" i="301" s="1"/>
  <c r="S100" i="301" s="1"/>
  <c r="S101" i="301" s="1"/>
  <c r="S102" i="301" s="1"/>
  <c r="S103" i="301" s="1"/>
  <c r="S104" i="301" s="1"/>
  <c r="R5" i="301"/>
  <c r="R6" i="301" s="1"/>
  <c r="R7" i="301" s="1"/>
  <c r="R8" i="301" s="1"/>
  <c r="R9" i="301" s="1"/>
  <c r="R10" i="301" s="1"/>
  <c r="R11" i="301" s="1"/>
  <c r="R12" i="301" s="1"/>
  <c r="R13" i="301" s="1"/>
  <c r="R14" i="301" s="1"/>
  <c r="R15" i="301" s="1"/>
  <c r="R16" i="301" s="1"/>
  <c r="R17" i="301" s="1"/>
  <c r="R18" i="301" s="1"/>
  <c r="R19" i="301" s="1"/>
  <c r="R20" i="301" s="1"/>
  <c r="R21" i="301" s="1"/>
  <c r="R22" i="301" s="1"/>
  <c r="R23" i="301" s="1"/>
  <c r="R24" i="301" s="1"/>
  <c r="R25" i="301" s="1"/>
  <c r="R26" i="301" s="1"/>
  <c r="R27" i="301" s="1"/>
  <c r="R28" i="301" s="1"/>
  <c r="R29" i="301" s="1"/>
  <c r="R30" i="301" s="1"/>
  <c r="R31" i="301" s="1"/>
  <c r="R32" i="301" s="1"/>
  <c r="R33" i="301" s="1"/>
  <c r="R34" i="301" s="1"/>
  <c r="R35" i="301" s="1"/>
  <c r="R36" i="301" s="1"/>
  <c r="R37" i="301" s="1"/>
  <c r="R38" i="301" s="1"/>
  <c r="R39" i="301" s="1"/>
  <c r="R40" i="301" s="1"/>
  <c r="R41" i="301" s="1"/>
  <c r="R42" i="301" s="1"/>
  <c r="R43" i="301" s="1"/>
  <c r="R44" i="301" s="1"/>
  <c r="R45" i="301" s="1"/>
  <c r="R46" i="301" s="1"/>
  <c r="R47" i="301" s="1"/>
  <c r="R48" i="301" s="1"/>
  <c r="R49" i="301" s="1"/>
  <c r="R50" i="301" s="1"/>
  <c r="R51" i="301" s="1"/>
  <c r="R52" i="301" s="1"/>
  <c r="R53" i="301" s="1"/>
  <c r="R54" i="301" s="1"/>
  <c r="R55" i="301" s="1"/>
  <c r="R56" i="301" s="1"/>
  <c r="R57" i="301" s="1"/>
  <c r="R58" i="301" s="1"/>
  <c r="R59" i="301" s="1"/>
  <c r="R60" i="301" s="1"/>
  <c r="R61" i="301" s="1"/>
  <c r="R62" i="301" s="1"/>
  <c r="R63" i="301" s="1"/>
  <c r="R64" i="301" s="1"/>
  <c r="R65" i="301" s="1"/>
  <c r="R66" i="301" s="1"/>
  <c r="R67" i="301" s="1"/>
  <c r="R68" i="301" s="1"/>
  <c r="R69" i="301" s="1"/>
  <c r="R70" i="301" s="1"/>
  <c r="R71" i="301" s="1"/>
  <c r="R72" i="301" s="1"/>
  <c r="R73" i="301" s="1"/>
  <c r="R74" i="301" s="1"/>
  <c r="R75" i="301" s="1"/>
  <c r="R76" i="301" s="1"/>
  <c r="R77" i="301" s="1"/>
  <c r="R78" i="301" s="1"/>
  <c r="R79" i="301" s="1"/>
  <c r="R80" i="301" s="1"/>
  <c r="R81" i="301" s="1"/>
  <c r="R82" i="301" s="1"/>
  <c r="R83" i="301" s="1"/>
  <c r="R84" i="301" s="1"/>
  <c r="R85" i="301" s="1"/>
  <c r="R86" i="301" s="1"/>
  <c r="R87" i="301" s="1"/>
  <c r="R88" i="301" s="1"/>
  <c r="R89" i="301" s="1"/>
  <c r="R90" i="301" s="1"/>
  <c r="R91" i="301" s="1"/>
  <c r="R92" i="301" s="1"/>
  <c r="R93" i="301" s="1"/>
  <c r="R94" i="301" s="1"/>
  <c r="R95" i="301" s="1"/>
  <c r="R96" i="301" s="1"/>
  <c r="R97" i="301" s="1"/>
  <c r="R98" i="301" s="1"/>
  <c r="R99" i="301" s="1"/>
  <c r="R100" i="301" s="1"/>
  <c r="R101" i="301" s="1"/>
  <c r="R102" i="301" s="1"/>
  <c r="R103" i="301" s="1"/>
  <c r="R104" i="301" s="1"/>
  <c r="AF4" i="301"/>
  <c r="AE4" i="301"/>
  <c r="AD4" i="301"/>
  <c r="AC4" i="301"/>
  <c r="AB4" i="301"/>
  <c r="AA4" i="301"/>
  <c r="Z4" i="301"/>
  <c r="Y4" i="301"/>
  <c r="X4" i="301"/>
  <c r="W4" i="301"/>
  <c r="V4" i="301"/>
  <c r="U4" i="301"/>
  <c r="T4" i="301"/>
  <c r="S4" i="301"/>
  <c r="R4" i="301"/>
  <c r="G100" i="295"/>
  <c r="G102" i="295" s="1"/>
  <c r="H100" i="296"/>
  <c r="H102" i="296" s="1"/>
  <c r="X9" i="307"/>
  <c r="AF7" i="301"/>
  <c r="AF8" i="301" s="1"/>
  <c r="AF9" i="301" s="1"/>
  <c r="AF10" i="301" s="1"/>
  <c r="AF11" i="301" s="1"/>
  <c r="AF12" i="301" s="1"/>
  <c r="AF13" i="301" s="1"/>
  <c r="AF14" i="301" s="1"/>
  <c r="AF15" i="301" s="1"/>
  <c r="AF16" i="301" s="1"/>
  <c r="AF17" i="301" s="1"/>
  <c r="AF18" i="301" s="1"/>
  <c r="AF19" i="301" s="1"/>
  <c r="AF20" i="301" s="1"/>
  <c r="AF21" i="301" s="1"/>
  <c r="AF22" i="301" s="1"/>
  <c r="AF23" i="301" s="1"/>
  <c r="AF24" i="301" s="1"/>
  <c r="AF25" i="301" s="1"/>
  <c r="AF26" i="301" s="1"/>
  <c r="AF27" i="301" s="1"/>
  <c r="AF28" i="301" s="1"/>
  <c r="AF29" i="301" s="1"/>
  <c r="AF30" i="301" s="1"/>
  <c r="AF31" i="301" s="1"/>
  <c r="AF32" i="301" s="1"/>
  <c r="AF33" i="301" s="1"/>
  <c r="AF34" i="301" s="1"/>
  <c r="AF35" i="301" s="1"/>
  <c r="AF36" i="301" s="1"/>
  <c r="AF37" i="301" s="1"/>
  <c r="AF38" i="301" s="1"/>
  <c r="AF39" i="301" s="1"/>
  <c r="AF40" i="301" s="1"/>
  <c r="AF41" i="301" s="1"/>
  <c r="AF42" i="301" s="1"/>
  <c r="AF43" i="301" s="1"/>
  <c r="AF44" i="301" s="1"/>
  <c r="AF45" i="301" s="1"/>
  <c r="AF46" i="301" s="1"/>
  <c r="AF47" i="301" s="1"/>
  <c r="AF48" i="301" s="1"/>
  <c r="AF49" i="301" s="1"/>
  <c r="AF50" i="301" s="1"/>
  <c r="AF51" i="301" s="1"/>
  <c r="AF52" i="301" s="1"/>
  <c r="AF53" i="301" s="1"/>
  <c r="AF54" i="301" s="1"/>
  <c r="AF55" i="301" s="1"/>
  <c r="AF56" i="301" s="1"/>
  <c r="AF57" i="301" s="1"/>
  <c r="AF58" i="301" s="1"/>
  <c r="AF59" i="301" s="1"/>
  <c r="AF60" i="301" s="1"/>
  <c r="AF61" i="301" s="1"/>
  <c r="AF62" i="301" s="1"/>
  <c r="AF63" i="301" s="1"/>
  <c r="AF64" i="301" s="1"/>
  <c r="AF65" i="301" s="1"/>
  <c r="AF66" i="301" s="1"/>
  <c r="AF67" i="301" s="1"/>
  <c r="AF68" i="301" s="1"/>
  <c r="AF69" i="301" s="1"/>
  <c r="AF70" i="301" s="1"/>
  <c r="AF71" i="301" s="1"/>
  <c r="AF72" i="301" s="1"/>
  <c r="AF73" i="301" s="1"/>
  <c r="AF74" i="301" s="1"/>
  <c r="AF75" i="301" s="1"/>
  <c r="AF76" i="301" s="1"/>
  <c r="AF77" i="301" s="1"/>
  <c r="AF78" i="301" s="1"/>
  <c r="AF79" i="301" s="1"/>
  <c r="AF80" i="301" s="1"/>
  <c r="AF81" i="301" s="1"/>
  <c r="AF82" i="301" s="1"/>
  <c r="AF83" i="301" s="1"/>
  <c r="AF84" i="301" s="1"/>
  <c r="AF85" i="301" s="1"/>
  <c r="AF86" i="301" s="1"/>
  <c r="AF87" i="301" s="1"/>
  <c r="AF88" i="301" s="1"/>
  <c r="AF89" i="301" s="1"/>
  <c r="AF90" i="301" s="1"/>
  <c r="AF91" i="301" s="1"/>
  <c r="AF92" i="301" s="1"/>
  <c r="AF93" i="301" s="1"/>
  <c r="AF94" i="301" s="1"/>
  <c r="AF95" i="301" s="1"/>
  <c r="AF96" i="301" s="1"/>
  <c r="AF97" i="301" s="1"/>
  <c r="AF98" i="301" s="1"/>
  <c r="AF99" i="301" s="1"/>
  <c r="AF100" i="301" s="1"/>
  <c r="AF101" i="301" s="1"/>
  <c r="AF102" i="301" s="1"/>
  <c r="AF103" i="301" s="1"/>
  <c r="AF104" i="301" s="1"/>
  <c r="E100" i="296"/>
  <c r="F100" i="296"/>
  <c r="F102" i="296" s="1"/>
  <c r="E95" i="295"/>
  <c r="F95" i="295"/>
  <c r="G95" i="295"/>
  <c r="H95" i="295"/>
  <c r="E100" i="295"/>
  <c r="F100" i="295"/>
  <c r="F102" i="295" s="1"/>
  <c r="V6" i="307"/>
  <c r="W19" i="307"/>
  <c r="W16" i="307"/>
  <c r="W20" i="307"/>
  <c r="X7" i="307"/>
  <c r="W17" i="307"/>
  <c r="W21" i="307"/>
  <c r="Y12" i="307"/>
  <c r="X8" i="307"/>
  <c r="W18" i="307"/>
  <c r="AE5" i="301"/>
  <c r="AE6" i="301"/>
  <c r="AE7" i="301" s="1"/>
  <c r="AE8" i="301" s="1"/>
  <c r="AE9" i="301" s="1"/>
  <c r="AE10" i="301" s="1"/>
  <c r="AE11" i="301" s="1"/>
  <c r="AE12" i="301" s="1"/>
  <c r="AE13" i="301" s="1"/>
  <c r="AE14" i="301" s="1"/>
  <c r="AE15" i="301" s="1"/>
  <c r="AE16" i="301" s="1"/>
  <c r="AE17" i="301" s="1"/>
  <c r="AE18" i="301" s="1"/>
  <c r="AE19" i="301" s="1"/>
  <c r="AE20" i="301" s="1"/>
  <c r="AE21" i="301" s="1"/>
  <c r="AE22" i="301" s="1"/>
  <c r="AE23" i="301" s="1"/>
  <c r="AE24" i="301" s="1"/>
  <c r="AE25" i="301" s="1"/>
  <c r="AE26" i="301" s="1"/>
  <c r="AE27" i="301" s="1"/>
  <c r="AE28" i="301" s="1"/>
  <c r="AE29" i="301" s="1"/>
  <c r="AE30" i="301" s="1"/>
  <c r="AE31" i="301" s="1"/>
  <c r="AE32" i="301" s="1"/>
  <c r="AE33" i="301" s="1"/>
  <c r="AE34" i="301" s="1"/>
  <c r="AE35" i="301" s="1"/>
  <c r="AE36" i="301" s="1"/>
  <c r="AE37" i="301" s="1"/>
  <c r="AE38" i="301" s="1"/>
  <c r="AE39" i="301" s="1"/>
  <c r="AE40" i="301" s="1"/>
  <c r="AE41" i="301" s="1"/>
  <c r="AE42" i="301" s="1"/>
  <c r="AE43" i="301" s="1"/>
  <c r="AE44" i="301" s="1"/>
  <c r="AE45" i="301" s="1"/>
  <c r="AE46" i="301" s="1"/>
  <c r="AE47" i="301" s="1"/>
  <c r="AE48" i="301" s="1"/>
  <c r="AE49" i="301" s="1"/>
  <c r="AE50" i="301" s="1"/>
  <c r="AE51" i="301" s="1"/>
  <c r="AE52" i="301" s="1"/>
  <c r="AE53" i="301" s="1"/>
  <c r="AE54" i="301" s="1"/>
  <c r="AE55" i="301" s="1"/>
  <c r="AE56" i="301" s="1"/>
  <c r="AE57" i="301" s="1"/>
  <c r="AE58" i="301" s="1"/>
  <c r="AE59" i="301" s="1"/>
  <c r="AE60" i="301" s="1"/>
  <c r="AE61" i="301" s="1"/>
  <c r="AE62" i="301" s="1"/>
  <c r="AE63" i="301" s="1"/>
  <c r="AE64" i="301" s="1"/>
  <c r="AE65" i="301" s="1"/>
  <c r="AE66" i="301" s="1"/>
  <c r="AE67" i="301" s="1"/>
  <c r="AE68" i="301" s="1"/>
  <c r="AE69" i="301" s="1"/>
  <c r="AE70" i="301" s="1"/>
  <c r="AE71" i="301" s="1"/>
  <c r="AE72" i="301" s="1"/>
  <c r="AE73" i="301" s="1"/>
  <c r="AE74" i="301" s="1"/>
  <c r="AE75" i="301" s="1"/>
  <c r="AE76" i="301" s="1"/>
  <c r="AE77" i="301" s="1"/>
  <c r="AE78" i="301" s="1"/>
  <c r="AE79" i="301" s="1"/>
  <c r="AE80" i="301" s="1"/>
  <c r="AE81" i="301" s="1"/>
  <c r="AE82" i="301" s="1"/>
  <c r="AE83" i="301" s="1"/>
  <c r="AE84" i="301" s="1"/>
  <c r="AE85" i="301" s="1"/>
  <c r="AE86" i="301" s="1"/>
  <c r="AE87" i="301" s="1"/>
  <c r="AE88" i="301" s="1"/>
  <c r="AE89" i="301" s="1"/>
  <c r="AE90" i="301" s="1"/>
  <c r="AE91" i="301" s="1"/>
  <c r="AE92" i="301" s="1"/>
  <c r="AE93" i="301" s="1"/>
  <c r="AE94" i="301" s="1"/>
  <c r="AE95" i="301" s="1"/>
  <c r="AE96" i="301" s="1"/>
  <c r="AE97" i="301" s="1"/>
  <c r="AE98" i="301" s="1"/>
  <c r="AE99" i="301" s="1"/>
  <c r="AE100" i="301" s="1"/>
  <c r="AE101" i="301" s="1"/>
  <c r="AE102" i="301" s="1"/>
  <c r="AE103" i="301" s="1"/>
  <c r="AE104" i="301" s="1"/>
  <c r="Y203" i="298"/>
  <c r="X203" i="298"/>
  <c r="V203" i="298"/>
  <c r="S203" i="298"/>
  <c r="R203" i="298"/>
  <c r="Q203" i="298"/>
  <c r="P203" i="298"/>
  <c r="W203" i="298" s="1"/>
  <c r="O203" i="298"/>
  <c r="N203" i="298"/>
  <c r="A203" i="298"/>
  <c r="S202" i="298"/>
  <c r="R202" i="298"/>
  <c r="Q202" i="298"/>
  <c r="Y202" i="298"/>
  <c r="P202" i="298"/>
  <c r="O202" i="298"/>
  <c r="N202" i="298"/>
  <c r="A202" i="298"/>
  <c r="S201" i="298"/>
  <c r="R201" i="298"/>
  <c r="Q201" i="298"/>
  <c r="X201" i="298" s="1"/>
  <c r="P201" i="298"/>
  <c r="W201" i="298" s="1"/>
  <c r="O201" i="298"/>
  <c r="N201" i="298"/>
  <c r="A201" i="298"/>
  <c r="Y200" i="298"/>
  <c r="S200" i="298"/>
  <c r="R200" i="298"/>
  <c r="Q200" i="298"/>
  <c r="P200" i="298"/>
  <c r="O200" i="298"/>
  <c r="N200" i="298"/>
  <c r="A200" i="298"/>
  <c r="X199" i="298"/>
  <c r="S199" i="298"/>
  <c r="R199" i="298"/>
  <c r="Q199" i="298"/>
  <c r="Y199" i="298" s="1"/>
  <c r="P199" i="298"/>
  <c r="O199" i="298"/>
  <c r="N199" i="298"/>
  <c r="A199" i="298"/>
  <c r="Y198" i="298"/>
  <c r="V198" i="298"/>
  <c r="S198" i="298"/>
  <c r="R198" i="298"/>
  <c r="Q198" i="298"/>
  <c r="X198" i="298" s="1"/>
  <c r="P198" i="298"/>
  <c r="O198" i="298"/>
  <c r="N198" i="298"/>
  <c r="A198" i="298"/>
  <c r="S197" i="298"/>
  <c r="R197" i="298"/>
  <c r="Q197" i="298"/>
  <c r="P197" i="298"/>
  <c r="W197" i="298" s="1"/>
  <c r="O197" i="298"/>
  <c r="N197" i="298"/>
  <c r="A197" i="298"/>
  <c r="S196" i="298"/>
  <c r="R196" i="298"/>
  <c r="Q196" i="298"/>
  <c r="P196" i="298"/>
  <c r="O196" i="298"/>
  <c r="N196" i="298"/>
  <c r="A196" i="298"/>
  <c r="X195" i="298"/>
  <c r="S195" i="298"/>
  <c r="R195" i="298"/>
  <c r="Q195" i="298"/>
  <c r="P195" i="298"/>
  <c r="V195" i="298" s="1"/>
  <c r="O195" i="298"/>
  <c r="N195" i="298"/>
  <c r="A195" i="298"/>
  <c r="Y194" i="298"/>
  <c r="S194" i="298"/>
  <c r="R194" i="298"/>
  <c r="Q194" i="298"/>
  <c r="P194" i="298"/>
  <c r="W194" i="298" s="1"/>
  <c r="O194" i="298"/>
  <c r="N194" i="298"/>
  <c r="A194" i="298"/>
  <c r="S193" i="298"/>
  <c r="R193" i="298"/>
  <c r="Q193" i="298"/>
  <c r="P193" i="298"/>
  <c r="V193" i="298" s="1"/>
  <c r="O193" i="298"/>
  <c r="N193" i="298"/>
  <c r="A193" i="298"/>
  <c r="Y192" i="298"/>
  <c r="S192" i="298"/>
  <c r="R192" i="298"/>
  <c r="Q192" i="298"/>
  <c r="X192" i="298" s="1"/>
  <c r="P192" i="298"/>
  <c r="O192" i="298"/>
  <c r="N192" i="298"/>
  <c r="A192" i="298"/>
  <c r="X191" i="298"/>
  <c r="S191" i="298"/>
  <c r="R191" i="298"/>
  <c r="Q191" i="298"/>
  <c r="Y191" i="298" s="1"/>
  <c r="P191" i="298"/>
  <c r="W191" i="298" s="1"/>
  <c r="O191" i="298"/>
  <c r="N191" i="298"/>
  <c r="A191" i="298"/>
  <c r="W190" i="298"/>
  <c r="S190" i="298"/>
  <c r="R190" i="298"/>
  <c r="Q190" i="298"/>
  <c r="Y190" i="298" s="1"/>
  <c r="P190" i="298"/>
  <c r="V190" i="298" s="1"/>
  <c r="O190" i="298"/>
  <c r="N190" i="298"/>
  <c r="A190" i="298"/>
  <c r="S189" i="298"/>
  <c r="R189" i="298"/>
  <c r="Q189" i="298"/>
  <c r="X189" i="298" s="1"/>
  <c r="P189" i="298"/>
  <c r="O189" i="298"/>
  <c r="N189" i="298"/>
  <c r="A189" i="298"/>
  <c r="S188" i="298"/>
  <c r="R188" i="298"/>
  <c r="Q188" i="298"/>
  <c r="Y188" i="298" s="1"/>
  <c r="P188" i="298"/>
  <c r="O188" i="298"/>
  <c r="N188" i="298"/>
  <c r="A188" i="298"/>
  <c r="S187" i="298"/>
  <c r="R187" i="298"/>
  <c r="Q187" i="298"/>
  <c r="P187" i="298"/>
  <c r="O187" i="298"/>
  <c r="N187" i="298"/>
  <c r="A187" i="298"/>
  <c r="S186" i="298"/>
  <c r="R186" i="298"/>
  <c r="Q186" i="298"/>
  <c r="P186" i="298"/>
  <c r="V186" i="298" s="1"/>
  <c r="O186" i="298"/>
  <c r="N186" i="298"/>
  <c r="A186" i="298"/>
  <c r="S185" i="298"/>
  <c r="R185" i="298"/>
  <c r="Q185" i="298"/>
  <c r="X185" i="298" s="1"/>
  <c r="P185" i="298"/>
  <c r="W185" i="298" s="1"/>
  <c r="O185" i="298"/>
  <c r="N185" i="298"/>
  <c r="A185" i="298"/>
  <c r="Y184" i="298"/>
  <c r="X184" i="298"/>
  <c r="S184" i="298"/>
  <c r="R184" i="298"/>
  <c r="Q184" i="298"/>
  <c r="P184" i="298"/>
  <c r="O184" i="298"/>
  <c r="N184" i="298"/>
  <c r="A184" i="298"/>
  <c r="V183" i="298"/>
  <c r="S183" i="298"/>
  <c r="R183" i="298"/>
  <c r="Q183" i="298"/>
  <c r="P183" i="298"/>
  <c r="O183" i="298"/>
  <c r="N183" i="298"/>
  <c r="A183" i="298"/>
  <c r="Y182" i="298"/>
  <c r="S182" i="298"/>
  <c r="R182" i="298"/>
  <c r="Q182" i="298"/>
  <c r="P182" i="298"/>
  <c r="W182" i="298" s="1"/>
  <c r="O182" i="298"/>
  <c r="N182" i="298"/>
  <c r="A182" i="298"/>
  <c r="S181" i="298"/>
  <c r="R181" i="298"/>
  <c r="Q181" i="298"/>
  <c r="P181" i="298"/>
  <c r="V181" i="298" s="1"/>
  <c r="O181" i="298"/>
  <c r="N181" i="298"/>
  <c r="A181" i="298"/>
  <c r="S180" i="298"/>
  <c r="R180" i="298"/>
  <c r="Q180" i="298"/>
  <c r="P180" i="298"/>
  <c r="O180" i="298"/>
  <c r="N180" i="298"/>
  <c r="A180" i="298"/>
  <c r="S179" i="298"/>
  <c r="R179" i="298"/>
  <c r="Q179" i="298"/>
  <c r="Y179" i="298" s="1"/>
  <c r="P179" i="298"/>
  <c r="W179" i="298" s="1"/>
  <c r="O179" i="298"/>
  <c r="N179" i="298"/>
  <c r="A179" i="298"/>
  <c r="Y178" i="298"/>
  <c r="X178" i="298"/>
  <c r="S178" i="298"/>
  <c r="R178" i="298"/>
  <c r="Q178" i="298"/>
  <c r="P178" i="298"/>
  <c r="V178" i="298" s="1"/>
  <c r="O178" i="298"/>
  <c r="N178" i="298"/>
  <c r="A178" i="298"/>
  <c r="S177" i="298"/>
  <c r="R177" i="298"/>
  <c r="Q177" i="298"/>
  <c r="X177" i="298" s="1"/>
  <c r="P177" i="298"/>
  <c r="O177" i="298"/>
  <c r="N177" i="298"/>
  <c r="A177" i="298"/>
  <c r="S176" i="298"/>
  <c r="R176" i="298"/>
  <c r="Q176" i="298"/>
  <c r="Y176" i="298" s="1"/>
  <c r="P176" i="298"/>
  <c r="O176" i="298"/>
  <c r="N176" i="298"/>
  <c r="A176" i="298"/>
  <c r="S175" i="298"/>
  <c r="R175" i="298"/>
  <c r="Q175" i="298"/>
  <c r="P175" i="298"/>
  <c r="O175" i="298"/>
  <c r="N175" i="298"/>
  <c r="A175" i="298"/>
  <c r="S174" i="298"/>
  <c r="R174" i="298"/>
  <c r="Q174" i="298"/>
  <c r="X174" i="298"/>
  <c r="P174" i="298"/>
  <c r="V174" i="298" s="1"/>
  <c r="O174" i="298"/>
  <c r="N174" i="298"/>
  <c r="A174" i="298"/>
  <c r="S173" i="298"/>
  <c r="R173" i="298"/>
  <c r="Q173" i="298"/>
  <c r="X173" i="298" s="1"/>
  <c r="P173" i="298"/>
  <c r="W173" i="298" s="1"/>
  <c r="O173" i="298"/>
  <c r="N173" i="298"/>
  <c r="A173" i="298"/>
  <c r="S172" i="298"/>
  <c r="R172" i="298"/>
  <c r="Q172" i="298"/>
  <c r="P172" i="298"/>
  <c r="O172" i="298"/>
  <c r="N172" i="298"/>
  <c r="A172" i="298"/>
  <c r="S171" i="298"/>
  <c r="R171" i="298"/>
  <c r="Q171" i="298"/>
  <c r="X171" i="298" s="1"/>
  <c r="P171" i="298"/>
  <c r="V171" i="298" s="1"/>
  <c r="O171" i="298"/>
  <c r="N171" i="298"/>
  <c r="A171" i="298"/>
  <c r="Y170" i="298"/>
  <c r="S170" i="298"/>
  <c r="R170" i="298"/>
  <c r="Q170" i="298"/>
  <c r="P170" i="298"/>
  <c r="W170" i="298" s="1"/>
  <c r="O170" i="298"/>
  <c r="N170" i="298"/>
  <c r="A170" i="298"/>
  <c r="S169" i="298"/>
  <c r="R169" i="298"/>
  <c r="Q169" i="298"/>
  <c r="P169" i="298"/>
  <c r="V169" i="298" s="1"/>
  <c r="O169" i="298"/>
  <c r="N169" i="298"/>
  <c r="A169" i="298"/>
  <c r="S168" i="298"/>
  <c r="R168" i="298"/>
  <c r="Q168" i="298"/>
  <c r="X168" i="298" s="1"/>
  <c r="P168" i="298"/>
  <c r="O168" i="298"/>
  <c r="N168" i="298"/>
  <c r="A168" i="298"/>
  <c r="X167" i="298"/>
  <c r="S167" i="298"/>
  <c r="R167" i="298"/>
  <c r="Q167" i="298"/>
  <c r="Y167" i="298" s="1"/>
  <c r="P167" i="298"/>
  <c r="W167" i="298" s="1"/>
  <c r="O167" i="298"/>
  <c r="N167" i="298"/>
  <c r="A167" i="298"/>
  <c r="Y166" i="298"/>
  <c r="S166" i="298"/>
  <c r="R166" i="298"/>
  <c r="Q166" i="298"/>
  <c r="X166" i="298" s="1"/>
  <c r="P166" i="298"/>
  <c r="O166" i="298"/>
  <c r="N166" i="298"/>
  <c r="A166" i="298"/>
  <c r="X165" i="298"/>
  <c r="S165" i="298"/>
  <c r="R165" i="298"/>
  <c r="Q165" i="298"/>
  <c r="P165" i="298"/>
  <c r="O165" i="298"/>
  <c r="N165" i="298"/>
  <c r="A165" i="298"/>
  <c r="Y164" i="298"/>
  <c r="S164" i="298"/>
  <c r="R164" i="298"/>
  <c r="Q164" i="298"/>
  <c r="P164" i="298"/>
  <c r="O164" i="298"/>
  <c r="N164" i="298"/>
  <c r="A164" i="298"/>
  <c r="S163" i="298"/>
  <c r="R163" i="298"/>
  <c r="Q163" i="298"/>
  <c r="P163" i="298"/>
  <c r="O163" i="298"/>
  <c r="N163" i="298"/>
  <c r="A163" i="298"/>
  <c r="S162" i="298"/>
  <c r="R162" i="298"/>
  <c r="Q162" i="298"/>
  <c r="X162" i="298" s="1"/>
  <c r="P162" i="298"/>
  <c r="O162" i="298"/>
  <c r="N162" i="298"/>
  <c r="A162" i="298"/>
  <c r="S161" i="298"/>
  <c r="R161" i="298"/>
  <c r="Q161" i="298"/>
  <c r="P161" i="298"/>
  <c r="W161" i="298" s="1"/>
  <c r="O161" i="298"/>
  <c r="N161" i="298"/>
  <c r="A161" i="298"/>
  <c r="Y160" i="298"/>
  <c r="S160" i="298"/>
  <c r="R160" i="298"/>
  <c r="Q160" i="298"/>
  <c r="X160" i="298" s="1"/>
  <c r="P160" i="298"/>
  <c r="O160" i="298"/>
  <c r="N160" i="298"/>
  <c r="A160" i="298"/>
  <c r="X159" i="298"/>
  <c r="S159" i="298"/>
  <c r="R159" i="298"/>
  <c r="Q159" i="298"/>
  <c r="Y159" i="298" s="1"/>
  <c r="P159" i="298"/>
  <c r="V159" i="298" s="1"/>
  <c r="O159" i="298"/>
  <c r="N159" i="298"/>
  <c r="A159" i="298"/>
  <c r="S158" i="298"/>
  <c r="R158" i="298"/>
  <c r="Q158" i="298"/>
  <c r="Y158" i="298" s="1"/>
  <c r="P158" i="298"/>
  <c r="W158" i="298" s="1"/>
  <c r="O158" i="298"/>
  <c r="N158" i="298"/>
  <c r="A158" i="298"/>
  <c r="X157" i="298"/>
  <c r="S157" i="298"/>
  <c r="R157" i="298"/>
  <c r="Q157" i="298"/>
  <c r="P157" i="298"/>
  <c r="O157" i="298"/>
  <c r="N157" i="298"/>
  <c r="A157" i="298"/>
  <c r="Y156" i="298"/>
  <c r="V156" i="298"/>
  <c r="S156" i="298"/>
  <c r="R156" i="298"/>
  <c r="Q156" i="298"/>
  <c r="X156" i="298" s="1"/>
  <c r="P156" i="298"/>
  <c r="W156" i="298" s="1"/>
  <c r="O156" i="298"/>
  <c r="N156" i="298"/>
  <c r="A156" i="298"/>
  <c r="S155" i="298"/>
  <c r="R155" i="298"/>
  <c r="Q155" i="298"/>
  <c r="Y155" i="298" s="1"/>
  <c r="P155" i="298"/>
  <c r="W155" i="298" s="1"/>
  <c r="O155" i="298"/>
  <c r="N155" i="298"/>
  <c r="A155" i="298"/>
  <c r="S154" i="298"/>
  <c r="R154" i="298"/>
  <c r="Q154" i="298"/>
  <c r="Y154" i="298" s="1"/>
  <c r="P154" i="298"/>
  <c r="W154" i="298" s="1"/>
  <c r="O154" i="298"/>
  <c r="N154" i="298"/>
  <c r="A154" i="298"/>
  <c r="S153" i="298"/>
  <c r="R153" i="298"/>
  <c r="Q153" i="298"/>
  <c r="X153" i="298" s="1"/>
  <c r="P153" i="298"/>
  <c r="O153" i="298"/>
  <c r="N153" i="298"/>
  <c r="A153" i="298"/>
  <c r="Y152" i="298"/>
  <c r="S152" i="298"/>
  <c r="R152" i="298"/>
  <c r="Q152" i="298"/>
  <c r="P152" i="298"/>
  <c r="O152" i="298"/>
  <c r="N152" i="298"/>
  <c r="A152" i="298"/>
  <c r="S151" i="298"/>
  <c r="R151" i="298"/>
  <c r="Q151" i="298"/>
  <c r="X151" i="298" s="1"/>
  <c r="P151" i="298"/>
  <c r="O151" i="298"/>
  <c r="N151" i="298"/>
  <c r="A151" i="298"/>
  <c r="S150" i="298"/>
  <c r="R150" i="298"/>
  <c r="Q150" i="298"/>
  <c r="X150" i="298" s="1"/>
  <c r="P150" i="298"/>
  <c r="V150" i="298" s="1"/>
  <c r="O150" i="298"/>
  <c r="N150" i="298"/>
  <c r="A150" i="298"/>
  <c r="S149" i="298"/>
  <c r="R149" i="298"/>
  <c r="Q149" i="298"/>
  <c r="Y149" i="298" s="1"/>
  <c r="P149" i="298"/>
  <c r="W149" i="298" s="1"/>
  <c r="O149" i="298"/>
  <c r="N149" i="298"/>
  <c r="A149" i="298"/>
  <c r="S148" i="298"/>
  <c r="R148" i="298"/>
  <c r="Q148" i="298"/>
  <c r="Y148" i="298" s="1"/>
  <c r="P148" i="298"/>
  <c r="O148" i="298"/>
  <c r="N148" i="298"/>
  <c r="A148" i="298"/>
  <c r="S147" i="298"/>
  <c r="R147" i="298"/>
  <c r="Q147" i="298"/>
  <c r="P147" i="298"/>
  <c r="V147" i="298" s="1"/>
  <c r="O147" i="298"/>
  <c r="N147" i="298"/>
  <c r="A147" i="298"/>
  <c r="W146" i="298"/>
  <c r="S146" i="298"/>
  <c r="R146" i="298"/>
  <c r="Q146" i="298"/>
  <c r="Y146" i="298" s="1"/>
  <c r="P146" i="298"/>
  <c r="O146" i="298"/>
  <c r="N146" i="298"/>
  <c r="A146" i="298"/>
  <c r="S145" i="298"/>
  <c r="R145" i="298"/>
  <c r="Q145" i="298"/>
  <c r="X145" i="298" s="1"/>
  <c r="P145" i="298"/>
  <c r="O145" i="298"/>
  <c r="N145" i="298"/>
  <c r="A145" i="298"/>
  <c r="Y144" i="298"/>
  <c r="S144" i="298"/>
  <c r="R144" i="298"/>
  <c r="Q144" i="298"/>
  <c r="X144" i="298"/>
  <c r="P144" i="298"/>
  <c r="V144" i="298" s="1"/>
  <c r="O144" i="298"/>
  <c r="N144" i="298"/>
  <c r="A144" i="298"/>
  <c r="X143" i="298"/>
  <c r="S143" i="298"/>
  <c r="R143" i="298"/>
  <c r="Q143" i="298"/>
  <c r="Y143" i="298" s="1"/>
  <c r="P143" i="298"/>
  <c r="V143" i="298" s="1"/>
  <c r="O143" i="298"/>
  <c r="N143" i="298"/>
  <c r="A143" i="298"/>
  <c r="V142" i="298"/>
  <c r="S142" i="298"/>
  <c r="R142" i="298"/>
  <c r="Q142" i="298"/>
  <c r="Y142" i="298" s="1"/>
  <c r="P142" i="298"/>
  <c r="W142" i="298" s="1"/>
  <c r="O142" i="298"/>
  <c r="N142" i="298"/>
  <c r="A142" i="298"/>
  <c r="X141" i="298"/>
  <c r="S141" i="298"/>
  <c r="R141" i="298"/>
  <c r="Q141" i="298"/>
  <c r="P141" i="298"/>
  <c r="O141" i="298"/>
  <c r="N141" i="298"/>
  <c r="A141" i="298"/>
  <c r="S140" i="298"/>
  <c r="R140" i="298"/>
  <c r="Q140" i="298"/>
  <c r="Y140" i="298" s="1"/>
  <c r="P140" i="298"/>
  <c r="O140" i="298"/>
  <c r="N140" i="298"/>
  <c r="A140" i="298"/>
  <c r="X139" i="298"/>
  <c r="S139" i="298"/>
  <c r="R139" i="298"/>
  <c r="Q139" i="298"/>
  <c r="P139" i="298"/>
  <c r="O139" i="298"/>
  <c r="N139" i="298"/>
  <c r="A139" i="298"/>
  <c r="S138" i="298"/>
  <c r="R138" i="298"/>
  <c r="Q138" i="298"/>
  <c r="X138" i="298" s="1"/>
  <c r="P138" i="298"/>
  <c r="V138" i="298" s="1"/>
  <c r="O138" i="298"/>
  <c r="N138" i="298"/>
  <c r="A138" i="298"/>
  <c r="S137" i="298"/>
  <c r="R137" i="298"/>
  <c r="Q137" i="298"/>
  <c r="X137" i="298" s="1"/>
  <c r="P137" i="298"/>
  <c r="W137" i="298" s="1"/>
  <c r="O137" i="298"/>
  <c r="N137" i="298"/>
  <c r="A137" i="298"/>
  <c r="Y136" i="298"/>
  <c r="X136" i="298"/>
  <c r="S136" i="298"/>
  <c r="R136" i="298"/>
  <c r="Q136" i="298"/>
  <c r="P136" i="298"/>
  <c r="O136" i="298"/>
  <c r="N136" i="298"/>
  <c r="A136" i="298"/>
  <c r="S135" i="298"/>
  <c r="R135" i="298"/>
  <c r="Q135" i="298"/>
  <c r="P135" i="298"/>
  <c r="V135" i="298" s="1"/>
  <c r="O135" i="298"/>
  <c r="N135" i="298"/>
  <c r="A135" i="298"/>
  <c r="S134" i="298"/>
  <c r="R134" i="298"/>
  <c r="Q134" i="298"/>
  <c r="Y134" i="298" s="1"/>
  <c r="P134" i="298"/>
  <c r="W134" i="298" s="1"/>
  <c r="O134" i="298"/>
  <c r="N134" i="298"/>
  <c r="A134" i="298"/>
  <c r="S133" i="298"/>
  <c r="R133" i="298"/>
  <c r="Q133" i="298"/>
  <c r="P133" i="298"/>
  <c r="V133" i="298" s="1"/>
  <c r="O133" i="298"/>
  <c r="N133" i="298"/>
  <c r="A133" i="298"/>
  <c r="S132" i="298"/>
  <c r="R132" i="298"/>
  <c r="Q132" i="298"/>
  <c r="P132" i="298"/>
  <c r="V132" i="298" s="1"/>
  <c r="O132" i="298"/>
  <c r="N132" i="298"/>
  <c r="A132" i="298"/>
  <c r="X131" i="298"/>
  <c r="S131" i="298"/>
  <c r="R131" i="298"/>
  <c r="Q131" i="298"/>
  <c r="Y131" i="298" s="1"/>
  <c r="P131" i="298"/>
  <c r="W131" i="298" s="1"/>
  <c r="O131" i="298"/>
  <c r="N131" i="298"/>
  <c r="A131" i="298"/>
  <c r="Y130" i="298"/>
  <c r="S130" i="298"/>
  <c r="R130" i="298"/>
  <c r="Q130" i="298"/>
  <c r="X130" i="298" s="1"/>
  <c r="P130" i="298"/>
  <c r="W130" i="298" s="1"/>
  <c r="O130" i="298"/>
  <c r="N130" i="298"/>
  <c r="A130" i="298"/>
  <c r="Y129" i="298"/>
  <c r="S129" i="298"/>
  <c r="R129" i="298"/>
  <c r="Q129" i="298"/>
  <c r="X129" i="298" s="1"/>
  <c r="P129" i="298"/>
  <c r="O129" i="298"/>
  <c r="N129" i="298"/>
  <c r="A129" i="298"/>
  <c r="Y128" i="298"/>
  <c r="S128" i="298"/>
  <c r="R128" i="298"/>
  <c r="Q128" i="298"/>
  <c r="P128" i="298"/>
  <c r="O128" i="298"/>
  <c r="N128" i="298"/>
  <c r="A128" i="298"/>
  <c r="S127" i="298"/>
  <c r="R127" i="298"/>
  <c r="Q127" i="298"/>
  <c r="X127" i="298" s="1"/>
  <c r="P127" i="298"/>
  <c r="O127" i="298"/>
  <c r="N127" i="298"/>
  <c r="A127" i="298"/>
  <c r="S126" i="298"/>
  <c r="R126" i="298"/>
  <c r="Q126" i="298"/>
  <c r="X126" i="298" s="1"/>
  <c r="P126" i="298"/>
  <c r="V126" i="298" s="1"/>
  <c r="O126" i="298"/>
  <c r="N126" i="298"/>
  <c r="A126" i="298"/>
  <c r="S125" i="298"/>
  <c r="R125" i="298"/>
  <c r="Q125" i="298"/>
  <c r="X125" i="298" s="1"/>
  <c r="P125" i="298"/>
  <c r="W125" i="298" s="1"/>
  <c r="O125" i="298"/>
  <c r="N125" i="298"/>
  <c r="A125" i="298"/>
  <c r="Y124" i="298"/>
  <c r="S124" i="298"/>
  <c r="R124" i="298"/>
  <c r="Q124" i="298"/>
  <c r="X124" i="298" s="1"/>
  <c r="P124" i="298"/>
  <c r="O124" i="298"/>
  <c r="N124" i="298"/>
  <c r="A124" i="298"/>
  <c r="S123" i="298"/>
  <c r="R123" i="298"/>
  <c r="Q123" i="298"/>
  <c r="X123" i="298" s="1"/>
  <c r="P123" i="298"/>
  <c r="V123" i="298" s="1"/>
  <c r="O123" i="298"/>
  <c r="N123" i="298"/>
  <c r="A123" i="298"/>
  <c r="S122" i="298"/>
  <c r="R122" i="298"/>
  <c r="Q122" i="298"/>
  <c r="Y122" i="298" s="1"/>
  <c r="P122" i="298"/>
  <c r="W122" i="298" s="1"/>
  <c r="O122" i="298"/>
  <c r="N122" i="298"/>
  <c r="A122" i="298"/>
  <c r="S121" i="298"/>
  <c r="R121" i="298"/>
  <c r="Q121" i="298"/>
  <c r="X121" i="298" s="1"/>
  <c r="P121" i="298"/>
  <c r="O121" i="298"/>
  <c r="N121" i="298"/>
  <c r="A121" i="298"/>
  <c r="X120" i="298"/>
  <c r="S120" i="298"/>
  <c r="R120" i="298"/>
  <c r="Q120" i="298"/>
  <c r="P120" i="298"/>
  <c r="O120" i="298"/>
  <c r="N120" i="298"/>
  <c r="A120" i="298"/>
  <c r="W119" i="298"/>
  <c r="S119" i="298"/>
  <c r="R119" i="298"/>
  <c r="Q119" i="298"/>
  <c r="X119" i="298" s="1"/>
  <c r="P119" i="298"/>
  <c r="V119" i="298" s="1"/>
  <c r="O119" i="298"/>
  <c r="N119" i="298"/>
  <c r="A119" i="298"/>
  <c r="Y118" i="298"/>
  <c r="X118" i="298"/>
  <c r="S118" i="298"/>
  <c r="R118" i="298"/>
  <c r="Q118" i="298"/>
  <c r="P118" i="298"/>
  <c r="W118" i="298" s="1"/>
  <c r="O118" i="298"/>
  <c r="N118" i="298"/>
  <c r="A118" i="298"/>
  <c r="S117" i="298"/>
  <c r="R117" i="298"/>
  <c r="Q117" i="298"/>
  <c r="X117" i="298" s="1"/>
  <c r="P117" i="298"/>
  <c r="O117" i="298"/>
  <c r="N117" i="298"/>
  <c r="A117" i="298"/>
  <c r="S116" i="298"/>
  <c r="R116" i="298"/>
  <c r="Q116" i="298"/>
  <c r="Y116" i="298" s="1"/>
  <c r="P116" i="298"/>
  <c r="O116" i="298"/>
  <c r="N116" i="298"/>
  <c r="A116" i="298"/>
  <c r="S115" i="298"/>
  <c r="R115" i="298"/>
  <c r="Q115" i="298"/>
  <c r="X115" i="298" s="1"/>
  <c r="P115" i="298"/>
  <c r="O115" i="298"/>
  <c r="N115" i="298"/>
  <c r="A115" i="298"/>
  <c r="S114" i="298"/>
  <c r="R114" i="298"/>
  <c r="Q114" i="298"/>
  <c r="X114" i="298" s="1"/>
  <c r="P114" i="298"/>
  <c r="O114" i="298"/>
  <c r="N114" i="298"/>
  <c r="A114" i="298"/>
  <c r="X113" i="298"/>
  <c r="S113" i="298"/>
  <c r="R113" i="298"/>
  <c r="Q113" i="298"/>
  <c r="Y113" i="298"/>
  <c r="P113" i="298"/>
  <c r="W113" i="298" s="1"/>
  <c r="O113" i="298"/>
  <c r="N113" i="298"/>
  <c r="A113" i="298"/>
  <c r="Y112" i="298"/>
  <c r="S112" i="298"/>
  <c r="R112" i="298"/>
  <c r="Q112" i="298"/>
  <c r="X112" i="298" s="1"/>
  <c r="P112" i="298"/>
  <c r="O112" i="298"/>
  <c r="N112" i="298"/>
  <c r="A112" i="298"/>
  <c r="X111" i="298"/>
  <c r="S111" i="298"/>
  <c r="R111" i="298"/>
  <c r="Q111" i="298"/>
  <c r="P111" i="298"/>
  <c r="V111" i="298" s="1"/>
  <c r="O111" i="298"/>
  <c r="N111" i="298"/>
  <c r="A111" i="298"/>
  <c r="W110" i="298"/>
  <c r="S110" i="298"/>
  <c r="R110" i="298"/>
  <c r="Q110" i="298"/>
  <c r="Y110" i="298" s="1"/>
  <c r="P110" i="298"/>
  <c r="O110" i="298"/>
  <c r="N110" i="298"/>
  <c r="A110" i="298"/>
  <c r="S109" i="298"/>
  <c r="R109" i="298"/>
  <c r="Q109" i="298"/>
  <c r="P109" i="298"/>
  <c r="O109" i="298"/>
  <c r="N109" i="298"/>
  <c r="A109" i="298"/>
  <c r="V108" i="298"/>
  <c r="S108" i="298"/>
  <c r="R108" i="298"/>
  <c r="Q108" i="298"/>
  <c r="X108" i="298" s="1"/>
  <c r="P108" i="298"/>
  <c r="O108" i="298"/>
  <c r="N108" i="298"/>
  <c r="A108" i="298"/>
  <c r="Y107" i="298"/>
  <c r="S107" i="298"/>
  <c r="R107" i="298"/>
  <c r="Q107" i="298"/>
  <c r="X107" i="298" s="1"/>
  <c r="P107" i="298"/>
  <c r="W107" i="298" s="1"/>
  <c r="O107" i="298"/>
  <c r="N107" i="298"/>
  <c r="A107" i="298"/>
  <c r="V106" i="298"/>
  <c r="S106" i="298"/>
  <c r="R106" i="298"/>
  <c r="Q106" i="298"/>
  <c r="Y106" i="298" s="1"/>
  <c r="P106" i="298"/>
  <c r="W106" i="298" s="1"/>
  <c r="O106" i="298"/>
  <c r="N106" i="298"/>
  <c r="A106" i="298"/>
  <c r="S105" i="298"/>
  <c r="R105" i="298"/>
  <c r="Q105" i="298"/>
  <c r="X105" i="298" s="1"/>
  <c r="P105" i="298"/>
  <c r="O105" i="298"/>
  <c r="N105" i="298"/>
  <c r="A105" i="298"/>
  <c r="S104" i="298"/>
  <c r="R104" i="298"/>
  <c r="Q104" i="298"/>
  <c r="Y104" i="298" s="1"/>
  <c r="P104" i="298"/>
  <c r="O104" i="298"/>
  <c r="N104" i="298"/>
  <c r="A104" i="298"/>
  <c r="S103" i="298"/>
  <c r="R103" i="298"/>
  <c r="Q103" i="298"/>
  <c r="P103" i="298"/>
  <c r="O103" i="298"/>
  <c r="N103" i="298"/>
  <c r="A103" i="298"/>
  <c r="S102" i="298"/>
  <c r="R102" i="298"/>
  <c r="Q102" i="298"/>
  <c r="X102" i="298" s="1"/>
  <c r="P102" i="298"/>
  <c r="V102" i="298" s="1"/>
  <c r="O102" i="298"/>
  <c r="N102" i="298"/>
  <c r="A102" i="298"/>
  <c r="W101" i="298"/>
  <c r="S101" i="298"/>
  <c r="R101" i="298"/>
  <c r="Q101" i="298"/>
  <c r="Y101" i="298" s="1"/>
  <c r="P101" i="298"/>
  <c r="O101" i="298"/>
  <c r="N101" i="298"/>
  <c r="A101" i="298"/>
  <c r="S100" i="298"/>
  <c r="R100" i="298"/>
  <c r="Q100" i="298"/>
  <c r="Y100" i="298" s="1"/>
  <c r="P100" i="298"/>
  <c r="O100" i="298"/>
  <c r="N100" i="298"/>
  <c r="A100" i="298"/>
  <c r="V99" i="298"/>
  <c r="S99" i="298"/>
  <c r="R99" i="298"/>
  <c r="Q99" i="298"/>
  <c r="P99" i="298"/>
  <c r="O99" i="298"/>
  <c r="N99" i="298"/>
  <c r="A99" i="298"/>
  <c r="S98" i="298"/>
  <c r="R98" i="298"/>
  <c r="Q98" i="298"/>
  <c r="Y98" i="298" s="1"/>
  <c r="P98" i="298"/>
  <c r="W98" i="298" s="1"/>
  <c r="O98" i="298"/>
  <c r="N98" i="298"/>
  <c r="A98" i="298"/>
  <c r="S97" i="298"/>
  <c r="R97" i="298"/>
  <c r="Q97" i="298"/>
  <c r="P97" i="298"/>
  <c r="O97" i="298"/>
  <c r="N97" i="298"/>
  <c r="A97" i="298"/>
  <c r="S96" i="298"/>
  <c r="R96" i="298"/>
  <c r="Q96" i="298"/>
  <c r="X96" i="298" s="1"/>
  <c r="P96" i="298"/>
  <c r="V96" i="298" s="1"/>
  <c r="O96" i="298"/>
  <c r="N96" i="298"/>
  <c r="A96" i="298"/>
  <c r="Y95" i="298"/>
  <c r="S95" i="298"/>
  <c r="R95" i="298"/>
  <c r="Q95" i="298"/>
  <c r="X95" i="298" s="1"/>
  <c r="P95" i="298"/>
  <c r="V95" i="298" s="1"/>
  <c r="O95" i="298"/>
  <c r="N95" i="298"/>
  <c r="A95" i="298"/>
  <c r="V94" i="298"/>
  <c r="W94" i="298"/>
  <c r="S94" i="298"/>
  <c r="R94" i="298"/>
  <c r="Q94" i="298"/>
  <c r="P94" i="298"/>
  <c r="O94" i="298"/>
  <c r="N94" i="298"/>
  <c r="A94" i="298"/>
  <c r="S93" i="298"/>
  <c r="R93" i="298"/>
  <c r="Q93" i="298"/>
  <c r="P93" i="298"/>
  <c r="O93" i="298"/>
  <c r="N93" i="298"/>
  <c r="A93" i="298"/>
  <c r="S92" i="298"/>
  <c r="R92" i="298"/>
  <c r="Q92" i="298"/>
  <c r="Y92" i="298" s="1"/>
  <c r="P92" i="298"/>
  <c r="W92" i="298" s="1"/>
  <c r="O92" i="298"/>
  <c r="N92" i="298"/>
  <c r="A92" i="298"/>
  <c r="S91" i="298"/>
  <c r="R91" i="298"/>
  <c r="Q91" i="298"/>
  <c r="P91" i="298"/>
  <c r="O91" i="298"/>
  <c r="N91" i="298"/>
  <c r="A91" i="298"/>
  <c r="S90" i="298"/>
  <c r="R90" i="298"/>
  <c r="Q90" i="298"/>
  <c r="X90" i="298" s="1"/>
  <c r="P90" i="298"/>
  <c r="V90" i="298" s="1"/>
  <c r="O90" i="298"/>
  <c r="N90" i="298"/>
  <c r="A90" i="298"/>
  <c r="S89" i="298"/>
  <c r="R89" i="298"/>
  <c r="Q89" i="298"/>
  <c r="X89" i="298" s="1"/>
  <c r="P89" i="298"/>
  <c r="W89" i="298" s="1"/>
  <c r="O89" i="298"/>
  <c r="N89" i="298"/>
  <c r="A89" i="298"/>
  <c r="S88" i="298"/>
  <c r="R88" i="298"/>
  <c r="Q88" i="298"/>
  <c r="P88" i="298"/>
  <c r="O88" i="298"/>
  <c r="N88" i="298"/>
  <c r="A88" i="298"/>
  <c r="Y87" i="298"/>
  <c r="X87" i="298"/>
  <c r="S87" i="298"/>
  <c r="R87" i="298"/>
  <c r="Q87" i="298"/>
  <c r="P87" i="298"/>
  <c r="O87" i="298"/>
  <c r="N87" i="298"/>
  <c r="A87" i="298"/>
  <c r="S86" i="298"/>
  <c r="R86" i="298"/>
  <c r="Q86" i="298"/>
  <c r="Y86" i="298" s="1"/>
  <c r="P86" i="298"/>
  <c r="W86" i="298" s="1"/>
  <c r="O86" i="298"/>
  <c r="N86" i="298"/>
  <c r="A86" i="298"/>
  <c r="S85" i="298"/>
  <c r="R85" i="298"/>
  <c r="Q85" i="298"/>
  <c r="P85" i="298"/>
  <c r="O85" i="298"/>
  <c r="N85" i="298"/>
  <c r="A85" i="298"/>
  <c r="V84" i="298"/>
  <c r="S84" i="298"/>
  <c r="R84" i="298"/>
  <c r="Q84" i="298"/>
  <c r="Y84" i="298" s="1"/>
  <c r="P84" i="298"/>
  <c r="W84" i="298" s="1"/>
  <c r="O84" i="298"/>
  <c r="N84" i="298"/>
  <c r="A84" i="298"/>
  <c r="Y83" i="298"/>
  <c r="S83" i="298"/>
  <c r="R83" i="298"/>
  <c r="Q83" i="298"/>
  <c r="X83" i="298" s="1"/>
  <c r="P83" i="298"/>
  <c r="W83" i="298" s="1"/>
  <c r="O83" i="298"/>
  <c r="N83" i="298"/>
  <c r="A83" i="298"/>
  <c r="V82" i="298"/>
  <c r="W82" i="298"/>
  <c r="S82" i="298"/>
  <c r="R82" i="298"/>
  <c r="Q82" i="298"/>
  <c r="P82" i="298"/>
  <c r="O82" i="298"/>
  <c r="N82" i="298"/>
  <c r="A82" i="298"/>
  <c r="S81" i="298"/>
  <c r="R81" i="298"/>
  <c r="Q81" i="298"/>
  <c r="P81" i="298"/>
  <c r="W81" i="298" s="1"/>
  <c r="O81" i="298"/>
  <c r="N81" i="298"/>
  <c r="A81" i="298"/>
  <c r="S80" i="298"/>
  <c r="R80" i="298"/>
  <c r="Q80" i="298"/>
  <c r="Y80" i="298" s="1"/>
  <c r="P80" i="298"/>
  <c r="O80" i="298"/>
  <c r="N80" i="298"/>
  <c r="A80" i="298"/>
  <c r="S79" i="298"/>
  <c r="R79" i="298"/>
  <c r="Q79" i="298"/>
  <c r="Y79" i="298" s="1"/>
  <c r="P79" i="298"/>
  <c r="W79" i="298" s="1"/>
  <c r="O79" i="298"/>
  <c r="N79" i="298"/>
  <c r="A79" i="298"/>
  <c r="S78" i="298"/>
  <c r="R78" i="298"/>
  <c r="Q78" i="298"/>
  <c r="P78" i="298"/>
  <c r="V78" i="298" s="1"/>
  <c r="W78" i="298"/>
  <c r="O78" i="298"/>
  <c r="N78" i="298"/>
  <c r="A78" i="298"/>
  <c r="S77" i="298"/>
  <c r="R77" i="298"/>
  <c r="Q77" i="298"/>
  <c r="Y77" i="298" s="1"/>
  <c r="P77" i="298"/>
  <c r="O77" i="298"/>
  <c r="N77" i="298"/>
  <c r="A77" i="298"/>
  <c r="S76" i="298"/>
  <c r="R76" i="298"/>
  <c r="Q76" i="298"/>
  <c r="Y76" i="298" s="1"/>
  <c r="P76" i="298"/>
  <c r="V76" i="298" s="1"/>
  <c r="O76" i="298"/>
  <c r="N76" i="298"/>
  <c r="A76" i="298"/>
  <c r="S75" i="298"/>
  <c r="R75" i="298"/>
  <c r="Q75" i="298"/>
  <c r="P75" i="298"/>
  <c r="V75" i="298" s="1"/>
  <c r="O75" i="298"/>
  <c r="N75" i="298"/>
  <c r="A75" i="298"/>
  <c r="S74" i="298"/>
  <c r="R74" i="298"/>
  <c r="Q74" i="298"/>
  <c r="Y74" i="298" s="1"/>
  <c r="P74" i="298"/>
  <c r="W74" i="298" s="1"/>
  <c r="O74" i="298"/>
  <c r="N74" i="298"/>
  <c r="A74" i="298"/>
  <c r="S73" i="298"/>
  <c r="R73" i="298"/>
  <c r="Q73" i="298"/>
  <c r="P73" i="298"/>
  <c r="V73" i="298" s="1"/>
  <c r="O73" i="298"/>
  <c r="N73" i="298"/>
  <c r="A73" i="298"/>
  <c r="Y72" i="298"/>
  <c r="X72" i="298"/>
  <c r="S72" i="298"/>
  <c r="R72" i="298"/>
  <c r="Q72" i="298"/>
  <c r="P72" i="298"/>
  <c r="O72" i="298"/>
  <c r="N72" i="298"/>
  <c r="A72" i="298"/>
  <c r="W71" i="298"/>
  <c r="S71" i="298"/>
  <c r="R71" i="298"/>
  <c r="Q71" i="298"/>
  <c r="X71" i="298" s="1"/>
  <c r="P71" i="298"/>
  <c r="V71" i="298" s="1"/>
  <c r="O71" i="298"/>
  <c r="N71" i="298"/>
  <c r="A71" i="298"/>
  <c r="X70" i="298"/>
  <c r="S70" i="298"/>
  <c r="R70" i="298"/>
  <c r="Q70" i="298"/>
  <c r="Y70" i="298" s="1"/>
  <c r="P70" i="298"/>
  <c r="W70" i="298" s="1"/>
  <c r="O70" i="298"/>
  <c r="N70" i="298"/>
  <c r="A70" i="298"/>
  <c r="Y69" i="298"/>
  <c r="S69" i="298"/>
  <c r="R69" i="298"/>
  <c r="Q69" i="298"/>
  <c r="X69" i="298" s="1"/>
  <c r="P69" i="298"/>
  <c r="W69" i="298"/>
  <c r="O69" i="298"/>
  <c r="N69" i="298"/>
  <c r="A69" i="298"/>
  <c r="S68" i="298"/>
  <c r="R68" i="298"/>
  <c r="Q68" i="298"/>
  <c r="Y68" i="298" s="1"/>
  <c r="P68" i="298"/>
  <c r="O68" i="298"/>
  <c r="N68" i="298"/>
  <c r="A68" i="298"/>
  <c r="S67" i="298"/>
  <c r="R67" i="298"/>
  <c r="Q67" i="298"/>
  <c r="P67" i="298"/>
  <c r="O67" i="298"/>
  <c r="N67" i="298"/>
  <c r="A67" i="298"/>
  <c r="S66" i="298"/>
  <c r="R66" i="298"/>
  <c r="Q66" i="298"/>
  <c r="P66" i="298"/>
  <c r="W66" i="298" s="1"/>
  <c r="O66" i="298"/>
  <c r="N66" i="298"/>
  <c r="A66" i="298"/>
  <c r="S65" i="298"/>
  <c r="R65" i="298"/>
  <c r="Q65" i="298"/>
  <c r="Y65" i="298" s="1"/>
  <c r="P65" i="298"/>
  <c r="O65" i="298"/>
  <c r="N65" i="298"/>
  <c r="A65" i="298"/>
  <c r="Y64" i="298"/>
  <c r="S64" i="298"/>
  <c r="R64" i="298"/>
  <c r="Q64" i="298"/>
  <c r="X64" i="298" s="1"/>
  <c r="P64" i="298"/>
  <c r="V64" i="298" s="1"/>
  <c r="O64" i="298"/>
  <c r="N64" i="298"/>
  <c r="A64" i="298"/>
  <c r="Y63" i="298"/>
  <c r="S63" i="298"/>
  <c r="R63" i="298"/>
  <c r="Q63" i="298"/>
  <c r="X63" i="298" s="1"/>
  <c r="P63" i="298"/>
  <c r="V63" i="298" s="1"/>
  <c r="W63" i="298"/>
  <c r="O63" i="298"/>
  <c r="N63" i="298"/>
  <c r="A63" i="298"/>
  <c r="W62" i="298"/>
  <c r="S62" i="298"/>
  <c r="R62" i="298"/>
  <c r="Q62" i="298"/>
  <c r="Y62" i="298" s="1"/>
  <c r="P62" i="298"/>
  <c r="O62" i="298"/>
  <c r="N62" i="298"/>
  <c r="A62" i="298"/>
  <c r="S61" i="298"/>
  <c r="R61" i="298"/>
  <c r="Q61" i="298"/>
  <c r="P61" i="298"/>
  <c r="O61" i="298"/>
  <c r="N61" i="298"/>
  <c r="A61" i="298"/>
  <c r="S60" i="298"/>
  <c r="R60" i="298"/>
  <c r="Q60" i="298"/>
  <c r="X60" i="298" s="1"/>
  <c r="P60" i="298"/>
  <c r="W60" i="298" s="1"/>
  <c r="O60" i="298"/>
  <c r="N60" i="298"/>
  <c r="A60" i="298"/>
  <c r="W59" i="298"/>
  <c r="Y59" i="298"/>
  <c r="V59" i="298"/>
  <c r="S59" i="298"/>
  <c r="R59" i="298"/>
  <c r="Q59" i="298"/>
  <c r="X59" i="298" s="1"/>
  <c r="P59" i="298"/>
  <c r="O59" i="298"/>
  <c r="N59" i="298"/>
  <c r="A59" i="298"/>
  <c r="V58" i="298"/>
  <c r="W58" i="298"/>
  <c r="S58" i="298"/>
  <c r="R58" i="298"/>
  <c r="Q58" i="298"/>
  <c r="P58" i="298"/>
  <c r="O58" i="298"/>
  <c r="N58" i="298"/>
  <c r="A58" i="298"/>
  <c r="S57" i="298"/>
  <c r="R57" i="298"/>
  <c r="Q57" i="298"/>
  <c r="X57" i="298" s="1"/>
  <c r="P57" i="298"/>
  <c r="W57" i="298" s="1"/>
  <c r="O57" i="298"/>
  <c r="N57" i="298"/>
  <c r="A57" i="298"/>
  <c r="S56" i="298"/>
  <c r="R56" i="298"/>
  <c r="Q56" i="298"/>
  <c r="Y56" i="298" s="1"/>
  <c r="P56" i="298"/>
  <c r="O56" i="298"/>
  <c r="N56" i="298"/>
  <c r="A56" i="298"/>
  <c r="S55" i="298"/>
  <c r="R55" i="298"/>
  <c r="Q55" i="298"/>
  <c r="P55" i="298"/>
  <c r="O55" i="298"/>
  <c r="N55" i="298"/>
  <c r="A55" i="298"/>
  <c r="S54" i="298"/>
  <c r="R54" i="298"/>
  <c r="Q54" i="298"/>
  <c r="Y54" i="298" s="1"/>
  <c r="P54" i="298"/>
  <c r="W54" i="298" s="1"/>
  <c r="O54" i="298"/>
  <c r="N54" i="298"/>
  <c r="A54" i="298"/>
  <c r="X53" i="298"/>
  <c r="S53" i="298"/>
  <c r="R53" i="298"/>
  <c r="Q53" i="298"/>
  <c r="Y53" i="298" s="1"/>
  <c r="P53" i="298"/>
  <c r="O53" i="298"/>
  <c r="N53" i="298"/>
  <c r="A53" i="298"/>
  <c r="S52" i="298"/>
  <c r="R52" i="298"/>
  <c r="Q52" i="298"/>
  <c r="Y52" i="298" s="1"/>
  <c r="P52" i="298"/>
  <c r="V52" i="298"/>
  <c r="O52" i="298"/>
  <c r="N52" i="298"/>
  <c r="A52" i="298"/>
  <c r="Y51" i="298"/>
  <c r="S51" i="298"/>
  <c r="R51" i="298"/>
  <c r="Q51" i="298"/>
  <c r="X51" i="298" s="1"/>
  <c r="P51" i="298"/>
  <c r="V51" i="298" s="1"/>
  <c r="O51" i="298"/>
  <c r="N51" i="298"/>
  <c r="A51" i="298"/>
  <c r="S50" i="298"/>
  <c r="R50" i="298"/>
  <c r="Q50" i="298"/>
  <c r="Y50" i="298" s="1"/>
  <c r="P50" i="298"/>
  <c r="W50" i="298" s="1"/>
  <c r="O50" i="298"/>
  <c r="N50" i="298"/>
  <c r="A50" i="298"/>
  <c r="V49" i="298"/>
  <c r="S49" i="298"/>
  <c r="R49" i="298"/>
  <c r="Q49" i="298"/>
  <c r="X49" i="298" s="1"/>
  <c r="P49" i="298"/>
  <c r="O49" i="298"/>
  <c r="N49" i="298"/>
  <c r="A49" i="298"/>
  <c r="W48" i="298"/>
  <c r="S48" i="298"/>
  <c r="R48" i="298"/>
  <c r="Q48" i="298"/>
  <c r="X48" i="298" s="1"/>
  <c r="P48" i="298"/>
  <c r="V48" i="298" s="1"/>
  <c r="O48" i="298"/>
  <c r="N48" i="298"/>
  <c r="A48" i="298"/>
  <c r="Y47" i="298"/>
  <c r="S47" i="298"/>
  <c r="R47" i="298"/>
  <c r="Q47" i="298"/>
  <c r="X47" i="298" s="1"/>
  <c r="P47" i="298"/>
  <c r="V47" i="298" s="1"/>
  <c r="O47" i="298"/>
  <c r="N47" i="298"/>
  <c r="A47" i="298"/>
  <c r="X46" i="298"/>
  <c r="V46" i="298"/>
  <c r="S46" i="298"/>
  <c r="R46" i="298"/>
  <c r="Q46" i="298"/>
  <c r="Y46" i="298" s="1"/>
  <c r="P46" i="298"/>
  <c r="W46" i="298" s="1"/>
  <c r="O46" i="298"/>
  <c r="N46" i="298"/>
  <c r="A46" i="298"/>
  <c r="S45" i="298"/>
  <c r="R45" i="298"/>
  <c r="Q45" i="298"/>
  <c r="P45" i="298"/>
  <c r="W45" i="298" s="1"/>
  <c r="O45" i="298"/>
  <c r="N45" i="298"/>
  <c r="A45" i="298"/>
  <c r="S44" i="298"/>
  <c r="R44" i="298"/>
  <c r="Q44" i="298"/>
  <c r="Y44" i="298" s="1"/>
  <c r="P44" i="298"/>
  <c r="O44" i="298"/>
  <c r="N44" i="298"/>
  <c r="A44" i="298"/>
  <c r="S43" i="298"/>
  <c r="R43" i="298"/>
  <c r="Q43" i="298"/>
  <c r="P43" i="298"/>
  <c r="V43" i="298" s="1"/>
  <c r="O43" i="298"/>
  <c r="N43" i="298"/>
  <c r="A43" i="298"/>
  <c r="S42" i="298"/>
  <c r="R42" i="298"/>
  <c r="Q42" i="298"/>
  <c r="P42" i="298"/>
  <c r="W42" i="298" s="1"/>
  <c r="O42" i="298"/>
  <c r="N42" i="298"/>
  <c r="A42" i="298"/>
  <c r="S41" i="298"/>
  <c r="R41" i="298"/>
  <c r="Q41" i="298"/>
  <c r="X41" i="298" s="1"/>
  <c r="P41" i="298"/>
  <c r="O41" i="298"/>
  <c r="N41" i="298"/>
  <c r="A41" i="298"/>
  <c r="X40" i="298"/>
  <c r="S40" i="298"/>
  <c r="R40" i="298"/>
  <c r="Q40" i="298"/>
  <c r="Y40" i="298" s="1"/>
  <c r="P40" i="298"/>
  <c r="V40" i="298" s="1"/>
  <c r="O40" i="298"/>
  <c r="N40" i="298"/>
  <c r="A40" i="298"/>
  <c r="S39" i="298"/>
  <c r="R39" i="298"/>
  <c r="Q39" i="298"/>
  <c r="P39" i="298"/>
  <c r="V39" i="298" s="1"/>
  <c r="W39" i="298"/>
  <c r="O39" i="298"/>
  <c r="N39" i="298"/>
  <c r="A39" i="298"/>
  <c r="S38" i="298"/>
  <c r="R38" i="298"/>
  <c r="Q38" i="298"/>
  <c r="Y38" i="298" s="1"/>
  <c r="P38" i="298"/>
  <c r="O38" i="298"/>
  <c r="N38" i="298"/>
  <c r="A38" i="298"/>
  <c r="S37" i="298"/>
  <c r="R37" i="298"/>
  <c r="Q37" i="298"/>
  <c r="X37" i="298" s="1"/>
  <c r="P37" i="298"/>
  <c r="O37" i="298"/>
  <c r="N37" i="298"/>
  <c r="A37" i="298"/>
  <c r="V36" i="298"/>
  <c r="S36" i="298"/>
  <c r="R36" i="298"/>
  <c r="Q36" i="298"/>
  <c r="Y36" i="298" s="1"/>
  <c r="P36" i="298"/>
  <c r="W36" i="298" s="1"/>
  <c r="O36" i="298"/>
  <c r="N36" i="298"/>
  <c r="A36" i="298"/>
  <c r="X35" i="298"/>
  <c r="Y35" i="298"/>
  <c r="S35" i="298"/>
  <c r="R35" i="298"/>
  <c r="Q35" i="298"/>
  <c r="P35" i="298"/>
  <c r="W35" i="298" s="1"/>
  <c r="O35" i="298"/>
  <c r="N35" i="298"/>
  <c r="A35" i="298"/>
  <c r="Y34" i="298"/>
  <c r="V34" i="298"/>
  <c r="S34" i="298"/>
  <c r="R34" i="298"/>
  <c r="Q34" i="298"/>
  <c r="X34" i="298" s="1"/>
  <c r="P34" i="298"/>
  <c r="W34" i="298" s="1"/>
  <c r="O34" i="298"/>
  <c r="N34" i="298"/>
  <c r="A34" i="298"/>
  <c r="S33" i="298"/>
  <c r="R33" i="298"/>
  <c r="Q33" i="298"/>
  <c r="Y33" i="298" s="1"/>
  <c r="P33" i="298"/>
  <c r="W33" i="298"/>
  <c r="O33" i="298"/>
  <c r="N33" i="298"/>
  <c r="A33" i="298"/>
  <c r="Y32" i="298"/>
  <c r="S32" i="298"/>
  <c r="R32" i="298"/>
  <c r="Q32" i="298"/>
  <c r="P32" i="298"/>
  <c r="O32" i="298"/>
  <c r="N32" i="298"/>
  <c r="A32" i="298"/>
  <c r="S31" i="298"/>
  <c r="R31" i="298"/>
  <c r="Q31" i="298"/>
  <c r="P31" i="298"/>
  <c r="O31" i="298"/>
  <c r="N31" i="298"/>
  <c r="A31" i="298"/>
  <c r="S30" i="298"/>
  <c r="R30" i="298"/>
  <c r="Q30" i="298"/>
  <c r="X30" i="298" s="1"/>
  <c r="P30" i="298"/>
  <c r="W30" i="298" s="1"/>
  <c r="O30" i="298"/>
  <c r="N30" i="298"/>
  <c r="A30" i="298"/>
  <c r="Y29" i="298"/>
  <c r="X29" i="298"/>
  <c r="S29" i="298"/>
  <c r="R29" i="298"/>
  <c r="Q29" i="298"/>
  <c r="P29" i="298"/>
  <c r="O29" i="298"/>
  <c r="N29" i="298"/>
  <c r="A29" i="298"/>
  <c r="Y28" i="298"/>
  <c r="S28" i="298"/>
  <c r="R28" i="298"/>
  <c r="Q28" i="298"/>
  <c r="X28" i="298" s="1"/>
  <c r="P28" i="298"/>
  <c r="V28" i="298" s="1"/>
  <c r="O28" i="298"/>
  <c r="N28" i="298"/>
  <c r="A28" i="298"/>
  <c r="Y27" i="298"/>
  <c r="S27" i="298"/>
  <c r="R27" i="298"/>
  <c r="Q27" i="298"/>
  <c r="X27" i="298" s="1"/>
  <c r="P27" i="298"/>
  <c r="W27" i="298" s="1"/>
  <c r="O27" i="298"/>
  <c r="N27" i="298"/>
  <c r="A27" i="298"/>
  <c r="Y26" i="298"/>
  <c r="S26" i="298"/>
  <c r="R26" i="298"/>
  <c r="Q26" i="298"/>
  <c r="P26" i="298"/>
  <c r="W26" i="298" s="1"/>
  <c r="O26" i="298"/>
  <c r="N26" i="298"/>
  <c r="A26" i="298"/>
  <c r="V25" i="298"/>
  <c r="S25" i="298"/>
  <c r="R25" i="298"/>
  <c r="Q25" i="298"/>
  <c r="P25" i="298"/>
  <c r="O25" i="298"/>
  <c r="N25" i="298"/>
  <c r="A25" i="298"/>
  <c r="X24" i="298"/>
  <c r="S24" i="298"/>
  <c r="R24" i="298"/>
  <c r="Q24" i="298"/>
  <c r="Y24" i="298" s="1"/>
  <c r="P24" i="298"/>
  <c r="O24" i="298"/>
  <c r="N24" i="298"/>
  <c r="A24" i="298"/>
  <c r="S23" i="298"/>
  <c r="R23" i="298"/>
  <c r="Q23" i="298"/>
  <c r="X23" i="298" s="1"/>
  <c r="P23" i="298"/>
  <c r="O23" i="298"/>
  <c r="N23" i="298"/>
  <c r="A23" i="298"/>
  <c r="W22" i="298"/>
  <c r="S22" i="298"/>
  <c r="R22" i="298"/>
  <c r="Q22" i="298"/>
  <c r="Y22" i="298" s="1"/>
  <c r="P22" i="298"/>
  <c r="O22" i="298"/>
  <c r="N22" i="298"/>
  <c r="A22" i="298"/>
  <c r="S21" i="298"/>
  <c r="R21" i="298"/>
  <c r="Q21" i="298"/>
  <c r="Y21" i="298" s="1"/>
  <c r="P21" i="298"/>
  <c r="O21" i="298"/>
  <c r="N21" i="298"/>
  <c r="A21" i="298"/>
  <c r="S20" i="298"/>
  <c r="R20" i="298"/>
  <c r="Q20" i="298"/>
  <c r="P20" i="298"/>
  <c r="O20" i="298"/>
  <c r="N20" i="298"/>
  <c r="A20" i="298"/>
  <c r="S19" i="298"/>
  <c r="R19" i="298"/>
  <c r="Q19" i="298"/>
  <c r="P19" i="298"/>
  <c r="O19" i="298"/>
  <c r="N19" i="298"/>
  <c r="A19" i="298"/>
  <c r="V18" i="298"/>
  <c r="S18" i="298"/>
  <c r="R18" i="298"/>
  <c r="Q18" i="298"/>
  <c r="P18" i="298"/>
  <c r="W18" i="298" s="1"/>
  <c r="O18" i="298"/>
  <c r="N18" i="298"/>
  <c r="A18" i="298"/>
  <c r="S17" i="298"/>
  <c r="R17" i="298"/>
  <c r="Q17" i="298"/>
  <c r="P17" i="298"/>
  <c r="O17" i="298"/>
  <c r="N17" i="298"/>
  <c r="A17" i="298"/>
  <c r="S16" i="298"/>
  <c r="R16" i="298"/>
  <c r="Q16" i="298"/>
  <c r="Y16" i="298" s="1"/>
  <c r="P16" i="298"/>
  <c r="V16" i="298" s="1"/>
  <c r="O16" i="298"/>
  <c r="N16" i="298"/>
  <c r="A16" i="298"/>
  <c r="S15" i="298"/>
  <c r="R15" i="298"/>
  <c r="Q15" i="298"/>
  <c r="Y15" i="298" s="1"/>
  <c r="P15" i="298"/>
  <c r="W15" i="298" s="1"/>
  <c r="O15" i="298"/>
  <c r="N15" i="298"/>
  <c r="A15" i="298"/>
  <c r="Y14" i="298"/>
  <c r="S14" i="298"/>
  <c r="R14" i="298"/>
  <c r="Q14" i="298"/>
  <c r="P14" i="298"/>
  <c r="W14" i="298" s="1"/>
  <c r="O14" i="298"/>
  <c r="N14" i="298"/>
  <c r="A14" i="298"/>
  <c r="X13" i="298"/>
  <c r="S13" i="298"/>
  <c r="R13" i="298"/>
  <c r="Q13" i="298"/>
  <c r="P13" i="298"/>
  <c r="O13" i="298"/>
  <c r="N13" i="298"/>
  <c r="A13" i="298"/>
  <c r="W12" i="298"/>
  <c r="V12" i="298"/>
  <c r="S12" i="298"/>
  <c r="R12" i="298"/>
  <c r="Q12" i="298"/>
  <c r="Y12" i="298" s="1"/>
  <c r="P12" i="298"/>
  <c r="O12" i="298"/>
  <c r="N12" i="298"/>
  <c r="A12" i="298"/>
  <c r="Y11" i="298"/>
  <c r="S11" i="298"/>
  <c r="R11" i="298"/>
  <c r="Q11" i="298"/>
  <c r="X11" i="298" s="1"/>
  <c r="P11" i="298"/>
  <c r="W11" i="298" s="1"/>
  <c r="O11" i="298"/>
  <c r="N11" i="298"/>
  <c r="A11" i="298"/>
  <c r="W10" i="298"/>
  <c r="S10" i="298"/>
  <c r="R10" i="298"/>
  <c r="Q10" i="298"/>
  <c r="P10" i="298"/>
  <c r="O10" i="298"/>
  <c r="N10" i="298"/>
  <c r="A10" i="298"/>
  <c r="Y9" i="298"/>
  <c r="S9" i="298"/>
  <c r="R9" i="298"/>
  <c r="Q9" i="298"/>
  <c r="X9" i="298" s="1"/>
  <c r="P9" i="298"/>
  <c r="O9" i="298"/>
  <c r="N9" i="298"/>
  <c r="A9" i="298"/>
  <c r="Y8" i="298"/>
  <c r="S8" i="298"/>
  <c r="R8" i="298"/>
  <c r="Q8" i="298"/>
  <c r="P8" i="298"/>
  <c r="O8" i="298"/>
  <c r="N8" i="298"/>
  <c r="A8" i="298"/>
  <c r="S7" i="298"/>
  <c r="R7" i="298"/>
  <c r="Q7" i="298"/>
  <c r="P7" i="298"/>
  <c r="O7" i="298"/>
  <c r="N7" i="298"/>
  <c r="A7" i="298"/>
  <c r="Y6" i="298"/>
  <c r="S6" i="298"/>
  <c r="R6" i="298"/>
  <c r="Q6" i="298"/>
  <c r="X6" i="298" s="1"/>
  <c r="P6" i="298"/>
  <c r="V6" i="298" s="1"/>
  <c r="O6" i="298"/>
  <c r="N6" i="298"/>
  <c r="A6" i="298"/>
  <c r="Y203" i="297"/>
  <c r="S203" i="297"/>
  <c r="R203" i="297"/>
  <c r="Q203" i="297"/>
  <c r="X203" i="297" s="1"/>
  <c r="P203" i="297"/>
  <c r="O203" i="297"/>
  <c r="N203" i="297"/>
  <c r="A203" i="297"/>
  <c r="S202" i="297"/>
  <c r="R202" i="297"/>
  <c r="Q202" i="297"/>
  <c r="P202" i="297"/>
  <c r="V202" i="297" s="1"/>
  <c r="O202" i="297"/>
  <c r="N202" i="297"/>
  <c r="A202" i="297"/>
  <c r="Y201" i="297"/>
  <c r="S201" i="297"/>
  <c r="R201" i="297"/>
  <c r="Q201" i="297"/>
  <c r="X201" i="297" s="1"/>
  <c r="P201" i="297"/>
  <c r="O201" i="297"/>
  <c r="N201" i="297"/>
  <c r="A201" i="297"/>
  <c r="W200" i="297"/>
  <c r="S200" i="297"/>
  <c r="R200" i="297"/>
  <c r="Q200" i="297"/>
  <c r="Y200" i="297" s="1"/>
  <c r="P200" i="297"/>
  <c r="O200" i="297"/>
  <c r="N200" i="297"/>
  <c r="A200" i="297"/>
  <c r="X199" i="297"/>
  <c r="S199" i="297"/>
  <c r="R199" i="297"/>
  <c r="Q199" i="297"/>
  <c r="P199" i="297"/>
  <c r="V199" i="297" s="1"/>
  <c r="O199" i="297"/>
  <c r="N199" i="297"/>
  <c r="A199" i="297"/>
  <c r="S198" i="297"/>
  <c r="R198" i="297"/>
  <c r="Q198" i="297"/>
  <c r="X198" i="297"/>
  <c r="P198" i="297"/>
  <c r="O198" i="297"/>
  <c r="N198" i="297"/>
  <c r="A198" i="297"/>
  <c r="S197" i="297"/>
  <c r="R197" i="297"/>
  <c r="Q197" i="297"/>
  <c r="Y197" i="297"/>
  <c r="P197" i="297"/>
  <c r="W197" i="297" s="1"/>
  <c r="O197" i="297"/>
  <c r="N197" i="297"/>
  <c r="A197" i="297"/>
  <c r="X196" i="297"/>
  <c r="S196" i="297"/>
  <c r="R196" i="297"/>
  <c r="Q196" i="297"/>
  <c r="Y196" i="297"/>
  <c r="P196" i="297"/>
  <c r="W196" i="297" s="1"/>
  <c r="O196" i="297"/>
  <c r="N196" i="297"/>
  <c r="A196" i="297"/>
  <c r="S195" i="297"/>
  <c r="R195" i="297"/>
  <c r="Q195" i="297"/>
  <c r="Y195" i="297" s="1"/>
  <c r="P195" i="297"/>
  <c r="O195" i="297"/>
  <c r="N195" i="297"/>
  <c r="A195" i="297"/>
  <c r="S194" i="297"/>
  <c r="R194" i="297"/>
  <c r="Q194" i="297"/>
  <c r="Y194" i="297" s="1"/>
  <c r="P194" i="297"/>
  <c r="O194" i="297"/>
  <c r="N194" i="297"/>
  <c r="A194" i="297"/>
  <c r="X193" i="297"/>
  <c r="S193" i="297"/>
  <c r="R193" i="297"/>
  <c r="Q193" i="297"/>
  <c r="P193" i="297"/>
  <c r="W193" i="297" s="1"/>
  <c r="O193" i="297"/>
  <c r="N193" i="297"/>
  <c r="A193" i="297"/>
  <c r="X192" i="297"/>
  <c r="S192" i="297"/>
  <c r="R192" i="297"/>
  <c r="Q192" i="297"/>
  <c r="P192" i="297"/>
  <c r="V192" i="297" s="1"/>
  <c r="O192" i="297"/>
  <c r="N192" i="297"/>
  <c r="A192" i="297"/>
  <c r="S191" i="297"/>
  <c r="R191" i="297"/>
  <c r="Q191" i="297"/>
  <c r="X191" i="297" s="1"/>
  <c r="P191" i="297"/>
  <c r="W191" i="297" s="1"/>
  <c r="O191" i="297"/>
  <c r="N191" i="297"/>
  <c r="A191" i="297"/>
  <c r="S190" i="297"/>
  <c r="R190" i="297"/>
  <c r="Q190" i="297"/>
  <c r="X190" i="297" s="1"/>
  <c r="P190" i="297"/>
  <c r="V190" i="297" s="1"/>
  <c r="O190" i="297"/>
  <c r="N190" i="297"/>
  <c r="A190" i="297"/>
  <c r="X189" i="297"/>
  <c r="V189" i="297"/>
  <c r="S189" i="297"/>
  <c r="R189" i="297"/>
  <c r="Q189" i="297"/>
  <c r="Y189" i="297" s="1"/>
  <c r="P189" i="297"/>
  <c r="W189" i="297" s="1"/>
  <c r="O189" i="297"/>
  <c r="N189" i="297"/>
  <c r="A189" i="297"/>
  <c r="S188" i="297"/>
  <c r="R188" i="297"/>
  <c r="Q188" i="297"/>
  <c r="Y188" i="297" s="1"/>
  <c r="P188" i="297"/>
  <c r="O188" i="297"/>
  <c r="N188" i="297"/>
  <c r="A188" i="297"/>
  <c r="S187" i="297"/>
  <c r="R187" i="297"/>
  <c r="Q187" i="297"/>
  <c r="X187" i="297" s="1"/>
  <c r="P187" i="297"/>
  <c r="O187" i="297"/>
  <c r="N187" i="297"/>
  <c r="A187" i="297"/>
  <c r="S186" i="297"/>
  <c r="R186" i="297"/>
  <c r="Q186" i="297"/>
  <c r="X186" i="297" s="1"/>
  <c r="P186" i="297"/>
  <c r="O186" i="297"/>
  <c r="N186" i="297"/>
  <c r="A186" i="297"/>
  <c r="S185" i="297"/>
  <c r="R185" i="297"/>
  <c r="Q185" i="297"/>
  <c r="Y185" i="297" s="1"/>
  <c r="P185" i="297"/>
  <c r="W185" i="297" s="1"/>
  <c r="O185" i="297"/>
  <c r="N185" i="297"/>
  <c r="A185" i="297"/>
  <c r="X184" i="297"/>
  <c r="S184" i="297"/>
  <c r="R184" i="297"/>
  <c r="Q184" i="297"/>
  <c r="Y184" i="297"/>
  <c r="P184" i="297"/>
  <c r="W184" i="297" s="1"/>
  <c r="O184" i="297"/>
  <c r="N184" i="297"/>
  <c r="A184" i="297"/>
  <c r="S183" i="297"/>
  <c r="R183" i="297"/>
  <c r="Q183" i="297"/>
  <c r="P183" i="297"/>
  <c r="O183" i="297"/>
  <c r="N183" i="297"/>
  <c r="A183" i="297"/>
  <c r="S182" i="297"/>
  <c r="R182" i="297"/>
  <c r="Q182" i="297"/>
  <c r="Y182" i="297" s="1"/>
  <c r="P182" i="297"/>
  <c r="O182" i="297"/>
  <c r="N182" i="297"/>
  <c r="A182" i="297"/>
  <c r="S181" i="297"/>
  <c r="R181" i="297"/>
  <c r="Q181" i="297"/>
  <c r="X181" i="297" s="1"/>
  <c r="P181" i="297"/>
  <c r="W181" i="297" s="1"/>
  <c r="O181" i="297"/>
  <c r="N181" i="297"/>
  <c r="A181" i="297"/>
  <c r="S180" i="297"/>
  <c r="R180" i="297"/>
  <c r="Q180" i="297"/>
  <c r="X180" i="297" s="1"/>
  <c r="P180" i="297"/>
  <c r="V180" i="297" s="1"/>
  <c r="O180" i="297"/>
  <c r="N180" i="297"/>
  <c r="A180" i="297"/>
  <c r="W179" i="297"/>
  <c r="S179" i="297"/>
  <c r="R179" i="297"/>
  <c r="Q179" i="297"/>
  <c r="Y179" i="297" s="1"/>
  <c r="P179" i="297"/>
  <c r="O179" i="297"/>
  <c r="N179" i="297"/>
  <c r="A179" i="297"/>
  <c r="X178" i="297"/>
  <c r="V178" i="297"/>
  <c r="S178" i="297"/>
  <c r="R178" i="297"/>
  <c r="Q178" i="297"/>
  <c r="Y178" i="297" s="1"/>
  <c r="P178" i="297"/>
  <c r="O178" i="297"/>
  <c r="N178" i="297"/>
  <c r="A178" i="297"/>
  <c r="S177" i="297"/>
  <c r="R177" i="297"/>
  <c r="Q177" i="297"/>
  <c r="P177" i="297"/>
  <c r="W177" i="297" s="1"/>
  <c r="O177" i="297"/>
  <c r="N177" i="297"/>
  <c r="A177" i="297"/>
  <c r="S176" i="297"/>
  <c r="R176" i="297"/>
  <c r="Q176" i="297"/>
  <c r="Y176" i="297" s="1"/>
  <c r="P176" i="297"/>
  <c r="O176" i="297"/>
  <c r="N176" i="297"/>
  <c r="A176" i="297"/>
  <c r="S175" i="297"/>
  <c r="R175" i="297"/>
  <c r="Q175" i="297"/>
  <c r="X175" i="297" s="1"/>
  <c r="P175" i="297"/>
  <c r="O175" i="297"/>
  <c r="N175" i="297"/>
  <c r="A175" i="297"/>
  <c r="S174" i="297"/>
  <c r="R174" i="297"/>
  <c r="Q174" i="297"/>
  <c r="P174" i="297"/>
  <c r="O174" i="297"/>
  <c r="N174" i="297"/>
  <c r="A174" i="297"/>
  <c r="S173" i="297"/>
  <c r="R173" i="297"/>
  <c r="Q173" i="297"/>
  <c r="Y173" i="297" s="1"/>
  <c r="P173" i="297"/>
  <c r="W173" i="297"/>
  <c r="O173" i="297"/>
  <c r="N173" i="297"/>
  <c r="A173" i="297"/>
  <c r="X172" i="297"/>
  <c r="S172" i="297"/>
  <c r="R172" i="297"/>
  <c r="Q172" i="297"/>
  <c r="Y172" i="297" s="1"/>
  <c r="P172" i="297"/>
  <c r="W172" i="297" s="1"/>
  <c r="O172" i="297"/>
  <c r="N172" i="297"/>
  <c r="A172" i="297"/>
  <c r="Y171" i="297"/>
  <c r="S171" i="297"/>
  <c r="R171" i="297"/>
  <c r="Q171" i="297"/>
  <c r="X171" i="297" s="1"/>
  <c r="P171" i="297"/>
  <c r="O171" i="297"/>
  <c r="N171" i="297"/>
  <c r="A171" i="297"/>
  <c r="S170" i="297"/>
  <c r="R170" i="297"/>
  <c r="Q170" i="297"/>
  <c r="P170" i="297"/>
  <c r="O170" i="297"/>
  <c r="N170" i="297"/>
  <c r="A170" i="297"/>
  <c r="S169" i="297"/>
  <c r="R169" i="297"/>
  <c r="Q169" i="297"/>
  <c r="X169" i="297" s="1"/>
  <c r="P169" i="297"/>
  <c r="O169" i="297"/>
  <c r="N169" i="297"/>
  <c r="A169" i="297"/>
  <c r="S168" i="297"/>
  <c r="R168" i="297"/>
  <c r="Q168" i="297"/>
  <c r="X168" i="297" s="1"/>
  <c r="P168" i="297"/>
  <c r="V168" i="297" s="1"/>
  <c r="O168" i="297"/>
  <c r="N168" i="297"/>
  <c r="A168" i="297"/>
  <c r="W167" i="297"/>
  <c r="S167" i="297"/>
  <c r="R167" i="297"/>
  <c r="Q167" i="297"/>
  <c r="Y167" i="297" s="1"/>
  <c r="P167" i="297"/>
  <c r="O167" i="297"/>
  <c r="N167" i="297"/>
  <c r="A167" i="297"/>
  <c r="Y166" i="297"/>
  <c r="V166" i="297"/>
  <c r="S166" i="297"/>
  <c r="R166" i="297"/>
  <c r="Q166" i="297"/>
  <c r="X166" i="297" s="1"/>
  <c r="P166" i="297"/>
  <c r="O166" i="297"/>
  <c r="N166" i="297"/>
  <c r="A166" i="297"/>
  <c r="X165" i="297"/>
  <c r="W165" i="297"/>
  <c r="S165" i="297"/>
  <c r="R165" i="297"/>
  <c r="Q165" i="297"/>
  <c r="Y165" i="297" s="1"/>
  <c r="P165" i="297"/>
  <c r="V165" i="297" s="1"/>
  <c r="O165" i="297"/>
  <c r="N165" i="297"/>
  <c r="A165" i="297"/>
  <c r="Y164" i="297"/>
  <c r="S164" i="297"/>
  <c r="R164" i="297"/>
  <c r="Q164" i="297"/>
  <c r="P164" i="297"/>
  <c r="W164" i="297" s="1"/>
  <c r="O164" i="297"/>
  <c r="N164" i="297"/>
  <c r="A164" i="297"/>
  <c r="X163" i="297"/>
  <c r="S163" i="297"/>
  <c r="R163" i="297"/>
  <c r="Q163" i="297"/>
  <c r="P163" i="297"/>
  <c r="V163" i="297" s="1"/>
  <c r="O163" i="297"/>
  <c r="N163" i="297"/>
  <c r="A163" i="297"/>
  <c r="S162" i="297"/>
  <c r="R162" i="297"/>
  <c r="Q162" i="297"/>
  <c r="X162" i="297" s="1"/>
  <c r="P162" i="297"/>
  <c r="V162" i="297" s="1"/>
  <c r="O162" i="297"/>
  <c r="N162" i="297"/>
  <c r="A162" i="297"/>
  <c r="X161" i="297"/>
  <c r="S161" i="297"/>
  <c r="R161" i="297"/>
  <c r="Q161" i="297"/>
  <c r="Y161" i="297"/>
  <c r="P161" i="297"/>
  <c r="W161" i="297" s="1"/>
  <c r="O161" i="297"/>
  <c r="N161" i="297"/>
  <c r="A161" i="297"/>
  <c r="S160" i="297"/>
  <c r="R160" i="297"/>
  <c r="Q160" i="297"/>
  <c r="P160" i="297"/>
  <c r="O160" i="297"/>
  <c r="N160" i="297"/>
  <c r="A160" i="297"/>
  <c r="Y159" i="297"/>
  <c r="S159" i="297"/>
  <c r="R159" i="297"/>
  <c r="Q159" i="297"/>
  <c r="X159" i="297" s="1"/>
  <c r="P159" i="297"/>
  <c r="O159" i="297"/>
  <c r="N159" i="297"/>
  <c r="A159" i="297"/>
  <c r="S158" i="297"/>
  <c r="R158" i="297"/>
  <c r="Q158" i="297"/>
  <c r="Y158" i="297" s="1"/>
  <c r="P158" i="297"/>
  <c r="O158" i="297"/>
  <c r="N158" i="297"/>
  <c r="A158" i="297"/>
  <c r="X157" i="297"/>
  <c r="S157" i="297"/>
  <c r="R157" i="297"/>
  <c r="Q157" i="297"/>
  <c r="Y157" i="297" s="1"/>
  <c r="P157" i="297"/>
  <c r="V157" i="297" s="1"/>
  <c r="O157" i="297"/>
  <c r="N157" i="297"/>
  <c r="A157" i="297"/>
  <c r="X156" i="297"/>
  <c r="S156" i="297"/>
  <c r="R156" i="297"/>
  <c r="Q156" i="297"/>
  <c r="P156" i="297"/>
  <c r="V156" i="297" s="1"/>
  <c r="O156" i="297"/>
  <c r="N156" i="297"/>
  <c r="A156" i="297"/>
  <c r="X155" i="297"/>
  <c r="S155" i="297"/>
  <c r="R155" i="297"/>
  <c r="Q155" i="297"/>
  <c r="Y155" i="297" s="1"/>
  <c r="P155" i="297"/>
  <c r="O155" i="297"/>
  <c r="N155" i="297"/>
  <c r="A155" i="297"/>
  <c r="X154" i="297"/>
  <c r="S154" i="297"/>
  <c r="R154" i="297"/>
  <c r="Q154" i="297"/>
  <c r="Y154" i="297" s="1"/>
  <c r="P154" i="297"/>
  <c r="O154" i="297"/>
  <c r="N154" i="297"/>
  <c r="A154" i="297"/>
  <c r="V153" i="297"/>
  <c r="S153" i="297"/>
  <c r="R153" i="297"/>
  <c r="Q153" i="297"/>
  <c r="Y153" i="297" s="1"/>
  <c r="P153" i="297"/>
  <c r="W153" i="297" s="1"/>
  <c r="O153" i="297"/>
  <c r="N153" i="297"/>
  <c r="A153" i="297"/>
  <c r="Y152" i="297"/>
  <c r="S152" i="297"/>
  <c r="R152" i="297"/>
  <c r="Q152" i="297"/>
  <c r="P152" i="297"/>
  <c r="W152" i="297" s="1"/>
  <c r="O152" i="297"/>
  <c r="N152" i="297"/>
  <c r="A152" i="297"/>
  <c r="S151" i="297"/>
  <c r="R151" i="297"/>
  <c r="Q151" i="297"/>
  <c r="X151" i="297" s="1"/>
  <c r="P151" i="297"/>
  <c r="V151" i="297" s="1"/>
  <c r="O151" i="297"/>
  <c r="N151" i="297"/>
  <c r="A151" i="297"/>
  <c r="S150" i="297"/>
  <c r="R150" i="297"/>
  <c r="Q150" i="297"/>
  <c r="P150" i="297"/>
  <c r="V150" i="297" s="1"/>
  <c r="O150" i="297"/>
  <c r="N150" i="297"/>
  <c r="A150" i="297"/>
  <c r="V149" i="297"/>
  <c r="Y149" i="297"/>
  <c r="S149" i="297"/>
  <c r="R149" i="297"/>
  <c r="Q149" i="297"/>
  <c r="X149" i="297" s="1"/>
  <c r="P149" i="297"/>
  <c r="O149" i="297"/>
  <c r="N149" i="297"/>
  <c r="A149" i="297"/>
  <c r="S148" i="297"/>
  <c r="R148" i="297"/>
  <c r="Q148" i="297"/>
  <c r="P148" i="297"/>
  <c r="O148" i="297"/>
  <c r="N148" i="297"/>
  <c r="A148" i="297"/>
  <c r="S147" i="297"/>
  <c r="R147" i="297"/>
  <c r="Q147" i="297"/>
  <c r="X147" i="297" s="1"/>
  <c r="P147" i="297"/>
  <c r="V147" i="297"/>
  <c r="O147" i="297"/>
  <c r="N147" i="297"/>
  <c r="A147" i="297"/>
  <c r="Y146" i="297"/>
  <c r="S146" i="297"/>
  <c r="R146" i="297"/>
  <c r="Q146" i="297"/>
  <c r="P146" i="297"/>
  <c r="O146" i="297"/>
  <c r="N146" i="297"/>
  <c r="A146" i="297"/>
  <c r="S145" i="297"/>
  <c r="R145" i="297"/>
  <c r="Q145" i="297"/>
  <c r="P145" i="297"/>
  <c r="V145" i="297" s="1"/>
  <c r="O145" i="297"/>
  <c r="N145" i="297"/>
  <c r="A145" i="297"/>
  <c r="X144" i="297"/>
  <c r="V144" i="297"/>
  <c r="W144" i="297"/>
  <c r="S144" i="297"/>
  <c r="R144" i="297"/>
  <c r="Q144" i="297"/>
  <c r="Y144" i="297" s="1"/>
  <c r="P144" i="297"/>
  <c r="O144" i="297"/>
  <c r="N144" i="297"/>
  <c r="A144" i="297"/>
  <c r="S143" i="297"/>
  <c r="R143" i="297"/>
  <c r="Q143" i="297"/>
  <c r="P143" i="297"/>
  <c r="W143" i="297" s="1"/>
  <c r="O143" i="297"/>
  <c r="N143" i="297"/>
  <c r="A143" i="297"/>
  <c r="S142" i="297"/>
  <c r="R142" i="297"/>
  <c r="Q142" i="297"/>
  <c r="Y142" i="297" s="1"/>
  <c r="P142" i="297"/>
  <c r="O142" i="297"/>
  <c r="N142" i="297"/>
  <c r="A142" i="297"/>
  <c r="V141" i="297"/>
  <c r="S141" i="297"/>
  <c r="R141" i="297"/>
  <c r="Q141" i="297"/>
  <c r="P141" i="297"/>
  <c r="W141" i="297" s="1"/>
  <c r="O141" i="297"/>
  <c r="N141" i="297"/>
  <c r="A141" i="297"/>
  <c r="S140" i="297"/>
  <c r="R140" i="297"/>
  <c r="Q140" i="297"/>
  <c r="Y140" i="297" s="1"/>
  <c r="P140" i="297"/>
  <c r="W140" i="297" s="1"/>
  <c r="O140" i="297"/>
  <c r="N140" i="297"/>
  <c r="A140" i="297"/>
  <c r="V139" i="297"/>
  <c r="S139" i="297"/>
  <c r="R139" i="297"/>
  <c r="Q139" i="297"/>
  <c r="X139" i="297" s="1"/>
  <c r="P139" i="297"/>
  <c r="O139" i="297"/>
  <c r="N139" i="297"/>
  <c r="A139" i="297"/>
  <c r="S138" i="297"/>
  <c r="R138" i="297"/>
  <c r="Q138" i="297"/>
  <c r="P138" i="297"/>
  <c r="O138" i="297"/>
  <c r="N138" i="297"/>
  <c r="A138" i="297"/>
  <c r="X137" i="297"/>
  <c r="S137" i="297"/>
  <c r="R137" i="297"/>
  <c r="Q137" i="297"/>
  <c r="Y137" i="297" s="1"/>
  <c r="P137" i="297"/>
  <c r="O137" i="297"/>
  <c r="N137" i="297"/>
  <c r="A137" i="297"/>
  <c r="S136" i="297"/>
  <c r="R136" i="297"/>
  <c r="Q136" i="297"/>
  <c r="Y136" i="297" s="1"/>
  <c r="P136" i="297"/>
  <c r="O136" i="297"/>
  <c r="N136" i="297"/>
  <c r="A136" i="297"/>
  <c r="S135" i="297"/>
  <c r="R135" i="297"/>
  <c r="Q135" i="297"/>
  <c r="P135" i="297"/>
  <c r="V135" i="297" s="1"/>
  <c r="O135" i="297"/>
  <c r="N135" i="297"/>
  <c r="A135" i="297"/>
  <c r="S134" i="297"/>
  <c r="R134" i="297"/>
  <c r="Q134" i="297"/>
  <c r="Y134" i="297" s="1"/>
  <c r="P134" i="297"/>
  <c r="W134" i="297" s="1"/>
  <c r="O134" i="297"/>
  <c r="N134" i="297"/>
  <c r="A134" i="297"/>
  <c r="V133" i="297"/>
  <c r="S133" i="297"/>
  <c r="R133" i="297"/>
  <c r="Q133" i="297"/>
  <c r="P133" i="297"/>
  <c r="O133" i="297"/>
  <c r="N133" i="297"/>
  <c r="A133" i="297"/>
  <c r="X132" i="297"/>
  <c r="W132" i="297"/>
  <c r="S132" i="297"/>
  <c r="R132" i="297"/>
  <c r="Q132" i="297"/>
  <c r="P132" i="297"/>
  <c r="V132" i="297" s="1"/>
  <c r="O132" i="297"/>
  <c r="N132" i="297"/>
  <c r="A132" i="297"/>
  <c r="Y131" i="297"/>
  <c r="X131" i="297"/>
  <c r="S131" i="297"/>
  <c r="R131" i="297"/>
  <c r="Q131" i="297"/>
  <c r="P131" i="297"/>
  <c r="O131" i="297"/>
  <c r="N131" i="297"/>
  <c r="A131" i="297"/>
  <c r="S130" i="297"/>
  <c r="R130" i="297"/>
  <c r="Q130" i="297"/>
  <c r="Y130" i="297" s="1"/>
  <c r="P130" i="297"/>
  <c r="V130" i="297" s="1"/>
  <c r="O130" i="297"/>
  <c r="N130" i="297"/>
  <c r="A130" i="297"/>
  <c r="Y129" i="297"/>
  <c r="S129" i="297"/>
  <c r="R129" i="297"/>
  <c r="Q129" i="297"/>
  <c r="X129" i="297" s="1"/>
  <c r="P129" i="297"/>
  <c r="V129" i="297" s="1"/>
  <c r="O129" i="297"/>
  <c r="N129" i="297"/>
  <c r="A129" i="297"/>
  <c r="S128" i="297"/>
  <c r="R128" i="297"/>
  <c r="Q128" i="297"/>
  <c r="Y128" i="297" s="1"/>
  <c r="P128" i="297"/>
  <c r="W128" i="297" s="1"/>
  <c r="O128" i="297"/>
  <c r="N128" i="297"/>
  <c r="A128" i="297"/>
  <c r="S127" i="297"/>
  <c r="R127" i="297"/>
  <c r="Q127" i="297"/>
  <c r="X127" i="297" s="1"/>
  <c r="P127" i="297"/>
  <c r="V127" i="297" s="1"/>
  <c r="O127" i="297"/>
  <c r="N127" i="297"/>
  <c r="A127" i="297"/>
  <c r="S126" i="297"/>
  <c r="R126" i="297"/>
  <c r="Q126" i="297"/>
  <c r="X126" i="297" s="1"/>
  <c r="P126" i="297"/>
  <c r="V126" i="297" s="1"/>
  <c r="O126" i="297"/>
  <c r="N126" i="297"/>
  <c r="A126" i="297"/>
  <c r="Y125" i="297"/>
  <c r="S125" i="297"/>
  <c r="R125" i="297"/>
  <c r="Q125" i="297"/>
  <c r="X125" i="297" s="1"/>
  <c r="P125" i="297"/>
  <c r="V125" i="297" s="1"/>
  <c r="O125" i="297"/>
  <c r="N125" i="297"/>
  <c r="A125" i="297"/>
  <c r="S124" i="297"/>
  <c r="R124" i="297"/>
  <c r="Q124" i="297"/>
  <c r="P124" i="297"/>
  <c r="W124" i="297"/>
  <c r="O124" i="297"/>
  <c r="N124" i="297"/>
  <c r="A124" i="297"/>
  <c r="S123" i="297"/>
  <c r="R123" i="297"/>
  <c r="Q123" i="297"/>
  <c r="P123" i="297"/>
  <c r="V123" i="297"/>
  <c r="O123" i="297"/>
  <c r="N123" i="297"/>
  <c r="A123" i="297"/>
  <c r="S122" i="297"/>
  <c r="R122" i="297"/>
  <c r="Q122" i="297"/>
  <c r="Y122" i="297" s="1"/>
  <c r="P122" i="297"/>
  <c r="O122" i="297"/>
  <c r="N122" i="297"/>
  <c r="A122" i="297"/>
  <c r="S121" i="297"/>
  <c r="R121" i="297"/>
  <c r="Q121" i="297"/>
  <c r="P121" i="297"/>
  <c r="O121" i="297"/>
  <c r="N121" i="297"/>
  <c r="A121" i="297"/>
  <c r="W120" i="297"/>
  <c r="V120" i="297"/>
  <c r="S120" i="297"/>
  <c r="R120" i="297"/>
  <c r="Q120" i="297"/>
  <c r="Y120" i="297" s="1"/>
  <c r="P120" i="297"/>
  <c r="O120" i="297"/>
  <c r="N120" i="297"/>
  <c r="A120" i="297"/>
  <c r="Y119" i="297"/>
  <c r="X119" i="297"/>
  <c r="S119" i="297"/>
  <c r="R119" i="297"/>
  <c r="Q119" i="297"/>
  <c r="P119" i="297"/>
  <c r="W119" i="297" s="1"/>
  <c r="O119" i="297"/>
  <c r="N119" i="297"/>
  <c r="A119" i="297"/>
  <c r="S118" i="297"/>
  <c r="R118" i="297"/>
  <c r="Q118" i="297"/>
  <c r="P118" i="297"/>
  <c r="V118" i="297"/>
  <c r="O118" i="297"/>
  <c r="N118" i="297"/>
  <c r="A118" i="297"/>
  <c r="X117" i="297"/>
  <c r="S117" i="297"/>
  <c r="R117" i="297"/>
  <c r="Q117" i="297"/>
  <c r="Y117" i="297" s="1"/>
  <c r="P117" i="297"/>
  <c r="O117" i="297"/>
  <c r="N117" i="297"/>
  <c r="A117" i="297"/>
  <c r="Y116" i="297"/>
  <c r="S116" i="297"/>
  <c r="R116" i="297"/>
  <c r="Q116" i="297"/>
  <c r="P116" i="297"/>
  <c r="W116" i="297" s="1"/>
  <c r="O116" i="297"/>
  <c r="N116" i="297"/>
  <c r="A116" i="297"/>
  <c r="X115" i="297"/>
  <c r="S115" i="297"/>
  <c r="R115" i="297"/>
  <c r="Q115" i="297"/>
  <c r="P115" i="297"/>
  <c r="V115" i="297" s="1"/>
  <c r="O115" i="297"/>
  <c r="N115" i="297"/>
  <c r="A115" i="297"/>
  <c r="S114" i="297"/>
  <c r="R114" i="297"/>
  <c r="Q114" i="297"/>
  <c r="X114" i="297" s="1"/>
  <c r="P114" i="297"/>
  <c r="O114" i="297"/>
  <c r="N114" i="297"/>
  <c r="A114" i="297"/>
  <c r="S113" i="297"/>
  <c r="R113" i="297"/>
  <c r="Q113" i="297"/>
  <c r="P113" i="297"/>
  <c r="O113" i="297"/>
  <c r="N113" i="297"/>
  <c r="A113" i="297"/>
  <c r="S112" i="297"/>
  <c r="R112" i="297"/>
  <c r="Q112" i="297"/>
  <c r="Y112" i="297" s="1"/>
  <c r="P112" i="297"/>
  <c r="V112" i="297" s="1"/>
  <c r="O112" i="297"/>
  <c r="N112" i="297"/>
  <c r="A112" i="297"/>
  <c r="S111" i="297"/>
  <c r="R111" i="297"/>
  <c r="Q111" i="297"/>
  <c r="Y111" i="297" s="1"/>
  <c r="P111" i="297"/>
  <c r="V111" i="297" s="1"/>
  <c r="O111" i="297"/>
  <c r="N111" i="297"/>
  <c r="A111" i="297"/>
  <c r="S110" i="297"/>
  <c r="R110" i="297"/>
  <c r="Q110" i="297"/>
  <c r="Y110" i="297" s="1"/>
  <c r="P110" i="297"/>
  <c r="O110" i="297"/>
  <c r="N110" i="297"/>
  <c r="A110" i="297"/>
  <c r="S109" i="297"/>
  <c r="R109" i="297"/>
  <c r="Q109" i="297"/>
  <c r="P109" i="297"/>
  <c r="V109" i="297" s="1"/>
  <c r="O109" i="297"/>
  <c r="N109" i="297"/>
  <c r="A109" i="297"/>
  <c r="S108" i="297"/>
  <c r="R108" i="297"/>
  <c r="Q108" i="297"/>
  <c r="X108" i="297" s="1"/>
  <c r="P108" i="297"/>
  <c r="V108" i="297" s="1"/>
  <c r="O108" i="297"/>
  <c r="N108" i="297"/>
  <c r="A108" i="297"/>
  <c r="Y107" i="297"/>
  <c r="X107" i="297"/>
  <c r="S107" i="297"/>
  <c r="R107" i="297"/>
  <c r="Q107" i="297"/>
  <c r="P107" i="297"/>
  <c r="W107" i="297" s="1"/>
  <c r="O107" i="297"/>
  <c r="N107" i="297"/>
  <c r="A107" i="297"/>
  <c r="S106" i="297"/>
  <c r="R106" i="297"/>
  <c r="Q106" i="297"/>
  <c r="Y106" i="297" s="1"/>
  <c r="P106" i="297"/>
  <c r="V106" i="297" s="1"/>
  <c r="O106" i="297"/>
  <c r="N106" i="297"/>
  <c r="A106" i="297"/>
  <c r="S105" i="297"/>
  <c r="R105" i="297"/>
  <c r="Q105" i="297"/>
  <c r="Y105" i="297" s="1"/>
  <c r="P105" i="297"/>
  <c r="V105" i="297" s="1"/>
  <c r="O105" i="297"/>
  <c r="N105" i="297"/>
  <c r="A105" i="297"/>
  <c r="W104" i="297"/>
  <c r="Y104" i="297"/>
  <c r="S104" i="297"/>
  <c r="R104" i="297"/>
  <c r="Q104" i="297"/>
  <c r="P104" i="297"/>
  <c r="O104" i="297"/>
  <c r="N104" i="297"/>
  <c r="A104" i="297"/>
  <c r="S103" i="297"/>
  <c r="R103" i="297"/>
  <c r="Q103" i="297"/>
  <c r="X103" i="297" s="1"/>
  <c r="P103" i="297"/>
  <c r="V103" i="297" s="1"/>
  <c r="O103" i="297"/>
  <c r="N103" i="297"/>
  <c r="A103" i="297"/>
  <c r="S102" i="297"/>
  <c r="R102" i="297"/>
  <c r="Q102" i="297"/>
  <c r="Y102" i="297" s="1"/>
  <c r="P102" i="297"/>
  <c r="W102" i="297" s="1"/>
  <c r="O102" i="297"/>
  <c r="N102" i="297"/>
  <c r="A102" i="297"/>
  <c r="V101" i="297"/>
  <c r="S101" i="297"/>
  <c r="R101" i="297"/>
  <c r="Q101" i="297"/>
  <c r="P101" i="297"/>
  <c r="O101" i="297"/>
  <c r="N101" i="297"/>
  <c r="A101" i="297"/>
  <c r="S100" i="297"/>
  <c r="R100" i="297"/>
  <c r="Q100" i="297"/>
  <c r="P100" i="297"/>
  <c r="V100" i="297" s="1"/>
  <c r="O100" i="297"/>
  <c r="N100" i="297"/>
  <c r="A100" i="297"/>
  <c r="S99" i="297"/>
  <c r="R99" i="297"/>
  <c r="Q99" i="297"/>
  <c r="X99" i="297" s="1"/>
  <c r="P99" i="297"/>
  <c r="O99" i="297"/>
  <c r="N99" i="297"/>
  <c r="A99" i="297"/>
  <c r="S98" i="297"/>
  <c r="R98" i="297"/>
  <c r="Q98" i="297"/>
  <c r="Y98" i="297" s="1"/>
  <c r="P98" i="297"/>
  <c r="W98" i="297" s="1"/>
  <c r="O98" i="297"/>
  <c r="N98" i="297"/>
  <c r="A98" i="297"/>
  <c r="S97" i="297"/>
  <c r="R97" i="297"/>
  <c r="Q97" i="297"/>
  <c r="P97" i="297"/>
  <c r="O97" i="297"/>
  <c r="N97" i="297"/>
  <c r="A97" i="297"/>
  <c r="W96" i="297"/>
  <c r="S96" i="297"/>
  <c r="R96" i="297"/>
  <c r="Q96" i="297"/>
  <c r="P96" i="297"/>
  <c r="V96" i="297" s="1"/>
  <c r="O96" i="297"/>
  <c r="N96" i="297"/>
  <c r="A96" i="297"/>
  <c r="S95" i="297"/>
  <c r="R95" i="297"/>
  <c r="Q95" i="297"/>
  <c r="P95" i="297"/>
  <c r="W95" i="297" s="1"/>
  <c r="O95" i="297"/>
  <c r="N95" i="297"/>
  <c r="A95" i="297"/>
  <c r="Y94" i="297"/>
  <c r="X94" i="297"/>
  <c r="S94" i="297"/>
  <c r="R94" i="297"/>
  <c r="Q94" i="297"/>
  <c r="P94" i="297"/>
  <c r="O94" i="297"/>
  <c r="N94" i="297"/>
  <c r="A94" i="297"/>
  <c r="S93" i="297"/>
  <c r="R93" i="297"/>
  <c r="Q93" i="297"/>
  <c r="Y93" i="297" s="1"/>
  <c r="P93" i="297"/>
  <c r="V93" i="297" s="1"/>
  <c r="O93" i="297"/>
  <c r="N93" i="297"/>
  <c r="A93" i="297"/>
  <c r="S92" i="297"/>
  <c r="R92" i="297"/>
  <c r="Q92" i="297"/>
  <c r="Y92" i="297" s="1"/>
  <c r="P92" i="297"/>
  <c r="W92" i="297" s="1"/>
  <c r="O92" i="297"/>
  <c r="N92" i="297"/>
  <c r="A92" i="297"/>
  <c r="X91" i="297"/>
  <c r="S91" i="297"/>
  <c r="R91" i="297"/>
  <c r="Q91" i="297"/>
  <c r="P91" i="297"/>
  <c r="V91" i="297" s="1"/>
  <c r="O91" i="297"/>
  <c r="N91" i="297"/>
  <c r="A91" i="297"/>
  <c r="V90" i="297"/>
  <c r="S90" i="297"/>
  <c r="R90" i="297"/>
  <c r="Q90" i="297"/>
  <c r="P90" i="297"/>
  <c r="W90" i="297" s="1"/>
  <c r="O90" i="297"/>
  <c r="N90" i="297"/>
  <c r="A90" i="297"/>
  <c r="X89" i="297"/>
  <c r="S89" i="297"/>
  <c r="R89" i="297"/>
  <c r="Q89" i="297"/>
  <c r="Y89" i="297" s="1"/>
  <c r="P89" i="297"/>
  <c r="O89" i="297"/>
  <c r="N89" i="297"/>
  <c r="A89" i="297"/>
  <c r="S88" i="297"/>
  <c r="R88" i="297"/>
  <c r="Q88" i="297"/>
  <c r="Y88" i="297" s="1"/>
  <c r="P88" i="297"/>
  <c r="O88" i="297"/>
  <c r="N88" i="297"/>
  <c r="A88" i="297"/>
  <c r="S87" i="297"/>
  <c r="R87" i="297"/>
  <c r="Q87" i="297"/>
  <c r="Y87" i="297" s="1"/>
  <c r="P87" i="297"/>
  <c r="W87" i="297" s="1"/>
  <c r="O87" i="297"/>
  <c r="N87" i="297"/>
  <c r="A87" i="297"/>
  <c r="S86" i="297"/>
  <c r="R86" i="297"/>
  <c r="Q86" i="297"/>
  <c r="Y86" i="297" s="1"/>
  <c r="P86" i="297"/>
  <c r="W86" i="297" s="1"/>
  <c r="O86" i="297"/>
  <c r="N86" i="297"/>
  <c r="A86" i="297"/>
  <c r="S85" i="297"/>
  <c r="R85" i="297"/>
  <c r="Q85" i="297"/>
  <c r="P85" i="297"/>
  <c r="V85" i="297" s="1"/>
  <c r="O85" i="297"/>
  <c r="N85" i="297"/>
  <c r="A85" i="297"/>
  <c r="S84" i="297"/>
  <c r="R84" i="297"/>
  <c r="Q84" i="297"/>
  <c r="X84" i="297" s="1"/>
  <c r="P84" i="297"/>
  <c r="O84" i="297"/>
  <c r="N84" i="297"/>
  <c r="A84" i="297"/>
  <c r="S83" i="297"/>
  <c r="R83" i="297"/>
  <c r="Q83" i="297"/>
  <c r="X83" i="297" s="1"/>
  <c r="P83" i="297"/>
  <c r="W83" i="297" s="1"/>
  <c r="O83" i="297"/>
  <c r="N83" i="297"/>
  <c r="A83" i="297"/>
  <c r="X82" i="297"/>
  <c r="S82" i="297"/>
  <c r="R82" i="297"/>
  <c r="Q82" i="297"/>
  <c r="Y82" i="297" s="1"/>
  <c r="P82" i="297"/>
  <c r="O82" i="297"/>
  <c r="N82" i="297"/>
  <c r="A82" i="297"/>
  <c r="Y81" i="297"/>
  <c r="S81" i="297"/>
  <c r="R81" i="297"/>
  <c r="Q81" i="297"/>
  <c r="X81" i="297" s="1"/>
  <c r="P81" i="297"/>
  <c r="V81" i="297" s="1"/>
  <c r="O81" i="297"/>
  <c r="N81" i="297"/>
  <c r="A81" i="297"/>
  <c r="Y80" i="297"/>
  <c r="S80" i="297"/>
  <c r="R80" i="297"/>
  <c r="Q80" i="297"/>
  <c r="P80" i="297"/>
  <c r="W80" i="297" s="1"/>
  <c r="O80" i="297"/>
  <c r="N80" i="297"/>
  <c r="A80" i="297"/>
  <c r="V79" i="297"/>
  <c r="S79" i="297"/>
  <c r="R79" i="297"/>
  <c r="Q79" i="297"/>
  <c r="P79" i="297"/>
  <c r="O79" i="297"/>
  <c r="N79" i="297"/>
  <c r="A79" i="297"/>
  <c r="S78" i="297"/>
  <c r="R78" i="297"/>
  <c r="Q78" i="297"/>
  <c r="Y78" i="297" s="1"/>
  <c r="P78" i="297"/>
  <c r="O78" i="297"/>
  <c r="N78" i="297"/>
  <c r="A78" i="297"/>
  <c r="S77" i="297"/>
  <c r="R77" i="297"/>
  <c r="Q77" i="297"/>
  <c r="X77" i="297" s="1"/>
  <c r="P77" i="297"/>
  <c r="W77" i="297" s="1"/>
  <c r="O77" i="297"/>
  <c r="N77" i="297"/>
  <c r="A77" i="297"/>
  <c r="Y76" i="297"/>
  <c r="S76" i="297"/>
  <c r="R76" i="297"/>
  <c r="Q76" i="297"/>
  <c r="X76" i="297" s="1"/>
  <c r="P76" i="297"/>
  <c r="O76" i="297"/>
  <c r="N76" i="297"/>
  <c r="A76" i="297"/>
  <c r="Y75" i="297"/>
  <c r="S75" i="297"/>
  <c r="R75" i="297"/>
  <c r="Q75" i="297"/>
  <c r="X75" i="297" s="1"/>
  <c r="P75" i="297"/>
  <c r="O75" i="297"/>
  <c r="N75" i="297"/>
  <c r="A75" i="297"/>
  <c r="Y74" i="297"/>
  <c r="S74" i="297"/>
  <c r="R74" i="297"/>
  <c r="Q74" i="297"/>
  <c r="P74" i="297"/>
  <c r="W74" i="297" s="1"/>
  <c r="O74" i="297"/>
  <c r="N74" i="297"/>
  <c r="A74" i="297"/>
  <c r="S73" i="297"/>
  <c r="R73" i="297"/>
  <c r="Q73" i="297"/>
  <c r="P73" i="297"/>
  <c r="W73" i="297" s="1"/>
  <c r="O73" i="297"/>
  <c r="N73" i="297"/>
  <c r="A73" i="297"/>
  <c r="X72" i="297"/>
  <c r="S72" i="297"/>
  <c r="R72" i="297"/>
  <c r="Q72" i="297"/>
  <c r="Y72" i="297" s="1"/>
  <c r="P72" i="297"/>
  <c r="W72" i="297" s="1"/>
  <c r="O72" i="297"/>
  <c r="N72" i="297"/>
  <c r="A72" i="297"/>
  <c r="S71" i="297"/>
  <c r="R71" i="297"/>
  <c r="Q71" i="297"/>
  <c r="Y71" i="297" s="1"/>
  <c r="P71" i="297"/>
  <c r="O71" i="297"/>
  <c r="N71" i="297"/>
  <c r="A71" i="297"/>
  <c r="S70" i="297"/>
  <c r="R70" i="297"/>
  <c r="Q70" i="297"/>
  <c r="X70" i="297" s="1"/>
  <c r="P70" i="297"/>
  <c r="V70" i="297" s="1"/>
  <c r="O70" i="297"/>
  <c r="N70" i="297"/>
  <c r="A70" i="297"/>
  <c r="V69" i="297"/>
  <c r="S69" i="297"/>
  <c r="R69" i="297"/>
  <c r="Q69" i="297"/>
  <c r="Y69" i="297" s="1"/>
  <c r="P69" i="297"/>
  <c r="W69" i="297" s="1"/>
  <c r="O69" i="297"/>
  <c r="N69" i="297"/>
  <c r="A69" i="297"/>
  <c r="S68" i="297"/>
  <c r="R68" i="297"/>
  <c r="Q68" i="297"/>
  <c r="Y68" i="297" s="1"/>
  <c r="P68" i="297"/>
  <c r="W68" i="297" s="1"/>
  <c r="O68" i="297"/>
  <c r="N68" i="297"/>
  <c r="A68" i="297"/>
  <c r="V67" i="297"/>
  <c r="S67" i="297"/>
  <c r="R67" i="297"/>
  <c r="Q67" i="297"/>
  <c r="X67" i="297" s="1"/>
  <c r="P67" i="297"/>
  <c r="O67" i="297"/>
  <c r="N67" i="297"/>
  <c r="A67" i="297"/>
  <c r="V66" i="297"/>
  <c r="W66" i="297"/>
  <c r="S66" i="297"/>
  <c r="R66" i="297"/>
  <c r="Q66" i="297"/>
  <c r="P66" i="297"/>
  <c r="O66" i="297"/>
  <c r="N66" i="297"/>
  <c r="A66" i="297"/>
  <c r="S65" i="297"/>
  <c r="R65" i="297"/>
  <c r="Q65" i="297"/>
  <c r="Y65" i="297" s="1"/>
  <c r="P65" i="297"/>
  <c r="V65" i="297" s="1"/>
  <c r="O65" i="297"/>
  <c r="N65" i="297"/>
  <c r="A65" i="297"/>
  <c r="S64" i="297"/>
  <c r="R64" i="297"/>
  <c r="Q64" i="297"/>
  <c r="Y64" i="297" s="1"/>
  <c r="P64" i="297"/>
  <c r="W64" i="297" s="1"/>
  <c r="O64" i="297"/>
  <c r="N64" i="297"/>
  <c r="A64" i="297"/>
  <c r="Y63" i="297"/>
  <c r="X63" i="297"/>
  <c r="S63" i="297"/>
  <c r="R63" i="297"/>
  <c r="Q63" i="297"/>
  <c r="P63" i="297"/>
  <c r="O63" i="297"/>
  <c r="N63" i="297"/>
  <c r="A63" i="297"/>
  <c r="S62" i="297"/>
  <c r="R62" i="297"/>
  <c r="Q62" i="297"/>
  <c r="Y62" i="297" s="1"/>
  <c r="P62" i="297"/>
  <c r="W62" i="297" s="1"/>
  <c r="O62" i="297"/>
  <c r="N62" i="297"/>
  <c r="A62" i="297"/>
  <c r="X61" i="297"/>
  <c r="S61" i="297"/>
  <c r="R61" i="297"/>
  <c r="Q61" i="297"/>
  <c r="P61" i="297"/>
  <c r="V61" i="297" s="1"/>
  <c r="O61" i="297"/>
  <c r="N61" i="297"/>
  <c r="A61" i="297"/>
  <c r="Y60" i="297"/>
  <c r="V60" i="297"/>
  <c r="S60" i="297"/>
  <c r="R60" i="297"/>
  <c r="Q60" i="297"/>
  <c r="X60" i="297" s="1"/>
  <c r="P60" i="297"/>
  <c r="W60" i="297" s="1"/>
  <c r="O60" i="297"/>
  <c r="N60" i="297"/>
  <c r="A60" i="297"/>
  <c r="W59" i="297"/>
  <c r="S59" i="297"/>
  <c r="R59" i="297"/>
  <c r="Q59" i="297"/>
  <c r="P59" i="297"/>
  <c r="O59" i="297"/>
  <c r="N59" i="297"/>
  <c r="A59" i="297"/>
  <c r="S58" i="297"/>
  <c r="R58" i="297"/>
  <c r="Q58" i="297"/>
  <c r="Y58" i="297" s="1"/>
  <c r="P58" i="297"/>
  <c r="O58" i="297"/>
  <c r="N58" i="297"/>
  <c r="A58" i="297"/>
  <c r="S57" i="297"/>
  <c r="R57" i="297"/>
  <c r="Q57" i="297"/>
  <c r="P57" i="297"/>
  <c r="W57" i="297" s="1"/>
  <c r="O57" i="297"/>
  <c r="N57" i="297"/>
  <c r="A57" i="297"/>
  <c r="Y56" i="297"/>
  <c r="S56" i="297"/>
  <c r="R56" i="297"/>
  <c r="Q56" i="297"/>
  <c r="P56" i="297"/>
  <c r="O56" i="297"/>
  <c r="N56" i="297"/>
  <c r="A56" i="297"/>
  <c r="S55" i="297"/>
  <c r="R55" i="297"/>
  <c r="Q55" i="297"/>
  <c r="X55" i="297" s="1"/>
  <c r="P55" i="297"/>
  <c r="V55" i="297" s="1"/>
  <c r="O55" i="297"/>
  <c r="N55" i="297"/>
  <c r="A55" i="297"/>
  <c r="Y54" i="297"/>
  <c r="W54" i="297"/>
  <c r="S54" i="297"/>
  <c r="R54" i="297"/>
  <c r="Q54" i="297"/>
  <c r="X54" i="297" s="1"/>
  <c r="P54" i="297"/>
  <c r="V54" i="297" s="1"/>
  <c r="O54" i="297"/>
  <c r="N54" i="297"/>
  <c r="A54" i="297"/>
  <c r="Y53" i="297"/>
  <c r="S53" i="297"/>
  <c r="R53" i="297"/>
  <c r="Q53" i="297"/>
  <c r="X53" i="297" s="1"/>
  <c r="P53" i="297"/>
  <c r="W53" i="297" s="1"/>
  <c r="O53" i="297"/>
  <c r="N53" i="297"/>
  <c r="A53" i="297"/>
  <c r="S52" i="297"/>
  <c r="R52" i="297"/>
  <c r="Q52" i="297"/>
  <c r="P52" i="297"/>
  <c r="W52" i="297" s="1"/>
  <c r="O52" i="297"/>
  <c r="N52" i="297"/>
  <c r="A52" i="297"/>
  <c r="S51" i="297"/>
  <c r="R51" i="297"/>
  <c r="Q51" i="297"/>
  <c r="Y51" i="297" s="1"/>
  <c r="P51" i="297"/>
  <c r="V51" i="297" s="1"/>
  <c r="O51" i="297"/>
  <c r="N51" i="297"/>
  <c r="A51" i="297"/>
  <c r="Y50" i="297"/>
  <c r="S50" i="297"/>
  <c r="R50" i="297"/>
  <c r="Q50" i="297"/>
  <c r="P50" i="297"/>
  <c r="O50" i="297"/>
  <c r="N50" i="297"/>
  <c r="A50" i="297"/>
  <c r="S49" i="297"/>
  <c r="R49" i="297"/>
  <c r="Q49" i="297"/>
  <c r="P49" i="297"/>
  <c r="V49" i="297" s="1"/>
  <c r="O49" i="297"/>
  <c r="N49" i="297"/>
  <c r="A49" i="297"/>
  <c r="X48" i="297"/>
  <c r="V48" i="297"/>
  <c r="S48" i="297"/>
  <c r="R48" i="297"/>
  <c r="Q48" i="297"/>
  <c r="Y48" i="297" s="1"/>
  <c r="P48" i="297"/>
  <c r="W48" i="297"/>
  <c r="O48" i="297"/>
  <c r="N48" i="297"/>
  <c r="A48" i="297"/>
  <c r="W47" i="297"/>
  <c r="S47" i="297"/>
  <c r="R47" i="297"/>
  <c r="Q47" i="297"/>
  <c r="Y47" i="297" s="1"/>
  <c r="P47" i="297"/>
  <c r="O47" i="297"/>
  <c r="N47" i="297"/>
  <c r="A47" i="297"/>
  <c r="S46" i="297"/>
  <c r="R46" i="297"/>
  <c r="Q46" i="297"/>
  <c r="P46" i="297"/>
  <c r="V46" i="297" s="1"/>
  <c r="O46" i="297"/>
  <c r="N46" i="297"/>
  <c r="A46" i="297"/>
  <c r="S45" i="297"/>
  <c r="R45" i="297"/>
  <c r="Q45" i="297"/>
  <c r="Y45" i="297" s="1"/>
  <c r="P45" i="297"/>
  <c r="O45" i="297"/>
  <c r="N45" i="297"/>
  <c r="A45" i="297"/>
  <c r="Y44" i="297"/>
  <c r="S44" i="297"/>
  <c r="R44" i="297"/>
  <c r="Q44" i="297"/>
  <c r="P44" i="297"/>
  <c r="W44" i="297" s="1"/>
  <c r="O44" i="297"/>
  <c r="N44" i="297"/>
  <c r="A44" i="297"/>
  <c r="S43" i="297"/>
  <c r="R43" i="297"/>
  <c r="Q43" i="297"/>
  <c r="X43" i="297" s="1"/>
  <c r="P43" i="297"/>
  <c r="V43" i="297" s="1"/>
  <c r="O43" i="297"/>
  <c r="N43" i="297"/>
  <c r="A43" i="297"/>
  <c r="S42" i="297"/>
  <c r="R42" i="297"/>
  <c r="Q42" i="297"/>
  <c r="P42" i="297"/>
  <c r="O42" i="297"/>
  <c r="N42" i="297"/>
  <c r="A42" i="297"/>
  <c r="Y41" i="297"/>
  <c r="S41" i="297"/>
  <c r="R41" i="297"/>
  <c r="Q41" i="297"/>
  <c r="X41" i="297" s="1"/>
  <c r="P41" i="297"/>
  <c r="W41" i="297" s="1"/>
  <c r="O41" i="297"/>
  <c r="N41" i="297"/>
  <c r="A41" i="297"/>
  <c r="Y40" i="297"/>
  <c r="X40" i="297"/>
  <c r="S40" i="297"/>
  <c r="R40" i="297"/>
  <c r="Q40" i="297"/>
  <c r="P40" i="297"/>
  <c r="O40" i="297"/>
  <c r="N40" i="297"/>
  <c r="A40" i="297"/>
  <c r="S39" i="297"/>
  <c r="R39" i="297"/>
  <c r="Q39" i="297"/>
  <c r="Y39" i="297" s="1"/>
  <c r="P39" i="297"/>
  <c r="V39" i="297" s="1"/>
  <c r="O39" i="297"/>
  <c r="N39" i="297"/>
  <c r="A39" i="297"/>
  <c r="S38" i="297"/>
  <c r="R38" i="297"/>
  <c r="Q38" i="297"/>
  <c r="Y38" i="297" s="1"/>
  <c r="P38" i="297"/>
  <c r="O38" i="297"/>
  <c r="N38" i="297"/>
  <c r="A38" i="297"/>
  <c r="Y37" i="297"/>
  <c r="V37" i="297"/>
  <c r="S37" i="297"/>
  <c r="R37" i="297"/>
  <c r="Q37" i="297"/>
  <c r="P37" i="297"/>
  <c r="O37" i="297"/>
  <c r="N37" i="297"/>
  <c r="A37" i="297"/>
  <c r="S36" i="297"/>
  <c r="R36" i="297"/>
  <c r="Q36" i="297"/>
  <c r="P36" i="297"/>
  <c r="V36" i="297" s="1"/>
  <c r="O36" i="297"/>
  <c r="N36" i="297"/>
  <c r="A36" i="297"/>
  <c r="W35" i="297"/>
  <c r="S35" i="297"/>
  <c r="R35" i="297"/>
  <c r="Q35" i="297"/>
  <c r="Y35" i="297" s="1"/>
  <c r="P35" i="297"/>
  <c r="O35" i="297"/>
  <c r="N35" i="297"/>
  <c r="A35" i="297"/>
  <c r="S34" i="297"/>
  <c r="R34" i="297"/>
  <c r="Q34" i="297"/>
  <c r="P34" i="297"/>
  <c r="V34" i="297" s="1"/>
  <c r="O34" i="297"/>
  <c r="N34" i="297"/>
  <c r="A34" i="297"/>
  <c r="S33" i="297"/>
  <c r="R33" i="297"/>
  <c r="Q33" i="297"/>
  <c r="P33" i="297"/>
  <c r="O33" i="297"/>
  <c r="N33" i="297"/>
  <c r="A33" i="297"/>
  <c r="W32" i="297"/>
  <c r="S32" i="297"/>
  <c r="R32" i="297"/>
  <c r="Q32" i="297"/>
  <c r="P32" i="297"/>
  <c r="O32" i="297"/>
  <c r="N32" i="297"/>
  <c r="A32" i="297"/>
  <c r="V31" i="297"/>
  <c r="S31" i="297"/>
  <c r="R31" i="297"/>
  <c r="Q31" i="297"/>
  <c r="X31" i="297" s="1"/>
  <c r="P31" i="297"/>
  <c r="O31" i="297"/>
  <c r="N31" i="297"/>
  <c r="A31" i="297"/>
  <c r="S30" i="297"/>
  <c r="R30" i="297"/>
  <c r="Q30" i="297"/>
  <c r="P30" i="297"/>
  <c r="W30" i="297" s="1"/>
  <c r="O30" i="297"/>
  <c r="N30" i="297"/>
  <c r="A30" i="297"/>
  <c r="S29" i="297"/>
  <c r="R29" i="297"/>
  <c r="Q29" i="297"/>
  <c r="Y29" i="297" s="1"/>
  <c r="P29" i="297"/>
  <c r="O29" i="297"/>
  <c r="N29" i="297"/>
  <c r="A29" i="297"/>
  <c r="S28" i="297"/>
  <c r="R28" i="297"/>
  <c r="Q28" i="297"/>
  <c r="P28" i="297"/>
  <c r="O28" i="297"/>
  <c r="N28" i="297"/>
  <c r="A28" i="297"/>
  <c r="S27" i="297"/>
  <c r="R27" i="297"/>
  <c r="Q27" i="297"/>
  <c r="P27" i="297"/>
  <c r="O27" i="297"/>
  <c r="N27" i="297"/>
  <c r="A27" i="297"/>
  <c r="Y26" i="297"/>
  <c r="S26" i="297"/>
  <c r="R26" i="297"/>
  <c r="Q26" i="297"/>
  <c r="P26" i="297"/>
  <c r="O26" i="297"/>
  <c r="N26" i="297"/>
  <c r="A26" i="297"/>
  <c r="W25" i="297"/>
  <c r="V25" i="297"/>
  <c r="S25" i="297"/>
  <c r="R25" i="297"/>
  <c r="Q25" i="297"/>
  <c r="P25" i="297"/>
  <c r="O25" i="297"/>
  <c r="N25" i="297"/>
  <c r="A25" i="297"/>
  <c r="S24" i="297"/>
  <c r="R24" i="297"/>
  <c r="Q24" i="297"/>
  <c r="Y24" i="297" s="1"/>
  <c r="P24" i="297"/>
  <c r="W24" i="297" s="1"/>
  <c r="O24" i="297"/>
  <c r="N24" i="297"/>
  <c r="A24" i="297"/>
  <c r="X23" i="297"/>
  <c r="S23" i="297"/>
  <c r="R23" i="297"/>
  <c r="Q23" i="297"/>
  <c r="Y23" i="297" s="1"/>
  <c r="P23" i="297"/>
  <c r="V23" i="297" s="1"/>
  <c r="O23" i="297"/>
  <c r="N23" i="297"/>
  <c r="A23" i="297"/>
  <c r="X22" i="297"/>
  <c r="S22" i="297"/>
  <c r="R22" i="297"/>
  <c r="Q22" i="297"/>
  <c r="Y22" i="297" s="1"/>
  <c r="P22" i="297"/>
  <c r="O22" i="297"/>
  <c r="N22" i="297"/>
  <c r="A22" i="297"/>
  <c r="W21" i="297"/>
  <c r="S21" i="297"/>
  <c r="R21" i="297"/>
  <c r="Q21" i="297"/>
  <c r="X21" i="297" s="1"/>
  <c r="P21" i="297"/>
  <c r="V21" i="297" s="1"/>
  <c r="O21" i="297"/>
  <c r="N21" i="297"/>
  <c r="A21" i="297"/>
  <c r="S20" i="297"/>
  <c r="R20" i="297"/>
  <c r="Q20" i="297"/>
  <c r="Y20" i="297" s="1"/>
  <c r="P20" i="297"/>
  <c r="W20" i="297" s="1"/>
  <c r="O20" i="297"/>
  <c r="N20" i="297"/>
  <c r="A20" i="297"/>
  <c r="S19" i="297"/>
  <c r="R19" i="297"/>
  <c r="Q19" i="297"/>
  <c r="X19" i="297" s="1"/>
  <c r="P19" i="297"/>
  <c r="V19" i="297" s="1"/>
  <c r="O19" i="297"/>
  <c r="N19" i="297"/>
  <c r="A19" i="297"/>
  <c r="W18" i="297"/>
  <c r="S18" i="297"/>
  <c r="R18" i="297"/>
  <c r="Q18" i="297"/>
  <c r="X18" i="297" s="1"/>
  <c r="P18" i="297"/>
  <c r="O18" i="297"/>
  <c r="N18" i="297"/>
  <c r="A18" i="297"/>
  <c r="S17" i="297"/>
  <c r="R17" i="297"/>
  <c r="Q17" i="297"/>
  <c r="P17" i="297"/>
  <c r="O17" i="297"/>
  <c r="N17" i="297"/>
  <c r="A17" i="297"/>
  <c r="S16" i="297"/>
  <c r="R16" i="297"/>
  <c r="Q16" i="297"/>
  <c r="Y16" i="297" s="1"/>
  <c r="P16" i="297"/>
  <c r="V16" i="297" s="1"/>
  <c r="O16" i="297"/>
  <c r="N16" i="297"/>
  <c r="A16" i="297"/>
  <c r="Y15" i="297"/>
  <c r="X15" i="297"/>
  <c r="S15" i="297"/>
  <c r="R15" i="297"/>
  <c r="Q15" i="297"/>
  <c r="P15" i="297"/>
  <c r="V15" i="297" s="1"/>
  <c r="O15" i="297"/>
  <c r="N15" i="297"/>
  <c r="A15" i="297"/>
  <c r="S14" i="297"/>
  <c r="R14" i="297"/>
  <c r="Q14" i="297"/>
  <c r="Y14" i="297" s="1"/>
  <c r="P14" i="297"/>
  <c r="W14" i="297" s="1"/>
  <c r="O14" i="297"/>
  <c r="N14" i="297"/>
  <c r="A14" i="297"/>
  <c r="S13" i="297"/>
  <c r="R13" i="297"/>
  <c r="Q13" i="297"/>
  <c r="P13" i="297"/>
  <c r="V13" i="297" s="1"/>
  <c r="O13" i="297"/>
  <c r="N13" i="297"/>
  <c r="A13" i="297"/>
  <c r="X12" i="297"/>
  <c r="V12" i="297"/>
  <c r="S12" i="297"/>
  <c r="R12" i="297"/>
  <c r="Q12" i="297"/>
  <c r="P12" i="297"/>
  <c r="W12" i="297" s="1"/>
  <c r="O12" i="297"/>
  <c r="N12" i="297"/>
  <c r="A12" i="297"/>
  <c r="S11" i="297"/>
  <c r="R11" i="297"/>
  <c r="Q11" i="297"/>
  <c r="P11" i="297"/>
  <c r="O11" i="297"/>
  <c r="N11" i="297"/>
  <c r="A11" i="297"/>
  <c r="Y10" i="297"/>
  <c r="S10" i="297"/>
  <c r="R10" i="297"/>
  <c r="Q10" i="297"/>
  <c r="X10" i="297" s="1"/>
  <c r="P10" i="297"/>
  <c r="V10" i="297" s="1"/>
  <c r="O10" i="297"/>
  <c r="N10" i="297"/>
  <c r="A10" i="297"/>
  <c r="Y9" i="297"/>
  <c r="X9" i="297"/>
  <c r="S9" i="297"/>
  <c r="R9" i="297"/>
  <c r="Q9" i="297"/>
  <c r="P9" i="297"/>
  <c r="V9" i="297" s="1"/>
  <c r="O9" i="297"/>
  <c r="N9" i="297"/>
  <c r="A9" i="297"/>
  <c r="S8" i="297"/>
  <c r="R8" i="297"/>
  <c r="Q8" i="297"/>
  <c r="Y8" i="297" s="1"/>
  <c r="P8" i="297"/>
  <c r="W8" i="297" s="1"/>
  <c r="O8" i="297"/>
  <c r="N8" i="297"/>
  <c r="A8" i="297"/>
  <c r="X7" i="297"/>
  <c r="S7" i="297"/>
  <c r="R7" i="297"/>
  <c r="Q7" i="297"/>
  <c r="Y7" i="297" s="1"/>
  <c r="P7" i="297"/>
  <c r="V7" i="297" s="1"/>
  <c r="O7" i="297"/>
  <c r="N7" i="297"/>
  <c r="A7" i="297"/>
  <c r="Y6" i="297"/>
  <c r="X6" i="297"/>
  <c r="S6" i="297"/>
  <c r="R6" i="297"/>
  <c r="Q6" i="297"/>
  <c r="P6" i="297"/>
  <c r="W6" i="297" s="1"/>
  <c r="O6" i="297"/>
  <c r="N6" i="297"/>
  <c r="A6" i="297"/>
  <c r="A1" i="296"/>
  <c r="A1" i="295"/>
  <c r="A1" i="294"/>
  <c r="A1" i="291"/>
  <c r="W75" i="298"/>
  <c r="V88" i="298"/>
  <c r="W99" i="298"/>
  <c r="V100" i="298"/>
  <c r="V112" i="298"/>
  <c r="V124" i="298"/>
  <c r="V136" i="298"/>
  <c r="V148" i="298"/>
  <c r="W159" i="298"/>
  <c r="V160" i="298"/>
  <c r="W171" i="298"/>
  <c r="V172" i="298"/>
  <c r="V184" i="298"/>
  <c r="V196" i="298"/>
  <c r="W16" i="298"/>
  <c r="W28" i="298"/>
  <c r="V29" i="298"/>
  <c r="W40" i="298"/>
  <c r="V41" i="298"/>
  <c r="W52" i="298"/>
  <c r="V53" i="298"/>
  <c r="W64" i="298"/>
  <c r="V65" i="298"/>
  <c r="W76" i="298"/>
  <c r="V77" i="298"/>
  <c r="W88" i="298"/>
  <c r="V89" i="298"/>
  <c r="W100" i="298"/>
  <c r="V101" i="298"/>
  <c r="W112" i="298"/>
  <c r="V113" i="298"/>
  <c r="W124" i="298"/>
  <c r="V125" i="298"/>
  <c r="W136" i="298"/>
  <c r="V137" i="298"/>
  <c r="W148" i="298"/>
  <c r="V149" i="298"/>
  <c r="W160" i="298"/>
  <c r="V161" i="298"/>
  <c r="W172" i="298"/>
  <c r="V173" i="298"/>
  <c r="W184" i="298"/>
  <c r="V185" i="298"/>
  <c r="W196" i="298"/>
  <c r="V197" i="298"/>
  <c r="W29" i="298"/>
  <c r="V30" i="298"/>
  <c r="W41" i="298"/>
  <c r="V42" i="298"/>
  <c r="W53" i="298"/>
  <c r="V54" i="298"/>
  <c r="W65" i="298"/>
  <c r="W77" i="298"/>
  <c r="V67" i="298"/>
  <c r="V115" i="298"/>
  <c r="W198" i="298"/>
  <c r="W8" i="298"/>
  <c r="V9" i="298"/>
  <c r="W20" i="298"/>
  <c r="V21" i="298"/>
  <c r="W32" i="298"/>
  <c r="V33" i="298"/>
  <c r="V45" i="298"/>
  <c r="W56" i="298"/>
  <c r="V57" i="298"/>
  <c r="W68" i="298"/>
  <c r="V69" i="298"/>
  <c r="W80" i="298"/>
  <c r="V81" i="298"/>
  <c r="V93" i="298"/>
  <c r="W104" i="298"/>
  <c r="V105" i="298"/>
  <c r="W116" i="298"/>
  <c r="V117" i="298"/>
  <c r="W128" i="298"/>
  <c r="V129" i="298"/>
  <c r="W140" i="298"/>
  <c r="V141" i="298"/>
  <c r="W152" i="298"/>
  <c r="V153" i="298"/>
  <c r="W164" i="298"/>
  <c r="V165" i="298"/>
  <c r="W176" i="298"/>
  <c r="V177" i="298"/>
  <c r="W188" i="298"/>
  <c r="V189" i="298"/>
  <c r="W200" i="298"/>
  <c r="V201" i="298"/>
  <c r="W9" i="298"/>
  <c r="V10" i="298"/>
  <c r="W21" i="298"/>
  <c r="V22" i="298"/>
  <c r="X202" i="298"/>
  <c r="Y12" i="297"/>
  <c r="X13" i="297"/>
  <c r="X25" i="297"/>
  <c r="X37" i="297"/>
  <c r="W38" i="297"/>
  <c r="W50" i="297"/>
  <c r="V63" i="297"/>
  <c r="V75" i="297"/>
  <c r="Y84" i="297"/>
  <c r="X85" i="297"/>
  <c r="V87" i="297"/>
  <c r="X97" i="297"/>
  <c r="V99" i="297"/>
  <c r="Y108" i="297"/>
  <c r="X109" i="297"/>
  <c r="W110" i="297"/>
  <c r="X121" i="297"/>
  <c r="W122" i="297"/>
  <c r="X133" i="297"/>
  <c r="X145" i="297"/>
  <c r="W146" i="297"/>
  <c r="W158" i="297"/>
  <c r="V159" i="297"/>
  <c r="W170" i="297"/>
  <c r="V171" i="297"/>
  <c r="W182" i="297"/>
  <c r="V183" i="297"/>
  <c r="W194" i="297"/>
  <c r="V195" i="297"/>
  <c r="V28" i="297"/>
  <c r="W39" i="297"/>
  <c r="V40" i="297"/>
  <c r="W51" i="297"/>
  <c r="W63" i="297"/>
  <c r="V64" i="297"/>
  <c r="W75" i="297"/>
  <c r="V76" i="297"/>
  <c r="V88" i="297"/>
  <c r="W99" i="297"/>
  <c r="W111" i="297"/>
  <c r="W123" i="297"/>
  <c r="V124" i="297"/>
  <c r="W135" i="297"/>
  <c r="V136" i="297"/>
  <c r="W147" i="297"/>
  <c r="W159" i="297"/>
  <c r="V160" i="297"/>
  <c r="W171" i="297"/>
  <c r="V172" i="297"/>
  <c r="W183" i="297"/>
  <c r="V184" i="297"/>
  <c r="W195" i="297"/>
  <c r="V196" i="297"/>
  <c r="W16" i="297"/>
  <c r="W28" i="297"/>
  <c r="V29" i="297"/>
  <c r="W40" i="297"/>
  <c r="V41" i="297"/>
  <c r="W76" i="297"/>
  <c r="W88" i="297"/>
  <c r="W112" i="297"/>
  <c r="V113" i="297"/>
  <c r="W136" i="297"/>
  <c r="V137" i="297"/>
  <c r="W160" i="297"/>
  <c r="V161" i="297"/>
  <c r="V173" i="297"/>
  <c r="V185" i="297"/>
  <c r="V197" i="297"/>
  <c r="V6" i="297"/>
  <c r="V18" i="297"/>
  <c r="W29" i="297"/>
  <c r="V30" i="297"/>
  <c r="W101" i="297"/>
  <c r="V102" i="297"/>
  <c r="W113" i="297"/>
  <c r="V114" i="297"/>
  <c r="W125" i="297"/>
  <c r="W137" i="297"/>
  <c r="V138" i="297"/>
  <c r="W149" i="297"/>
  <c r="V174" i="297"/>
  <c r="V186" i="297"/>
  <c r="X173" i="297"/>
  <c r="X185" i="297"/>
  <c r="V187" i="297"/>
  <c r="X197" i="297"/>
  <c r="W31" i="297"/>
  <c r="W9" i="297"/>
  <c r="V82" i="297"/>
  <c r="W93" i="297"/>
  <c r="V94" i="297"/>
  <c r="W105" i="297"/>
  <c r="W34" i="297"/>
  <c r="V35" i="297"/>
  <c r="W46" i="297"/>
  <c r="V47" i="297"/>
  <c r="V59" i="297"/>
  <c r="W70" i="297"/>
  <c r="W82" i="297"/>
  <c r="V83" i="297"/>
  <c r="W94" i="297"/>
  <c r="V95" i="297"/>
  <c r="W106" i="297"/>
  <c r="V107" i="297"/>
  <c r="W118" i="297"/>
  <c r="V119" i="297"/>
  <c r="V143" i="297"/>
  <c r="W166" i="297"/>
  <c r="V167" i="297"/>
  <c r="W178" i="297"/>
  <c r="V179" i="297"/>
  <c r="W190" i="297"/>
  <c r="V191" i="297"/>
  <c r="W202" i="297"/>
  <c r="V203" i="297"/>
  <c r="W203" i="297"/>
  <c r="F1259" i="55"/>
  <c r="F1258" i="55"/>
  <c r="F1257" i="55"/>
  <c r="F1256" i="55"/>
  <c r="F1255" i="55"/>
  <c r="F1254" i="55"/>
  <c r="D66" i="49"/>
  <c r="D67" i="49"/>
  <c r="D68" i="49"/>
  <c r="D64" i="49"/>
  <c r="D65" i="49"/>
  <c r="D69" i="49"/>
  <c r="F1253" i="55"/>
  <c r="F1252" i="55"/>
  <c r="F1251" i="55"/>
  <c r="F1250" i="55"/>
  <c r="F1249" i="55"/>
  <c r="F1248" i="55"/>
  <c r="F1247" i="55"/>
  <c r="F1246" i="55"/>
  <c r="F1245" i="55"/>
  <c r="F1244" i="55"/>
  <c r="F1243" i="55"/>
  <c r="F1242" i="55"/>
  <c r="F1241" i="55"/>
  <c r="F1240" i="55"/>
  <c r="F1239" i="55"/>
  <c r="F1238" i="55"/>
  <c r="F1237" i="55"/>
  <c r="F1236" i="55"/>
  <c r="F1235" i="55"/>
  <c r="F1234" i="55"/>
  <c r="F1233" i="55"/>
  <c r="F1232" i="55"/>
  <c r="F1231" i="55"/>
  <c r="F1230" i="55"/>
  <c r="F1229" i="55"/>
  <c r="F1228" i="55"/>
  <c r="F1227" i="55"/>
  <c r="F1226" i="55"/>
  <c r="F1225" i="55"/>
  <c r="F1224" i="55"/>
  <c r="F1223" i="55"/>
  <c r="F1222" i="55"/>
  <c r="F1221" i="55"/>
  <c r="F1220" i="55"/>
  <c r="F1219" i="55"/>
  <c r="F1218" i="55"/>
  <c r="F828" i="56"/>
  <c r="F827" i="56"/>
  <c r="F826" i="56"/>
  <c r="F825" i="56"/>
  <c r="F824" i="56"/>
  <c r="F823" i="56"/>
  <c r="F822" i="56"/>
  <c r="F821" i="56"/>
  <c r="F820" i="56"/>
  <c r="F819" i="56"/>
  <c r="K4" i="288" a="1"/>
  <c r="K4" i="288" s="1"/>
  <c r="J4" i="288" a="1"/>
  <c r="J4" i="288" s="1"/>
  <c r="I4" i="288" a="1"/>
  <c r="I4" i="288" s="1"/>
  <c r="H4" i="288" a="1"/>
  <c r="H4" i="288" s="1"/>
  <c r="H2" i="288"/>
  <c r="G54" i="293"/>
  <c r="G53" i="293"/>
  <c r="G52" i="293"/>
  <c r="G51" i="293"/>
  <c r="D171" i="39"/>
  <c r="D170" i="39"/>
  <c r="D169" i="39" s="1"/>
  <c r="D129" i="39"/>
  <c r="F129" i="39"/>
  <c r="D128" i="39"/>
  <c r="F128" i="39" s="1"/>
  <c r="D78" i="39"/>
  <c r="D76" i="39" s="1"/>
  <c r="D77" i="39"/>
  <c r="F77" i="39" s="1"/>
  <c r="D75" i="39"/>
  <c r="F75" i="39" s="1"/>
  <c r="D74" i="39"/>
  <c r="F74" i="39" s="1"/>
  <c r="D73" i="39"/>
  <c r="L27" i="55"/>
  <c r="L24" i="55"/>
  <c r="L51" i="55"/>
  <c r="L48" i="55"/>
  <c r="D129" i="38" s="1"/>
  <c r="F129" i="38" s="1"/>
  <c r="B14" i="37" s="1"/>
  <c r="D127" i="38"/>
  <c r="F127" i="38" s="1"/>
  <c r="D126" i="38"/>
  <c r="D125" i="38" s="1"/>
  <c r="D123" i="38" s="1"/>
  <c r="D67" i="38"/>
  <c r="F67" i="38" s="1"/>
  <c r="D66" i="38"/>
  <c r="F66" i="38" s="1"/>
  <c r="E64" i="293"/>
  <c r="E47" i="293"/>
  <c r="G47" i="293"/>
  <c r="E44" i="293"/>
  <c r="G44" i="293" s="1"/>
  <c r="E46" i="293"/>
  <c r="G46" i="293" s="1"/>
  <c r="E45" i="293"/>
  <c r="G45" i="293" s="1"/>
  <c r="E43" i="293"/>
  <c r="G43" i="293"/>
  <c r="E33" i="293"/>
  <c r="G33" i="293" s="1"/>
  <c r="E32" i="293"/>
  <c r="G32" i="293" s="1"/>
  <c r="E25" i="293"/>
  <c r="G25" i="293"/>
  <c r="E20" i="293"/>
  <c r="G20" i="293" s="1"/>
  <c r="E12" i="293"/>
  <c r="G12" i="293" s="1"/>
  <c r="B12" i="293"/>
  <c r="B13" i="293"/>
  <c r="B14" i="293" s="1"/>
  <c r="B15" i="293" s="1"/>
  <c r="B16" i="293" s="1"/>
  <c r="B17" i="293" s="1"/>
  <c r="B18" i="293" s="1"/>
  <c r="B19" i="293" s="1"/>
  <c r="B20" i="293" s="1"/>
  <c r="B21" i="293" s="1"/>
  <c r="B22" i="293" s="1"/>
  <c r="B23" i="293" s="1"/>
  <c r="B24" i="293" s="1"/>
  <c r="B25" i="293" s="1"/>
  <c r="A1" i="293"/>
  <c r="G50" i="293"/>
  <c r="G49" i="293"/>
  <c r="G38" i="293"/>
  <c r="G37" i="293"/>
  <c r="G36" i="293"/>
  <c r="G35" i="293"/>
  <c r="G34" i="293"/>
  <c r="G30" i="293"/>
  <c r="G29" i="293"/>
  <c r="G28" i="293"/>
  <c r="G27" i="293"/>
  <c r="G26" i="293"/>
  <c r="G23" i="293"/>
  <c r="G15" i="293"/>
  <c r="D73" i="49"/>
  <c r="D59" i="49"/>
  <c r="D60" i="49"/>
  <c r="D61" i="49"/>
  <c r="D62" i="49"/>
  <c r="D63" i="49"/>
  <c r="D70" i="49"/>
  <c r="D71" i="49"/>
  <c r="D58" i="49"/>
  <c r="D54" i="49"/>
  <c r="D53" i="49"/>
  <c r="D52" i="49"/>
  <c r="D51" i="49"/>
  <c r="D50" i="49"/>
  <c r="D49" i="49"/>
  <c r="D48" i="49"/>
  <c r="D74" i="49" s="1"/>
  <c r="E57" i="49" s="1"/>
  <c r="F57" i="49" s="1"/>
  <c r="D47" i="49"/>
  <c r="D46" i="49"/>
  <c r="D45" i="49"/>
  <c r="D44" i="49"/>
  <c r="D43" i="49"/>
  <c r="D42" i="49"/>
  <c r="C72" i="49"/>
  <c r="C35" i="49"/>
  <c r="F1217" i="55"/>
  <c r="F1216" i="55"/>
  <c r="F1215" i="55"/>
  <c r="F1214" i="55"/>
  <c r="F1213" i="55"/>
  <c r="F1212" i="55"/>
  <c r="F1211" i="55"/>
  <c r="F1210" i="55"/>
  <c r="F1209" i="55"/>
  <c r="F1208" i="55"/>
  <c r="F1207" i="55"/>
  <c r="F1206" i="55"/>
  <c r="F1205" i="55"/>
  <c r="F1204" i="55"/>
  <c r="F1203" i="55"/>
  <c r="F1202" i="55"/>
  <c r="F1201" i="55"/>
  <c r="F1200" i="55"/>
  <c r="F1199" i="55"/>
  <c r="F1198" i="55"/>
  <c r="F1197" i="55"/>
  <c r="F1196" i="55"/>
  <c r="F1195" i="55"/>
  <c r="F1194" i="55"/>
  <c r="F1193" i="55"/>
  <c r="F1192" i="55"/>
  <c r="F1191" i="55"/>
  <c r="F1190" i="55"/>
  <c r="F1189" i="55"/>
  <c r="F1188" i="55"/>
  <c r="F1187" i="55"/>
  <c r="F1186" i="55"/>
  <c r="F1185" i="55"/>
  <c r="F1184" i="55"/>
  <c r="F1183" i="55"/>
  <c r="F1182" i="55"/>
  <c r="F1181" i="55"/>
  <c r="F1180" i="55"/>
  <c r="F1179" i="55"/>
  <c r="F1178" i="55"/>
  <c r="F1177" i="55"/>
  <c r="F1176" i="55"/>
  <c r="F1175" i="55"/>
  <c r="F1174" i="55"/>
  <c r="F1173" i="55"/>
  <c r="F1172" i="55"/>
  <c r="F1171" i="55"/>
  <c r="F1170" i="55"/>
  <c r="F1169" i="55"/>
  <c r="F1168" i="55"/>
  <c r="F1167" i="55"/>
  <c r="F1166" i="55"/>
  <c r="F1165" i="55"/>
  <c r="F1164" i="55"/>
  <c r="F1163" i="55"/>
  <c r="F1162" i="55"/>
  <c r="F1161" i="55"/>
  <c r="F1160" i="55"/>
  <c r="F1159" i="55"/>
  <c r="F1158" i="55"/>
  <c r="F1157" i="55"/>
  <c r="F1156" i="55"/>
  <c r="F1155" i="55"/>
  <c r="F1154" i="55"/>
  <c r="F1153" i="55"/>
  <c r="F1152" i="55"/>
  <c r="F1151" i="55"/>
  <c r="F1150" i="55"/>
  <c r="F1149" i="55"/>
  <c r="F1148" i="55"/>
  <c r="F1147" i="55"/>
  <c r="F1146" i="55"/>
  <c r="F1145" i="55"/>
  <c r="F1144" i="55"/>
  <c r="F1143" i="55"/>
  <c r="F1142" i="55"/>
  <c r="F1141" i="55"/>
  <c r="F1140" i="55"/>
  <c r="F1139" i="55"/>
  <c r="F1138" i="55"/>
  <c r="F1137" i="55"/>
  <c r="F1136" i="55"/>
  <c r="F1135" i="55"/>
  <c r="F1134" i="55"/>
  <c r="F1133" i="55"/>
  <c r="F1132" i="55"/>
  <c r="F1131" i="55"/>
  <c r="F1130" i="55"/>
  <c r="F1129" i="55"/>
  <c r="F1128" i="55"/>
  <c r="F1127" i="55"/>
  <c r="F1126" i="55"/>
  <c r="F1125" i="55"/>
  <c r="F1124" i="55"/>
  <c r="F1123" i="55"/>
  <c r="F1122" i="55"/>
  <c r="F1121" i="55"/>
  <c r="F1120" i="55"/>
  <c r="F1119" i="55"/>
  <c r="F1118" i="55"/>
  <c r="F1117" i="55"/>
  <c r="F1116" i="55"/>
  <c r="F1115" i="55"/>
  <c r="F1114" i="55"/>
  <c r="F1113" i="55"/>
  <c r="F1112" i="55"/>
  <c r="F1111" i="55"/>
  <c r="F1110" i="55"/>
  <c r="F1109" i="55"/>
  <c r="F1108" i="55"/>
  <c r="F1107" i="55"/>
  <c r="F1106" i="55"/>
  <c r="F1105" i="55"/>
  <c r="F1104" i="55"/>
  <c r="F1103" i="55"/>
  <c r="F1102" i="55"/>
  <c r="F1101" i="55"/>
  <c r="F1100" i="55"/>
  <c r="F1099" i="55"/>
  <c r="F1098" i="55"/>
  <c r="F1097" i="55"/>
  <c r="F1096" i="55"/>
  <c r="F1095" i="55"/>
  <c r="F1094" i="55"/>
  <c r="F1093" i="55"/>
  <c r="F1092" i="55"/>
  <c r="F1091" i="55"/>
  <c r="F1090" i="55"/>
  <c r="F1089" i="55"/>
  <c r="F1088" i="55"/>
  <c r="F1087" i="55"/>
  <c r="F1086" i="55"/>
  <c r="F1085" i="55"/>
  <c r="F1084" i="55"/>
  <c r="F1083" i="55"/>
  <c r="F1082" i="55"/>
  <c r="F1081" i="55"/>
  <c r="F1080" i="55"/>
  <c r="F1079" i="55"/>
  <c r="F1078" i="55"/>
  <c r="F1077" i="55"/>
  <c r="F1076" i="55"/>
  <c r="F1075" i="55"/>
  <c r="F1074" i="55"/>
  <c r="F1073" i="55"/>
  <c r="F1072" i="55"/>
  <c r="F1071" i="55"/>
  <c r="F1070" i="55"/>
  <c r="F1069" i="55"/>
  <c r="F1068" i="55"/>
  <c r="F1067" i="55"/>
  <c r="F1066" i="55"/>
  <c r="F1065" i="55"/>
  <c r="F1064" i="55"/>
  <c r="F1063" i="55"/>
  <c r="F1062" i="55"/>
  <c r="F1061" i="55"/>
  <c r="F1060" i="55"/>
  <c r="F1059" i="55"/>
  <c r="F1058" i="55"/>
  <c r="F1057" i="55"/>
  <c r="F1056" i="55"/>
  <c r="F1055" i="55"/>
  <c r="F1054" i="55"/>
  <c r="F1053" i="55"/>
  <c r="F1052" i="55"/>
  <c r="F1051" i="55"/>
  <c r="F1050" i="55"/>
  <c r="F1049" i="55"/>
  <c r="F1048" i="55"/>
  <c r="F1047" i="55"/>
  <c r="F1046" i="55"/>
  <c r="F1045" i="55"/>
  <c r="F1044" i="55"/>
  <c r="F1043" i="55"/>
  <c r="F1042" i="55"/>
  <c r="F1041" i="55"/>
  <c r="F1040" i="55"/>
  <c r="F1039" i="55"/>
  <c r="F1038" i="55"/>
  <c r="F1037" i="55"/>
  <c r="F1036" i="55"/>
  <c r="F1035" i="55"/>
  <c r="F1034" i="55"/>
  <c r="F1033" i="55"/>
  <c r="F1032" i="55"/>
  <c r="F1031" i="55"/>
  <c r="F1030" i="55"/>
  <c r="F1029" i="55"/>
  <c r="F1028" i="55"/>
  <c r="F1027" i="55"/>
  <c r="F1026" i="55"/>
  <c r="F1025" i="55"/>
  <c r="F1024" i="55"/>
  <c r="F1023" i="55"/>
  <c r="F1022" i="55"/>
  <c r="F1021" i="55"/>
  <c r="F1020" i="55"/>
  <c r="F1019" i="55"/>
  <c r="F1018" i="55"/>
  <c r="F1017" i="55"/>
  <c r="F1016" i="55"/>
  <c r="F1015" i="55"/>
  <c r="F1014" i="55"/>
  <c r="F1013" i="55"/>
  <c r="F1012" i="55"/>
  <c r="F1011" i="55"/>
  <c r="F1010" i="55"/>
  <c r="F1009" i="55"/>
  <c r="F1008" i="55"/>
  <c r="F1007" i="55"/>
  <c r="F1006" i="55"/>
  <c r="F1005" i="55"/>
  <c r="F1004" i="55"/>
  <c r="F1003" i="55"/>
  <c r="F1002" i="55"/>
  <c r="F1001" i="55"/>
  <c r="F1000" i="55"/>
  <c r="F999" i="55"/>
  <c r="F998" i="55"/>
  <c r="F997" i="55"/>
  <c r="F996" i="55"/>
  <c r="F995" i="55"/>
  <c r="F994" i="55"/>
  <c r="F993" i="55"/>
  <c r="F992" i="55"/>
  <c r="F991" i="55"/>
  <c r="F990" i="55"/>
  <c r="F989" i="55"/>
  <c r="F988" i="55"/>
  <c r="F987" i="55"/>
  <c r="F986" i="55"/>
  <c r="F985" i="55"/>
  <c r="F984" i="55"/>
  <c r="F983" i="55"/>
  <c r="F982" i="55"/>
  <c r="F981" i="55"/>
  <c r="F980" i="55"/>
  <c r="F979" i="55"/>
  <c r="F978" i="55"/>
  <c r="F977" i="55"/>
  <c r="F976" i="55"/>
  <c r="F975" i="55"/>
  <c r="F974" i="55"/>
  <c r="F973" i="55"/>
  <c r="F972" i="55"/>
  <c r="F971" i="55"/>
  <c r="F970" i="55"/>
  <c r="F969" i="55"/>
  <c r="F968" i="55"/>
  <c r="F967" i="55"/>
  <c r="F966" i="55"/>
  <c r="F965" i="55"/>
  <c r="F964" i="55"/>
  <c r="F963" i="55"/>
  <c r="F962" i="55"/>
  <c r="F961" i="55"/>
  <c r="F960" i="55"/>
  <c r="F959" i="55"/>
  <c r="F958" i="55"/>
  <c r="F957" i="55"/>
  <c r="F956" i="55"/>
  <c r="F955" i="55"/>
  <c r="F954" i="55"/>
  <c r="F953" i="55"/>
  <c r="F952" i="55"/>
  <c r="F951" i="55"/>
  <c r="F950" i="55"/>
  <c r="F949" i="55"/>
  <c r="F948" i="55"/>
  <c r="F947" i="55"/>
  <c r="F946" i="55"/>
  <c r="F945" i="55"/>
  <c r="F944" i="55"/>
  <c r="F943" i="55"/>
  <c r="F942" i="55"/>
  <c r="F941" i="55"/>
  <c r="F940" i="55"/>
  <c r="F939" i="55"/>
  <c r="F938" i="55"/>
  <c r="F937" i="55"/>
  <c r="F936" i="55"/>
  <c r="F935" i="55"/>
  <c r="F934" i="55"/>
  <c r="F933" i="55"/>
  <c r="F932" i="55"/>
  <c r="F931" i="55"/>
  <c r="F930" i="55"/>
  <c r="F929" i="55"/>
  <c r="F928" i="55"/>
  <c r="F927" i="55"/>
  <c r="F926" i="55"/>
  <c r="F925" i="55"/>
  <c r="F924" i="55"/>
  <c r="F923" i="55"/>
  <c r="F922" i="55"/>
  <c r="F921" i="55"/>
  <c r="F920" i="55"/>
  <c r="F919" i="55"/>
  <c r="F918" i="55"/>
  <c r="F917" i="55"/>
  <c r="F916" i="55"/>
  <c r="F915" i="55"/>
  <c r="F914" i="55"/>
  <c r="F913" i="55"/>
  <c r="F912" i="55"/>
  <c r="F911" i="55"/>
  <c r="F910" i="55"/>
  <c r="F909" i="55"/>
  <c r="F908" i="55"/>
  <c r="F907" i="55"/>
  <c r="F906" i="55"/>
  <c r="F905" i="55"/>
  <c r="F904" i="55"/>
  <c r="F903" i="55"/>
  <c r="F902" i="55"/>
  <c r="F901" i="55"/>
  <c r="F900" i="55"/>
  <c r="F899" i="55"/>
  <c r="F898" i="55"/>
  <c r="F897" i="55"/>
  <c r="F896" i="55"/>
  <c r="F895" i="55"/>
  <c r="F894" i="55"/>
  <c r="F893" i="55"/>
  <c r="F892" i="55"/>
  <c r="F891" i="55"/>
  <c r="F890" i="55"/>
  <c r="F889" i="55"/>
  <c r="F888" i="55"/>
  <c r="F887" i="55"/>
  <c r="F886" i="55"/>
  <c r="F885" i="55"/>
  <c r="F884" i="55"/>
  <c r="F883" i="55"/>
  <c r="F882" i="55"/>
  <c r="F881" i="55"/>
  <c r="F880" i="55"/>
  <c r="F879" i="55"/>
  <c r="F878" i="55"/>
  <c r="F877" i="55"/>
  <c r="F876" i="55"/>
  <c r="F875" i="55"/>
  <c r="F874" i="55"/>
  <c r="F873" i="55"/>
  <c r="F872" i="55"/>
  <c r="F871" i="55"/>
  <c r="F870" i="55"/>
  <c r="F869" i="55"/>
  <c r="F868" i="55"/>
  <c r="F867" i="55"/>
  <c r="F866" i="55"/>
  <c r="F865" i="55"/>
  <c r="F864" i="55"/>
  <c r="F863" i="55"/>
  <c r="F862" i="55"/>
  <c r="F861" i="55"/>
  <c r="F860" i="55"/>
  <c r="F859" i="55"/>
  <c r="F858" i="55"/>
  <c r="F857" i="55"/>
  <c r="F856" i="55"/>
  <c r="F855" i="55"/>
  <c r="F854" i="55"/>
  <c r="F853" i="55"/>
  <c r="F852" i="55"/>
  <c r="F851" i="55"/>
  <c r="F850" i="55"/>
  <c r="F849" i="55"/>
  <c r="F848" i="55"/>
  <c r="F847" i="55"/>
  <c r="F846" i="55"/>
  <c r="F845" i="55"/>
  <c r="F844" i="55"/>
  <c r="F843" i="55"/>
  <c r="F842" i="55"/>
  <c r="F841" i="55"/>
  <c r="F840" i="55"/>
  <c r="F839" i="55"/>
  <c r="F838" i="55"/>
  <c r="F837" i="55"/>
  <c r="F836" i="55"/>
  <c r="F835" i="55"/>
  <c r="F834" i="55"/>
  <c r="F833" i="55"/>
  <c r="F832" i="55"/>
  <c r="F831" i="55"/>
  <c r="F830" i="55"/>
  <c r="F829" i="55"/>
  <c r="F828" i="55"/>
  <c r="F827" i="55"/>
  <c r="F826" i="55"/>
  <c r="F825" i="55"/>
  <c r="F824" i="55"/>
  <c r="F823" i="55"/>
  <c r="F822" i="55"/>
  <c r="F821" i="55"/>
  <c r="F820" i="55"/>
  <c r="F819" i="55"/>
  <c r="F818" i="55"/>
  <c r="F817" i="55"/>
  <c r="F816" i="55"/>
  <c r="F815" i="55"/>
  <c r="F814" i="55"/>
  <c r="F813" i="55"/>
  <c r="F812" i="55"/>
  <c r="F811" i="55"/>
  <c r="F810" i="55"/>
  <c r="F809" i="55"/>
  <c r="F808" i="55"/>
  <c r="F807" i="55"/>
  <c r="F806" i="55"/>
  <c r="F805" i="55"/>
  <c r="F804" i="55"/>
  <c r="F803" i="55"/>
  <c r="F802" i="55"/>
  <c r="F801" i="55"/>
  <c r="F800" i="55"/>
  <c r="F799" i="55"/>
  <c r="F798" i="55"/>
  <c r="F797" i="55"/>
  <c r="F796" i="55"/>
  <c r="F795" i="55"/>
  <c r="F794" i="55"/>
  <c r="F793" i="55"/>
  <c r="F792" i="55"/>
  <c r="F791" i="55"/>
  <c r="F790" i="55"/>
  <c r="F789" i="55"/>
  <c r="F788" i="55"/>
  <c r="F787" i="55"/>
  <c r="F786" i="55"/>
  <c r="F785" i="55"/>
  <c r="F784" i="55"/>
  <c r="F783" i="55"/>
  <c r="F782" i="55"/>
  <c r="F781" i="55"/>
  <c r="F780" i="55"/>
  <c r="F779" i="55"/>
  <c r="F778" i="55"/>
  <c r="F777" i="55"/>
  <c r="F776" i="55"/>
  <c r="F775" i="55"/>
  <c r="F774" i="55"/>
  <c r="F773" i="55"/>
  <c r="F772" i="55"/>
  <c r="F771" i="55"/>
  <c r="F770" i="55"/>
  <c r="F769" i="55"/>
  <c r="F768" i="55"/>
  <c r="F767" i="55"/>
  <c r="F766" i="55"/>
  <c r="F765" i="55"/>
  <c r="F764" i="55"/>
  <c r="F763" i="55"/>
  <c r="F762" i="55"/>
  <c r="F761" i="55"/>
  <c r="F760" i="55"/>
  <c r="F759" i="55"/>
  <c r="F758" i="55"/>
  <c r="F757" i="55"/>
  <c r="F756" i="55"/>
  <c r="F755" i="55"/>
  <c r="F754" i="55"/>
  <c r="F753" i="55"/>
  <c r="F752" i="55"/>
  <c r="F751" i="55"/>
  <c r="F750" i="55"/>
  <c r="F749" i="55"/>
  <c r="F748" i="55"/>
  <c r="F747" i="55"/>
  <c r="F746" i="55"/>
  <c r="F745" i="55"/>
  <c r="F744" i="55"/>
  <c r="F743" i="55"/>
  <c r="F742" i="55"/>
  <c r="F741" i="55"/>
  <c r="F740" i="55"/>
  <c r="F739" i="55"/>
  <c r="F738" i="55"/>
  <c r="F737" i="55"/>
  <c r="F736" i="55"/>
  <c r="F735" i="55"/>
  <c r="F734" i="55"/>
  <c r="F733" i="55"/>
  <c r="F732" i="55"/>
  <c r="F731" i="55"/>
  <c r="F730" i="55"/>
  <c r="F729" i="55"/>
  <c r="F728" i="55"/>
  <c r="F727" i="55"/>
  <c r="F726" i="55"/>
  <c r="F725" i="55"/>
  <c r="F724" i="55"/>
  <c r="F723" i="55"/>
  <c r="F722" i="55"/>
  <c r="F721" i="55"/>
  <c r="F720" i="55"/>
  <c r="F719" i="55"/>
  <c r="F718" i="55"/>
  <c r="F717" i="55"/>
  <c r="F716" i="55"/>
  <c r="F715" i="55"/>
  <c r="F714" i="55"/>
  <c r="F713" i="55"/>
  <c r="F712" i="55"/>
  <c r="F711" i="55"/>
  <c r="F710" i="55"/>
  <c r="F709" i="55"/>
  <c r="F708" i="55"/>
  <c r="F707" i="55"/>
  <c r="F706" i="55"/>
  <c r="F705" i="55"/>
  <c r="F704" i="55"/>
  <c r="F703" i="55"/>
  <c r="F702" i="55"/>
  <c r="F701" i="55"/>
  <c r="F700" i="55"/>
  <c r="F699" i="55"/>
  <c r="F698" i="55"/>
  <c r="F697" i="55"/>
  <c r="F696" i="55"/>
  <c r="F695" i="55"/>
  <c r="F694" i="55"/>
  <c r="F693" i="55"/>
  <c r="F692" i="55"/>
  <c r="F691" i="55"/>
  <c r="F690" i="55"/>
  <c r="F689" i="55"/>
  <c r="F688" i="55"/>
  <c r="F687" i="55"/>
  <c r="F686" i="55"/>
  <c r="F685" i="55"/>
  <c r="F684" i="55"/>
  <c r="F683" i="55"/>
  <c r="F682" i="55"/>
  <c r="F681" i="55"/>
  <c r="F680" i="55"/>
  <c r="F679" i="55"/>
  <c r="F678" i="55"/>
  <c r="F677" i="55"/>
  <c r="F676" i="55"/>
  <c r="F675" i="55"/>
  <c r="F674" i="55"/>
  <c r="F673" i="55"/>
  <c r="F672" i="55"/>
  <c r="F671" i="55"/>
  <c r="F670" i="55"/>
  <c r="F669" i="55"/>
  <c r="F668" i="55"/>
  <c r="F667" i="55"/>
  <c r="F666" i="55"/>
  <c r="F665" i="55"/>
  <c r="F664" i="55"/>
  <c r="F663" i="55"/>
  <c r="F662" i="55"/>
  <c r="F661" i="55"/>
  <c r="F660" i="55"/>
  <c r="F659" i="55"/>
  <c r="F658" i="55"/>
  <c r="F657" i="55"/>
  <c r="F656" i="55"/>
  <c r="F655" i="55"/>
  <c r="F654" i="55"/>
  <c r="F653" i="55"/>
  <c r="F652" i="55"/>
  <c r="F651" i="55"/>
  <c r="F650" i="55"/>
  <c r="F649" i="55"/>
  <c r="F648" i="55"/>
  <c r="F647" i="55"/>
  <c r="F646" i="55"/>
  <c r="F645" i="55"/>
  <c r="F644" i="55"/>
  <c r="F643" i="55"/>
  <c r="F642" i="55"/>
  <c r="F641" i="55"/>
  <c r="F640" i="55"/>
  <c r="F639" i="55"/>
  <c r="F638" i="55"/>
  <c r="F637" i="55"/>
  <c r="F636" i="55"/>
  <c r="F635" i="55"/>
  <c r="F634" i="55"/>
  <c r="F633" i="55"/>
  <c r="F632" i="55"/>
  <c r="F631" i="55"/>
  <c r="F630" i="55"/>
  <c r="F629" i="55"/>
  <c r="F628" i="55"/>
  <c r="F627" i="55"/>
  <c r="F626" i="55"/>
  <c r="F625" i="55"/>
  <c r="F624" i="55"/>
  <c r="F623" i="55"/>
  <c r="F622" i="55"/>
  <c r="F621" i="55"/>
  <c r="F620" i="55"/>
  <c r="F619" i="55"/>
  <c r="F618" i="55"/>
  <c r="F617" i="55"/>
  <c r="F616" i="55"/>
  <c r="F615" i="55"/>
  <c r="F614" i="55"/>
  <c r="F613" i="55"/>
  <c r="F612" i="55"/>
  <c r="F611" i="55"/>
  <c r="F610" i="55"/>
  <c r="F609" i="55"/>
  <c r="F608" i="55"/>
  <c r="F607" i="55"/>
  <c r="F606" i="55"/>
  <c r="F605" i="55"/>
  <c r="F604" i="55"/>
  <c r="F603" i="55"/>
  <c r="F602" i="55"/>
  <c r="F601" i="55"/>
  <c r="F600" i="55"/>
  <c r="F599" i="55"/>
  <c r="F598" i="55"/>
  <c r="F597" i="55"/>
  <c r="F596" i="55"/>
  <c r="F595" i="55"/>
  <c r="F594" i="55"/>
  <c r="F593" i="55"/>
  <c r="F592" i="55"/>
  <c r="F591" i="55"/>
  <c r="F590" i="55"/>
  <c r="F589" i="55"/>
  <c r="F588" i="55"/>
  <c r="F587" i="55"/>
  <c r="F586" i="55"/>
  <c r="F585" i="55"/>
  <c r="F584" i="55"/>
  <c r="F583" i="55"/>
  <c r="F582" i="55"/>
  <c r="F581" i="55"/>
  <c r="F580" i="55"/>
  <c r="F579" i="55"/>
  <c r="F578" i="55"/>
  <c r="F577" i="55"/>
  <c r="F576" i="55"/>
  <c r="F575" i="55"/>
  <c r="F574" i="55"/>
  <c r="F573" i="55"/>
  <c r="F572" i="55"/>
  <c r="F571" i="55"/>
  <c r="F570" i="55"/>
  <c r="F569" i="55"/>
  <c r="F568" i="55"/>
  <c r="F567" i="55"/>
  <c r="F566" i="55"/>
  <c r="F565" i="55"/>
  <c r="F564" i="55"/>
  <c r="F563" i="55"/>
  <c r="F562" i="55"/>
  <c r="F561" i="55"/>
  <c r="F560" i="55"/>
  <c r="F559" i="55"/>
  <c r="F558" i="55"/>
  <c r="F557" i="55"/>
  <c r="F556" i="55"/>
  <c r="F555" i="55"/>
  <c r="F554" i="55"/>
  <c r="F553" i="55"/>
  <c r="F552" i="55"/>
  <c r="F551" i="55"/>
  <c r="F550" i="55"/>
  <c r="F549" i="55"/>
  <c r="F548" i="55"/>
  <c r="F547" i="55"/>
  <c r="F546" i="55"/>
  <c r="F545" i="55"/>
  <c r="F544" i="55"/>
  <c r="F543" i="55"/>
  <c r="F542" i="55"/>
  <c r="F541" i="55"/>
  <c r="F540" i="55"/>
  <c r="F539" i="55"/>
  <c r="F538" i="55"/>
  <c r="F537" i="55"/>
  <c r="F536" i="55"/>
  <c r="F535" i="55"/>
  <c r="F534" i="55"/>
  <c r="F533" i="55"/>
  <c r="F532" i="55"/>
  <c r="F531" i="55"/>
  <c r="F530" i="55"/>
  <c r="F529" i="55"/>
  <c r="F528" i="55"/>
  <c r="F527" i="55"/>
  <c r="F526" i="55"/>
  <c r="F525" i="55"/>
  <c r="F524" i="55"/>
  <c r="F523" i="55"/>
  <c r="F522" i="55"/>
  <c r="F521" i="55"/>
  <c r="F520" i="55"/>
  <c r="F519" i="55"/>
  <c r="F518" i="55"/>
  <c r="F517" i="55"/>
  <c r="F516" i="55"/>
  <c r="F515" i="55"/>
  <c r="F514" i="55"/>
  <c r="F513" i="55"/>
  <c r="F512" i="55"/>
  <c r="F511" i="55"/>
  <c r="F510" i="55"/>
  <c r="F509" i="55"/>
  <c r="F508" i="55"/>
  <c r="F507" i="55"/>
  <c r="F506" i="55"/>
  <c r="F505" i="55"/>
  <c r="F504" i="55"/>
  <c r="F503" i="55"/>
  <c r="F502" i="55"/>
  <c r="F501" i="55"/>
  <c r="F500" i="55"/>
  <c r="F499" i="55"/>
  <c r="F498" i="55"/>
  <c r="F497" i="55"/>
  <c r="F496" i="55"/>
  <c r="F495" i="55"/>
  <c r="F494" i="55"/>
  <c r="F493" i="55"/>
  <c r="F492" i="55"/>
  <c r="F491" i="55"/>
  <c r="F490" i="55"/>
  <c r="F489" i="55"/>
  <c r="F488" i="55"/>
  <c r="F487" i="55"/>
  <c r="F486" i="55"/>
  <c r="F485" i="55"/>
  <c r="F484" i="55"/>
  <c r="F483" i="55"/>
  <c r="F482" i="55"/>
  <c r="F481" i="55"/>
  <c r="F480" i="55"/>
  <c r="F479" i="55"/>
  <c r="F478" i="55"/>
  <c r="F477" i="55"/>
  <c r="F476" i="55"/>
  <c r="F475" i="55"/>
  <c r="F474" i="55"/>
  <c r="F473" i="55"/>
  <c r="F472" i="55"/>
  <c r="F471" i="55"/>
  <c r="F470" i="55"/>
  <c r="F469" i="55"/>
  <c r="F468" i="55"/>
  <c r="F467" i="55"/>
  <c r="F466" i="55"/>
  <c r="F465" i="55"/>
  <c r="F464" i="55"/>
  <c r="F463" i="55"/>
  <c r="F462" i="55"/>
  <c r="F461" i="55"/>
  <c r="F460" i="55"/>
  <c r="F459" i="55"/>
  <c r="F458" i="55"/>
  <c r="F457" i="55"/>
  <c r="F456" i="55"/>
  <c r="F455" i="55"/>
  <c r="F454" i="55"/>
  <c r="F453" i="55"/>
  <c r="F452" i="55"/>
  <c r="F451" i="55"/>
  <c r="F450" i="55"/>
  <c r="F449" i="55"/>
  <c r="F448" i="55"/>
  <c r="F447" i="55"/>
  <c r="F446" i="55"/>
  <c r="F445" i="55"/>
  <c r="F444" i="55"/>
  <c r="F443" i="55"/>
  <c r="F442" i="55"/>
  <c r="F441" i="55"/>
  <c r="F440" i="55"/>
  <c r="F439" i="55"/>
  <c r="F438" i="55"/>
  <c r="F437" i="55"/>
  <c r="F436" i="55"/>
  <c r="F435" i="55"/>
  <c r="F434" i="55"/>
  <c r="F433" i="55"/>
  <c r="F432" i="55"/>
  <c r="F431" i="55"/>
  <c r="F430" i="55"/>
  <c r="F429" i="55"/>
  <c r="F428" i="55"/>
  <c r="F427" i="55"/>
  <c r="F426" i="55"/>
  <c r="F425" i="55"/>
  <c r="F424" i="55"/>
  <c r="F423" i="55"/>
  <c r="F422" i="55"/>
  <c r="F421" i="55"/>
  <c r="F420" i="55"/>
  <c r="F419" i="55"/>
  <c r="F418" i="55"/>
  <c r="F417" i="55"/>
  <c r="F416" i="55"/>
  <c r="F415" i="55"/>
  <c r="F414" i="55"/>
  <c r="F413" i="55"/>
  <c r="F412" i="55"/>
  <c r="F411" i="55"/>
  <c r="F410" i="55"/>
  <c r="F409" i="55"/>
  <c r="F408" i="55"/>
  <c r="F407" i="55"/>
  <c r="F406" i="55"/>
  <c r="F405" i="55"/>
  <c r="F404" i="55"/>
  <c r="F403" i="55"/>
  <c r="F402" i="55"/>
  <c r="F401" i="55"/>
  <c r="F400" i="55"/>
  <c r="F399" i="55"/>
  <c r="F398" i="55"/>
  <c r="F397" i="55"/>
  <c r="F396" i="55"/>
  <c r="F395" i="55"/>
  <c r="F394" i="55"/>
  <c r="F393" i="55"/>
  <c r="F392" i="55"/>
  <c r="F391" i="55"/>
  <c r="F390" i="55"/>
  <c r="F389" i="55"/>
  <c r="F388" i="55"/>
  <c r="F387" i="55"/>
  <c r="F386" i="55"/>
  <c r="F385" i="55"/>
  <c r="F384" i="55"/>
  <c r="F383" i="55"/>
  <c r="F382" i="55"/>
  <c r="F381" i="55"/>
  <c r="F380" i="55"/>
  <c r="F379" i="55"/>
  <c r="F378" i="55"/>
  <c r="F377" i="55"/>
  <c r="F376" i="55"/>
  <c r="F375" i="55"/>
  <c r="F374" i="55"/>
  <c r="F373" i="55"/>
  <c r="F372" i="55"/>
  <c r="F371" i="55"/>
  <c r="F370" i="55"/>
  <c r="F369" i="55"/>
  <c r="F368" i="55"/>
  <c r="F367" i="55"/>
  <c r="F366" i="55"/>
  <c r="F365" i="55"/>
  <c r="F364" i="55"/>
  <c r="F363" i="55"/>
  <c r="F362" i="55"/>
  <c r="F361" i="55"/>
  <c r="F360" i="55"/>
  <c r="F359" i="55"/>
  <c r="F358" i="55"/>
  <c r="F357" i="55"/>
  <c r="F356" i="55"/>
  <c r="F355" i="55"/>
  <c r="F354" i="55"/>
  <c r="F353" i="55"/>
  <c r="F352" i="55"/>
  <c r="F351" i="55"/>
  <c r="F350" i="55"/>
  <c r="F349" i="55"/>
  <c r="F348" i="55"/>
  <c r="F347" i="55"/>
  <c r="F346" i="55"/>
  <c r="F345" i="55"/>
  <c r="F344" i="55"/>
  <c r="F343" i="55"/>
  <c r="F342" i="55"/>
  <c r="F341" i="55"/>
  <c r="F340" i="55"/>
  <c r="F339" i="55"/>
  <c r="F338" i="55"/>
  <c r="F337" i="55"/>
  <c r="F336" i="55"/>
  <c r="F335" i="55"/>
  <c r="F334" i="55"/>
  <c r="F333" i="55"/>
  <c r="F332" i="55"/>
  <c r="F331" i="55"/>
  <c r="F330" i="55"/>
  <c r="F329" i="55"/>
  <c r="F328" i="55"/>
  <c r="F327" i="55"/>
  <c r="F326" i="55"/>
  <c r="F325" i="55"/>
  <c r="F324" i="55"/>
  <c r="F323" i="55"/>
  <c r="F322" i="55"/>
  <c r="F321" i="55"/>
  <c r="F320" i="55"/>
  <c r="F319" i="55"/>
  <c r="F318" i="55"/>
  <c r="F317" i="55"/>
  <c r="F316" i="55"/>
  <c r="F315" i="55"/>
  <c r="F314" i="55"/>
  <c r="F313" i="55"/>
  <c r="F312" i="55"/>
  <c r="F311" i="55"/>
  <c r="F310" i="55"/>
  <c r="F309" i="55"/>
  <c r="F308" i="55"/>
  <c r="F307" i="55"/>
  <c r="F306" i="55"/>
  <c r="F305" i="55"/>
  <c r="F304" i="55"/>
  <c r="F303" i="55"/>
  <c r="F302" i="55"/>
  <c r="F301" i="55"/>
  <c r="F300" i="55"/>
  <c r="F299" i="55"/>
  <c r="F298" i="55"/>
  <c r="F297" i="55"/>
  <c r="F296" i="55"/>
  <c r="F295" i="55"/>
  <c r="F294" i="55"/>
  <c r="F293" i="55"/>
  <c r="F292" i="55"/>
  <c r="F291" i="55"/>
  <c r="F290" i="55"/>
  <c r="F289" i="55"/>
  <c r="F288" i="55"/>
  <c r="F287" i="55"/>
  <c r="F286" i="55"/>
  <c r="F285" i="55"/>
  <c r="F284" i="55"/>
  <c r="F283" i="55"/>
  <c r="F282" i="55"/>
  <c r="F281" i="55"/>
  <c r="F280" i="55"/>
  <c r="F279" i="55"/>
  <c r="F278" i="55"/>
  <c r="F277" i="55"/>
  <c r="F276" i="55"/>
  <c r="F275" i="55"/>
  <c r="F274" i="55"/>
  <c r="F273" i="55"/>
  <c r="F272" i="55"/>
  <c r="F271" i="55"/>
  <c r="F270" i="55"/>
  <c r="F269" i="55"/>
  <c r="F268" i="55"/>
  <c r="F267" i="55"/>
  <c r="F266" i="55"/>
  <c r="F265" i="55"/>
  <c r="F264" i="55"/>
  <c r="F263" i="55"/>
  <c r="F262" i="55"/>
  <c r="F261" i="55"/>
  <c r="F260" i="55"/>
  <c r="F259" i="55"/>
  <c r="F258" i="55"/>
  <c r="F257" i="55"/>
  <c r="F256" i="55"/>
  <c r="F255" i="55"/>
  <c r="F254" i="55"/>
  <c r="F253" i="55"/>
  <c r="F252" i="55"/>
  <c r="F251" i="55"/>
  <c r="F250" i="55"/>
  <c r="F249" i="55"/>
  <c r="F248" i="55"/>
  <c r="F247" i="55"/>
  <c r="F246" i="55"/>
  <c r="F245" i="55"/>
  <c r="F244" i="55"/>
  <c r="F243" i="55"/>
  <c r="F242" i="55"/>
  <c r="F241" i="55"/>
  <c r="F240" i="55"/>
  <c r="F239" i="55"/>
  <c r="F238" i="55"/>
  <c r="F237" i="55"/>
  <c r="F236" i="55"/>
  <c r="F235" i="55"/>
  <c r="F234" i="55"/>
  <c r="F233" i="55"/>
  <c r="F232" i="55"/>
  <c r="F231" i="55"/>
  <c r="F230" i="55"/>
  <c r="F229" i="55"/>
  <c r="F228" i="55"/>
  <c r="F227" i="55"/>
  <c r="F226" i="55"/>
  <c r="F225" i="55"/>
  <c r="F224" i="55"/>
  <c r="F223" i="55"/>
  <c r="F222" i="55"/>
  <c r="F221" i="55"/>
  <c r="F220" i="55"/>
  <c r="F219" i="55"/>
  <c r="F218" i="55"/>
  <c r="F217" i="55"/>
  <c r="F216" i="55"/>
  <c r="F215" i="55"/>
  <c r="F214" i="55"/>
  <c r="F213" i="55"/>
  <c r="F212" i="55"/>
  <c r="F211" i="55"/>
  <c r="F210" i="55"/>
  <c r="F209" i="55"/>
  <c r="F208" i="55"/>
  <c r="F207" i="55"/>
  <c r="F206" i="55"/>
  <c r="F205" i="55"/>
  <c r="F204" i="55"/>
  <c r="F203" i="55"/>
  <c r="F202" i="55"/>
  <c r="F201" i="55"/>
  <c r="F200" i="55"/>
  <c r="F199" i="55"/>
  <c r="F198" i="55"/>
  <c r="F197" i="55"/>
  <c r="F196" i="55"/>
  <c r="F195" i="55"/>
  <c r="F194" i="55"/>
  <c r="F193" i="55"/>
  <c r="F192" i="55"/>
  <c r="F191" i="55"/>
  <c r="F190" i="55"/>
  <c r="F189" i="55"/>
  <c r="F188" i="55"/>
  <c r="F187" i="55"/>
  <c r="F186" i="55"/>
  <c r="F185" i="55"/>
  <c r="F184" i="55"/>
  <c r="F183" i="55"/>
  <c r="F182" i="55"/>
  <c r="F181" i="55"/>
  <c r="F180" i="55"/>
  <c r="F179" i="55"/>
  <c r="F178" i="55"/>
  <c r="F177" i="55"/>
  <c r="F176" i="55"/>
  <c r="F175" i="55"/>
  <c r="F174" i="55"/>
  <c r="F173" i="55"/>
  <c r="F172" i="55"/>
  <c r="F171" i="55"/>
  <c r="F170" i="55"/>
  <c r="F169" i="55"/>
  <c r="F168" i="55"/>
  <c r="F167" i="55"/>
  <c r="F166" i="55"/>
  <c r="F165" i="55"/>
  <c r="F164" i="55"/>
  <c r="F163" i="55"/>
  <c r="F162" i="55"/>
  <c r="F161" i="55"/>
  <c r="F160" i="55"/>
  <c r="F159" i="55"/>
  <c r="F158" i="55"/>
  <c r="F157" i="55"/>
  <c r="F156" i="55"/>
  <c r="F155" i="55"/>
  <c r="F154" i="55"/>
  <c r="F153" i="55"/>
  <c r="F152" i="55"/>
  <c r="F151" i="55"/>
  <c r="F150" i="55"/>
  <c r="F149" i="55"/>
  <c r="F148" i="55"/>
  <c r="F147" i="55"/>
  <c r="F146" i="55"/>
  <c r="F145" i="55"/>
  <c r="F144" i="55"/>
  <c r="F143" i="55"/>
  <c r="F142" i="55"/>
  <c r="F141" i="55"/>
  <c r="F140" i="55"/>
  <c r="F139" i="55"/>
  <c r="F138" i="55"/>
  <c r="F137" i="55"/>
  <c r="F136" i="55"/>
  <c r="F135" i="55"/>
  <c r="F134" i="55"/>
  <c r="F133" i="55"/>
  <c r="F132" i="55"/>
  <c r="F131" i="55"/>
  <c r="F130" i="55"/>
  <c r="F129" i="55"/>
  <c r="F128" i="55"/>
  <c r="F127" i="55"/>
  <c r="F126" i="55"/>
  <c r="F125" i="55"/>
  <c r="F124" i="55"/>
  <c r="F123" i="55"/>
  <c r="F122" i="55"/>
  <c r="F121" i="55"/>
  <c r="F120" i="55"/>
  <c r="F119" i="55"/>
  <c r="F118" i="55"/>
  <c r="F117" i="55"/>
  <c r="F116" i="55"/>
  <c r="F115" i="55"/>
  <c r="F114" i="55"/>
  <c r="F113" i="55"/>
  <c r="F112" i="55"/>
  <c r="F111" i="55"/>
  <c r="F110" i="55"/>
  <c r="F109" i="55"/>
  <c r="F108" i="55"/>
  <c r="F107" i="55"/>
  <c r="F106" i="55"/>
  <c r="F105" i="55"/>
  <c r="F104" i="55"/>
  <c r="F103" i="55"/>
  <c r="F102" i="55"/>
  <c r="F101" i="55"/>
  <c r="F100" i="55"/>
  <c r="F99" i="55"/>
  <c r="F98" i="55"/>
  <c r="F97" i="55"/>
  <c r="F96" i="55"/>
  <c r="F95" i="55"/>
  <c r="F94" i="55"/>
  <c r="F93" i="55"/>
  <c r="F92" i="55"/>
  <c r="F91" i="55"/>
  <c r="F90" i="55"/>
  <c r="F89" i="55"/>
  <c r="F88" i="55"/>
  <c r="F87" i="55"/>
  <c r="F86" i="55"/>
  <c r="F85" i="55"/>
  <c r="F84" i="55"/>
  <c r="F83" i="55"/>
  <c r="F82" i="55"/>
  <c r="F81" i="55"/>
  <c r="F80" i="55"/>
  <c r="F79" i="55"/>
  <c r="F78" i="55"/>
  <c r="F77" i="55"/>
  <c r="F76" i="55"/>
  <c r="F75" i="55"/>
  <c r="F74" i="55"/>
  <c r="F73" i="55"/>
  <c r="F72" i="55"/>
  <c r="F71" i="55"/>
  <c r="F70" i="55"/>
  <c r="F69" i="55"/>
  <c r="F68" i="55"/>
  <c r="F67" i="55"/>
  <c r="F66" i="55"/>
  <c r="F65" i="55"/>
  <c r="F64" i="55"/>
  <c r="F63" i="55"/>
  <c r="F62" i="55"/>
  <c r="F61" i="55"/>
  <c r="F60" i="55"/>
  <c r="F59"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265" i="55" s="1"/>
  <c r="G250" i="55" s="1"/>
  <c r="F13" i="55"/>
  <c r="F12" i="55"/>
  <c r="F11" i="55"/>
  <c r="F10" i="55"/>
  <c r="F9" i="55"/>
  <c r="F8" i="55"/>
  <c r="F7" i="55"/>
  <c r="F6" i="55"/>
  <c r="F5" i="55"/>
  <c r="F818" i="56"/>
  <c r="F817" i="56"/>
  <c r="F816" i="56"/>
  <c r="F815" i="56"/>
  <c r="F814" i="56"/>
  <c r="F813" i="56"/>
  <c r="F812" i="56"/>
  <c r="F811" i="56"/>
  <c r="F810" i="56"/>
  <c r="F809" i="56"/>
  <c r="F808" i="56"/>
  <c r="F807" i="56"/>
  <c r="F806" i="56"/>
  <c r="F805" i="56"/>
  <c r="F804" i="56"/>
  <c r="F803" i="56"/>
  <c r="F802" i="56"/>
  <c r="F801" i="56"/>
  <c r="F800" i="56"/>
  <c r="F799" i="56"/>
  <c r="F798" i="56"/>
  <c r="F797" i="56"/>
  <c r="F796" i="56"/>
  <c r="F795" i="56"/>
  <c r="F794" i="56"/>
  <c r="F793" i="56"/>
  <c r="F792" i="56"/>
  <c r="F791" i="56"/>
  <c r="F790" i="56"/>
  <c r="F789" i="56"/>
  <c r="F788" i="56"/>
  <c r="F787" i="56"/>
  <c r="F786" i="56"/>
  <c r="F785" i="56"/>
  <c r="F784" i="56"/>
  <c r="F783" i="56"/>
  <c r="F782" i="56"/>
  <c r="F781" i="56"/>
  <c r="F780" i="56"/>
  <c r="F779" i="56"/>
  <c r="F778" i="56"/>
  <c r="F777" i="56"/>
  <c r="F776" i="56"/>
  <c r="F775" i="56"/>
  <c r="F774" i="56"/>
  <c r="F773" i="56"/>
  <c r="F772" i="56"/>
  <c r="F771" i="56"/>
  <c r="F770" i="56"/>
  <c r="F769" i="56"/>
  <c r="F768" i="56"/>
  <c r="F767" i="56"/>
  <c r="F766" i="56"/>
  <c r="F765" i="56"/>
  <c r="F764" i="56"/>
  <c r="F763" i="56"/>
  <c r="F762" i="56"/>
  <c r="F761" i="56"/>
  <c r="F760" i="56"/>
  <c r="F759" i="56"/>
  <c r="F758" i="56"/>
  <c r="F757" i="56"/>
  <c r="F756" i="56"/>
  <c r="F755" i="56"/>
  <c r="F754" i="56"/>
  <c r="F753" i="56"/>
  <c r="F752" i="56"/>
  <c r="F751" i="56"/>
  <c r="F750" i="56"/>
  <c r="F749" i="56"/>
  <c r="F748" i="56"/>
  <c r="F747" i="56"/>
  <c r="F746" i="56"/>
  <c r="F745" i="56"/>
  <c r="F744" i="56"/>
  <c r="F743" i="56"/>
  <c r="F742" i="56"/>
  <c r="F741" i="56"/>
  <c r="F740" i="56"/>
  <c r="F739" i="56"/>
  <c r="F738" i="56"/>
  <c r="F737" i="56"/>
  <c r="F736" i="56"/>
  <c r="F735" i="56"/>
  <c r="F734" i="56"/>
  <c r="F733" i="56"/>
  <c r="F732" i="56"/>
  <c r="F731" i="56"/>
  <c r="F730" i="56"/>
  <c r="F729" i="56"/>
  <c r="F728" i="56"/>
  <c r="F727" i="56"/>
  <c r="F726" i="56"/>
  <c r="F725" i="56"/>
  <c r="F724" i="56"/>
  <c r="F723" i="56"/>
  <c r="F722" i="56"/>
  <c r="F721" i="56"/>
  <c r="F720" i="56"/>
  <c r="F719" i="56"/>
  <c r="F718" i="56"/>
  <c r="F717" i="56"/>
  <c r="F716" i="56"/>
  <c r="F715" i="56"/>
  <c r="F714" i="56"/>
  <c r="F713" i="56"/>
  <c r="F712" i="56"/>
  <c r="F711" i="56"/>
  <c r="F710" i="56"/>
  <c r="F709" i="56"/>
  <c r="F708" i="56"/>
  <c r="F707" i="56"/>
  <c r="F706" i="56"/>
  <c r="F705" i="56"/>
  <c r="F704" i="56"/>
  <c r="F703" i="56"/>
  <c r="F702" i="56"/>
  <c r="F701" i="56"/>
  <c r="F700" i="56"/>
  <c r="F699" i="56"/>
  <c r="F698" i="56"/>
  <c r="F697" i="56"/>
  <c r="F696" i="56"/>
  <c r="F695" i="56"/>
  <c r="F694" i="56"/>
  <c r="F693" i="56"/>
  <c r="F692" i="56"/>
  <c r="F691" i="56"/>
  <c r="F690" i="56"/>
  <c r="F689" i="56"/>
  <c r="F688" i="56"/>
  <c r="F687" i="56"/>
  <c r="F686" i="56"/>
  <c r="F685" i="56"/>
  <c r="F684" i="56"/>
  <c r="F683" i="56"/>
  <c r="F682" i="56"/>
  <c r="F681" i="56"/>
  <c r="F680" i="56"/>
  <c r="F679" i="56"/>
  <c r="F678" i="56"/>
  <c r="F677" i="56"/>
  <c r="F676" i="56"/>
  <c r="F675" i="56"/>
  <c r="F674" i="56"/>
  <c r="F673" i="56"/>
  <c r="F672" i="56"/>
  <c r="F671" i="56"/>
  <c r="F670" i="56"/>
  <c r="F669" i="56"/>
  <c r="F668" i="56"/>
  <c r="F667" i="56"/>
  <c r="F666" i="56"/>
  <c r="F665" i="56"/>
  <c r="F664" i="56"/>
  <c r="F663" i="56"/>
  <c r="F662" i="56"/>
  <c r="F661" i="56"/>
  <c r="F660" i="56"/>
  <c r="F659" i="56"/>
  <c r="F658" i="56"/>
  <c r="F657" i="56"/>
  <c r="F656" i="56"/>
  <c r="F655" i="56"/>
  <c r="F654" i="56"/>
  <c r="F653" i="56"/>
  <c r="F652" i="56"/>
  <c r="F651" i="56"/>
  <c r="F650" i="56"/>
  <c r="F649" i="56"/>
  <c r="F648" i="56"/>
  <c r="F647" i="56"/>
  <c r="F646" i="56"/>
  <c r="F645" i="56"/>
  <c r="F644" i="56"/>
  <c r="F643" i="56"/>
  <c r="F642" i="56"/>
  <c r="F641" i="56"/>
  <c r="F640" i="56"/>
  <c r="F639" i="56"/>
  <c r="F638" i="56"/>
  <c r="F637" i="56"/>
  <c r="F636" i="56"/>
  <c r="F635" i="56"/>
  <c r="F634" i="56"/>
  <c r="F633" i="56"/>
  <c r="F632" i="56"/>
  <c r="F631" i="56"/>
  <c r="F630" i="56"/>
  <c r="F629" i="56"/>
  <c r="F628" i="56"/>
  <c r="F627" i="56"/>
  <c r="F626" i="56"/>
  <c r="F625" i="56"/>
  <c r="F624" i="56"/>
  <c r="F623" i="56"/>
  <c r="F622" i="56"/>
  <c r="F621" i="56"/>
  <c r="F620" i="56"/>
  <c r="F619" i="56"/>
  <c r="F618" i="56"/>
  <c r="F617" i="56"/>
  <c r="F616" i="56"/>
  <c r="F615" i="56"/>
  <c r="F614" i="56"/>
  <c r="F613" i="56"/>
  <c r="F612" i="56"/>
  <c r="F611" i="56"/>
  <c r="F610" i="56"/>
  <c r="F609" i="56"/>
  <c r="F608" i="56"/>
  <c r="F607" i="56"/>
  <c r="F606" i="56"/>
  <c r="F605" i="56"/>
  <c r="F604" i="56"/>
  <c r="F603" i="56"/>
  <c r="F602" i="56"/>
  <c r="F601" i="56"/>
  <c r="F600" i="56"/>
  <c r="F599" i="56"/>
  <c r="F598" i="56"/>
  <c r="F597" i="56"/>
  <c r="F596" i="56"/>
  <c r="F595" i="56"/>
  <c r="F594" i="56"/>
  <c r="F593" i="56"/>
  <c r="F592" i="56"/>
  <c r="F591" i="56"/>
  <c r="F590" i="56"/>
  <c r="F589" i="56"/>
  <c r="F588" i="56"/>
  <c r="F587" i="56"/>
  <c r="F586" i="56"/>
  <c r="F585" i="56"/>
  <c r="F584" i="56"/>
  <c r="F583" i="56"/>
  <c r="F582" i="56"/>
  <c r="F581" i="56"/>
  <c r="F580" i="56"/>
  <c r="F579" i="56"/>
  <c r="F578" i="56"/>
  <c r="F577" i="56"/>
  <c r="F576" i="56"/>
  <c r="F575" i="56"/>
  <c r="F574" i="56"/>
  <c r="F573" i="56"/>
  <c r="F572" i="56"/>
  <c r="F571" i="56"/>
  <c r="F570" i="56"/>
  <c r="F569" i="56"/>
  <c r="F568" i="56"/>
  <c r="F567" i="56"/>
  <c r="F566" i="56"/>
  <c r="F565" i="56"/>
  <c r="F564" i="56"/>
  <c r="F563" i="56"/>
  <c r="F562" i="56"/>
  <c r="F561" i="56"/>
  <c r="F560" i="56"/>
  <c r="F559" i="56"/>
  <c r="F558" i="56"/>
  <c r="F557" i="56"/>
  <c r="F556" i="56"/>
  <c r="F555" i="56"/>
  <c r="F554" i="56"/>
  <c r="F553" i="56"/>
  <c r="F552" i="56"/>
  <c r="F551" i="56"/>
  <c r="F550" i="56"/>
  <c r="F549" i="56"/>
  <c r="F548" i="56"/>
  <c r="F547" i="56"/>
  <c r="F546" i="56"/>
  <c r="F545" i="56"/>
  <c r="F544" i="56"/>
  <c r="F543" i="56"/>
  <c r="F542" i="56"/>
  <c r="F541" i="56"/>
  <c r="F540" i="56"/>
  <c r="F539" i="56"/>
  <c r="F538" i="56"/>
  <c r="F537" i="56"/>
  <c r="F536" i="56"/>
  <c r="F535" i="56"/>
  <c r="F534" i="56"/>
  <c r="F533" i="56"/>
  <c r="F532" i="56"/>
  <c r="F531" i="56"/>
  <c r="F530" i="56"/>
  <c r="F529" i="56"/>
  <c r="F528" i="56"/>
  <c r="F527" i="56"/>
  <c r="F526" i="56"/>
  <c r="F525" i="56"/>
  <c r="F524" i="56"/>
  <c r="F523" i="56"/>
  <c r="F522" i="56"/>
  <c r="F521" i="56"/>
  <c r="F520" i="56"/>
  <c r="F519" i="56"/>
  <c r="F518" i="56"/>
  <c r="F517" i="56"/>
  <c r="F516" i="56"/>
  <c r="F515" i="56"/>
  <c r="F514" i="56"/>
  <c r="F513" i="56"/>
  <c r="F512" i="56"/>
  <c r="F511" i="56"/>
  <c r="F510" i="56"/>
  <c r="F509" i="56"/>
  <c r="F508" i="56"/>
  <c r="F507" i="56"/>
  <c r="F506" i="56"/>
  <c r="F505" i="56"/>
  <c r="F504" i="56"/>
  <c r="F503" i="56"/>
  <c r="F502" i="56"/>
  <c r="F501" i="56"/>
  <c r="F500" i="56"/>
  <c r="F499" i="56"/>
  <c r="F498" i="56"/>
  <c r="F497" i="56"/>
  <c r="F496" i="56"/>
  <c r="F495" i="56"/>
  <c r="F494" i="56"/>
  <c r="F493" i="56"/>
  <c r="F492" i="56"/>
  <c r="F491" i="56"/>
  <c r="F490" i="56"/>
  <c r="F489" i="56"/>
  <c r="F488" i="56"/>
  <c r="F487" i="56"/>
  <c r="F486" i="56"/>
  <c r="F485" i="56"/>
  <c r="F484" i="56"/>
  <c r="F483" i="56"/>
  <c r="F482" i="56"/>
  <c r="F481" i="56"/>
  <c r="F480" i="56"/>
  <c r="F479" i="56"/>
  <c r="F478" i="56"/>
  <c r="F477" i="56"/>
  <c r="F476" i="56"/>
  <c r="F475" i="56"/>
  <c r="F474" i="56"/>
  <c r="F473" i="56"/>
  <c r="F472" i="56"/>
  <c r="F471" i="56"/>
  <c r="F470" i="56"/>
  <c r="F469" i="56"/>
  <c r="F468" i="56"/>
  <c r="F467" i="56"/>
  <c r="F466" i="56"/>
  <c r="F465" i="56"/>
  <c r="F464" i="56"/>
  <c r="F463" i="56"/>
  <c r="F462" i="56"/>
  <c r="F461" i="56"/>
  <c r="F460" i="56"/>
  <c r="F459" i="56"/>
  <c r="F458" i="56"/>
  <c r="F457" i="56"/>
  <c r="F456" i="56"/>
  <c r="F455" i="56"/>
  <c r="F454" i="56"/>
  <c r="F453" i="56"/>
  <c r="F452" i="56"/>
  <c r="F451" i="56"/>
  <c r="F450" i="56"/>
  <c r="F449" i="56"/>
  <c r="F448" i="56"/>
  <c r="F447" i="56"/>
  <c r="F446" i="56"/>
  <c r="F445" i="56"/>
  <c r="F444" i="56"/>
  <c r="F443" i="56"/>
  <c r="F442" i="56"/>
  <c r="F441" i="56"/>
  <c r="F440" i="56"/>
  <c r="F439" i="56"/>
  <c r="F438" i="56"/>
  <c r="F437" i="56"/>
  <c r="F436" i="56"/>
  <c r="F435" i="56"/>
  <c r="F434" i="56"/>
  <c r="F433" i="56"/>
  <c r="F432" i="56"/>
  <c r="F431" i="56"/>
  <c r="F430" i="56"/>
  <c r="F429" i="56"/>
  <c r="F428" i="56"/>
  <c r="F427" i="56"/>
  <c r="F426" i="56"/>
  <c r="F425" i="56"/>
  <c r="F424" i="56"/>
  <c r="F423" i="56"/>
  <c r="F422" i="56"/>
  <c r="F421" i="56"/>
  <c r="F420" i="56"/>
  <c r="F419" i="56"/>
  <c r="F418" i="56"/>
  <c r="F417" i="56"/>
  <c r="F416" i="56"/>
  <c r="F415" i="56"/>
  <c r="F414" i="56"/>
  <c r="F413" i="56"/>
  <c r="F412" i="56"/>
  <c r="F411" i="56"/>
  <c r="F410" i="56"/>
  <c r="F409" i="56"/>
  <c r="F408" i="56"/>
  <c r="F407" i="56"/>
  <c r="F406" i="56"/>
  <c r="F405" i="56"/>
  <c r="F404" i="56"/>
  <c r="F403" i="56"/>
  <c r="F402" i="56"/>
  <c r="F401" i="56"/>
  <c r="F400" i="56"/>
  <c r="F399" i="56"/>
  <c r="F398" i="56"/>
  <c r="F397" i="56"/>
  <c r="F396" i="56"/>
  <c r="F395" i="56"/>
  <c r="F394" i="56"/>
  <c r="F393" i="56"/>
  <c r="F392" i="56"/>
  <c r="F391" i="56"/>
  <c r="F390" i="56"/>
  <c r="F389" i="56"/>
  <c r="F388" i="56"/>
  <c r="F387" i="56"/>
  <c r="F386" i="56"/>
  <c r="F385" i="56"/>
  <c r="F384" i="56"/>
  <c r="F383" i="56"/>
  <c r="F382" i="56"/>
  <c r="F381" i="56"/>
  <c r="F380" i="56"/>
  <c r="F379" i="56"/>
  <c r="F378" i="56"/>
  <c r="F377" i="56"/>
  <c r="F376" i="56"/>
  <c r="F375" i="56"/>
  <c r="F374" i="56"/>
  <c r="F373" i="56"/>
  <c r="F372" i="56"/>
  <c r="F371" i="56"/>
  <c r="F370" i="56"/>
  <c r="F369" i="56"/>
  <c r="F368" i="56"/>
  <c r="F367" i="56"/>
  <c r="F366" i="56"/>
  <c r="F365" i="56"/>
  <c r="F364" i="56"/>
  <c r="F363" i="56"/>
  <c r="F362" i="56"/>
  <c r="F361" i="56"/>
  <c r="F360" i="56"/>
  <c r="F359" i="56"/>
  <c r="F358" i="56"/>
  <c r="F357" i="56"/>
  <c r="F356" i="56"/>
  <c r="F355" i="56"/>
  <c r="F354" i="56"/>
  <c r="F353" i="56"/>
  <c r="F352" i="56"/>
  <c r="F351" i="56"/>
  <c r="F350" i="56"/>
  <c r="F349" i="56"/>
  <c r="F348" i="56"/>
  <c r="F347" i="56"/>
  <c r="F346" i="56"/>
  <c r="F345" i="56"/>
  <c r="F344" i="56"/>
  <c r="F343" i="56"/>
  <c r="F342" i="56"/>
  <c r="F341" i="56"/>
  <c r="F340" i="56"/>
  <c r="F339" i="56"/>
  <c r="F338" i="56"/>
  <c r="F337" i="56"/>
  <c r="F336" i="56"/>
  <c r="F335" i="56"/>
  <c r="F334" i="56"/>
  <c r="F333" i="56"/>
  <c r="F332" i="56"/>
  <c r="F331" i="56"/>
  <c r="F330" i="56"/>
  <c r="F329" i="56"/>
  <c r="F328" i="56"/>
  <c r="F327" i="56"/>
  <c r="F326" i="56"/>
  <c r="F325" i="56"/>
  <c r="F324" i="56"/>
  <c r="F323" i="56"/>
  <c r="F322" i="56"/>
  <c r="F321" i="56"/>
  <c r="F320" i="56"/>
  <c r="F319" i="56"/>
  <c r="F318" i="56"/>
  <c r="F317" i="56"/>
  <c r="F316" i="56"/>
  <c r="F315" i="56"/>
  <c r="F314" i="56"/>
  <c r="F313" i="56"/>
  <c r="F312" i="56"/>
  <c r="F311" i="56"/>
  <c r="F310" i="56"/>
  <c r="F309" i="56"/>
  <c r="F308" i="56"/>
  <c r="F307" i="56"/>
  <c r="F306" i="56"/>
  <c r="F305" i="56"/>
  <c r="F304" i="56"/>
  <c r="F303" i="56"/>
  <c r="F302" i="56"/>
  <c r="F301" i="56"/>
  <c r="F300" i="56"/>
  <c r="F299" i="56"/>
  <c r="F298" i="56"/>
  <c r="F297" i="56"/>
  <c r="F296" i="56"/>
  <c r="F295" i="56"/>
  <c r="F294" i="56"/>
  <c r="F293" i="56"/>
  <c r="F292" i="56"/>
  <c r="F291" i="56"/>
  <c r="F290" i="56"/>
  <c r="F289" i="56"/>
  <c r="F288" i="56"/>
  <c r="F287" i="56"/>
  <c r="F286" i="56"/>
  <c r="F285" i="56"/>
  <c r="F284" i="56"/>
  <c r="F283" i="56"/>
  <c r="F282" i="56"/>
  <c r="F281" i="56"/>
  <c r="F280" i="56"/>
  <c r="F279" i="56"/>
  <c r="F278" i="56"/>
  <c r="F277" i="56"/>
  <c r="F276" i="56"/>
  <c r="F275" i="56"/>
  <c r="F274" i="56"/>
  <c r="F273" i="56"/>
  <c r="F272" i="56"/>
  <c r="F271" i="56"/>
  <c r="F270" i="56"/>
  <c r="F269" i="56"/>
  <c r="F268" i="56"/>
  <c r="F267" i="56"/>
  <c r="F266" i="56"/>
  <c r="F265" i="56"/>
  <c r="F264" i="56"/>
  <c r="F263" i="56"/>
  <c r="F262" i="56"/>
  <c r="F261" i="56"/>
  <c r="F260" i="56"/>
  <c r="F259" i="56"/>
  <c r="F258" i="56"/>
  <c r="F257" i="56"/>
  <c r="F256" i="56"/>
  <c r="F255" i="56"/>
  <c r="F254" i="56"/>
  <c r="F253" i="56"/>
  <c r="F252" i="56"/>
  <c r="F251" i="56"/>
  <c r="F250" i="56"/>
  <c r="F249" i="56"/>
  <c r="F248" i="56"/>
  <c r="F247" i="56"/>
  <c r="F246" i="56"/>
  <c r="F245" i="56"/>
  <c r="F244" i="56"/>
  <c r="F243" i="56"/>
  <c r="F242" i="56"/>
  <c r="F241" i="56"/>
  <c r="F240" i="56"/>
  <c r="F239" i="56"/>
  <c r="F238" i="56"/>
  <c r="F237" i="56"/>
  <c r="F236" i="56"/>
  <c r="F235" i="56"/>
  <c r="F234" i="56"/>
  <c r="F233" i="56"/>
  <c r="F232" i="56"/>
  <c r="F231" i="56"/>
  <c r="F230" i="56"/>
  <c r="F229" i="56"/>
  <c r="F228" i="56"/>
  <c r="F227" i="56"/>
  <c r="F226" i="56"/>
  <c r="F225" i="56"/>
  <c r="F224" i="56"/>
  <c r="F223" i="56"/>
  <c r="F222" i="56"/>
  <c r="F221" i="56"/>
  <c r="F220" i="56"/>
  <c r="F219" i="56"/>
  <c r="F218" i="56"/>
  <c r="F217" i="56"/>
  <c r="F216" i="56"/>
  <c r="F215" i="56"/>
  <c r="F214" i="56"/>
  <c r="F213" i="56"/>
  <c r="F212" i="56"/>
  <c r="F211" i="56"/>
  <c r="F210" i="56"/>
  <c r="F209" i="56"/>
  <c r="F208" i="56"/>
  <c r="F207" i="56"/>
  <c r="F206" i="56"/>
  <c r="F205" i="56"/>
  <c r="F204" i="56"/>
  <c r="F203" i="56"/>
  <c r="F202" i="56"/>
  <c r="F201" i="56"/>
  <c r="F200" i="56"/>
  <c r="F199" i="56"/>
  <c r="F198" i="56"/>
  <c r="F197" i="56"/>
  <c r="F196" i="56"/>
  <c r="F195" i="56"/>
  <c r="F194" i="56"/>
  <c r="F193" i="56"/>
  <c r="F192" i="56"/>
  <c r="F191" i="56"/>
  <c r="F190" i="56"/>
  <c r="F189" i="56"/>
  <c r="F188" i="56"/>
  <c r="F187" i="56"/>
  <c r="F186" i="56"/>
  <c r="F185" i="56"/>
  <c r="F184" i="56"/>
  <c r="F183" i="56"/>
  <c r="F182" i="56"/>
  <c r="F181" i="56"/>
  <c r="F180" i="56"/>
  <c r="F179" i="56"/>
  <c r="F178" i="56"/>
  <c r="F177" i="56"/>
  <c r="F176" i="56"/>
  <c r="F175" i="56"/>
  <c r="F174" i="56"/>
  <c r="F173" i="56"/>
  <c r="F172" i="56"/>
  <c r="F171" i="56"/>
  <c r="F170" i="56"/>
  <c r="F169" i="56"/>
  <c r="F168" i="56"/>
  <c r="F167" i="56"/>
  <c r="F166" i="56"/>
  <c r="F165" i="56"/>
  <c r="F164" i="56"/>
  <c r="F163" i="56"/>
  <c r="F162" i="56"/>
  <c r="F161" i="56"/>
  <c r="F160" i="56"/>
  <c r="F159" i="56"/>
  <c r="F158" i="56"/>
  <c r="F157" i="56"/>
  <c r="F156" i="56"/>
  <c r="F155" i="56"/>
  <c r="F154" i="56"/>
  <c r="F153" i="56"/>
  <c r="F152" i="56"/>
  <c r="F151" i="56"/>
  <c r="F150" i="56"/>
  <c r="F149" i="56"/>
  <c r="F148" i="56"/>
  <c r="F147" i="56"/>
  <c r="F146" i="56"/>
  <c r="F145" i="56"/>
  <c r="F144" i="56"/>
  <c r="F143" i="56"/>
  <c r="F142" i="56"/>
  <c r="F141" i="56"/>
  <c r="F140" i="56"/>
  <c r="F139" i="56"/>
  <c r="F138" i="56"/>
  <c r="F137" i="56"/>
  <c r="F136" i="56"/>
  <c r="F135" i="56"/>
  <c r="F134" i="56"/>
  <c r="F133" i="56"/>
  <c r="F132" i="56"/>
  <c r="F131" i="56"/>
  <c r="F130" i="56"/>
  <c r="F129" i="56"/>
  <c r="F128" i="56"/>
  <c r="F127" i="56"/>
  <c r="F126" i="56"/>
  <c r="F125" i="56"/>
  <c r="F124" i="56"/>
  <c r="F123" i="56"/>
  <c r="F122" i="56"/>
  <c r="F121" i="56"/>
  <c r="F120" i="56"/>
  <c r="F119" i="56"/>
  <c r="F118" i="56"/>
  <c r="F117" i="56"/>
  <c r="F116" i="56"/>
  <c r="F115" i="56"/>
  <c r="F114" i="56"/>
  <c r="F113" i="56"/>
  <c r="F112" i="56"/>
  <c r="F111" i="56"/>
  <c r="F110" i="56"/>
  <c r="F109" i="56"/>
  <c r="F108" i="56"/>
  <c r="F107" i="56"/>
  <c r="F106" i="56"/>
  <c r="F105" i="56"/>
  <c r="F104" i="56"/>
  <c r="F103" i="56"/>
  <c r="F102" i="56"/>
  <c r="F101" i="56"/>
  <c r="F100" i="56"/>
  <c r="F99" i="56"/>
  <c r="F98" i="56"/>
  <c r="F97" i="56"/>
  <c r="F96" i="56"/>
  <c r="F95" i="56"/>
  <c r="F94" i="56"/>
  <c r="F93" i="56"/>
  <c r="F92" i="56"/>
  <c r="F91" i="56"/>
  <c r="F90" i="56"/>
  <c r="F89" i="56"/>
  <c r="F88" i="56"/>
  <c r="F87" i="56"/>
  <c r="F86" i="56"/>
  <c r="F85" i="56"/>
  <c r="F84" i="56"/>
  <c r="F83" i="56"/>
  <c r="F82" i="56"/>
  <c r="F81" i="56"/>
  <c r="F80" i="56"/>
  <c r="F79" i="56"/>
  <c r="F78" i="56"/>
  <c r="F77" i="56"/>
  <c r="F76" i="56"/>
  <c r="F75" i="56"/>
  <c r="F74" i="56"/>
  <c r="F73" i="56"/>
  <c r="F72" i="56"/>
  <c r="F71" i="56"/>
  <c r="F70" i="56"/>
  <c r="F69" i="56"/>
  <c r="F68" i="56"/>
  <c r="F67" i="56"/>
  <c r="F66" i="56"/>
  <c r="F65" i="56"/>
  <c r="F64" i="56"/>
  <c r="F63" i="56"/>
  <c r="F62" i="56"/>
  <c r="F61" i="56"/>
  <c r="F60" i="56"/>
  <c r="F59" i="56"/>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836" i="56" s="1"/>
  <c r="F11" i="56"/>
  <c r="F10" i="56"/>
  <c r="F9" i="56"/>
  <c r="F8" i="56"/>
  <c r="F7" i="56"/>
  <c r="F6" i="56"/>
  <c r="F5" i="56"/>
  <c r="C6" i="247"/>
  <c r="C5" i="247"/>
  <c r="F5" i="247" s="1"/>
  <c r="D97" i="38"/>
  <c r="F97" i="38" s="1"/>
  <c r="E91" i="38"/>
  <c r="D91" i="38"/>
  <c r="F91" i="38" s="1"/>
  <c r="E29" i="38"/>
  <c r="D35" i="38"/>
  <c r="F35" i="38" s="1"/>
  <c r="D29" i="38"/>
  <c r="D149" i="39"/>
  <c r="F149" i="39" s="1"/>
  <c r="D106" i="39"/>
  <c r="F106" i="39" s="1"/>
  <c r="D44" i="39"/>
  <c r="F44" i="39" s="1"/>
  <c r="D43" i="39"/>
  <c r="F4" i="56"/>
  <c r="F4" i="55"/>
  <c r="C7" i="292"/>
  <c r="B7" i="292"/>
  <c r="D84" i="39"/>
  <c r="F84" i="39"/>
  <c r="D11" i="233"/>
  <c r="A1" i="54"/>
  <c r="I16" i="54"/>
  <c r="J16" i="54"/>
  <c r="D173" i="39" s="1"/>
  <c r="K16" i="54"/>
  <c r="A1" i="53"/>
  <c r="F6" i="53"/>
  <c r="F7" i="53"/>
  <c r="F8" i="53"/>
  <c r="F9" i="53"/>
  <c r="F10" i="53"/>
  <c r="F11" i="53"/>
  <c r="F12" i="53"/>
  <c r="F13" i="53"/>
  <c r="F14" i="53"/>
  <c r="F15" i="53"/>
  <c r="F16" i="53"/>
  <c r="F17" i="53"/>
  <c r="F18" i="53"/>
  <c r="F19" i="53"/>
  <c r="F20" i="53"/>
  <c r="F21" i="53"/>
  <c r="F22" i="53"/>
  <c r="F23" i="53"/>
  <c r="D24" i="53"/>
  <c r="A1" i="52"/>
  <c r="A1" i="69"/>
  <c r="F8" i="69"/>
  <c r="C5" i="47" s="1"/>
  <c r="F5" i="47" s="1"/>
  <c r="F12" i="69"/>
  <c r="C6" i="47" s="1"/>
  <c r="F6" i="47" s="1"/>
  <c r="F16" i="69"/>
  <c r="C7" i="47" s="1"/>
  <c r="F21" i="69"/>
  <c r="C8" i="47" s="1"/>
  <c r="F25" i="69"/>
  <c r="C9" i="47"/>
  <c r="F9" i="47"/>
  <c r="F29" i="69"/>
  <c r="F30" i="69" s="1"/>
  <c r="C10" i="47"/>
  <c r="F10" i="47" s="1"/>
  <c r="F34" i="69"/>
  <c r="C11" i="47" s="1"/>
  <c r="F11" i="47" s="1"/>
  <c r="F38" i="69"/>
  <c r="C12" i="47" s="1"/>
  <c r="F42" i="69"/>
  <c r="F47" i="69"/>
  <c r="F51" i="69"/>
  <c r="C15" i="47" s="1"/>
  <c r="F55" i="69"/>
  <c r="C16" i="47" s="1"/>
  <c r="F60" i="69"/>
  <c r="C17" i="47"/>
  <c r="F64" i="69"/>
  <c r="C18" i="47"/>
  <c r="F18" i="47" s="1"/>
  <c r="F68" i="69"/>
  <c r="C19" i="47" s="1"/>
  <c r="F19" i="47" s="1"/>
  <c r="F73" i="69"/>
  <c r="C20" i="47" s="1"/>
  <c r="F20" i="47" s="1"/>
  <c r="F77" i="69"/>
  <c r="C21" i="47"/>
  <c r="F81" i="69"/>
  <c r="C22" i="47" s="1"/>
  <c r="F87" i="69"/>
  <c r="F91" i="69"/>
  <c r="F95" i="69"/>
  <c r="C28" i="47" s="1"/>
  <c r="F100" i="69"/>
  <c r="F104" i="69"/>
  <c r="C30" i="47" s="1"/>
  <c r="F30" i="47" s="1"/>
  <c r="F108" i="69"/>
  <c r="C31" i="47" s="1"/>
  <c r="A1" i="50"/>
  <c r="C7" i="50"/>
  <c r="D7" i="50"/>
  <c r="E8" i="50"/>
  <c r="G7" i="50" s="1"/>
  <c r="G11" i="50" s="1"/>
  <c r="G12" i="50" s="1"/>
  <c r="E9" i="50"/>
  <c r="G8" i="50" s="1"/>
  <c r="E10" i="50"/>
  <c r="G9" i="50" s="1"/>
  <c r="A1" i="49"/>
  <c r="C5" i="49"/>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6" i="49"/>
  <c r="C42" i="49"/>
  <c r="C43" i="49"/>
  <c r="C44" i="49"/>
  <c r="C45" i="49"/>
  <c r="C46" i="49"/>
  <c r="C47" i="49"/>
  <c r="C48" i="49"/>
  <c r="C49" i="49"/>
  <c r="C50" i="49"/>
  <c r="C51" i="49"/>
  <c r="C52" i="49"/>
  <c r="C74" i="49" s="1"/>
  <c r="C53" i="49"/>
  <c r="C54" i="49"/>
  <c r="C55" i="49"/>
  <c r="C56" i="49"/>
  <c r="C57" i="49"/>
  <c r="C58" i="49"/>
  <c r="C59" i="49"/>
  <c r="C60" i="49"/>
  <c r="C61" i="49"/>
  <c r="C62" i="49"/>
  <c r="C63" i="49"/>
  <c r="C64" i="49"/>
  <c r="C65" i="49"/>
  <c r="C66" i="49"/>
  <c r="C67" i="49"/>
  <c r="C68" i="49"/>
  <c r="C69" i="49"/>
  <c r="C70" i="49"/>
  <c r="C71" i="49"/>
  <c r="C73" i="49"/>
  <c r="A1" i="48"/>
  <c r="C17" i="48"/>
  <c r="C18" i="48"/>
  <c r="C19" i="48"/>
  <c r="C20" i="48"/>
  <c r="C21" i="48"/>
  <c r="A1" i="47"/>
  <c r="E5" i="47"/>
  <c r="E6" i="47"/>
  <c r="E7" i="47"/>
  <c r="E11" i="47"/>
  <c r="E12" i="47"/>
  <c r="E13" i="47"/>
  <c r="E14" i="47"/>
  <c r="F14" i="47" s="1"/>
  <c r="E15" i="47"/>
  <c r="E16" i="47"/>
  <c r="F16" i="47" s="1"/>
  <c r="E20" i="47"/>
  <c r="E21" i="47"/>
  <c r="E22" i="47"/>
  <c r="E26" i="47"/>
  <c r="E27" i="47"/>
  <c r="E28" i="47"/>
  <c r="E29" i="47"/>
  <c r="E30" i="47"/>
  <c r="E31" i="47"/>
  <c r="A23" i="290"/>
  <c r="A24" i="290" s="1"/>
  <c r="A25" i="290" s="1"/>
  <c r="A26" i="290" s="1"/>
  <c r="A27" i="290" s="1"/>
  <c r="A28" i="290" s="1"/>
  <c r="A29" i="290" s="1"/>
  <c r="A30" i="290" s="1"/>
  <c r="A31" i="290" s="1"/>
  <c r="A32" i="290" s="1"/>
  <c r="A33" i="290" s="1"/>
  <c r="A34" i="290" s="1"/>
  <c r="A35" i="290" s="1"/>
  <c r="A36" i="290" s="1"/>
  <c r="A37" i="290" s="1"/>
  <c r="J22" i="290" s="1"/>
  <c r="J23" i="290" s="1"/>
  <c r="J24" i="290" s="1"/>
  <c r="J25" i="290" s="1"/>
  <c r="J26" i="290" s="1"/>
  <c r="J27" i="290" s="1"/>
  <c r="J28" i="290" s="1"/>
  <c r="C24" i="290"/>
  <c r="D24" i="290"/>
  <c r="G24" i="290" s="1"/>
  <c r="D8" i="38" s="1"/>
  <c r="E24" i="290"/>
  <c r="C26" i="290"/>
  <c r="D26" i="290"/>
  <c r="E26" i="290"/>
  <c r="C27" i="290"/>
  <c r="D27" i="290"/>
  <c r="E27" i="290"/>
  <c r="C29" i="290"/>
  <c r="F29" i="290"/>
  <c r="D81" i="38" s="1"/>
  <c r="D29" i="290"/>
  <c r="E29" i="290"/>
  <c r="H29" i="290" s="1"/>
  <c r="C31" i="290"/>
  <c r="D31" i="290"/>
  <c r="E31" i="290"/>
  <c r="C32" i="290"/>
  <c r="D32" i="290"/>
  <c r="E32" i="290"/>
  <c r="C34" i="290"/>
  <c r="D34" i="290"/>
  <c r="E34" i="290"/>
  <c r="C36" i="290"/>
  <c r="D36" i="290"/>
  <c r="D35" i="290" s="1"/>
  <c r="D33" i="290" s="1"/>
  <c r="E36" i="290"/>
  <c r="C37" i="290"/>
  <c r="D37" i="290"/>
  <c r="E37" i="290"/>
  <c r="H8" i="278"/>
  <c r="E13" i="44" s="1"/>
  <c r="G13" i="44" s="1"/>
  <c r="A1" i="277"/>
  <c r="E7" i="277"/>
  <c r="F7" i="277"/>
  <c r="G7" i="277"/>
  <c r="E8" i="277"/>
  <c r="F8" i="277"/>
  <c r="H8" i="277" s="1"/>
  <c r="G8" i="277"/>
  <c r="I8" i="277" s="1"/>
  <c r="A1" i="250"/>
  <c r="D6" i="250"/>
  <c r="E6" i="250"/>
  <c r="F54" i="39" s="1"/>
  <c r="D7" i="250"/>
  <c r="D58" i="39" s="1"/>
  <c r="E7" i="250"/>
  <c r="F58" i="39"/>
  <c r="D8" i="250"/>
  <c r="D61" i="39" s="1"/>
  <c r="E8" i="250"/>
  <c r="F61" i="39"/>
  <c r="D9" i="250"/>
  <c r="D115" i="39"/>
  <c r="E9" i="250"/>
  <c r="F115" i="39" s="1"/>
  <c r="D10" i="250"/>
  <c r="D157" i="39" s="1"/>
  <c r="E10" i="250"/>
  <c r="F157" i="39" s="1"/>
  <c r="D11" i="250"/>
  <c r="E11" i="250"/>
  <c r="F42" i="38" s="1"/>
  <c r="D12" i="250"/>
  <c r="D42" i="38" s="1"/>
  <c r="E12" i="250"/>
  <c r="D13" i="250"/>
  <c r="D104" i="38" s="1"/>
  <c r="E13" i="250"/>
  <c r="D14" i="250"/>
  <c r="E14" i="250"/>
  <c r="F19" i="250"/>
  <c r="I19" i="250" s="1"/>
  <c r="J19" i="250" s="1"/>
  <c r="H19" i="250"/>
  <c r="F20" i="250"/>
  <c r="H20" i="250"/>
  <c r="F21" i="250"/>
  <c r="H21" i="250"/>
  <c r="F22" i="250"/>
  <c r="H22" i="250"/>
  <c r="F23" i="250"/>
  <c r="H23" i="250"/>
  <c r="F24" i="250"/>
  <c r="H24" i="250"/>
  <c r="F25" i="250"/>
  <c r="H25" i="250"/>
  <c r="F26" i="250"/>
  <c r="H26" i="250"/>
  <c r="F27" i="250"/>
  <c r="H27" i="250"/>
  <c r="F28" i="250"/>
  <c r="I28" i="250" s="1"/>
  <c r="J28" i="250" s="1"/>
  <c r="H28" i="250"/>
  <c r="F29" i="250"/>
  <c r="H29" i="250"/>
  <c r="F30" i="250"/>
  <c r="H30" i="250"/>
  <c r="F31" i="250"/>
  <c r="I31" i="250" s="1"/>
  <c r="H31" i="250"/>
  <c r="F32" i="250"/>
  <c r="I32" i="250" s="1"/>
  <c r="J32" i="250" s="1"/>
  <c r="H32" i="250"/>
  <c r="F33" i="250"/>
  <c r="H33" i="250"/>
  <c r="F34" i="250"/>
  <c r="H34" i="250"/>
  <c r="F35" i="250"/>
  <c r="I35" i="250" s="1"/>
  <c r="J35" i="250" s="1"/>
  <c r="H35" i="250"/>
  <c r="F36" i="250"/>
  <c r="H36" i="250"/>
  <c r="F37" i="250"/>
  <c r="H37" i="250"/>
  <c r="F38" i="250"/>
  <c r="H38" i="250"/>
  <c r="F39" i="250"/>
  <c r="H39" i="250"/>
  <c r="F40" i="250"/>
  <c r="H40" i="250"/>
  <c r="I40" i="250" s="1"/>
  <c r="J40" i="250" s="1"/>
  <c r="F41" i="250"/>
  <c r="I41" i="250" s="1"/>
  <c r="H41" i="250"/>
  <c r="F42" i="250"/>
  <c r="H42" i="250"/>
  <c r="F43" i="250"/>
  <c r="I43" i="250"/>
  <c r="J43" i="250"/>
  <c r="H43" i="250"/>
  <c r="F44" i="250"/>
  <c r="H44" i="250"/>
  <c r="I44" i="250"/>
  <c r="J44" i="250" s="1"/>
  <c r="F45" i="250"/>
  <c r="H45" i="250"/>
  <c r="F46" i="250"/>
  <c r="H46" i="250"/>
  <c r="F47" i="250"/>
  <c r="I47" i="250" s="1"/>
  <c r="J47" i="250" s="1"/>
  <c r="H47" i="250"/>
  <c r="F48" i="250"/>
  <c r="H48" i="250"/>
  <c r="F49" i="250"/>
  <c r="H49" i="250"/>
  <c r="F50" i="250"/>
  <c r="H50" i="250"/>
  <c r="F51" i="250"/>
  <c r="I51" i="250" s="1"/>
  <c r="J51" i="250" s="1"/>
  <c r="H51" i="250"/>
  <c r="F52" i="250"/>
  <c r="H52" i="250"/>
  <c r="F53" i="250"/>
  <c r="H53" i="250"/>
  <c r="A1" i="233"/>
  <c r="B6" i="233"/>
  <c r="E63" i="293"/>
  <c r="D12" i="233"/>
  <c r="D13" i="233"/>
  <c r="D15" i="233"/>
  <c r="D17" i="233" s="1"/>
  <c r="D16" i="233"/>
  <c r="D18" i="233"/>
  <c r="E18" i="233"/>
  <c r="D19" i="233"/>
  <c r="E19" i="233" s="1"/>
  <c r="D20" i="233"/>
  <c r="E20" i="233" s="1"/>
  <c r="D103" i="38" s="1"/>
  <c r="D102" i="38" s="1"/>
  <c r="D21" i="233"/>
  <c r="E21" i="233"/>
  <c r="D26" i="233"/>
  <c r="D28" i="233" s="1"/>
  <c r="E24" i="293" s="1"/>
  <c r="G24" i="293" s="1"/>
  <c r="A1" i="151"/>
  <c r="A7" i="151"/>
  <c r="A8" i="151" s="1"/>
  <c r="A9" i="151" s="1"/>
  <c r="A10" i="151" s="1"/>
  <c r="A11" i="151" s="1"/>
  <c r="A12" i="151" s="1"/>
  <c r="A13" i="151" s="1"/>
  <c r="A14" i="151" s="1"/>
  <c r="A15" i="151" s="1"/>
  <c r="A16" i="151" s="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A1"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1" i="247"/>
  <c r="F6" i="247"/>
  <c r="F10" i="247"/>
  <c r="A1" i="44"/>
  <c r="C6" i="44"/>
  <c r="C9" i="44"/>
  <c r="C12" i="44"/>
  <c r="C15" i="44"/>
  <c r="A1" i="285"/>
  <c r="E6" i="285"/>
  <c r="E7" i="285"/>
  <c r="G7" i="285"/>
  <c r="E9" i="285"/>
  <c r="E10" i="285"/>
  <c r="H10" i="285" s="1"/>
  <c r="A1" i="43"/>
  <c r="C6" i="43"/>
  <c r="C7" i="43"/>
  <c r="F7" i="43"/>
  <c r="C8" i="43"/>
  <c r="F8" i="43" s="1"/>
  <c r="C9" i="43"/>
  <c r="F9" i="43" s="1"/>
  <c r="C10" i="43"/>
  <c r="F10" i="43" s="1"/>
  <c r="C11" i="43"/>
  <c r="F11" i="43"/>
  <c r="C12" i="43"/>
  <c r="F12" i="43" s="1"/>
  <c r="C13" i="43"/>
  <c r="C14" i="43"/>
  <c r="F14" i="43" s="1"/>
  <c r="C15" i="43"/>
  <c r="F15" i="43" s="1"/>
  <c r="C16" i="43"/>
  <c r="F16" i="43" s="1"/>
  <c r="C17" i="43"/>
  <c r="F17" i="43" s="1"/>
  <c r="C18" i="43"/>
  <c r="F18" i="43"/>
  <c r="C19" i="43"/>
  <c r="F19" i="43" s="1"/>
  <c r="C20" i="43"/>
  <c r="F20" i="43"/>
  <c r="C21" i="43"/>
  <c r="F21" i="43" s="1"/>
  <c r="C22" i="43"/>
  <c r="F22" i="43" s="1"/>
  <c r="C23" i="43"/>
  <c r="F23" i="43" s="1"/>
  <c r="C24" i="43"/>
  <c r="F24" i="43" s="1"/>
  <c r="C25" i="43"/>
  <c r="F25" i="43"/>
  <c r="C26" i="43"/>
  <c r="F26" i="43" s="1"/>
  <c r="C27" i="43"/>
  <c r="F27" i="43" s="1"/>
  <c r="C28" i="43"/>
  <c r="F28" i="43" s="1"/>
  <c r="C29" i="43"/>
  <c r="F29" i="43" s="1"/>
  <c r="C30" i="43"/>
  <c r="F30" i="43" s="1"/>
  <c r="C31" i="43"/>
  <c r="F31" i="43" s="1"/>
  <c r="C32" i="43"/>
  <c r="F32" i="43"/>
  <c r="C33" i="43"/>
  <c r="F33" i="43" s="1"/>
  <c r="D39" i="43"/>
  <c r="D70" i="43" s="1"/>
  <c r="C40" i="43"/>
  <c r="F40" i="43"/>
  <c r="C41" i="43"/>
  <c r="C42" i="43"/>
  <c r="F42" i="43" s="1"/>
  <c r="C43" i="43"/>
  <c r="F43" i="43" s="1"/>
  <c r="C44" i="43"/>
  <c r="F44" i="43"/>
  <c r="C45" i="43"/>
  <c r="F45" i="43" s="1"/>
  <c r="C46" i="43"/>
  <c r="F46" i="43" s="1"/>
  <c r="C47" i="43"/>
  <c r="F47" i="43" s="1"/>
  <c r="C48" i="43"/>
  <c r="F48" i="43" s="1"/>
  <c r="C49" i="43"/>
  <c r="F49" i="43"/>
  <c r="C50" i="43"/>
  <c r="F50" i="43" s="1"/>
  <c r="C51" i="43"/>
  <c r="F51" i="43" s="1"/>
  <c r="C52" i="43"/>
  <c r="F52" i="43" s="1"/>
  <c r="C53" i="43"/>
  <c r="F53" i="43" s="1"/>
  <c r="C54" i="43"/>
  <c r="F54" i="43" s="1"/>
  <c r="C55" i="43"/>
  <c r="F55" i="43" s="1"/>
  <c r="C56" i="43"/>
  <c r="F56" i="43" s="1"/>
  <c r="C57" i="43"/>
  <c r="F57" i="43"/>
  <c r="C58" i="43"/>
  <c r="F58" i="43" s="1"/>
  <c r="C59" i="43"/>
  <c r="F59" i="43" s="1"/>
  <c r="C60" i="43"/>
  <c r="F60" i="43" s="1"/>
  <c r="C61" i="43"/>
  <c r="F61" i="43" s="1"/>
  <c r="C62" i="43"/>
  <c r="F62" i="43" s="1"/>
  <c r="C63" i="43"/>
  <c r="C64" i="43"/>
  <c r="F64" i="43" s="1"/>
  <c r="C65" i="43"/>
  <c r="F65" i="43"/>
  <c r="C66" i="43"/>
  <c r="F66" i="43" s="1"/>
  <c r="F39" i="43" s="1"/>
  <c r="F38" i="43" s="1"/>
  <c r="C67" i="43"/>
  <c r="F67" i="43"/>
  <c r="A1" i="276"/>
  <c r="E6" i="276"/>
  <c r="E7" i="276"/>
  <c r="E8" i="276"/>
  <c r="E9" i="276"/>
  <c r="E10" i="276"/>
  <c r="E11" i="276"/>
  <c r="E12" i="276"/>
  <c r="C13" i="276"/>
  <c r="C12" i="42" s="1"/>
  <c r="C26" i="276"/>
  <c r="C27" i="276"/>
  <c r="C28" i="276"/>
  <c r="C29" i="276"/>
  <c r="A1" i="42"/>
  <c r="A1" i="192"/>
  <c r="J6" i="192"/>
  <c r="K6" i="192"/>
  <c r="L6" i="192"/>
  <c r="M6" i="192"/>
  <c r="N6" i="192"/>
  <c r="A7" i="192"/>
  <c r="A8" i="192" s="1"/>
  <c r="A9" i="192" s="1"/>
  <c r="A10" i="192" s="1"/>
  <c r="A11" i="192" s="1"/>
  <c r="A12" i="192" s="1"/>
  <c r="A13" i="192" s="1"/>
  <c r="A14" i="192" s="1"/>
  <c r="A15" i="192" s="1"/>
  <c r="A16" i="192" s="1"/>
  <c r="A17" i="192" s="1"/>
  <c r="A18" i="192" s="1"/>
  <c r="A19" i="192" s="1"/>
  <c r="A20" i="192" s="1"/>
  <c r="A21" i="192" s="1"/>
  <c r="A22" i="192" s="1"/>
  <c r="A23" i="192" s="1"/>
  <c r="A24" i="192" s="1"/>
  <c r="A25" i="192" s="1"/>
  <c r="J7" i="192"/>
  <c r="K7" i="192"/>
  <c r="L7" i="192"/>
  <c r="M7" i="192"/>
  <c r="N7" i="192"/>
  <c r="J8" i="192"/>
  <c r="K8" i="192"/>
  <c r="L8" i="192"/>
  <c r="M8" i="192"/>
  <c r="N8" i="192"/>
  <c r="J9" i="192"/>
  <c r="K9" i="192"/>
  <c r="L9" i="192"/>
  <c r="M9" i="192"/>
  <c r="N9" i="192"/>
  <c r="J10" i="192"/>
  <c r="K10" i="192"/>
  <c r="L10" i="192"/>
  <c r="M10" i="192"/>
  <c r="N10" i="192"/>
  <c r="J11" i="192"/>
  <c r="K11" i="192"/>
  <c r="L11" i="192"/>
  <c r="M11" i="192"/>
  <c r="N11" i="192"/>
  <c r="J12" i="192"/>
  <c r="K12" i="192"/>
  <c r="L12" i="192"/>
  <c r="M12" i="192"/>
  <c r="N12" i="192"/>
  <c r="J13" i="192"/>
  <c r="K13" i="192"/>
  <c r="L13" i="192"/>
  <c r="M13" i="192"/>
  <c r="N13" i="192"/>
  <c r="J14" i="192"/>
  <c r="K14" i="192"/>
  <c r="L14" i="192"/>
  <c r="M14" i="192"/>
  <c r="N14" i="192"/>
  <c r="J15" i="192"/>
  <c r="K15" i="192"/>
  <c r="L15" i="192"/>
  <c r="M15" i="192"/>
  <c r="N15" i="192"/>
  <c r="J16" i="192"/>
  <c r="K16" i="192"/>
  <c r="L16" i="192"/>
  <c r="M16" i="192"/>
  <c r="N16" i="192"/>
  <c r="J17" i="192"/>
  <c r="K17" i="192"/>
  <c r="L17" i="192"/>
  <c r="M17" i="192"/>
  <c r="N17" i="192"/>
  <c r="J18" i="192"/>
  <c r="K18" i="192"/>
  <c r="L18" i="192"/>
  <c r="M18" i="192"/>
  <c r="N18" i="192"/>
  <c r="J19" i="192"/>
  <c r="K19" i="192"/>
  <c r="L19" i="192"/>
  <c r="M19" i="192"/>
  <c r="N19" i="192"/>
  <c r="J20" i="192"/>
  <c r="K20" i="192"/>
  <c r="L20" i="192"/>
  <c r="M20" i="192"/>
  <c r="N20" i="192"/>
  <c r="J21" i="192"/>
  <c r="K21" i="192"/>
  <c r="L21" i="192"/>
  <c r="M21" i="192"/>
  <c r="N21" i="192"/>
  <c r="J22" i="192"/>
  <c r="K22" i="192"/>
  <c r="L22" i="192"/>
  <c r="M22" i="192"/>
  <c r="N22" i="192"/>
  <c r="J23" i="192"/>
  <c r="K23" i="192"/>
  <c r="L23" i="192"/>
  <c r="M23" i="192"/>
  <c r="N23" i="192"/>
  <c r="J24" i="192"/>
  <c r="K24" i="192"/>
  <c r="L24" i="192"/>
  <c r="M24" i="192"/>
  <c r="N24" i="192"/>
  <c r="J25" i="192"/>
  <c r="K25" i="192"/>
  <c r="L25" i="192"/>
  <c r="M25" i="192"/>
  <c r="N25" i="192"/>
  <c r="J26" i="192"/>
  <c r="K26" i="192"/>
  <c r="L26" i="192"/>
  <c r="M26" i="192"/>
  <c r="N26" i="192"/>
  <c r="A27" i="192"/>
  <c r="A28" i="192" s="1"/>
  <c r="A29" i="192" s="1"/>
  <c r="A30" i="192" s="1"/>
  <c r="A31" i="192" s="1"/>
  <c r="A32" i="192" s="1"/>
  <c r="A33" i="192" s="1"/>
  <c r="A34" i="192" s="1"/>
  <c r="A35" i="192" s="1"/>
  <c r="A36" i="192" s="1"/>
  <c r="A37" i="192" s="1"/>
  <c r="A38" i="192" s="1"/>
  <c r="A39" i="192" s="1"/>
  <c r="A40" i="192" s="1"/>
  <c r="A41" i="192" s="1"/>
  <c r="A42" i="192" s="1"/>
  <c r="A43" i="192" s="1"/>
  <c r="A44" i="192" s="1"/>
  <c r="A45" i="192" s="1"/>
  <c r="A46" i="192" s="1"/>
  <c r="A47" i="192" s="1"/>
  <c r="A48" i="192" s="1"/>
  <c r="A49" i="192" s="1"/>
  <c r="A50" i="192" s="1"/>
  <c r="D27" i="192"/>
  <c r="D61" i="38" s="1"/>
  <c r="E27" i="192"/>
  <c r="D121" i="38"/>
  <c r="F27" i="192"/>
  <c r="D82" i="39"/>
  <c r="D81" i="39" s="1"/>
  <c r="G27" i="192"/>
  <c r="D122" i="39" s="1"/>
  <c r="D121" i="39" s="1"/>
  <c r="H27" i="192"/>
  <c r="D164" i="39" s="1"/>
  <c r="J28" i="192"/>
  <c r="K28" i="192"/>
  <c r="L28" i="192"/>
  <c r="M28" i="192"/>
  <c r="N28" i="192"/>
  <c r="J29" i="192"/>
  <c r="K29" i="192"/>
  <c r="L29" i="192"/>
  <c r="M29" i="192"/>
  <c r="N29" i="192"/>
  <c r="J30" i="192"/>
  <c r="K30" i="192"/>
  <c r="L30" i="192"/>
  <c r="M30" i="192"/>
  <c r="N30" i="192"/>
  <c r="J31" i="192"/>
  <c r="K31" i="192"/>
  <c r="L31" i="192"/>
  <c r="M31" i="192"/>
  <c r="N31" i="192"/>
  <c r="J32" i="192"/>
  <c r="K32" i="192"/>
  <c r="L32" i="192"/>
  <c r="M32" i="192"/>
  <c r="N32" i="192"/>
  <c r="J33" i="192"/>
  <c r="K33" i="192"/>
  <c r="L33" i="192"/>
  <c r="M33" i="192"/>
  <c r="N33" i="192"/>
  <c r="J34" i="192"/>
  <c r="K34" i="192"/>
  <c r="L34" i="192"/>
  <c r="M34" i="192"/>
  <c r="N34" i="192"/>
  <c r="J35" i="192"/>
  <c r="K35" i="192"/>
  <c r="L35" i="192"/>
  <c r="M35" i="192"/>
  <c r="N35" i="192"/>
  <c r="J36" i="192"/>
  <c r="K36" i="192"/>
  <c r="L36" i="192"/>
  <c r="M36" i="192"/>
  <c r="N36" i="192"/>
  <c r="J37" i="192"/>
  <c r="K37" i="192"/>
  <c r="L37" i="192"/>
  <c r="M37" i="192"/>
  <c r="N37" i="192"/>
  <c r="J38" i="192"/>
  <c r="K38" i="192"/>
  <c r="L38" i="192"/>
  <c r="M38" i="192"/>
  <c r="N38" i="192"/>
  <c r="J39" i="192"/>
  <c r="K39" i="192"/>
  <c r="L39" i="192"/>
  <c r="M39" i="192"/>
  <c r="N39" i="192"/>
  <c r="J40" i="192"/>
  <c r="K40" i="192"/>
  <c r="L40" i="192"/>
  <c r="M40" i="192"/>
  <c r="N40" i="192"/>
  <c r="J41" i="192"/>
  <c r="K41" i="192"/>
  <c r="L41" i="192"/>
  <c r="M41" i="192"/>
  <c r="N41" i="192"/>
  <c r="J42" i="192"/>
  <c r="K42" i="192"/>
  <c r="L42" i="192"/>
  <c r="M42" i="192"/>
  <c r="N42" i="192"/>
  <c r="J43" i="192"/>
  <c r="K43" i="192"/>
  <c r="L43" i="192"/>
  <c r="M43" i="192"/>
  <c r="N43" i="192"/>
  <c r="J44" i="192"/>
  <c r="K44" i="192"/>
  <c r="L44" i="192"/>
  <c r="M44" i="192"/>
  <c r="N44" i="192"/>
  <c r="J45" i="192"/>
  <c r="K45" i="192"/>
  <c r="L45" i="192"/>
  <c r="M45" i="192"/>
  <c r="N45" i="192"/>
  <c r="J46" i="192"/>
  <c r="K46" i="192"/>
  <c r="L46" i="192"/>
  <c r="M46" i="192"/>
  <c r="N46" i="192"/>
  <c r="J47" i="192"/>
  <c r="K47" i="192"/>
  <c r="L47" i="192"/>
  <c r="M47" i="192"/>
  <c r="N47" i="192"/>
  <c r="J48" i="192"/>
  <c r="K48" i="192"/>
  <c r="L48" i="192"/>
  <c r="M48" i="192"/>
  <c r="N48" i="192"/>
  <c r="D49" i="192"/>
  <c r="D62" i="38" s="1"/>
  <c r="D60" i="38" s="1"/>
  <c r="E49" i="192"/>
  <c r="F49" i="192"/>
  <c r="G49" i="192"/>
  <c r="H49" i="192"/>
  <c r="D165" i="39" s="1"/>
  <c r="A1" i="41"/>
  <c r="G6" i="41"/>
  <c r="H6" i="41"/>
  <c r="A7" i="4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G7" i="41"/>
  <c r="H7" i="41"/>
  <c r="G8" i="41"/>
  <c r="H8" i="41"/>
  <c r="G9" i="41"/>
  <c r="H9" i="41"/>
  <c r="G10" i="41"/>
  <c r="H10" i="41"/>
  <c r="G11" i="41"/>
  <c r="H11" i="41"/>
  <c r="G12" i="41"/>
  <c r="H12" i="41"/>
  <c r="G13" i="41"/>
  <c r="H13" i="41"/>
  <c r="G14" i="41"/>
  <c r="H14" i="41"/>
  <c r="G15" i="41"/>
  <c r="H15" i="41"/>
  <c r="G16" i="41"/>
  <c r="H16" i="41"/>
  <c r="G17" i="41"/>
  <c r="H17" i="41"/>
  <c r="G18" i="41"/>
  <c r="H18" i="41"/>
  <c r="G19" i="41"/>
  <c r="H19" i="41"/>
  <c r="G20" i="41"/>
  <c r="H20" i="41"/>
  <c r="G21" i="41"/>
  <c r="H21" i="41"/>
  <c r="G22" i="41"/>
  <c r="H22" i="41"/>
  <c r="G23" i="41"/>
  <c r="H23" i="41"/>
  <c r="G24" i="41"/>
  <c r="H24" i="41"/>
  <c r="G25" i="41"/>
  <c r="H25" i="41"/>
  <c r="G26" i="41"/>
  <c r="H26" i="41"/>
  <c r="D27" i="41"/>
  <c r="E27" i="41"/>
  <c r="D133" i="39" s="1"/>
  <c r="G28" i="41"/>
  <c r="H28" i="41"/>
  <c r="G29" i="41"/>
  <c r="H29" i="41"/>
  <c r="G30" i="41"/>
  <c r="H30" i="41"/>
  <c r="G31" i="41"/>
  <c r="H31" i="41"/>
  <c r="G32" i="41"/>
  <c r="H32" i="41"/>
  <c r="G33" i="41"/>
  <c r="H33" i="41"/>
  <c r="G34" i="41"/>
  <c r="H34" i="41"/>
  <c r="G35" i="41"/>
  <c r="H35" i="41"/>
  <c r="G36" i="41"/>
  <c r="H36" i="41"/>
  <c r="G37" i="41"/>
  <c r="H37" i="41"/>
  <c r="G38" i="41"/>
  <c r="H38" i="41"/>
  <c r="G39" i="41"/>
  <c r="H39" i="41"/>
  <c r="G40" i="41"/>
  <c r="H40" i="41"/>
  <c r="G41" i="41"/>
  <c r="H41" i="41"/>
  <c r="G42" i="41"/>
  <c r="H42" i="41"/>
  <c r="G43" i="41"/>
  <c r="H43" i="41"/>
  <c r="G44" i="41"/>
  <c r="H44" i="41"/>
  <c r="G45" i="41"/>
  <c r="H45" i="41"/>
  <c r="G46" i="41"/>
  <c r="H46" i="41"/>
  <c r="G47" i="41"/>
  <c r="H47" i="41"/>
  <c r="G48" i="41"/>
  <c r="H48" i="41"/>
  <c r="D49" i="41"/>
  <c r="H120" i="41" s="1"/>
  <c r="E49" i="41"/>
  <c r="H121" i="41" s="1"/>
  <c r="G50" i="41"/>
  <c r="H50" i="41"/>
  <c r="G51" i="41"/>
  <c r="H51" i="41"/>
  <c r="G52" i="41"/>
  <c r="H52" i="41"/>
  <c r="G53" i="41"/>
  <c r="H53" i="41"/>
  <c r="G54" i="41"/>
  <c r="H54" i="41"/>
  <c r="G55" i="41"/>
  <c r="H55" i="41"/>
  <c r="G56" i="41"/>
  <c r="H56" i="41"/>
  <c r="G57" i="41"/>
  <c r="H57" i="41"/>
  <c r="G58" i="41"/>
  <c r="H58" i="41"/>
  <c r="G59" i="41"/>
  <c r="H59" i="41"/>
  <c r="G60" i="41"/>
  <c r="H60" i="41"/>
  <c r="G61" i="41"/>
  <c r="H61" i="41"/>
  <c r="G62" i="41"/>
  <c r="H62" i="41"/>
  <c r="G63" i="41"/>
  <c r="H63" i="41"/>
  <c r="G64" i="41"/>
  <c r="H64" i="41"/>
  <c r="G65" i="41"/>
  <c r="H65" i="41"/>
  <c r="G66" i="41"/>
  <c r="H66" i="41"/>
  <c r="G67" i="41"/>
  <c r="H67" i="41"/>
  <c r="G68" i="41"/>
  <c r="H68" i="41"/>
  <c r="G69" i="41"/>
  <c r="H69" i="41"/>
  <c r="G70" i="41"/>
  <c r="H70" i="41"/>
  <c r="D71" i="41"/>
  <c r="E71" i="41"/>
  <c r="D135" i="39"/>
  <c r="G72" i="41"/>
  <c r="H72" i="41"/>
  <c r="G73" i="41"/>
  <c r="H73" i="41"/>
  <c r="G74" i="41"/>
  <c r="H74" i="41"/>
  <c r="G75" i="41"/>
  <c r="H75" i="41"/>
  <c r="G76" i="41"/>
  <c r="H76" i="41"/>
  <c r="G77" i="41"/>
  <c r="H77" i="41"/>
  <c r="G78" i="41"/>
  <c r="H78" i="41"/>
  <c r="G79" i="41"/>
  <c r="H79" i="41"/>
  <c r="G80" i="41"/>
  <c r="H80" i="41"/>
  <c r="G81" i="41"/>
  <c r="H81" i="41"/>
  <c r="G82" i="41"/>
  <c r="H82" i="41"/>
  <c r="G83" i="41"/>
  <c r="H83" i="41"/>
  <c r="G84" i="41"/>
  <c r="H84" i="41"/>
  <c r="G85" i="41"/>
  <c r="H85" i="41"/>
  <c r="G86" i="41"/>
  <c r="H86" i="41"/>
  <c r="G87" i="41"/>
  <c r="H87" i="41"/>
  <c r="G88" i="41"/>
  <c r="H88" i="41"/>
  <c r="G89" i="41"/>
  <c r="H89" i="41"/>
  <c r="G90" i="41"/>
  <c r="H90" i="41"/>
  <c r="G91" i="41"/>
  <c r="H91" i="41"/>
  <c r="G92" i="41"/>
  <c r="H92" i="41"/>
  <c r="D93" i="41"/>
  <c r="E93" i="41"/>
  <c r="G94" i="41"/>
  <c r="H94" i="41"/>
  <c r="G95" i="41"/>
  <c r="H95" i="41"/>
  <c r="G96" i="41"/>
  <c r="H96" i="41"/>
  <c r="G97" i="41"/>
  <c r="H97" i="41"/>
  <c r="G98" i="41"/>
  <c r="H98" i="41"/>
  <c r="G99" i="41"/>
  <c r="H99" i="41"/>
  <c r="G100" i="41"/>
  <c r="H100" i="41"/>
  <c r="G101" i="41"/>
  <c r="H101" i="41"/>
  <c r="G102" i="41"/>
  <c r="H102" i="41"/>
  <c r="G103" i="41"/>
  <c r="H103" i="41"/>
  <c r="G104" i="41"/>
  <c r="H104" i="41"/>
  <c r="G105" i="41"/>
  <c r="H105" i="41"/>
  <c r="G106" i="41"/>
  <c r="H106" i="41"/>
  <c r="G107" i="41"/>
  <c r="H107" i="41"/>
  <c r="G108" i="41"/>
  <c r="H108" i="41"/>
  <c r="G109" i="41"/>
  <c r="H109" i="41"/>
  <c r="G110" i="41"/>
  <c r="H110" i="41"/>
  <c r="G111" i="41"/>
  <c r="H111" i="41"/>
  <c r="G112" i="41"/>
  <c r="H112" i="41"/>
  <c r="G113" i="41"/>
  <c r="H113" i="41"/>
  <c r="G114" i="41"/>
  <c r="H114" i="41"/>
  <c r="D115" i="41"/>
  <c r="H124" i="41" s="1"/>
  <c r="E115" i="41"/>
  <c r="H125" i="41" s="1"/>
  <c r="A1" i="282"/>
  <c r="F6" i="282"/>
  <c r="F7" i="282"/>
  <c r="F8" i="282"/>
  <c r="F9" i="282"/>
  <c r="F10" i="282"/>
  <c r="F11" i="282"/>
  <c r="F12" i="282"/>
  <c r="F24" i="282" s="1"/>
  <c r="F13" i="282"/>
  <c r="F14" i="282"/>
  <c r="F15" i="282"/>
  <c r="F16" i="282"/>
  <c r="F17" i="282"/>
  <c r="F18" i="282"/>
  <c r="F19" i="282"/>
  <c r="F20" i="282"/>
  <c r="F21" i="282"/>
  <c r="F22" i="282"/>
  <c r="F23" i="282"/>
  <c r="D24" i="282"/>
  <c r="F25" i="282"/>
  <c r="F26" i="282"/>
  <c r="F27" i="282"/>
  <c r="F28" i="282"/>
  <c r="F29" i="282"/>
  <c r="F30" i="282"/>
  <c r="F31" i="282"/>
  <c r="F32" i="282"/>
  <c r="F33" i="282"/>
  <c r="F34" i="282"/>
  <c r="F35" i="282"/>
  <c r="F36" i="282"/>
  <c r="F37" i="282"/>
  <c r="F38" i="282"/>
  <c r="F39" i="282"/>
  <c r="F40" i="282"/>
  <c r="F41" i="282"/>
  <c r="F42" i="282"/>
  <c r="D43" i="282"/>
  <c r="D14" i="39" s="1"/>
  <c r="F45" i="282"/>
  <c r="F46" i="282"/>
  <c r="F47" i="282"/>
  <c r="F48" i="282"/>
  <c r="F49" i="282"/>
  <c r="F50" i="282"/>
  <c r="F51" i="282"/>
  <c r="F52" i="282"/>
  <c r="F53" i="282"/>
  <c r="F54" i="282"/>
  <c r="F55" i="282"/>
  <c r="F56" i="282"/>
  <c r="F57" i="282"/>
  <c r="F58" i="282"/>
  <c r="F59" i="282"/>
  <c r="F60" i="282"/>
  <c r="F61" i="282"/>
  <c r="F62" i="282"/>
  <c r="D63" i="282"/>
  <c r="F64" i="282"/>
  <c r="F65" i="282"/>
  <c r="F66" i="282"/>
  <c r="F67" i="282"/>
  <c r="F68" i="282"/>
  <c r="F69" i="282"/>
  <c r="F70" i="282"/>
  <c r="F71" i="282"/>
  <c r="F72" i="282"/>
  <c r="F73" i="282"/>
  <c r="F74" i="282"/>
  <c r="F75" i="282"/>
  <c r="F76" i="282"/>
  <c r="F77" i="282"/>
  <c r="F78" i="282"/>
  <c r="F79" i="282"/>
  <c r="F80" i="282"/>
  <c r="F81" i="282"/>
  <c r="D82" i="282"/>
  <c r="F85" i="282"/>
  <c r="F86" i="282"/>
  <c r="F87" i="282"/>
  <c r="F88" i="282"/>
  <c r="F89" i="282"/>
  <c r="F90" i="282"/>
  <c r="F91" i="282"/>
  <c r="F92" i="282"/>
  <c r="F93" i="282"/>
  <c r="F94" i="282"/>
  <c r="F95" i="282"/>
  <c r="F96" i="282"/>
  <c r="F97" i="282"/>
  <c r="F98" i="282"/>
  <c r="F99" i="282"/>
  <c r="F100" i="282"/>
  <c r="D101" i="282"/>
  <c r="F102" i="282"/>
  <c r="F103" i="282"/>
  <c r="F104" i="282"/>
  <c r="F105" i="282"/>
  <c r="F106" i="282"/>
  <c r="F107" i="282"/>
  <c r="F108" i="282"/>
  <c r="F109" i="282"/>
  <c r="F110" i="282"/>
  <c r="F111" i="282"/>
  <c r="F112" i="282"/>
  <c r="F113" i="282"/>
  <c r="F114" i="282"/>
  <c r="F115" i="282"/>
  <c r="F116" i="282"/>
  <c r="F117" i="282"/>
  <c r="F118" i="282"/>
  <c r="F119" i="282"/>
  <c r="D120" i="282"/>
  <c r="A1" i="39"/>
  <c r="A6" i="39"/>
  <c r="A7" i="39"/>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6" i="39" s="1"/>
  <c r="D6" i="39"/>
  <c r="F6" i="39"/>
  <c r="D9" i="39"/>
  <c r="F9" i="39" s="1"/>
  <c r="D15" i="39"/>
  <c r="F15" i="39" s="1"/>
  <c r="D19" i="39"/>
  <c r="F19" i="39"/>
  <c r="D20" i="39"/>
  <c r="F20" i="39" s="1"/>
  <c r="D22" i="39"/>
  <c r="F22" i="39" s="1"/>
  <c r="D23" i="39"/>
  <c r="F23" i="39"/>
  <c r="D24" i="39"/>
  <c r="D25" i="39"/>
  <c r="F25" i="39" s="1"/>
  <c r="D28" i="39"/>
  <c r="D31" i="39"/>
  <c r="D32" i="39"/>
  <c r="D33" i="39"/>
  <c r="F33" i="39" s="1"/>
  <c r="D40" i="39"/>
  <c r="D41" i="39"/>
  <c r="D42" i="39"/>
  <c r="D46" i="39"/>
  <c r="D47" i="39"/>
  <c r="D45" i="39" s="1"/>
  <c r="E47" i="39"/>
  <c r="D48" i="39"/>
  <c r="F48" i="39" s="1"/>
  <c r="D49" i="39"/>
  <c r="F49" i="39" s="1"/>
  <c r="D62" i="39"/>
  <c r="F62" i="39"/>
  <c r="D65" i="39"/>
  <c r="F65" i="39"/>
  <c r="D66" i="39"/>
  <c r="F66" i="39" s="1"/>
  <c r="D67" i="39"/>
  <c r="F67" i="39" s="1"/>
  <c r="D68" i="39"/>
  <c r="F68" i="39" s="1"/>
  <c r="D71" i="39"/>
  <c r="F71" i="39" s="1"/>
  <c r="D80" i="39"/>
  <c r="F80" i="39" s="1"/>
  <c r="D88" i="39"/>
  <c r="F88" i="39" s="1"/>
  <c r="D95" i="39"/>
  <c r="D97" i="39"/>
  <c r="D100" i="39"/>
  <c r="D102" i="39"/>
  <c r="D103" i="39"/>
  <c r="F103" i="39"/>
  <c r="D104" i="39"/>
  <c r="D105" i="39"/>
  <c r="F105" i="39"/>
  <c r="D107" i="39"/>
  <c r="F107" i="39" s="1"/>
  <c r="D108" i="39"/>
  <c r="F108" i="39" s="1"/>
  <c r="D109" i="39"/>
  <c r="D111" i="39"/>
  <c r="F111" i="39" s="1"/>
  <c r="D112" i="39"/>
  <c r="F112" i="39" s="1"/>
  <c r="D116" i="39"/>
  <c r="F116" i="39" s="1"/>
  <c r="D117" i="39"/>
  <c r="D118" i="39"/>
  <c r="F118" i="39" s="1"/>
  <c r="D119" i="39"/>
  <c r="F119" i="39" s="1"/>
  <c r="D120" i="39"/>
  <c r="F120" i="39" s="1"/>
  <c r="D125" i="39"/>
  <c r="F125" i="39" s="1"/>
  <c r="D126" i="39"/>
  <c r="F126" i="39" s="1"/>
  <c r="D131" i="39"/>
  <c r="F131" i="39"/>
  <c r="D138" i="39"/>
  <c r="F138" i="39"/>
  <c r="D140" i="39"/>
  <c r="D143" i="39"/>
  <c r="D145" i="39"/>
  <c r="D146" i="39"/>
  <c r="D147" i="39"/>
  <c r="D148" i="39"/>
  <c r="F148" i="39" s="1"/>
  <c r="D150" i="39"/>
  <c r="F150" i="39" s="1"/>
  <c r="D151" i="39"/>
  <c r="F151" i="39" s="1"/>
  <c r="D153" i="39"/>
  <c r="D154" i="39"/>
  <c r="D158" i="39"/>
  <c r="F158" i="39" s="1"/>
  <c r="D159" i="39"/>
  <c r="D160" i="39"/>
  <c r="F160" i="39" s="1"/>
  <c r="D161" i="39"/>
  <c r="F161" i="39" s="1"/>
  <c r="D162" i="39"/>
  <c r="F162" i="39" s="1"/>
  <c r="D167" i="39"/>
  <c r="D168" i="39"/>
  <c r="F168" i="39" s="1"/>
  <c r="F176" i="39"/>
  <c r="F175" i="39" s="1"/>
  <c r="A1" i="38"/>
  <c r="A6" i="38"/>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8" i="38" s="1"/>
  <c r="A69" i="38" s="1"/>
  <c r="A70" i="38" s="1"/>
  <c r="A71" i="38" s="1"/>
  <c r="A72" i="38" s="1"/>
  <c r="D12" i="38"/>
  <c r="F12" i="38" s="1"/>
  <c r="D14" i="38"/>
  <c r="D13" i="38" s="1"/>
  <c r="D15" i="38"/>
  <c r="F15" i="38"/>
  <c r="D17" i="38"/>
  <c r="F22" i="38"/>
  <c r="D25" i="38"/>
  <c r="D26" i="38"/>
  <c r="D27" i="38"/>
  <c r="D28" i="38"/>
  <c r="D31" i="38"/>
  <c r="D32" i="38"/>
  <c r="F32" i="38" s="1"/>
  <c r="D33" i="38"/>
  <c r="D34" i="38"/>
  <c r="F34" i="38" s="1"/>
  <c r="D36" i="38"/>
  <c r="F36" i="38" s="1"/>
  <c r="D37" i="38"/>
  <c r="F37" i="38"/>
  <c r="D38" i="38"/>
  <c r="F38" i="38"/>
  <c r="D39" i="38"/>
  <c r="F39" i="38" s="1"/>
  <c r="D44" i="38"/>
  <c r="F44" i="38" s="1"/>
  <c r="D45" i="38"/>
  <c r="F45" i="38" s="1"/>
  <c r="D48" i="38"/>
  <c r="D49" i="38"/>
  <c r="F49" i="38" s="1"/>
  <c r="D50" i="38"/>
  <c r="F50" i="38"/>
  <c r="D52" i="38"/>
  <c r="D51" i="38"/>
  <c r="D53" i="38"/>
  <c r="F53" i="38"/>
  <c r="D54" i="38"/>
  <c r="F54" i="38" s="1"/>
  <c r="D56" i="38"/>
  <c r="D57" i="38"/>
  <c r="F57" i="38"/>
  <c r="D59" i="38"/>
  <c r="F59" i="38" s="1"/>
  <c r="D64" i="38"/>
  <c r="F64" i="38"/>
  <c r="D68" i="38"/>
  <c r="F68" i="38" s="1"/>
  <c r="F74" i="38"/>
  <c r="D76" i="38"/>
  <c r="F76" i="38" s="1"/>
  <c r="D77" i="38"/>
  <c r="F77" i="38" s="1"/>
  <c r="D79" i="38"/>
  <c r="F84" i="38"/>
  <c r="D87" i="38"/>
  <c r="D88" i="38"/>
  <c r="F88" i="38" s="1"/>
  <c r="D89" i="38"/>
  <c r="D90" i="38"/>
  <c r="F90" i="38"/>
  <c r="D93" i="38"/>
  <c r="D94" i="38"/>
  <c r="F94" i="38" s="1"/>
  <c r="D95" i="38"/>
  <c r="D96" i="38"/>
  <c r="F96" i="38" s="1"/>
  <c r="D98" i="38"/>
  <c r="F98" i="38" s="1"/>
  <c r="D99" i="38"/>
  <c r="D100" i="38"/>
  <c r="F100" i="38"/>
  <c r="D101" i="38"/>
  <c r="F101" i="38"/>
  <c r="D105" i="38"/>
  <c r="F105" i="38" s="1"/>
  <c r="D108" i="38"/>
  <c r="D109" i="38"/>
  <c r="F109" i="38"/>
  <c r="D110" i="38"/>
  <c r="F110" i="38" s="1"/>
  <c r="D112" i="38"/>
  <c r="D113" i="38"/>
  <c r="D114" i="38"/>
  <c r="F114" i="38" s="1"/>
  <c r="D116" i="38"/>
  <c r="D117" i="38"/>
  <c r="D119" i="38"/>
  <c r="F119" i="38"/>
  <c r="D124" i="38"/>
  <c r="F124" i="38"/>
  <c r="D128" i="38"/>
  <c r="A1" i="37"/>
  <c r="H14" i="37"/>
  <c r="A1" i="67"/>
  <c r="A1" i="273"/>
  <c r="A1" i="115"/>
  <c r="A1" i="249"/>
  <c r="A1" i="286"/>
  <c r="A1" i="68"/>
  <c r="A1" i="156"/>
  <c r="A1" i="33"/>
  <c r="A1" i="157"/>
  <c r="A1" i="253"/>
  <c r="A1" i="252"/>
  <c r="A1" i="251"/>
  <c r="A1" i="158"/>
  <c r="A1" i="28"/>
  <c r="A1" i="27"/>
  <c r="A1" i="26"/>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E45" i="26"/>
  <c r="A1" i="74"/>
  <c r="N18" i="74"/>
  <c r="G10" i="26"/>
  <c r="O18" i="74"/>
  <c r="H10" i="26" s="1"/>
  <c r="P18" i="74"/>
  <c r="I10" i="26" s="1"/>
  <c r="R18" i="74"/>
  <c r="N31" i="74"/>
  <c r="J10" i="26" s="1"/>
  <c r="O31" i="74"/>
  <c r="K10" i="26"/>
  <c r="K11" i="26" s="1"/>
  <c r="P31" i="74"/>
  <c r="L10" i="26" s="1"/>
  <c r="R31" i="74"/>
  <c r="N42" i="74"/>
  <c r="G16" i="26"/>
  <c r="O42" i="74"/>
  <c r="P42" i="74"/>
  <c r="I16" i="26"/>
  <c r="R42" i="74"/>
  <c r="N53" i="74"/>
  <c r="J16" i="26" s="1"/>
  <c r="O53" i="74"/>
  <c r="P53" i="74"/>
  <c r="R53" i="74"/>
  <c r="N64" i="74"/>
  <c r="D30" i="26" s="1"/>
  <c r="O64" i="74"/>
  <c r="E30" i="26" s="1"/>
  <c r="P64" i="74"/>
  <c r="F30" i="26" s="1"/>
  <c r="R64" i="74"/>
  <c r="N75" i="74"/>
  <c r="G30" i="26" s="1"/>
  <c r="O75" i="74"/>
  <c r="H30" i="26"/>
  <c r="P75" i="74"/>
  <c r="I30" i="26" s="1"/>
  <c r="R75" i="74"/>
  <c r="N86" i="74"/>
  <c r="J30" i="26" s="1"/>
  <c r="O86" i="74"/>
  <c r="K30" i="26" s="1"/>
  <c r="P86" i="74"/>
  <c r="L30" i="26" s="1"/>
  <c r="R86" i="74"/>
  <c r="N93" i="74"/>
  <c r="D37" i="26" s="1"/>
  <c r="O93" i="74"/>
  <c r="E37" i="26" s="1"/>
  <c r="P93" i="74"/>
  <c r="F37" i="26" s="1"/>
  <c r="R93" i="74"/>
  <c r="N100" i="74"/>
  <c r="O100" i="74"/>
  <c r="H37" i="26"/>
  <c r="H38" i="26" s="1"/>
  <c r="P100" i="74"/>
  <c r="I37" i="26" s="1"/>
  <c r="R100" i="74"/>
  <c r="N107" i="74"/>
  <c r="O107" i="74"/>
  <c r="K37" i="26" s="1"/>
  <c r="P107" i="74"/>
  <c r="L37" i="26" s="1"/>
  <c r="R107" i="74"/>
  <c r="N115" i="74"/>
  <c r="G9" i="27" s="1"/>
  <c r="O115" i="74"/>
  <c r="H9" i="27"/>
  <c r="P115" i="74"/>
  <c r="I9" i="27"/>
  <c r="R115" i="74"/>
  <c r="N122" i="74"/>
  <c r="J9" i="27" s="1"/>
  <c r="O122" i="74"/>
  <c r="K9" i="27" s="1"/>
  <c r="P122" i="74"/>
  <c r="R122" i="74"/>
  <c r="N129" i="74"/>
  <c r="O129" i="74"/>
  <c r="E14" i="27"/>
  <c r="P129" i="74"/>
  <c r="R129" i="74"/>
  <c r="N136" i="74"/>
  <c r="G14" i="27"/>
  <c r="O136" i="74"/>
  <c r="H14" i="27"/>
  <c r="P136" i="74"/>
  <c r="I14" i="27" s="1"/>
  <c r="R136" i="74"/>
  <c r="N143" i="74"/>
  <c r="J14" i="27" s="1"/>
  <c r="O143" i="74"/>
  <c r="P143" i="74"/>
  <c r="L14" i="27" s="1"/>
  <c r="R143" i="74"/>
  <c r="N150" i="74"/>
  <c r="O150" i="74"/>
  <c r="E19" i="27" s="1"/>
  <c r="P150" i="74"/>
  <c r="R150" i="74"/>
  <c r="N157" i="74"/>
  <c r="G19" i="27"/>
  <c r="O157" i="74"/>
  <c r="H19" i="27" s="1"/>
  <c r="P157" i="74"/>
  <c r="I19" i="27" s="1"/>
  <c r="R157" i="74"/>
  <c r="N164" i="74"/>
  <c r="J19" i="27" s="1"/>
  <c r="O164" i="74"/>
  <c r="K19" i="27" s="1"/>
  <c r="P164" i="74"/>
  <c r="L19" i="27" s="1"/>
  <c r="R164" i="74"/>
  <c r="N172" i="74"/>
  <c r="G8" i="28"/>
  <c r="O172" i="74"/>
  <c r="H8" i="28" s="1"/>
  <c r="P172" i="74"/>
  <c r="I8" i="28"/>
  <c r="R172" i="74"/>
  <c r="N179" i="74"/>
  <c r="J8" i="28"/>
  <c r="O179" i="74"/>
  <c r="P179" i="74"/>
  <c r="L8" i="28"/>
  <c r="R179" i="74"/>
  <c r="N186" i="74"/>
  <c r="O186" i="74"/>
  <c r="E12" i="28" s="1"/>
  <c r="P186" i="74"/>
  <c r="F12" i="28" s="1"/>
  <c r="F13" i="28" s="1"/>
  <c r="R186" i="74"/>
  <c r="N193" i="74"/>
  <c r="G12" i="28" s="1"/>
  <c r="O193" i="74"/>
  <c r="H12" i="28" s="1"/>
  <c r="P193" i="74"/>
  <c r="R193" i="74"/>
  <c r="N200" i="74"/>
  <c r="J12" i="28" s="1"/>
  <c r="O200" i="74"/>
  <c r="K12" i="28" s="1"/>
  <c r="P200" i="74"/>
  <c r="L12" i="28" s="1"/>
  <c r="R200" i="74"/>
  <c r="N207" i="74"/>
  <c r="D16" i="28" s="1"/>
  <c r="O207" i="74"/>
  <c r="P207" i="74"/>
  <c r="F16" i="28" s="1"/>
  <c r="R207" i="74"/>
  <c r="N214" i="74"/>
  <c r="G16" i="28"/>
  <c r="O214" i="74"/>
  <c r="H16" i="28" s="1"/>
  <c r="P214" i="74"/>
  <c r="R214" i="74"/>
  <c r="N221" i="74"/>
  <c r="J16" i="28" s="1"/>
  <c r="O221" i="74"/>
  <c r="K16" i="28"/>
  <c r="P221" i="74"/>
  <c r="L16" i="28"/>
  <c r="R221" i="74"/>
  <c r="A1" i="73"/>
  <c r="M18" i="73"/>
  <c r="N18" i="73"/>
  <c r="O18" i="73"/>
  <c r="H9" i="26" s="1"/>
  <c r="P18" i="73"/>
  <c r="I9" i="26" s="1"/>
  <c r="R18" i="73"/>
  <c r="T18" i="73"/>
  <c r="U18" i="73"/>
  <c r="V18" i="73"/>
  <c r="W18" i="73"/>
  <c r="M31" i="73"/>
  <c r="N31" i="73"/>
  <c r="J9" i="26" s="1"/>
  <c r="O31" i="73"/>
  <c r="K9" i="26"/>
  <c r="P31" i="73"/>
  <c r="L9" i="26" s="1"/>
  <c r="R31" i="73"/>
  <c r="T31" i="73"/>
  <c r="U31" i="73"/>
  <c r="V31" i="73"/>
  <c r="W31" i="73"/>
  <c r="M42" i="73"/>
  <c r="N42" i="73"/>
  <c r="O42" i="73"/>
  <c r="H15" i="26" s="1"/>
  <c r="P42" i="73"/>
  <c r="I15" i="26" s="1"/>
  <c r="R42" i="73"/>
  <c r="T42" i="73"/>
  <c r="U42" i="73"/>
  <c r="V42" i="73"/>
  <c r="W42" i="73"/>
  <c r="M53" i="73"/>
  <c r="N53" i="73"/>
  <c r="J15" i="26"/>
  <c r="O53" i="73"/>
  <c r="K15" i="26"/>
  <c r="P53" i="73"/>
  <c r="R53" i="73"/>
  <c r="T53" i="73"/>
  <c r="U53" i="73"/>
  <c r="V53" i="73"/>
  <c r="W53" i="73"/>
  <c r="W108" i="73" s="1"/>
  <c r="M64" i="73"/>
  <c r="N64" i="73"/>
  <c r="O64" i="73"/>
  <c r="E29" i="26"/>
  <c r="P64" i="73"/>
  <c r="F29" i="26"/>
  <c r="R64" i="73"/>
  <c r="T64" i="73"/>
  <c r="U64" i="73"/>
  <c r="V64" i="73"/>
  <c r="W64" i="73"/>
  <c r="M75" i="73"/>
  <c r="N75" i="73"/>
  <c r="G29" i="26" s="1"/>
  <c r="O75" i="73"/>
  <c r="H29" i="26"/>
  <c r="P75" i="73"/>
  <c r="I29" i="26" s="1"/>
  <c r="R75" i="73"/>
  <c r="T75" i="73"/>
  <c r="U75" i="73"/>
  <c r="V75" i="73"/>
  <c r="W75" i="73"/>
  <c r="M86" i="73"/>
  <c r="N86" i="73"/>
  <c r="J29" i="26" s="1"/>
  <c r="O86" i="73"/>
  <c r="K29" i="26"/>
  <c r="P86" i="73"/>
  <c r="L29" i="26"/>
  <c r="R86" i="73"/>
  <c r="T86" i="73"/>
  <c r="U86" i="73"/>
  <c r="V86" i="73"/>
  <c r="W86" i="73"/>
  <c r="M93" i="73"/>
  <c r="N93" i="73"/>
  <c r="D36" i="26" s="1"/>
  <c r="O93" i="73"/>
  <c r="P93" i="73"/>
  <c r="F36" i="26"/>
  <c r="R93" i="73"/>
  <c r="T93" i="73"/>
  <c r="U93" i="73"/>
  <c r="V93" i="73"/>
  <c r="W93" i="73"/>
  <c r="M100" i="73"/>
  <c r="N100" i="73"/>
  <c r="O100" i="73"/>
  <c r="H36" i="26" s="1"/>
  <c r="P100" i="73"/>
  <c r="R100" i="73"/>
  <c r="T100" i="73"/>
  <c r="U100" i="73"/>
  <c r="V100" i="73"/>
  <c r="W100" i="73"/>
  <c r="M107" i="73"/>
  <c r="N107" i="73"/>
  <c r="J36" i="26" s="1"/>
  <c r="O107" i="73"/>
  <c r="K36" i="26" s="1"/>
  <c r="P107" i="73"/>
  <c r="R107" i="73"/>
  <c r="T107" i="73"/>
  <c r="U107" i="73"/>
  <c r="V107" i="73"/>
  <c r="W107" i="73"/>
  <c r="M115" i="73"/>
  <c r="N115" i="73"/>
  <c r="O115" i="73"/>
  <c r="P115" i="73"/>
  <c r="I7" i="28" s="1"/>
  <c r="R115" i="73"/>
  <c r="T115" i="73"/>
  <c r="U115" i="73"/>
  <c r="V115" i="73"/>
  <c r="W115" i="73"/>
  <c r="M122" i="73"/>
  <c r="N122" i="73"/>
  <c r="J7" i="28" s="1"/>
  <c r="O122" i="73"/>
  <c r="K7" i="28" s="1"/>
  <c r="P122" i="73"/>
  <c r="L7" i="28" s="1"/>
  <c r="R122" i="73"/>
  <c r="T122" i="73"/>
  <c r="U122" i="73"/>
  <c r="U165" i="73" s="1"/>
  <c r="V122" i="73"/>
  <c r="W122" i="73"/>
  <c r="M129" i="73"/>
  <c r="N129" i="73"/>
  <c r="O129" i="73"/>
  <c r="E11" i="28" s="1"/>
  <c r="E13" i="28" s="1"/>
  <c r="P129" i="73"/>
  <c r="F11" i="28" s="1"/>
  <c r="R129" i="73"/>
  <c r="T129" i="73"/>
  <c r="U129" i="73"/>
  <c r="V129" i="73"/>
  <c r="W129" i="73"/>
  <c r="M136" i="73"/>
  <c r="N136" i="73"/>
  <c r="G11" i="28" s="1"/>
  <c r="O136" i="73"/>
  <c r="H11" i="28" s="1"/>
  <c r="P136" i="73"/>
  <c r="R136" i="73"/>
  <c r="T136" i="73"/>
  <c r="T165" i="73" s="1"/>
  <c r="U136" i="73"/>
  <c r="V136" i="73"/>
  <c r="W136" i="73"/>
  <c r="M143" i="73"/>
  <c r="N143" i="73"/>
  <c r="J11" i="28" s="1"/>
  <c r="O143" i="73"/>
  <c r="K11" i="28" s="1"/>
  <c r="P143" i="73"/>
  <c r="L11" i="28" s="1"/>
  <c r="R143" i="73"/>
  <c r="T143" i="73"/>
  <c r="U143" i="73"/>
  <c r="V143" i="73"/>
  <c r="W143" i="73"/>
  <c r="M150" i="73"/>
  <c r="N150" i="73"/>
  <c r="D15" i="28" s="1"/>
  <c r="O150" i="73"/>
  <c r="P150" i="73"/>
  <c r="F15" i="28" s="1"/>
  <c r="F17" i="28" s="1"/>
  <c r="R150" i="73"/>
  <c r="T150" i="73"/>
  <c r="U150" i="73"/>
  <c r="V150" i="73"/>
  <c r="W150" i="73"/>
  <c r="M157" i="73"/>
  <c r="N157" i="73"/>
  <c r="G15" i="28" s="1"/>
  <c r="O157" i="73"/>
  <c r="H15" i="28"/>
  <c r="P157" i="73"/>
  <c r="I15" i="28" s="1"/>
  <c r="R157" i="73"/>
  <c r="T157" i="73"/>
  <c r="U157" i="73"/>
  <c r="V157" i="73"/>
  <c r="W157" i="73"/>
  <c r="M164" i="73"/>
  <c r="N164" i="73"/>
  <c r="J15" i="28" s="1"/>
  <c r="O164" i="73"/>
  <c r="K15" i="28"/>
  <c r="P164" i="73"/>
  <c r="L15" i="28" s="1"/>
  <c r="R164" i="73"/>
  <c r="T164" i="73"/>
  <c r="U164" i="73"/>
  <c r="V164" i="73"/>
  <c r="W164" i="73"/>
  <c r="A1" i="72"/>
  <c r="M18" i="72"/>
  <c r="N18" i="72"/>
  <c r="G8" i="26" s="1"/>
  <c r="O18" i="72"/>
  <c r="H8" i="26" s="1"/>
  <c r="P18" i="72"/>
  <c r="I8" i="26" s="1"/>
  <c r="R18" i="72"/>
  <c r="T18" i="72"/>
  <c r="U18" i="72"/>
  <c r="V18" i="72"/>
  <c r="W18" i="72"/>
  <c r="M31" i="72"/>
  <c r="N31" i="72"/>
  <c r="J8" i="26" s="1"/>
  <c r="O31" i="72"/>
  <c r="K8" i="26" s="1"/>
  <c r="P31" i="72"/>
  <c r="L8" i="26" s="1"/>
  <c r="R31" i="72"/>
  <c r="T31" i="72"/>
  <c r="U31" i="72"/>
  <c r="V31" i="72"/>
  <c r="W31" i="72"/>
  <c r="M42" i="72"/>
  <c r="N42" i="72"/>
  <c r="G14" i="26" s="1"/>
  <c r="O42" i="72"/>
  <c r="H14" i="26" s="1"/>
  <c r="P42" i="72"/>
  <c r="I14" i="26" s="1"/>
  <c r="R42" i="72"/>
  <c r="T42" i="72"/>
  <c r="U42" i="72"/>
  <c r="V42" i="72"/>
  <c r="W42" i="72"/>
  <c r="M53" i="72"/>
  <c r="N53" i="72"/>
  <c r="J14" i="26" s="1"/>
  <c r="O53" i="72"/>
  <c r="K14" i="26" s="1"/>
  <c r="P53" i="72"/>
  <c r="L14" i="26" s="1"/>
  <c r="R53" i="72"/>
  <c r="T53" i="72"/>
  <c r="U53" i="72"/>
  <c r="V53" i="72"/>
  <c r="W53" i="72"/>
  <c r="M64" i="72"/>
  <c r="M130" i="72" s="1"/>
  <c r="N64" i="72"/>
  <c r="D20" i="26" s="1"/>
  <c r="O64" i="72"/>
  <c r="P64" i="72"/>
  <c r="F20" i="26"/>
  <c r="R64" i="72"/>
  <c r="T64" i="72"/>
  <c r="U64" i="72"/>
  <c r="V64" i="72"/>
  <c r="W64" i="72"/>
  <c r="M75" i="72"/>
  <c r="N75" i="72"/>
  <c r="D23" i="26"/>
  <c r="O75" i="72"/>
  <c r="E23" i="26"/>
  <c r="P75" i="72"/>
  <c r="F23" i="26"/>
  <c r="R75" i="72"/>
  <c r="T75" i="72"/>
  <c r="U75" i="72"/>
  <c r="V75" i="72"/>
  <c r="W75" i="72"/>
  <c r="M86" i="72"/>
  <c r="N86" i="72"/>
  <c r="D28" i="26"/>
  <c r="O86" i="72"/>
  <c r="E28" i="26"/>
  <c r="P86" i="72"/>
  <c r="F28" i="26"/>
  <c r="R86" i="72"/>
  <c r="T86" i="72"/>
  <c r="U86" i="72"/>
  <c r="V86" i="72"/>
  <c r="W86" i="72"/>
  <c r="M97" i="72"/>
  <c r="N97" i="72"/>
  <c r="G28" i="26"/>
  <c r="O97" i="72"/>
  <c r="H28" i="26"/>
  <c r="P97" i="72"/>
  <c r="I28" i="26"/>
  <c r="R97" i="72"/>
  <c r="T97" i="72"/>
  <c r="U97" i="72"/>
  <c r="V97" i="72"/>
  <c r="W97" i="72"/>
  <c r="M108" i="72"/>
  <c r="N108" i="72"/>
  <c r="J28" i="26"/>
  <c r="O108" i="72"/>
  <c r="K28" i="26"/>
  <c r="P108" i="72"/>
  <c r="R108" i="72"/>
  <c r="T108" i="72"/>
  <c r="U108" i="72"/>
  <c r="V108" i="72"/>
  <c r="W108" i="72"/>
  <c r="M115" i="72"/>
  <c r="N115" i="72"/>
  <c r="D35" i="26" s="1"/>
  <c r="O115" i="72"/>
  <c r="E35" i="26" s="1"/>
  <c r="P115" i="72"/>
  <c r="F35" i="26" s="1"/>
  <c r="R115" i="72"/>
  <c r="T115" i="72"/>
  <c r="U115" i="72"/>
  <c r="V115" i="72"/>
  <c r="W115" i="72"/>
  <c r="M122" i="72"/>
  <c r="N122" i="72"/>
  <c r="O122" i="72"/>
  <c r="H35" i="26" s="1"/>
  <c r="P122" i="72"/>
  <c r="I35" i="26" s="1"/>
  <c r="R122" i="72"/>
  <c r="T122" i="72"/>
  <c r="U122" i="72"/>
  <c r="U130" i="72" s="1"/>
  <c r="V122" i="72"/>
  <c r="W122" i="72"/>
  <c r="M129" i="72"/>
  <c r="N129" i="72"/>
  <c r="J35" i="26" s="1"/>
  <c r="O129" i="72"/>
  <c r="P129" i="72"/>
  <c r="L35" i="26" s="1"/>
  <c r="R129" i="72"/>
  <c r="T129" i="72"/>
  <c r="U129" i="72"/>
  <c r="V129" i="72"/>
  <c r="W129" i="72"/>
  <c r="M137" i="72"/>
  <c r="N137" i="72"/>
  <c r="G8" i="27"/>
  <c r="O137" i="72"/>
  <c r="P137" i="72"/>
  <c r="I8" i="27"/>
  <c r="R137" i="72"/>
  <c r="T137" i="72"/>
  <c r="U137" i="72"/>
  <c r="V137" i="72"/>
  <c r="W137" i="72"/>
  <c r="M144" i="72"/>
  <c r="N144" i="72"/>
  <c r="J8" i="27"/>
  <c r="O144" i="72"/>
  <c r="K8" i="27" s="1"/>
  <c r="P144" i="72"/>
  <c r="L8" i="27" s="1"/>
  <c r="R144" i="72"/>
  <c r="T144" i="72"/>
  <c r="U144" i="72"/>
  <c r="V144" i="72"/>
  <c r="W144" i="72"/>
  <c r="M151" i="72"/>
  <c r="N151" i="72"/>
  <c r="D13" i="27"/>
  <c r="O151" i="72"/>
  <c r="E13" i="27" s="1"/>
  <c r="P151" i="72"/>
  <c r="F13" i="27" s="1"/>
  <c r="R151" i="72"/>
  <c r="T151" i="72"/>
  <c r="U151" i="72"/>
  <c r="V151" i="72"/>
  <c r="W151" i="72"/>
  <c r="M158" i="72"/>
  <c r="N158" i="72"/>
  <c r="G13" i="27" s="1"/>
  <c r="O158" i="72"/>
  <c r="H13" i="27" s="1"/>
  <c r="P158" i="72"/>
  <c r="R158" i="72"/>
  <c r="R187" i="72" s="1"/>
  <c r="R188" i="72" s="1"/>
  <c r="T158" i="72"/>
  <c r="U158" i="72"/>
  <c r="V158" i="72"/>
  <c r="W158" i="72"/>
  <c r="M165" i="72"/>
  <c r="N165" i="72"/>
  <c r="O165" i="72"/>
  <c r="P165" i="72"/>
  <c r="L13" i="27" s="1"/>
  <c r="R165" i="72"/>
  <c r="T165" i="72"/>
  <c r="U165" i="72"/>
  <c r="V165" i="72"/>
  <c r="W165" i="72"/>
  <c r="M172" i="72"/>
  <c r="N172" i="72"/>
  <c r="D18" i="27"/>
  <c r="O172" i="72"/>
  <c r="E18" i="27"/>
  <c r="P172" i="72"/>
  <c r="F18" i="27" s="1"/>
  <c r="R172" i="72"/>
  <c r="T172" i="72"/>
  <c r="U172" i="72"/>
  <c r="V172" i="72"/>
  <c r="W172" i="72"/>
  <c r="M179" i="72"/>
  <c r="N179" i="72"/>
  <c r="G18" i="27"/>
  <c r="O179" i="72"/>
  <c r="H18" i="27" s="1"/>
  <c r="P179" i="72"/>
  <c r="R179" i="72"/>
  <c r="T179" i="72"/>
  <c r="U179" i="72"/>
  <c r="V179" i="72"/>
  <c r="W179" i="72"/>
  <c r="M186" i="72"/>
  <c r="N186" i="72"/>
  <c r="J18" i="27" s="1"/>
  <c r="O186" i="72"/>
  <c r="K18" i="27" s="1"/>
  <c r="P186" i="72"/>
  <c r="L18" i="27"/>
  <c r="R186" i="72"/>
  <c r="T186" i="72"/>
  <c r="U186" i="72"/>
  <c r="V186" i="72"/>
  <c r="W186" i="72"/>
  <c r="A1" i="71"/>
  <c r="M18" i="71"/>
  <c r="G7" i="26" s="1"/>
  <c r="N18" i="71"/>
  <c r="I7" i="26" s="1"/>
  <c r="S18" i="71"/>
  <c r="M31" i="71"/>
  <c r="J7" i="26" s="1"/>
  <c r="N31" i="71"/>
  <c r="L7" i="26" s="1"/>
  <c r="S31" i="71"/>
  <c r="M42" i="71"/>
  <c r="G13" i="26" s="1"/>
  <c r="N42" i="71"/>
  <c r="I13" i="26" s="1"/>
  <c r="S42" i="71"/>
  <c r="M53" i="71"/>
  <c r="J13" i="26" s="1"/>
  <c r="N53" i="71"/>
  <c r="L13" i="26" s="1"/>
  <c r="S53" i="71"/>
  <c r="M64" i="71"/>
  <c r="D27" i="26" s="1"/>
  <c r="N64" i="71"/>
  <c r="F27" i="26" s="1"/>
  <c r="S64" i="71"/>
  <c r="M75" i="71"/>
  <c r="G27" i="26"/>
  <c r="N75" i="71"/>
  <c r="I27" i="26" s="1"/>
  <c r="S75" i="71"/>
  <c r="M86" i="71"/>
  <c r="J27" i="26" s="1"/>
  <c r="N86" i="71"/>
  <c r="L27" i="26" s="1"/>
  <c r="S86" i="71"/>
  <c r="M93" i="71"/>
  <c r="D34" i="26"/>
  <c r="D38" i="26" s="1"/>
  <c r="N93" i="71"/>
  <c r="S93" i="71"/>
  <c r="M100" i="71"/>
  <c r="G34" i="26" s="1"/>
  <c r="N100" i="71"/>
  <c r="S100" i="71"/>
  <c r="M107" i="71"/>
  <c r="J34" i="26" s="1"/>
  <c r="N107" i="71"/>
  <c r="L34" i="26"/>
  <c r="S107" i="71"/>
  <c r="M115" i="71"/>
  <c r="G7" i="27"/>
  <c r="N115" i="71"/>
  <c r="I7" i="27" s="1"/>
  <c r="S115" i="71"/>
  <c r="M122" i="71"/>
  <c r="N122" i="71"/>
  <c r="L7" i="27" s="1"/>
  <c r="S122" i="71"/>
  <c r="M129" i="71"/>
  <c r="D12" i="27" s="1"/>
  <c r="N129" i="71"/>
  <c r="F12" i="27"/>
  <c r="S129" i="71"/>
  <c r="M136" i="71"/>
  <c r="N136" i="71"/>
  <c r="I12" i="27" s="1"/>
  <c r="S136" i="71"/>
  <c r="M143" i="71"/>
  <c r="J12" i="27" s="1"/>
  <c r="N143" i="71"/>
  <c r="S143" i="71"/>
  <c r="M150" i="71"/>
  <c r="D17" i="27" s="1"/>
  <c r="N150" i="71"/>
  <c r="F17" i="27"/>
  <c r="S150" i="71"/>
  <c r="M157" i="71"/>
  <c r="G17" i="27" s="1"/>
  <c r="N157" i="71"/>
  <c r="I17" i="27" s="1"/>
  <c r="S157" i="71"/>
  <c r="M164" i="71"/>
  <c r="J17" i="27"/>
  <c r="N164" i="71"/>
  <c r="L17" i="27"/>
  <c r="S164" i="71"/>
  <c r="A1" i="70"/>
  <c r="N18" i="70"/>
  <c r="G6" i="26" s="1"/>
  <c r="O18" i="70"/>
  <c r="H6" i="26" s="1"/>
  <c r="P18" i="70"/>
  <c r="I6" i="26"/>
  <c r="I11" i="26" s="1"/>
  <c r="R18" i="70"/>
  <c r="N31" i="70"/>
  <c r="J6" i="26" s="1"/>
  <c r="O31" i="70"/>
  <c r="K6" i="26" s="1"/>
  <c r="P31" i="70"/>
  <c r="L6" i="26" s="1"/>
  <c r="R31" i="70"/>
  <c r="N42" i="70"/>
  <c r="G12" i="26" s="1"/>
  <c r="O42" i="70"/>
  <c r="H12" i="26"/>
  <c r="P42" i="70"/>
  <c r="I12" i="26" s="1"/>
  <c r="R42" i="70"/>
  <c r="N53" i="70"/>
  <c r="J12" i="26" s="1"/>
  <c r="O53" i="70"/>
  <c r="K12" i="26"/>
  <c r="P53" i="70"/>
  <c r="L12" i="26" s="1"/>
  <c r="R53" i="70"/>
  <c r="N64" i="70"/>
  <c r="D19" i="26"/>
  <c r="O64" i="70"/>
  <c r="E19" i="26"/>
  <c r="P64" i="70"/>
  <c r="F19" i="26" s="1"/>
  <c r="R64" i="70"/>
  <c r="N75" i="70"/>
  <c r="D22" i="26"/>
  <c r="D24" i="26" s="1"/>
  <c r="C45" i="26" s="1"/>
  <c r="O75" i="70"/>
  <c r="E22" i="26" s="1"/>
  <c r="P75" i="70"/>
  <c r="R75" i="70"/>
  <c r="N86" i="70"/>
  <c r="D26" i="26" s="1"/>
  <c r="O86" i="70"/>
  <c r="E26" i="26"/>
  <c r="P86" i="70"/>
  <c r="R86" i="70"/>
  <c r="N97" i="70"/>
  <c r="G26" i="26"/>
  <c r="O97" i="70"/>
  <c r="H26" i="26"/>
  <c r="P97" i="70"/>
  <c r="I26" i="26"/>
  <c r="R97" i="70"/>
  <c r="N108" i="70"/>
  <c r="J26" i="26" s="1"/>
  <c r="O108" i="70"/>
  <c r="K26" i="26" s="1"/>
  <c r="P108" i="70"/>
  <c r="R108" i="70"/>
  <c r="N115" i="70"/>
  <c r="D33" i="26" s="1"/>
  <c r="O115" i="70"/>
  <c r="E33" i="26"/>
  <c r="P115" i="70"/>
  <c r="F33" i="26" s="1"/>
  <c r="R115" i="70"/>
  <c r="R130" i="70" s="1"/>
  <c r="N122" i="70"/>
  <c r="G33" i="26" s="1"/>
  <c r="O122" i="70"/>
  <c r="H33" i="26" s="1"/>
  <c r="P122" i="70"/>
  <c r="I33" i="26" s="1"/>
  <c r="R122" i="70"/>
  <c r="N129" i="70"/>
  <c r="O129" i="70"/>
  <c r="K33" i="26" s="1"/>
  <c r="P129" i="70"/>
  <c r="R129" i="70"/>
  <c r="N137" i="70"/>
  <c r="O137" i="70"/>
  <c r="P137" i="70"/>
  <c r="I6" i="27" s="1"/>
  <c r="R137" i="70"/>
  <c r="R187" i="70" s="1"/>
  <c r="N144" i="70"/>
  <c r="J6" i="27"/>
  <c r="O144" i="70"/>
  <c r="P144" i="70"/>
  <c r="L6" i="27" s="1"/>
  <c r="R144" i="70"/>
  <c r="N151" i="70"/>
  <c r="D11" i="27"/>
  <c r="O151" i="70"/>
  <c r="E11" i="27"/>
  <c r="E15" i="27" s="1"/>
  <c r="P151" i="70"/>
  <c r="R151" i="70"/>
  <c r="N158" i="70"/>
  <c r="G11" i="27" s="1"/>
  <c r="O158" i="70"/>
  <c r="H11" i="27" s="1"/>
  <c r="H15" i="27" s="1"/>
  <c r="P158" i="70"/>
  <c r="I11" i="27" s="1"/>
  <c r="R158" i="70"/>
  <c r="N165" i="70"/>
  <c r="J11" i="27" s="1"/>
  <c r="O165" i="70"/>
  <c r="K11" i="27" s="1"/>
  <c r="P165" i="70"/>
  <c r="L11" i="27" s="1"/>
  <c r="L15" i="27" s="1"/>
  <c r="R165" i="70"/>
  <c r="N172" i="70"/>
  <c r="O172" i="70"/>
  <c r="E16" i="27" s="1"/>
  <c r="E20" i="27" s="1"/>
  <c r="E21" i="27" s="1"/>
  <c r="P172" i="70"/>
  <c r="F16" i="27" s="1"/>
  <c r="R172" i="70"/>
  <c r="N179" i="70"/>
  <c r="G16" i="27" s="1"/>
  <c r="O179" i="70"/>
  <c r="H16" i="27" s="1"/>
  <c r="P179" i="70"/>
  <c r="I16" i="27" s="1"/>
  <c r="R179" i="70"/>
  <c r="N186" i="70"/>
  <c r="J16" i="27" s="1"/>
  <c r="O186" i="70"/>
  <c r="K16" i="27" s="1"/>
  <c r="P186" i="70"/>
  <c r="L16" i="27" s="1"/>
  <c r="L20" i="27" s="1"/>
  <c r="R186" i="70"/>
  <c r="N194" i="70"/>
  <c r="G6" i="28" s="1"/>
  <c r="O194" i="70"/>
  <c r="P194" i="70"/>
  <c r="R194" i="70"/>
  <c r="N201" i="70"/>
  <c r="O201" i="70"/>
  <c r="K6" i="28" s="1"/>
  <c r="P201" i="70"/>
  <c r="R201" i="70"/>
  <c r="N208" i="70"/>
  <c r="D10" i="28" s="1"/>
  <c r="O208" i="70"/>
  <c r="E10" i="28" s="1"/>
  <c r="P208" i="70"/>
  <c r="F10" i="28" s="1"/>
  <c r="R208" i="70"/>
  <c r="N215" i="70"/>
  <c r="O215" i="70"/>
  <c r="H10" i="28" s="1"/>
  <c r="P215" i="70"/>
  <c r="I10" i="28" s="1"/>
  <c r="R215" i="70"/>
  <c r="N222" i="70"/>
  <c r="J10" i="28" s="1"/>
  <c r="O222" i="70"/>
  <c r="K10" i="28"/>
  <c r="P222" i="70"/>
  <c r="L10" i="28"/>
  <c r="R222" i="70"/>
  <c r="N229" i="70"/>
  <c r="D14" i="28"/>
  <c r="O229" i="70"/>
  <c r="E14" i="28" s="1"/>
  <c r="E17" i="28" s="1"/>
  <c r="E18" i="28" s="1"/>
  <c r="P229" i="70"/>
  <c r="F14" i="28"/>
  <c r="R229" i="70"/>
  <c r="N236" i="70"/>
  <c r="G14" i="28" s="1"/>
  <c r="O236" i="70"/>
  <c r="H14" i="28" s="1"/>
  <c r="H17" i="28" s="1"/>
  <c r="P236" i="70"/>
  <c r="I14" i="28" s="1"/>
  <c r="R236" i="70"/>
  <c r="N243" i="70"/>
  <c r="O243" i="70"/>
  <c r="K14" i="28" s="1"/>
  <c r="P243" i="70"/>
  <c r="L14" i="28"/>
  <c r="R243" i="70"/>
  <c r="A1" i="284"/>
  <c r="A1" i="17"/>
  <c r="A1" i="280"/>
  <c r="T6" i="280"/>
  <c r="U6" i="280"/>
  <c r="A1" i="281"/>
  <c r="A25" i="281"/>
  <c r="A26" i="281" s="1"/>
  <c r="A31" i="281"/>
  <c r="A32" i="281" s="1"/>
  <c r="A33" i="281" s="1"/>
  <c r="A1" i="275"/>
  <c r="T16" i="275"/>
  <c r="U16" i="275"/>
  <c r="F10" i="277" s="1"/>
  <c r="Z16" i="275"/>
  <c r="E10" i="277" s="1"/>
  <c r="AA16" i="275"/>
  <c r="G10" i="277" s="1"/>
  <c r="T17" i="275"/>
  <c r="U17" i="275"/>
  <c r="F11" i="277" s="1"/>
  <c r="Z17" i="275"/>
  <c r="E11" i="277" s="1"/>
  <c r="AA17" i="275"/>
  <c r="G11" i="277" s="1"/>
  <c r="A1" i="95"/>
  <c r="A7" i="95"/>
  <c r="A8" i="95" s="1"/>
  <c r="A9" i="95" s="1"/>
  <c r="A10" i="95" s="1"/>
  <c r="A11" i="95" s="1"/>
  <c r="A12" i="95" s="1"/>
  <c r="A13" i="95" s="1"/>
  <c r="A14" i="95" s="1"/>
  <c r="A15" i="95" s="1"/>
  <c r="A16" i="95" s="1"/>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7" i="95" s="1"/>
  <c r="A48" i="95" s="1"/>
  <c r="L32" i="95"/>
  <c r="L28" i="95"/>
  <c r="A1" i="12"/>
  <c r="A1" i="11"/>
  <c r="A6" i="11"/>
  <c r="A7" i="11" s="1"/>
  <c r="A8" i="11" s="1"/>
  <c r="A9" i="11" s="1"/>
  <c r="A10" i="11" s="1"/>
  <c r="A11" i="11" s="1"/>
  <c r="A12" i="11" s="1"/>
  <c r="A13" i="11" s="1"/>
  <c r="A14" i="11" s="1"/>
  <c r="A15" i="11" s="1"/>
  <c r="A16" i="11" s="1"/>
  <c r="A17" i="11" s="1"/>
  <c r="A18" i="11" s="1"/>
  <c r="A19" i="11" s="1"/>
  <c r="A20"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G6" i="11"/>
  <c r="G9" i="11"/>
  <c r="G15" i="11"/>
  <c r="G13" i="11" s="1"/>
  <c r="G25" i="11"/>
  <c r="G24" i="11" s="1"/>
  <c r="G18" i="11" s="1"/>
  <c r="G28" i="11"/>
  <c r="G34" i="11"/>
  <c r="G32" i="11" s="1"/>
  <c r="G37" i="11"/>
  <c r="G47" i="11"/>
  <c r="G45" i="11" s="1"/>
  <c r="G42" i="11"/>
  <c r="G55" i="11"/>
  <c r="G53" i="11"/>
  <c r="G50" i="11" s="1"/>
  <c r="A1" i="64"/>
  <c r="A7" i="64"/>
  <c r="A8" i="64" s="1"/>
  <c r="A9" i="64" s="1"/>
  <c r="A10" i="64" s="1"/>
  <c r="A11" i="64" s="1"/>
  <c r="A12" i="64" s="1"/>
  <c r="A13" i="64" s="1"/>
  <c r="A14" i="64" s="1"/>
  <c r="A15" i="64" s="1"/>
  <c r="A16" i="64" s="1"/>
  <c r="A17" i="64" s="1"/>
  <c r="A18" i="64" s="1"/>
  <c r="A19" i="64" s="1"/>
  <c r="A20" i="64" s="1"/>
  <c r="A21" i="64" s="1"/>
  <c r="A22" i="64" s="1"/>
  <c r="A23" i="64" s="1"/>
  <c r="A24" i="64" s="1"/>
  <c r="A25" i="64" s="1"/>
  <c r="A29" i="64" s="1"/>
  <c r="A30" i="64" s="1"/>
  <c r="A31" i="64" s="1"/>
  <c r="A32" i="64" s="1"/>
  <c r="A33" i="64" s="1"/>
  <c r="A34" i="64" s="1"/>
  <c r="A35" i="64" s="1"/>
  <c r="A36" i="64" s="1"/>
  <c r="A37" i="64" s="1"/>
  <c r="A39" i="64" s="1"/>
  <c r="A40" i="64" s="1"/>
  <c r="A41" i="64" s="1"/>
  <c r="A42" i="64" s="1"/>
  <c r="A43" i="64" s="1"/>
  <c r="A44" i="64" s="1"/>
  <c r="A45" i="64" s="1"/>
  <c r="A46" i="64" s="1"/>
  <c r="H8" i="64"/>
  <c r="I8" i="64"/>
  <c r="I7" i="64"/>
  <c r="H12" i="64"/>
  <c r="H18" i="64"/>
  <c r="I18" i="64"/>
  <c r="I17" i="64" s="1"/>
  <c r="I31" i="64" s="1"/>
  <c r="I46" i="64" s="1"/>
  <c r="H22" i="64"/>
  <c r="H35" i="64"/>
  <c r="I35" i="64"/>
  <c r="I34" i="64" s="1"/>
  <c r="I45" i="64"/>
  <c r="H42" i="64"/>
  <c r="I42" i="64"/>
  <c r="A1" i="270"/>
  <c r="A7" i="270"/>
  <c r="A8" i="270" s="1"/>
  <c r="A9" i="270" s="1"/>
  <c r="A10" i="270" s="1"/>
  <c r="A11" i="270" s="1"/>
  <c r="A12" i="270" s="1"/>
  <c r="A13" i="270" s="1"/>
  <c r="A14" i="270" s="1"/>
  <c r="A15" i="270" s="1"/>
  <c r="A16" i="270" s="1"/>
  <c r="A17" i="270" s="1"/>
  <c r="A18" i="270" s="1"/>
  <c r="A19" i="270" s="1"/>
  <c r="A20" i="270" s="1"/>
  <c r="A21" i="270" s="1"/>
  <c r="A22" i="270" s="1"/>
  <c r="A23" i="270" s="1"/>
  <c r="A24" i="270" s="1"/>
  <c r="A25" i="270" s="1"/>
  <c r="A26" i="270" s="1"/>
  <c r="A27" i="270" s="1"/>
  <c r="A28" i="270" s="1"/>
  <c r="A29" i="270" s="1"/>
  <c r="A30" i="270" s="1"/>
  <c r="A31" i="270" s="1"/>
  <c r="A32" i="270" s="1"/>
  <c r="A33" i="270" s="1"/>
  <c r="A34" i="270" s="1"/>
  <c r="A35" i="270" s="1"/>
  <c r="A36" i="270" s="1"/>
  <c r="A37" i="270" s="1"/>
  <c r="A38" i="270" s="1"/>
  <c r="A39" i="270" s="1"/>
  <c r="A1" i="93"/>
  <c r="W6" i="93"/>
  <c r="X6" i="93"/>
  <c r="W7" i="93"/>
  <c r="X7" i="93"/>
  <c r="W8" i="93"/>
  <c r="X8" i="93"/>
  <c r="W9" i="93"/>
  <c r="X9" i="93"/>
  <c r="W10" i="93"/>
  <c r="X10" i="93"/>
  <c r="W11" i="93"/>
  <c r="X11" i="93"/>
  <c r="W12" i="93"/>
  <c r="X12" i="93"/>
  <c r="W13" i="93"/>
  <c r="X13" i="93"/>
  <c r="W14" i="93"/>
  <c r="X14" i="93"/>
  <c r="W15" i="93"/>
  <c r="X15" i="93"/>
  <c r="A1" i="289"/>
  <c r="A1" i="274"/>
  <c r="W16" i="274"/>
  <c r="X16" i="274"/>
  <c r="Y16" i="274"/>
  <c r="F9" i="277" s="1"/>
  <c r="AD16" i="274"/>
  <c r="E9" i="277" s="1"/>
  <c r="AE16" i="274"/>
  <c r="G9" i="277" s="1"/>
  <c r="A1" i="287"/>
  <c r="Y6" i="287"/>
  <c r="AC6" i="287" s="1"/>
  <c r="AL6" i="287"/>
  <c r="Y7" i="287"/>
  <c r="AC7" i="287" s="1"/>
  <c r="AL7" i="287"/>
  <c r="Y8" i="287"/>
  <c r="AC8" i="287" s="1"/>
  <c r="AL8" i="287"/>
  <c r="Y9" i="287"/>
  <c r="AC9" i="287" s="1"/>
  <c r="AL9" i="287"/>
  <c r="E10" i="287"/>
  <c r="F10" i="287"/>
  <c r="G10" i="287"/>
  <c r="H10" i="287"/>
  <c r="I10" i="287"/>
  <c r="J10" i="287"/>
  <c r="K10" i="287"/>
  <c r="K25" i="287" s="1"/>
  <c r="L10" i="287"/>
  <c r="M10" i="287"/>
  <c r="N10" i="287"/>
  <c r="O10" i="287"/>
  <c r="P10" i="287"/>
  <c r="Q10" i="287"/>
  <c r="R10" i="287"/>
  <c r="S10" i="287"/>
  <c r="T10" i="287"/>
  <c r="U10" i="287"/>
  <c r="V10" i="287"/>
  <c r="W10" i="287"/>
  <c r="W25" i="287" s="1"/>
  <c r="X10" i="287"/>
  <c r="AL10" i="287"/>
  <c r="Y11" i="287"/>
  <c r="AC11" i="287" s="1"/>
  <c r="AL11" i="287"/>
  <c r="Y12" i="287"/>
  <c r="AC12" i="287" s="1"/>
  <c r="AL12" i="287"/>
  <c r="Y13" i="287"/>
  <c r="AC13" i="287"/>
  <c r="AL13" i="287"/>
  <c r="Y14" i="287"/>
  <c r="AC14" i="287" s="1"/>
  <c r="AL14" i="287"/>
  <c r="Y15" i="287"/>
  <c r="AC15" i="287" s="1"/>
  <c r="AL15" i="287"/>
  <c r="E16" i="287"/>
  <c r="F16" i="287"/>
  <c r="G16" i="287"/>
  <c r="H16" i="287"/>
  <c r="H25" i="287"/>
  <c r="I16" i="287"/>
  <c r="I25" i="287" s="1"/>
  <c r="I46" i="287" s="1"/>
  <c r="I51" i="287" s="1"/>
  <c r="J16" i="287"/>
  <c r="K16" i="287"/>
  <c r="L16" i="287"/>
  <c r="M16" i="287"/>
  <c r="M25" i="287" s="1"/>
  <c r="N16" i="287"/>
  <c r="O16" i="287"/>
  <c r="P16" i="287"/>
  <c r="Q16" i="287"/>
  <c r="R16" i="287"/>
  <c r="S16" i="287"/>
  <c r="T16" i="287"/>
  <c r="U16" i="287"/>
  <c r="V16" i="287"/>
  <c r="V25" i="287" s="1"/>
  <c r="W16" i="287"/>
  <c r="X16" i="287"/>
  <c r="AL16" i="287"/>
  <c r="Y17" i="287"/>
  <c r="AC17" i="287" s="1"/>
  <c r="AL17" i="287"/>
  <c r="Y18" i="287"/>
  <c r="AC18" i="287" s="1"/>
  <c r="AL18" i="287"/>
  <c r="Y19" i="287"/>
  <c r="AC19" i="287" s="1"/>
  <c r="AL19" i="287"/>
  <c r="E20" i="287"/>
  <c r="Y20" i="287" s="1"/>
  <c r="AC20" i="287" s="1"/>
  <c r="F20" i="287"/>
  <c r="G20" i="287"/>
  <c r="H20" i="287"/>
  <c r="I20" i="287"/>
  <c r="J20" i="287"/>
  <c r="K20" i="287"/>
  <c r="L20" i="287"/>
  <c r="M20" i="287"/>
  <c r="N20" i="287"/>
  <c r="O20" i="287"/>
  <c r="P20" i="287"/>
  <c r="Q20" i="287"/>
  <c r="R20" i="287"/>
  <c r="S20" i="287"/>
  <c r="T20" i="287"/>
  <c r="U20" i="287"/>
  <c r="V20" i="287"/>
  <c r="W20" i="287"/>
  <c r="X20" i="287"/>
  <c r="X25" i="287" s="1"/>
  <c r="AL20" i="287"/>
  <c r="Y21" i="287"/>
  <c r="AC21" i="287" s="1"/>
  <c r="AL21" i="287"/>
  <c r="Y22" i="287"/>
  <c r="AC22" i="287" s="1"/>
  <c r="AL22" i="287"/>
  <c r="E23" i="287"/>
  <c r="F23" i="287"/>
  <c r="G23" i="287"/>
  <c r="H23" i="287"/>
  <c r="I23" i="287"/>
  <c r="J23" i="287"/>
  <c r="K23" i="287"/>
  <c r="L23" i="287"/>
  <c r="M23" i="287"/>
  <c r="N23" i="287"/>
  <c r="O23" i="287"/>
  <c r="Y23" i="287" s="1"/>
  <c r="AC23" i="287" s="1"/>
  <c r="P23" i="287"/>
  <c r="Q23" i="287"/>
  <c r="R23" i="287"/>
  <c r="S23" i="287"/>
  <c r="T23" i="287"/>
  <c r="U23" i="287"/>
  <c r="V23" i="287"/>
  <c r="W23" i="287"/>
  <c r="X23" i="287"/>
  <c r="AL23" i="287"/>
  <c r="Y24" i="287"/>
  <c r="AC24" i="287" s="1"/>
  <c r="AL24" i="287"/>
  <c r="AL25" i="287"/>
  <c r="Y26" i="287"/>
  <c r="AC26" i="287" s="1"/>
  <c r="AL26" i="287"/>
  <c r="Y27" i="287"/>
  <c r="AC27" i="287" s="1"/>
  <c r="AL27" i="287"/>
  <c r="Y28" i="287"/>
  <c r="AC28" i="287" s="1"/>
  <c r="AL28" i="287"/>
  <c r="Y29" i="287"/>
  <c r="AC29" i="287" s="1"/>
  <c r="AL29" i="287"/>
  <c r="E30" i="287"/>
  <c r="E45" i="287"/>
  <c r="F30" i="287"/>
  <c r="G30" i="287"/>
  <c r="H30" i="287"/>
  <c r="I30" i="287"/>
  <c r="J30" i="287"/>
  <c r="K30" i="287"/>
  <c r="L30" i="287"/>
  <c r="M30" i="287"/>
  <c r="N30" i="287"/>
  <c r="O30" i="287"/>
  <c r="P30" i="287"/>
  <c r="Q30" i="287"/>
  <c r="Q45" i="287" s="1"/>
  <c r="R30" i="287"/>
  <c r="S30" i="287"/>
  <c r="T30" i="287"/>
  <c r="U30" i="287"/>
  <c r="V30" i="287"/>
  <c r="W30" i="287"/>
  <c r="X30" i="287"/>
  <c r="AL30" i="287"/>
  <c r="Y31" i="287"/>
  <c r="AC31" i="287" s="1"/>
  <c r="AL31" i="287"/>
  <c r="Y32" i="287"/>
  <c r="AC32" i="287" s="1"/>
  <c r="AL32" i="287"/>
  <c r="Y33" i="287"/>
  <c r="AC33" i="287" s="1"/>
  <c r="AL33" i="287"/>
  <c r="Y34" i="287"/>
  <c r="AC34" i="287" s="1"/>
  <c r="AL34" i="287"/>
  <c r="Y35" i="287"/>
  <c r="AC35" i="287" s="1"/>
  <c r="AL35" i="287"/>
  <c r="E36" i="287"/>
  <c r="F36" i="287"/>
  <c r="G36" i="287"/>
  <c r="H36" i="287"/>
  <c r="I36" i="287"/>
  <c r="J36" i="287"/>
  <c r="K36" i="287"/>
  <c r="L36" i="287"/>
  <c r="L45" i="287" s="1"/>
  <c r="M36" i="287"/>
  <c r="N36" i="287"/>
  <c r="O36" i="287"/>
  <c r="P36" i="287"/>
  <c r="Q36" i="287"/>
  <c r="R36" i="287"/>
  <c r="S36" i="287"/>
  <c r="T36" i="287"/>
  <c r="U36" i="287"/>
  <c r="V36" i="287"/>
  <c r="V45" i="287" s="1"/>
  <c r="W36" i="287"/>
  <c r="X36" i="287"/>
  <c r="AL36" i="287"/>
  <c r="Y37" i="287"/>
  <c r="AC37" i="287"/>
  <c r="AL37" i="287"/>
  <c r="Y38" i="287"/>
  <c r="AC38" i="287" s="1"/>
  <c r="AL38" i="287"/>
  <c r="Y39" i="287"/>
  <c r="AC39" i="287" s="1"/>
  <c r="AL39" i="287"/>
  <c r="E40" i="287"/>
  <c r="F40" i="287"/>
  <c r="G40" i="287"/>
  <c r="H40" i="287"/>
  <c r="I40" i="287"/>
  <c r="J40" i="287"/>
  <c r="K40" i="287"/>
  <c r="L40" i="287"/>
  <c r="M40" i="287"/>
  <c r="M45" i="287" s="1"/>
  <c r="N40" i="287"/>
  <c r="O40" i="287"/>
  <c r="P40" i="287"/>
  <c r="Q40" i="287"/>
  <c r="R40" i="287"/>
  <c r="S40" i="287"/>
  <c r="S45" i="287" s="1"/>
  <c r="T40" i="287"/>
  <c r="U40" i="287"/>
  <c r="V40" i="287"/>
  <c r="W40" i="287"/>
  <c r="X40" i="287"/>
  <c r="AL40" i="287"/>
  <c r="Y41" i="287"/>
  <c r="AC41" i="287" s="1"/>
  <c r="AL41" i="287"/>
  <c r="Y42" i="287"/>
  <c r="AC42" i="287" s="1"/>
  <c r="AL42" i="287"/>
  <c r="E43" i="287"/>
  <c r="F43" i="287"/>
  <c r="G43" i="287"/>
  <c r="H43" i="287"/>
  <c r="H45" i="287" s="1"/>
  <c r="I43" i="287"/>
  <c r="J43" i="287"/>
  <c r="K43" i="287"/>
  <c r="L43" i="287"/>
  <c r="M43" i="287"/>
  <c r="N43" i="287"/>
  <c r="O43" i="287"/>
  <c r="P43" i="287"/>
  <c r="Q43" i="287"/>
  <c r="R43" i="287"/>
  <c r="S43" i="287"/>
  <c r="T43" i="287"/>
  <c r="U43" i="287"/>
  <c r="V43" i="287"/>
  <c r="W43" i="287"/>
  <c r="X43" i="287"/>
  <c r="AL43" i="287"/>
  <c r="Y44" i="287"/>
  <c r="AC44" i="287" s="1"/>
  <c r="AL44" i="287"/>
  <c r="AL45" i="287"/>
  <c r="AL46" i="287"/>
  <c r="Y47" i="287"/>
  <c r="AC47" i="287"/>
  <c r="AL47" i="287"/>
  <c r="Y48" i="287"/>
  <c r="AC48" i="287"/>
  <c r="AL48" i="287"/>
  <c r="Y49" i="287"/>
  <c r="AC49" i="287" s="1"/>
  <c r="AL49" i="287"/>
  <c r="E50" i="287"/>
  <c r="F50" i="287"/>
  <c r="G50" i="287"/>
  <c r="H50" i="287"/>
  <c r="I50" i="287"/>
  <c r="J50" i="287"/>
  <c r="K50" i="287"/>
  <c r="L50" i="287"/>
  <c r="M50" i="287"/>
  <c r="N50" i="287"/>
  <c r="O50" i="287"/>
  <c r="P50" i="287"/>
  <c r="Q50" i="287"/>
  <c r="R50" i="287"/>
  <c r="S50" i="287"/>
  <c r="T50" i="287"/>
  <c r="U50" i="287"/>
  <c r="V50" i="287"/>
  <c r="W50" i="287"/>
  <c r="X50" i="287"/>
  <c r="AL50" i="287"/>
  <c r="AL51" i="287"/>
  <c r="A1" i="3"/>
  <c r="A7"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9" i="3" s="1"/>
  <c r="A210" i="3" s="1"/>
  <c r="A211" i="3" s="1"/>
  <c r="A212" i="3" s="1"/>
  <c r="A213" i="3" s="1"/>
  <c r="A214" i="3" s="1"/>
  <c r="A215" i="3" s="1"/>
  <c r="A218" i="3" s="1"/>
  <c r="A219" i="3" s="1"/>
  <c r="A220" i="3" s="1"/>
  <c r="A221" i="3" s="1"/>
  <c r="A222" i="3" s="1"/>
  <c r="A223" i="3" s="1"/>
  <c r="A227" i="3" s="1"/>
  <c r="A228" i="3" s="1"/>
  <c r="A229" i="3" s="1"/>
  <c r="A230" i="3" s="1"/>
  <c r="A231" i="3" s="1"/>
  <c r="A232" i="3" s="1"/>
  <c r="A235"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1" i="1"/>
  <c r="E6" i="1"/>
  <c r="F6" i="1"/>
  <c r="Q6" i="1"/>
  <c r="R6" i="1" s="1"/>
  <c r="A7" i="1"/>
  <c r="A8" i="1" s="1"/>
  <c r="A9" i="1"/>
  <c r="A10" i="1" s="1"/>
  <c r="A11" i="1" s="1"/>
  <c r="A12" i="1" s="1"/>
  <c r="A13" i="1" s="1"/>
  <c r="A14" i="1" s="1"/>
  <c r="O7" i="1"/>
  <c r="P7" i="1"/>
  <c r="E8" i="1"/>
  <c r="F8" i="1"/>
  <c r="Q8" i="1"/>
  <c r="R8" i="1"/>
  <c r="C9" i="1"/>
  <c r="D9" i="1"/>
  <c r="G9" i="1"/>
  <c r="G7" i="1" s="1"/>
  <c r="Q9" i="1"/>
  <c r="R9" i="1" s="1"/>
  <c r="E10" i="1"/>
  <c r="F10" i="1"/>
  <c r="Q10" i="1"/>
  <c r="R10" i="1" s="1"/>
  <c r="E11" i="1"/>
  <c r="F11" i="1"/>
  <c r="Q11" i="1"/>
  <c r="R11" i="1" s="1"/>
  <c r="E12" i="1"/>
  <c r="F12" i="1"/>
  <c r="Q12" i="1"/>
  <c r="R12" i="1" s="1"/>
  <c r="E13" i="1"/>
  <c r="F13" i="1"/>
  <c r="Q13" i="1"/>
  <c r="R13" i="1"/>
  <c r="E14" i="1"/>
  <c r="F14" i="1"/>
  <c r="Q14" i="1"/>
  <c r="R14" i="1"/>
  <c r="E15" i="1"/>
  <c r="F15" i="1"/>
  <c r="Q15" i="1"/>
  <c r="R15" i="1"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E16" i="1"/>
  <c r="L16" i="1" s="1"/>
  <c r="M16" i="1" s="1"/>
  <c r="F16" i="1"/>
  <c r="Q16" i="1"/>
  <c r="R16" i="1" s="1"/>
  <c r="E17" i="1"/>
  <c r="F17" i="1"/>
  <c r="E18" i="1"/>
  <c r="F18" i="1"/>
  <c r="Q18" i="1"/>
  <c r="R18" i="1" s="1"/>
  <c r="E19" i="1"/>
  <c r="H19" i="1"/>
  <c r="C11" i="42" s="1"/>
  <c r="F11" i="42" s="1"/>
  <c r="F19" i="1"/>
  <c r="Q19" i="1"/>
  <c r="R19" i="1" s="1"/>
  <c r="E20" i="1"/>
  <c r="F20" i="1"/>
  <c r="Q20" i="1"/>
  <c r="R20" i="1" s="1"/>
  <c r="E21" i="1"/>
  <c r="F21" i="1"/>
  <c r="Q21" i="1"/>
  <c r="R21" i="1" s="1"/>
  <c r="C22" i="1"/>
  <c r="F22" i="1" s="1"/>
  <c r="D22" i="1"/>
  <c r="G22" i="1"/>
  <c r="Q22" i="1"/>
  <c r="R22" i="1"/>
  <c r="E23" i="1"/>
  <c r="L23" i="1" s="1"/>
  <c r="M23" i="1" s="1"/>
  <c r="H23" i="1"/>
  <c r="F23" i="1"/>
  <c r="E24" i="1"/>
  <c r="H24" i="1" s="1"/>
  <c r="F24" i="1"/>
  <c r="O24" i="1"/>
  <c r="Q24" i="1" s="1"/>
  <c r="R24" i="1" s="1"/>
  <c r="P24" i="1"/>
  <c r="E25" i="1"/>
  <c r="L25" i="1"/>
  <c r="M25" i="1"/>
  <c r="F25" i="1"/>
  <c r="O25" i="1"/>
  <c r="P25" i="1"/>
  <c r="E26" i="1"/>
  <c r="F26" i="1"/>
  <c r="Q26" i="1"/>
  <c r="R26" i="1" s="1"/>
  <c r="E27" i="1"/>
  <c r="H27" i="1"/>
  <c r="F27" i="1"/>
  <c r="Q27" i="1"/>
  <c r="R27" i="1"/>
  <c r="E28" i="1"/>
  <c r="F28" i="1"/>
  <c r="Q28" i="1"/>
  <c r="R28" i="1"/>
  <c r="E29" i="1"/>
  <c r="H29" i="1" s="1"/>
  <c r="F29" i="1"/>
  <c r="Q29" i="1"/>
  <c r="R29" i="1" s="1"/>
  <c r="E30" i="1"/>
  <c r="L30" i="1" s="1"/>
  <c r="F30" i="1"/>
  <c r="Q30" i="1"/>
  <c r="R30" i="1"/>
  <c r="E31" i="1"/>
  <c r="L31" i="1" s="1"/>
  <c r="F31" i="1"/>
  <c r="Q31" i="1"/>
  <c r="R31" i="1" s="1"/>
  <c r="E32" i="1"/>
  <c r="F32" i="1"/>
  <c r="Q32" i="1"/>
  <c r="R32" i="1" s="1"/>
  <c r="C33" i="1"/>
  <c r="D33" i="1"/>
  <c r="E33" i="1" s="1"/>
  <c r="G33" i="1"/>
  <c r="Q33" i="1"/>
  <c r="R33" i="1"/>
  <c r="E34" i="1"/>
  <c r="F34" i="1"/>
  <c r="E35" i="1"/>
  <c r="F35" i="1"/>
  <c r="Q35" i="1"/>
  <c r="R35" i="1" s="1"/>
  <c r="E36" i="1"/>
  <c r="F36" i="1"/>
  <c r="Q36" i="1"/>
  <c r="R36" i="1"/>
  <c r="E37" i="1"/>
  <c r="F37" i="1"/>
  <c r="O37" i="1"/>
  <c r="P37" i="1"/>
  <c r="E38" i="1"/>
  <c r="L38" i="1" s="1"/>
  <c r="H38" i="1"/>
  <c r="F38" i="1"/>
  <c r="Q38" i="1"/>
  <c r="R38" i="1"/>
  <c r="E39" i="1"/>
  <c r="F39" i="1"/>
  <c r="Q39" i="1"/>
  <c r="R39" i="1" s="1"/>
  <c r="E40" i="1"/>
  <c r="L40" i="1" s="1"/>
  <c r="M40" i="1" s="1"/>
  <c r="F40" i="1"/>
  <c r="Q40" i="1"/>
  <c r="R40" i="1"/>
  <c r="E41" i="1"/>
  <c r="L41" i="1" s="1"/>
  <c r="F41" i="1"/>
  <c r="E42" i="1"/>
  <c r="H42" i="1" s="1"/>
  <c r="F42" i="1"/>
  <c r="O42" i="1"/>
  <c r="P42" i="1"/>
  <c r="C43" i="1"/>
  <c r="E43" i="1" s="1"/>
  <c r="D43" i="1"/>
  <c r="G43" i="1"/>
  <c r="Q43" i="1"/>
  <c r="R43" i="1" s="1"/>
  <c r="E44" i="1"/>
  <c r="F44" i="1"/>
  <c r="O44" i="1"/>
  <c r="P44" i="1"/>
  <c r="E45" i="1"/>
  <c r="F45" i="1"/>
  <c r="Q45" i="1"/>
  <c r="R45" i="1" s="1"/>
  <c r="E46" i="1"/>
  <c r="F46" i="1"/>
  <c r="Q46" i="1"/>
  <c r="R46" i="1" s="1"/>
  <c r="E47" i="1"/>
  <c r="F47" i="1"/>
  <c r="Q47" i="1"/>
  <c r="R47" i="1" s="1"/>
  <c r="E49" i="1"/>
  <c r="H49" i="1" s="1"/>
  <c r="F49" i="1"/>
  <c r="O49" i="1"/>
  <c r="P49" i="1"/>
  <c r="E50" i="1"/>
  <c r="F50" i="1"/>
  <c r="Q50" i="1"/>
  <c r="R50" i="1" s="1"/>
  <c r="E51" i="1"/>
  <c r="F51" i="1"/>
  <c r="Q51" i="1"/>
  <c r="R51" i="1" s="1"/>
  <c r="E52" i="1"/>
  <c r="F52" i="1"/>
  <c r="Q52" i="1"/>
  <c r="R52" i="1"/>
  <c r="E53" i="1"/>
  <c r="F53" i="1"/>
  <c r="Q53" i="1"/>
  <c r="R53" i="1" s="1"/>
  <c r="E54" i="1"/>
  <c r="F54" i="1"/>
  <c r="Q54" i="1"/>
  <c r="R54" i="1"/>
  <c r="E55" i="1"/>
  <c r="L55" i="1"/>
  <c r="F55" i="1"/>
  <c r="Q55" i="1"/>
  <c r="R55" i="1"/>
  <c r="E56" i="1"/>
  <c r="H56" i="1" s="1"/>
  <c r="F56" i="1"/>
  <c r="Q56" i="1"/>
  <c r="R56" i="1" s="1"/>
  <c r="E57" i="1"/>
  <c r="H57" i="1" s="1"/>
  <c r="F57" i="1"/>
  <c r="Q57" i="1"/>
  <c r="R57" i="1" s="1"/>
  <c r="C58" i="1"/>
  <c r="D58" i="1"/>
  <c r="G58" i="1"/>
  <c r="E59" i="1"/>
  <c r="H59" i="1" s="1"/>
  <c r="F59" i="1"/>
  <c r="O59" i="1"/>
  <c r="P59" i="1"/>
  <c r="E60" i="1"/>
  <c r="F60" i="1"/>
  <c r="Q60" i="1"/>
  <c r="R60" i="1" s="1"/>
  <c r="E61" i="1"/>
  <c r="F61" i="1"/>
  <c r="Q61" i="1"/>
  <c r="R61" i="1" s="1"/>
  <c r="E62" i="1"/>
  <c r="L62" i="1"/>
  <c r="M62" i="1" s="1"/>
  <c r="F62" i="1"/>
  <c r="C63" i="1"/>
  <c r="F63" i="1" s="1"/>
  <c r="D63" i="1"/>
  <c r="D104" i="1" s="1"/>
  <c r="G63" i="1"/>
  <c r="E64" i="1"/>
  <c r="L64" i="1" s="1"/>
  <c r="F64" i="1"/>
  <c r="E65" i="1"/>
  <c r="F65" i="1"/>
  <c r="E66" i="1"/>
  <c r="L66" i="1" s="1"/>
  <c r="M66" i="1" s="1"/>
  <c r="F66" i="1"/>
  <c r="O66" i="1"/>
  <c r="P66" i="1"/>
  <c r="E67" i="1"/>
  <c r="H67" i="1"/>
  <c r="F67" i="1"/>
  <c r="Q67" i="1"/>
  <c r="R67" i="1" s="1"/>
  <c r="E68" i="1"/>
  <c r="F68" i="1"/>
  <c r="Q68" i="1"/>
  <c r="R68" i="1" s="1"/>
  <c r="E69" i="1"/>
  <c r="L69" i="1" s="1"/>
  <c r="F69" i="1"/>
  <c r="Q69" i="1"/>
  <c r="R69" i="1" s="1"/>
  <c r="E70" i="1"/>
  <c r="F70" i="1"/>
  <c r="Q70" i="1"/>
  <c r="R70" i="1"/>
  <c r="E71" i="1"/>
  <c r="F71" i="1"/>
  <c r="E72" i="1"/>
  <c r="F72" i="1"/>
  <c r="O72" i="1"/>
  <c r="P72" i="1"/>
  <c r="C73" i="1"/>
  <c r="D73" i="1"/>
  <c r="G73" i="1"/>
  <c r="Q73" i="1"/>
  <c r="R73" i="1" s="1"/>
  <c r="E74" i="1"/>
  <c r="L74" i="1" s="1"/>
  <c r="F74" i="1"/>
  <c r="Q74" i="1"/>
  <c r="R74" i="1"/>
  <c r="E75" i="1"/>
  <c r="L75" i="1" s="1"/>
  <c r="M75" i="1" s="1"/>
  <c r="F75" i="1"/>
  <c r="Q75" i="1"/>
  <c r="R75" i="1"/>
  <c r="E76" i="1"/>
  <c r="F76" i="1"/>
  <c r="Q76" i="1"/>
  <c r="R76" i="1" s="1"/>
  <c r="E77" i="1"/>
  <c r="H77" i="1" s="1"/>
  <c r="F77" i="1"/>
  <c r="Q77" i="1"/>
  <c r="R77" i="1" s="1"/>
  <c r="E78" i="1"/>
  <c r="H78" i="1" s="1"/>
  <c r="F78" i="1"/>
  <c r="Q78" i="1"/>
  <c r="R78" i="1" s="1"/>
  <c r="E79" i="1"/>
  <c r="F79" i="1"/>
  <c r="E80" i="1"/>
  <c r="F80" i="1"/>
  <c r="C81" i="1"/>
  <c r="E81" i="1" s="1"/>
  <c r="D81" i="1"/>
  <c r="G81" i="1"/>
  <c r="O81" i="1"/>
  <c r="P81" i="1"/>
  <c r="E82" i="1"/>
  <c r="L82" i="1"/>
  <c r="M82" i="1"/>
  <c r="F82" i="1"/>
  <c r="Q82" i="1"/>
  <c r="R82" i="1" s="1"/>
  <c r="E83" i="1"/>
  <c r="F83" i="1"/>
  <c r="Q83" i="1"/>
  <c r="R83" i="1" s="1"/>
  <c r="E84" i="1"/>
  <c r="L84" i="1" s="1"/>
  <c r="F84" i="1"/>
  <c r="Q84" i="1"/>
  <c r="R84" i="1" s="1"/>
  <c r="E85" i="1"/>
  <c r="F85" i="1"/>
  <c r="E86" i="1"/>
  <c r="F86" i="1"/>
  <c r="O86" i="1"/>
  <c r="P86" i="1"/>
  <c r="C87" i="1"/>
  <c r="D87" i="1"/>
  <c r="G87" i="1"/>
  <c r="Q87" i="1"/>
  <c r="R87" i="1" s="1"/>
  <c r="E88" i="1"/>
  <c r="F88" i="1"/>
  <c r="Q88" i="1"/>
  <c r="R88" i="1"/>
  <c r="E89" i="1"/>
  <c r="F89" i="1"/>
  <c r="Q89" i="1"/>
  <c r="R89" i="1"/>
  <c r="E90" i="1"/>
  <c r="F90" i="1"/>
  <c r="Q90" i="1"/>
  <c r="R90" i="1" s="1"/>
  <c r="E91" i="1"/>
  <c r="L91" i="1"/>
  <c r="F91" i="1"/>
  <c r="Q91" i="1"/>
  <c r="R91" i="1" s="1"/>
  <c r="E92" i="1"/>
  <c r="F92" i="1"/>
  <c r="Q92" i="1"/>
  <c r="R92" i="1" s="1"/>
  <c r="E93" i="1"/>
  <c r="F93" i="1"/>
  <c r="Q93" i="1"/>
  <c r="R93" i="1"/>
  <c r="E94" i="1"/>
  <c r="F94" i="1"/>
  <c r="Q94" i="1"/>
  <c r="R94" i="1" s="1"/>
  <c r="E95" i="1"/>
  <c r="L95" i="1" s="1"/>
  <c r="M95" i="1" s="1"/>
  <c r="F95" i="1"/>
  <c r="Q95" i="1"/>
  <c r="R95" i="1" s="1"/>
  <c r="E96" i="1"/>
  <c r="L96" i="1" s="1"/>
  <c r="M96" i="1" s="1"/>
  <c r="F96" i="1"/>
  <c r="E97" i="1"/>
  <c r="F97" i="1"/>
  <c r="Q97" i="1"/>
  <c r="R97" i="1" s="1"/>
  <c r="C98" i="1"/>
  <c r="D98" i="1"/>
  <c r="E98" i="1"/>
  <c r="H98" i="1" s="1"/>
  <c r="G98" i="1"/>
  <c r="E99" i="1"/>
  <c r="F99" i="1"/>
  <c r="Q99" i="1"/>
  <c r="R99" i="1" s="1"/>
  <c r="E100" i="1"/>
  <c r="L100" i="1" s="1"/>
  <c r="M100" i="1" s="1"/>
  <c r="F100" i="1"/>
  <c r="Q100" i="1"/>
  <c r="R100" i="1" s="1"/>
  <c r="A1" i="75"/>
  <c r="L9" i="27"/>
  <c r="I13" i="27"/>
  <c r="G35" i="26"/>
  <c r="N130" i="72"/>
  <c r="M165" i="73"/>
  <c r="L33" i="26"/>
  <c r="L36" i="26"/>
  <c r="K13" i="27"/>
  <c r="G36" i="26"/>
  <c r="I11" i="28"/>
  <c r="P165" i="73"/>
  <c r="F6" i="43"/>
  <c r="L18" i="1"/>
  <c r="D99" i="39"/>
  <c r="D98" i="39" s="1"/>
  <c r="D96" i="39" s="1"/>
  <c r="F41" i="43"/>
  <c r="D90" i="39"/>
  <c r="H50" i="192"/>
  <c r="D92" i="39"/>
  <c r="D123" i="39"/>
  <c r="G50" i="192"/>
  <c r="M49" i="192"/>
  <c r="F123" i="39" s="1"/>
  <c r="E15" i="250"/>
  <c r="F34" i="290"/>
  <c r="D83" i="39"/>
  <c r="H34" i="290"/>
  <c r="F8" i="47"/>
  <c r="G34" i="290"/>
  <c r="C14" i="47"/>
  <c r="F82" i="69"/>
  <c r="G10" i="28"/>
  <c r="G13" i="28"/>
  <c r="E16" i="28"/>
  <c r="H82" i="1"/>
  <c r="F58" i="1"/>
  <c r="L88" i="1"/>
  <c r="M88" i="1"/>
  <c r="H88" i="1"/>
  <c r="L26" i="26"/>
  <c r="L42" i="1"/>
  <c r="M42" i="1" s="1"/>
  <c r="H6" i="1"/>
  <c r="L6" i="1"/>
  <c r="M6" i="1" s="1"/>
  <c r="H65" i="1"/>
  <c r="F81" i="1"/>
  <c r="N25" i="287"/>
  <c r="D12" i="28"/>
  <c r="C25" i="290"/>
  <c r="L27" i="1"/>
  <c r="M27" i="1"/>
  <c r="R130" i="72"/>
  <c r="J37" i="26"/>
  <c r="D50" i="192"/>
  <c r="I20" i="250"/>
  <c r="J20" i="250"/>
  <c r="J41" i="250"/>
  <c r="D137" i="39"/>
  <c r="I45" i="250"/>
  <c r="J45" i="250" s="1"/>
  <c r="I36" i="250"/>
  <c r="J36" i="250"/>
  <c r="F69" i="69"/>
  <c r="F24" i="53"/>
  <c r="I27" i="250"/>
  <c r="J27" i="250"/>
  <c r="I23" i="250"/>
  <c r="J23" i="250" s="1"/>
  <c r="I7" i="277"/>
  <c r="C29" i="47"/>
  <c r="F29" i="47" s="1"/>
  <c r="F43" i="39" s="1"/>
  <c r="I39" i="250"/>
  <c r="J39" i="250" s="1"/>
  <c r="I26" i="250"/>
  <c r="J26" i="250" s="1"/>
  <c r="I52" i="250"/>
  <c r="J52" i="250" s="1"/>
  <c r="H24" i="290"/>
  <c r="E11" i="44"/>
  <c r="G11" i="44" s="1"/>
  <c r="E10" i="44"/>
  <c r="G10" i="44"/>
  <c r="E5" i="44"/>
  <c r="G5" i="44" s="1"/>
  <c r="E4" i="44"/>
  <c r="G4" i="44" s="1"/>
  <c r="E14" i="44"/>
  <c r="G14" i="44" s="1"/>
  <c r="L12" i="27"/>
  <c r="L77" i="1"/>
  <c r="M77" i="1" s="1"/>
  <c r="L8" i="1"/>
  <c r="M8" i="1"/>
  <c r="H8" i="1"/>
  <c r="C6" i="42"/>
  <c r="F6" i="42" s="1"/>
  <c r="L15" i="1"/>
  <c r="M15" i="1"/>
  <c r="H15" i="1"/>
  <c r="C5" i="42" s="1"/>
  <c r="F5" i="42" s="1"/>
  <c r="I18" i="27"/>
  <c r="O130" i="70"/>
  <c r="L83" i="1"/>
  <c r="M83" i="1"/>
  <c r="H83" i="1"/>
  <c r="L17" i="1"/>
  <c r="M17" i="1" s="1"/>
  <c r="H17" i="1"/>
  <c r="D29" i="26"/>
  <c r="P96" i="1"/>
  <c r="P101" i="1" s="1"/>
  <c r="L19" i="1"/>
  <c r="M19" i="1" s="1"/>
  <c r="F98" i="1"/>
  <c r="Q59" i="1"/>
  <c r="R59" i="1"/>
  <c r="L28" i="26"/>
  <c r="K27" i="192"/>
  <c r="F121" i="38" s="1"/>
  <c r="E20" i="26"/>
  <c r="L29" i="1"/>
  <c r="U187" i="72"/>
  <c r="U188" i="72"/>
  <c r="I34" i="26"/>
  <c r="F28" i="47"/>
  <c r="K31" i="26"/>
  <c r="K32" i="26" s="1"/>
  <c r="H89" i="1"/>
  <c r="L49" i="1"/>
  <c r="M49" i="1" s="1"/>
  <c r="H11" i="26"/>
  <c r="R165" i="73"/>
  <c r="R166" i="73" s="1"/>
  <c r="H6" i="285"/>
  <c r="E5" i="285"/>
  <c r="G6" i="27"/>
  <c r="F21" i="26"/>
  <c r="I42" i="250"/>
  <c r="J42" i="250" s="1"/>
  <c r="I24" i="250"/>
  <c r="J24" i="250" s="1"/>
  <c r="E25" i="290"/>
  <c r="E23" i="290"/>
  <c r="D25" i="290"/>
  <c r="D134" i="39"/>
  <c r="D132" i="39" s="1"/>
  <c r="E8" i="44"/>
  <c r="G8" i="44" s="1"/>
  <c r="E7" i="44"/>
  <c r="G7" i="44" s="1"/>
  <c r="F50" i="192"/>
  <c r="C27" i="47"/>
  <c r="F27" i="47" s="1"/>
  <c r="C13" i="47"/>
  <c r="F43" i="69"/>
  <c r="L57" i="1"/>
  <c r="M57" i="1" s="1"/>
  <c r="F17" i="69"/>
  <c r="F83" i="69" s="1"/>
  <c r="I31" i="26"/>
  <c r="I32" i="26" s="1"/>
  <c r="H16" i="26"/>
  <c r="H12" i="1"/>
  <c r="L12" i="1"/>
  <c r="M12" i="1" s="1"/>
  <c r="H75" i="1"/>
  <c r="J13" i="27"/>
  <c r="N187" i="72"/>
  <c r="N188" i="72" s="1"/>
  <c r="L25" i="287"/>
  <c r="L54" i="1"/>
  <c r="M54" i="1" s="1"/>
  <c r="H93" i="1"/>
  <c r="H55" i="1"/>
  <c r="H7" i="64"/>
  <c r="X45" i="287"/>
  <c r="I45" i="287"/>
  <c r="U25" i="287"/>
  <c r="R108" i="73"/>
  <c r="V130" i="72"/>
  <c r="M27" i="192"/>
  <c r="F122" i="39" s="1"/>
  <c r="F121" i="39" s="1"/>
  <c r="D21" i="26"/>
  <c r="B45" i="26" s="1"/>
  <c r="T130" i="72"/>
  <c r="H7" i="285"/>
  <c r="H5" i="285" s="1"/>
  <c r="F56" i="69"/>
  <c r="C4" i="247"/>
  <c r="I48" i="250"/>
  <c r="J48" i="250"/>
  <c r="I37" i="250"/>
  <c r="J37" i="250" s="1"/>
  <c r="I29" i="250"/>
  <c r="J29" i="250" s="1"/>
  <c r="I22" i="250"/>
  <c r="J22" i="250" s="1"/>
  <c r="I25" i="250"/>
  <c r="J25" i="250" s="1"/>
  <c r="L21" i="1"/>
  <c r="M21" i="1" s="1"/>
  <c r="H21" i="1"/>
  <c r="L53" i="1"/>
  <c r="M53" i="1" s="1"/>
  <c r="H53" i="1"/>
  <c r="I16" i="28"/>
  <c r="L14" i="1"/>
  <c r="M14" i="1"/>
  <c r="H14" i="1"/>
  <c r="C8" i="42" s="1"/>
  <c r="F8" i="42" s="1"/>
  <c r="P130" i="72"/>
  <c r="H91" i="1"/>
  <c r="M91" i="1"/>
  <c r="L6" i="28"/>
  <c r="H95" i="1"/>
  <c r="L59" i="1"/>
  <c r="M59" i="1" s="1"/>
  <c r="O45" i="287"/>
  <c r="R25" i="287"/>
  <c r="I34" i="250"/>
  <c r="J34" i="250" s="1"/>
  <c r="F63" i="43"/>
  <c r="E7" i="50"/>
  <c r="F4" i="247"/>
  <c r="C19" i="50"/>
  <c r="D20" i="50" s="1"/>
  <c r="E70" i="43" s="1"/>
  <c r="H13" i="50"/>
  <c r="E36" i="43" s="1"/>
  <c r="F7" i="47"/>
  <c r="H16" i="1"/>
  <c r="C10" i="42" s="1"/>
  <c r="F10" i="42" s="1"/>
  <c r="M41" i="1"/>
  <c r="D11" i="28"/>
  <c r="D13" i="28"/>
  <c r="F26" i="26"/>
  <c r="V6" i="280"/>
  <c r="M108" i="71"/>
  <c r="F73" i="1"/>
  <c r="H69" i="1"/>
  <c r="E24" i="26"/>
  <c r="J17" i="26"/>
  <c r="H122" i="41"/>
  <c r="I38" i="250"/>
  <c r="J38" i="250"/>
  <c r="F104" i="38"/>
  <c r="I46" i="250"/>
  <c r="J46" i="250" s="1"/>
  <c r="F63" i="282"/>
  <c r="F16" i="39" s="1"/>
  <c r="L85" i="1"/>
  <c r="M85" i="1" s="1"/>
  <c r="H85" i="1"/>
  <c r="Q49" i="1"/>
  <c r="R49" i="1"/>
  <c r="L52" i="1"/>
  <c r="M52" i="1" s="1"/>
  <c r="H52" i="1"/>
  <c r="H66" i="1"/>
  <c r="M18" i="1"/>
  <c r="H18" i="1"/>
  <c r="G12" i="27"/>
  <c r="H32" i="1"/>
  <c r="H26" i="1"/>
  <c r="L26" i="1"/>
  <c r="M26" i="1"/>
  <c r="L15" i="26"/>
  <c r="H20" i="277"/>
  <c r="E18" i="277"/>
  <c r="J6" i="28"/>
  <c r="J9" i="28"/>
  <c r="E15" i="28"/>
  <c r="H50" i="1"/>
  <c r="L50" i="1"/>
  <c r="M50" i="1" s="1"/>
  <c r="H40" i="1"/>
  <c r="Q7" i="1"/>
  <c r="R7" i="1" s="1"/>
  <c r="H25" i="1"/>
  <c r="R222" i="74"/>
  <c r="V108" i="73"/>
  <c r="L21" i="27"/>
  <c r="I17" i="26"/>
  <c r="F96" i="69"/>
  <c r="C26" i="47"/>
  <c r="I21" i="250"/>
  <c r="J21" i="250" s="1"/>
  <c r="F31" i="47"/>
  <c r="L10" i="27"/>
  <c r="F13" i="47"/>
  <c r="L94" i="1"/>
  <c r="M94" i="1" s="1"/>
  <c r="H94" i="1"/>
  <c r="L97" i="1"/>
  <c r="M97" i="1" s="1"/>
  <c r="H97" i="1"/>
  <c r="L37" i="1"/>
  <c r="M37" i="1" s="1"/>
  <c r="H37" i="1"/>
  <c r="D7" i="1"/>
  <c r="E9" i="1"/>
  <c r="G15" i="26"/>
  <c r="G17" i="26" s="1"/>
  <c r="L45" i="1"/>
  <c r="M45" i="1"/>
  <c r="H45" i="1"/>
  <c r="L24" i="1"/>
  <c r="M24" i="1" s="1"/>
  <c r="M46" i="287"/>
  <c r="Q86" i="1"/>
  <c r="R86" i="1" s="1"/>
  <c r="F9" i="1"/>
  <c r="C7" i="1"/>
  <c r="F7" i="1" s="1"/>
  <c r="E7" i="1"/>
  <c r="H7" i="1"/>
  <c r="L68" i="1"/>
  <c r="M30" i="1"/>
  <c r="H30" i="1"/>
  <c r="H39" i="1"/>
  <c r="L39" i="1"/>
  <c r="M39" i="1"/>
  <c r="K6" i="27"/>
  <c r="K10" i="27" s="1"/>
  <c r="H20" i="1"/>
  <c r="L20" i="1"/>
  <c r="M20" i="1" s="1"/>
  <c r="Q72" i="1"/>
  <c r="R72" i="1" s="1"/>
  <c r="O96" i="1"/>
  <c r="G12" i="37"/>
  <c r="G17" i="277"/>
  <c r="F87" i="1"/>
  <c r="E87" i="1"/>
  <c r="H31" i="1"/>
  <c r="M31" i="1"/>
  <c r="H8" i="27"/>
  <c r="O187" i="72"/>
  <c r="S165" i="71"/>
  <c r="K13" i="28"/>
  <c r="E30" i="290"/>
  <c r="E28" i="290" s="1"/>
  <c r="E35" i="290"/>
  <c r="E33" i="290" s="1"/>
  <c r="U108" i="73"/>
  <c r="U166" i="73" s="1"/>
  <c r="W130" i="72"/>
  <c r="M51" i="287"/>
  <c r="L9" i="1"/>
  <c r="M9" i="1" s="1"/>
  <c r="E15" i="233"/>
  <c r="E12" i="233"/>
  <c r="D57" i="39" s="1"/>
  <c r="E11" i="233"/>
  <c r="E13" i="233"/>
  <c r="D60" i="39" s="1"/>
  <c r="G9" i="44"/>
  <c r="G6" i="44"/>
  <c r="G12" i="44"/>
  <c r="D22" i="233"/>
  <c r="D41" i="38"/>
  <c r="F41" i="38" s="1"/>
  <c r="F40" i="38" s="1"/>
  <c r="E22" i="233"/>
  <c r="E16" i="233"/>
  <c r="D156" i="39" s="1"/>
  <c r="A79" i="39"/>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2" i="39" s="1"/>
  <c r="A173" i="39" s="1"/>
  <c r="A174" i="39" s="1"/>
  <c r="A175" i="39" s="1"/>
  <c r="A176" i="39" s="1"/>
  <c r="A177" i="39" s="1"/>
  <c r="A178" i="39" s="1"/>
  <c r="A179" i="39" s="1"/>
  <c r="A180" i="39" s="1"/>
  <c r="D79" i="39"/>
  <c r="B5" i="48"/>
  <c r="D30" i="39"/>
  <c r="A73" i="38"/>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8" i="38" s="1"/>
  <c r="A129" i="38" s="1"/>
  <c r="A130" i="38" s="1"/>
  <c r="D43" i="38"/>
  <c r="F128" i="38"/>
  <c r="F110" i="39"/>
  <c r="D136" i="39"/>
  <c r="F43" i="38"/>
  <c r="F167" i="39"/>
  <c r="D110" i="39"/>
  <c r="F95" i="39"/>
  <c r="F154" i="39"/>
  <c r="F109" i="39"/>
  <c r="F64" i="39"/>
  <c r="F63" i="39"/>
  <c r="D64" i="39"/>
  <c r="D63" i="39" s="1"/>
  <c r="F103" i="38"/>
  <c r="F102" i="38" s="1"/>
  <c r="F26" i="47"/>
  <c r="C25" i="47"/>
  <c r="C32" i="47"/>
  <c r="D25" i="26"/>
  <c r="H64" i="1"/>
  <c r="H76" i="1"/>
  <c r="W187" i="72"/>
  <c r="L76" i="1"/>
  <c r="M76" i="1" s="1"/>
  <c r="T45" i="287"/>
  <c r="L38" i="26"/>
  <c r="G45" i="287"/>
  <c r="P63" i="1"/>
  <c r="P64" i="1" s="1"/>
  <c r="Y30" i="287"/>
  <c r="AC30" i="287" s="1"/>
  <c r="H54" i="1"/>
  <c r="L13" i="28"/>
  <c r="M64" i="1"/>
  <c r="J31" i="250"/>
  <c r="D94" i="39"/>
  <c r="D93" i="39" s="1"/>
  <c r="H123" i="41"/>
  <c r="F12" i="47"/>
  <c r="C37" i="49"/>
  <c r="D16" i="49" s="1"/>
  <c r="E16" i="49" s="1"/>
  <c r="R165" i="74"/>
  <c r="D14" i="233"/>
  <c r="D163" i="39"/>
  <c r="F170" i="39"/>
  <c r="D27" i="49"/>
  <c r="E27" i="49" s="1"/>
  <c r="D25" i="49"/>
  <c r="E25" i="49" s="1"/>
  <c r="D26" i="49"/>
  <c r="E26" i="49" s="1"/>
  <c r="H10" i="277"/>
  <c r="I11" i="277"/>
  <c r="H11" i="277"/>
  <c r="J11" i="277" s="1"/>
  <c r="B26" i="293"/>
  <c r="B27" i="293" s="1"/>
  <c r="B28" i="293" s="1"/>
  <c r="B29" i="293" s="1"/>
  <c r="B30" i="293" s="1"/>
  <c r="B31" i="293" s="1"/>
  <c r="F78" i="39"/>
  <c r="F116" i="38"/>
  <c r="F113" i="38"/>
  <c r="D111" i="38"/>
  <c r="D107" i="38" s="1"/>
  <c r="F56" i="38"/>
  <c r="F55" i="38" s="1"/>
  <c r="D55" i="38"/>
  <c r="D39" i="39"/>
  <c r="D47" i="38"/>
  <c r="D101" i="39"/>
  <c r="F171" i="39"/>
  <c r="F17" i="38"/>
  <c r="E14" i="233"/>
  <c r="L7" i="1"/>
  <c r="M7" i="1" s="1"/>
  <c r="F125" i="282"/>
  <c r="D18" i="39"/>
  <c r="D17" i="39" s="1"/>
  <c r="H36" i="1"/>
  <c r="L36" i="1"/>
  <c r="M36" i="1" s="1"/>
  <c r="F34" i="26"/>
  <c r="N108" i="71"/>
  <c r="L93" i="1"/>
  <c r="M93" i="1" s="1"/>
  <c r="H90" i="1"/>
  <c r="L90" i="1"/>
  <c r="M90" i="1"/>
  <c r="Q44" i="1"/>
  <c r="R44" i="1" s="1"/>
  <c r="G58" i="11"/>
  <c r="L99" i="1"/>
  <c r="M99" i="1" s="1"/>
  <c r="H99" i="1"/>
  <c r="H80" i="1"/>
  <c r="L80" i="1"/>
  <c r="M80" i="1" s="1"/>
  <c r="Y40" i="287"/>
  <c r="AC40" i="287" s="1"/>
  <c r="L10" i="1"/>
  <c r="M10" i="1" s="1"/>
  <c r="H10" i="1"/>
  <c r="D46" i="38" s="1"/>
  <c r="F46" i="38" s="1"/>
  <c r="D11" i="39"/>
  <c r="H79" i="1"/>
  <c r="L79" i="1"/>
  <c r="M79" i="1" s="1"/>
  <c r="L86" i="1"/>
  <c r="M86" i="1" s="1"/>
  <c r="H86" i="1"/>
  <c r="F25" i="287"/>
  <c r="H9" i="277"/>
  <c r="H17" i="277"/>
  <c r="F19" i="277"/>
  <c r="I17" i="277"/>
  <c r="J17" i="277" s="1"/>
  <c r="E17" i="277"/>
  <c r="F20" i="277"/>
  <c r="G19" i="277"/>
  <c r="Q25" i="1"/>
  <c r="R25" i="1" s="1"/>
  <c r="H6" i="28"/>
  <c r="O244" i="70"/>
  <c r="J15" i="27"/>
  <c r="C104" i="1"/>
  <c r="F104" i="1" s="1"/>
  <c r="H87" i="1"/>
  <c r="L87" i="1"/>
  <c r="M87" i="1" s="1"/>
  <c r="F33" i="1"/>
  <c r="H46" i="1"/>
  <c r="L46" i="1"/>
  <c r="M46" i="1" s="1"/>
  <c r="R45" i="287"/>
  <c r="R46" i="287" s="1"/>
  <c r="R51" i="287" s="1"/>
  <c r="F45" i="287"/>
  <c r="L89" i="1"/>
  <c r="M89" i="1" s="1"/>
  <c r="L32" i="1"/>
  <c r="M32" i="1" s="1"/>
  <c r="L70" i="1"/>
  <c r="M70" i="1" s="1"/>
  <c r="H70" i="1"/>
  <c r="E58" i="1"/>
  <c r="H58" i="1" s="1"/>
  <c r="F14" i="27"/>
  <c r="J25" i="287"/>
  <c r="K14" i="27"/>
  <c r="K15" i="27"/>
  <c r="O165" i="74"/>
  <c r="D14" i="27"/>
  <c r="D15" i="27" s="1"/>
  <c r="H62" i="1"/>
  <c r="D35" i="39"/>
  <c r="F24" i="290"/>
  <c r="O63" i="1"/>
  <c r="F65" i="38"/>
  <c r="F63" i="38" s="1"/>
  <c r="E13" i="276"/>
  <c r="F12" i="42" s="1"/>
  <c r="F76" i="39"/>
  <c r="L17" i="28"/>
  <c r="G312" i="55"/>
  <c r="G575" i="55"/>
  <c r="G967" i="55"/>
  <c r="G456" i="55"/>
  <c r="G1022" i="55"/>
  <c r="G778" i="55"/>
  <c r="G499" i="55"/>
  <c r="G768" i="55"/>
  <c r="G132" i="55"/>
  <c r="G646" i="55"/>
  <c r="G586" i="55"/>
  <c r="G493" i="55"/>
  <c r="G52" i="55"/>
  <c r="G886" i="55"/>
  <c r="G116" i="55"/>
  <c r="G751" i="55"/>
  <c r="G1061" i="55"/>
  <c r="O64" i="1"/>
  <c r="O103" i="1"/>
  <c r="Q103" i="1" s="1"/>
  <c r="Q63" i="1"/>
  <c r="F46" i="287"/>
  <c r="F51" i="287" s="1"/>
  <c r="P104" i="1"/>
  <c r="F124" i="282"/>
  <c r="D19" i="38"/>
  <c r="Q64" i="1"/>
  <c r="R64" i="1" s="1"/>
  <c r="J5" i="288"/>
  <c r="I5" i="288"/>
  <c r="K5" i="288"/>
  <c r="H5" i="288"/>
  <c r="G836" i="56" l="1"/>
  <c r="G177" i="56"/>
  <c r="G457" i="56"/>
  <c r="G470" i="56"/>
  <c r="G491" i="56"/>
  <c r="G42" i="56"/>
  <c r="G444" i="56"/>
  <c r="G161" i="56"/>
  <c r="G679" i="56"/>
  <c r="G621" i="56"/>
  <c r="G240" i="56"/>
  <c r="G297" i="56"/>
  <c r="G688" i="56"/>
  <c r="G355" i="56"/>
  <c r="G481" i="56"/>
  <c r="G86" i="56"/>
  <c r="G194" i="56"/>
  <c r="G154" i="56"/>
  <c r="G746" i="55"/>
  <c r="G256" i="55"/>
  <c r="G530" i="55"/>
  <c r="G837" i="55"/>
  <c r="G697" i="55"/>
  <c r="G936" i="55"/>
  <c r="G181" i="55"/>
  <c r="G251" i="55"/>
  <c r="G546" i="55"/>
  <c r="G1011" i="55"/>
  <c r="G738" i="55"/>
  <c r="G747" i="55"/>
  <c r="G906" i="55"/>
  <c r="G860" i="55"/>
  <c r="G107" i="55"/>
  <c r="G43" i="55"/>
  <c r="G172" i="55"/>
  <c r="G146" i="55"/>
  <c r="G168" i="55"/>
  <c r="G1108" i="55"/>
  <c r="G201" i="55"/>
  <c r="G163" i="55"/>
  <c r="G712" i="55"/>
  <c r="G671" i="55"/>
  <c r="G379" i="55"/>
  <c r="G1016" i="55"/>
  <c r="G472" i="55"/>
  <c r="G865" i="55"/>
  <c r="G1222" i="55"/>
  <c r="G288" i="55"/>
  <c r="G561" i="55"/>
  <c r="G1156" i="55"/>
  <c r="G573" i="55"/>
  <c r="G998" i="55"/>
  <c r="G984" i="55"/>
  <c r="G1117" i="55"/>
  <c r="G271" i="55"/>
  <c r="G462" i="55"/>
  <c r="G157" i="55"/>
  <c r="G78" i="55"/>
  <c r="G325" i="55"/>
  <c r="K17" i="26"/>
  <c r="K18" i="26" s="1"/>
  <c r="G824" i="55"/>
  <c r="G977" i="55"/>
  <c r="G579" i="55"/>
  <c r="G1208" i="55"/>
  <c r="G494" i="55"/>
  <c r="G833" i="55"/>
  <c r="G158" i="55"/>
  <c r="G1030" i="55"/>
  <c r="G260" i="55"/>
  <c r="G416" i="55"/>
  <c r="T25" i="287"/>
  <c r="Y16" i="287"/>
  <c r="AC16" i="287" s="1"/>
  <c r="E25" i="287"/>
  <c r="E46" i="287" s="1"/>
  <c r="E51" i="287" s="1"/>
  <c r="Y10" i="287"/>
  <c r="AC10" i="287" s="1"/>
  <c r="F19" i="27"/>
  <c r="P165" i="74"/>
  <c r="G496" i="55"/>
  <c r="G856" i="55"/>
  <c r="G1103" i="55"/>
  <c r="G720" i="55"/>
  <c r="G676" i="55"/>
  <c r="G512" i="55"/>
  <c r="G1074" i="55"/>
  <c r="G876" i="55"/>
  <c r="G632" i="55"/>
  <c r="G355" i="55"/>
  <c r="G327" i="55"/>
  <c r="G165" i="55"/>
  <c r="G1216" i="55"/>
  <c r="G1225" i="55"/>
  <c r="G62" i="55"/>
  <c r="G123" i="55"/>
  <c r="G732" i="55"/>
  <c r="G979" i="55"/>
  <c r="G916" i="55"/>
  <c r="G528" i="55"/>
  <c r="G90" i="55"/>
  <c r="G477" i="55"/>
  <c r="G457" i="55"/>
  <c r="G748" i="55"/>
  <c r="G704" i="55"/>
  <c r="G407" i="55"/>
  <c r="G481" i="55"/>
  <c r="G707" i="55"/>
  <c r="G216" i="55"/>
  <c r="G1177" i="55"/>
  <c r="G903" i="55"/>
  <c r="G413" i="55"/>
  <c r="G1215" i="55"/>
  <c r="G946" i="55"/>
  <c r="G1169" i="55"/>
  <c r="G769" i="55"/>
  <c r="G266" i="55"/>
  <c r="G322" i="55"/>
  <c r="G1109" i="55"/>
  <c r="G700" i="55"/>
  <c r="G905" i="55"/>
  <c r="G558" i="55"/>
  <c r="G145" i="55"/>
  <c r="G1148" i="55"/>
  <c r="G995" i="55"/>
  <c r="G389" i="55"/>
  <c r="G878" i="55"/>
  <c r="Q25" i="287"/>
  <c r="Q46" i="287" s="1"/>
  <c r="Q51" i="287" s="1"/>
  <c r="G199" i="55"/>
  <c r="G1097" i="55"/>
  <c r="G1121" i="55"/>
  <c r="G724" i="55"/>
  <c r="G763" i="55"/>
  <c r="G1003" i="55"/>
  <c r="G233" i="55"/>
  <c r="G192" i="55"/>
  <c r="G50" i="55"/>
  <c r="G921" i="55"/>
  <c r="G949" i="55"/>
  <c r="G666" i="55"/>
  <c r="G907" i="55"/>
  <c r="G291" i="55"/>
  <c r="G378" i="55"/>
  <c r="G1175" i="55"/>
  <c r="G999" i="55"/>
  <c r="G1231" i="55"/>
  <c r="G645" i="55"/>
  <c r="G368" i="55"/>
  <c r="G396" i="55"/>
  <c r="G653" i="55"/>
  <c r="G391" i="55"/>
  <c r="G729" i="55"/>
  <c r="G305" i="55"/>
  <c r="G226" i="55"/>
  <c r="G710" i="55"/>
  <c r="G273" i="55"/>
  <c r="G393" i="55"/>
  <c r="G889" i="55"/>
  <c r="G30" i="55"/>
  <c r="G1134" i="55"/>
  <c r="G231" i="55"/>
  <c r="G337" i="55"/>
  <c r="G513" i="55"/>
  <c r="G471" i="55"/>
  <c r="G867" i="55"/>
  <c r="G874" i="55"/>
  <c r="G845" i="55"/>
  <c r="G230" i="55"/>
  <c r="G1044" i="55"/>
  <c r="G218" i="55"/>
  <c r="G504" i="55"/>
  <c r="G524" i="55"/>
  <c r="G23" i="55"/>
  <c r="G783" i="55"/>
  <c r="G789" i="55"/>
  <c r="G1173" i="55"/>
  <c r="G320" i="55"/>
  <c r="G545" i="55"/>
  <c r="G259" i="55"/>
  <c r="G121" i="55"/>
  <c r="G57" i="55"/>
  <c r="G613" i="55"/>
  <c r="G342" i="55"/>
  <c r="G1028" i="55"/>
  <c r="G98" i="55"/>
  <c r="G476" i="55"/>
  <c r="G892" i="55"/>
  <c r="G873" i="55"/>
  <c r="G569" i="55"/>
  <c r="G970" i="55"/>
  <c r="G795" i="55"/>
  <c r="G624" i="55"/>
  <c r="G95" i="55"/>
  <c r="G911" i="55"/>
  <c r="G811" i="55"/>
  <c r="G531" i="55"/>
  <c r="G654" i="55"/>
  <c r="G1018" i="55"/>
  <c r="G744" i="55"/>
  <c r="G1038" i="55"/>
  <c r="G649" i="55"/>
  <c r="G1043" i="55"/>
  <c r="G515" i="55"/>
  <c r="G6" i="55"/>
  <c r="G255" i="55"/>
  <c r="G339" i="55"/>
  <c r="G1001" i="55"/>
  <c r="G344" i="55"/>
  <c r="G294" i="55"/>
  <c r="G1258" i="55"/>
  <c r="G500" i="55"/>
  <c r="G809" i="55"/>
  <c r="G200" i="55"/>
  <c r="G1125" i="55"/>
  <c r="G1106" i="55"/>
  <c r="G1170" i="55"/>
  <c r="G799" i="55"/>
  <c r="G667" i="55"/>
  <c r="G404" i="55"/>
  <c r="G1237" i="55"/>
  <c r="G672" i="55"/>
  <c r="G589" i="55"/>
  <c r="G954" i="55"/>
  <c r="G253" i="55"/>
  <c r="G440" i="55"/>
  <c r="G501" i="55"/>
  <c r="G858" i="55"/>
  <c r="G1138" i="55"/>
  <c r="G16" i="55"/>
  <c r="G842" i="55"/>
  <c r="G448" i="55"/>
  <c r="G896" i="55"/>
  <c r="G690" i="55"/>
  <c r="G793" i="55"/>
  <c r="G841" i="55"/>
  <c r="G883" i="55"/>
  <c r="G100" i="55"/>
  <c r="G555" i="55"/>
  <c r="G771" i="55"/>
  <c r="G1070" i="55"/>
  <c r="G1213" i="55"/>
  <c r="G1080" i="55"/>
  <c r="G102" i="55"/>
  <c r="G819" i="55"/>
  <c r="G1077" i="55"/>
  <c r="G232" i="55"/>
  <c r="G1021" i="55"/>
  <c r="G473" i="55"/>
  <c r="G153" i="55"/>
  <c r="G92" i="55"/>
  <c r="G950" i="55"/>
  <c r="G403" i="55"/>
  <c r="G1251" i="55"/>
  <c r="G399" i="55"/>
  <c r="G658" i="55"/>
  <c r="G372" i="55"/>
  <c r="G816" i="55"/>
  <c r="G467" i="55"/>
  <c r="G726" i="55"/>
  <c r="G423" i="55"/>
  <c r="G1072" i="55"/>
  <c r="G238" i="55"/>
  <c r="G414" i="55"/>
  <c r="G509" i="55"/>
  <c r="G281" i="55"/>
  <c r="G722" i="55"/>
  <c r="G1013" i="55"/>
  <c r="G451" i="55"/>
  <c r="G385" i="55"/>
  <c r="G422" i="55"/>
  <c r="G962" i="55"/>
  <c r="G914" i="55"/>
  <c r="G369" i="55"/>
  <c r="G1118" i="55"/>
  <c r="G241" i="55"/>
  <c r="G75" i="55"/>
  <c r="G140" i="55"/>
  <c r="G866" i="55"/>
  <c r="G597" i="55"/>
  <c r="G798" i="55"/>
  <c r="G976" i="55"/>
  <c r="G635" i="55"/>
  <c r="G552" i="55"/>
  <c r="G441" i="55"/>
  <c r="G1062" i="55"/>
  <c r="G284" i="55"/>
  <c r="G1094" i="55"/>
  <c r="G580" i="55"/>
  <c r="G1183" i="55"/>
  <c r="G208" i="55"/>
  <c r="G881" i="55"/>
  <c r="G1035" i="55"/>
  <c r="G63" i="55"/>
  <c r="G245" i="55"/>
  <c r="G813" i="55"/>
  <c r="G568" i="55"/>
  <c r="G257" i="55"/>
  <c r="G1020" i="55"/>
  <c r="G765" i="55"/>
  <c r="G46" i="55"/>
  <c r="G131" i="55"/>
  <c r="G644" i="55"/>
  <c r="G421" i="55"/>
  <c r="G204" i="55"/>
  <c r="G31" i="55"/>
  <c r="G1131" i="55"/>
  <c r="G334" i="55"/>
  <c r="G1228" i="55"/>
  <c r="G1146" i="55"/>
  <c r="G311" i="55"/>
  <c r="G188" i="55"/>
  <c r="G854" i="55"/>
  <c r="G1221" i="55"/>
  <c r="G1087" i="55"/>
  <c r="G110" i="55"/>
  <c r="G1135" i="55"/>
  <c r="G1154" i="55"/>
  <c r="G577" i="55"/>
  <c r="G324" i="55"/>
  <c r="G56" i="55"/>
  <c r="G1048" i="55"/>
  <c r="G894" i="55"/>
  <c r="G185" i="55"/>
  <c r="G900" i="55"/>
  <c r="G623" i="55"/>
  <c r="G781" i="55"/>
  <c r="G1203" i="55"/>
  <c r="G162" i="55"/>
  <c r="G1217" i="55"/>
  <c r="G804" i="55"/>
  <c r="G862" i="55"/>
  <c r="G832" i="55"/>
  <c r="G834" i="55"/>
  <c r="G382" i="55"/>
  <c r="G941" i="55"/>
  <c r="G166" i="55"/>
  <c r="G731" i="55"/>
  <c r="G733" i="55"/>
  <c r="G470" i="55"/>
  <c r="G12" i="55"/>
  <c r="G1039" i="55"/>
  <c r="G490" i="55"/>
  <c r="G960" i="55"/>
  <c r="G1241" i="55"/>
  <c r="G587" i="55"/>
  <c r="G806" i="55"/>
  <c r="G1168" i="55"/>
  <c r="G1081" i="55"/>
  <c r="G1101" i="55"/>
  <c r="G197" i="55"/>
  <c r="G450" i="55"/>
  <c r="G1167" i="55"/>
  <c r="G1181" i="55"/>
  <c r="G1184" i="55"/>
  <c r="G709" i="55"/>
  <c r="G930" i="55"/>
  <c r="G904" i="55"/>
  <c r="G815" i="55"/>
  <c r="G1199" i="55"/>
  <c r="G882" i="55"/>
  <c r="G975" i="55"/>
  <c r="G106" i="55"/>
  <c r="G1128" i="55"/>
  <c r="G367" i="55"/>
  <c r="G931" i="55"/>
  <c r="G373" i="55"/>
  <c r="G303" i="55"/>
  <c r="G44" i="55"/>
  <c r="G358" i="55"/>
  <c r="G570" i="55"/>
  <c r="G400" i="55"/>
  <c r="G825" i="55"/>
  <c r="G402" i="55"/>
  <c r="G963" i="55"/>
  <c r="G1257" i="55"/>
  <c r="G1238" i="55"/>
  <c r="G1063" i="55"/>
  <c r="G1157" i="55"/>
  <c r="G61" i="55"/>
  <c r="G547" i="55"/>
  <c r="G668" i="55"/>
  <c r="G1029" i="55"/>
  <c r="G753" i="55"/>
  <c r="G583" i="55"/>
  <c r="G844" i="55"/>
  <c r="G17" i="55"/>
  <c r="G843" i="55"/>
  <c r="G247" i="55"/>
  <c r="G361" i="55"/>
  <c r="G1060" i="55"/>
  <c r="G189" i="55"/>
  <c r="G300" i="55"/>
  <c r="G997" i="55"/>
  <c r="G829" i="55"/>
  <c r="G478" i="55"/>
  <c r="G674" i="55"/>
  <c r="G596" i="55"/>
  <c r="G713" i="55"/>
  <c r="G602" i="55"/>
  <c r="G329" i="55"/>
  <c r="G511" i="55"/>
  <c r="G951" i="55"/>
  <c r="G630" i="55"/>
  <c r="G761" i="55"/>
  <c r="G113" i="55"/>
  <c r="G39" i="55"/>
  <c r="G103" i="55"/>
  <c r="G485" i="55"/>
  <c r="G147" i="55"/>
  <c r="G563" i="55"/>
  <c r="G406" i="55"/>
  <c r="G661" i="55"/>
  <c r="G1090" i="55"/>
  <c r="G919" i="55"/>
  <c r="G786" i="55"/>
  <c r="G80" i="55"/>
  <c r="G447" i="55"/>
  <c r="G616" i="55"/>
  <c r="G648" i="55"/>
  <c r="G1096" i="55"/>
  <c r="G463" i="55"/>
  <c r="G1124" i="55"/>
  <c r="G1119" i="55"/>
  <c r="G636" i="55"/>
  <c r="G593" i="55"/>
  <c r="G669" i="55"/>
  <c r="G7" i="55"/>
  <c r="G514" i="55"/>
  <c r="G527" i="55"/>
  <c r="G582" i="55"/>
  <c r="G124" i="55"/>
  <c r="G484" i="55"/>
  <c r="G357" i="55"/>
  <c r="G191" i="55"/>
  <c r="G791" i="55"/>
  <c r="G220" i="55"/>
  <c r="G1145" i="55"/>
  <c r="G380" i="55"/>
  <c r="G27" i="55"/>
  <c r="G875" i="55"/>
  <c r="G1089" i="55"/>
  <c r="G538" i="55"/>
  <c r="G283" i="55"/>
  <c r="G953" i="55"/>
  <c r="G1032" i="55"/>
  <c r="G693" i="55"/>
  <c r="G972" i="55"/>
  <c r="G491" i="55"/>
  <c r="G304" i="55"/>
  <c r="G877" i="55"/>
  <c r="G543" i="55"/>
  <c r="G1025" i="55"/>
  <c r="G1002" i="55"/>
  <c r="G631" i="55"/>
  <c r="G207" i="55"/>
  <c r="G205" i="55"/>
  <c r="G796" i="55"/>
  <c r="G279" i="55"/>
  <c r="G686" i="55"/>
  <c r="G1171" i="55"/>
  <c r="G1017" i="55"/>
  <c r="G356" i="55"/>
  <c r="G290" i="55"/>
  <c r="G1229" i="55"/>
  <c r="G663" i="55"/>
  <c r="G292" i="55"/>
  <c r="G1086" i="55"/>
  <c r="G1195" i="55"/>
  <c r="G1192" i="55"/>
  <c r="G417" i="55"/>
  <c r="G193" i="55"/>
  <c r="G1122" i="55"/>
  <c r="G864" i="55"/>
  <c r="G65" i="55"/>
  <c r="G1236" i="55"/>
  <c r="G923" i="55"/>
  <c r="G739" i="55"/>
  <c r="G830" i="55"/>
  <c r="G539" i="55"/>
  <c r="G105" i="55"/>
  <c r="G386" i="55"/>
  <c r="G932" i="55"/>
  <c r="G469" i="55"/>
  <c r="G1166" i="55"/>
  <c r="G1196" i="55"/>
  <c r="G419" i="55"/>
  <c r="G1151" i="55"/>
  <c r="G139" i="55"/>
  <c r="G318" i="55"/>
  <c r="G489" i="55"/>
  <c r="G152" i="55"/>
  <c r="G348" i="55"/>
  <c r="G47" i="55"/>
  <c r="G1040" i="55"/>
  <c r="G425" i="55"/>
  <c r="G1115" i="55"/>
  <c r="G657" i="55"/>
  <c r="G939" i="55"/>
  <c r="G125" i="55"/>
  <c r="G576" i="55"/>
  <c r="G239" i="55"/>
  <c r="G81" i="55"/>
  <c r="G1190" i="55"/>
  <c r="G354" i="55"/>
  <c r="G604" i="55"/>
  <c r="G1023" i="55"/>
  <c r="G897" i="55"/>
  <c r="G922" i="55"/>
  <c r="G1120" i="55"/>
  <c r="G298" i="55"/>
  <c r="G965" i="55"/>
  <c r="G1136" i="55"/>
  <c r="G774" i="55"/>
  <c r="G571" i="55"/>
  <c r="G1104" i="55"/>
  <c r="G868" i="55"/>
  <c r="G262" i="55"/>
  <c r="G551" i="55"/>
  <c r="G397" i="55"/>
  <c r="G29" i="55"/>
  <c r="G1042" i="55"/>
  <c r="G1245" i="55"/>
  <c r="G1058" i="55"/>
  <c r="G638" i="55"/>
  <c r="G486" i="55"/>
  <c r="G154" i="55"/>
  <c r="G915" i="55"/>
  <c r="G1255" i="55"/>
  <c r="G1093" i="55"/>
  <c r="G195" i="55"/>
  <c r="G988" i="55"/>
  <c r="G1036" i="55"/>
  <c r="G655" i="55"/>
  <c r="G1160" i="55"/>
  <c r="G660" i="55"/>
  <c r="G435" i="55"/>
  <c r="G33" i="55"/>
  <c r="G458" i="55"/>
  <c r="G683" i="55"/>
  <c r="G1133" i="55"/>
  <c r="G711" i="55"/>
  <c r="G101" i="55"/>
  <c r="G269" i="55"/>
  <c r="G374" i="55"/>
  <c r="G11" i="55"/>
  <c r="G263" i="55"/>
  <c r="G1006" i="55"/>
  <c r="G1034" i="55"/>
  <c r="G276" i="55"/>
  <c r="G717" i="55"/>
  <c r="G14" i="55"/>
  <c r="G296" i="55"/>
  <c r="G297" i="55"/>
  <c r="G1161" i="55"/>
  <c r="G735" i="55"/>
  <c r="G695" i="55"/>
  <c r="G1083" i="55"/>
  <c r="G405" i="55"/>
  <c r="G492" i="55"/>
  <c r="G137" i="55"/>
  <c r="G523" i="55"/>
  <c r="G567" i="55"/>
  <c r="G118" i="55"/>
  <c r="G194" i="55"/>
  <c r="G1194" i="55"/>
  <c r="G643" i="55"/>
  <c r="G1015" i="55"/>
  <c r="G670" i="55"/>
  <c r="G510" i="55"/>
  <c r="G326" i="55"/>
  <c r="G1004" i="55"/>
  <c r="G508" i="55"/>
  <c r="G742" i="55"/>
  <c r="G869" i="55"/>
  <c r="G745" i="55"/>
  <c r="G243" i="55"/>
  <c r="G1249" i="55"/>
  <c r="G888" i="55"/>
  <c r="G757" i="55"/>
  <c r="G15" i="55"/>
  <c r="G566" i="55"/>
  <c r="G992" i="55"/>
  <c r="G347" i="55"/>
  <c r="G665" i="55"/>
  <c r="G72" i="55"/>
  <c r="G1075" i="55"/>
  <c r="G948" i="55"/>
  <c r="G483" i="55"/>
  <c r="G365" i="55"/>
  <c r="G633" i="55"/>
  <c r="G807" i="55"/>
  <c r="G349" i="55"/>
  <c r="G1055" i="55"/>
  <c r="G628" i="55"/>
  <c r="G787" i="55"/>
  <c r="G585" i="55"/>
  <c r="G606" i="55"/>
  <c r="G177" i="55"/>
  <c r="G129" i="55"/>
  <c r="G758" i="55"/>
  <c r="G759" i="55"/>
  <c r="G190" i="55"/>
  <c r="G1234" i="55"/>
  <c r="G1099" i="55"/>
  <c r="G652" i="55"/>
  <c r="G295" i="55"/>
  <c r="G1252" i="55"/>
  <c r="G42" i="55"/>
  <c r="G784" i="55"/>
  <c r="G128" i="55"/>
  <c r="G1233" i="55"/>
  <c r="G1137" i="55"/>
  <c r="G801" i="55"/>
  <c r="G964" i="55"/>
  <c r="G89" i="55"/>
  <c r="G1155" i="55"/>
  <c r="G1226" i="55"/>
  <c r="G58" i="55"/>
  <c r="G1158" i="55"/>
  <c r="G823" i="55"/>
  <c r="G1066" i="55"/>
  <c r="G1201" i="55"/>
  <c r="G126" i="55"/>
  <c r="G1110" i="55"/>
  <c r="G498" i="55"/>
  <c r="G1182" i="55"/>
  <c r="G1088" i="55"/>
  <c r="G544" i="55"/>
  <c r="G1247" i="55"/>
  <c r="G133" i="55"/>
  <c r="G831" i="55"/>
  <c r="G242" i="55"/>
  <c r="G363" i="55"/>
  <c r="G41" i="55"/>
  <c r="G176" i="55"/>
  <c r="G160" i="55"/>
  <c r="G1243" i="55"/>
  <c r="G20" i="55"/>
  <c r="G1098" i="55"/>
  <c r="G1051" i="55"/>
  <c r="G818" i="55"/>
  <c r="G1147" i="55"/>
  <c r="G651" i="55"/>
  <c r="G319" i="55"/>
  <c r="G991" i="55"/>
  <c r="G330" i="55"/>
  <c r="G1253" i="55"/>
  <c r="G452" i="55"/>
  <c r="G1218" i="55"/>
  <c r="G943" i="55"/>
  <c r="G32" i="55"/>
  <c r="G956" i="55"/>
  <c r="G978" i="55"/>
  <c r="G170" i="55"/>
  <c r="G702" i="55"/>
  <c r="G785" i="55"/>
  <c r="G69" i="55"/>
  <c r="G1242" i="55"/>
  <c r="G550" i="55"/>
  <c r="G598" i="55"/>
  <c r="G536" i="55"/>
  <c r="G750" i="55"/>
  <c r="G167" i="55"/>
  <c r="G1232" i="55"/>
  <c r="G1200" i="55"/>
  <c r="G716" i="55"/>
  <c r="G439" i="55"/>
  <c r="G777" i="55"/>
  <c r="G1230" i="55"/>
  <c r="G479" i="55"/>
  <c r="G1143" i="55"/>
  <c r="G1007" i="55"/>
  <c r="G148" i="55"/>
  <c r="G901" i="55"/>
  <c r="G642" i="55"/>
  <c r="G1079" i="55"/>
  <c r="G252" i="55"/>
  <c r="G120" i="55"/>
  <c r="G607" i="55"/>
  <c r="G82" i="55"/>
  <c r="G696" i="55"/>
  <c r="G390" i="55"/>
  <c r="G280" i="55"/>
  <c r="G1187" i="55"/>
  <c r="G982" i="55"/>
  <c r="G929" i="55"/>
  <c r="G25" i="55"/>
  <c r="G144" i="55"/>
  <c r="G502" i="55"/>
  <c r="G210" i="55"/>
  <c r="G83" i="55"/>
  <c r="G310" i="55"/>
  <c r="G321" i="55"/>
  <c r="G308" i="55"/>
  <c r="G1164" i="55"/>
  <c r="G229" i="55"/>
  <c r="G955" i="55"/>
  <c r="G306" i="55"/>
  <c r="G1068" i="55"/>
  <c r="G97" i="55"/>
  <c r="G68" i="55"/>
  <c r="G840" i="55"/>
  <c r="G520" i="55"/>
  <c r="G240" i="55"/>
  <c r="G87" i="55"/>
  <c r="G1130" i="55"/>
  <c r="G302" i="55"/>
  <c r="G480" i="55"/>
  <c r="G217" i="55"/>
  <c r="G849" i="55"/>
  <c r="G224" i="55"/>
  <c r="G541" i="55"/>
  <c r="G506" i="55"/>
  <c r="G213" i="55"/>
  <c r="G522" i="55"/>
  <c r="G464" i="55"/>
  <c r="G70" i="55"/>
  <c r="G615" i="55"/>
  <c r="G521" i="55"/>
  <c r="G1246" i="55"/>
  <c r="G345" i="55"/>
  <c r="G1210" i="55"/>
  <c r="G1073" i="55"/>
  <c r="G503" i="55"/>
  <c r="G549" i="55"/>
  <c r="G1235" i="55"/>
  <c r="G336" i="55"/>
  <c r="G443" i="55"/>
  <c r="G282" i="55"/>
  <c r="G533" i="55"/>
  <c r="G890" i="55"/>
  <c r="G621" i="55"/>
  <c r="G362" i="55"/>
  <c r="G617" i="55"/>
  <c r="G548" i="55"/>
  <c r="G10" i="55"/>
  <c r="G460" i="55"/>
  <c r="G109" i="55"/>
  <c r="G88" i="55"/>
  <c r="G333" i="55"/>
  <c r="G627" i="55"/>
  <c r="G879" i="55"/>
  <c r="G887" i="55"/>
  <c r="G84" i="55"/>
  <c r="G691" i="55"/>
  <c r="G1024" i="55"/>
  <c r="G222" i="55"/>
  <c r="G34" i="55"/>
  <c r="G637" i="55"/>
  <c r="G182" i="55"/>
  <c r="G714" i="55"/>
  <c r="G76" i="55"/>
  <c r="G117" i="55"/>
  <c r="G387" i="55"/>
  <c r="G135" i="55"/>
  <c r="G455" i="55"/>
  <c r="G138" i="55"/>
  <c r="G343" i="55"/>
  <c r="G114" i="55"/>
  <c r="G1193" i="55"/>
  <c r="G449" i="55"/>
  <c r="G656" i="55"/>
  <c r="G719" i="55"/>
  <c r="G1191" i="55"/>
  <c r="G1178" i="55"/>
  <c r="G221" i="55"/>
  <c r="G340" i="55"/>
  <c r="G1176" i="55"/>
  <c r="G986" i="55"/>
  <c r="G588" i="55"/>
  <c r="G848" i="55"/>
  <c r="G475" i="55"/>
  <c r="G1172" i="55"/>
  <c r="G1112" i="55"/>
  <c r="G600" i="55"/>
  <c r="G640" i="55"/>
  <c r="G1206" i="55"/>
  <c r="G981" i="55"/>
  <c r="G202" i="55"/>
  <c r="G142" i="55"/>
  <c r="G1111" i="55"/>
  <c r="G1076" i="55"/>
  <c r="G605" i="55"/>
  <c r="G270" i="55"/>
  <c r="G432" i="55"/>
  <c r="G136" i="55"/>
  <c r="G983" i="55"/>
  <c r="G37" i="55"/>
  <c r="G1033" i="55"/>
  <c r="G1224" i="55"/>
  <c r="G1219" i="55"/>
  <c r="G223" i="55"/>
  <c r="G989" i="55"/>
  <c r="G134" i="55"/>
  <c r="G370" i="55"/>
  <c r="G608" i="55"/>
  <c r="G694" i="55"/>
  <c r="G790" i="55"/>
  <c r="G112" i="55"/>
  <c r="G169" i="55"/>
  <c r="G985" i="55"/>
  <c r="G1107" i="55"/>
  <c r="G880" i="55"/>
  <c r="G1140" i="55"/>
  <c r="G465" i="55"/>
  <c r="G436" i="55"/>
  <c r="G678" i="55"/>
  <c r="G910" i="55"/>
  <c r="G149" i="55"/>
  <c r="G619" i="55"/>
  <c r="G317" i="55"/>
  <c r="G944" i="55"/>
  <c r="G1049" i="55"/>
  <c r="G299" i="55"/>
  <c r="G293" i="55"/>
  <c r="G603" i="55"/>
  <c r="G794" i="55"/>
  <c r="G141" i="55"/>
  <c r="G987" i="55"/>
  <c r="G817" i="55"/>
  <c r="G532" i="55"/>
  <c r="G518" i="55"/>
  <c r="G917" i="55"/>
  <c r="G1240" i="55"/>
  <c r="G755" i="55"/>
  <c r="G1009" i="55"/>
  <c r="G625" i="55"/>
  <c r="G86" i="55"/>
  <c r="G331" i="55"/>
  <c r="G237" i="55"/>
  <c r="G401" i="55"/>
  <c r="G736" i="55"/>
  <c r="G468" i="55"/>
  <c r="G838" i="55"/>
  <c r="G685" i="55"/>
  <c r="G595" i="55"/>
  <c r="G961" i="55"/>
  <c r="G703" i="55"/>
  <c r="G495" i="55"/>
  <c r="G209" i="55"/>
  <c r="G846" i="55"/>
  <c r="G1114" i="55"/>
  <c r="G706" i="55"/>
  <c r="G150" i="55"/>
  <c r="G161" i="55"/>
  <c r="G418" i="55"/>
  <c r="G248" i="55"/>
  <c r="G805" i="55"/>
  <c r="G28" i="55"/>
  <c r="G895" i="55"/>
  <c r="G341" i="55"/>
  <c r="G684" i="55"/>
  <c r="G1159" i="55"/>
  <c r="G151" i="55"/>
  <c r="G718" i="55"/>
  <c r="G756" i="55"/>
  <c r="G40" i="55"/>
  <c r="G847" i="55"/>
  <c r="G737" i="55"/>
  <c r="G1045" i="55"/>
  <c r="G557" i="55"/>
  <c r="G705" i="55"/>
  <c r="G664" i="55"/>
  <c r="G852" i="55"/>
  <c r="G933" i="55"/>
  <c r="G505" i="55"/>
  <c r="G908" i="55"/>
  <c r="G559" i="55"/>
  <c r="G410" i="55"/>
  <c r="G792" i="55"/>
  <c r="G526" i="55"/>
  <c r="G214" i="55"/>
  <c r="G236" i="55"/>
  <c r="G474" i="55"/>
  <c r="G780" i="55"/>
  <c r="G1214" i="55"/>
  <c r="G1205" i="55"/>
  <c r="G893" i="55"/>
  <c r="G872" i="55"/>
  <c r="G314" i="55"/>
  <c r="G155" i="55"/>
  <c r="G723" i="55"/>
  <c r="G99" i="55"/>
  <c r="G59" i="55"/>
  <c r="G187" i="55"/>
  <c r="G675" i="55"/>
  <c r="G918" i="55"/>
  <c r="G1095" i="55"/>
  <c r="G734" i="55"/>
  <c r="G725" i="55"/>
  <c r="G821" i="55"/>
  <c r="G891" i="55"/>
  <c r="G1037" i="55"/>
  <c r="G179" i="55"/>
  <c r="G412" i="55"/>
  <c r="G377" i="55"/>
  <c r="G990" i="55"/>
  <c r="G641" i="55"/>
  <c r="G184" i="55"/>
  <c r="G966" i="55"/>
  <c r="G1186" i="55"/>
  <c r="G264" i="55"/>
  <c r="G371" i="55"/>
  <c r="G350" i="55"/>
  <c r="G1010" i="55"/>
  <c r="G431" i="55"/>
  <c r="G96" i="55"/>
  <c r="G871" i="55"/>
  <c r="G899" i="55"/>
  <c r="G301" i="55"/>
  <c r="G945" i="55"/>
  <c r="G884" i="55"/>
  <c r="G772" i="55"/>
  <c r="G332" i="55"/>
  <c r="G244" i="55"/>
  <c r="G902" i="55"/>
  <c r="G234" i="55"/>
  <c r="G13" i="55"/>
  <c r="G408" i="55"/>
  <c r="G274" i="55"/>
  <c r="G383" i="55"/>
  <c r="G323" i="55"/>
  <c r="G673" i="55"/>
  <c r="G592" i="55"/>
  <c r="G797" i="55"/>
  <c r="G1150" i="55"/>
  <c r="G225" i="55"/>
  <c r="G285" i="55"/>
  <c r="G752" i="55"/>
  <c r="G920" i="55"/>
  <c r="G21" i="55"/>
  <c r="G692" i="55"/>
  <c r="G614" i="55"/>
  <c r="G1163" i="55"/>
  <c r="G1092" i="55"/>
  <c r="G54" i="55"/>
  <c r="G1152" i="55"/>
  <c r="G1188" i="55"/>
  <c r="G428" i="55"/>
  <c r="G482" i="55"/>
  <c r="G73" i="55"/>
  <c r="G1207" i="55"/>
  <c r="G171" i="55"/>
  <c r="G1149" i="55"/>
  <c r="G384" i="55"/>
  <c r="G682" i="55"/>
  <c r="G973" i="55"/>
  <c r="G206" i="55"/>
  <c r="G629" i="55"/>
  <c r="G507" i="55"/>
  <c r="G453" i="55"/>
  <c r="G924" i="55"/>
  <c r="G186" i="55"/>
  <c r="G620" i="55"/>
  <c r="G1014" i="55"/>
  <c r="G1116" i="55"/>
  <c r="G980" i="55"/>
  <c r="G1053" i="55"/>
  <c r="G827" i="55"/>
  <c r="G688" i="55"/>
  <c r="G309" i="55"/>
  <c r="G1174" i="55"/>
  <c r="G1091" i="55"/>
  <c r="G203" i="55"/>
  <c r="G938" i="55"/>
  <c r="G1127" i="55"/>
  <c r="G529" i="55"/>
  <c r="G437" i="55"/>
  <c r="G618" i="55"/>
  <c r="G315" i="55"/>
  <c r="G79" i="55"/>
  <c r="G127" i="55"/>
  <c r="G173" i="55"/>
  <c r="G1069" i="55"/>
  <c r="G851" i="55"/>
  <c r="G599" i="55"/>
  <c r="G366" i="55"/>
  <c r="G677" i="55"/>
  <c r="G741" i="55"/>
  <c r="G556" i="55"/>
  <c r="L47" i="1"/>
  <c r="M47" i="1" s="1"/>
  <c r="H47" i="1"/>
  <c r="G438" i="55"/>
  <c r="G22" i="55"/>
  <c r="G1250" i="55"/>
  <c r="G993" i="55"/>
  <c r="G1113" i="55"/>
  <c r="G1132" i="55"/>
  <c r="G863" i="55"/>
  <c r="G1139" i="55"/>
  <c r="G698" i="55"/>
  <c r="G1064" i="55"/>
  <c r="G1209" i="55"/>
  <c r="G1105" i="55"/>
  <c r="G1153" i="55"/>
  <c r="G178" i="55"/>
  <c r="G1067" i="55"/>
  <c r="G727" i="55"/>
  <c r="G721" i="55"/>
  <c r="G909" i="55"/>
  <c r="G562" i="55"/>
  <c r="G591" i="55"/>
  <c r="G1012" i="55"/>
  <c r="G749" i="55"/>
  <c r="G730" i="55"/>
  <c r="G1123" i="55"/>
  <c r="G1227" i="55"/>
  <c r="G590" i="55"/>
  <c r="G53" i="55"/>
  <c r="G228" i="55"/>
  <c r="G71" i="55"/>
  <c r="G1027" i="55"/>
  <c r="G925" i="55"/>
  <c r="G351" i="55"/>
  <c r="G839" i="55"/>
  <c r="G119" i="55"/>
  <c r="G1059" i="55"/>
  <c r="G1204" i="55"/>
  <c r="G93" i="55"/>
  <c r="G708" i="55"/>
  <c r="G689" i="55"/>
  <c r="G626" i="55"/>
  <c r="G1265" i="55"/>
  <c r="G85" i="55"/>
  <c r="G525" i="55"/>
  <c r="F22" i="26"/>
  <c r="F24" i="26" s="1"/>
  <c r="P130" i="70"/>
  <c r="G775" i="55"/>
  <c r="G227" i="55"/>
  <c r="G212" i="55"/>
  <c r="G446" i="55"/>
  <c r="G1179" i="55"/>
  <c r="G415" i="55"/>
  <c r="G66" i="55"/>
  <c r="G143" i="55"/>
  <c r="G782" i="55"/>
  <c r="G728" i="55"/>
  <c r="G77" i="55"/>
  <c r="G942" i="55"/>
  <c r="G800" i="55"/>
  <c r="G701" i="55"/>
  <c r="G1031" i="55"/>
  <c r="G91" i="55"/>
  <c r="G1078" i="55"/>
  <c r="G1254" i="55"/>
  <c r="G258" i="55"/>
  <c r="G812" i="55"/>
  <c r="G1046" i="55"/>
  <c r="G426" i="55"/>
  <c r="G9" i="55"/>
  <c r="G969" i="55"/>
  <c r="G803" i="55"/>
  <c r="G662" i="55"/>
  <c r="G1026" i="55"/>
  <c r="G442" i="55"/>
  <c r="G1041" i="55"/>
  <c r="G67" i="55"/>
  <c r="G1141" i="55"/>
  <c r="G183" i="55"/>
  <c r="G554" i="55"/>
  <c r="G767" i="55"/>
  <c r="G814" i="55"/>
  <c r="G926" i="55"/>
  <c r="G211" i="55"/>
  <c r="G927" i="55"/>
  <c r="G850" i="55"/>
  <c r="G1005" i="55"/>
  <c r="G553" i="55"/>
  <c r="G996" i="55"/>
  <c r="G802" i="55"/>
  <c r="G760" i="55"/>
  <c r="G26" i="55"/>
  <c r="G564" i="55"/>
  <c r="G64" i="55"/>
  <c r="G444" i="55"/>
  <c r="G1212" i="55"/>
  <c r="G1244" i="55"/>
  <c r="G1126" i="55"/>
  <c r="G836" i="55"/>
  <c r="G36" i="55"/>
  <c r="G574" i="55"/>
  <c r="G346" i="55"/>
  <c r="G1050" i="55"/>
  <c r="G581" i="55"/>
  <c r="G935" i="55"/>
  <c r="G885" i="55"/>
  <c r="G820" i="55"/>
  <c r="G974" i="55"/>
  <c r="G111" i="55"/>
  <c r="G971" i="55"/>
  <c r="G612" i="55"/>
  <c r="G104" i="55"/>
  <c r="G560" i="55"/>
  <c r="G289" i="55"/>
  <c r="G565" i="55"/>
  <c r="G659" i="55"/>
  <c r="G488" i="55"/>
  <c r="G994" i="55"/>
  <c r="G1142" i="55"/>
  <c r="G94" i="55"/>
  <c r="G957" i="55"/>
  <c r="G601" i="55"/>
  <c r="G388" i="55"/>
  <c r="G959" i="55"/>
  <c r="G740" i="55"/>
  <c r="G272" i="55"/>
  <c r="G38" i="55"/>
  <c r="G424" i="55"/>
  <c r="G394" i="55"/>
  <c r="G395" i="55"/>
  <c r="G265" i="55"/>
  <c r="G1185" i="55"/>
  <c r="G267" i="55"/>
  <c r="G429" i="55"/>
  <c r="G115" i="55"/>
  <c r="G1102" i="55"/>
  <c r="G19" i="55"/>
  <c r="G699" i="55"/>
  <c r="G764" i="55"/>
  <c r="G1165" i="55"/>
  <c r="G459" i="55"/>
  <c r="G398" i="55"/>
  <c r="G853" i="55"/>
  <c r="G1197" i="55"/>
  <c r="G8" i="55"/>
  <c r="G246" i="55"/>
  <c r="G861" i="55"/>
  <c r="G454" i="55"/>
  <c r="G1065" i="55"/>
  <c r="G537" i="55"/>
  <c r="G122" i="55"/>
  <c r="G254" i="55"/>
  <c r="G1248" i="55"/>
  <c r="G770" i="55"/>
  <c r="G434" i="55"/>
  <c r="G687" i="55"/>
  <c r="G535" i="55"/>
  <c r="G810" i="55"/>
  <c r="G277" i="55"/>
  <c r="G913" i="55"/>
  <c r="G1000" i="55"/>
  <c r="G445" i="55"/>
  <c r="G762" i="55"/>
  <c r="G639" i="55"/>
  <c r="G517" i="55"/>
  <c r="G338" i="55"/>
  <c r="G18" i="55"/>
  <c r="G409" i="55"/>
  <c r="G196" i="55"/>
  <c r="G335" i="55"/>
  <c r="G1162" i="55"/>
  <c r="G835" i="55"/>
  <c r="G622" i="55"/>
  <c r="G1256" i="55"/>
  <c r="G235" i="55"/>
  <c r="G1129" i="55"/>
  <c r="G466" i="55"/>
  <c r="G968" i="55"/>
  <c r="G594" i="55"/>
  <c r="G578" i="55"/>
  <c r="G1052" i="55"/>
  <c r="G1082" i="55"/>
  <c r="G130" i="55"/>
  <c r="G859" i="55"/>
  <c r="G1211" i="55"/>
  <c r="G497" i="55"/>
  <c r="G49" i="55"/>
  <c r="G1180" i="55"/>
  <c r="G461" i="55"/>
  <c r="G37" i="26"/>
  <c r="N108" i="74"/>
  <c r="D54" i="39"/>
  <c r="D15" i="250"/>
  <c r="M25" i="290"/>
  <c r="M28" i="290" s="1"/>
  <c r="E22" i="293" s="1"/>
  <c r="G22" i="293" s="1"/>
  <c r="C35" i="290"/>
  <c r="C33" i="290" s="1"/>
  <c r="M24" i="290"/>
  <c r="C30" i="290"/>
  <c r="C28" i="290" s="1"/>
  <c r="G38" i="26"/>
  <c r="H81" i="1"/>
  <c r="L81" i="1"/>
  <c r="M81" i="1" s="1"/>
  <c r="G17" i="28"/>
  <c r="H31" i="26"/>
  <c r="H32" i="26" s="1"/>
  <c r="O25" i="287"/>
  <c r="O46" i="287" s="1"/>
  <c r="O51" i="287" s="1"/>
  <c r="Q96" i="1"/>
  <c r="R96" i="1" s="1"/>
  <c r="M26" i="290"/>
  <c r="D9" i="49"/>
  <c r="E9" i="49" s="1"/>
  <c r="D18" i="49"/>
  <c r="E18" i="49" s="1"/>
  <c r="D24" i="49"/>
  <c r="E24" i="49" s="1"/>
  <c r="D36" i="49"/>
  <c r="E36" i="49" s="1"/>
  <c r="D5" i="49"/>
  <c r="E5" i="49" s="1"/>
  <c r="D22" i="49"/>
  <c r="E22" i="49" s="1"/>
  <c r="D28" i="49"/>
  <c r="E28" i="49" s="1"/>
  <c r="D29" i="49"/>
  <c r="E29" i="49" s="1"/>
  <c r="D21" i="49"/>
  <c r="E21" i="49" s="1"/>
  <c r="D32" i="49"/>
  <c r="E32" i="49" s="1"/>
  <c r="D12" i="49"/>
  <c r="E12" i="49" s="1"/>
  <c r="D23" i="49"/>
  <c r="E23" i="49" s="1"/>
  <c r="D6" i="49"/>
  <c r="E6" i="49" s="1"/>
  <c r="D35" i="49"/>
  <c r="E35" i="49" s="1"/>
  <c r="D7" i="49"/>
  <c r="E7" i="49" s="1"/>
  <c r="E37" i="49" s="1"/>
  <c r="E38" i="49" s="1"/>
  <c r="E35" i="43" s="1"/>
  <c r="F35" i="43" s="1"/>
  <c r="D17" i="49"/>
  <c r="E17" i="49" s="1"/>
  <c r="D13" i="49"/>
  <c r="E13" i="49" s="1"/>
  <c r="D20" i="49"/>
  <c r="E20" i="49" s="1"/>
  <c r="D14" i="49"/>
  <c r="E14" i="49" s="1"/>
  <c r="D33" i="49"/>
  <c r="E33" i="49" s="1"/>
  <c r="D31" i="49"/>
  <c r="E31" i="49" s="1"/>
  <c r="D34" i="49"/>
  <c r="E34" i="49" s="1"/>
  <c r="D15" i="49"/>
  <c r="E15" i="49" s="1"/>
  <c r="D30" i="49"/>
  <c r="E30" i="49" s="1"/>
  <c r="D19" i="49"/>
  <c r="E19" i="49" s="1"/>
  <c r="D10" i="49"/>
  <c r="E10" i="49" s="1"/>
  <c r="D11" i="49"/>
  <c r="E11" i="49" s="1"/>
  <c r="T46" i="287"/>
  <c r="T51" i="287" s="1"/>
  <c r="D8" i="49"/>
  <c r="E8" i="49" s="1"/>
  <c r="G39" i="293"/>
  <c r="Y177" i="297"/>
  <c r="X177" i="297"/>
  <c r="U46" i="287"/>
  <c r="U51" i="287" s="1"/>
  <c r="D8" i="39"/>
  <c r="R63" i="1"/>
  <c r="M22" i="290"/>
  <c r="M27" i="290" s="1"/>
  <c r="E21" i="293" s="1"/>
  <c r="G21" i="293" s="1"/>
  <c r="G15" i="27"/>
  <c r="H51" i="1"/>
  <c r="M51" i="1"/>
  <c r="L51" i="1"/>
  <c r="Y36" i="287"/>
  <c r="AC36" i="287" s="1"/>
  <c r="I10" i="27"/>
  <c r="J27" i="192"/>
  <c r="F61" i="38" s="1"/>
  <c r="N27" i="192"/>
  <c r="F164" i="39" s="1"/>
  <c r="F163" i="39" s="1"/>
  <c r="D23" i="233"/>
  <c r="D6" i="233" s="1"/>
  <c r="E62" i="293" s="1"/>
  <c r="E65" i="293" s="1"/>
  <c r="F156" i="39"/>
  <c r="F155" i="39" s="1"/>
  <c r="D155" i="39"/>
  <c r="I18" i="26"/>
  <c r="L61" i="1"/>
  <c r="M61" i="1" s="1"/>
  <c r="H61" i="1"/>
  <c r="P187" i="70"/>
  <c r="F11" i="27"/>
  <c r="F15" i="27" s="1"/>
  <c r="H6" i="27"/>
  <c r="H10" i="27" s="1"/>
  <c r="H21" i="27" s="1"/>
  <c r="O187" i="70"/>
  <c r="D19" i="27"/>
  <c r="N165" i="74"/>
  <c r="E18" i="293"/>
  <c r="G18" i="293" s="1"/>
  <c r="J8" i="277"/>
  <c r="G29" i="290"/>
  <c r="D72" i="38" s="1"/>
  <c r="D28" i="290"/>
  <c r="F17" i="47"/>
  <c r="C23" i="47"/>
  <c r="F38" i="26"/>
  <c r="J31" i="26"/>
  <c r="J32" i="26" s="1"/>
  <c r="N49" i="192"/>
  <c r="F165" i="39" s="1"/>
  <c r="L49" i="192"/>
  <c r="F83" i="39" s="1"/>
  <c r="J49" i="192"/>
  <c r="F62" i="38" s="1"/>
  <c r="N187" i="70"/>
  <c r="D16" i="27"/>
  <c r="D20" i="27" s="1"/>
  <c r="D21" i="27" s="1"/>
  <c r="F117" i="38"/>
  <c r="F115" i="38" s="1"/>
  <c r="D115" i="38"/>
  <c r="G115" i="41"/>
  <c r="F99" i="39" s="1"/>
  <c r="G93" i="41"/>
  <c r="F94" i="39" s="1"/>
  <c r="F93" i="39" s="1"/>
  <c r="H27" i="41"/>
  <c r="F133" i="39" s="1"/>
  <c r="K8" i="28"/>
  <c r="O222" i="74"/>
  <c r="F127" i="282"/>
  <c r="D37" i="39"/>
  <c r="F126" i="282"/>
  <c r="D16" i="39"/>
  <c r="K49" i="192"/>
  <c r="F122" i="38" s="1"/>
  <c r="F120" i="38" s="1"/>
  <c r="E17" i="293"/>
  <c r="G17" i="293" s="1"/>
  <c r="H28" i="1"/>
  <c r="M28" i="1"/>
  <c r="L28" i="1"/>
  <c r="F18" i="28"/>
  <c r="F99" i="38"/>
  <c r="D92" i="38"/>
  <c r="D86" i="38" s="1"/>
  <c r="H92" i="1"/>
  <c r="L92" i="1"/>
  <c r="M92" i="1" s="1"/>
  <c r="I12" i="28"/>
  <c r="I13" i="28" s="1"/>
  <c r="P222" i="74"/>
  <c r="L16" i="26"/>
  <c r="P108" i="74"/>
  <c r="F101" i="282"/>
  <c r="F37" i="39" s="1"/>
  <c r="W188" i="72"/>
  <c r="R37" i="1"/>
  <c r="Q37" i="1"/>
  <c r="J14" i="28"/>
  <c r="J17" i="28" s="1"/>
  <c r="N244" i="70"/>
  <c r="E36" i="26"/>
  <c r="E38" i="26" s="1"/>
  <c r="O108" i="73"/>
  <c r="G9" i="26"/>
  <c r="G11" i="26" s="1"/>
  <c r="N108" i="73"/>
  <c r="O108" i="74"/>
  <c r="O223" i="74" s="1"/>
  <c r="K16" i="26"/>
  <c r="D21" i="39"/>
  <c r="F24" i="39"/>
  <c r="F21" i="39" s="1"/>
  <c r="C5" i="43"/>
  <c r="F13" i="43"/>
  <c r="C34" i="43" s="1"/>
  <c r="F34" i="43" s="1"/>
  <c r="C35" i="43" s="1"/>
  <c r="H9" i="285"/>
  <c r="H8" i="285" s="1"/>
  <c r="H11" i="285" s="1"/>
  <c r="B22" i="37" s="1"/>
  <c r="E8" i="285"/>
  <c r="E11" i="285" s="1"/>
  <c r="L44" i="1"/>
  <c r="M44" i="1" s="1"/>
  <c r="H44" i="1"/>
  <c r="V46" i="287"/>
  <c r="V51" i="287" s="1"/>
  <c r="S25" i="287"/>
  <c r="S46" i="287" s="1"/>
  <c r="S51" i="287" s="1"/>
  <c r="I9" i="277"/>
  <c r="J9" i="277" s="1"/>
  <c r="I36" i="26"/>
  <c r="I38" i="26" s="1"/>
  <c r="P108" i="73"/>
  <c r="P166" i="73" s="1"/>
  <c r="I20" i="277"/>
  <c r="J20" i="277" s="1"/>
  <c r="J23" i="277" s="1"/>
  <c r="E19" i="293" s="1"/>
  <c r="G19" i="293" s="1"/>
  <c r="F18" i="277"/>
  <c r="F22" i="277"/>
  <c r="G20" i="277"/>
  <c r="E20" i="277"/>
  <c r="F21" i="277"/>
  <c r="E21" i="277"/>
  <c r="G18" i="277"/>
  <c r="E22" i="277"/>
  <c r="F17" i="277"/>
  <c r="E19" i="277"/>
  <c r="G21" i="277"/>
  <c r="G22" i="277"/>
  <c r="T166" i="73"/>
  <c r="D70" i="39"/>
  <c r="D69" i="39" s="1"/>
  <c r="X100" i="297"/>
  <c r="Y100" i="297"/>
  <c r="F31" i="26"/>
  <c r="L46" i="287"/>
  <c r="L51" i="287" s="1"/>
  <c r="D23" i="290"/>
  <c r="L72" i="1"/>
  <c r="M72" i="1" s="1"/>
  <c r="M68" i="1"/>
  <c r="F153" i="39"/>
  <c r="F152" i="39" s="1"/>
  <c r="D152" i="39"/>
  <c r="B10" i="48" s="1"/>
  <c r="F47" i="39"/>
  <c r="H115" i="41"/>
  <c r="F142" i="39" s="1"/>
  <c r="F127" i="39"/>
  <c r="V23" i="298"/>
  <c r="W23" i="298"/>
  <c r="V87" i="298"/>
  <c r="W87" i="298"/>
  <c r="D45" i="26"/>
  <c r="G45" i="26" s="1"/>
  <c r="D29" i="39" s="1"/>
  <c r="D27" i="39" s="1"/>
  <c r="I15" i="27"/>
  <c r="I21" i="27" s="1"/>
  <c r="L71" i="1"/>
  <c r="M71" i="1" s="1"/>
  <c r="H71" i="1"/>
  <c r="H63" i="1"/>
  <c r="U45" i="287"/>
  <c r="P25" i="287"/>
  <c r="K20" i="27"/>
  <c r="K21" i="27" s="1"/>
  <c r="G31" i="26"/>
  <c r="G32" i="26" s="1"/>
  <c r="F124" i="39"/>
  <c r="F109" i="69"/>
  <c r="F110" i="69" s="1"/>
  <c r="V42" i="297"/>
  <c r="W42" i="297"/>
  <c r="W154" i="297"/>
  <c r="V154" i="297"/>
  <c r="X160" i="297"/>
  <c r="Y160" i="297"/>
  <c r="H84" i="1"/>
  <c r="M84" i="1"/>
  <c r="H60" i="1"/>
  <c r="L60" i="1"/>
  <c r="M60" i="1" s="1"/>
  <c r="Y50" i="287"/>
  <c r="AC50" i="287" s="1"/>
  <c r="I17" i="28"/>
  <c r="N222" i="74"/>
  <c r="I30" i="250"/>
  <c r="J30" i="250" s="1"/>
  <c r="Y42" i="297"/>
  <c r="X42" i="297"/>
  <c r="O245" i="70"/>
  <c r="D53" i="39"/>
  <c r="H72" i="1"/>
  <c r="L31" i="26"/>
  <c r="L32" i="26" s="1"/>
  <c r="G104" i="1"/>
  <c r="O98" i="1" s="1"/>
  <c r="L67" i="1"/>
  <c r="M67" i="1"/>
  <c r="L11" i="1"/>
  <c r="M11" i="1" s="1"/>
  <c r="H11" i="1"/>
  <c r="D106" i="38" s="1"/>
  <c r="F106" i="38" s="1"/>
  <c r="N45" i="287"/>
  <c r="N46" i="287" s="1"/>
  <c r="N51" i="287" s="1"/>
  <c r="G40" i="11"/>
  <c r="G59" i="11" s="1"/>
  <c r="F15" i="47"/>
  <c r="F79" i="38" s="1"/>
  <c r="W17" i="297"/>
  <c r="V17" i="297"/>
  <c r="X36" i="297"/>
  <c r="Y36" i="297"/>
  <c r="V58" i="297"/>
  <c r="W58" i="297"/>
  <c r="W131" i="297"/>
  <c r="V131" i="297"/>
  <c r="L98" i="1"/>
  <c r="M98" i="1" s="1"/>
  <c r="F169" i="39"/>
  <c r="F166" i="39" s="1"/>
  <c r="E63" i="1"/>
  <c r="E21" i="26"/>
  <c r="E25" i="26" s="1"/>
  <c r="E32" i="26" s="1"/>
  <c r="E39" i="26" s="1"/>
  <c r="V187" i="72"/>
  <c r="V188" i="72" s="1"/>
  <c r="K35" i="26"/>
  <c r="K38" i="26" s="1"/>
  <c r="O130" i="72"/>
  <c r="O188" i="72" s="1"/>
  <c r="M108" i="73"/>
  <c r="M166" i="73" s="1"/>
  <c r="Y17" i="297"/>
  <c r="X17" i="297"/>
  <c r="E22" i="290"/>
  <c r="G18" i="26"/>
  <c r="H74" i="1"/>
  <c r="H31" i="64"/>
  <c r="N165" i="71"/>
  <c r="N166" i="71" s="1"/>
  <c r="Q66" i="1"/>
  <c r="R66" i="1" s="1"/>
  <c r="X46" i="287"/>
  <c r="X51" i="287" s="1"/>
  <c r="K9" i="28"/>
  <c r="I20" i="27"/>
  <c r="J33" i="26"/>
  <c r="J38" i="26" s="1"/>
  <c r="N130" i="70"/>
  <c r="E31" i="26"/>
  <c r="P187" i="72"/>
  <c r="P188" i="72" s="1"/>
  <c r="V165" i="73"/>
  <c r="V166" i="73" s="1"/>
  <c r="H7" i="28"/>
  <c r="H9" i="28" s="1"/>
  <c r="O165" i="73"/>
  <c r="O166" i="73" s="1"/>
  <c r="F75" i="38"/>
  <c r="Y33" i="297"/>
  <c r="X33" i="297"/>
  <c r="Y123" i="297"/>
  <c r="X123" i="297"/>
  <c r="H9" i="1"/>
  <c r="F26" i="38"/>
  <c r="P45" i="287"/>
  <c r="P46" i="287" s="1"/>
  <c r="P51" i="287" s="1"/>
  <c r="W45" i="287"/>
  <c r="W46" i="287" s="1"/>
  <c r="W51" i="287" s="1"/>
  <c r="H20" i="27"/>
  <c r="G7" i="28"/>
  <c r="G9" i="28" s="1"/>
  <c r="G18" i="28" s="1"/>
  <c r="N165" i="73"/>
  <c r="L27" i="192"/>
  <c r="F82" i="39" s="1"/>
  <c r="F81" i="39" s="1"/>
  <c r="C68" i="43"/>
  <c r="F68" i="43" s="1"/>
  <c r="C69" i="43" s="1"/>
  <c r="Y11" i="297"/>
  <c r="X11" i="297"/>
  <c r="Y30" i="297"/>
  <c r="X30" i="297"/>
  <c r="Y52" i="297"/>
  <c r="X52" i="297"/>
  <c r="F25" i="26"/>
  <c r="H41" i="1"/>
  <c r="M38" i="1"/>
  <c r="E73" i="1"/>
  <c r="Q42" i="1"/>
  <c r="R42" i="1" s="1"/>
  <c r="I10" i="277"/>
  <c r="J10" i="277" s="1"/>
  <c r="R244" i="70"/>
  <c r="R245" i="70" s="1"/>
  <c r="D31" i="26"/>
  <c r="D32" i="26" s="1"/>
  <c r="D39" i="26" s="1"/>
  <c r="W165" i="73"/>
  <c r="W166" i="73" s="1"/>
  <c r="R108" i="74"/>
  <c r="R223" i="74" s="1"/>
  <c r="F43" i="282"/>
  <c r="F14" i="39" s="1"/>
  <c r="D122" i="38"/>
  <c r="D120" i="38" s="1"/>
  <c r="D118" i="38" s="1"/>
  <c r="E50" i="192"/>
  <c r="C39" i="43"/>
  <c r="I49" i="250"/>
  <c r="J49" i="250" s="1"/>
  <c r="M74" i="1"/>
  <c r="L9" i="28"/>
  <c r="L18" i="28" s="1"/>
  <c r="H17" i="26"/>
  <c r="H18" i="26" s="1"/>
  <c r="H39" i="26" s="1"/>
  <c r="I6" i="28"/>
  <c r="I9" i="28" s="1"/>
  <c r="I18" i="28" s="1"/>
  <c r="P244" i="70"/>
  <c r="T108" i="73"/>
  <c r="H71" i="41"/>
  <c r="F135" i="39" s="1"/>
  <c r="H49" i="41"/>
  <c r="F134" i="39" s="1"/>
  <c r="I33" i="250"/>
  <c r="J33" i="250" s="1"/>
  <c r="W27" i="297"/>
  <c r="V27" i="297"/>
  <c r="V71" i="297"/>
  <c r="W71" i="297"/>
  <c r="G10" i="27"/>
  <c r="H68" i="1"/>
  <c r="C9" i="42"/>
  <c r="F9" i="42" s="1"/>
  <c r="F7" i="42" s="1"/>
  <c r="L65" i="1"/>
  <c r="M65" i="1"/>
  <c r="L13" i="1"/>
  <c r="M13" i="1" s="1"/>
  <c r="H13" i="1"/>
  <c r="C4" i="42" s="1"/>
  <c r="F4" i="42" s="1"/>
  <c r="Y43" i="287"/>
  <c r="AC43" i="287" s="1"/>
  <c r="H34" i="64"/>
  <c r="H45" i="64" s="1"/>
  <c r="D10" i="38"/>
  <c r="F10" i="38" s="1"/>
  <c r="F20" i="27"/>
  <c r="F21" i="27" s="1"/>
  <c r="L17" i="26"/>
  <c r="J7" i="27"/>
  <c r="J10" i="27" s="1"/>
  <c r="M165" i="71"/>
  <c r="M166" i="71" s="1"/>
  <c r="S108" i="71"/>
  <c r="S166" i="71" s="1"/>
  <c r="M187" i="72"/>
  <c r="M188" i="72" s="1"/>
  <c r="F120" i="282"/>
  <c r="F13" i="39" s="1"/>
  <c r="F12" i="39" s="1"/>
  <c r="F10" i="39" s="1"/>
  <c r="X27" i="297"/>
  <c r="Y27" i="297"/>
  <c r="H93" i="41"/>
  <c r="F137" i="39" s="1"/>
  <c r="F136" i="39" s="1"/>
  <c r="G49" i="41"/>
  <c r="F91" i="39" s="1"/>
  <c r="G27" i="41"/>
  <c r="F90" i="39" s="1"/>
  <c r="D7" i="292"/>
  <c r="F29" i="38"/>
  <c r="X95" i="297"/>
  <c r="Y95" i="297"/>
  <c r="X135" i="297"/>
  <c r="Y135" i="297"/>
  <c r="X82" i="298"/>
  <c r="Y82" i="298"/>
  <c r="Y88" i="298"/>
  <c r="X88" i="298"/>
  <c r="X161" i="298"/>
  <c r="Y161" i="298"/>
  <c r="V166" i="298"/>
  <c r="W166" i="298"/>
  <c r="Z13" i="307"/>
  <c r="W13" i="307"/>
  <c r="J45" i="287"/>
  <c r="J46" i="287" s="1"/>
  <c r="J51" i="287" s="1"/>
  <c r="H17" i="64"/>
  <c r="H13" i="28"/>
  <c r="I53" i="250"/>
  <c r="J53" i="250" s="1"/>
  <c r="H7" i="277"/>
  <c r="H12" i="277" s="1"/>
  <c r="F22" i="47"/>
  <c r="V24" i="297"/>
  <c r="X78" i="297"/>
  <c r="X190" i="298"/>
  <c r="C23" i="290"/>
  <c r="C22" i="290" s="1"/>
  <c r="Q81" i="1"/>
  <c r="R81" i="1" s="1"/>
  <c r="K17" i="28"/>
  <c r="K18" i="28" s="1"/>
  <c r="D13" i="39"/>
  <c r="D12" i="39" s="1"/>
  <c r="D10" i="39" s="1"/>
  <c r="F21" i="47"/>
  <c r="D72" i="39"/>
  <c r="W100" i="297"/>
  <c r="X24" i="297"/>
  <c r="W36" i="297"/>
  <c r="W65" i="297"/>
  <c r="X113" i="297"/>
  <c r="Y113" i="297"/>
  <c r="X120" i="297"/>
  <c r="Y148" i="297"/>
  <c r="X148" i="297"/>
  <c r="V177" i="297"/>
  <c r="W15" i="297"/>
  <c r="V66" i="298"/>
  <c r="Y81" i="298"/>
  <c r="X81" i="298"/>
  <c r="Y135" i="298"/>
  <c r="X135" i="298"/>
  <c r="M55" i="1"/>
  <c r="T187" i="72"/>
  <c r="T188" i="72" s="1"/>
  <c r="Y17" i="298"/>
  <c r="X17" i="298"/>
  <c r="Y94" i="298"/>
  <c r="X94" i="298"/>
  <c r="D30" i="290"/>
  <c r="V53" i="297"/>
  <c r="X57" i="297"/>
  <c r="Y57" i="297"/>
  <c r="Y77" i="297"/>
  <c r="V154" i="298"/>
  <c r="W14" i="307"/>
  <c r="Z14" i="307"/>
  <c r="W81" i="297"/>
  <c r="X29" i="297"/>
  <c r="X45" i="297"/>
  <c r="Y99" i="297"/>
  <c r="X141" i="297"/>
  <c r="Y141" i="297"/>
  <c r="Y42" i="298"/>
  <c r="X42" i="298"/>
  <c r="Y78" i="298"/>
  <c r="X78" i="298"/>
  <c r="V202" i="298"/>
  <c r="W202" i="298"/>
  <c r="W130" i="297"/>
  <c r="W43" i="297"/>
  <c r="Y70" i="297"/>
  <c r="V73" i="297"/>
  <c r="X130" i="297"/>
  <c r="X138" i="297"/>
  <c r="Y138" i="297"/>
  <c r="X75" i="298"/>
  <c r="Y75" i="298"/>
  <c r="Y172" i="298"/>
  <c r="X172" i="298"/>
  <c r="Y196" i="298"/>
  <c r="X196" i="298"/>
  <c r="V200" i="297"/>
  <c r="V194" i="297"/>
  <c r="V182" i="297"/>
  <c r="X176" i="297"/>
  <c r="V164" i="297"/>
  <c r="V152" i="297"/>
  <c r="X146" i="297"/>
  <c r="V140" i="297"/>
  <c r="X134" i="297"/>
  <c r="V128" i="297"/>
  <c r="V116" i="297"/>
  <c r="X110" i="297"/>
  <c r="V104" i="297"/>
  <c r="X92" i="297"/>
  <c r="V86" i="297"/>
  <c r="V80" i="297"/>
  <c r="X68" i="297"/>
  <c r="X56" i="297"/>
  <c r="X50" i="297"/>
  <c r="V44" i="297"/>
  <c r="V38" i="297"/>
  <c r="X26" i="297"/>
  <c r="V20" i="297"/>
  <c r="V14" i="297"/>
  <c r="V8" i="297"/>
  <c r="X200" i="298"/>
  <c r="X194" i="298"/>
  <c r="V182" i="298"/>
  <c r="X176" i="298"/>
  <c r="X170" i="298"/>
  <c r="V158" i="298"/>
  <c r="X146" i="298"/>
  <c r="X140" i="298"/>
  <c r="X134" i="298"/>
  <c r="X128" i="298"/>
  <c r="X122" i="298"/>
  <c r="X116" i="298"/>
  <c r="V110" i="298"/>
  <c r="V104" i="298"/>
  <c r="X98" i="298"/>
  <c r="X86" i="298"/>
  <c r="X80" i="298"/>
  <c r="X74" i="298"/>
  <c r="X68" i="298"/>
  <c r="V62" i="298"/>
  <c r="X56" i="298"/>
  <c r="V50" i="298"/>
  <c r="X38" i="298"/>
  <c r="X32" i="298"/>
  <c r="X26" i="298"/>
  <c r="V20" i="298"/>
  <c r="V14" i="298"/>
  <c r="Y10" i="307"/>
  <c r="X112" i="297"/>
  <c r="Y147" i="297"/>
  <c r="W168" i="297"/>
  <c r="X12" i="298"/>
  <c r="Y41" i="298"/>
  <c r="Y57" i="298"/>
  <c r="Y90" i="298"/>
  <c r="W96" i="298"/>
  <c r="Y15" i="307"/>
  <c r="Y199" i="297"/>
  <c r="Y193" i="297"/>
  <c r="Y181" i="297"/>
  <c r="Y163" i="297"/>
  <c r="Y151" i="297"/>
  <c r="W145" i="297"/>
  <c r="Y139" i="297"/>
  <c r="W133" i="297"/>
  <c r="Y127" i="297"/>
  <c r="Y121" i="297"/>
  <c r="W115" i="297"/>
  <c r="W109" i="297"/>
  <c r="W103" i="297"/>
  <c r="Y97" i="297"/>
  <c r="W91" i="297"/>
  <c r="W85" i="297"/>
  <c r="W79" i="297"/>
  <c r="W67" i="297"/>
  <c r="W55" i="297"/>
  <c r="W49" i="297"/>
  <c r="Y43" i="297"/>
  <c r="Y19" i="297"/>
  <c r="W13" i="297"/>
  <c r="W7" i="297"/>
  <c r="W199" i="298"/>
  <c r="W193" i="298"/>
  <c r="Y181" i="298"/>
  <c r="W169" i="298"/>
  <c r="Y163" i="298"/>
  <c r="W157" i="298"/>
  <c r="Y151" i="298"/>
  <c r="Y145" i="298"/>
  <c r="Y139" i="298"/>
  <c r="Y133" i="298"/>
  <c r="W121" i="298"/>
  <c r="Y115" i="298"/>
  <c r="W109" i="298"/>
  <c r="Y97" i="298"/>
  <c r="W91" i="298"/>
  <c r="Y85" i="298"/>
  <c r="W73" i="298"/>
  <c r="Y67" i="298"/>
  <c r="Y61" i="298"/>
  <c r="Y49" i="298"/>
  <c r="W43" i="298"/>
  <c r="Y37" i="298"/>
  <c r="W25" i="298"/>
  <c r="Y19" i="298"/>
  <c r="Y13" i="298"/>
  <c r="Y7" i="298"/>
  <c r="Y11" i="307"/>
  <c r="Y191" i="297"/>
  <c r="X54" i="298"/>
  <c r="V70" i="298"/>
  <c r="V107" i="298"/>
  <c r="V199" i="298"/>
  <c r="V187" i="298"/>
  <c r="X181" i="298"/>
  <c r="X163" i="298"/>
  <c r="V157" i="298"/>
  <c r="V151" i="298"/>
  <c r="V145" i="298"/>
  <c r="V139" i="298"/>
  <c r="X133" i="298"/>
  <c r="V121" i="298"/>
  <c r="X109" i="298"/>
  <c r="V103" i="298"/>
  <c r="V97" i="298"/>
  <c r="V91" i="298"/>
  <c r="X85" i="298"/>
  <c r="X61" i="298"/>
  <c r="V55" i="298"/>
  <c r="V37" i="298"/>
  <c r="X31" i="298"/>
  <c r="X19" i="298"/>
  <c r="V13" i="298"/>
  <c r="W12" i="307"/>
  <c r="D21" i="296"/>
  <c r="D41" i="296"/>
  <c r="L82" i="296"/>
  <c r="J82" i="296"/>
  <c r="D82" i="296"/>
  <c r="Y198" i="297"/>
  <c r="Y192" i="297"/>
  <c r="Y186" i="297"/>
  <c r="W180" i="297"/>
  <c r="Y162" i="297"/>
  <c r="W156" i="297"/>
  <c r="W150" i="297"/>
  <c r="W138" i="297"/>
  <c r="Y132" i="297"/>
  <c r="Y126" i="297"/>
  <c r="Y114" i="297"/>
  <c r="W108" i="297"/>
  <c r="W174" i="298"/>
  <c r="Y168" i="298"/>
  <c r="Y150" i="298"/>
  <c r="W144" i="298"/>
  <c r="Y138" i="298"/>
  <c r="W132" i="298"/>
  <c r="W126" i="298"/>
  <c r="Y120" i="298"/>
  <c r="Y108" i="298"/>
  <c r="V15" i="298"/>
  <c r="V60" i="298"/>
  <c r="V130" i="298"/>
  <c r="V155" i="298"/>
  <c r="AA14" i="307"/>
  <c r="X179" i="297"/>
  <c r="Y30" i="298"/>
  <c r="X33" i="298"/>
  <c r="Y60" i="298"/>
  <c r="X79" i="298"/>
  <c r="V118" i="298"/>
  <c r="X155" i="298"/>
  <c r="X179" i="298"/>
  <c r="D21" i="295"/>
  <c r="D41" i="295"/>
  <c r="L82" i="295"/>
  <c r="J82" i="295"/>
  <c r="X142" i="298"/>
  <c r="Y201" i="298"/>
  <c r="Y195" i="298"/>
  <c r="Y189" i="298"/>
  <c r="W183" i="298"/>
  <c r="Y177" i="298"/>
  <c r="Y171" i="298"/>
  <c r="Y165" i="298"/>
  <c r="Y153" i="298"/>
  <c r="W147" i="298"/>
  <c r="Y141" i="298"/>
  <c r="W135" i="298"/>
  <c r="W129" i="298"/>
  <c r="W123" i="298"/>
  <c r="W117" i="298"/>
  <c r="W111" i="298"/>
  <c r="Y105" i="298"/>
  <c r="W93" i="298"/>
  <c r="D142" i="39"/>
  <c r="D141" i="39" s="1"/>
  <c r="D139" i="39" s="1"/>
  <c r="D91" i="39"/>
  <c r="G71" i="41"/>
  <c r="F92" i="39" s="1"/>
  <c r="F89" i="39"/>
  <c r="B4" i="48"/>
  <c r="D75" i="38"/>
  <c r="F14" i="38"/>
  <c r="F13" i="38" s="1"/>
  <c r="F11" i="38" s="1"/>
  <c r="F73" i="39"/>
  <c r="F72" i="39" s="1"/>
  <c r="F70" i="39" s="1"/>
  <c r="D11" i="38"/>
  <c r="Y132" i="298"/>
  <c r="Y126" i="298"/>
  <c r="Y174" i="298"/>
  <c r="W150" i="298"/>
  <c r="W102" i="298"/>
  <c r="W192" i="298"/>
  <c r="W108" i="298"/>
  <c r="W120" i="298"/>
  <c r="W168" i="298"/>
  <c r="W180" i="298"/>
  <c r="Y186" i="298"/>
  <c r="W114" i="298"/>
  <c r="W162" i="298"/>
  <c r="Y180" i="298"/>
  <c r="W174" i="297"/>
  <c r="W186" i="297"/>
  <c r="W192" i="297"/>
  <c r="W114" i="297"/>
  <c r="Y150" i="297"/>
  <c r="Y174" i="297"/>
  <c r="Y156" i="297"/>
  <c r="W198" i="297"/>
  <c r="W126" i="297"/>
  <c r="W162" i="297"/>
  <c r="W177" i="298"/>
  <c r="X193" i="298"/>
  <c r="G62" i="296"/>
  <c r="V68" i="298"/>
  <c r="Y183" i="298"/>
  <c r="X14" i="298"/>
  <c r="V85" i="298"/>
  <c r="X97" i="298"/>
  <c r="Y111" i="298"/>
  <c r="Y117" i="298"/>
  <c r="W153" i="298"/>
  <c r="V61" i="298"/>
  <c r="X67" i="298"/>
  <c r="W189" i="298"/>
  <c r="V163" i="298"/>
  <c r="X7" i="298"/>
  <c r="Y93" i="298"/>
  <c r="W105" i="298"/>
  <c r="Y147" i="298"/>
  <c r="Y123" i="298"/>
  <c r="W195" i="298"/>
  <c r="Y99" i="298"/>
  <c r="X104" i="298"/>
  <c r="V109" i="298"/>
  <c r="W165" i="298"/>
  <c r="V19" i="298"/>
  <c r="W141" i="298"/>
  <c r="X175" i="298"/>
  <c r="V194" i="298"/>
  <c r="W199" i="297"/>
  <c r="W19" i="297"/>
  <c r="Y49" i="297"/>
  <c r="Y67" i="297"/>
  <c r="W151" i="297"/>
  <c r="Y55" i="297"/>
  <c r="Y115" i="297"/>
  <c r="Y145" i="297"/>
  <c r="W139" i="297"/>
  <c r="Y13" i="297"/>
  <c r="W97" i="297"/>
  <c r="W121" i="297"/>
  <c r="W127" i="297"/>
  <c r="W61" i="297"/>
  <c r="Y91" i="297"/>
  <c r="W163" i="297"/>
  <c r="Y61" i="297"/>
  <c r="Y103" i="297"/>
  <c r="Y85" i="297"/>
  <c r="Y25" i="297"/>
  <c r="W37" i="297"/>
  <c r="V50" i="297"/>
  <c r="Y109" i="297"/>
  <c r="W187" i="297"/>
  <c r="Y133" i="297"/>
  <c r="W157" i="297"/>
  <c r="Y169" i="297"/>
  <c r="Y18" i="307"/>
  <c r="Y13" i="307"/>
  <c r="W49" i="298"/>
  <c r="Y55" i="298"/>
  <c r="Y169" i="298"/>
  <c r="W187" i="298"/>
  <c r="W175" i="298"/>
  <c r="Y187" i="298"/>
  <c r="W7" i="298"/>
  <c r="W151" i="298"/>
  <c r="Y121" i="298"/>
  <c r="W133" i="298"/>
  <c r="W97" i="298"/>
  <c r="Y157" i="298"/>
  <c r="Y109" i="298"/>
  <c r="W37" i="298"/>
  <c r="W115" i="298"/>
  <c r="W13" i="298"/>
  <c r="W85" i="298"/>
  <c r="W145" i="298"/>
  <c r="W139" i="298"/>
  <c r="W61" i="298"/>
  <c r="W67" i="298"/>
  <c r="Y193" i="298"/>
  <c r="Y43" i="298"/>
  <c r="Y91" i="298"/>
  <c r="W103" i="298"/>
  <c r="W163" i="298"/>
  <c r="Y103" i="298"/>
  <c r="W127" i="298"/>
  <c r="Y31" i="298"/>
  <c r="W55" i="298"/>
  <c r="X158" i="298"/>
  <c r="V152" i="298"/>
  <c r="V56" i="298"/>
  <c r="V80" i="298"/>
  <c r="V116" i="298"/>
  <c r="X152" i="298"/>
  <c r="V176" i="298"/>
  <c r="V200" i="298"/>
  <c r="V98" i="298"/>
  <c r="V140" i="298"/>
  <c r="V146" i="298"/>
  <c r="V188" i="298"/>
  <c r="X110" i="298"/>
  <c r="X62" i="298"/>
  <c r="X20" i="298"/>
  <c r="V128" i="298"/>
  <c r="V170" i="298"/>
  <c r="X188" i="298"/>
  <c r="X182" i="298"/>
  <c r="V32" i="298"/>
  <c r="X50" i="298"/>
  <c r="V8" i="298"/>
  <c r="X8" i="298"/>
  <c r="V164" i="298"/>
  <c r="X164" i="298"/>
  <c r="W10" i="307"/>
  <c r="V68" i="297"/>
  <c r="V56" i="297"/>
  <c r="V74" i="297"/>
  <c r="X104" i="297"/>
  <c r="X74" i="297"/>
  <c r="V110" i="297"/>
  <c r="V26" i="297"/>
  <c r="V32" i="297"/>
  <c r="X80" i="297"/>
  <c r="V176" i="297"/>
  <c r="X200" i="297"/>
  <c r="X32" i="297"/>
  <c r="X164" i="297"/>
  <c r="X62" i="297"/>
  <c r="X116" i="297"/>
  <c r="X152" i="297"/>
  <c r="V170" i="297"/>
  <c r="V92" i="297"/>
  <c r="X86" i="297"/>
  <c r="X98" i="297"/>
  <c r="V158" i="297"/>
  <c r="V122" i="297"/>
  <c r="V146" i="297"/>
  <c r="X158" i="297"/>
  <c r="X44" i="297"/>
  <c r="X122" i="297"/>
  <c r="I100" i="296"/>
  <c r="I102" i="296" s="1"/>
  <c r="H95" i="296"/>
  <c r="G95" i="296"/>
  <c r="F95" i="296"/>
  <c r="E95" i="296"/>
  <c r="I100" i="295"/>
  <c r="I102" i="295" s="1"/>
  <c r="D82" i="295"/>
  <c r="M82" i="296"/>
  <c r="K82" i="296"/>
  <c r="G82" i="296"/>
  <c r="N82" i="296"/>
  <c r="G62" i="295"/>
  <c r="J62" i="295"/>
  <c r="D62" i="295"/>
  <c r="M62" i="295"/>
  <c r="K62" i="295"/>
  <c r="N62" i="296"/>
  <c r="L62" i="296"/>
  <c r="J62" i="296"/>
  <c r="D62" i="296"/>
  <c r="M62" i="296"/>
  <c r="K62" i="296"/>
  <c r="N82" i="295"/>
  <c r="L62" i="295"/>
  <c r="N62" i="295"/>
  <c r="G88" i="56"/>
  <c r="G180" i="56"/>
  <c r="G41" i="56"/>
  <c r="G632" i="56"/>
  <c r="G147" i="56"/>
  <c r="B32" i="293"/>
  <c r="D31" i="293"/>
  <c r="D89" i="39"/>
  <c r="B6" i="48"/>
  <c r="D59" i="39"/>
  <c r="F60" i="39"/>
  <c r="F59" i="39" s="1"/>
  <c r="L43" i="1"/>
  <c r="M43" i="1"/>
  <c r="H43" i="1"/>
  <c r="E42" i="293"/>
  <c r="G42" i="293" s="1"/>
  <c r="H33" i="1"/>
  <c r="L33" i="1"/>
  <c r="M33" i="1" s="1"/>
  <c r="L58" i="1"/>
  <c r="M58" i="1"/>
  <c r="G182" i="56"/>
  <c r="G494" i="56"/>
  <c r="G507" i="56"/>
  <c r="G350" i="56"/>
  <c r="G608" i="56"/>
  <c r="G207" i="56"/>
  <c r="D56" i="39"/>
  <c r="F57" i="39"/>
  <c r="F56" i="39" s="1"/>
  <c r="F55" i="39" s="1"/>
  <c r="G58" i="56"/>
  <c r="G201" i="56"/>
  <c r="G402" i="56"/>
  <c r="G136" i="56"/>
  <c r="G219" i="56"/>
  <c r="G324" i="56"/>
  <c r="E17" i="233"/>
  <c r="E23" i="233" s="1"/>
  <c r="D114" i="39"/>
  <c r="F32" i="26"/>
  <c r="F39" i="26" s="1"/>
  <c r="G519" i="56"/>
  <c r="G492" i="56"/>
  <c r="G320" i="56"/>
  <c r="G541" i="56"/>
  <c r="G594" i="56"/>
  <c r="G573" i="56"/>
  <c r="R103" i="1"/>
  <c r="F132" i="39"/>
  <c r="G808" i="56"/>
  <c r="G634" i="56"/>
  <c r="G796" i="56"/>
  <c r="G434" i="56"/>
  <c r="G391" i="56"/>
  <c r="G257" i="56"/>
  <c r="G175" i="56"/>
  <c r="G785" i="56"/>
  <c r="G790" i="56"/>
  <c r="G600" i="56"/>
  <c r="G479" i="56"/>
  <c r="G746" i="56"/>
  <c r="C7" i="42"/>
  <c r="G506" i="56"/>
  <c r="G534" i="56"/>
  <c r="G696" i="56"/>
  <c r="G13" i="56"/>
  <c r="G451" i="56"/>
  <c r="F28" i="38"/>
  <c r="F23" i="47"/>
  <c r="F32" i="47"/>
  <c r="R98" i="1"/>
  <c r="O101" i="1"/>
  <c r="Q98" i="1"/>
  <c r="G698" i="56"/>
  <c r="G397" i="56"/>
  <c r="G464" i="56"/>
  <c r="G596" i="56"/>
  <c r="G548" i="56"/>
  <c r="G382" i="56"/>
  <c r="G96" i="56"/>
  <c r="G471" i="56"/>
  <c r="G188" i="56"/>
  <c r="G779" i="56"/>
  <c r="G7" i="56"/>
  <c r="G163" i="56"/>
  <c r="G127" i="56"/>
  <c r="G395" i="56"/>
  <c r="G329" i="56"/>
  <c r="G331" i="56"/>
  <c r="G427" i="56"/>
  <c r="G221" i="56"/>
  <c r="G637" i="56"/>
  <c r="G216" i="56"/>
  <c r="G733" i="56"/>
  <c r="G460" i="56"/>
  <c r="G805" i="56"/>
  <c r="G584" i="56"/>
  <c r="G554" i="56"/>
  <c r="G379" i="56"/>
  <c r="G682" i="56"/>
  <c r="G655" i="56"/>
  <c r="G754" i="56"/>
  <c r="G456" i="56"/>
  <c r="G760" i="56"/>
  <c r="G24" i="56"/>
  <c r="G18" i="56"/>
  <c r="G429" i="56"/>
  <c r="G426" i="56"/>
  <c r="G638" i="56"/>
  <c r="G353" i="56"/>
  <c r="G606" i="56"/>
  <c r="G486" i="56"/>
  <c r="G384" i="56"/>
  <c r="G90" i="56"/>
  <c r="G764" i="56"/>
  <c r="G615" i="56"/>
  <c r="G50" i="56"/>
  <c r="G757" i="56"/>
  <c r="G648" i="56"/>
  <c r="G423" i="56"/>
  <c r="G389" i="56"/>
  <c r="G475" i="56"/>
  <c r="G465" i="56"/>
  <c r="G546" i="56"/>
  <c r="G271" i="56"/>
  <c r="G803" i="56"/>
  <c r="G189" i="56"/>
  <c r="G595" i="56"/>
  <c r="G265" i="56"/>
  <c r="G408" i="56"/>
  <c r="G745" i="56"/>
  <c r="G583" i="56"/>
  <c r="G119" i="56"/>
  <c r="G342" i="56"/>
  <c r="G284" i="56"/>
  <c r="G67" i="56"/>
  <c r="G16" i="56"/>
  <c r="G109" i="56"/>
  <c r="G169" i="56"/>
  <c r="G780" i="56"/>
  <c r="G562" i="56"/>
  <c r="G190" i="56"/>
  <c r="G322" i="56"/>
  <c r="G589" i="56"/>
  <c r="G212" i="56"/>
  <c r="G416" i="56"/>
  <c r="G122" i="56"/>
  <c r="G704" i="56"/>
  <c r="G155" i="56"/>
  <c r="G523" i="56"/>
  <c r="G140" i="56"/>
  <c r="G603" i="56"/>
  <c r="G233" i="56"/>
  <c r="G419" i="56"/>
  <c r="G242" i="56"/>
  <c r="G340" i="56"/>
  <c r="G717" i="56"/>
  <c r="G80" i="56"/>
  <c r="G282" i="56"/>
  <c r="G472" i="56"/>
  <c r="G325" i="56"/>
  <c r="G56" i="56"/>
  <c r="G570" i="56"/>
  <c r="G730" i="56"/>
  <c r="G357" i="56"/>
  <c r="G773" i="56"/>
  <c r="G142" i="56"/>
  <c r="G259" i="56"/>
  <c r="G104" i="56"/>
  <c r="G709" i="56"/>
  <c r="G394" i="56"/>
  <c r="G351" i="56"/>
  <c r="G125" i="56"/>
  <c r="G94" i="56"/>
  <c r="G728" i="56"/>
  <c r="G823" i="56"/>
  <c r="G373" i="56"/>
  <c r="G597" i="56"/>
  <c r="G822" i="56"/>
  <c r="G275" i="56"/>
  <c r="G309" i="56"/>
  <c r="G591" i="56"/>
  <c r="G11" i="56"/>
  <c r="G468" i="56"/>
  <c r="G729" i="56"/>
  <c r="G106" i="56"/>
  <c r="G683" i="56"/>
  <c r="G17" i="56"/>
  <c r="G396" i="56"/>
  <c r="G539" i="56"/>
  <c r="G454" i="56"/>
  <c r="G143" i="56"/>
  <c r="G771" i="56"/>
  <c r="G798" i="56"/>
  <c r="G755" i="56"/>
  <c r="G87" i="56"/>
  <c r="G509" i="56"/>
  <c r="G531" i="56"/>
  <c r="G753" i="56"/>
  <c r="G797" i="56"/>
  <c r="G348" i="56"/>
  <c r="G736" i="56"/>
  <c r="G711" i="56"/>
  <c r="G489" i="56"/>
  <c r="G762" i="56"/>
  <c r="G134" i="56"/>
  <c r="G328" i="56"/>
  <c r="G370" i="56"/>
  <c r="G658" i="56"/>
  <c r="G722" i="56"/>
  <c r="G789" i="56"/>
  <c r="G158" i="56"/>
  <c r="G46" i="56"/>
  <c r="G524" i="56"/>
  <c r="G327" i="56"/>
  <c r="G743" i="56"/>
  <c r="G633" i="56"/>
  <c r="G84" i="56"/>
  <c r="G9" i="56"/>
  <c r="G149" i="56"/>
  <c r="G365" i="56"/>
  <c r="G647" i="56"/>
  <c r="G302" i="56"/>
  <c r="G148" i="56"/>
  <c r="G439" i="56"/>
  <c r="G535" i="56"/>
  <c r="G200" i="56"/>
  <c r="G598" i="56"/>
  <c r="G214" i="56"/>
  <c r="G236" i="56"/>
  <c r="G97" i="56"/>
  <c r="G111" i="56"/>
  <c r="G802" i="56"/>
  <c r="G712" i="56"/>
  <c r="G304" i="56"/>
  <c r="G473" i="56"/>
  <c r="G406" i="56"/>
  <c r="G383" i="56"/>
  <c r="G12" i="56"/>
  <c r="G409" i="56"/>
  <c r="G783" i="56"/>
  <c r="G418" i="56"/>
  <c r="G386" i="56"/>
  <c r="G653" i="56"/>
  <c r="G559" i="56"/>
  <c r="G95" i="56"/>
  <c r="G72" i="56"/>
  <c r="G432" i="56"/>
  <c r="G376" i="56"/>
  <c r="G425" i="56"/>
  <c r="G199" i="56"/>
  <c r="G727" i="56"/>
  <c r="G644" i="56"/>
  <c r="G622" i="56"/>
  <c r="G255" i="56"/>
  <c r="G126" i="56"/>
  <c r="G461" i="56"/>
  <c r="G804" i="56"/>
  <c r="G549" i="56"/>
  <c r="G164" i="56"/>
  <c r="G656" i="56"/>
  <c r="G28" i="56"/>
  <c r="G269" i="56"/>
  <c r="G510" i="56"/>
  <c r="G266" i="56"/>
  <c r="G361" i="56"/>
  <c r="G252" i="56"/>
  <c r="G707" i="56"/>
  <c r="G38" i="56"/>
  <c r="G31" i="56"/>
  <c r="G474" i="56"/>
  <c r="G483" i="56"/>
  <c r="G731" i="56"/>
  <c r="G714" i="56"/>
  <c r="G555" i="56"/>
  <c r="G628" i="56"/>
  <c r="G68" i="56"/>
  <c r="G528" i="56"/>
  <c r="G611" i="56"/>
  <c r="G390" i="56"/>
  <c r="G664" i="56"/>
  <c r="G825" i="56"/>
  <c r="G91" i="56"/>
  <c r="G59" i="56"/>
  <c r="G724" i="56"/>
  <c r="G298" i="56"/>
  <c r="G381" i="56"/>
  <c r="G399" i="56"/>
  <c r="G245" i="56"/>
  <c r="G339" i="56"/>
  <c r="G191" i="56"/>
  <c r="G734" i="56"/>
  <c r="G715" i="56"/>
  <c r="G445" i="56"/>
  <c r="G312" i="56"/>
  <c r="G251" i="56"/>
  <c r="G146" i="56"/>
  <c r="G137" i="56"/>
  <c r="G480" i="56"/>
  <c r="G128" i="56"/>
  <c r="G363" i="56"/>
  <c r="G675" i="56"/>
  <c r="G372" i="56"/>
  <c r="G420" i="56"/>
  <c r="G558" i="56"/>
  <c r="G579" i="56"/>
  <c r="G756" i="56"/>
  <c r="G323" i="56"/>
  <c r="G263" i="56"/>
  <c r="G110" i="56"/>
  <c r="G150" i="56"/>
  <c r="G227" i="56"/>
  <c r="G168" i="56"/>
  <c r="G210" i="56"/>
  <c r="G713" i="56"/>
  <c r="G547" i="56"/>
  <c r="G516" i="56"/>
  <c r="G533" i="56"/>
  <c r="G53" i="56"/>
  <c r="G239" i="56"/>
  <c r="G306" i="56"/>
  <c r="G577" i="56"/>
  <c r="G139" i="56"/>
  <c r="G280" i="56"/>
  <c r="G502" i="56"/>
  <c r="G404" i="56"/>
  <c r="G455" i="56"/>
  <c r="G211" i="56"/>
  <c r="G27" i="56"/>
  <c r="G759" i="56"/>
  <c r="G452" i="56"/>
  <c r="G574" i="56"/>
  <c r="G652" i="56"/>
  <c r="G592" i="56"/>
  <c r="G203" i="56"/>
  <c r="G488" i="56"/>
  <c r="G364" i="56"/>
  <c r="G344" i="56"/>
  <c r="G527" i="56"/>
  <c r="G39" i="56"/>
  <c r="G145" i="56"/>
  <c r="G238" i="56"/>
  <c r="G542" i="56"/>
  <c r="G138" i="56"/>
  <c r="G249" i="56"/>
  <c r="G262" i="56"/>
  <c r="G678" i="56"/>
  <c r="G314" i="56"/>
  <c r="G601" i="56"/>
  <c r="G157" i="56"/>
  <c r="G156" i="56"/>
  <c r="G116" i="56"/>
  <c r="G619" i="56"/>
  <c r="G793" i="56"/>
  <c r="G610" i="56"/>
  <c r="G540" i="56"/>
  <c r="G272" i="56"/>
  <c r="G575" i="56"/>
  <c r="G599" i="56"/>
  <c r="G367" i="56"/>
  <c r="G625" i="56"/>
  <c r="G165" i="56"/>
  <c r="G495" i="56"/>
  <c r="G414" i="56"/>
  <c r="G677" i="56"/>
  <c r="G400" i="56"/>
  <c r="G718" i="56"/>
  <c r="G450" i="56"/>
  <c r="G545" i="56"/>
  <c r="G246" i="56"/>
  <c r="G368" i="56"/>
  <c r="G674" i="56"/>
  <c r="G604" i="56"/>
  <c r="G811" i="56"/>
  <c r="G699" i="56"/>
  <c r="G775" i="56"/>
  <c r="G77" i="56"/>
  <c r="G63" i="56"/>
  <c r="G438" i="56"/>
  <c r="G821" i="56"/>
  <c r="G768" i="56"/>
  <c r="G643" i="56"/>
  <c r="G817" i="56"/>
  <c r="G467" i="56"/>
  <c r="G503" i="56"/>
  <c r="G520" i="56"/>
  <c r="G319" i="56"/>
  <c r="G459" i="56"/>
  <c r="G706" i="56"/>
  <c r="G225" i="56"/>
  <c r="G73" i="56"/>
  <c r="G289" i="56"/>
  <c r="G469" i="56"/>
  <c r="G14" i="56"/>
  <c r="G748" i="56"/>
  <c r="G380" i="56"/>
  <c r="G78" i="56"/>
  <c r="G283" i="56"/>
  <c r="G23" i="56"/>
  <c r="G482" i="56"/>
  <c r="G129" i="56"/>
  <c r="G624" i="56"/>
  <c r="G25" i="56"/>
  <c r="G421" i="56"/>
  <c r="G576" i="56"/>
  <c r="G669" i="56"/>
  <c r="G433" i="56"/>
  <c r="G254" i="56"/>
  <c r="G55" i="56"/>
  <c r="G222" i="56"/>
  <c r="G816" i="56"/>
  <c r="G107" i="56"/>
  <c r="G588" i="56"/>
  <c r="G401" i="56"/>
  <c r="G435" i="56"/>
  <c r="G40" i="56"/>
  <c r="G752" i="56"/>
  <c r="G29" i="56"/>
  <c r="G602" i="56"/>
  <c r="G332" i="56"/>
  <c r="G651" i="56"/>
  <c r="G174" i="56"/>
  <c r="G232" i="56"/>
  <c r="G505" i="56"/>
  <c r="G476" i="56"/>
  <c r="G732" i="56"/>
  <c r="G61" i="56"/>
  <c r="G765" i="56"/>
  <c r="G305" i="56"/>
  <c r="G197" i="56"/>
  <c r="G316" i="56"/>
  <c r="G359" i="56"/>
  <c r="G279" i="56"/>
  <c r="G660" i="56"/>
  <c r="G719" i="56"/>
  <c r="G226" i="56"/>
  <c r="G267" i="56"/>
  <c r="G806" i="56"/>
  <c r="G335" i="56"/>
  <c r="G485" i="56"/>
  <c r="G385" i="56"/>
  <c r="G171" i="56"/>
  <c r="G721" i="56"/>
  <c r="G691" i="56"/>
  <c r="G133" i="56"/>
  <c r="G378" i="56"/>
  <c r="G578" i="56"/>
  <c r="G48" i="56"/>
  <c r="G777" i="56"/>
  <c r="G273" i="56"/>
  <c r="G800" i="56"/>
  <c r="G667" i="56"/>
  <c r="G375" i="56"/>
  <c r="G501" i="56"/>
  <c r="G277" i="56"/>
  <c r="G388" i="56"/>
  <c r="G585" i="56"/>
  <c r="G264" i="56"/>
  <c r="G261" i="56"/>
  <c r="G186" i="56"/>
  <c r="G387" i="56"/>
  <c r="G410" i="56"/>
  <c r="G195" i="56"/>
  <c r="G786" i="56"/>
  <c r="G307" i="56"/>
  <c r="G130" i="56"/>
  <c r="G159" i="56"/>
  <c r="G208" i="56"/>
  <c r="G184" i="56"/>
  <c r="G544" i="56"/>
  <c r="G784" i="56"/>
  <c r="G22" i="56"/>
  <c r="G334" i="56"/>
  <c r="G183" i="56"/>
  <c r="G587" i="56"/>
  <c r="G518" i="56"/>
  <c r="G20" i="56"/>
  <c r="G590" i="56"/>
  <c r="G618" i="56"/>
  <c r="G19" i="56"/>
  <c r="G769" i="56"/>
  <c r="G52" i="56"/>
  <c r="G795" i="56"/>
  <c r="G398" i="56"/>
  <c r="G792" i="56"/>
  <c r="G185" i="56"/>
  <c r="G260" i="56"/>
  <c r="G21" i="56"/>
  <c r="G623" i="56"/>
  <c r="G228" i="56"/>
  <c r="G807" i="56"/>
  <c r="G449" i="56"/>
  <c r="G92" i="56"/>
  <c r="G217" i="56"/>
  <c r="G813" i="56"/>
  <c r="G751" i="56"/>
  <c r="G215" i="56"/>
  <c r="G241" i="56"/>
  <c r="G639" i="56"/>
  <c r="G629" i="56"/>
  <c r="G484" i="56"/>
  <c r="G463" i="56"/>
  <c r="G496" i="56"/>
  <c r="G288" i="56"/>
  <c r="G89" i="56"/>
  <c r="G663" i="56"/>
  <c r="G739" i="56"/>
  <c r="G605" i="56"/>
  <c r="G301" i="56"/>
  <c r="G57" i="56"/>
  <c r="G609" i="56"/>
  <c r="G582" i="56"/>
  <c r="G430" i="56"/>
  <c r="G581" i="56"/>
  <c r="G270" i="56"/>
  <c r="G441" i="56"/>
  <c r="G812" i="56"/>
  <c r="G794" i="56"/>
  <c r="G566" i="56"/>
  <c r="G290" i="56"/>
  <c r="G93" i="56"/>
  <c r="G642" i="56"/>
  <c r="G311" i="56"/>
  <c r="G403" i="56"/>
  <c r="G202" i="56"/>
  <c r="G686" i="56"/>
  <c r="G358" i="56"/>
  <c r="G684" i="56"/>
  <c r="G268" i="56"/>
  <c r="G114" i="56"/>
  <c r="G166" i="56"/>
  <c r="G720" i="56"/>
  <c r="G123" i="56"/>
  <c r="G209" i="56"/>
  <c r="G220" i="56"/>
  <c r="G294" i="56"/>
  <c r="G620" i="56"/>
  <c r="G436" i="56"/>
  <c r="G828" i="56"/>
  <c r="G443" i="56"/>
  <c r="G521" i="56"/>
  <c r="G193" i="56"/>
  <c r="G235" i="56"/>
  <c r="G776" i="56"/>
  <c r="G112" i="56"/>
  <c r="G377" i="56"/>
  <c r="G710" i="56"/>
  <c r="G229" i="56"/>
  <c r="G512" i="56"/>
  <c r="G504" i="56"/>
  <c r="G160" i="56"/>
  <c r="G393" i="56"/>
  <c r="G62" i="56"/>
  <c r="G557" i="56"/>
  <c r="G173" i="56"/>
  <c r="G366" i="56"/>
  <c r="G60" i="56"/>
  <c r="G614" i="56"/>
  <c r="G442" i="56"/>
  <c r="G723" i="56"/>
  <c r="G115" i="56"/>
  <c r="G152" i="56"/>
  <c r="G593" i="56"/>
  <c r="G315" i="56"/>
  <c r="G412" i="56"/>
  <c r="G787" i="56"/>
  <c r="G30" i="56"/>
  <c r="G292" i="56"/>
  <c r="G81" i="56"/>
  <c r="G313" i="56"/>
  <c r="G417" i="56"/>
  <c r="G405" i="56"/>
  <c r="G772" i="56"/>
  <c r="G65" i="56"/>
  <c r="G650" i="56"/>
  <c r="G256" i="56"/>
  <c r="G153" i="56"/>
  <c r="G244" i="56"/>
  <c r="G824" i="56"/>
  <c r="G550" i="56"/>
  <c r="G308" i="56"/>
  <c r="G487" i="56"/>
  <c r="G231" i="56"/>
  <c r="G649" i="56"/>
  <c r="G310" i="56"/>
  <c r="G612" i="56"/>
  <c r="G671" i="56"/>
  <c r="G741" i="56"/>
  <c r="G206" i="56"/>
  <c r="G117" i="56"/>
  <c r="G708" i="56"/>
  <c r="G726" i="56"/>
  <c r="G37" i="56"/>
  <c r="G230" i="56"/>
  <c r="G172" i="56"/>
  <c r="G694" i="56"/>
  <c r="G740" i="56"/>
  <c r="G71" i="56"/>
  <c r="G827" i="56"/>
  <c r="G687" i="56"/>
  <c r="G563" i="56"/>
  <c r="G819" i="56"/>
  <c r="G85" i="56"/>
  <c r="G131" i="56"/>
  <c r="G43" i="56"/>
  <c r="G659" i="56"/>
  <c r="G374" i="56"/>
  <c r="G568" i="56"/>
  <c r="G291" i="56"/>
  <c r="G665" i="56"/>
  <c r="G108" i="56"/>
  <c r="G749" i="56"/>
  <c r="G120" i="56"/>
  <c r="G369" i="56"/>
  <c r="G250" i="56"/>
  <c r="G326" i="56"/>
  <c r="G525" i="56"/>
  <c r="G285" i="56"/>
  <c r="G508" i="56"/>
  <c r="G437" i="56"/>
  <c r="G35" i="56"/>
  <c r="G98" i="56"/>
  <c r="G737" i="56"/>
  <c r="G4" i="56"/>
  <c r="G758" i="56"/>
  <c r="G499" i="56"/>
  <c r="G440" i="56"/>
  <c r="G422" i="56"/>
  <c r="G70" i="56"/>
  <c r="G205" i="56"/>
  <c r="G360" i="56"/>
  <c r="G586" i="56"/>
  <c r="G346" i="56"/>
  <c r="G428" i="56"/>
  <c r="G799" i="56"/>
  <c r="G47" i="56"/>
  <c r="G293" i="56"/>
  <c r="G627" i="56"/>
  <c r="G274" i="56"/>
  <c r="G701" i="56"/>
  <c r="G336" i="56"/>
  <c r="G680" i="56"/>
  <c r="G497" i="56"/>
  <c r="G640" i="56"/>
  <c r="G179" i="56"/>
  <c r="G532" i="56"/>
  <c r="G176" i="56"/>
  <c r="G572" i="56"/>
  <c r="G791" i="56"/>
  <c r="G662" i="56"/>
  <c r="G668" i="56"/>
  <c r="G167" i="56"/>
  <c r="G248" i="56"/>
  <c r="G144" i="56"/>
  <c r="G105" i="56"/>
  <c r="G102" i="56"/>
  <c r="G218" i="56"/>
  <c r="G371" i="56"/>
  <c r="G33" i="56"/>
  <c r="G782" i="56"/>
  <c r="G66" i="56"/>
  <c r="G15" i="56"/>
  <c r="G571" i="56"/>
  <c r="G10" i="56"/>
  <c r="G738" i="56"/>
  <c r="G83" i="56"/>
  <c r="G742" i="56"/>
  <c r="G826" i="56"/>
  <c r="G118" i="56"/>
  <c r="G626" i="56"/>
  <c r="G44" i="56"/>
  <c r="G607" i="56"/>
  <c r="G705" i="56"/>
  <c r="G36" i="56"/>
  <c r="G345" i="56"/>
  <c r="G337" i="56"/>
  <c r="G781" i="56"/>
  <c r="G770" i="56"/>
  <c r="G556" i="56"/>
  <c r="G151" i="56"/>
  <c r="G763" i="56"/>
  <c r="G702" i="56"/>
  <c r="G631" i="56"/>
  <c r="G815" i="56"/>
  <c r="G243" i="56"/>
  <c r="G676" i="56"/>
  <c r="G204" i="56"/>
  <c r="G141" i="56"/>
  <c r="G213" i="56"/>
  <c r="G100" i="56"/>
  <c r="G565" i="56"/>
  <c r="G82" i="56"/>
  <c r="G8" i="56"/>
  <c r="G515" i="56"/>
  <c r="G79" i="56"/>
  <c r="G700" i="56"/>
  <c r="G641" i="56"/>
  <c r="G330" i="56"/>
  <c r="G466" i="56"/>
  <c r="G352" i="56"/>
  <c r="G703" i="56"/>
  <c r="G26" i="56"/>
  <c r="G192" i="56"/>
  <c r="G247" i="56"/>
  <c r="G553" i="56"/>
  <c r="G498" i="56"/>
  <c r="G538" i="56"/>
  <c r="G750" i="56"/>
  <c r="G51" i="56"/>
  <c r="G333" i="56"/>
  <c r="G198" i="56"/>
  <c r="G341" i="56"/>
  <c r="G500" i="56"/>
  <c r="G54" i="56"/>
  <c r="G685" i="56"/>
  <c r="G45" i="56"/>
  <c r="G362" i="56"/>
  <c r="G801" i="56"/>
  <c r="G517" i="56"/>
  <c r="G446" i="56"/>
  <c r="G818" i="56"/>
  <c r="G103" i="56"/>
  <c r="G113" i="56"/>
  <c r="G478" i="56"/>
  <c r="G448" i="56"/>
  <c r="G317" i="56"/>
  <c r="G64" i="56"/>
  <c r="G458" i="56"/>
  <c r="G424" i="56"/>
  <c r="G761" i="56"/>
  <c r="G132" i="56"/>
  <c r="G170" i="56"/>
  <c r="G766" i="56"/>
  <c r="G692" i="56"/>
  <c r="G162" i="56"/>
  <c r="G716" i="56"/>
  <c r="G462" i="56"/>
  <c r="G630" i="56"/>
  <c r="G672" i="56"/>
  <c r="G237" i="56"/>
  <c r="G349" i="56"/>
  <c r="G281" i="56"/>
  <c r="G514" i="56"/>
  <c r="G529" i="56"/>
  <c r="G551" i="56"/>
  <c r="G735" i="56"/>
  <c r="G181" i="56"/>
  <c r="G697" i="56"/>
  <c r="G223" i="56"/>
  <c r="G278" i="56"/>
  <c r="G101" i="56"/>
  <c r="G569" i="56"/>
  <c r="G561" i="56"/>
  <c r="G522" i="56"/>
  <c r="G490" i="56"/>
  <c r="G635" i="56"/>
  <c r="G356" i="56"/>
  <c r="G413" i="56"/>
  <c r="G580" i="56"/>
  <c r="G690" i="56"/>
  <c r="G767" i="56"/>
  <c r="G560" i="56"/>
  <c r="G287" i="56"/>
  <c r="G49" i="56"/>
  <c r="G34" i="56"/>
  <c r="G778" i="56"/>
  <c r="G135" i="56"/>
  <c r="G338" i="56"/>
  <c r="G124" i="56"/>
  <c r="G347" i="56"/>
  <c r="G666" i="56"/>
  <c r="G76" i="56"/>
  <c r="G537" i="56"/>
  <c r="G646" i="56"/>
  <c r="G526" i="56"/>
  <c r="G253" i="56"/>
  <c r="G567" i="56"/>
  <c r="G809" i="56"/>
  <c r="G617" i="56"/>
  <c r="G296" i="56"/>
  <c r="G447" i="56"/>
  <c r="G32" i="56"/>
  <c r="G689" i="56"/>
  <c r="G673" i="56"/>
  <c r="G657" i="56"/>
  <c r="G415" i="56"/>
  <c r="G564" i="56"/>
  <c r="G6" i="56"/>
  <c r="G392" i="56"/>
  <c r="G99" i="56"/>
  <c r="G299" i="56"/>
  <c r="G788" i="56"/>
  <c r="G774" i="56"/>
  <c r="G681" i="56"/>
  <c r="G121" i="56"/>
  <c r="G477" i="56"/>
  <c r="G511" i="56"/>
  <c r="G187" i="56"/>
  <c r="G616" i="56"/>
  <c r="G536" i="56"/>
  <c r="G613" i="56"/>
  <c r="G74" i="56"/>
  <c r="G343" i="56"/>
  <c r="G530" i="56"/>
  <c r="G69" i="56"/>
  <c r="G645" i="56"/>
  <c r="G407" i="56"/>
  <c r="G636" i="56"/>
  <c r="G178" i="56"/>
  <c r="G744" i="56"/>
  <c r="G670" i="56"/>
  <c r="G286" i="56"/>
  <c r="G234" i="56"/>
  <c r="G695" i="56"/>
  <c r="G318" i="56"/>
  <c r="G552" i="56"/>
  <c r="G513" i="56"/>
  <c r="G820" i="56"/>
  <c r="G453" i="56"/>
  <c r="G5" i="56"/>
  <c r="G224" i="56"/>
  <c r="G431" i="56"/>
  <c r="G303" i="56"/>
  <c r="G693" i="56"/>
  <c r="G300" i="56"/>
  <c r="G661" i="56"/>
  <c r="G411" i="56"/>
  <c r="G814" i="56"/>
  <c r="G654" i="56"/>
  <c r="G543" i="56"/>
  <c r="G321" i="56"/>
  <c r="F79" i="39"/>
  <c r="L73" i="1"/>
  <c r="M73" i="1" s="1"/>
  <c r="H73" i="1"/>
  <c r="G354" i="56"/>
  <c r="G747" i="56"/>
  <c r="G75" i="56"/>
  <c r="G258" i="56"/>
  <c r="G810" i="56"/>
  <c r="G493" i="56"/>
  <c r="G196" i="56"/>
  <c r="G276" i="56"/>
  <c r="G725" i="56"/>
  <c r="G295" i="56"/>
  <c r="G15" i="44"/>
  <c r="B24" i="37" s="1"/>
  <c r="F60" i="38"/>
  <c r="F58" i="38" s="1"/>
  <c r="E59" i="49"/>
  <c r="F59" i="49" s="1"/>
  <c r="E56" i="49"/>
  <c r="F56" i="49" s="1"/>
  <c r="E44" i="49"/>
  <c r="F44" i="49" s="1"/>
  <c r="E69" i="49"/>
  <c r="F69" i="49" s="1"/>
  <c r="E73" i="49"/>
  <c r="F73" i="49" s="1"/>
  <c r="F146" i="39"/>
  <c r="D144" i="39"/>
  <c r="L78" i="1"/>
  <c r="M78" i="1" s="1"/>
  <c r="H96" i="1"/>
  <c r="F43" i="1"/>
  <c r="L35" i="1"/>
  <c r="M35" i="1" s="1"/>
  <c r="J13" i="28"/>
  <c r="J18" i="28" s="1"/>
  <c r="D30" i="38"/>
  <c r="D24" i="38" s="1"/>
  <c r="E55" i="49"/>
  <c r="F55" i="49" s="1"/>
  <c r="E54" i="49"/>
  <c r="F54" i="49" s="1"/>
  <c r="E42" i="49"/>
  <c r="F42" i="49" s="1"/>
  <c r="E67" i="49"/>
  <c r="F67" i="49" s="1"/>
  <c r="E50" i="49"/>
  <c r="F50" i="49" s="1"/>
  <c r="J11" i="26"/>
  <c r="G20" i="27"/>
  <c r="E68" i="49"/>
  <c r="F68" i="49" s="1"/>
  <c r="E48" i="49"/>
  <c r="F48" i="49" s="1"/>
  <c r="E63" i="49"/>
  <c r="F63" i="49" s="1"/>
  <c r="E51" i="49"/>
  <c r="F51" i="49" s="1"/>
  <c r="E65" i="49"/>
  <c r="F65" i="49" s="1"/>
  <c r="E43" i="49"/>
  <c r="F43" i="49" s="1"/>
  <c r="D40" i="38"/>
  <c r="E70" i="49"/>
  <c r="F70" i="49" s="1"/>
  <c r="M29" i="1"/>
  <c r="L34" i="1"/>
  <c r="M34" i="1" s="1"/>
  <c r="E22" i="1"/>
  <c r="E66" i="49"/>
  <c r="F66" i="49" s="1"/>
  <c r="E64" i="49"/>
  <c r="F64" i="49" s="1"/>
  <c r="E49" i="49"/>
  <c r="F49" i="49" s="1"/>
  <c r="E72" i="49"/>
  <c r="F72" i="49" s="1"/>
  <c r="E62" i="49"/>
  <c r="F62" i="49" s="1"/>
  <c r="H34" i="1"/>
  <c r="D17" i="28"/>
  <c r="D18" i="28" s="1"/>
  <c r="G381" i="55"/>
  <c r="G55" i="55"/>
  <c r="G307" i="55"/>
  <c r="G1198" i="55"/>
  <c r="G51" i="55"/>
  <c r="G788" i="55"/>
  <c r="G898" i="55"/>
  <c r="G359" i="55"/>
  <c r="G912" i="55"/>
  <c r="G826" i="55"/>
  <c r="G870" i="55"/>
  <c r="G313" i="55"/>
  <c r="G679" i="55"/>
  <c r="G808" i="55"/>
  <c r="G650" i="55"/>
  <c r="G5" i="55"/>
  <c r="G743" i="55"/>
  <c r="G1057" i="55"/>
  <c r="G411" i="55"/>
  <c r="G164" i="55"/>
  <c r="G198" i="55"/>
  <c r="G1019" i="55"/>
  <c r="G1202" i="55"/>
  <c r="G328" i="55"/>
  <c r="G937" i="55"/>
  <c r="G766" i="55"/>
  <c r="G487" i="55"/>
  <c r="G584" i="55"/>
  <c r="G534" i="55"/>
  <c r="G316" i="55"/>
  <c r="G958" i="55"/>
  <c r="G1085" i="55"/>
  <c r="G376" i="55"/>
  <c r="G542" i="55"/>
  <c r="G45" i="55"/>
  <c r="G287" i="55"/>
  <c r="G60" i="55"/>
  <c r="G1223" i="55"/>
  <c r="G1047" i="55"/>
  <c r="G940" i="55"/>
  <c r="G540" i="55"/>
  <c r="G519" i="55"/>
  <c r="G48" i="55"/>
  <c r="G180" i="55"/>
  <c r="G1259" i="55"/>
  <c r="G249" i="55"/>
  <c r="G175" i="55"/>
  <c r="G776" i="55"/>
  <c r="G947" i="55"/>
  <c r="G857" i="55"/>
  <c r="G611" i="55"/>
  <c r="G681" i="55"/>
  <c r="G353" i="55"/>
  <c r="G516" i="55"/>
  <c r="G715" i="55"/>
  <c r="G286" i="55"/>
  <c r="G634" i="55"/>
  <c r="G1008" i="55"/>
  <c r="G647" i="55"/>
  <c r="G261" i="55"/>
  <c r="G427" i="55"/>
  <c r="G680" i="55"/>
  <c r="G268" i="55"/>
  <c r="G1056" i="55"/>
  <c r="G352" i="55"/>
  <c r="G822" i="55"/>
  <c r="G1144" i="55"/>
  <c r="G215" i="55"/>
  <c r="G610" i="55"/>
  <c r="G4" i="55"/>
  <c r="G364" i="55"/>
  <c r="G24" i="55"/>
  <c r="G779" i="55"/>
  <c r="G159" i="55"/>
  <c r="G1189" i="55"/>
  <c r="G278" i="55"/>
  <c r="G360" i="55"/>
  <c r="G934" i="55"/>
  <c r="G35" i="55"/>
  <c r="G174" i="55"/>
  <c r="G952" i="55"/>
  <c r="G74" i="55"/>
  <c r="G433" i="55"/>
  <c r="G420" i="55"/>
  <c r="G828" i="55"/>
  <c r="G609" i="55"/>
  <c r="G1220" i="55"/>
  <c r="G1071" i="55"/>
  <c r="G275" i="55"/>
  <c r="G430" i="55"/>
  <c r="G1100" i="55"/>
  <c r="G928" i="55"/>
  <c r="G108" i="55"/>
  <c r="G375" i="55"/>
  <c r="G754" i="55"/>
  <c r="G572" i="55"/>
  <c r="G219" i="55"/>
  <c r="G855" i="55"/>
  <c r="G1239" i="55"/>
  <c r="G392" i="55"/>
  <c r="G156" i="55"/>
  <c r="G773" i="55"/>
  <c r="G1084" i="55"/>
  <c r="G1054" i="55"/>
  <c r="H35" i="1"/>
  <c r="M69" i="1"/>
  <c r="H46" i="287"/>
  <c r="H51" i="287" s="1"/>
  <c r="G25" i="287"/>
  <c r="E52" i="49"/>
  <c r="F52" i="49" s="1"/>
  <c r="E45" i="49"/>
  <c r="F45" i="49" s="1"/>
  <c r="E47" i="49"/>
  <c r="F47" i="49" s="1"/>
  <c r="E53" i="49"/>
  <c r="F53" i="49" s="1"/>
  <c r="E60" i="49"/>
  <c r="F60" i="49" s="1"/>
  <c r="E61" i="49"/>
  <c r="F61" i="49" s="1"/>
  <c r="E58" i="49"/>
  <c r="F58" i="49" s="1"/>
  <c r="E46" i="49"/>
  <c r="F46" i="49" s="1"/>
  <c r="E71" i="49"/>
  <c r="F71" i="49" s="1"/>
  <c r="F41" i="39"/>
  <c r="H100" i="1"/>
  <c r="K45" i="287"/>
  <c r="K46" i="287" s="1"/>
  <c r="K51" i="287" s="1"/>
  <c r="J20" i="27"/>
  <c r="L11" i="26"/>
  <c r="L18" i="26" s="1"/>
  <c r="L39" i="26" s="1"/>
  <c r="D166" i="39"/>
  <c r="V78" i="297"/>
  <c r="W78" i="297"/>
  <c r="Y202" i="297"/>
  <c r="X202" i="297"/>
  <c r="Y10" i="298"/>
  <c r="X10" i="298"/>
  <c r="X18" i="298"/>
  <c r="Y18" i="298"/>
  <c r="Y45" i="298"/>
  <c r="X45" i="298"/>
  <c r="F126" i="38"/>
  <c r="F125" i="38" s="1"/>
  <c r="F123" i="38" s="1"/>
  <c r="W84" i="297"/>
  <c r="V84" i="297"/>
  <c r="Y118" i="297"/>
  <c r="X118" i="297"/>
  <c r="W142" i="297"/>
  <c r="V142" i="297"/>
  <c r="W169" i="297"/>
  <c r="V169" i="297"/>
  <c r="W38" i="298"/>
  <c r="V38" i="298"/>
  <c r="W33" i="297"/>
  <c r="V33" i="297"/>
  <c r="Y90" i="297"/>
  <c r="X90" i="297"/>
  <c r="W201" i="297"/>
  <c r="V201" i="297"/>
  <c r="V17" i="298"/>
  <c r="W17" i="298"/>
  <c r="W117" i="297"/>
  <c r="V117" i="297"/>
  <c r="V44" i="298"/>
  <c r="W44" i="298"/>
  <c r="Y58" i="298"/>
  <c r="X58" i="298"/>
  <c r="F82" i="282"/>
  <c r="F18" i="39" s="1"/>
  <c r="F17" i="39" s="1"/>
  <c r="H119" i="41"/>
  <c r="Y46" i="297"/>
  <c r="X46" i="297"/>
  <c r="Y59" i="297"/>
  <c r="X59" i="297"/>
  <c r="W89" i="297"/>
  <c r="V89" i="297"/>
  <c r="Y96" i="297"/>
  <c r="X96" i="297"/>
  <c r="Y66" i="298"/>
  <c r="X66" i="298"/>
  <c r="V52" i="297"/>
  <c r="V22" i="297"/>
  <c r="W22" i="297"/>
  <c r="Y66" i="297"/>
  <c r="X66" i="297"/>
  <c r="Y124" i="297"/>
  <c r="X124" i="297"/>
  <c r="V148" i="297"/>
  <c r="W148" i="297"/>
  <c r="X73" i="298"/>
  <c r="Y73" i="298"/>
  <c r="W45" i="297"/>
  <c r="V45" i="297"/>
  <c r="Y73" i="297"/>
  <c r="X73" i="297"/>
  <c r="V155" i="297"/>
  <c r="W155" i="297"/>
  <c r="W72" i="298"/>
  <c r="V72" i="298"/>
  <c r="I50" i="250"/>
  <c r="J50" i="250" s="1"/>
  <c r="D127" i="39"/>
  <c r="D124" i="39" s="1"/>
  <c r="Y183" i="297"/>
  <c r="X183" i="297"/>
  <c r="Y25" i="298"/>
  <c r="X25" i="298"/>
  <c r="D65" i="38"/>
  <c r="D63" i="38" s="1"/>
  <c r="D58" i="38" s="1"/>
  <c r="V11" i="297"/>
  <c r="W11" i="297"/>
  <c r="X79" i="297"/>
  <c r="Y79" i="297"/>
  <c r="Y143" i="297"/>
  <c r="X143" i="297"/>
  <c r="Y170" i="297"/>
  <c r="X170" i="297"/>
  <c r="V188" i="297"/>
  <c r="W188" i="297"/>
  <c r="W31" i="298"/>
  <c r="V31" i="298"/>
  <c r="Y39" i="298"/>
  <c r="X39" i="298"/>
  <c r="Y28" i="297"/>
  <c r="X28" i="297"/>
  <c r="Y34" i="297"/>
  <c r="X34" i="297"/>
  <c r="X101" i="297"/>
  <c r="Y101" i="297"/>
  <c r="W175" i="297"/>
  <c r="V175" i="297"/>
  <c r="W24" i="298"/>
  <c r="V24" i="298"/>
  <c r="W26" i="297"/>
  <c r="Y18" i="297"/>
  <c r="X35" i="297"/>
  <c r="X47" i="297"/>
  <c r="V62" i="297"/>
  <c r="V77" i="297"/>
  <c r="V97" i="297"/>
  <c r="V98" i="297"/>
  <c r="X102" i="297"/>
  <c r="W129" i="297"/>
  <c r="X142" i="297"/>
  <c r="X150" i="297"/>
  <c r="Y175" i="297"/>
  <c r="Y190" i="297"/>
  <c r="V11" i="298"/>
  <c r="Y20" i="298"/>
  <c r="V26" i="298"/>
  <c r="V27" i="298"/>
  <c r="X44" i="298"/>
  <c r="W47" i="298"/>
  <c r="Y48" i="298"/>
  <c r="W51" i="298"/>
  <c r="V74" i="298"/>
  <c r="X92" i="298"/>
  <c r="W95" i="298"/>
  <c r="Y96" i="298"/>
  <c r="X101" i="298"/>
  <c r="Y102" i="298"/>
  <c r="V122" i="298"/>
  <c r="Y127" i="298"/>
  <c r="W143" i="298"/>
  <c r="X149" i="298"/>
  <c r="Y175" i="298"/>
  <c r="X180" i="298"/>
  <c r="X186" i="298"/>
  <c r="X187" i="298"/>
  <c r="W186" i="298"/>
  <c r="W181" i="298"/>
  <c r="V175" i="298"/>
  <c r="W23" i="297"/>
  <c r="Y83" i="297"/>
  <c r="X174" i="297"/>
  <c r="W176" i="297"/>
  <c r="Y187" i="297"/>
  <c r="H78" i="296"/>
  <c r="H72" i="296"/>
  <c r="E80" i="296"/>
  <c r="F68" i="296"/>
  <c r="I58" i="296"/>
  <c r="I52" i="296"/>
  <c r="F60" i="296"/>
  <c r="F54" i="296"/>
  <c r="F48" i="296"/>
  <c r="G38" i="296"/>
  <c r="F35" i="296"/>
  <c r="G31" i="296"/>
  <c r="E20" i="296"/>
  <c r="G16" i="296"/>
  <c r="E13" i="296"/>
  <c r="G9" i="296"/>
  <c r="G6" i="296"/>
  <c r="I77" i="296"/>
  <c r="H77" i="296"/>
  <c r="H71" i="296"/>
  <c r="E79" i="296"/>
  <c r="F73" i="296"/>
  <c r="I67" i="296"/>
  <c r="I57" i="296"/>
  <c r="I51" i="296"/>
  <c r="F59" i="296"/>
  <c r="F53" i="296"/>
  <c r="I47" i="296"/>
  <c r="E38" i="296"/>
  <c r="G34" i="296"/>
  <c r="F31" i="296"/>
  <c r="E28" i="296"/>
  <c r="E16" i="296"/>
  <c r="F12" i="296"/>
  <c r="F9" i="296"/>
  <c r="E6" i="296"/>
  <c r="I76" i="296"/>
  <c r="I70" i="296"/>
  <c r="F78" i="296"/>
  <c r="E73" i="296"/>
  <c r="H67" i="296"/>
  <c r="H57" i="296"/>
  <c r="H51" i="296"/>
  <c r="E59" i="296"/>
  <c r="E53" i="296"/>
  <c r="H47" i="296"/>
  <c r="G37" i="296"/>
  <c r="F34" i="296"/>
  <c r="E31" i="296"/>
  <c r="G27" i="296"/>
  <c r="F19" i="296"/>
  <c r="G15" i="296"/>
  <c r="J15" i="296" s="1"/>
  <c r="E12" i="296"/>
  <c r="E9" i="296"/>
  <c r="H76" i="296"/>
  <c r="H70" i="296"/>
  <c r="E78" i="296"/>
  <c r="F72" i="296"/>
  <c r="F67" i="296"/>
  <c r="I56" i="296"/>
  <c r="I50" i="296"/>
  <c r="F58" i="296"/>
  <c r="F52" i="296"/>
  <c r="F47" i="296"/>
  <c r="F37" i="296"/>
  <c r="E34" i="296"/>
  <c r="G30" i="296"/>
  <c r="E19" i="296"/>
  <c r="G11" i="296"/>
  <c r="G8" i="296"/>
  <c r="I81" i="296"/>
  <c r="I75" i="296"/>
  <c r="I69" i="296"/>
  <c r="F77" i="296"/>
  <c r="E72" i="296"/>
  <c r="E67" i="296"/>
  <c r="H56" i="296"/>
  <c r="H50" i="296"/>
  <c r="E58" i="296"/>
  <c r="E52" i="296"/>
  <c r="E47" i="296"/>
  <c r="E37" i="296"/>
  <c r="G33" i="296"/>
  <c r="F27" i="296"/>
  <c r="G18" i="296"/>
  <c r="F15" i="296"/>
  <c r="F8" i="296"/>
  <c r="H81" i="296"/>
  <c r="H75" i="296"/>
  <c r="H69" i="296"/>
  <c r="E77" i="296"/>
  <c r="F71" i="296"/>
  <c r="I61" i="296"/>
  <c r="I55" i="296"/>
  <c r="I49" i="296"/>
  <c r="F57" i="296"/>
  <c r="F51" i="296"/>
  <c r="G40" i="296"/>
  <c r="G36" i="296"/>
  <c r="F33" i="296"/>
  <c r="F30" i="296"/>
  <c r="E27" i="296"/>
  <c r="J27" i="296" s="1"/>
  <c r="E15" i="296"/>
  <c r="F11" i="296"/>
  <c r="E8" i="296"/>
  <c r="I80" i="296"/>
  <c r="I74" i="296"/>
  <c r="I68" i="296"/>
  <c r="F76" i="296"/>
  <c r="E71" i="296"/>
  <c r="H61" i="296"/>
  <c r="H55" i="296"/>
  <c r="H49" i="296"/>
  <c r="E57" i="296"/>
  <c r="E51" i="296"/>
  <c r="F40" i="296"/>
  <c r="E33" i="296"/>
  <c r="E30" i="296"/>
  <c r="G26" i="296"/>
  <c r="F18" i="296"/>
  <c r="G14" i="296"/>
  <c r="E11" i="296"/>
  <c r="G7" i="296"/>
  <c r="H80" i="296"/>
  <c r="H74" i="296"/>
  <c r="H68" i="296"/>
  <c r="E76" i="296"/>
  <c r="F70" i="296"/>
  <c r="I60" i="296"/>
  <c r="I54" i="296"/>
  <c r="I48" i="296"/>
  <c r="F56" i="296"/>
  <c r="F50" i="296"/>
  <c r="E40" i="296"/>
  <c r="F36" i="296"/>
  <c r="G32" i="296"/>
  <c r="G29" i="296"/>
  <c r="F26" i="296"/>
  <c r="E18" i="296"/>
  <c r="F14" i="296"/>
  <c r="G10" i="296"/>
  <c r="I79" i="296"/>
  <c r="I73" i="296"/>
  <c r="F81" i="296"/>
  <c r="F75" i="296"/>
  <c r="E70" i="296"/>
  <c r="H60" i="296"/>
  <c r="H54" i="296"/>
  <c r="H48" i="296"/>
  <c r="E56" i="296"/>
  <c r="E50" i="296"/>
  <c r="G39" i="296"/>
  <c r="F29" i="296"/>
  <c r="E26" i="296"/>
  <c r="G17" i="296"/>
  <c r="E14" i="296"/>
  <c r="F7" i="296"/>
  <c r="H79" i="296"/>
  <c r="H73" i="296"/>
  <c r="E81" i="296"/>
  <c r="E75" i="296"/>
  <c r="F69" i="296"/>
  <c r="I59" i="296"/>
  <c r="I53" i="296"/>
  <c r="F61" i="296"/>
  <c r="F55" i="296"/>
  <c r="F49" i="296"/>
  <c r="F39" i="296"/>
  <c r="E36" i="296"/>
  <c r="F32" i="296"/>
  <c r="E29" i="296"/>
  <c r="G20" i="296"/>
  <c r="F17" i="296"/>
  <c r="G13" i="296"/>
  <c r="F10" i="296"/>
  <c r="I78" i="296"/>
  <c r="I72" i="296"/>
  <c r="F80" i="296"/>
  <c r="F74" i="296"/>
  <c r="E69" i="296"/>
  <c r="H59" i="296"/>
  <c r="H53" i="296"/>
  <c r="E61" i="296"/>
  <c r="E55" i="296"/>
  <c r="E49" i="296"/>
  <c r="E39" i="296"/>
  <c r="G35" i="296"/>
  <c r="E32" i="296"/>
  <c r="G28" i="296"/>
  <c r="F20" i="296"/>
  <c r="E17" i="296"/>
  <c r="F13" i="296"/>
  <c r="E10" i="296"/>
  <c r="E7" i="296"/>
  <c r="K7" i="296" s="1"/>
  <c r="E68" i="296"/>
  <c r="G12" i="296"/>
  <c r="H58" i="296"/>
  <c r="H52" i="296"/>
  <c r="F6" i="296"/>
  <c r="E60" i="296"/>
  <c r="E54" i="296"/>
  <c r="E48" i="296"/>
  <c r="F38" i="296"/>
  <c r="E35" i="296"/>
  <c r="I71" i="296"/>
  <c r="F28" i="296"/>
  <c r="F79" i="296"/>
  <c r="G19" i="296"/>
  <c r="E74" i="296"/>
  <c r="F16" i="296"/>
  <c r="W19" i="298"/>
  <c r="W90" i="298"/>
  <c r="X93" i="298"/>
  <c r="X100" i="298"/>
  <c r="V114" i="298"/>
  <c r="Y125" i="298"/>
  <c r="W138" i="298"/>
  <c r="X148" i="298"/>
  <c r="V162" i="298"/>
  <c r="Y173" i="298"/>
  <c r="Y185" i="298"/>
  <c r="X197" i="298"/>
  <c r="Y197" i="298"/>
  <c r="V86" i="298"/>
  <c r="Y114" i="298"/>
  <c r="V134" i="298"/>
  <c r="Y162" i="298"/>
  <c r="X16" i="297"/>
  <c r="Y21" i="297"/>
  <c r="X39" i="297"/>
  <c r="X58" i="297"/>
  <c r="X65" i="297"/>
  <c r="V72" i="297"/>
  <c r="X106" i="297"/>
  <c r="X136" i="297"/>
  <c r="Y168" i="297"/>
  <c r="X182" i="297"/>
  <c r="X188" i="297"/>
  <c r="X195" i="297"/>
  <c r="V198" i="297"/>
  <c r="V7" i="298"/>
  <c r="X52" i="298"/>
  <c r="X65" i="298"/>
  <c r="X99" i="298"/>
  <c r="X106" i="298"/>
  <c r="V120" i="298"/>
  <c r="X147" i="298"/>
  <c r="X154" i="298"/>
  <c r="V167" i="298"/>
  <c r="V168" i="298"/>
  <c r="X169" i="298"/>
  <c r="V180" i="298"/>
  <c r="V191" i="298"/>
  <c r="V192" i="298"/>
  <c r="Y32" i="297"/>
  <c r="W6" i="298"/>
  <c r="Y23" i="298"/>
  <c r="Y71" i="298"/>
  <c r="Y89" i="298"/>
  <c r="V92" i="298"/>
  <c r="Y119" i="298"/>
  <c r="Y137" i="298"/>
  <c r="V179" i="298"/>
  <c r="V127" i="298"/>
  <c r="H77" i="295"/>
  <c r="H71" i="295"/>
  <c r="E79" i="295"/>
  <c r="E73" i="295"/>
  <c r="H67" i="295"/>
  <c r="H57" i="295"/>
  <c r="H51" i="295"/>
  <c r="E59" i="295"/>
  <c r="E53" i="295"/>
  <c r="I47" i="295"/>
  <c r="E32" i="295"/>
  <c r="F20" i="295"/>
  <c r="F17" i="295"/>
  <c r="G13" i="295"/>
  <c r="E10" i="295"/>
  <c r="F6" i="295"/>
  <c r="H76" i="295"/>
  <c r="H70" i="295"/>
  <c r="E78" i="295"/>
  <c r="E72" i="295"/>
  <c r="E67" i="295"/>
  <c r="H56" i="295"/>
  <c r="H50" i="295"/>
  <c r="E58" i="295"/>
  <c r="E52" i="295"/>
  <c r="F47" i="295"/>
  <c r="E38" i="295"/>
  <c r="E35" i="295"/>
  <c r="F31" i="295"/>
  <c r="G19" i="295"/>
  <c r="G16" i="295"/>
  <c r="F13" i="295"/>
  <c r="F9" i="295"/>
  <c r="I81" i="295"/>
  <c r="I75" i="295"/>
  <c r="I69" i="295"/>
  <c r="F77" i="295"/>
  <c r="F71" i="295"/>
  <c r="I61" i="295"/>
  <c r="I55" i="295"/>
  <c r="I49" i="295"/>
  <c r="F57" i="295"/>
  <c r="F51" i="295"/>
  <c r="E47" i="295"/>
  <c r="G37" i="295"/>
  <c r="G34" i="295"/>
  <c r="E31" i="295"/>
  <c r="E28" i="295"/>
  <c r="F16" i="295"/>
  <c r="E13" i="295"/>
  <c r="E9" i="295"/>
  <c r="H81" i="295"/>
  <c r="H75" i="295"/>
  <c r="H69" i="295"/>
  <c r="E77" i="295"/>
  <c r="E71" i="295"/>
  <c r="H61" i="295"/>
  <c r="H55" i="295"/>
  <c r="H49" i="295"/>
  <c r="E57" i="295"/>
  <c r="E51" i="295"/>
  <c r="G40" i="295"/>
  <c r="F37" i="295"/>
  <c r="F34" i="295"/>
  <c r="G30" i="295"/>
  <c r="G27" i="295"/>
  <c r="F19" i="295"/>
  <c r="E16" i="295"/>
  <c r="L16" i="295" s="1"/>
  <c r="G12" i="295"/>
  <c r="G8" i="295"/>
  <c r="I80" i="295"/>
  <c r="I74" i="295"/>
  <c r="I68" i="295"/>
  <c r="F76" i="295"/>
  <c r="F70" i="295"/>
  <c r="I60" i="295"/>
  <c r="I54" i="295"/>
  <c r="I48" i="295"/>
  <c r="F56" i="295"/>
  <c r="F50" i="295"/>
  <c r="E37" i="295"/>
  <c r="E34" i="295"/>
  <c r="G15" i="295"/>
  <c r="F12" i="295"/>
  <c r="F8" i="295"/>
  <c r="H80" i="295"/>
  <c r="H74" i="295"/>
  <c r="H68" i="295"/>
  <c r="E76" i="295"/>
  <c r="E70" i="295"/>
  <c r="H60" i="295"/>
  <c r="H54" i="295"/>
  <c r="H48" i="295"/>
  <c r="E56" i="295"/>
  <c r="E50" i="295"/>
  <c r="F40" i="295"/>
  <c r="G36" i="295"/>
  <c r="G33" i="295"/>
  <c r="F30" i="295"/>
  <c r="F27" i="295"/>
  <c r="E19" i="295"/>
  <c r="E12" i="295"/>
  <c r="E8" i="295"/>
  <c r="I79" i="295"/>
  <c r="I73" i="295"/>
  <c r="F81" i="295"/>
  <c r="F75" i="295"/>
  <c r="F69" i="295"/>
  <c r="I59" i="295"/>
  <c r="I53" i="295"/>
  <c r="F61" i="295"/>
  <c r="F55" i="295"/>
  <c r="E40" i="295"/>
  <c r="F33" i="295"/>
  <c r="E30" i="295"/>
  <c r="H30" i="295" s="1"/>
  <c r="E27" i="295"/>
  <c r="I27" i="295" s="1"/>
  <c r="G18" i="295"/>
  <c r="F15" i="295"/>
  <c r="G11" i="295"/>
  <c r="G7" i="295"/>
  <c r="H79" i="295"/>
  <c r="H73" i="295"/>
  <c r="E81" i="295"/>
  <c r="E75" i="295"/>
  <c r="E69" i="295"/>
  <c r="H59" i="295"/>
  <c r="H53" i="295"/>
  <c r="E61" i="295"/>
  <c r="E55" i="295"/>
  <c r="F49" i="295"/>
  <c r="G39" i="295"/>
  <c r="F36" i="295"/>
  <c r="E33" i="295"/>
  <c r="G29" i="295"/>
  <c r="G26" i="295"/>
  <c r="F18" i="295"/>
  <c r="E15" i="295"/>
  <c r="F11" i="295"/>
  <c r="I78" i="295"/>
  <c r="I72" i="295"/>
  <c r="F80" i="295"/>
  <c r="F74" i="295"/>
  <c r="F68" i="295"/>
  <c r="I58" i="295"/>
  <c r="I52" i="295"/>
  <c r="F60" i="295"/>
  <c r="F54" i="295"/>
  <c r="E49" i="295"/>
  <c r="F39" i="295"/>
  <c r="G32" i="295"/>
  <c r="J32" i="295" s="1"/>
  <c r="F29" i="295"/>
  <c r="F26" i="295"/>
  <c r="E18" i="295"/>
  <c r="G14" i="295"/>
  <c r="E11" i="295"/>
  <c r="F7" i="295"/>
  <c r="H78" i="295"/>
  <c r="H72" i="295"/>
  <c r="E80" i="295"/>
  <c r="E74" i="295"/>
  <c r="E68" i="295"/>
  <c r="H58" i="295"/>
  <c r="H52" i="295"/>
  <c r="E60" i="295"/>
  <c r="E54" i="295"/>
  <c r="F48" i="295"/>
  <c r="E39" i="295"/>
  <c r="E36" i="295"/>
  <c r="E29" i="295"/>
  <c r="E26" i="295"/>
  <c r="G17" i="295"/>
  <c r="F14" i="295"/>
  <c r="G10" i="295"/>
  <c r="E7" i="295"/>
  <c r="I77" i="295"/>
  <c r="I71" i="295"/>
  <c r="S71" i="295" s="1"/>
  <c r="F79" i="295"/>
  <c r="F73" i="295"/>
  <c r="I67" i="295"/>
  <c r="I57" i="295"/>
  <c r="I51" i="295"/>
  <c r="F59" i="295"/>
  <c r="F53" i="295"/>
  <c r="E48" i="295"/>
  <c r="G38" i="295"/>
  <c r="G35" i="295"/>
  <c r="F32" i="295"/>
  <c r="G28" i="295"/>
  <c r="J28" i="295" s="1"/>
  <c r="G20" i="295"/>
  <c r="E14" i="295"/>
  <c r="F10" i="295"/>
  <c r="G6" i="295"/>
  <c r="H47" i="295"/>
  <c r="F38" i="295"/>
  <c r="F35" i="295"/>
  <c r="I76" i="295"/>
  <c r="G31" i="295"/>
  <c r="J31" i="295" s="1"/>
  <c r="I70" i="295"/>
  <c r="F28" i="295"/>
  <c r="K28" i="295" s="1"/>
  <c r="F78" i="295"/>
  <c r="E20" i="295"/>
  <c r="F72" i="295"/>
  <c r="E17" i="295"/>
  <c r="F67" i="295"/>
  <c r="I56" i="295"/>
  <c r="G9" i="295"/>
  <c r="I50" i="295"/>
  <c r="E6" i="295"/>
  <c r="F58" i="295"/>
  <c r="F52" i="295"/>
  <c r="X20" i="297"/>
  <c r="X38" i="297"/>
  <c r="X51" i="297"/>
  <c r="X64" i="297"/>
  <c r="X71" i="297"/>
  <c r="X88" i="297"/>
  <c r="X105" i="297"/>
  <c r="X111" i="297"/>
  <c r="X128" i="297"/>
  <c r="X140" i="297"/>
  <c r="X153" i="297"/>
  <c r="X167" i="297"/>
  <c r="Y180" i="297"/>
  <c r="X194" i="297"/>
  <c r="X15" i="298"/>
  <c r="X16" i="298"/>
  <c r="X22" i="298"/>
  <c r="X36" i="298"/>
  <c r="X43" i="298"/>
  <c r="X77" i="298"/>
  <c r="X84" i="298"/>
  <c r="X91" i="298"/>
  <c r="X132" i="298"/>
  <c r="W10" i="297"/>
  <c r="Y31" i="297"/>
  <c r="V57" i="297"/>
  <c r="V121" i="297"/>
  <c r="V181" i="297"/>
  <c r="V35" i="298"/>
  <c r="V83" i="298"/>
  <c r="V131" i="298"/>
  <c r="W178" i="298"/>
  <c r="X8" i="297"/>
  <c r="X14" i="297"/>
  <c r="X49" i="297"/>
  <c r="W56" i="297"/>
  <c r="X69" i="297"/>
  <c r="X87" i="297"/>
  <c r="X93" i="297"/>
  <c r="V134" i="297"/>
  <c r="V193" i="297"/>
  <c r="X21" i="298"/>
  <c r="X55" i="298"/>
  <c r="X76" i="298"/>
  <c r="X103" i="298"/>
  <c r="X183" i="298"/>
  <c r="V79" i="298"/>
  <c r="T12" i="307"/>
  <c r="J19" i="295"/>
  <c r="U8" i="307"/>
  <c r="T14" i="307"/>
  <c r="T13" i="307"/>
  <c r="T18" i="307"/>
  <c r="AA20" i="307"/>
  <c r="Y20" i="307"/>
  <c r="L37" i="295"/>
  <c r="T11" i="307"/>
  <c r="H38" i="295"/>
  <c r="T20" i="307"/>
  <c r="G82" i="295"/>
  <c r="J40" i="295"/>
  <c r="T17" i="307"/>
  <c r="U7" i="307"/>
  <c r="AA19" i="307"/>
  <c r="Y19" i="307"/>
  <c r="J15" i="295"/>
  <c r="M82" i="295"/>
  <c r="K82" i="295"/>
  <c r="T19" i="307"/>
  <c r="T21" i="307"/>
  <c r="J18" i="295"/>
  <c r="H27" i="296"/>
  <c r="H38" i="296"/>
  <c r="Z7" i="307"/>
  <c r="V10" i="307"/>
  <c r="Z11" i="307"/>
  <c r="V9" i="307"/>
  <c r="V8" i="307"/>
  <c r="X6" i="307"/>
  <c r="Y16" i="307"/>
  <c r="Y17" i="307"/>
  <c r="AA21" i="307"/>
  <c r="V15" i="307"/>
  <c r="H6" i="288"/>
  <c r="I6" i="288"/>
  <c r="J6" i="288"/>
  <c r="K6" i="288"/>
  <c r="H18" i="28" l="1"/>
  <c r="F53" i="39"/>
  <c r="F52" i="39" s="1"/>
  <c r="D52" i="39"/>
  <c r="K39" i="26"/>
  <c r="F118" i="38"/>
  <c r="N245" i="70"/>
  <c r="M23" i="290"/>
  <c r="J36" i="296"/>
  <c r="J21" i="27"/>
  <c r="G21" i="27"/>
  <c r="H46" i="64"/>
  <c r="M63" i="1"/>
  <c r="L63" i="1"/>
  <c r="C72" i="43"/>
  <c r="C36" i="43"/>
  <c r="F36" i="43" s="1"/>
  <c r="F37" i="43" s="1"/>
  <c r="B20" i="37" s="1"/>
  <c r="C4" i="43"/>
  <c r="C37" i="43"/>
  <c r="I39" i="26"/>
  <c r="F51" i="39"/>
  <c r="F50" i="39" s="1"/>
  <c r="C70" i="43"/>
  <c r="F70" i="43" s="1"/>
  <c r="C38" i="43"/>
  <c r="C71" i="43"/>
  <c r="D55" i="39"/>
  <c r="D51" i="39" s="1"/>
  <c r="D50" i="39" s="1"/>
  <c r="G39" i="26"/>
  <c r="D22" i="290"/>
  <c r="N223" i="74"/>
  <c r="F8" i="39"/>
  <c r="E41" i="293"/>
  <c r="G41" i="293" s="1"/>
  <c r="R61" i="295"/>
  <c r="N166" i="73"/>
  <c r="F5" i="43"/>
  <c r="P223" i="74"/>
  <c r="J7" i="277"/>
  <c r="J12" i="277" s="1"/>
  <c r="E16" i="293" s="1"/>
  <c r="G16" i="293" s="1"/>
  <c r="J35" i="295"/>
  <c r="P245" i="70"/>
  <c r="B8" i="48"/>
  <c r="J11" i="296"/>
  <c r="O77" i="296"/>
  <c r="H30" i="296"/>
  <c r="J10" i="296"/>
  <c r="R58" i="295"/>
  <c r="J35" i="296"/>
  <c r="I10" i="296"/>
  <c r="H35" i="296"/>
  <c r="J27" i="295"/>
  <c r="H62" i="295"/>
  <c r="J7" i="296"/>
  <c r="L29" i="295"/>
  <c r="H17" i="295"/>
  <c r="H39" i="295"/>
  <c r="J32" i="296"/>
  <c r="K36" i="296"/>
  <c r="K28" i="296"/>
  <c r="P58" i="296"/>
  <c r="J14" i="296"/>
  <c r="H18" i="296"/>
  <c r="S81" i="296"/>
  <c r="J19" i="296"/>
  <c r="O74" i="296"/>
  <c r="J28" i="296"/>
  <c r="H10" i="296"/>
  <c r="J36" i="295"/>
  <c r="K36" i="295"/>
  <c r="J7" i="295"/>
  <c r="J39" i="295"/>
  <c r="I14" i="295"/>
  <c r="K19" i="295"/>
  <c r="O71" i="296"/>
  <c r="I14" i="296"/>
  <c r="F21" i="296"/>
  <c r="R52" i="295"/>
  <c r="S60" i="295"/>
  <c r="S81" i="295"/>
  <c r="D179" i="39"/>
  <c r="V17" i="307"/>
  <c r="X17" i="307"/>
  <c r="O68" i="295"/>
  <c r="P68" i="295"/>
  <c r="S68" i="295"/>
  <c r="R68" i="295"/>
  <c r="Q68" i="295"/>
  <c r="H15" i="295"/>
  <c r="I15" i="295"/>
  <c r="K15" i="295"/>
  <c r="L15" i="295"/>
  <c r="R69" i="295"/>
  <c r="S69" i="295"/>
  <c r="Q69" i="295"/>
  <c r="O69" i="295"/>
  <c r="P69" i="295"/>
  <c r="L40" i="295"/>
  <c r="H40" i="295"/>
  <c r="I40" i="295"/>
  <c r="K40" i="295"/>
  <c r="L19" i="295"/>
  <c r="I19" i="295"/>
  <c r="H19" i="295"/>
  <c r="Q76" i="295"/>
  <c r="R76" i="295"/>
  <c r="S76" i="295"/>
  <c r="O76" i="295"/>
  <c r="P76" i="295"/>
  <c r="H82" i="295"/>
  <c r="S74" i="296"/>
  <c r="P74" i="296"/>
  <c r="Q74" i="296"/>
  <c r="R74" i="296"/>
  <c r="O49" i="296"/>
  <c r="Q49" i="296"/>
  <c r="R49" i="296"/>
  <c r="S49" i="296"/>
  <c r="P49" i="296"/>
  <c r="S75" i="296"/>
  <c r="P75" i="296"/>
  <c r="Q75" i="296"/>
  <c r="O75" i="296"/>
  <c r="R75" i="296"/>
  <c r="K12" i="296"/>
  <c r="L12" i="296"/>
  <c r="J12" i="296"/>
  <c r="H12" i="296"/>
  <c r="I12" i="296"/>
  <c r="H82" i="296"/>
  <c r="L38" i="296"/>
  <c r="I38" i="296"/>
  <c r="K38" i="296"/>
  <c r="J38" i="296"/>
  <c r="G21" i="296"/>
  <c r="P48" i="295"/>
  <c r="R48" i="295"/>
  <c r="O48" i="295"/>
  <c r="Q48" i="295"/>
  <c r="O74" i="295"/>
  <c r="Q74" i="295"/>
  <c r="S74" i="295"/>
  <c r="P74" i="295"/>
  <c r="R74" i="295"/>
  <c r="R49" i="295"/>
  <c r="S49" i="295"/>
  <c r="Q49" i="295"/>
  <c r="O49" i="295"/>
  <c r="P49" i="295"/>
  <c r="R75" i="295"/>
  <c r="S75" i="295"/>
  <c r="P75" i="295"/>
  <c r="Q75" i="295"/>
  <c r="O75" i="295"/>
  <c r="K35" i="295"/>
  <c r="L35" i="295"/>
  <c r="I35" i="295"/>
  <c r="H35" i="295"/>
  <c r="F21" i="295"/>
  <c r="O73" i="295"/>
  <c r="Q73" i="295"/>
  <c r="R73" i="295"/>
  <c r="S73" i="295"/>
  <c r="P73" i="295"/>
  <c r="R55" i="296"/>
  <c r="P55" i="296"/>
  <c r="S55" i="296"/>
  <c r="Q55" i="296"/>
  <c r="O55" i="296"/>
  <c r="P81" i="296"/>
  <c r="R81" i="296"/>
  <c r="O81" i="296"/>
  <c r="Q81" i="296"/>
  <c r="O67" i="296"/>
  <c r="Q67" i="296"/>
  <c r="R67" i="296"/>
  <c r="S67" i="296"/>
  <c r="P67" i="296"/>
  <c r="E82" i="296"/>
  <c r="F62" i="296"/>
  <c r="Q73" i="296"/>
  <c r="R73" i="296"/>
  <c r="S73" i="296"/>
  <c r="P73" i="296"/>
  <c r="O73" i="296"/>
  <c r="I62" i="296"/>
  <c r="X21" i="307"/>
  <c r="V21" i="307"/>
  <c r="X11" i="307"/>
  <c r="V11" i="307"/>
  <c r="S80" i="295"/>
  <c r="P80" i="295"/>
  <c r="Q80" i="295"/>
  <c r="R80" i="295"/>
  <c r="O80" i="295"/>
  <c r="G41" i="295"/>
  <c r="O81" i="295"/>
  <c r="R81" i="295"/>
  <c r="Q81" i="295"/>
  <c r="P81" i="295"/>
  <c r="H9" i="295"/>
  <c r="I9" i="295"/>
  <c r="L9" i="295"/>
  <c r="K9" i="295"/>
  <c r="J9" i="295"/>
  <c r="L38" i="295"/>
  <c r="J38" i="295"/>
  <c r="I38" i="295"/>
  <c r="K38" i="295"/>
  <c r="J10" i="295"/>
  <c r="I10" i="295"/>
  <c r="L10" i="295"/>
  <c r="K10" i="295"/>
  <c r="H10" i="295"/>
  <c r="Q79" i="295"/>
  <c r="P79" i="295"/>
  <c r="R79" i="295"/>
  <c r="O79" i="295"/>
  <c r="S79" i="295"/>
  <c r="S68" i="296"/>
  <c r="P68" i="296"/>
  <c r="R68" i="296"/>
  <c r="Q68" i="296"/>
  <c r="O68" i="296"/>
  <c r="R61" i="296"/>
  <c r="P61" i="296"/>
  <c r="O61" i="296"/>
  <c r="Q61" i="296"/>
  <c r="S61" i="296"/>
  <c r="I29" i="296"/>
  <c r="H29" i="296"/>
  <c r="L29" i="296"/>
  <c r="J29" i="296"/>
  <c r="K29" i="296"/>
  <c r="R72" i="296"/>
  <c r="S72" i="296"/>
  <c r="P72" i="296"/>
  <c r="Q72" i="296"/>
  <c r="O72" i="296"/>
  <c r="I13" i="296"/>
  <c r="H13" i="296"/>
  <c r="L13" i="296"/>
  <c r="K13" i="296"/>
  <c r="J13" i="296"/>
  <c r="Q80" i="296"/>
  <c r="R80" i="296"/>
  <c r="S80" i="296"/>
  <c r="P80" i="296"/>
  <c r="O80" i="296"/>
  <c r="L26" i="295"/>
  <c r="H26" i="295"/>
  <c r="K26" i="295"/>
  <c r="E41" i="295"/>
  <c r="J26" i="295"/>
  <c r="I26" i="295"/>
  <c r="H13" i="295"/>
  <c r="K13" i="295"/>
  <c r="L13" i="295"/>
  <c r="I13" i="295"/>
  <c r="J13" i="295"/>
  <c r="F62" i="295"/>
  <c r="L7" i="296"/>
  <c r="H7" i="296"/>
  <c r="I7" i="296"/>
  <c r="S70" i="296"/>
  <c r="O70" i="296"/>
  <c r="P70" i="296"/>
  <c r="R70" i="296"/>
  <c r="Q70" i="296"/>
  <c r="K40" i="296"/>
  <c r="J40" i="296"/>
  <c r="H40" i="296"/>
  <c r="I40" i="296"/>
  <c r="L40" i="296"/>
  <c r="I11" i="296"/>
  <c r="L11" i="296"/>
  <c r="K11" i="296"/>
  <c r="H11" i="296"/>
  <c r="S71" i="296"/>
  <c r="P71" i="296"/>
  <c r="R71" i="296"/>
  <c r="Q71" i="296"/>
  <c r="K5" i="56"/>
  <c r="F69" i="39"/>
  <c r="X18" i="307"/>
  <c r="V18" i="307"/>
  <c r="X13" i="307"/>
  <c r="V13" i="307"/>
  <c r="H29" i="295"/>
  <c r="I29" i="295"/>
  <c r="J29" i="295"/>
  <c r="K29" i="295"/>
  <c r="L33" i="295"/>
  <c r="J33" i="295"/>
  <c r="K33" i="295"/>
  <c r="H33" i="295"/>
  <c r="I33" i="295"/>
  <c r="P51" i="295"/>
  <c r="S51" i="295"/>
  <c r="O51" i="295"/>
  <c r="R51" i="295"/>
  <c r="Q51" i="295"/>
  <c r="S52" i="295"/>
  <c r="O52" i="295"/>
  <c r="Q52" i="295"/>
  <c r="P52" i="295"/>
  <c r="K10" i="296"/>
  <c r="L10" i="296"/>
  <c r="L36" i="296"/>
  <c r="I36" i="296"/>
  <c r="H36" i="296"/>
  <c r="H31" i="296"/>
  <c r="J31" i="296"/>
  <c r="L31" i="296"/>
  <c r="K31" i="296"/>
  <c r="I31" i="296"/>
  <c r="I20" i="296"/>
  <c r="K20" i="296"/>
  <c r="H20" i="296"/>
  <c r="L20" i="296"/>
  <c r="J20" i="296"/>
  <c r="X19" i="307"/>
  <c r="V19" i="307"/>
  <c r="X14" i="307"/>
  <c r="V14" i="307"/>
  <c r="F82" i="295"/>
  <c r="G21" i="295"/>
  <c r="L36" i="295"/>
  <c r="H36" i="295"/>
  <c r="I36" i="295"/>
  <c r="Q57" i="295"/>
  <c r="R57" i="295"/>
  <c r="O57" i="295"/>
  <c r="S57" i="295"/>
  <c r="P57" i="295"/>
  <c r="I28" i="295"/>
  <c r="L28" i="295"/>
  <c r="H28" i="295"/>
  <c r="S58" i="295"/>
  <c r="P58" i="295"/>
  <c r="Q58" i="295"/>
  <c r="O58" i="295"/>
  <c r="K35" i="296"/>
  <c r="I35" i="296"/>
  <c r="L35" i="296"/>
  <c r="P69" i="296"/>
  <c r="R69" i="296"/>
  <c r="O69" i="296"/>
  <c r="Q69" i="296"/>
  <c r="S69" i="296"/>
  <c r="H14" i="296"/>
  <c r="K14" i="296"/>
  <c r="L14" i="296"/>
  <c r="H6" i="296"/>
  <c r="J6" i="296"/>
  <c r="K6" i="296"/>
  <c r="I6" i="296"/>
  <c r="L6" i="296"/>
  <c r="E21" i="296"/>
  <c r="H22" i="1"/>
  <c r="H104" i="1" s="1"/>
  <c r="C7" i="247" s="1"/>
  <c r="L22" i="1"/>
  <c r="M22" i="1" s="1"/>
  <c r="E104" i="1"/>
  <c r="Y8" i="307"/>
  <c r="W8" i="307"/>
  <c r="L17" i="295"/>
  <c r="J17" i="295"/>
  <c r="I17" i="295"/>
  <c r="K17" i="295"/>
  <c r="I82" i="295"/>
  <c r="K39" i="295"/>
  <c r="I39" i="295"/>
  <c r="L39" i="295"/>
  <c r="K11" i="295"/>
  <c r="J11" i="295"/>
  <c r="L11" i="295"/>
  <c r="H11" i="295"/>
  <c r="I11" i="295"/>
  <c r="Q50" i="295"/>
  <c r="R50" i="295"/>
  <c r="P50" i="295"/>
  <c r="O50" i="295"/>
  <c r="S50" i="295"/>
  <c r="H31" i="295"/>
  <c r="K31" i="295"/>
  <c r="I31" i="295"/>
  <c r="L31" i="295"/>
  <c r="K32" i="295"/>
  <c r="I32" i="295"/>
  <c r="L32" i="295"/>
  <c r="H32" i="295"/>
  <c r="L17" i="296"/>
  <c r="K17" i="296"/>
  <c r="H17" i="296"/>
  <c r="J17" i="296"/>
  <c r="I17" i="296"/>
  <c r="G41" i="296"/>
  <c r="F82" i="296"/>
  <c r="I82" i="296"/>
  <c r="J18" i="26"/>
  <c r="J39" i="26" s="1"/>
  <c r="D178" i="39" s="1"/>
  <c r="D177" i="39" s="1"/>
  <c r="D175" i="39" s="1"/>
  <c r="Q101" i="1"/>
  <c r="R101" i="1" s="1"/>
  <c r="E11" i="293"/>
  <c r="G11" i="293" s="1"/>
  <c r="O104" i="1"/>
  <c r="Y45" i="287"/>
  <c r="AC45" i="287" s="1"/>
  <c r="K6" i="295"/>
  <c r="L6" i="295"/>
  <c r="E21" i="295"/>
  <c r="I6" i="295"/>
  <c r="J6" i="295"/>
  <c r="H6" i="295"/>
  <c r="K14" i="295"/>
  <c r="L14" i="295"/>
  <c r="J14" i="295"/>
  <c r="H14" i="295"/>
  <c r="P56" i="295"/>
  <c r="O56" i="295"/>
  <c r="Q56" i="295"/>
  <c r="R56" i="295"/>
  <c r="S56" i="295"/>
  <c r="I34" i="295"/>
  <c r="H34" i="295"/>
  <c r="L34" i="295"/>
  <c r="K34" i="295"/>
  <c r="J34" i="295"/>
  <c r="I62" i="295"/>
  <c r="O48" i="296"/>
  <c r="Q48" i="296"/>
  <c r="P48" i="296"/>
  <c r="R48" i="296"/>
  <c r="S48" i="296"/>
  <c r="K26" i="296"/>
  <c r="J26" i="296"/>
  <c r="L26" i="296"/>
  <c r="I26" i="296"/>
  <c r="H26" i="296"/>
  <c r="E41" i="296"/>
  <c r="L30" i="296"/>
  <c r="K30" i="296"/>
  <c r="J30" i="296"/>
  <c r="I30" i="296"/>
  <c r="I37" i="296"/>
  <c r="H37" i="296"/>
  <c r="J37" i="296"/>
  <c r="K37" i="296"/>
  <c r="L37" i="296"/>
  <c r="H62" i="296"/>
  <c r="G46" i="287"/>
  <c r="Y25" i="287"/>
  <c r="AC25" i="287" s="1"/>
  <c r="Y7" i="307"/>
  <c r="W7" i="307"/>
  <c r="L20" i="295"/>
  <c r="H20" i="295"/>
  <c r="I20" i="295"/>
  <c r="J20" i="295"/>
  <c r="K20" i="295"/>
  <c r="R54" i="295"/>
  <c r="S54" i="295"/>
  <c r="O54" i="295"/>
  <c r="Q54" i="295"/>
  <c r="P54" i="295"/>
  <c r="K18" i="295"/>
  <c r="I18" i="295"/>
  <c r="L18" i="295"/>
  <c r="H18" i="295"/>
  <c r="R55" i="295"/>
  <c r="P55" i="295"/>
  <c r="Q55" i="295"/>
  <c r="O55" i="295"/>
  <c r="S55" i="295"/>
  <c r="J37" i="295"/>
  <c r="K37" i="295"/>
  <c r="H37" i="295"/>
  <c r="I37" i="295"/>
  <c r="O67" i="295"/>
  <c r="R67" i="295"/>
  <c r="Q67" i="295"/>
  <c r="E82" i="295"/>
  <c r="S67" i="295"/>
  <c r="P67" i="295"/>
  <c r="O53" i="295"/>
  <c r="P53" i="295"/>
  <c r="S53" i="295"/>
  <c r="Q53" i="295"/>
  <c r="R53" i="295"/>
  <c r="P54" i="296"/>
  <c r="R54" i="296"/>
  <c r="S54" i="296"/>
  <c r="O54" i="296"/>
  <c r="Q54" i="296"/>
  <c r="K33" i="296"/>
  <c r="J33" i="296"/>
  <c r="I33" i="296"/>
  <c r="L33" i="296"/>
  <c r="H33" i="296"/>
  <c r="L8" i="296"/>
  <c r="J8" i="296"/>
  <c r="H8" i="296"/>
  <c r="I8" i="296"/>
  <c r="K8" i="296"/>
  <c r="S47" i="296"/>
  <c r="P47" i="296"/>
  <c r="O47" i="296"/>
  <c r="R47" i="296"/>
  <c r="E62" i="296"/>
  <c r="Q47" i="296"/>
  <c r="O78" i="296"/>
  <c r="Q78" i="296"/>
  <c r="P78" i="296"/>
  <c r="S78" i="296"/>
  <c r="R78" i="296"/>
  <c r="S53" i="296"/>
  <c r="P53" i="296"/>
  <c r="Q53" i="296"/>
  <c r="O53" i="296"/>
  <c r="R53" i="296"/>
  <c r="H16" i="296"/>
  <c r="K16" i="296"/>
  <c r="J16" i="296"/>
  <c r="L16" i="296"/>
  <c r="I16" i="296"/>
  <c r="O79" i="296"/>
  <c r="S79" i="296"/>
  <c r="P79" i="296"/>
  <c r="R79" i="296"/>
  <c r="Q79" i="296"/>
  <c r="D113" i="39"/>
  <c r="D172" i="39" s="1"/>
  <c r="F172" i="39" s="1"/>
  <c r="B17" i="37" s="1"/>
  <c r="F114" i="39"/>
  <c r="F113" i="39" s="1"/>
  <c r="D130" i="39"/>
  <c r="V20" i="307"/>
  <c r="X20" i="307"/>
  <c r="V12" i="307"/>
  <c r="X12" i="307"/>
  <c r="Q60" i="295"/>
  <c r="P60" i="295"/>
  <c r="O60" i="295"/>
  <c r="R60" i="295"/>
  <c r="F41" i="295"/>
  <c r="S61" i="295"/>
  <c r="Q61" i="295"/>
  <c r="O61" i="295"/>
  <c r="P61" i="295"/>
  <c r="L27" i="295"/>
  <c r="H27" i="295"/>
  <c r="K27" i="295"/>
  <c r="I16" i="295"/>
  <c r="K16" i="295"/>
  <c r="H16" i="295"/>
  <c r="J16" i="295"/>
  <c r="R71" i="295"/>
  <c r="Q71" i="295"/>
  <c r="O71" i="295"/>
  <c r="P71" i="295"/>
  <c r="E62" i="295"/>
  <c r="S47" i="295"/>
  <c r="Q47" i="295"/>
  <c r="O47" i="295"/>
  <c r="P47" i="295"/>
  <c r="R47" i="295"/>
  <c r="R72" i="295"/>
  <c r="S72" i="295"/>
  <c r="P72" i="295"/>
  <c r="Q72" i="295"/>
  <c r="O72" i="295"/>
  <c r="O59" i="295"/>
  <c r="P59" i="295"/>
  <c r="Q59" i="295"/>
  <c r="R59" i="295"/>
  <c r="S59" i="295"/>
  <c r="S60" i="296"/>
  <c r="R60" i="296"/>
  <c r="Q60" i="296"/>
  <c r="O60" i="296"/>
  <c r="P60" i="296"/>
  <c r="K32" i="296"/>
  <c r="I32" i="296"/>
  <c r="L32" i="296"/>
  <c r="H32" i="296"/>
  <c r="R52" i="296"/>
  <c r="O52" i="296"/>
  <c r="Q52" i="296"/>
  <c r="P52" i="296"/>
  <c r="S52" i="296"/>
  <c r="K19" i="296"/>
  <c r="H19" i="296"/>
  <c r="L19" i="296"/>
  <c r="I19" i="296"/>
  <c r="O59" i="296"/>
  <c r="S59" i="296"/>
  <c r="Q59" i="296"/>
  <c r="R59" i="296"/>
  <c r="P59" i="296"/>
  <c r="I28" i="296"/>
  <c r="H28" i="296"/>
  <c r="L28" i="296"/>
  <c r="F74" i="49"/>
  <c r="F75" i="49" s="1"/>
  <c r="E69" i="43" s="1"/>
  <c r="F69" i="43" s="1"/>
  <c r="F71" i="43" s="1"/>
  <c r="B21" i="37" s="1"/>
  <c r="I30" i="295"/>
  <c r="L30" i="295"/>
  <c r="K30" i="295"/>
  <c r="J30" i="295"/>
  <c r="L8" i="295"/>
  <c r="K8" i="295"/>
  <c r="J8" i="295"/>
  <c r="I8" i="295"/>
  <c r="H8" i="295"/>
  <c r="S77" i="295"/>
  <c r="Q77" i="295"/>
  <c r="P77" i="295"/>
  <c r="R77" i="295"/>
  <c r="O77" i="295"/>
  <c r="R78" i="295"/>
  <c r="S78" i="295"/>
  <c r="Q78" i="295"/>
  <c r="O78" i="295"/>
  <c r="P78" i="295"/>
  <c r="P50" i="296"/>
  <c r="O50" i="296"/>
  <c r="Q50" i="296"/>
  <c r="S50" i="296"/>
  <c r="R50" i="296"/>
  <c r="J18" i="296"/>
  <c r="I18" i="296"/>
  <c r="K18" i="296"/>
  <c r="L18" i="296"/>
  <c r="R76" i="296"/>
  <c r="Q76" i="296"/>
  <c r="O76" i="296"/>
  <c r="P76" i="296"/>
  <c r="S76" i="296"/>
  <c r="R51" i="296"/>
  <c r="O51" i="296"/>
  <c r="Q51" i="296"/>
  <c r="S51" i="296"/>
  <c r="P51" i="296"/>
  <c r="H15" i="296"/>
  <c r="I15" i="296"/>
  <c r="K15" i="296"/>
  <c r="L15" i="296"/>
  <c r="S77" i="296"/>
  <c r="Q77" i="296"/>
  <c r="P77" i="296"/>
  <c r="R77" i="296"/>
  <c r="O58" i="296"/>
  <c r="Q58" i="296"/>
  <c r="S58" i="296"/>
  <c r="R58" i="296"/>
  <c r="K5" i="55"/>
  <c r="S48" i="295"/>
  <c r="H7" i="295"/>
  <c r="K7" i="295"/>
  <c r="L7" i="295"/>
  <c r="I7" i="295"/>
  <c r="H12" i="295"/>
  <c r="L12" i="295"/>
  <c r="J12" i="295"/>
  <c r="I12" i="295"/>
  <c r="K12" i="295"/>
  <c r="R70" i="295"/>
  <c r="S70" i="295"/>
  <c r="O70" i="295"/>
  <c r="Q70" i="295"/>
  <c r="P70" i="295"/>
  <c r="I39" i="296"/>
  <c r="J39" i="296"/>
  <c r="L39" i="296"/>
  <c r="K39" i="296"/>
  <c r="H39" i="296"/>
  <c r="O56" i="296"/>
  <c r="Q56" i="296"/>
  <c r="R56" i="296"/>
  <c r="P56" i="296"/>
  <c r="S56" i="296"/>
  <c r="F41" i="296"/>
  <c r="P57" i="296"/>
  <c r="S57" i="296"/>
  <c r="Q57" i="296"/>
  <c r="O57" i="296"/>
  <c r="R57" i="296"/>
  <c r="I27" i="296"/>
  <c r="L27" i="296"/>
  <c r="K27" i="296"/>
  <c r="H34" i="296"/>
  <c r="I34" i="296"/>
  <c r="J34" i="296"/>
  <c r="K34" i="296"/>
  <c r="L34" i="296"/>
  <c r="H9" i="296"/>
  <c r="L9" i="296"/>
  <c r="I9" i="296"/>
  <c r="J9" i="296"/>
  <c r="K9" i="296"/>
  <c r="B33" i="293"/>
  <c r="B34" i="293" s="1"/>
  <c r="B35" i="293" s="1"/>
  <c r="B36" i="293" s="1"/>
  <c r="B37" i="293" s="1"/>
  <c r="B38" i="293" s="1"/>
  <c r="B39" i="293" s="1"/>
  <c r="D17" i="52"/>
  <c r="E17" i="52" s="1"/>
  <c r="E100" i="39" s="1"/>
  <c r="F100" i="39" s="1"/>
  <c r="F98" i="39" s="1"/>
  <c r="D19" i="52"/>
  <c r="E19" i="52" s="1"/>
  <c r="D16" i="52"/>
  <c r="E16" i="52" s="1"/>
  <c r="E97" i="39" s="1"/>
  <c r="F97" i="39" s="1"/>
  <c r="D20" i="52"/>
  <c r="E20" i="52" s="1"/>
  <c r="D26" i="52"/>
  <c r="E26" i="52" s="1"/>
  <c r="E147" i="39" s="1"/>
  <c r="F147" i="39" s="1"/>
  <c r="D23" i="52"/>
  <c r="E23" i="52" s="1"/>
  <c r="E143" i="39" s="1"/>
  <c r="F143" i="39" s="1"/>
  <c r="F141" i="39" s="1"/>
  <c r="D25" i="52"/>
  <c r="E25" i="52" s="1"/>
  <c r="D22" i="52"/>
  <c r="E22" i="52" s="1"/>
  <c r="E140" i="39" s="1"/>
  <c r="F140" i="39" s="1"/>
  <c r="D10" i="52"/>
  <c r="E10" i="52" s="1"/>
  <c r="D11" i="52"/>
  <c r="E11" i="52" s="1"/>
  <c r="D14" i="52"/>
  <c r="E14" i="52" s="1"/>
  <c r="D7" i="52"/>
  <c r="E7" i="52" s="1"/>
  <c r="D8" i="52"/>
  <c r="E8" i="52" s="1"/>
  <c r="D13" i="52"/>
  <c r="E13" i="52" s="1"/>
  <c r="D87" i="39" l="1"/>
  <c r="D86" i="39" s="1"/>
  <c r="E72" i="43"/>
  <c r="F4" i="43"/>
  <c r="F27" i="290"/>
  <c r="H26" i="290"/>
  <c r="H25" i="290" s="1"/>
  <c r="H23" i="290" s="1"/>
  <c r="G27" i="290"/>
  <c r="G31" i="290"/>
  <c r="H31" i="290"/>
  <c r="G37" i="290"/>
  <c r="F37" i="290"/>
  <c r="H27" i="290"/>
  <c r="H37" i="290"/>
  <c r="F36" i="290"/>
  <c r="F35" i="290" s="1"/>
  <c r="G32" i="290"/>
  <c r="G30" i="290" s="1"/>
  <c r="F31" i="290"/>
  <c r="F30" i="290" s="1"/>
  <c r="H32" i="290"/>
  <c r="H30" i="290" s="1"/>
  <c r="H28" i="290" s="1"/>
  <c r="G26" i="290"/>
  <c r="G25" i="290" s="1"/>
  <c r="G36" i="290"/>
  <c r="F26" i="290"/>
  <c r="F25" i="290" s="1"/>
  <c r="F32" i="290"/>
  <c r="H36" i="290"/>
  <c r="O82" i="295"/>
  <c r="Q62" i="295"/>
  <c r="J21" i="296"/>
  <c r="F7" i="247"/>
  <c r="F11" i="247" s="1"/>
  <c r="B25" i="37" s="1"/>
  <c r="C11" i="247"/>
  <c r="R82" i="295"/>
  <c r="H41" i="295"/>
  <c r="Q104" i="1"/>
  <c r="R104" i="1" s="1"/>
  <c r="L21" i="296"/>
  <c r="B26" i="291" s="1"/>
  <c r="L41" i="295"/>
  <c r="R62" i="295"/>
  <c r="P62" i="295"/>
  <c r="I21" i="296"/>
  <c r="B23" i="291" s="1"/>
  <c r="F96" i="39"/>
  <c r="O62" i="295"/>
  <c r="B9" i="48"/>
  <c r="K21" i="296"/>
  <c r="B25" i="291" s="1"/>
  <c r="F11" i="52"/>
  <c r="F10" i="52"/>
  <c r="P82" i="296"/>
  <c r="B24" i="291"/>
  <c r="S62" i="295"/>
  <c r="G51" i="287"/>
  <c r="Y51" i="287" s="1"/>
  <c r="AC51" i="287" s="1"/>
  <c r="Y46" i="287"/>
  <c r="AC46" i="287" s="1"/>
  <c r="H41" i="296"/>
  <c r="H21" i="296"/>
  <c r="S82" i="296"/>
  <c r="D39" i="293"/>
  <c r="Q62" i="296"/>
  <c r="I41" i="296"/>
  <c r="H21" i="295"/>
  <c r="R82" i="296"/>
  <c r="F72" i="43"/>
  <c r="L41" i="296"/>
  <c r="J21" i="295"/>
  <c r="B19" i="291" s="1"/>
  <c r="Q82" i="296"/>
  <c r="F7" i="52"/>
  <c r="G7" i="52" s="1"/>
  <c r="F8" i="52"/>
  <c r="F14" i="52"/>
  <c r="G14" i="52" s="1"/>
  <c r="F13" i="52"/>
  <c r="R62" i="296"/>
  <c r="P82" i="295"/>
  <c r="J41" i="296"/>
  <c r="I21" i="295"/>
  <c r="B18" i="291" s="1"/>
  <c r="G13" i="37"/>
  <c r="G14" i="37" s="1"/>
  <c r="L104" i="1"/>
  <c r="M104" i="1" s="1"/>
  <c r="I41" i="295"/>
  <c r="O82" i="296"/>
  <c r="O62" i="296"/>
  <c r="S82" i="295"/>
  <c r="K41" i="296"/>
  <c r="J41" i="295"/>
  <c r="P62" i="296"/>
  <c r="L21" i="295"/>
  <c r="B21" i="291" s="1"/>
  <c r="B40" i="293"/>
  <c r="D48" i="293"/>
  <c r="D40" i="293"/>
  <c r="S62" i="296"/>
  <c r="Q82" i="295"/>
  <c r="K21" i="295"/>
  <c r="B20" i="291" s="1"/>
  <c r="K41" i="295"/>
  <c r="I14" i="52"/>
  <c r="H14" i="52"/>
  <c r="H10" i="52"/>
  <c r="I10" i="52"/>
  <c r="G10" i="52"/>
  <c r="F139" i="39"/>
  <c r="E159" i="39"/>
  <c r="F159" i="39" s="1"/>
  <c r="E145" i="39"/>
  <c r="F145" i="39" s="1"/>
  <c r="F144" i="39" s="1"/>
  <c r="H7" i="52"/>
  <c r="I7" i="52"/>
  <c r="G11" i="52"/>
  <c r="I11" i="52"/>
  <c r="H11" i="52"/>
  <c r="G13" i="52"/>
  <c r="I13" i="52"/>
  <c r="H13" i="52"/>
  <c r="E52" i="38"/>
  <c r="F52" i="38" s="1"/>
  <c r="F51" i="38" s="1"/>
  <c r="E93" i="38"/>
  <c r="F93" i="38" s="1"/>
  <c r="E31" i="38"/>
  <c r="F31" i="38" s="1"/>
  <c r="E112" i="38"/>
  <c r="F112" i="38" s="1"/>
  <c r="F111" i="38" s="1"/>
  <c r="E117" i="39"/>
  <c r="F117" i="39" s="1"/>
  <c r="E102" i="39"/>
  <c r="F102" i="39" s="1"/>
  <c r="E95" i="38"/>
  <c r="F95" i="38" s="1"/>
  <c r="E33" i="38"/>
  <c r="F33" i="38" s="1"/>
  <c r="E104" i="39"/>
  <c r="F104" i="39" s="1"/>
  <c r="G8" i="52"/>
  <c r="I8" i="52"/>
  <c r="H8" i="52"/>
  <c r="H35" i="290" l="1"/>
  <c r="H33" i="290" s="1"/>
  <c r="D38" i="39" s="1"/>
  <c r="D21" i="38"/>
  <c r="F23" i="290"/>
  <c r="F22" i="290" s="1"/>
  <c r="G35" i="290"/>
  <c r="G33" i="290" s="1"/>
  <c r="D9" i="38"/>
  <c r="G23" i="290"/>
  <c r="G22" i="290" s="1"/>
  <c r="H22" i="290"/>
  <c r="F28" i="290"/>
  <c r="D83" i="38"/>
  <c r="G28" i="290"/>
  <c r="D73" i="38"/>
  <c r="F33" i="290"/>
  <c r="F130" i="282"/>
  <c r="J8" i="52"/>
  <c r="E29" i="39" s="1"/>
  <c r="F29" i="39" s="1"/>
  <c r="J13" i="52"/>
  <c r="E48" i="38" s="1"/>
  <c r="F48" i="38" s="1"/>
  <c r="F47" i="38" s="1"/>
  <c r="J10" i="52"/>
  <c r="E31" i="39" s="1"/>
  <c r="F31" i="39" s="1"/>
  <c r="B41" i="293"/>
  <c r="D87" i="295"/>
  <c r="D89" i="295" s="1"/>
  <c r="C18" i="291"/>
  <c r="F18" i="291" s="1"/>
  <c r="G87" i="296"/>
  <c r="G89" i="296" s="1"/>
  <c r="C26" i="291"/>
  <c r="F26" i="291" s="1"/>
  <c r="B10" i="291" s="1"/>
  <c r="D10" i="291" s="1"/>
  <c r="C19" i="291"/>
  <c r="F19" i="291" s="1"/>
  <c r="E87" i="295"/>
  <c r="E89" i="295" s="1"/>
  <c r="E87" i="296"/>
  <c r="E89" i="296" s="1"/>
  <c r="C24" i="291"/>
  <c r="F24" i="291" s="1"/>
  <c r="F87" i="295"/>
  <c r="F89" i="295" s="1"/>
  <c r="C20" i="291"/>
  <c r="F20" i="291" s="1"/>
  <c r="C25" i="291"/>
  <c r="F25" i="291" s="1"/>
  <c r="F87" i="296"/>
  <c r="F89" i="296" s="1"/>
  <c r="C23" i="291"/>
  <c r="F23" i="291" s="1"/>
  <c r="D87" i="296"/>
  <c r="D89" i="296" s="1"/>
  <c r="G87" i="295"/>
  <c r="G89" i="295" s="1"/>
  <c r="C21" i="291"/>
  <c r="F21" i="291" s="1"/>
  <c r="B8" i="291" s="1"/>
  <c r="F30" i="38"/>
  <c r="F92" i="38"/>
  <c r="J7" i="52"/>
  <c r="E28" i="39" s="1"/>
  <c r="F28" i="39" s="1"/>
  <c r="F130" i="39"/>
  <c r="F101" i="39"/>
  <c r="J11" i="52"/>
  <c r="E32" i="39" s="1"/>
  <c r="F32" i="39" s="1"/>
  <c r="J14" i="52"/>
  <c r="F73" i="38" l="1"/>
  <c r="F71" i="38" s="1"/>
  <c r="F70" i="38" s="1"/>
  <c r="D71" i="38"/>
  <c r="D70" i="38" s="1"/>
  <c r="F83" i="38"/>
  <c r="F82" i="38" s="1"/>
  <c r="D82" i="38"/>
  <c r="D85" i="38" s="1"/>
  <c r="F85" i="38" s="1"/>
  <c r="F80" i="38" s="1"/>
  <c r="F9" i="38"/>
  <c r="F7" i="38" s="1"/>
  <c r="F6" i="38" s="1"/>
  <c r="D7" i="38"/>
  <c r="D6" i="38" s="1"/>
  <c r="D20" i="38"/>
  <c r="D23" i="38" s="1"/>
  <c r="F23" i="38" s="1"/>
  <c r="F18" i="38" s="1"/>
  <c r="F21" i="38"/>
  <c r="F20" i="38" s="1"/>
  <c r="D36" i="39"/>
  <c r="F38" i="39"/>
  <c r="F36" i="39" s="1"/>
  <c r="F34" i="39" s="1"/>
  <c r="D34" i="39"/>
  <c r="D26" i="39" s="1"/>
  <c r="E25" i="38"/>
  <c r="F25" i="38" s="1"/>
  <c r="E108" i="38"/>
  <c r="F108" i="38" s="1"/>
  <c r="F107" i="38" s="1"/>
  <c r="E87" i="38"/>
  <c r="F87" i="38" s="1"/>
  <c r="F27" i="39"/>
  <c r="F30" i="39"/>
  <c r="E46" i="39"/>
  <c r="F46" i="39" s="1"/>
  <c r="F45" i="39" s="1"/>
  <c r="E40" i="39"/>
  <c r="F40" i="39" s="1"/>
  <c r="B9" i="291"/>
  <c r="B11" i="291"/>
  <c r="D11" i="291" s="1"/>
  <c r="B42" i="293"/>
  <c r="B43" i="293" s="1"/>
  <c r="B44" i="293" s="1"/>
  <c r="B45" i="293" s="1"/>
  <c r="B46" i="293" s="1"/>
  <c r="B47" i="293" s="1"/>
  <c r="B48" i="293" s="1"/>
  <c r="B49" i="293" s="1"/>
  <c r="B50" i="293" s="1"/>
  <c r="B51" i="293" s="1"/>
  <c r="B52" i="293" s="1"/>
  <c r="B53" i="293" s="1"/>
  <c r="B54" i="293" s="1"/>
  <c r="B55" i="293" s="1"/>
  <c r="B12" i="291"/>
  <c r="D8" i="291"/>
  <c r="D12" i="291" s="1"/>
  <c r="B23" i="37" s="1"/>
  <c r="E27" i="38"/>
  <c r="F27" i="38" s="1"/>
  <c r="E89" i="38"/>
  <c r="F89" i="38" s="1"/>
  <c r="E42" i="39"/>
  <c r="F42" i="39" s="1"/>
  <c r="D174" i="39"/>
  <c r="F87" i="39"/>
  <c r="F86" i="39" s="1"/>
  <c r="D7" i="39" l="1"/>
  <c r="D5" i="39" s="1"/>
  <c r="D180" i="39" s="1"/>
  <c r="B7" i="48"/>
  <c r="B11" i="48" s="1"/>
  <c r="D80" i="38"/>
  <c r="D78" i="38" s="1"/>
  <c r="D69" i="38" s="1"/>
  <c r="D18" i="38"/>
  <c r="D16" i="38" s="1"/>
  <c r="D5" i="38" s="1"/>
  <c r="D130" i="38"/>
  <c r="F24" i="38"/>
  <c r="F16" i="38" s="1"/>
  <c r="F5" i="38" s="1"/>
  <c r="F86" i="38"/>
  <c r="F78" i="38" s="1"/>
  <c r="F69" i="38" s="1"/>
  <c r="F26" i="39"/>
  <c r="B18" i="37" s="1"/>
  <c r="F39" i="39"/>
  <c r="D55" i="293"/>
  <c r="B56" i="293"/>
  <c r="D57" i="293" s="1"/>
  <c r="D56" i="293"/>
  <c r="B13" i="291"/>
  <c r="C13" i="42" s="1"/>
  <c r="C14" i="42" s="1"/>
  <c r="D9" i="291"/>
  <c r="D13" i="291" s="1"/>
  <c r="F13" i="42" s="1"/>
  <c r="F14" i="42" s="1"/>
  <c r="B19" i="37" s="1"/>
  <c r="C5" i="48" l="1"/>
  <c r="D5" i="48" s="1"/>
  <c r="C9" i="48"/>
  <c r="D9" i="48" s="1"/>
  <c r="C4" i="48"/>
  <c r="D4" i="48" s="1"/>
  <c r="C8" i="48"/>
  <c r="D8" i="48" s="1"/>
  <c r="C7" i="48"/>
  <c r="D7" i="48" s="1"/>
  <c r="C6" i="48"/>
  <c r="D6" i="48" s="1"/>
  <c r="C10" i="48"/>
  <c r="D10" i="48" s="1"/>
  <c r="F7" i="39"/>
  <c r="F5" i="39" s="1"/>
  <c r="F130" i="38"/>
  <c r="B12" i="37" s="1"/>
  <c r="B13" i="37" s="1"/>
  <c r="B57" i="293"/>
  <c r="B58" i="293" s="1"/>
  <c r="B62" i="293" s="1"/>
  <c r="D58" i="293"/>
  <c r="D11" i="48" l="1"/>
  <c r="D12" i="48" s="1"/>
  <c r="D85" i="39"/>
  <c r="B63" i="293"/>
  <c r="B64" i="293" s="1"/>
  <c r="B65" i="293" s="1"/>
  <c r="E85" i="39" l="1"/>
  <c r="F85" i="39" s="1"/>
  <c r="E174" i="39"/>
  <c r="F174" i="39" s="1"/>
  <c r="D41" i="293"/>
  <c r="D42" i="293"/>
  <c r="D65" i="293"/>
  <c r="F180" i="39" l="1"/>
  <c r="B15" i="37" s="1"/>
  <c r="B26" i="37" s="1"/>
  <c r="C13" i="37" s="1"/>
  <c r="B16" i="37" l="1"/>
  <c r="C13" i="292" s="1"/>
  <c r="C23" i="37"/>
  <c r="C15" i="37"/>
  <c r="C19" i="37"/>
  <c r="C20" i="37"/>
  <c r="C17" i="37"/>
  <c r="C21" i="37"/>
  <c r="C24" i="37"/>
  <c r="C25" i="37"/>
  <c r="C14" i="37"/>
  <c r="C12" i="37"/>
  <c r="C18" i="37"/>
  <c r="C22" i="37"/>
  <c r="C16" i="37" l="1"/>
  <c r="B27" i="37"/>
  <c r="D25" i="37" s="1"/>
  <c r="C26" i="37"/>
  <c r="D15" i="37" l="1"/>
  <c r="D12" i="37"/>
  <c r="D14" i="37"/>
  <c r="D16" i="37"/>
  <c r="E6" i="293"/>
  <c r="G7" i="293" s="1"/>
  <c r="G40" i="293" s="1"/>
  <c r="G48" i="293" s="1"/>
  <c r="D17" i="37"/>
  <c r="D18" i="37"/>
  <c r="B13" i="292"/>
  <c r="D13" i="292" s="1"/>
  <c r="D24" i="37"/>
  <c r="D23" i="37"/>
  <c r="D22" i="37"/>
  <c r="D20" i="37"/>
  <c r="D19" i="37"/>
  <c r="D13" i="37"/>
  <c r="D21" i="37"/>
  <c r="G8" i="293" l="1"/>
  <c r="G56" i="293" s="1"/>
  <c r="E13" i="292" s="1"/>
  <c r="F13" i="292" s="1"/>
  <c r="G13" i="292" s="1"/>
  <c r="E13" i="293" s="1"/>
  <c r="G13" i="293" s="1"/>
  <c r="G31" i="293" s="1"/>
  <c r="G58" i="293" s="1"/>
  <c r="B28" i="37" s="1"/>
  <c r="B29" i="37" s="1"/>
  <c r="G55" i="293"/>
  <c r="G57" i="29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G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做為國外投資八大工業國之扣抵額</t>
        </r>
      </text>
    </comment>
    <comment ref="J11" authorId="0" shapeId="0" xr:uid="{00000000-0006-0000-1700-000002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G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做為國外投資八大工業國之扣抵額</t>
        </r>
      </text>
    </comment>
    <comment ref="J10" authorId="0" shapeId="0" xr:uid="{00000000-0006-0000-1800-000002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E4" authorId="0" shapeId="0" xr:uid="{00000000-0006-0000-3500-000001000000}">
      <text>
        <r>
          <rPr>
            <b/>
            <sz val="12"/>
            <color indexed="81"/>
            <rFont val="細明體"/>
            <family val="3"/>
            <charset val="136"/>
          </rPr>
          <t>葉建志</t>
        </r>
        <r>
          <rPr>
            <b/>
            <sz val="12"/>
            <color indexed="81"/>
            <rFont val="Tahoma"/>
            <family val="2"/>
          </rPr>
          <t>:</t>
        </r>
        <r>
          <rPr>
            <sz val="12"/>
            <color indexed="81"/>
            <rFont val="Tahoma"/>
            <family val="2"/>
          </rPr>
          <t xml:space="preserve">
QS = </t>
        </r>
        <r>
          <rPr>
            <sz val="12"/>
            <color indexed="81"/>
            <rFont val="細明體"/>
            <family val="3"/>
            <charset val="136"/>
          </rPr>
          <t>比例層</t>
        </r>
      </text>
    </comment>
    <comment ref="T4" authorId="0" shapeId="0" xr:uid="{00000000-0006-0000-3500-000002000000}">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 ref="U4" authorId="0" shapeId="0" xr:uid="{00000000-0006-0000-3500-000003000000}">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E4" authorId="0" shapeId="0" xr:uid="{00000000-0006-0000-3600-000001000000}">
      <text>
        <r>
          <rPr>
            <b/>
            <sz val="12"/>
            <color indexed="81"/>
            <rFont val="細明體"/>
            <family val="3"/>
            <charset val="136"/>
          </rPr>
          <t>葉建志</t>
        </r>
        <r>
          <rPr>
            <b/>
            <sz val="12"/>
            <color indexed="81"/>
            <rFont val="Tahoma"/>
            <family val="2"/>
          </rPr>
          <t>:</t>
        </r>
        <r>
          <rPr>
            <sz val="12"/>
            <color indexed="81"/>
            <rFont val="Tahoma"/>
            <family val="2"/>
          </rPr>
          <t xml:space="preserve">
QS = </t>
        </r>
        <r>
          <rPr>
            <sz val="12"/>
            <color indexed="81"/>
            <rFont val="細明體"/>
            <family val="3"/>
            <charset val="136"/>
          </rPr>
          <t>比例層</t>
        </r>
      </text>
    </comment>
    <comment ref="T4" authorId="0" shapeId="0" xr:uid="{00000000-0006-0000-3600-000002000000}">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 ref="U4" authorId="0" shapeId="0" xr:uid="{00000000-0006-0000-3600-000003000000}">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E4" authorId="0" shapeId="0" xr:uid="{00000000-0006-0000-3F00-000001000000}">
      <text>
        <r>
          <rPr>
            <b/>
            <sz val="12"/>
            <color indexed="81"/>
            <rFont val="細明體"/>
            <family val="3"/>
            <charset val="136"/>
          </rPr>
          <t>葉建志</t>
        </r>
        <r>
          <rPr>
            <b/>
            <sz val="12"/>
            <color indexed="81"/>
            <rFont val="Tahoma"/>
            <family val="2"/>
          </rPr>
          <t>:</t>
        </r>
        <r>
          <rPr>
            <sz val="12"/>
            <color indexed="81"/>
            <rFont val="Tahoma"/>
            <family val="2"/>
          </rPr>
          <t xml:space="preserve">
QS = </t>
        </r>
        <r>
          <rPr>
            <sz val="12"/>
            <color indexed="81"/>
            <rFont val="細明體"/>
            <family val="3"/>
            <charset val="136"/>
          </rPr>
          <t>比例層</t>
        </r>
      </text>
    </comment>
  </commentList>
</comments>
</file>

<file path=xl/sharedStrings.xml><?xml version="1.0" encoding="utf-8"?>
<sst xmlns="http://schemas.openxmlformats.org/spreadsheetml/2006/main" count="18170" uniqueCount="8458">
  <si>
    <t/>
  </si>
  <si>
    <t>6277</t>
  </si>
  <si>
    <t>(33)=[(31)-(16)]-[(32)-(17)]</t>
    <phoneticPr fontId="6" type="noConversion"/>
  </si>
  <si>
    <t>註：</t>
  </si>
  <si>
    <t>twCCC+</t>
  </si>
  <si>
    <t>twCCC</t>
  </si>
  <si>
    <t>小計</t>
    <phoneticPr fontId="8" type="noConversion"/>
  </si>
  <si>
    <t>6</t>
    <phoneticPr fontId="8" type="noConversion"/>
  </si>
  <si>
    <t>其他填報應注意事項請併參填報說明。</t>
    <phoneticPr fontId="8" type="noConversion"/>
  </si>
  <si>
    <t>(10)</t>
    <phoneticPr fontId="8" type="noConversion"/>
  </si>
  <si>
    <t>滿期自留保費</t>
    <phoneticPr fontId="6" type="noConversion"/>
  </si>
  <si>
    <t>提存率</t>
    <phoneticPr fontId="6" type="noConversion"/>
  </si>
  <si>
    <t>本年度提存數</t>
    <phoneticPr fontId="6" type="noConversion"/>
  </si>
  <si>
    <t>重大事故特別準備金期初餘額(負債)</t>
    <phoneticPr fontId="8" type="noConversion"/>
  </si>
  <si>
    <t>重大事故特別準備金期初餘額(權益)</t>
    <phoneticPr fontId="6" type="noConversion"/>
  </si>
  <si>
    <t>重大事故特別準備金(權益)期初餘額及本年度提存合計</t>
    <phoneticPr fontId="8" type="noConversion"/>
  </si>
  <si>
    <t>重大事故自留賠款</t>
    <phoneticPr fontId="8" type="noConversion"/>
  </si>
  <si>
    <t>可沖減之重大事故特別準備金
(負債)</t>
    <phoneticPr fontId="8" type="noConversion"/>
  </si>
  <si>
    <t>可沖減之重大事故特別準備金
(權益)</t>
    <phoneticPr fontId="8" type="noConversion"/>
  </si>
  <si>
    <t>超過15年之每年得收回數合計</t>
    <phoneticPr fontId="8" type="noConversion"/>
  </si>
  <si>
    <t>本年度實際沖減收回數</t>
    <phoneticPr fontId="8" type="noConversion"/>
  </si>
  <si>
    <t>本年度實際沖減收回數(負債)</t>
    <phoneticPr fontId="6" type="noConversion"/>
  </si>
  <si>
    <t>本年度實際沖減收回數(權益)</t>
    <phoneticPr fontId="6" type="noConversion"/>
  </si>
  <si>
    <t>本年度補收重大事故特別準備金
(負債)</t>
    <phoneticPr fontId="8" type="noConversion"/>
  </si>
  <si>
    <t>本年度補提或補收重大事故特別準備金
(權益)</t>
    <phoneticPr fontId="8" type="noConversion"/>
  </si>
  <si>
    <t>重大事故特別準備金期末餘額
(負債)</t>
    <phoneticPr fontId="8" type="noConversion"/>
  </si>
  <si>
    <t>重大事故特別準備金期末餘額(權益)</t>
    <phoneticPr fontId="8" type="noConversion"/>
  </si>
  <si>
    <t>備註</t>
    <phoneticPr fontId="8" type="noConversion"/>
  </si>
  <si>
    <t>(1)</t>
    <phoneticPr fontId="8" type="noConversion"/>
  </si>
  <si>
    <t>(2)</t>
    <phoneticPr fontId="6" type="noConversion"/>
  </si>
  <si>
    <t>(3)</t>
    <phoneticPr fontId="6" type="noConversion"/>
  </si>
  <si>
    <t>(4)</t>
    <phoneticPr fontId="8" type="noConversion"/>
  </si>
  <si>
    <t>(5)</t>
    <phoneticPr fontId="6" type="noConversion"/>
  </si>
  <si>
    <t>(6)</t>
    <phoneticPr fontId="8" type="noConversion"/>
  </si>
  <si>
    <t>(7)</t>
    <phoneticPr fontId="8" type="noConversion"/>
  </si>
  <si>
    <t>(8)</t>
    <phoneticPr fontId="8" type="noConversion"/>
  </si>
  <si>
    <t>(11)</t>
    <phoneticPr fontId="8" type="noConversion"/>
  </si>
  <si>
    <t>(12)</t>
    <phoneticPr fontId="6" type="noConversion"/>
  </si>
  <si>
    <t>(13)</t>
    <phoneticPr fontId="6" type="noConversion"/>
  </si>
  <si>
    <t>(14)</t>
    <phoneticPr fontId="8" type="noConversion"/>
  </si>
  <si>
    <t>(15)</t>
    <phoneticPr fontId="6" type="noConversion"/>
  </si>
  <si>
    <t>(16)</t>
    <phoneticPr fontId="8" type="noConversion"/>
  </si>
  <si>
    <t>(17)</t>
    <phoneticPr fontId="6" type="noConversion"/>
  </si>
  <si>
    <t>(18)</t>
    <phoneticPr fontId="8" type="noConversion"/>
  </si>
  <si>
    <t>欄(14)及(15)本年度補提或補收重大事故特別準備金來自表25-5重大事故特別準備金收回提存明細表,各重大事故當年度第(c)列之加總,正數表收回,負數表提存</t>
    <phoneticPr fontId="8" type="noConversion"/>
  </si>
  <si>
    <t xml:space="preserve">滿期自留保費
</t>
    <phoneticPr fontId="6" type="noConversion"/>
  </si>
  <si>
    <t>實際賠款　</t>
    <phoneticPr fontId="8" type="noConversion"/>
  </si>
  <si>
    <t>重大事故自留賠款</t>
    <phoneticPr fontId="6" type="noConversion"/>
  </si>
  <si>
    <t>重大事故特別準備金沖減分攤額</t>
    <phoneticPr fontId="6" type="noConversion"/>
  </si>
  <si>
    <t>實際賠款扣除重大事故特別準備金沖減後之自留賠款</t>
    <phoneticPr fontId="6" type="noConversion"/>
  </si>
  <si>
    <t>本年度收回危險變動特別準備金</t>
    <phoneticPr fontId="6" type="noConversion"/>
  </si>
  <si>
    <t>期初餘額  (負債)</t>
    <phoneticPr fontId="6" type="noConversion"/>
  </si>
  <si>
    <t>期初餘額   (權益)</t>
    <phoneticPr fontId="6" type="noConversion"/>
  </si>
  <si>
    <t>(9)-(15)＞0時，跨險沖減數額
(負債)(註6)</t>
    <phoneticPr fontId="6" type="noConversion"/>
  </si>
  <si>
    <t>(10)-(16)＞0時，跨險沖減數額
(權益)  (註6)</t>
    <phoneticPr fontId="6" type="noConversion"/>
  </si>
  <si>
    <t xml:space="preserve">期末餘額
(負債)
</t>
    <phoneticPr fontId="6" type="noConversion"/>
  </si>
  <si>
    <t xml:space="preserve">期末餘額
(權益)  </t>
    <phoneticPr fontId="6" type="noConversion"/>
  </si>
  <si>
    <t>高於預計賠款收回數
(負債)(註5)</t>
    <phoneticPr fontId="6" type="noConversion"/>
  </si>
  <si>
    <t xml:space="preserve">高於預計賠款收回數  (權益)(註5)
</t>
    <phoneticPr fontId="6" type="noConversion"/>
  </si>
  <si>
    <t xml:space="preserve">超過已滿期保費60%部分收回數(負債)(註5)
</t>
    <phoneticPr fontId="6" type="noConversion"/>
  </si>
  <si>
    <t xml:space="preserve">超過已滿期保費60%部分收回數(權益)(註5)
</t>
    <phoneticPr fontId="6" type="noConversion"/>
  </si>
  <si>
    <t>收回合計數
(負債)</t>
    <phoneticPr fontId="8" type="noConversion"/>
  </si>
  <si>
    <t>收回合計數
(權益)</t>
    <phoneticPr fontId="8" type="noConversion"/>
  </si>
  <si>
    <t>(3)</t>
    <phoneticPr fontId="8" type="noConversion"/>
  </si>
  <si>
    <t>(5)</t>
    <phoneticPr fontId="8" type="noConversion"/>
  </si>
  <si>
    <t>(9)</t>
    <phoneticPr fontId="8" type="noConversion"/>
  </si>
  <si>
    <t>(10)</t>
    <phoneticPr fontId="8" type="noConversion"/>
  </si>
  <si>
    <t>(12)</t>
    <phoneticPr fontId="8" type="noConversion"/>
  </si>
  <si>
    <t>(13)</t>
    <phoneticPr fontId="8" type="noConversion"/>
  </si>
  <si>
    <t>(15)</t>
    <phoneticPr fontId="8" type="noConversion"/>
  </si>
  <si>
    <t>(17)</t>
    <phoneticPr fontId="8" type="noConversion"/>
  </si>
  <si>
    <t>(19)</t>
    <phoneticPr fontId="8" type="noConversion"/>
  </si>
  <si>
    <t>(20)</t>
    <phoneticPr fontId="8" type="noConversion"/>
  </si>
  <si>
    <t>(21)</t>
    <phoneticPr fontId="8" type="noConversion"/>
  </si>
  <si>
    <t xml:space="preserve">   </t>
    <phoneticPr fontId="8" type="noConversion"/>
  </si>
  <si>
    <t>期末餘額</t>
    <phoneticPr fontId="8" type="noConversion"/>
  </si>
  <si>
    <t>期初餘額</t>
    <phoneticPr fontId="8" type="noConversion"/>
  </si>
  <si>
    <t>欄(11)至(13)：</t>
    <phoneticPr fontId="8" type="noConversion"/>
  </si>
  <si>
    <t>(1)</t>
    <phoneticPr fontId="6" type="noConversion"/>
  </si>
  <si>
    <t>(18)</t>
    <phoneticPr fontId="6" type="noConversion"/>
  </si>
  <si>
    <t>(19)</t>
    <phoneticPr fontId="6" type="noConversion"/>
  </si>
  <si>
    <t>(20)=(15)-(18)</t>
    <phoneticPr fontId="6" type="noConversion"/>
  </si>
  <si>
    <t>(21)=(19)-(20)</t>
    <phoneticPr fontId="6" type="noConversion"/>
  </si>
  <si>
    <t>(22)</t>
    <phoneticPr fontId="6" type="noConversion"/>
  </si>
  <si>
    <t>(23)</t>
    <phoneticPr fontId="6" type="noConversion"/>
  </si>
  <si>
    <t>(31)</t>
  </si>
  <si>
    <t>(32)</t>
  </si>
  <si>
    <t>(34)</t>
  </si>
  <si>
    <t>(35)</t>
  </si>
  <si>
    <t>(22)</t>
    <phoneticPr fontId="8" type="noConversion"/>
  </si>
  <si>
    <t>(23)</t>
    <phoneticPr fontId="8" type="noConversion"/>
  </si>
  <si>
    <t>預計數</t>
  </si>
  <si>
    <t>淨自留賠款</t>
  </si>
  <si>
    <t>本年度賠款準備金(總額)</t>
    <phoneticPr fontId="6" type="noConversion"/>
  </si>
  <si>
    <t>列號</t>
    <phoneticPr fontId="6" type="noConversion"/>
  </si>
  <si>
    <t>(8)</t>
    <phoneticPr fontId="8" type="noConversion"/>
  </si>
  <si>
    <t>佣金包含盈餘佣金。</t>
    <phoneticPr fontId="5" type="noConversion"/>
  </si>
  <si>
    <t>計算半年度之未適格再保險準備時應考慮前一年度7月1日至本年度6月30日止之所有影響數</t>
    <phoneticPr fontId="8" type="noConversion"/>
  </si>
  <si>
    <t>未付不可分配理賠費用</t>
    <phoneticPr fontId="8" type="noConversion"/>
  </si>
  <si>
    <t>本期直接簽單業務</t>
    <phoneticPr fontId="6" type="noConversion"/>
  </si>
  <si>
    <t>本年度累計直接簽單業務</t>
    <phoneticPr fontId="6" type="noConversion"/>
  </si>
  <si>
    <t>保單件數</t>
    <phoneticPr fontId="6" type="noConversion"/>
  </si>
  <si>
    <t>自留綜合率</t>
    <phoneticPr fontId="6" type="noConversion"/>
  </si>
  <si>
    <t>(1)</t>
    <phoneticPr fontId="8" type="noConversion"/>
  </si>
  <si>
    <t>5</t>
    <phoneticPr fontId="8" type="noConversion"/>
  </si>
  <si>
    <t>單位：新台幣元,%</t>
    <phoneticPr fontId="11" type="noConversion"/>
  </si>
  <si>
    <t>自留保費比重(%)</t>
    <phoneticPr fontId="8" type="noConversion"/>
  </si>
  <si>
    <t>政策性地震保險</t>
    <phoneticPr fontId="8" type="noConversion"/>
  </si>
  <si>
    <t>自留費用</t>
    <phoneticPr fontId="6" type="noConversion"/>
  </si>
  <si>
    <t>滿期自留保費</t>
    <phoneticPr fontId="6" type="noConversion"/>
  </si>
  <si>
    <t>上年度同期</t>
    <phoneticPr fontId="8" type="noConversion"/>
  </si>
  <si>
    <t>本年度</t>
    <phoneticPr fontId="8" type="noConversion"/>
  </si>
  <si>
    <t>自留損失率</t>
    <phoneticPr fontId="8" type="noConversion"/>
  </si>
  <si>
    <t>2003年度重大事故特別準備金期初累計總數及本年度實際沖減收回數分別依財政部2002.12.30台財保字第0910077032號函第五點第三款及第四點第三款規定辦理</t>
    <phoneticPr fontId="6" type="noConversion"/>
  </si>
  <si>
    <t>可沖減之重大事故特別準備金：Σ(7)-3000萬＜0時,填"0"。Σ(7)-3000萬&gt;0時,則應以該差額回分各險並填列各險種所得沖減之金額,其合計數應等於Σ(7)-3000萬之餘額</t>
    <phoneticPr fontId="8" type="noConversion"/>
  </si>
  <si>
    <t>本期應提存之分出未滿期保費準備</t>
    <phoneticPr fontId="8" type="noConversion"/>
  </si>
  <si>
    <t>已報未付之分出賠款準備</t>
    <phoneticPr fontId="8" type="noConversion"/>
  </si>
  <si>
    <t>單位：新台幣元,%</t>
    <phoneticPr fontId="6" type="noConversion"/>
  </si>
  <si>
    <t>列號</t>
    <phoneticPr fontId="6" type="noConversion"/>
  </si>
  <si>
    <t>險別</t>
    <phoneticPr fontId="6" type="noConversion"/>
  </si>
  <si>
    <t>備註</t>
    <phoneticPr fontId="6" type="noConversion"/>
  </si>
  <si>
    <t>保費收入</t>
    <phoneticPr fontId="6" type="noConversion"/>
  </si>
  <si>
    <t>賠款件數</t>
    <phoneticPr fontId="6" type="noConversion"/>
  </si>
  <si>
    <t>賠款支出</t>
    <phoneticPr fontId="6" type="noConversion"/>
  </si>
  <si>
    <t>賠款支出占保費收入比率</t>
    <phoneticPr fontId="6" type="noConversion"/>
  </si>
  <si>
    <t>合計</t>
    <phoneticPr fontId="6" type="noConversion"/>
  </si>
  <si>
    <t>表19-3：未適格再保險準備明細表</t>
    <phoneticPr fontId="6" type="noConversion"/>
  </si>
  <si>
    <t>單位：新台幣元,%</t>
    <phoneticPr fontId="8" type="noConversion"/>
  </si>
  <si>
    <t>再保險經紀人</t>
    <phoneticPr fontId="5" type="noConversion"/>
  </si>
  <si>
    <t>再保佣金收入</t>
    <phoneticPr fontId="8" type="noConversion"/>
  </si>
  <si>
    <t>未逾九個月之已付賠款應攤回再保賠款與給付</t>
    <phoneticPr fontId="8" type="noConversion"/>
  </si>
  <si>
    <t>再保險存入保證金</t>
    <phoneticPr fontId="8" type="noConversion"/>
  </si>
  <si>
    <t>本期應增提或迴轉未適格再保險準備</t>
    <phoneticPr fontId="8" type="noConversion"/>
  </si>
  <si>
    <t>代號</t>
    <phoneticPr fontId="8" type="noConversion"/>
  </si>
  <si>
    <t>名稱</t>
    <phoneticPr fontId="8" type="noConversion"/>
  </si>
  <si>
    <t>信用評等機構</t>
    <phoneticPr fontId="8" type="noConversion"/>
  </si>
  <si>
    <t>(20)</t>
    <phoneticPr fontId="8" type="noConversion"/>
  </si>
  <si>
    <t>(21)</t>
    <phoneticPr fontId="8" type="noConversion"/>
  </si>
  <si>
    <t>小計</t>
    <phoneticPr fontId="8" type="noConversion"/>
  </si>
  <si>
    <t>(5)</t>
    <phoneticPr fontId="8" type="noConversion"/>
  </si>
  <si>
    <t>(7)</t>
    <phoneticPr fontId="8" type="noConversion"/>
  </si>
  <si>
    <t>(8)</t>
    <phoneticPr fontId="8" type="noConversion"/>
  </si>
  <si>
    <t>(10)</t>
    <phoneticPr fontId="8" type="noConversion"/>
  </si>
  <si>
    <t>(23)</t>
  </si>
  <si>
    <t>(24)</t>
  </si>
  <si>
    <t>(13)=((10)+(11))/(7)</t>
    <phoneticPr fontId="6" type="noConversion"/>
  </si>
  <si>
    <t>未付不可分配理賠費用提存淨額</t>
    <phoneticPr fontId="8" type="noConversion"/>
  </si>
  <si>
    <t>(1)</t>
    <phoneticPr fontId="11" type="noConversion"/>
  </si>
  <si>
    <t>(6)=(5)/(2)</t>
    <phoneticPr fontId="6" type="noConversion"/>
  </si>
  <si>
    <t>單位：新台幣元．％</t>
    <phoneticPr fontId="8" type="noConversion"/>
  </si>
  <si>
    <t>Aaa</t>
  </si>
  <si>
    <t>Aa1</t>
  </si>
  <si>
    <t>Aa2</t>
  </si>
  <si>
    <t>Aa3</t>
  </si>
  <si>
    <t>A1</t>
  </si>
  <si>
    <t>A2</t>
  </si>
  <si>
    <t>A3</t>
  </si>
  <si>
    <t>Baa1</t>
  </si>
  <si>
    <t>Baa2</t>
  </si>
  <si>
    <t>Baa3</t>
  </si>
  <si>
    <t>Ba1</t>
  </si>
  <si>
    <t>Ba2</t>
  </si>
  <si>
    <t>B1</t>
  </si>
  <si>
    <t>B2</t>
  </si>
  <si>
    <t>B3</t>
  </si>
  <si>
    <t>Caa1</t>
  </si>
  <si>
    <t>Caa2</t>
  </si>
  <si>
    <t>Caa3</t>
  </si>
  <si>
    <t>Ca</t>
  </si>
  <si>
    <t>C</t>
  </si>
  <si>
    <t>單位：新台幣元,％</t>
  </si>
  <si>
    <t>(3)</t>
  </si>
  <si>
    <t>(4)</t>
  </si>
  <si>
    <t>(5)</t>
  </si>
  <si>
    <t>(6)</t>
  </si>
  <si>
    <t>(7)</t>
  </si>
  <si>
    <t>(8)</t>
  </si>
  <si>
    <t>(9)</t>
  </si>
  <si>
    <t>(10)</t>
  </si>
  <si>
    <t>(11)</t>
  </si>
  <si>
    <t>(12)</t>
  </si>
  <si>
    <t>15</t>
    <phoneticPr fontId="6" type="noConversion"/>
  </si>
  <si>
    <t>船體保險</t>
    <phoneticPr fontId="8" type="noConversion"/>
  </si>
  <si>
    <t>漁船保險</t>
    <phoneticPr fontId="8" type="noConversion"/>
  </si>
  <si>
    <t>航空保險</t>
    <phoneticPr fontId="8" type="noConversion"/>
  </si>
  <si>
    <t>一般自用汽車財產損失保險</t>
    <phoneticPr fontId="8" type="noConversion"/>
  </si>
  <si>
    <t>信用保險</t>
    <phoneticPr fontId="8" type="noConversion"/>
  </si>
  <si>
    <t>其他財產保險</t>
    <phoneticPr fontId="8" type="noConversion"/>
  </si>
  <si>
    <t>長期商業火災保險</t>
    <phoneticPr fontId="8" type="noConversion"/>
  </si>
  <si>
    <t>內陸運輸保險</t>
    <phoneticPr fontId="8" type="noConversion"/>
  </si>
  <si>
    <t>貨物運輸保險</t>
    <phoneticPr fontId="8" type="noConversion"/>
  </si>
  <si>
    <t>(9)=(6)+(7)-(8)</t>
    <phoneticPr fontId="6" type="noConversion"/>
  </si>
  <si>
    <t>(10)=(8)/((6)+(7))</t>
    <phoneticPr fontId="6" type="noConversion"/>
  </si>
  <si>
    <t>(14)=(12)-(13)</t>
    <phoneticPr fontId="8" type="noConversion"/>
  </si>
  <si>
    <t>(16)=(6)+(7)+(12)+(15)</t>
    <phoneticPr fontId="8" type="noConversion"/>
  </si>
  <si>
    <t>合計</t>
    <phoneticPr fontId="8" type="noConversion"/>
  </si>
  <si>
    <t>險別</t>
  </si>
  <si>
    <t>註：</t>
    <phoneticPr fontId="8" type="noConversion"/>
  </si>
  <si>
    <t>備註</t>
    <phoneticPr fontId="8" type="noConversion"/>
  </si>
  <si>
    <t>一年期住宅火災保險</t>
    <phoneticPr fontId="8" type="noConversion"/>
  </si>
  <si>
    <t>長期住宅火災保險</t>
    <phoneticPr fontId="8" type="noConversion"/>
  </si>
  <si>
    <t>一年期商業火災保險</t>
    <phoneticPr fontId="8" type="noConversion"/>
  </si>
  <si>
    <t>2</t>
    <phoneticPr fontId="8" type="noConversion"/>
  </si>
  <si>
    <t>未報賠款準備金</t>
    <phoneticPr fontId="6" type="noConversion"/>
  </si>
  <si>
    <t>(12)=[(10)+(11)]/[(8)+(9)]-1</t>
    <phoneticPr fontId="6" type="noConversion"/>
  </si>
  <si>
    <t>保證保險</t>
    <phoneticPr fontId="8" type="noConversion"/>
  </si>
  <si>
    <t>商業性地震保險</t>
    <phoneticPr fontId="8" type="noConversion"/>
  </si>
  <si>
    <t>註:</t>
    <phoneticPr fontId="8" type="noConversion"/>
  </si>
  <si>
    <t>(2)</t>
    <phoneticPr fontId="8" type="noConversion"/>
  </si>
  <si>
    <t>(1)</t>
    <phoneticPr fontId="5" type="noConversion"/>
  </si>
  <si>
    <t>(2)</t>
    <phoneticPr fontId="5" type="noConversion"/>
  </si>
  <si>
    <t>%</t>
    <phoneticPr fontId="6" type="noConversion"/>
  </si>
  <si>
    <t>(1)</t>
    <phoneticPr fontId="6" type="noConversion"/>
  </si>
  <si>
    <t>(14)=(6)+(13)</t>
    <phoneticPr fontId="6" type="noConversion"/>
  </si>
  <si>
    <t>2欄5應包含經紀人佣金、代理費、招攬業務之營業單位之一切成本開支、外務員報酬、保費折讓、已付不可分配理賠費用，及一般費用等。</t>
    <phoneticPr fontId="8" type="noConversion"/>
  </si>
  <si>
    <t>＜3個月</t>
  </si>
  <si>
    <t>3個月～6個月（不含）</t>
  </si>
  <si>
    <t>6個月～9個月（不含）</t>
  </si>
  <si>
    <t>9個月～12個月（不含）</t>
  </si>
  <si>
    <t>12個月～18個月（不含）</t>
  </si>
  <si>
    <t>18個月～24個月（不含）</t>
  </si>
  <si>
    <t>5</t>
  </si>
  <si>
    <t>6</t>
  </si>
  <si>
    <t>7</t>
  </si>
  <si>
    <t>8</t>
  </si>
  <si>
    <t>9</t>
  </si>
  <si>
    <t>10</t>
  </si>
  <si>
    <t>11</t>
  </si>
  <si>
    <t>12</t>
  </si>
  <si>
    <t>13</t>
  </si>
  <si>
    <t>14</t>
  </si>
  <si>
    <t>15</t>
  </si>
  <si>
    <t>Herfindahl Index</t>
  </si>
  <si>
    <t>E-MAIL</t>
    <phoneticPr fontId="6" type="noConversion"/>
  </si>
  <si>
    <t>(4)</t>
    <phoneticPr fontId="8" type="noConversion"/>
  </si>
  <si>
    <t>1</t>
  </si>
  <si>
    <t>(30)</t>
  </si>
  <si>
    <t>年度(月、季、半年)報表</t>
    <phoneticPr fontId="6" type="noConversion"/>
  </si>
  <si>
    <t>(公司英文名稱:                    )</t>
    <phoneticPr fontId="6" type="noConversion"/>
  </si>
  <si>
    <t>中華民國     年度</t>
    <phoneticPr fontId="6" type="noConversion"/>
  </si>
  <si>
    <t>財產保險業</t>
    <phoneticPr fontId="6" type="noConversion"/>
  </si>
  <si>
    <t>(a)</t>
    <phoneticPr fontId="8" type="noConversion"/>
  </si>
  <si>
    <t>(b)</t>
    <phoneticPr fontId="8" type="noConversion"/>
  </si>
  <si>
    <t>(1)</t>
    <phoneticPr fontId="8" type="noConversion"/>
  </si>
  <si>
    <t>列號</t>
    <phoneticPr fontId="8" type="noConversion"/>
  </si>
  <si>
    <t>評等等級</t>
    <phoneticPr fontId="8" type="noConversion"/>
  </si>
  <si>
    <t>(15)</t>
    <phoneticPr fontId="8" type="noConversion"/>
  </si>
  <si>
    <t>本期提存未適格再保險準備餘額</t>
    <phoneticPr fontId="8" type="noConversion"/>
  </si>
  <si>
    <t>上期提存未適格再保險準備餘額</t>
    <phoneticPr fontId="8" type="noConversion"/>
  </si>
  <si>
    <t>核能會分進業務均屬國內核能保險業務。</t>
    <phoneticPr fontId="8" type="noConversion"/>
  </si>
  <si>
    <t>上年度同期累計自留保費</t>
    <phoneticPr fontId="11" type="noConversion"/>
  </si>
  <si>
    <t>本年度累計自留保費</t>
    <phoneticPr fontId="11" type="noConversion"/>
  </si>
  <si>
    <t>成長率(%)</t>
    <phoneticPr fontId="11" type="noConversion"/>
  </si>
  <si>
    <t>自留費用率(%)</t>
    <phoneticPr fontId="6" type="noConversion"/>
  </si>
  <si>
    <t>自留賠款
增減率(%)</t>
    <phoneticPr fontId="8" type="noConversion"/>
  </si>
  <si>
    <t>(7)</t>
    <phoneticPr fontId="8" type="noConversion"/>
  </si>
  <si>
    <t>再保險人</t>
  </si>
  <si>
    <t>再保費支出</t>
  </si>
  <si>
    <t>再保賠款</t>
  </si>
  <si>
    <t>評等等級請依最新信用評等機構評定填寫，若無者請填無。</t>
  </si>
  <si>
    <t>颱風洪水保險</t>
  </si>
  <si>
    <t>國外再保分進業務</t>
  </si>
  <si>
    <t>保費支出</t>
  </si>
  <si>
    <t>(17)=(9)+(14)+(15)</t>
    <phoneticPr fontId="8" type="noConversion"/>
  </si>
  <si>
    <t>採已(未)決基礎小計</t>
    <phoneticPr fontId="8" type="noConversion"/>
  </si>
  <si>
    <t>採已(未)付基礎小計</t>
    <phoneticPr fontId="8" type="noConversion"/>
  </si>
  <si>
    <t>總          計</t>
  </si>
  <si>
    <t>佣金支出</t>
  </si>
  <si>
    <t>政策性地震保險</t>
  </si>
  <si>
    <t>(4)</t>
    <phoneticPr fontId="5" type="noConversion"/>
  </si>
  <si>
    <t>(5)</t>
    <phoneticPr fontId="5" type="noConversion"/>
  </si>
  <si>
    <t>(6)</t>
    <phoneticPr fontId="5" type="noConversion"/>
  </si>
  <si>
    <t>(1)</t>
    <phoneticPr fontId="8" type="noConversion"/>
  </si>
  <si>
    <t>(9)</t>
    <phoneticPr fontId="8" type="noConversion"/>
  </si>
  <si>
    <t>合計</t>
    <phoneticPr fontId="8" type="noConversion"/>
  </si>
  <si>
    <t>註:</t>
    <phoneticPr fontId="8" type="noConversion"/>
  </si>
  <si>
    <t>AAA</t>
    <phoneticPr fontId="8" type="noConversion"/>
  </si>
  <si>
    <t>AA</t>
    <phoneticPr fontId="8" type="noConversion"/>
  </si>
  <si>
    <t>A</t>
    <phoneticPr fontId="8" type="noConversion"/>
  </si>
  <si>
    <t>(16)</t>
    <phoneticPr fontId="8" type="noConversion"/>
  </si>
  <si>
    <t>(17)</t>
    <phoneticPr fontId="8" type="noConversion"/>
  </si>
  <si>
    <t>(18)</t>
    <phoneticPr fontId="8" type="noConversion"/>
  </si>
  <si>
    <t>(19)</t>
    <phoneticPr fontId="8" type="noConversion"/>
  </si>
  <si>
    <t>(f)</t>
    <phoneticPr fontId="8" type="noConversion"/>
  </si>
  <si>
    <t>佣金收入</t>
  </si>
  <si>
    <t>Moody's</t>
    <phoneticPr fontId="8" type="noConversion"/>
  </si>
  <si>
    <t>保險賠款及可分配理賠費用</t>
    <phoneticPr fontId="8" type="noConversion"/>
  </si>
  <si>
    <t>(4)=(1)+(2)-(3)</t>
    <phoneticPr fontId="6" type="noConversion"/>
  </si>
  <si>
    <t>(5)=(3)/((1)+(2))</t>
    <phoneticPr fontId="6" type="noConversion"/>
  </si>
  <si>
    <t xml:space="preserve"> </t>
    <phoneticPr fontId="8" type="noConversion"/>
  </si>
  <si>
    <t>強制自用汽車責任保險</t>
    <phoneticPr fontId="8" type="noConversion"/>
  </si>
  <si>
    <t>強制商業汽車責任保險</t>
    <phoneticPr fontId="8" type="noConversion"/>
  </si>
  <si>
    <t>強制機車責任保險</t>
    <phoneticPr fontId="8" type="noConversion"/>
  </si>
  <si>
    <t>一般責任保險</t>
    <phoneticPr fontId="8" type="noConversion"/>
  </si>
  <si>
    <t>專業責任保險</t>
    <phoneticPr fontId="8" type="noConversion"/>
  </si>
  <si>
    <t>工程保險</t>
    <phoneticPr fontId="8" type="noConversion"/>
  </si>
  <si>
    <t>核能保險</t>
    <phoneticPr fontId="8" type="noConversion"/>
  </si>
  <si>
    <t xml:space="preserve"> </t>
  </si>
  <si>
    <t>2</t>
  </si>
  <si>
    <t>3</t>
  </si>
  <si>
    <t>4</t>
  </si>
  <si>
    <t>(25)</t>
  </si>
  <si>
    <t>(26)</t>
  </si>
  <si>
    <t>(27)</t>
  </si>
  <si>
    <t>(28)</t>
  </si>
  <si>
    <t>(29)</t>
  </si>
  <si>
    <t>再保費</t>
    <phoneticPr fontId="8" type="noConversion"/>
  </si>
  <si>
    <t>收入</t>
    <phoneticPr fontId="8" type="noConversion"/>
  </si>
  <si>
    <r>
      <t>賠款支出</t>
    </r>
    <r>
      <rPr>
        <sz val="10"/>
        <rFont val="Times New Roman"/>
        <family val="1"/>
      </rPr>
      <t/>
    </r>
    <phoneticPr fontId="8" type="noConversion"/>
  </si>
  <si>
    <t>%</t>
    <phoneticPr fontId="8" type="noConversion"/>
  </si>
  <si>
    <t>(1)</t>
    <phoneticPr fontId="6" type="noConversion"/>
  </si>
  <si>
    <t>(2)</t>
    <phoneticPr fontId="8" type="noConversion"/>
  </si>
  <si>
    <t>(3)</t>
    <phoneticPr fontId="6" type="noConversion"/>
  </si>
  <si>
    <t>(4)</t>
    <phoneticPr fontId="8" type="noConversion"/>
  </si>
  <si>
    <t>(5)=(2)-(4)</t>
    <phoneticPr fontId="8" type="noConversion"/>
  </si>
  <si>
    <t>(6)</t>
    <phoneticPr fontId="8" type="noConversion"/>
  </si>
  <si>
    <t>(7)</t>
    <phoneticPr fontId="6" type="noConversion"/>
  </si>
  <si>
    <t>表19-6：再保險資產－帳齡分析(應收再保往來款項)</t>
    <phoneticPr fontId="6" type="noConversion"/>
  </si>
  <si>
    <t>逾清償日期之期間(註1)</t>
    <phoneticPr fontId="8" type="noConversion"/>
  </si>
  <si>
    <t>爭議款項(逾清償日期之期間)</t>
    <phoneticPr fontId="8" type="noConversion"/>
  </si>
  <si>
    <t>超過清償日期9個月比率</t>
    <phoneticPr fontId="8" type="noConversion"/>
  </si>
  <si>
    <t>超過清償日期2年比率</t>
    <phoneticPr fontId="8" type="noConversion"/>
  </si>
  <si>
    <t>≧24個月</t>
    <phoneticPr fontId="8" type="noConversion"/>
  </si>
  <si>
    <t>＜6個月</t>
    <phoneticPr fontId="8" type="noConversion"/>
  </si>
  <si>
    <t>≧6個月</t>
    <phoneticPr fontId="8" type="noConversion"/>
  </si>
  <si>
    <t>表19-5：再保險資產－帳齡分析(應攤回再保賠款與給付)</t>
    <phoneticPr fontId="6" type="noConversion"/>
  </si>
  <si>
    <t>國內</t>
    <phoneticPr fontId="8" type="noConversion"/>
  </si>
  <si>
    <t>國外</t>
    <phoneticPr fontId="8" type="noConversion"/>
  </si>
  <si>
    <t xml:space="preserve"> (11)</t>
    <phoneticPr fontId="8" type="noConversion"/>
  </si>
  <si>
    <t xml:space="preserve"> (13)</t>
    <phoneticPr fontId="8" type="noConversion"/>
  </si>
  <si>
    <t>(2)</t>
    <phoneticPr fontId="8" type="noConversion"/>
  </si>
  <si>
    <t>(4)</t>
    <phoneticPr fontId="8" type="noConversion"/>
  </si>
  <si>
    <t>核能保險</t>
  </si>
  <si>
    <t>(3)</t>
    <phoneticPr fontId="5" type="noConversion"/>
  </si>
  <si>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</si>
  <si>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</si>
  <si>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</si>
  <si>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</si>
  <si>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</si>
  <si>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</si>
  <si>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</si>
  <si>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</si>
  <si>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</si>
  <si>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</si>
  <si>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</si>
  <si>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</si>
  <si>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</si>
  <si>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一般責任保險</t>
  </si>
  <si>
    <t>專業責任保險</t>
  </si>
  <si>
    <t>工程保險</t>
  </si>
  <si>
    <t>保證保險</t>
  </si>
  <si>
    <t>信用保險</t>
  </si>
  <si>
    <t>其他財產保險</t>
  </si>
  <si>
    <t>商業性地震保險</t>
  </si>
  <si>
    <t>個人綜合保險</t>
  </si>
  <si>
    <t>商業綜合保險</t>
  </si>
  <si>
    <t>攤回再保賠款與給付</t>
  </si>
  <si>
    <t>自留賠款</t>
  </si>
  <si>
    <t>攤賠率</t>
  </si>
  <si>
    <t>總       計</t>
  </si>
  <si>
    <t>本表各險請盡量歸類於本表所列險種中，除非費率結構(如附加費用率．預期損失率．各項準備金提存率)有所不同無法歸類者才於空白列另填之</t>
  </si>
  <si>
    <t>(15)=(11)+(12)+(13)-(14)</t>
  </si>
  <si>
    <t>個人綜合保險</t>
    <phoneticPr fontId="8" type="noConversion"/>
  </si>
  <si>
    <t>商業綜合保險</t>
    <phoneticPr fontId="8" type="noConversion"/>
  </si>
  <si>
    <t>颱風洪水保險</t>
    <phoneticPr fontId="8" type="noConversion"/>
  </si>
  <si>
    <t>列</t>
    <phoneticPr fontId="6" type="noConversion"/>
  </si>
  <si>
    <t>號</t>
    <phoneticPr fontId="6" type="noConversion"/>
  </si>
  <si>
    <t>政策性地震保險</t>
    <phoneticPr fontId="6" type="noConversion"/>
  </si>
  <si>
    <t>國外再保分進業務</t>
    <phoneticPr fontId="6" type="noConversion"/>
  </si>
  <si>
    <t xml:space="preserve">  火災保險</t>
    <phoneticPr fontId="8" type="noConversion"/>
  </si>
  <si>
    <t xml:space="preserve">  貨物海上保險</t>
    <phoneticPr fontId="8" type="noConversion"/>
  </si>
  <si>
    <t xml:space="preserve">  船體保險</t>
    <phoneticPr fontId="8" type="noConversion"/>
  </si>
  <si>
    <t xml:space="preserve">  漁船保險</t>
    <phoneticPr fontId="8" type="noConversion"/>
  </si>
  <si>
    <t xml:space="preserve">  汽車保險</t>
    <phoneticPr fontId="8" type="noConversion"/>
  </si>
  <si>
    <t xml:space="preserve">  工程保險</t>
    <phoneticPr fontId="8" type="noConversion"/>
  </si>
  <si>
    <t xml:space="preserve">  航空保險</t>
    <phoneticPr fontId="8" type="noConversion"/>
  </si>
  <si>
    <t xml:space="preserve">  其他財產保險</t>
    <phoneticPr fontId="8" type="noConversion"/>
  </si>
  <si>
    <t xml:space="preserve">  其他責任保險</t>
    <phoneticPr fontId="8" type="noConversion"/>
  </si>
  <si>
    <t>攤回再保</t>
    <phoneticPr fontId="8" type="noConversion"/>
  </si>
  <si>
    <t>賠款與給付</t>
    <phoneticPr fontId="8" type="noConversion"/>
  </si>
  <si>
    <t>twBB-</t>
  </si>
  <si>
    <t>twB+</t>
  </si>
  <si>
    <t>twB</t>
  </si>
  <si>
    <t>twB-</t>
  </si>
  <si>
    <t>一般商業汽車財產損失保險</t>
    <phoneticPr fontId="8" type="noConversion"/>
  </si>
  <si>
    <t>一般自用汽車責任保險</t>
    <phoneticPr fontId="8" type="noConversion"/>
  </si>
  <si>
    <t>一般商業汽車責任保險</t>
    <phoneticPr fontId="8" type="noConversion"/>
  </si>
  <si>
    <t>twAAA</t>
  </si>
  <si>
    <t>twAA+</t>
  </si>
  <si>
    <t>twAA</t>
  </si>
  <si>
    <t>twAA-</t>
  </si>
  <si>
    <t>twA+</t>
  </si>
  <si>
    <t>twA</t>
  </si>
  <si>
    <t>twA-</t>
  </si>
  <si>
    <t>twBBB+</t>
  </si>
  <si>
    <t>twBBB</t>
  </si>
  <si>
    <t>twBBB-</t>
  </si>
  <si>
    <t>twBB+</t>
  </si>
  <si>
    <t>twBB</t>
  </si>
  <si>
    <t>已　　　　付　　　　賠　　　　款(註4)</t>
    <phoneticPr fontId="8" type="noConversion"/>
  </si>
  <si>
    <t>已　　報　　未　　付　　賠　　款(註5)</t>
    <phoneticPr fontId="8" type="noConversion"/>
  </si>
  <si>
    <t>自留賠款</t>
    <phoneticPr fontId="8" type="noConversion"/>
  </si>
  <si>
    <t>預期損失率</t>
  </si>
  <si>
    <t>(1)</t>
    <phoneticPr fontId="8" type="noConversion"/>
  </si>
  <si>
    <t>(2)</t>
    <phoneticPr fontId="8" type="noConversion"/>
  </si>
  <si>
    <t>(3)</t>
    <phoneticPr fontId="8" type="noConversion"/>
  </si>
  <si>
    <t>(4)</t>
    <phoneticPr fontId="8" type="noConversion"/>
  </si>
  <si>
    <t>(5)</t>
    <phoneticPr fontId="8" type="noConversion"/>
  </si>
  <si>
    <t>AAA</t>
    <phoneticPr fontId="8" type="noConversion"/>
  </si>
  <si>
    <t>AA</t>
    <phoneticPr fontId="8" type="noConversion"/>
  </si>
  <si>
    <t>A</t>
    <phoneticPr fontId="8" type="noConversion"/>
  </si>
  <si>
    <t>(2)</t>
    <phoneticPr fontId="8" type="noConversion"/>
  </si>
  <si>
    <t>是否為關係人</t>
    <phoneticPr fontId="8" type="noConversion"/>
  </si>
  <si>
    <t>代號</t>
    <phoneticPr fontId="5" type="noConversion"/>
  </si>
  <si>
    <t>名稱</t>
    <phoneticPr fontId="5" type="noConversion"/>
  </si>
  <si>
    <t>是否適格</t>
    <phoneticPr fontId="5" type="noConversion"/>
  </si>
  <si>
    <t>若再保險經紀人不適格，僅填該再保險經紀人分出總數；如係再保險人不適格，則填該再保險人分出總數。</t>
    <phoneticPr fontId="5" type="noConversion"/>
  </si>
  <si>
    <t>(3)</t>
    <phoneticPr fontId="8" type="noConversion"/>
  </si>
  <si>
    <t>(13)</t>
  </si>
  <si>
    <t>(14)</t>
  </si>
  <si>
    <t>(15)</t>
  </si>
  <si>
    <t>(16)</t>
  </si>
  <si>
    <t>(17)</t>
  </si>
  <si>
    <t>列號</t>
  </si>
  <si>
    <t>(1)</t>
  </si>
  <si>
    <t>(2)</t>
  </si>
  <si>
    <t>(18)</t>
  </si>
  <si>
    <t>(19)</t>
  </si>
  <si>
    <t>(20)</t>
  </si>
  <si>
    <t>(21)</t>
  </si>
  <si>
    <t>(22)</t>
  </si>
  <si>
    <t>分出賠款準備</t>
    <phoneticPr fontId="8" type="noConversion"/>
  </si>
  <si>
    <t>本年度賠款準備金(自留)</t>
    <phoneticPr fontId="6" type="noConversion"/>
  </si>
  <si>
    <t>提存方法</t>
    <phoneticPr fontId="6" type="noConversion"/>
  </si>
  <si>
    <t>(6)</t>
    <phoneticPr fontId="6" type="noConversion"/>
  </si>
  <si>
    <t>(22)</t>
    <phoneticPr fontId="8" type="noConversion"/>
  </si>
  <si>
    <t>(23)</t>
    <phoneticPr fontId="8" type="noConversion"/>
  </si>
  <si>
    <t>(24)</t>
    <phoneticPr fontId="8" type="noConversion"/>
  </si>
  <si>
    <t>(11)</t>
    <phoneticPr fontId="8" type="noConversion"/>
  </si>
  <si>
    <t>(12)</t>
    <phoneticPr fontId="8" type="noConversion"/>
  </si>
  <si>
    <t>(13)</t>
    <phoneticPr fontId="8" type="noConversion"/>
  </si>
  <si>
    <t>(14)</t>
    <phoneticPr fontId="8" type="noConversion"/>
  </si>
  <si>
    <t>註：</t>
    <phoneticPr fontId="6" type="noConversion"/>
  </si>
  <si>
    <t>4</t>
    <phoneticPr fontId="6" type="noConversion"/>
  </si>
  <si>
    <t>%</t>
    <phoneticPr fontId="6" type="noConversion"/>
  </si>
  <si>
    <t>(1)</t>
    <phoneticPr fontId="6" type="noConversion"/>
  </si>
  <si>
    <t>(2)</t>
    <phoneticPr fontId="8" type="noConversion"/>
  </si>
  <si>
    <t>(4)</t>
    <phoneticPr fontId="8" type="noConversion"/>
  </si>
  <si>
    <t>再保</t>
    <phoneticPr fontId="8" type="noConversion"/>
  </si>
  <si>
    <t>(11)</t>
    <phoneticPr fontId="6" type="noConversion"/>
  </si>
  <si>
    <t>欄(1)為計算重大事故特別準備金之滿期自留保費，各險按其相關法令規定計算，部分險種得與表24欄(7)不同，如團體傷害險、旅行業綜合責任險、旅行業履約保證險。</t>
    <phoneticPr fontId="8" type="noConversion"/>
  </si>
  <si>
    <t>Ba3</t>
    <phoneticPr fontId="8" type="noConversion"/>
  </si>
  <si>
    <t>C</t>
    <phoneticPr fontId="6" type="noConversion"/>
  </si>
  <si>
    <t>Herfindahl Index</t>
    <phoneticPr fontId="8" type="noConversion"/>
  </si>
  <si>
    <t>及關係企業合併營業報告書關係企業合併財務報表及關係報告書編製準則第六條之規定。</t>
  </si>
  <si>
    <t>九個月部分之金額，即仍屬於認許資產之已付賠款應攤回再保險賠款與給付。</t>
  </si>
  <si>
    <t>表19-4：再保險資產－再保人別</t>
    <phoneticPr fontId="6" type="noConversion"/>
  </si>
  <si>
    <t>註:</t>
  </si>
  <si>
    <t>險別</t>
    <phoneticPr fontId="8" type="noConversion"/>
  </si>
  <si>
    <t>強制自用汽車責任保險</t>
  </si>
  <si>
    <t>政策性地震保險(註3)</t>
  </si>
  <si>
    <t>註：</t>
    <phoneticPr fontId="6" type="noConversion"/>
  </si>
  <si>
    <t>步驟一：本年度實際沖減收回數以合計沖減收回數為主</t>
    <phoneticPr fontId="8" type="noConversion"/>
  </si>
  <si>
    <t>步驟二：若各險別計算結果之合計與前述合計沖減收回數不合時，則差額應回分各險，回分各險之方法由各公司決定</t>
    <phoneticPr fontId="8" type="noConversion"/>
  </si>
  <si>
    <t>保險賠款、再保賠款及可分配理賠費用</t>
    <phoneticPr fontId="8" type="noConversion"/>
  </si>
  <si>
    <t>(12)</t>
    <phoneticPr fontId="8" type="noConversion"/>
  </si>
  <si>
    <t>合計</t>
    <phoneticPr fontId="8" type="noConversion"/>
  </si>
  <si>
    <t>註:</t>
    <phoneticPr fontId="8" type="noConversion"/>
  </si>
  <si>
    <t>(10)
=(3)+(4)+(5)           +(6)+(7)+(8)+(9)</t>
    <phoneticPr fontId="8" type="noConversion"/>
  </si>
  <si>
    <t>(11)</t>
    <phoneticPr fontId="8" type="noConversion"/>
  </si>
  <si>
    <t>(13)
=[(6)+(7)+(8)+(9)] / (10)</t>
    <phoneticPr fontId="8" type="noConversion"/>
  </si>
  <si>
    <t>(14)
=(9)/(10)</t>
    <phoneticPr fontId="8" type="noConversion"/>
  </si>
  <si>
    <t>(15)</t>
    <phoneticPr fontId="8" type="noConversion"/>
  </si>
  <si>
    <t>除再保險契約另有訂定外，採用保險賠款賠付日為清償日期。</t>
    <phoneticPr fontId="8" type="noConversion"/>
  </si>
  <si>
    <t>(10)
=(3)+(4)+(5)
+(6)+(7)+(8)+(9)</t>
    <phoneticPr fontId="8" type="noConversion"/>
  </si>
  <si>
    <t>(13)
=[(6)+(7)+(8)+(9)]/(10)</t>
    <phoneticPr fontId="8" type="noConversion"/>
  </si>
  <si>
    <t>除於決（結）算時估計之分出入再保業務款項外，採用入帳日計算清償日期。</t>
    <phoneticPr fontId="8" type="noConversion"/>
  </si>
  <si>
    <t>增減數</t>
    <phoneticPr fontId="8" type="noConversion"/>
  </si>
  <si>
    <t>(3)=(1)-(2)</t>
    <phoneticPr fontId="8" type="noConversion"/>
  </si>
  <si>
    <t>(3)</t>
    <phoneticPr fontId="6" type="noConversion"/>
  </si>
  <si>
    <t>(4)</t>
    <phoneticPr fontId="6" type="noConversion"/>
  </si>
  <si>
    <t>(5)</t>
    <phoneticPr fontId="6" type="noConversion"/>
  </si>
  <si>
    <t xml:space="preserve"> (11)=(8)*(10)+(8)</t>
    <phoneticPr fontId="6" type="noConversion"/>
  </si>
  <si>
    <t xml:space="preserve"> (12)=(7)*(11)</t>
    <phoneticPr fontId="6" type="noConversion"/>
  </si>
  <si>
    <t>(11)</t>
    <phoneticPr fontId="8" type="noConversion"/>
  </si>
  <si>
    <t>(7)</t>
    <phoneticPr fontId="8" type="noConversion"/>
  </si>
  <si>
    <t xml:space="preserve"> </t>
    <phoneticPr fontId="8" type="noConversion"/>
  </si>
  <si>
    <t>再保險人</t>
    <phoneticPr fontId="8" type="noConversion"/>
  </si>
  <si>
    <t>代號</t>
    <phoneticPr fontId="8" type="noConversion"/>
  </si>
  <si>
    <t>名稱</t>
    <phoneticPr fontId="8" type="noConversion"/>
  </si>
  <si>
    <t>信用評等機構
(註1)</t>
    <phoneticPr fontId="8" type="noConversion"/>
  </si>
  <si>
    <t>評等等級(註2)</t>
    <phoneticPr fontId="8" type="noConversion"/>
  </si>
  <si>
    <t>合計</t>
    <phoneticPr fontId="8" type="noConversion"/>
  </si>
  <si>
    <t>備註</t>
    <phoneticPr fontId="8" type="noConversion"/>
  </si>
  <si>
    <t>再保險準備資產</t>
    <phoneticPr fontId="8" type="noConversion"/>
  </si>
  <si>
    <t>未
催收</t>
    <phoneticPr fontId="8" type="noConversion"/>
  </si>
  <si>
    <t>催收
款項</t>
    <phoneticPr fontId="8" type="noConversion"/>
  </si>
  <si>
    <t>小計</t>
    <phoneticPr fontId="8" type="noConversion"/>
  </si>
  <si>
    <t>未
催收</t>
    <phoneticPr fontId="8" type="noConversion"/>
  </si>
  <si>
    <t>催收
款項</t>
    <phoneticPr fontId="8" type="noConversion"/>
  </si>
  <si>
    <t>分出未滿期保費準備</t>
    <phoneticPr fontId="8" type="noConversion"/>
  </si>
  <si>
    <t>分出賠款準備</t>
    <phoneticPr fontId="8" type="noConversion"/>
  </si>
  <si>
    <t>分出責任準備</t>
    <phoneticPr fontId="8" type="noConversion"/>
  </si>
  <si>
    <t>未催收</t>
    <phoneticPr fontId="8" type="noConversion"/>
  </si>
  <si>
    <t>催收款項</t>
    <phoneticPr fontId="8" type="noConversion"/>
  </si>
  <si>
    <t>備抵呆帳</t>
    <phoneticPr fontId="8" type="noConversion"/>
  </si>
  <si>
    <t>總額</t>
    <phoneticPr fontId="8" type="noConversion"/>
  </si>
  <si>
    <t>已報
未付</t>
    <phoneticPr fontId="8" type="noConversion"/>
  </si>
  <si>
    <t>未報</t>
    <phoneticPr fontId="8" type="noConversion"/>
  </si>
  <si>
    <t>再保險資產(註5)</t>
    <phoneticPr fontId="8" type="noConversion"/>
  </si>
  <si>
    <t>應收再保往來款項
(註3)</t>
    <phoneticPr fontId="8" type="noConversion"/>
  </si>
  <si>
    <t>應攤回再保賠款與給付
(註4)</t>
    <phoneticPr fontId="8" type="noConversion"/>
  </si>
  <si>
    <t>分出保費不足準備
(註6)</t>
    <phoneticPr fontId="8" type="noConversion"/>
  </si>
  <si>
    <t>分出負債適足準備
(註6)</t>
    <phoneticPr fontId="8" type="noConversion"/>
  </si>
  <si>
    <t>Moody's</t>
    <phoneticPr fontId="8" type="noConversion"/>
  </si>
  <si>
    <t>(1)</t>
    <phoneticPr fontId="5" type="noConversion"/>
  </si>
  <si>
    <t>(2)</t>
    <phoneticPr fontId="8" type="noConversion"/>
  </si>
  <si>
    <t>(3)</t>
    <phoneticPr fontId="6" type="noConversion"/>
  </si>
  <si>
    <t>(4)</t>
    <phoneticPr fontId="6" type="noConversion"/>
  </si>
  <si>
    <t>Aa</t>
  </si>
  <si>
    <t>A</t>
  </si>
  <si>
    <t>Baa</t>
  </si>
  <si>
    <t>Ba</t>
  </si>
  <si>
    <t>B</t>
  </si>
  <si>
    <t>Caa-C</t>
  </si>
  <si>
    <t>A</t>
    <phoneticPr fontId="6" type="noConversion"/>
  </si>
  <si>
    <t>B</t>
    <phoneticPr fontId="6" type="noConversion"/>
  </si>
  <si>
    <t>C</t>
    <phoneticPr fontId="6" type="noConversion"/>
  </si>
  <si>
    <t>D</t>
    <phoneticPr fontId="6" type="noConversion"/>
  </si>
  <si>
    <t>E</t>
    <phoneticPr fontId="6" type="noConversion"/>
  </si>
  <si>
    <t>F</t>
    <phoneticPr fontId="6" type="noConversion"/>
  </si>
  <si>
    <t>G</t>
    <phoneticPr fontId="6" type="noConversion"/>
  </si>
  <si>
    <t>H</t>
    <phoneticPr fontId="6" type="noConversion"/>
  </si>
  <si>
    <t>I</t>
    <phoneticPr fontId="6" type="noConversion"/>
  </si>
  <si>
    <t>(2)</t>
    <phoneticPr fontId="6" type="noConversion"/>
  </si>
  <si>
    <t>(5)=(3)-(2)</t>
    <phoneticPr fontId="6" type="noConversion"/>
  </si>
  <si>
    <t>(6)=(4)-(2)</t>
    <phoneticPr fontId="6" type="noConversion"/>
  </si>
  <si>
    <t>(7)</t>
    <phoneticPr fontId="6" type="noConversion"/>
  </si>
  <si>
    <t>18</t>
    <phoneticPr fontId="8" type="noConversion"/>
  </si>
  <si>
    <t>投資SPV</t>
  </si>
  <si>
    <t>貸款予投資之SPV</t>
  </si>
  <si>
    <t>信託</t>
  </si>
  <si>
    <t>出租率(%)</t>
  </si>
  <si>
    <t>每月租金收益</t>
  </si>
  <si>
    <t>年化租金收益率(%)</t>
  </si>
  <si>
    <t>當地租金收益率(%)</t>
  </si>
  <si>
    <t>SPV名稱</t>
  </si>
  <si>
    <t>SPV設立地區</t>
  </si>
  <si>
    <t>SPV負責人</t>
  </si>
  <si>
    <t>被避險資產屬國外投資--已開發國家</t>
    <phoneticPr fontId="8" type="noConversion"/>
  </si>
  <si>
    <t>被避險資產屬國外投資--新興市場</t>
    <phoneticPr fontId="8" type="noConversion"/>
  </si>
  <si>
    <t>被避險資產屬國外投資--已開發國家</t>
    <phoneticPr fontId="8" type="noConversion"/>
  </si>
  <si>
    <t>被避險資產屬國外投資--新興市場</t>
    <phoneticPr fontId="8" type="noConversion"/>
  </si>
  <si>
    <t>換入標的屬國外投資--已開發國家</t>
    <phoneticPr fontId="8" type="noConversion"/>
  </si>
  <si>
    <t>換入標的屬國外投資--新興市場</t>
    <phoneticPr fontId="8" type="noConversion"/>
  </si>
  <si>
    <t>換入標的屬國外投資--新興市場</t>
    <phoneticPr fontId="8" type="noConversion"/>
  </si>
  <si>
    <t>國別</t>
    <phoneticPr fontId="6" type="noConversion"/>
  </si>
  <si>
    <t>地區</t>
    <phoneticPr fontId="6" type="noConversion"/>
  </si>
  <si>
    <t>標的名稱</t>
    <phoneticPr fontId="6" type="noConversion"/>
  </si>
  <si>
    <t>種類</t>
    <phoneticPr fontId="6" type="noConversion"/>
  </si>
  <si>
    <t>使用種類</t>
    <phoneticPr fontId="6" type="noConversion"/>
  </si>
  <si>
    <t>持有資產幣別</t>
    <phoneticPr fontId="6" type="noConversion"/>
  </si>
  <si>
    <t>取得成本</t>
    <phoneticPr fontId="6" type="noConversion"/>
  </si>
  <si>
    <t>取得方式及帳載金額</t>
    <phoneticPr fontId="6" type="noConversion"/>
  </si>
  <si>
    <t>標的面積(m²)</t>
    <phoneticPr fontId="6" type="noConversion"/>
  </si>
  <si>
    <t>租金收益率資訊</t>
    <phoneticPr fontId="6" type="noConversion"/>
  </si>
  <si>
    <t>SPV相關資料</t>
    <phoneticPr fontId="11" type="noConversion"/>
  </si>
  <si>
    <t>物業管理機構</t>
    <phoneticPr fontId="6" type="noConversion"/>
  </si>
  <si>
    <t>16</t>
    <phoneticPr fontId="6" type="noConversion"/>
  </si>
  <si>
    <t>取得成本含修繕不動產之資本支出。</t>
    <phoneticPr fontId="6" type="noConversion"/>
  </si>
  <si>
    <t>取得時間
(主排序-遞減)</t>
    <phoneticPr fontId="6" type="noConversion"/>
  </si>
  <si>
    <t>(25)</t>
    <phoneticPr fontId="8" type="noConversion"/>
  </si>
  <si>
    <t>(26)</t>
    <phoneticPr fontId="8" type="noConversion"/>
  </si>
  <si>
    <t>(27)</t>
    <phoneticPr fontId="8" type="noConversion"/>
  </si>
  <si>
    <t>3</t>
    <phoneticPr fontId="8" type="noConversion"/>
  </si>
  <si>
    <t>抵減50%金額</t>
    <phoneticPr fontId="8" type="noConversion"/>
  </si>
  <si>
    <t>是否已提供平均避險比率均超過15％之證明文件
(註5)</t>
    <phoneticPr fontId="8" type="noConversion"/>
  </si>
  <si>
    <t>可扣抵風險資本金額(註6)</t>
    <phoneticPr fontId="8" type="noConversion"/>
  </si>
  <si>
    <t>(12)</t>
    <phoneticPr fontId="8" type="noConversion"/>
  </si>
  <si>
    <t>(14)</t>
    <phoneticPr fontId="6" type="noConversion"/>
  </si>
  <si>
    <t>(15)</t>
    <phoneticPr fontId="6" type="noConversion"/>
  </si>
  <si>
    <t>國內上市普通股股票風險資本扣抵計算表</t>
    <phoneticPr fontId="8" type="noConversion"/>
  </si>
  <si>
    <t>抵減65%金額</t>
    <phoneticPr fontId="8" type="noConversion"/>
  </si>
  <si>
    <t>抵減金額總計</t>
    <phoneticPr fontId="8" type="noConversion"/>
  </si>
  <si>
    <t>國內上市普通股股票半年收盤平均價之15%</t>
    <phoneticPr fontId="8" type="noConversion"/>
  </si>
  <si>
    <t>(11)</t>
    <phoneticPr fontId="8" type="noConversion"/>
  </si>
  <si>
    <t>(13)</t>
    <phoneticPr fontId="6" type="noConversion"/>
  </si>
  <si>
    <t>(16)</t>
    <phoneticPr fontId="6" type="noConversion"/>
  </si>
  <si>
    <t>長年期健康保險</t>
  </si>
  <si>
    <t>長年期健康保險</t>
    <phoneticPr fontId="8" type="noConversion"/>
  </si>
  <si>
    <t>列號</t>
    <phoneticPr fontId="8" type="noConversion"/>
  </si>
  <si>
    <t>預   計   賠   款</t>
  </si>
  <si>
    <t>低於預計賠款提存數(註4)</t>
    <phoneticPr fontId="6" type="noConversion"/>
  </si>
  <si>
    <t>強制自用汽車責任保險(註1)</t>
    <phoneticPr fontId="8" type="noConversion"/>
  </si>
  <si>
    <t>強制商業汽車責任保險(註1)</t>
    <phoneticPr fontId="8" type="noConversion"/>
  </si>
  <si>
    <t>強制機車責任保險(註1)</t>
    <phoneticPr fontId="8" type="noConversion"/>
  </si>
  <si>
    <t>核能保險(註2)</t>
    <phoneticPr fontId="8" type="noConversion"/>
  </si>
  <si>
    <t>上年度底
風險資本額</t>
    <phoneticPr fontId="8" type="noConversion"/>
  </si>
  <si>
    <t>表21-1：直接簽單業務分析表</t>
    <phoneticPr fontId="8" type="noConversion"/>
  </si>
  <si>
    <t>表25-1：重大事故特別準備金明細表</t>
    <phoneticPr fontId="6" type="noConversion"/>
  </si>
  <si>
    <t>長年期健康保險</t>
    <phoneticPr fontId="8" type="noConversion"/>
  </si>
  <si>
    <t>表25-2：危險變動特別準備金明細表</t>
    <phoneticPr fontId="6" type="noConversion"/>
  </si>
  <si>
    <t>傷害保險</t>
    <phoneticPr fontId="8" type="noConversion"/>
  </si>
  <si>
    <t>傷害保險</t>
    <phoneticPr fontId="8" type="noConversion"/>
  </si>
  <si>
    <t>一年期健康保險</t>
    <phoneticPr fontId="8" type="noConversion"/>
  </si>
  <si>
    <t>一年期健康保險</t>
    <phoneticPr fontId="8" type="noConversion"/>
  </si>
  <si>
    <t>一年期健康保險</t>
    <phoneticPr fontId="8" type="noConversion"/>
  </si>
  <si>
    <t>一年期健康保險</t>
    <phoneticPr fontId="8" type="noConversion"/>
  </si>
  <si>
    <t>註1：「準備金提存利率」係指保單設計之初所採用之利率，若公司簽證精算人員依其專業判斷調整此險種準備金之提存利率，則採用調整後之利率。</t>
    <phoneticPr fontId="8" type="noConversion"/>
  </si>
  <si>
    <t>(2)</t>
    <phoneticPr fontId="6" type="noConversion"/>
  </si>
  <si>
    <t>(3)=(1)*(2)</t>
    <phoneticPr fontId="6" type="noConversion"/>
  </si>
  <si>
    <t>單位：新台幣元,%</t>
    <phoneticPr fontId="11" type="noConversion"/>
  </si>
  <si>
    <t>列號</t>
    <phoneticPr fontId="8" type="noConversion"/>
  </si>
  <si>
    <t>險別</t>
    <phoneticPr fontId="8" type="noConversion"/>
  </si>
  <si>
    <t>本年度累計自留保費</t>
    <phoneticPr fontId="8" type="noConversion"/>
  </si>
  <si>
    <t>本年度累計
(直接簽單及分入再保)</t>
    <phoneticPr fontId="8" type="noConversion"/>
  </si>
  <si>
    <t>(4)=(1)+(2)-(3)</t>
    <phoneticPr fontId="8" type="noConversion"/>
  </si>
  <si>
    <t>(8)=(5)+(6)-(7)</t>
    <phoneticPr fontId="8" type="noConversion"/>
  </si>
  <si>
    <t>(11)=(9)-(10)</t>
    <phoneticPr fontId="8" type="noConversion"/>
  </si>
  <si>
    <t>(13)=(8)+(11)+(12)</t>
    <phoneticPr fontId="8" type="noConversion"/>
  </si>
  <si>
    <t>(16)=(14)-(15)</t>
    <phoneticPr fontId="8" type="noConversion"/>
  </si>
  <si>
    <t>長年期傷害保險</t>
    <phoneticPr fontId="8" type="noConversion"/>
  </si>
  <si>
    <t>非長年期傷害保險</t>
    <phoneticPr fontId="8" type="noConversion"/>
  </si>
  <si>
    <t>表21-7：傷害保險明細表</t>
    <phoneticPr fontId="8" type="noConversion"/>
  </si>
  <si>
    <t>長年期傷害保險僅包含105年主管機關核准產險業可經營長年期健康傷害險新政策下之新商品。</t>
    <phoneticPr fontId="8" type="noConversion"/>
  </si>
  <si>
    <t>註1：</t>
    <phoneticPr fontId="8" type="noConversion"/>
  </si>
  <si>
    <t>註2：</t>
    <phoneticPr fontId="8" type="noConversion"/>
  </si>
  <si>
    <t>本表各欄總計應與表21-1、表21-2、表21-3、表21-4、表24、表26-1之本年度傷害保險相當欄位金額一致。</t>
    <phoneticPr fontId="8" type="noConversion"/>
  </si>
  <si>
    <t>本年度累計直接簽單保費收入</t>
    <phoneticPr fontId="8" type="noConversion"/>
  </si>
  <si>
    <t>本年度累計再保費收入</t>
    <phoneticPr fontId="8" type="noConversion"/>
  </si>
  <si>
    <t>本年度累計再保費支出</t>
    <phoneticPr fontId="8" type="noConversion"/>
  </si>
  <si>
    <t>保險賠款及可分配理賠費用</t>
    <phoneticPr fontId="8" type="noConversion"/>
  </si>
  <si>
    <t>已報未付賠款</t>
    <phoneticPr fontId="8" type="noConversion"/>
  </si>
  <si>
    <t>保險賠款、再保賠款及可分配理賠費用</t>
    <phoneticPr fontId="8" type="noConversion"/>
  </si>
  <si>
    <t>分出賠款準備</t>
    <phoneticPr fontId="8" type="noConversion"/>
  </si>
  <si>
    <t>未付不可分配理賠費用</t>
    <phoneticPr fontId="8" type="noConversion"/>
  </si>
  <si>
    <t>本年度賠款準備金(自留)</t>
    <phoneticPr fontId="6" type="noConversion"/>
  </si>
  <si>
    <t>未滿期保費準備金/責任準備金</t>
    <phoneticPr fontId="8" type="noConversion"/>
  </si>
  <si>
    <t>本年度累計(自留業務)</t>
    <phoneticPr fontId="8" type="noConversion"/>
  </si>
  <si>
    <t>表21-3：分入再保險業務明細表</t>
    <phoneticPr fontId="8" type="noConversion"/>
  </si>
  <si>
    <t>表21-2：分出再保險業務明細表</t>
    <phoneticPr fontId="8" type="noConversion"/>
  </si>
  <si>
    <t>表21-4：自留業務明細表</t>
    <phoneticPr fontId="8" type="noConversion"/>
  </si>
  <si>
    <t>表26-1：賠款準備金明細表</t>
    <phoneticPr fontId="6" type="noConversion"/>
  </si>
  <si>
    <t>(3)</t>
    <phoneticPr fontId="8" type="noConversion"/>
  </si>
  <si>
    <t>(4)</t>
    <phoneticPr fontId="8" type="noConversion"/>
  </si>
  <si>
    <t>(5)</t>
    <phoneticPr fontId="8" type="noConversion"/>
  </si>
  <si>
    <t>(6)</t>
    <phoneticPr fontId="8" type="noConversion"/>
  </si>
  <si>
    <t>(7)</t>
    <phoneticPr fontId="8" type="noConversion"/>
  </si>
  <si>
    <t>(8)</t>
    <phoneticPr fontId="8" type="noConversion"/>
  </si>
  <si>
    <t>(9)</t>
    <phoneticPr fontId="8" type="noConversion"/>
  </si>
  <si>
    <t>(10)</t>
    <phoneticPr fontId="8" type="noConversion"/>
  </si>
  <si>
    <t>(33)</t>
  </si>
  <si>
    <t>資金運用收益率(最近五年度)</t>
    <phoneticPr fontId="6" type="noConversion"/>
  </si>
  <si>
    <t>%</t>
    <phoneticPr fontId="6" type="noConversion"/>
  </si>
  <si>
    <t>(1)</t>
    <phoneticPr fontId="6" type="noConversion"/>
  </si>
  <si>
    <t>(24)</t>
    <phoneticPr fontId="11" type="noConversion"/>
  </si>
  <si>
    <t>(25)</t>
    <phoneticPr fontId="11" type="noConversion"/>
  </si>
  <si>
    <t>(37)</t>
    <phoneticPr fontId="6" type="noConversion"/>
  </si>
  <si>
    <t>(22)=(21)-(20)</t>
    <phoneticPr fontId="6" type="noConversion"/>
  </si>
  <si>
    <t>(5)</t>
    <phoneticPr fontId="8" type="noConversion"/>
  </si>
  <si>
    <t>帳載金額</t>
    <phoneticPr fontId="6" type="noConversion"/>
  </si>
  <si>
    <t>(5)</t>
    <phoneticPr fontId="6" type="noConversion"/>
  </si>
  <si>
    <t>19-1</t>
    <phoneticPr fontId="6" type="noConversion"/>
  </si>
  <si>
    <t>19-2</t>
    <phoneticPr fontId="6" type="noConversion"/>
  </si>
  <si>
    <t>19-3</t>
    <phoneticPr fontId="6" type="noConversion"/>
  </si>
  <si>
    <t>(15)</t>
    <phoneticPr fontId="6" type="noConversion"/>
  </si>
  <si>
    <t>(16)</t>
    <phoneticPr fontId="6" type="noConversion"/>
  </si>
  <si>
    <t>(20)</t>
    <phoneticPr fontId="6" type="noConversion"/>
  </si>
  <si>
    <t>衍生性商品標的物與被避險資產
之相關係數</t>
    <phoneticPr fontId="8" type="noConversion"/>
  </si>
  <si>
    <t>衍生性商品標的物與被避險資產
之相關係數</t>
    <phoneticPr fontId="8" type="noConversion"/>
  </si>
  <si>
    <t>選擇權標的物與被避險資產
之相關係數</t>
    <phoneticPr fontId="8" type="noConversion"/>
  </si>
  <si>
    <t>(3)=(1)*(2)</t>
    <phoneticPr fontId="6" type="noConversion"/>
  </si>
  <si>
    <t>列號</t>
    <phoneticPr fontId="11" type="noConversion"/>
  </si>
  <si>
    <t>股票種類
(未上市上櫃股票)</t>
    <phoneticPr fontId="6" type="noConversion"/>
  </si>
  <si>
    <t>取得成本</t>
    <phoneticPr fontId="6" type="noConversion"/>
  </si>
  <si>
    <t>最近淨值金額</t>
    <phoneticPr fontId="6" type="noConversion"/>
  </si>
  <si>
    <t>未實現評價利益(損失)</t>
    <phoneticPr fontId="6" type="noConversion"/>
  </si>
  <si>
    <t>非認許資產</t>
    <phoneticPr fontId="6" type="noConversion"/>
  </si>
  <si>
    <t>自有資本調整數</t>
    <phoneticPr fontId="6" type="noConversion"/>
  </si>
  <si>
    <t>(8)</t>
    <phoneticPr fontId="11" type="noConversion"/>
  </si>
  <si>
    <t>(9)</t>
    <phoneticPr fontId="11" type="noConversion"/>
  </si>
  <si>
    <t>(10)</t>
    <phoneticPr fontId="11" type="noConversion"/>
  </si>
  <si>
    <t>(11)</t>
    <phoneticPr fontId="11" type="noConversion"/>
  </si>
  <si>
    <t>(12)</t>
    <phoneticPr fontId="11" type="noConversion"/>
  </si>
  <si>
    <t>(13)</t>
    <phoneticPr fontId="11" type="noConversion"/>
  </si>
  <si>
    <t>未實現評價利益</t>
    <phoneticPr fontId="11" type="noConversion"/>
  </si>
  <si>
    <t>&gt;非認許資產</t>
    <phoneticPr fontId="11" type="noConversion"/>
  </si>
  <si>
    <t>≦非認許資產</t>
    <phoneticPr fontId="11" type="noConversion"/>
  </si>
  <si>
    <t>未實現評價損失</t>
    <phoneticPr fontId="11" type="noConversion"/>
  </si>
  <si>
    <t>合計</t>
    <phoneticPr fontId="11" type="noConversion"/>
  </si>
  <si>
    <t>投資用國外不動產--已開發國家</t>
    <phoneticPr fontId="8" type="noConversion"/>
  </si>
  <si>
    <t>投資用國外不動產--新興市場</t>
    <phoneticPr fontId="8" type="noConversion"/>
  </si>
  <si>
    <t xml:space="preserve">        保險股份有限公司(○○分公司)</t>
    <phoneticPr fontId="6" type="noConversion"/>
  </si>
  <si>
    <t>最近五年度資金運用收益率平均數</t>
  </si>
  <si>
    <t>調整後資金運用收益率(註2)</t>
    <phoneticPr fontId="6" type="noConversion"/>
  </si>
  <si>
    <t>__年
(註1)</t>
    <phoneticPr fontId="6" type="noConversion"/>
  </si>
  <si>
    <t>__年下半年
(註1)</t>
    <phoneticPr fontId="6" type="noConversion"/>
  </si>
  <si>
    <t>請依調整後收益率填列。</t>
    <phoneticPr fontId="6" type="noConversion"/>
  </si>
  <si>
    <t>調整後資金運用收益率=２×(本期投資收益+調整數)／[前期期末資金運用數＊+本期期末資金運用數＊－(本期投資收益+調整數）]，</t>
    <phoneticPr fontId="6" type="noConversion"/>
  </si>
  <si>
    <t>上列調整數係指反映以半年平均價基礎認列未實現損益之影響金額(請保留詳細工作表，以利查核)</t>
    <phoneticPr fontId="6" type="noConversion"/>
  </si>
  <si>
    <t>當期間未滿一年(半年)者，請按其期間予以年化(半年化)</t>
    <phoneticPr fontId="6" type="noConversion"/>
  </si>
  <si>
    <t>＊係指投資性不動產後續衡量未採用公允價值模式之資金運用數</t>
    <phoneticPr fontId="6" type="noConversion"/>
  </si>
  <si>
    <t xml:space="preserve">下半年計算公式 : </t>
    <phoneticPr fontId="6" type="noConversion"/>
  </si>
  <si>
    <t>下半年資金運用收益率=２×(下半年投資收益+調整數)／[上半年期末資金運用數＊+下半年期末資金運用數＊－(下半年投資收益+調整數)]，</t>
    <phoneticPr fontId="6" type="noConversion"/>
  </si>
  <si>
    <t>所稱下半年度資金運用收益 = 全年度損益 - 上半年度損益</t>
    <phoneticPr fontId="6" type="noConversion"/>
  </si>
  <si>
    <t>(24)</t>
    <phoneticPr fontId="6" type="noConversion"/>
  </si>
  <si>
    <t>(21)</t>
    <phoneticPr fontId="8" type="noConversion"/>
  </si>
  <si>
    <t>最近市價或淨值金額</t>
    <phoneticPr fontId="6" type="noConversion"/>
  </si>
  <si>
    <t>最近市價或淨值基礎</t>
    <phoneticPr fontId="6" type="noConversion"/>
  </si>
  <si>
    <t>(6)</t>
    <phoneticPr fontId="8" type="noConversion"/>
  </si>
  <si>
    <t>ETF</t>
  </si>
  <si>
    <t>(23)</t>
    <phoneticPr fontId="11" type="noConversion"/>
  </si>
  <si>
    <t>(35)=
(33)-(34)</t>
    <phoneticPr fontId="8" type="noConversion"/>
  </si>
  <si>
    <t>(36)</t>
    <phoneticPr fontId="6" type="noConversion"/>
  </si>
  <si>
    <t>備抵損失_未催收</t>
    <phoneticPr fontId="8" type="noConversion"/>
  </si>
  <si>
    <t>備抵損失_催收款項</t>
    <phoneticPr fontId="8" type="noConversion"/>
  </si>
  <si>
    <t>備抵損失_未催收</t>
    <phoneticPr fontId="8" type="noConversion"/>
  </si>
  <si>
    <t>股票種類
(上市上櫃股票)</t>
    <phoneticPr fontId="6" type="noConversion"/>
  </si>
  <si>
    <t xml:space="preserve"> (12)</t>
    <phoneticPr fontId="8" type="noConversion"/>
  </si>
  <si>
    <t xml:space="preserve"> (14)</t>
  </si>
  <si>
    <t>15-1</t>
    <phoneticPr fontId="6" type="noConversion"/>
  </si>
  <si>
    <t>15-2</t>
  </si>
  <si>
    <t>15-3</t>
  </si>
  <si>
    <t>1</t>
    <phoneticPr fontId="6" type="noConversion"/>
  </si>
  <si>
    <t>申請展延期限(年)以申請展延核准日為起算日，於滿一年後記入1次，若展延期限超過1年者則繼續累計加計次數。</t>
    <phoneticPr fontId="6" type="noConversion"/>
  </si>
  <si>
    <t>申請展延期限(年)</t>
    <phoneticPr fontId="6" type="noConversion"/>
  </si>
  <si>
    <t>70-1</t>
    <phoneticPr fontId="6" type="noConversion"/>
  </si>
  <si>
    <t>(22)=
Σ[(2)~(21)]</t>
    <phoneticPr fontId="11" type="noConversion"/>
  </si>
  <si>
    <t>(4) = (2) + (3)</t>
    <phoneticPr fontId="8" type="noConversion"/>
  </si>
  <si>
    <t xml:space="preserve"> (9) = max{min[(7),(6)],(8)}</t>
    <phoneticPr fontId="8" type="noConversion"/>
  </si>
  <si>
    <t>是否有利率加碼條件或其他提前贖回之誘因</t>
    <phoneticPr fontId="6" type="noConversion"/>
  </si>
  <si>
    <t>（原始發行金額 __________ ）</t>
    <phoneticPr fontId="6" type="noConversion"/>
  </si>
  <si>
    <t>是否為累積公司債</t>
    <phoneticPr fontId="6"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</si>
  <si>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</si>
  <si>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</si>
  <si>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5" type="noConversion"/>
  </si>
  <si>
    <t>(6) = (4) * (5)</t>
    <phoneticPr fontId="8" type="noConversion"/>
  </si>
  <si>
    <t>(7) = (4) * 150%</t>
    <phoneticPr fontId="8" type="noConversion"/>
  </si>
  <si>
    <t>(8) = (4) * 75%</t>
    <phoneticPr fontId="8" type="noConversion"/>
  </si>
  <si>
    <t>(4)ETN</t>
  </si>
  <si>
    <t>(31)</t>
    <phoneticPr fontId="8" type="noConversion"/>
  </si>
  <si>
    <t>ETN</t>
    <phoneticPr fontId="6" type="noConversion"/>
  </si>
  <si>
    <t>(15)</t>
    <phoneticPr fontId="6" type="noConversion"/>
  </si>
  <si>
    <t>(31)</t>
    <phoneticPr fontId="6" type="noConversion"/>
  </si>
  <si>
    <t>0.1.2.7 ETF</t>
  </si>
  <si>
    <t>0.1.2.8 ETN</t>
  </si>
  <si>
    <t>0.2.2.7 ETF</t>
    <phoneticPr fontId="8" type="noConversion"/>
  </si>
  <si>
    <t>0.2.2.8 ETN</t>
    <phoneticPr fontId="8" type="noConversion"/>
  </si>
  <si>
    <t>twAAA</t>
    <phoneticPr fontId="8" type="noConversion"/>
  </si>
  <si>
    <t>1.2.6 ETN</t>
    <phoneticPr fontId="8" type="noConversion"/>
  </si>
  <si>
    <t>1b.1.11 ETN</t>
    <phoneticPr fontId="8" type="noConversion"/>
  </si>
  <si>
    <t>1b.2.11 ETN</t>
    <phoneticPr fontId="8" type="noConversion"/>
  </si>
  <si>
    <t>(30)</t>
    <phoneticPr fontId="6" type="noConversion"/>
  </si>
  <si>
    <t>目錄</t>
    <phoneticPr fontId="8" type="noConversion"/>
  </si>
  <si>
    <t>註</t>
    <phoneticPr fontId="6" type="noConversion"/>
  </si>
  <si>
    <t>所稱會計師年度查核表格係指屬保險業內部控制及稽核制度實施辦法第二十九條規定之報表及保險業資本適足性管理辦法第五條之報表</t>
    <phoneticPr fontId="6" type="noConversion"/>
  </si>
  <si>
    <t>各式半年及年報應於主管機關規定期限報送</t>
    <phoneticPr fontId="6" type="noConversion"/>
  </si>
  <si>
    <t>15</t>
    <phoneticPr fontId="6" type="noConversion"/>
  </si>
  <si>
    <t>(4)</t>
    <phoneticPr fontId="6" type="noConversion"/>
  </si>
  <si>
    <t>風險項目</t>
  </si>
  <si>
    <t>金額</t>
  </si>
  <si>
    <t>資料來源(註6)</t>
  </si>
  <si>
    <t>列號</t>
    <phoneticPr fontId="8" type="noConversion"/>
  </si>
  <si>
    <t>1.2.5 ETF</t>
    <phoneticPr fontId="8" type="noConversion"/>
  </si>
  <si>
    <t>本項資料來源因公司投資不動產筆數多寡而使列號變更，請依其投資筆數酌予修正資料來源列號。</t>
    <phoneticPr fontId="8" type="noConversion"/>
  </si>
  <si>
    <t>本列所述之資料來源說明中，若風險資本額另由計算表計算而得者，係指風險資本額之連結欄位。</t>
    <phoneticPr fontId="8" type="noConversion"/>
  </si>
  <si>
    <t>(3)</t>
    <phoneticPr fontId="5" type="noConversion"/>
  </si>
  <si>
    <t>表30-8-6：資金運用收益率調整計算表</t>
    <phoneticPr fontId="6" type="noConversion"/>
  </si>
  <si>
    <t>Moody's</t>
  </si>
  <si>
    <t>可減除計算風險資本之金額</t>
    <phoneticPr fontId="6"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</si>
  <si>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</si>
  <si>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</si>
  <si>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</si>
  <si>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</si>
  <si>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</si>
  <si>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</si>
  <si>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</si>
  <si>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</si>
  <si>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</si>
  <si>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</si>
  <si>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</si>
  <si>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</si>
  <si>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</si>
  <si>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</si>
  <si>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</si>
  <si>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</si>
  <si>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</si>
  <si>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</si>
  <si>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</si>
  <si>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</si>
  <si>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</si>
  <si>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</si>
  <si>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</si>
  <si>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</si>
  <si>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</si>
  <si>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</si>
  <si>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</si>
  <si>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</si>
  <si>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</si>
  <si>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</si>
  <si>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</si>
  <si>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</si>
  <si>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</si>
  <si>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</si>
  <si>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</si>
  <si>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</si>
  <si>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</si>
  <si>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</si>
  <si>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</si>
  <si>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</si>
  <si>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</si>
  <si>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</si>
  <si>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</si>
  <si>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</si>
  <si>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</si>
  <si>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</si>
  <si>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</si>
  <si>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</si>
  <si>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</si>
  <si>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</si>
  <si>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</si>
  <si>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</si>
  <si>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</si>
  <si>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</si>
  <si>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</si>
  <si>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</si>
  <si>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</si>
  <si>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</si>
  <si>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</si>
  <si>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</si>
  <si>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</si>
  <si>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</si>
  <si>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</si>
  <si>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</si>
  <si>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</si>
  <si>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</si>
  <si>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</si>
  <si>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</si>
  <si>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</si>
  <si>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</si>
  <si>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</si>
  <si>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</si>
  <si>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</si>
  <si>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</si>
  <si>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</si>
  <si>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</si>
  <si>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</si>
  <si>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</si>
  <si>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</si>
  <si>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</si>
  <si>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</si>
  <si>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</si>
  <si>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</si>
  <si>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</si>
  <si>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</si>
  <si>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</si>
  <si>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</si>
  <si>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</si>
  <si>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</si>
  <si>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</si>
  <si>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</si>
  <si>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</si>
  <si>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</si>
  <si>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</si>
  <si>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</si>
  <si>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</si>
  <si>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</si>
  <si>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</si>
  <si>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</si>
  <si>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</si>
  <si>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</si>
  <si>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</si>
  <si>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</si>
  <si>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</si>
  <si>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</si>
  <si>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</si>
  <si>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</si>
  <si>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</si>
  <si>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</si>
  <si>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</si>
  <si>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</si>
  <si>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</si>
  <si>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</si>
  <si>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</si>
  <si>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</si>
  <si>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</si>
  <si>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</si>
  <si>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</si>
  <si>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</si>
  <si>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</si>
  <si>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</si>
  <si>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</si>
  <si>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</si>
  <si>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</si>
  <si>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</si>
  <si>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</si>
  <si>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</si>
  <si>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</si>
  <si>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</si>
  <si>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</si>
  <si>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</si>
  <si>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</si>
  <si>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</si>
  <si>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</si>
  <si>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</si>
  <si>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</si>
  <si>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</si>
  <si>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</si>
  <si>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</si>
  <si>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</si>
  <si>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</si>
  <si>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</si>
  <si>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</si>
  <si>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</si>
  <si>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</si>
  <si>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</si>
  <si>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</si>
  <si>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</si>
  <si>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</si>
  <si>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</si>
  <si>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</si>
  <si>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</si>
  <si>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</si>
  <si>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</si>
  <si>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</si>
  <si>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</si>
  <si>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</si>
  <si>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</si>
  <si>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</si>
  <si>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</si>
  <si>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</si>
  <si>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</si>
  <si>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</si>
  <si>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</si>
  <si>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</si>
  <si>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</si>
  <si>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</si>
  <si>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</si>
  <si>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</si>
  <si>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</si>
  <si>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</si>
  <si>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</si>
  <si>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</si>
  <si>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</si>
  <si>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</si>
  <si>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</si>
  <si>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</si>
  <si>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</si>
  <si>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</si>
  <si>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</si>
  <si>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</si>
  <si>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</si>
  <si>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</si>
  <si>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</si>
  <si>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</si>
  <si>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</si>
  <si>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</si>
  <si>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</si>
  <si>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</si>
  <si>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</si>
  <si>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</si>
  <si>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</si>
  <si>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</si>
  <si>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</si>
  <si>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</si>
  <si>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</si>
  <si>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</si>
  <si>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</si>
  <si>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</si>
  <si>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</si>
  <si>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</si>
  <si>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</si>
  <si>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</si>
  <si>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</si>
  <si>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</si>
  <si>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</si>
  <si>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</si>
  <si>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</si>
  <si>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</si>
  <si>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</si>
  <si>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</si>
  <si>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</si>
  <si>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</si>
  <si>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</si>
  <si>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</si>
  <si>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</si>
  <si>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</si>
  <si>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</si>
  <si>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</si>
  <si>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</si>
  <si>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</si>
  <si>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</si>
  <si>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</si>
  <si>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</si>
  <si>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</si>
  <si>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</si>
  <si>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</si>
  <si>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</si>
  <si>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</si>
  <si>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</si>
  <si>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</si>
  <si>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</si>
  <si>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</si>
  <si>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</si>
  <si>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</si>
  <si>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</si>
  <si>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</si>
  <si>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</si>
  <si>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</si>
  <si>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</si>
  <si>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</si>
  <si>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</si>
  <si>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</si>
  <si>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</si>
  <si>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</si>
  <si>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</si>
  <si>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</si>
  <si>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</si>
  <si>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</si>
  <si>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</si>
  <si>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</si>
  <si>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</si>
  <si>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</si>
  <si>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</si>
  <si>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</si>
  <si>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</si>
  <si>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</si>
  <si>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</si>
  <si>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</si>
  <si>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</si>
  <si>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</si>
  <si>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</si>
  <si>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</si>
  <si>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</si>
  <si>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</si>
  <si>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</si>
  <si>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</si>
  <si>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</si>
  <si>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</si>
  <si>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</si>
  <si>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</si>
  <si>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</si>
  <si>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</si>
  <si>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</si>
  <si>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</si>
  <si>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</si>
  <si>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</si>
  <si>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</si>
  <si>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</si>
  <si>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</si>
  <si>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</si>
  <si>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</si>
  <si>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</si>
  <si>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</si>
  <si>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</si>
  <si>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</si>
  <si>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</si>
  <si>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</si>
  <si>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</si>
  <si>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</si>
  <si>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</si>
  <si>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</si>
  <si>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</si>
  <si>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</si>
  <si>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</si>
  <si>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</si>
  <si>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</si>
  <si>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</si>
  <si>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</si>
  <si>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</si>
  <si>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</si>
  <si>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</si>
  <si>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</si>
  <si>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</si>
  <si>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</si>
  <si>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</si>
  <si>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</si>
  <si>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</si>
  <si>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</si>
  <si>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</si>
  <si>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</si>
  <si>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</si>
  <si>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</si>
  <si>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</si>
  <si>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</si>
  <si>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</si>
  <si>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</si>
  <si>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</si>
  <si>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</si>
  <si>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</si>
  <si>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</si>
  <si>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</si>
  <si>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</si>
  <si>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</si>
  <si>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</si>
  <si>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</si>
  <si>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</si>
  <si>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</si>
  <si>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</si>
  <si>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</si>
  <si>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</si>
  <si>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</si>
  <si>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</si>
  <si>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</si>
  <si>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</si>
  <si>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</si>
  <si>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</si>
  <si>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</si>
  <si>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</si>
  <si>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</si>
  <si>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</si>
  <si>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</si>
  <si>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</si>
  <si>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</si>
  <si>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</si>
  <si>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</si>
  <si>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</si>
  <si>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</si>
  <si>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</si>
  <si>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</si>
  <si>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</si>
  <si>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</si>
  <si>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</si>
  <si>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</si>
  <si>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</si>
  <si>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</si>
  <si>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</si>
  <si>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</si>
  <si>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</si>
  <si>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</si>
  <si>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</si>
  <si>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</si>
  <si>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</si>
  <si>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</si>
  <si>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</si>
  <si>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</si>
  <si>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</si>
  <si>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</si>
  <si>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</si>
  <si>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</si>
  <si>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</si>
  <si>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</si>
  <si>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</si>
  <si>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</si>
  <si>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</si>
  <si>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</si>
  <si>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</si>
  <si>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</si>
  <si>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</si>
  <si>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</si>
  <si>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</si>
  <si>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</si>
  <si>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</si>
  <si>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</si>
  <si>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</si>
  <si>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</si>
  <si>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</si>
  <si>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</si>
  <si>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</si>
  <si>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</si>
  <si>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</si>
  <si>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</si>
  <si>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</si>
  <si>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</si>
  <si>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</si>
  <si>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</si>
  <si>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</si>
  <si>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</si>
  <si>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</si>
  <si>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</si>
  <si>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</si>
  <si>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</si>
  <si>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</si>
  <si>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</si>
  <si>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</si>
  <si>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</si>
  <si>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</si>
  <si>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</si>
  <si>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</si>
  <si>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</si>
  <si>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</si>
  <si>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</si>
  <si>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</si>
  <si>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</si>
  <si>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</si>
  <si>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</si>
  <si>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</si>
  <si>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</si>
  <si>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</si>
  <si>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</si>
  <si>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</si>
  <si>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</si>
  <si>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</si>
  <si>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</si>
  <si>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</si>
  <si>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</si>
  <si>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</si>
  <si>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</si>
  <si>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</si>
  <si>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</si>
  <si>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</si>
  <si>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</si>
  <si>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</si>
  <si>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</si>
  <si>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</si>
  <si>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</si>
  <si>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</si>
  <si>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</si>
  <si>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</si>
  <si>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</si>
  <si>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</si>
  <si>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</si>
  <si>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</si>
  <si>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</si>
  <si>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</si>
  <si>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</si>
  <si>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</si>
  <si>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</si>
  <si>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</si>
  <si>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</si>
  <si>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</si>
  <si>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</si>
  <si>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</si>
  <si>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</si>
  <si>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</si>
  <si>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</si>
  <si>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</si>
  <si>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</si>
  <si>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</si>
  <si>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</si>
  <si>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</si>
  <si>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</si>
  <si>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</si>
  <si>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</si>
  <si>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</si>
  <si>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</si>
  <si>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</si>
  <si>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</si>
  <si>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</si>
  <si>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</si>
  <si>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</si>
  <si>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</si>
  <si>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</si>
  <si>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</si>
  <si>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</si>
  <si>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</si>
  <si>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</si>
  <si>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</si>
  <si>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</si>
  <si>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</si>
  <si>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</si>
  <si>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</si>
  <si>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</si>
  <si>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</si>
  <si>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</si>
  <si>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</si>
  <si>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</si>
  <si>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</si>
  <si>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</si>
  <si>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</si>
  <si>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</si>
  <si>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</si>
  <si>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</si>
  <si>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</si>
  <si>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</si>
  <si>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</si>
  <si>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</si>
  <si>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</si>
  <si>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</si>
  <si>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</si>
  <si>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</si>
  <si>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</si>
  <si>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</si>
  <si>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</si>
  <si>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</si>
  <si>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</si>
  <si>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</si>
  <si>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</si>
  <si>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</si>
  <si>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</si>
  <si>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</si>
  <si>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</si>
  <si>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</si>
  <si>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</si>
  <si>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</si>
  <si>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</si>
  <si>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</si>
  <si>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</si>
  <si>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</si>
  <si>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</si>
  <si>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</si>
  <si>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</si>
  <si>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</si>
  <si>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</si>
  <si>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</si>
  <si>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</si>
  <si>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</si>
  <si>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</si>
  <si>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</si>
  <si>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</si>
  <si>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</si>
  <si>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</si>
  <si>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</si>
  <si>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</si>
  <si>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</si>
  <si>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</si>
  <si>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</si>
  <si>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</si>
  <si>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</si>
  <si>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</si>
  <si>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</si>
  <si>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</si>
  <si>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</si>
  <si>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</si>
  <si>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</si>
  <si>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</si>
  <si>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</si>
  <si>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</si>
  <si>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</si>
  <si>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</si>
  <si>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</si>
  <si>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</si>
  <si>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</si>
  <si>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</si>
  <si>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</si>
  <si>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</si>
  <si>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</si>
  <si>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</si>
  <si>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</si>
  <si>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</si>
  <si>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</si>
  <si>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</si>
  <si>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</si>
  <si>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</si>
  <si>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</si>
  <si>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</si>
  <si>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</si>
  <si>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</si>
  <si>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</si>
  <si>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</si>
  <si>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</si>
  <si>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</si>
  <si>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</si>
  <si>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</si>
  <si>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</si>
  <si>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</si>
  <si>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</si>
  <si>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</si>
  <si>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</si>
  <si>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</si>
  <si>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</si>
  <si>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</si>
  <si>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</si>
  <si>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</si>
  <si>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</si>
  <si>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</si>
  <si>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</si>
  <si>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</si>
  <si>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</si>
  <si>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</si>
  <si>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</si>
  <si>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</si>
  <si>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</si>
  <si>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</si>
  <si>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</si>
  <si>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</si>
  <si>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</si>
  <si>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</si>
  <si>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</si>
  <si>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</si>
  <si>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</si>
  <si>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</si>
  <si>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</si>
  <si>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</si>
  <si>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</si>
  <si>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</si>
  <si>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</si>
  <si>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</si>
  <si>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</si>
  <si>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</si>
  <si>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</si>
  <si>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</si>
  <si>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</si>
  <si>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</si>
  <si>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</si>
  <si>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</si>
  <si>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</si>
  <si>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</si>
  <si>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</si>
  <si>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</si>
  <si>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</si>
  <si>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</si>
  <si>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</si>
  <si>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</si>
  <si>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</si>
  <si>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</si>
  <si>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</si>
  <si>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</si>
  <si>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</si>
  <si>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</si>
  <si>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</si>
  <si>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</si>
  <si>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</si>
  <si>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</si>
  <si>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</si>
  <si>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</si>
  <si>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</si>
  <si>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</si>
  <si>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</si>
  <si>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</si>
  <si>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</si>
  <si>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</si>
  <si>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</si>
  <si>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</si>
  <si>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</si>
  <si>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</si>
  <si>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</si>
  <si>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</si>
  <si>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</si>
  <si>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</si>
  <si>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</si>
  <si>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</si>
  <si>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</si>
  <si>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</si>
  <si>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</si>
  <si>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</si>
  <si>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</si>
  <si>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</si>
  <si>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</si>
  <si>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</si>
  <si>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</si>
  <si>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</si>
  <si>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</si>
  <si>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</si>
  <si>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</si>
  <si>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</si>
  <si>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</si>
  <si>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</si>
  <si>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</si>
  <si>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</si>
  <si>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</si>
  <si>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</si>
  <si>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</si>
  <si>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</si>
  <si>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</si>
  <si>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</si>
  <si>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</si>
  <si>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</si>
  <si>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</si>
  <si>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</si>
  <si>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</si>
  <si>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</si>
  <si>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</si>
  <si>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</si>
  <si>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</si>
  <si>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</si>
  <si>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</si>
  <si>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</si>
  <si>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</si>
  <si>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</si>
  <si>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</si>
  <si>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</si>
  <si>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</si>
  <si>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</si>
  <si>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</si>
  <si>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</si>
  <si>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</si>
  <si>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</si>
  <si>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</si>
  <si>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</si>
  <si>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</si>
  <si>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</si>
  <si>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</si>
  <si>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</si>
  <si>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</si>
  <si>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</si>
  <si>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</si>
  <si>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</si>
  <si>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</si>
  <si>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</si>
  <si>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</si>
  <si>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</si>
  <si>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</si>
  <si>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</si>
  <si>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</si>
  <si>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</si>
  <si>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</si>
  <si>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</si>
  <si>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</si>
  <si>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</si>
  <si>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</si>
  <si>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</si>
  <si>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</si>
  <si>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</si>
  <si>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</si>
  <si>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</si>
  <si>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</si>
  <si>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</si>
  <si>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</si>
  <si>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</si>
  <si>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</si>
  <si>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</si>
  <si>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</si>
  <si>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</si>
  <si>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</si>
  <si>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</si>
  <si>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</si>
  <si>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</si>
  <si>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</si>
  <si>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</si>
  <si>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</si>
  <si>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</si>
  <si>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</si>
  <si>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</si>
  <si>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</si>
  <si>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</si>
  <si>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</si>
  <si>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</si>
  <si>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</si>
  <si>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</si>
  <si>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</si>
  <si>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</si>
  <si>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</si>
  <si>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</si>
  <si>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</si>
  <si>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</si>
  <si>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</si>
  <si>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</si>
  <si>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</si>
  <si>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</si>
  <si>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</si>
  <si>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</si>
  <si>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</si>
  <si>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</si>
  <si>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</si>
  <si>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</si>
  <si>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</si>
  <si>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</si>
  <si>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</si>
  <si>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</si>
  <si>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</si>
  <si>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</si>
  <si>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</si>
  <si>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</si>
  <si>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</si>
  <si>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</si>
  <si>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</si>
  <si>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</si>
  <si>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</si>
  <si>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</si>
  <si>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</si>
  <si>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</si>
  <si>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</si>
  <si>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</si>
  <si>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</si>
  <si>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</si>
  <si>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</si>
  <si>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</si>
  <si>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</si>
  <si>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</si>
  <si>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</si>
  <si>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</si>
  <si>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</si>
  <si>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</si>
  <si>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</si>
  <si>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</si>
  <si>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</si>
  <si>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</si>
  <si>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</si>
  <si>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</si>
  <si>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</si>
  <si>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</si>
  <si>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</si>
  <si>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</si>
  <si>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</si>
  <si>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</si>
  <si>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</si>
  <si>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</si>
  <si>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</si>
  <si>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</si>
  <si>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</si>
  <si>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</si>
  <si>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</si>
  <si>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</si>
  <si>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</si>
  <si>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</si>
  <si>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</si>
  <si>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</si>
  <si>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</si>
  <si>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</si>
  <si>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</si>
  <si>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</si>
  <si>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</si>
  <si>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</si>
  <si>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</si>
  <si>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</si>
  <si>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</si>
  <si>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</si>
  <si>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</si>
  <si>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</si>
  <si>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</si>
  <si>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</si>
  <si>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</si>
  <si>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</si>
  <si>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</si>
  <si>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</si>
  <si>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</si>
  <si>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</si>
  <si>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</si>
  <si>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</si>
  <si>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</si>
  <si>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</si>
  <si>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</si>
  <si>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</si>
  <si>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</si>
  <si>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</si>
  <si>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</si>
  <si>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</si>
  <si>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</si>
  <si>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</si>
  <si>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</si>
  <si>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</si>
  <si>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</si>
  <si>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</si>
  <si>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</si>
  <si>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</si>
  <si>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</si>
  <si>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</si>
  <si>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</si>
  <si>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</si>
  <si>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</si>
  <si>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</si>
  <si>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</si>
  <si>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</si>
  <si>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</si>
  <si>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</si>
  <si>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</si>
  <si>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</si>
  <si>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</si>
  <si>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</si>
  <si>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</si>
  <si>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</si>
  <si>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</si>
  <si>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</si>
  <si>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</si>
  <si>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</si>
  <si>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</si>
  <si>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</si>
  <si>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</si>
  <si>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</si>
  <si>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</si>
  <si>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</si>
  <si>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</si>
  <si>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</si>
  <si>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</si>
  <si>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</si>
  <si>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</si>
  <si>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</si>
  <si>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</si>
  <si>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</si>
  <si>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</si>
  <si>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</si>
  <si>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</si>
  <si>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</si>
  <si>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</si>
  <si>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</si>
  <si>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</si>
  <si>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</si>
  <si>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</si>
  <si>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</si>
  <si>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</si>
  <si>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</si>
  <si>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</si>
  <si>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</si>
  <si>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</si>
  <si>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</si>
  <si>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</si>
  <si>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</si>
  <si>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</si>
  <si>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</si>
  <si>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</si>
  <si>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</si>
  <si>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</si>
  <si>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</si>
  <si>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</si>
  <si>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</si>
  <si>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</si>
  <si>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</si>
  <si>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</si>
  <si>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</si>
  <si>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</si>
  <si>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</si>
  <si>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</si>
  <si>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</si>
  <si>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</si>
  <si>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</si>
  <si>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</si>
  <si>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</si>
  <si>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</si>
  <si>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</si>
  <si>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</si>
  <si>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</si>
  <si>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</si>
  <si>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</si>
  <si>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</si>
  <si>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</si>
  <si>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</si>
  <si>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</si>
  <si>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</si>
  <si>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</si>
  <si>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</si>
  <si>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</si>
  <si>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</si>
  <si>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</si>
  <si>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</si>
  <si>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</si>
  <si>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</si>
  <si>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</si>
  <si>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</si>
  <si>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</si>
  <si>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</si>
  <si>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</si>
  <si>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</si>
  <si>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</si>
  <si>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</si>
  <si>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</si>
  <si>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</si>
  <si>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</si>
  <si>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</si>
  <si>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</si>
  <si>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</si>
  <si>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</si>
  <si>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</si>
  <si>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</si>
  <si>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</si>
  <si>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</si>
  <si>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</si>
  <si>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</si>
  <si>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</si>
  <si>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</si>
  <si>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</si>
  <si>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</si>
  <si>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</si>
  <si>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</si>
  <si>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</si>
  <si>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</si>
  <si>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</si>
  <si>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</si>
  <si>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</si>
  <si>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</si>
  <si>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</si>
  <si>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</si>
  <si>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</si>
  <si>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</si>
  <si>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</si>
  <si>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</si>
  <si>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</si>
  <si>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</si>
  <si>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</si>
  <si>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</si>
  <si>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</si>
  <si>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</si>
  <si>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</si>
  <si>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</si>
  <si>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</si>
  <si>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</si>
  <si>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</si>
  <si>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</si>
  <si>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</si>
  <si>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</si>
  <si>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</si>
  <si>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</si>
  <si>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</si>
  <si>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</si>
  <si>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</si>
  <si>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</si>
  <si>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</si>
  <si>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</si>
  <si>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</si>
  <si>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</si>
  <si>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</si>
  <si>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</si>
  <si>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</si>
  <si>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</si>
  <si>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</si>
  <si>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</si>
  <si>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</si>
  <si>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</si>
  <si>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</si>
  <si>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</si>
  <si>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</si>
  <si>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</si>
  <si>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</si>
  <si>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</si>
  <si>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</si>
  <si>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</si>
  <si>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</si>
  <si>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</si>
  <si>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</si>
  <si>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</si>
  <si>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</si>
  <si>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</si>
  <si>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</si>
  <si>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</si>
  <si>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</si>
  <si>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</si>
  <si>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</si>
  <si>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</si>
  <si>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</si>
  <si>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</si>
  <si>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</si>
  <si>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</si>
  <si>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</si>
  <si>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</si>
  <si>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</si>
  <si>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</si>
  <si>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</si>
  <si>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</si>
  <si>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</si>
  <si>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</si>
  <si>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</si>
  <si>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</si>
  <si>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</si>
  <si>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</si>
  <si>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</si>
  <si>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</si>
  <si>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</si>
  <si>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</si>
  <si>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</si>
  <si>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</si>
  <si>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</si>
  <si>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</si>
  <si>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</si>
  <si>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</si>
  <si>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</si>
  <si>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</si>
  <si>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</si>
  <si>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</si>
  <si>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</si>
  <si>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</si>
  <si>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</si>
  <si>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</si>
  <si>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</si>
  <si>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</si>
  <si>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</si>
  <si>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</si>
  <si>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</si>
  <si>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</si>
  <si>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</si>
  <si>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</si>
  <si>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</si>
  <si>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</si>
  <si>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</si>
  <si>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</si>
  <si>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</si>
  <si>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</si>
  <si>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</si>
  <si>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</si>
  <si>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</si>
  <si>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</si>
  <si>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T0311Y</t>
  </si>
  <si>
    <t>T0506Y</t>
  </si>
  <si>
    <t>T0806Y</t>
  </si>
  <si>
    <t>T1407Y</t>
  </si>
  <si>
    <t>T1612Y</t>
  </si>
  <si>
    <t>否</t>
    <phoneticPr fontId="8" type="noConversion"/>
  </si>
  <si>
    <t>屬實質互相投資</t>
    <phoneticPr fontId="6" type="noConversion"/>
  </si>
  <si>
    <t>保險股份有限公司(  分公司)   年度(月)報表</t>
    <phoneticPr fontId="6" type="noConversion"/>
  </si>
  <si>
    <t>保險股份有限公司(  分公司)   年度(月)報表</t>
    <phoneticPr fontId="8" type="noConversion"/>
  </si>
  <si>
    <t>風險係數</t>
    <phoneticPr fontId="8" type="noConversion"/>
  </si>
  <si>
    <t>風險資本額</t>
    <phoneticPr fontId="8" type="noConversion"/>
  </si>
  <si>
    <t>股票型基金</t>
    <phoneticPr fontId="8" type="noConversion"/>
  </si>
  <si>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</si>
  <si>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</si>
  <si>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8" type="noConversion"/>
  </si>
  <si>
    <r>
      <rPr>
        <sz val="12"/>
        <rFont val="標楷體"/>
        <family val="4"/>
        <charset val="136"/>
      </rPr>
      <t>國家級投資公司所設立之國內私募股權基金</t>
    </r>
    <phoneticPr fontId="6" type="noConversion"/>
  </si>
  <si>
    <r>
      <rPr>
        <sz val="12"/>
        <rFont val="標楷體"/>
        <family val="4"/>
        <charset val="136"/>
      </rPr>
      <t>證投信及證券商轉投資子公司擔任普通合夥人設立之國內私募股權基金</t>
    </r>
    <phoneticPr fontId="6" type="noConversion"/>
  </si>
  <si>
    <r>
      <rPr>
        <sz val="12"/>
        <rFont val="標楷體"/>
        <family val="4"/>
        <charset val="136"/>
      </rPr>
      <t>指數型基金</t>
    </r>
    <phoneticPr fontId="6" type="noConversion"/>
  </si>
  <si>
    <r>
      <rPr>
        <sz val="12"/>
        <rFont val="標楷體"/>
        <family val="4"/>
        <charset val="136"/>
      </rPr>
      <t>國外不動產投資信託基金</t>
    </r>
    <phoneticPr fontId="6" type="noConversion"/>
  </si>
  <si>
    <r>
      <rPr>
        <sz val="12"/>
        <rFont val="標楷體"/>
        <family val="4"/>
        <charset val="136"/>
      </rPr>
      <t>國外對沖基金</t>
    </r>
    <phoneticPr fontId="6" type="noConversion"/>
  </si>
  <si>
    <r>
      <rPr>
        <sz val="12"/>
        <rFont val="標楷體"/>
        <family val="4"/>
        <charset val="136"/>
      </rPr>
      <t>國外私募股權基金</t>
    </r>
    <phoneticPr fontId="6" type="noConversion"/>
  </si>
  <si>
    <r>
      <rPr>
        <sz val="12"/>
        <rFont val="標楷體"/>
        <family val="4"/>
        <charset val="136"/>
      </rPr>
      <t>國外私募債權基金</t>
    </r>
    <phoneticPr fontId="6" type="noConversion"/>
  </si>
  <si>
    <r>
      <rPr>
        <sz val="12"/>
        <rFont val="標楷體"/>
        <family val="4"/>
        <charset val="136"/>
      </rPr>
      <t>國外不動產私募基金</t>
    </r>
    <phoneticPr fontId="6" type="noConversion"/>
  </si>
  <si>
    <r>
      <rPr>
        <sz val="12"/>
        <rFont val="標楷體"/>
        <family val="4"/>
        <charset val="136"/>
      </rPr>
      <t>基礎建設基金</t>
    </r>
    <phoneticPr fontId="6" type="noConversion"/>
  </si>
  <si>
    <r>
      <rPr>
        <sz val="12"/>
        <rFont val="標楷體"/>
        <family val="4"/>
        <charset val="136"/>
      </rPr>
      <t>商品基金</t>
    </r>
    <phoneticPr fontId="6" type="noConversion"/>
  </si>
  <si>
    <r>
      <rPr>
        <sz val="12"/>
        <rFont val="標楷體"/>
        <family val="4"/>
        <charset val="136"/>
      </rPr>
      <t>其他</t>
    </r>
    <phoneticPr fontId="6"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</si>
  <si>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6"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</si>
  <si>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</si>
  <si>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</si>
  <si>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</si>
  <si>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</si>
  <si>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</si>
  <si>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</si>
  <si>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t>(</t>
    </r>
    <r>
      <rPr>
        <sz val="12"/>
        <rFont val="標楷體"/>
        <family val="4"/>
        <charset val="136"/>
      </rPr>
      <t>一</t>
    </r>
    <r>
      <rPr>
        <sz val="12"/>
        <rFont val="Times New Roman"/>
        <family val="1"/>
      </rPr>
      <t>)</t>
    </r>
    <r>
      <rPr>
        <sz val="12"/>
        <rFont val="標楷體"/>
        <family val="4"/>
        <charset val="136"/>
      </rPr>
      <t>已關發國家</t>
    </r>
    <phoneticPr fontId="6" type="noConversion"/>
  </si>
  <si>
    <r>
      <rPr>
        <sz val="12"/>
        <rFont val="標楷體"/>
        <family val="4"/>
        <charset val="136"/>
      </rPr>
      <t>一、國外關係人投資</t>
    </r>
    <phoneticPr fontId="6"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</si>
  <si>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6" type="noConversion"/>
  </si>
  <si>
    <r>
      <rPr>
        <sz val="12"/>
        <rFont val="標楷體"/>
        <family val="4"/>
        <charset val="136"/>
      </rPr>
      <t>二、國外非關係人投資</t>
    </r>
    <phoneticPr fontId="6" type="noConversion"/>
  </si>
  <si>
    <t>項目</t>
    <phoneticPr fontId="8" type="noConversion"/>
  </si>
  <si>
    <t>本期</t>
    <phoneticPr fontId="8" type="noConversion"/>
  </si>
  <si>
    <t>前期</t>
    <phoneticPr fontId="8" type="noConversion"/>
  </si>
  <si>
    <t>業主權益</t>
    <phoneticPr fontId="8" type="noConversion"/>
  </si>
  <si>
    <t>不含投資型保險專設帳簿之資產總額</t>
    <phoneticPr fontId="8" type="noConversion"/>
  </si>
  <si>
    <t>淨值比率</t>
    <phoneticPr fontId="8" type="noConversion"/>
  </si>
  <si>
    <t>半年報是否申報紙本</t>
    <phoneticPr fontId="8" type="noConversion"/>
  </si>
  <si>
    <t>否</t>
    <phoneticPr fontId="8" type="noConversion"/>
  </si>
  <si>
    <t>否</t>
    <phoneticPr fontId="8" type="noConversion"/>
  </si>
  <si>
    <t>(15)</t>
    <phoneticPr fontId="8" type="noConversion"/>
  </si>
  <si>
    <t>是</t>
  </si>
  <si>
    <t>資本適足率</t>
    <phoneticPr fontId="8" type="noConversion"/>
  </si>
  <si>
    <t>一、資本適足率</t>
    <phoneticPr fontId="8" type="noConversion"/>
  </si>
  <si>
    <t>二、淨值比率</t>
    <phoneticPr fontId="8" type="noConversion"/>
  </si>
  <si>
    <r>
      <rPr>
        <sz val="12"/>
        <rFont val="標楷體"/>
        <family val="4"/>
        <charset val="136"/>
      </rPr>
      <t>全部</t>
    </r>
    <phoneticPr fontId="8" type="noConversion"/>
  </si>
  <si>
    <r>
      <rPr>
        <sz val="10"/>
        <rFont val="標楷體"/>
        <family val="4"/>
        <charset val="136"/>
      </rPr>
      <t>列號</t>
    </r>
    <phoneticPr fontId="8" type="noConversion"/>
  </si>
  <si>
    <r>
      <rPr>
        <sz val="10"/>
        <rFont val="標楷體"/>
        <family val="4"/>
        <charset val="136"/>
      </rPr>
      <t>列號</t>
    </r>
  </si>
  <si>
    <r>
      <rPr>
        <sz val="10"/>
        <rFont val="標楷體"/>
        <family val="4"/>
        <charset val="136"/>
      </rPr>
      <t>號</t>
    </r>
    <phoneticPr fontId="8"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</si>
  <si>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8" type="noConversion"/>
  </si>
  <si>
    <r>
      <rPr>
        <sz val="10"/>
        <rFont val="標楷體"/>
        <family val="4"/>
        <charset val="136"/>
      </rPr>
      <t>一、關係人資產</t>
    </r>
    <phoneticPr fontId="8" type="noConversion"/>
  </si>
  <si>
    <r>
      <rPr>
        <b/>
        <sz val="12"/>
        <rFont val="標楷體"/>
        <family val="4"/>
        <charset val="136"/>
      </rPr>
      <t>列號</t>
    </r>
  </si>
  <si>
    <r>
      <t xml:space="preserve">R3c </t>
    </r>
    <r>
      <rPr>
        <sz val="10"/>
        <rFont val="標楷體"/>
        <family val="4"/>
        <charset val="136"/>
      </rPr>
      <t>長年期保險風險</t>
    </r>
    <r>
      <rPr>
        <sz val="10"/>
        <rFont val="Book Antiqua"/>
        <family val="1"/>
      </rPr>
      <t xml:space="preserve"> </t>
    </r>
    <phoneticPr fontId="8" type="noConversion"/>
  </si>
  <si>
    <t>負債型特別股：為累積或有利率加碼條件或其他提前贖回之誘因</t>
    <phoneticPr fontId="6" type="noConversion"/>
  </si>
  <si>
    <t>小計</t>
    <phoneticPr fontId="6" type="noConversion"/>
  </si>
  <si>
    <t>具資本性資債券：為累積或有利率加碼條件或其他提前贖回之誘因</t>
    <phoneticPr fontId="6" type="noConversion"/>
  </si>
  <si>
    <t>平衡型共同基金及多重資產型基金</t>
    <phoneticPr fontId="6" type="noConversion"/>
  </si>
  <si>
    <t>平衡型共同基金及多重資產型基金</t>
    <phoneticPr fontId="6" type="noConversion"/>
  </si>
  <si>
    <t>平衡型基金及多重資產型基金</t>
    <phoneticPr fontId="11" type="noConversion"/>
  </si>
  <si>
    <t>項     目</t>
    <phoneticPr fontId="8" type="noConversion"/>
  </si>
  <si>
    <t>損失額度</t>
  </si>
  <si>
    <t>風險資本額</t>
  </si>
  <si>
    <t>地震信用風險</t>
  </si>
  <si>
    <t>颱風洪水信用風險</t>
  </si>
  <si>
    <t>淨自留損失總額</t>
  </si>
  <si>
    <t>計算工具(註1):</t>
    <phoneticPr fontId="8" type="noConversion"/>
  </si>
  <si>
    <t>地震自留風險</t>
    <phoneticPr fontId="8" type="noConversion"/>
  </si>
  <si>
    <t>颱風洪水自留風險</t>
    <phoneticPr fontId="8" type="noConversion"/>
  </si>
  <si>
    <t>地震風險資本:</t>
    <phoneticPr fontId="8" type="noConversion"/>
  </si>
  <si>
    <t>颱風洪水風險:</t>
    <phoneticPr fontId="8" type="noConversion"/>
  </si>
  <si>
    <t xml:space="preserve">  保費不足準備</t>
    <phoneticPr fontId="8" type="noConversion"/>
  </si>
  <si>
    <t xml:space="preserve">  負債適足準備</t>
    <phoneticPr fontId="8" type="noConversion"/>
  </si>
  <si>
    <t xml:space="preserve">  其他準備</t>
    <phoneticPr fontId="8" type="noConversion"/>
  </si>
  <si>
    <t xml:space="preserve">        保險股份有限公司(○○分公司) 年度(月、季、半年)報表</t>
  </si>
  <si>
    <t>備抵損失</t>
    <phoneticPr fontId="8" type="noConversion"/>
  </si>
  <si>
    <t>備抵損失</t>
    <phoneticPr fontId="8" type="noConversion"/>
  </si>
  <si>
    <t>備抵損失</t>
    <phoneticPr fontId="8" type="noConversion"/>
  </si>
  <si>
    <t>風險資本總額</t>
    <phoneticPr fontId="8" type="noConversion"/>
  </si>
  <si>
    <t>重大事故特別準備金
(負債)</t>
    <phoneticPr fontId="8" type="noConversion"/>
  </si>
  <si>
    <t>天災相關重大事故特別準備金</t>
    <phoneticPr fontId="8" type="noConversion"/>
  </si>
  <si>
    <t>總計</t>
    <phoneticPr fontId="8" type="noConversion"/>
  </si>
  <si>
    <t>自有資本(註1)</t>
    <phoneticPr fontId="8" type="noConversion"/>
  </si>
  <si>
    <t>(3)=(1)+(2)</t>
    <phoneticPr fontId="8" type="noConversion"/>
  </si>
  <si>
    <t>(1)</t>
    <phoneticPr fontId="8" type="noConversion"/>
  </si>
  <si>
    <t>風險資本含天災增加比率</t>
    <phoneticPr fontId="8" type="noConversion"/>
  </si>
  <si>
    <t>(5)</t>
    <phoneticPr fontId="8" type="noConversion"/>
  </si>
  <si>
    <t>(8)=(6)*(7)</t>
    <phoneticPr fontId="8" type="noConversion"/>
  </si>
  <si>
    <t>(9)=MIN((3),(8))</t>
    <phoneticPr fontId="8" type="noConversion"/>
  </si>
  <si>
    <t>得計入自有資本之金額</t>
    <phoneticPr fontId="8" type="noConversion"/>
  </si>
  <si>
    <t>重大事故特別準備金計入自有資本上限</t>
    <phoneticPr fontId="8" type="noConversion"/>
  </si>
  <si>
    <t>表30-8-8：得計入自有資本之重大事故特別準備金</t>
    <phoneticPr fontId="8" type="noConversion"/>
  </si>
  <si>
    <t>重大事故特別準備金
(權益)</t>
    <phoneticPr fontId="8" type="noConversion"/>
  </si>
  <si>
    <t>不含天災之風險資本總額</t>
    <phoneticPr fontId="8" type="noConversion"/>
  </si>
  <si>
    <t>(3)=(1)x(2)</t>
    <phoneticPr fontId="8" type="noConversion"/>
  </si>
  <si>
    <t>簽單業務損失金額
(註3)</t>
    <phoneticPr fontId="8" type="noConversion"/>
  </si>
  <si>
    <t>自留業務損失金額
(註4)</t>
    <phoneticPr fontId="8" type="noConversion"/>
  </si>
  <si>
    <t>非比例性再保合約的風險
抵減額度(註5)</t>
    <phoneticPr fontId="8" type="noConversion"/>
  </si>
  <si>
    <t>法定調整項(註6)</t>
    <phoneticPr fontId="8" type="noConversion"/>
  </si>
  <si>
    <t>無信用風險考量的
分出業務損失金額(註2)</t>
    <phoneticPr fontId="8" type="noConversion"/>
  </si>
  <si>
    <t>(8)=(5)-(6)+(7)</t>
    <phoneticPr fontId="8" type="noConversion"/>
  </si>
  <si>
    <t>註1 : 標準係數法請依據財團法人保險事業發展中心公告之最新「天災風險資本標準係數法試算表」填報。</t>
  </si>
  <si>
    <t>註2 : 係指分出對象為政府擔保之基金或政府授權相關機構，目前台灣尚無該類機構。</t>
    <phoneticPr fontId="8" type="noConversion"/>
  </si>
  <si>
    <t>註3 : 係指各公司的直接簽單業務，包含國內分進，但不考量任何再保分出之業務。</t>
    <phoneticPr fontId="8" type="noConversion"/>
  </si>
  <si>
    <t>註4 : 係指各公司的直接簽單業務經考量比例性再保分出後之業務。</t>
    <phoneticPr fontId="8" type="noConversion"/>
  </si>
  <si>
    <t>註5 : 各公司在各回歸期下的損失，可透過非比例再保合約攤回之損失額度。若計算工具採標準模型法，請依試算表內資訊填列，若採內部/商用天災模型者，則可忽略不填。</t>
    <phoneticPr fontId="8" type="noConversion"/>
  </si>
  <si>
    <t>註6 : 若於原保險契約生效前，或擬分出保險責任開始之日前，就再保險契約之再保險成分、再保險費率及再保險佣金等條件，有未取得再保險人確認認受文件者，其再保可攤回金額，應全數納入各災害類型淨自留風險之損失額度。</t>
    <phoneticPr fontId="8" type="noConversion"/>
  </si>
  <si>
    <t>得計入自有資本之重大事故特別準備金(註2)</t>
    <phoneticPr fontId="8" type="noConversion"/>
  </si>
  <si>
    <t>(6)=(4)/(5)-1</t>
    <phoneticPr fontId="8" type="noConversion"/>
  </si>
  <si>
    <t>(1)</t>
    <phoneticPr fontId="6" type="noConversion"/>
  </si>
  <si>
    <t>(2)</t>
    <phoneticPr fontId="6" type="noConversion"/>
  </si>
  <si>
    <t>註1：不含重大事故特別準備金之自有資本</t>
    <phoneticPr fontId="8" type="noConversion"/>
  </si>
  <si>
    <t>否</t>
    <phoneticPr fontId="8" type="noConversion"/>
  </si>
  <si>
    <t>天災風險資本</t>
    <phoneticPr fontId="8" type="noConversion"/>
  </si>
  <si>
    <t>不動產投資評價調整數</t>
    <phoneticPr fontId="8" type="noConversion"/>
  </si>
  <si>
    <t>b.無信用評等者</t>
    <phoneticPr fontId="6" type="noConversion"/>
  </si>
  <si>
    <t>證券代號及發行機構代號請洽由財團法人保險事業發展中心統一配賦。</t>
    <phoneticPr fontId="6" type="noConversion"/>
  </si>
  <si>
    <t>固定收益特別股係指同時符合下列五條件者：①有固定到期日②固定股利率③可累積④到期償還本金⑤非強制轉換。</t>
    <phoneticPr fontId="8" type="noConversion"/>
  </si>
  <si>
    <t>強制汽車責任保險之特別準備金依其規定辦理，填報欄(8)、欄(13)、欄(15)與欄(19)。</t>
    <phoneticPr fontId="8" type="noConversion"/>
  </si>
  <si>
    <t>核能保險之特別準備金依其規定辦理，填報欄(8)、欄(13)至欄(16)、欄(19)與欄(20)。</t>
    <phoneticPr fontId="8" type="noConversion"/>
  </si>
  <si>
    <t>政策性地震保險之特別準備金依其規定辦理，填報欄(8)、欄(13)至欄(16)、欄(19)與欄(20)。</t>
    <phoneticPr fontId="8" type="noConversion"/>
  </si>
  <si>
    <t>欄(8)提存數依保險業各種準備金提存辦法第10條第1項第1款規定辦理，並應依國際會計準則第十二號公報扣除所得稅後之餘額提列。若無提存數時，則本欄填0。</t>
    <phoneticPr fontId="6" type="noConversion"/>
  </si>
  <si>
    <t>填列半年報時，應為本半年度金額加計前一年度下半年(7/1至12/31)金額，用以表示一年期之已滿期保費金額。</t>
    <phoneticPr fontId="8" type="noConversion"/>
  </si>
  <si>
    <t>高於預計賠款收回數依保險業各種準備金提存辦法第10條第1項第2款規定辦理</t>
    <phoneticPr fontId="8" type="noConversion"/>
  </si>
  <si>
    <t>欄(10)及欄(12)應依國際會計準則第十二號公報扣除所得稅後之餘額沖減或收回之。</t>
    <phoneticPr fontId="8" type="noConversion"/>
  </si>
  <si>
    <t>※傷害險收回數之門檻為已滿期保費之30%。</t>
    <phoneticPr fontId="6" type="noConversion"/>
  </si>
  <si>
    <t>跨險沖減之險別及金額應依據報部備查文件辦理。</t>
    <phoneticPr fontId="6" type="noConversion"/>
  </si>
  <si>
    <t>本表之保證保險未包含住宅抵押貸款信用保證保險。</t>
    <phoneticPr fontId="6" type="noConversion"/>
  </si>
  <si>
    <t>欄(4)實際賠款等於自留賠款加IBNR淨提存，不含ULAE費用。</t>
    <phoneticPr fontId="8" type="noConversion"/>
  </si>
  <si>
    <t>欄(1)為計算危險變動特別準備金之滿期自留保費，各險按其相關法令規定計算，部分險種得與表24(7)欄不同，如團體傷害險、旅行業綜合責任險、旅行業履約保證險。</t>
    <phoneticPr fontId="8" type="noConversion"/>
  </si>
  <si>
    <t>可分配理賠費用係指理賠費用中可明確歸屬於某一賠案者</t>
  </si>
  <si>
    <t>(11)欄之提存方法請填列 A：損失發展三角形,B：依相關法令規定辦理,C：依原先商品報部計算說明書辦理,D：其他</t>
  </si>
  <si>
    <t>(16)欄核能保險與政策性地震險之賠款準備金依其相關規定辦理，其餘險種以總額基礎計算。</t>
  </si>
  <si>
    <t>代號為財團法人保險事業發展中心所統一配賦之代號。</t>
    <phoneticPr fontId="5" type="noConversion"/>
  </si>
  <si>
    <t>是否為關係人請依序填列A.是,B.否,C.其他;所稱關係人係依國際會計準則第二十四號公報、公司法第369-1~369-3條、第369-9條、及第369-11條</t>
    <phoneticPr fontId="8" type="noConversion"/>
  </si>
  <si>
    <t>再保險經紀人欄之填列係指再保險分出(分入)業務第一手分出(分入)時透過之再保險經紀人。請填列其代號及名稱,若無者請填無。</t>
    <phoneticPr fontId="5" type="noConversion"/>
  </si>
  <si>
    <t>未適格再保險人應分別填列其代號、名稱、信用評等機構、評等等級、是否為關係人。</t>
    <phoneticPr fontId="5" type="noConversion"/>
  </si>
  <si>
    <t>未逾九個月之已付賠款應攤回再保賠款與給付係指已付賠款之應攤回再保賠款與給付未超過保險賠款賠付日(再保險契約另有訂定者，從其約定)</t>
    <phoneticPr fontId="5" type="noConversion"/>
  </si>
  <si>
    <t>(1)</t>
    <phoneticPr fontId="8" type="noConversion"/>
  </si>
  <si>
    <t>(5a)</t>
    <phoneticPr fontId="8" type="noConversion"/>
  </si>
  <si>
    <t>(5b)</t>
    <phoneticPr fontId="8" type="noConversion"/>
  </si>
  <si>
    <t>(5c)</t>
    <phoneticPr fontId="8" type="noConversion"/>
  </si>
  <si>
    <t>(5d)</t>
    <phoneticPr fontId="8" type="noConversion"/>
  </si>
  <si>
    <t>(5)
=(5a)+(5b)-(5c)-(5d)</t>
    <phoneticPr fontId="8" type="noConversion"/>
  </si>
  <si>
    <t>(6a)</t>
    <phoneticPr fontId="8" type="noConversion"/>
  </si>
  <si>
    <t>(6b)</t>
    <phoneticPr fontId="8" type="noConversion"/>
  </si>
  <si>
    <t>(6c)</t>
    <phoneticPr fontId="8" type="noConversion"/>
  </si>
  <si>
    <t>(6d)</t>
    <phoneticPr fontId="8" type="noConversion"/>
  </si>
  <si>
    <t>(6)
=(6a)+(6b)-(6c)-(6d)</t>
    <phoneticPr fontId="8" type="noConversion"/>
  </si>
  <si>
    <t>(7a)</t>
    <phoneticPr fontId="8" type="noConversion"/>
  </si>
  <si>
    <t>(7b)</t>
    <phoneticPr fontId="8" type="noConversion"/>
  </si>
  <si>
    <t>(7)
=(7a)-(7b)</t>
    <phoneticPr fontId="8" type="noConversion"/>
  </si>
  <si>
    <t>(8a)</t>
    <phoneticPr fontId="8" type="noConversion"/>
  </si>
  <si>
    <t>(8b)</t>
    <phoneticPr fontId="8" type="noConversion"/>
  </si>
  <si>
    <t>(8c)</t>
    <phoneticPr fontId="8" type="noConversion"/>
  </si>
  <si>
    <t>(8)
=(8a)+(8b)-(8c)</t>
    <phoneticPr fontId="8" type="noConversion"/>
  </si>
  <si>
    <t>(9a)</t>
    <phoneticPr fontId="8" type="noConversion"/>
  </si>
  <si>
    <t>(9b)</t>
    <phoneticPr fontId="8" type="noConversion"/>
  </si>
  <si>
    <t>(9)
=(9a)-(9b)</t>
    <phoneticPr fontId="8" type="noConversion"/>
  </si>
  <si>
    <t>(10a)</t>
    <phoneticPr fontId="8" type="noConversion"/>
  </si>
  <si>
    <t>(10b)</t>
    <phoneticPr fontId="8" type="noConversion"/>
  </si>
  <si>
    <t>(10)
=(10a)-(10b)</t>
    <phoneticPr fontId="8" type="noConversion"/>
  </si>
  <si>
    <t>(11a)</t>
    <phoneticPr fontId="8" type="noConversion"/>
  </si>
  <si>
    <t>(1b)</t>
    <phoneticPr fontId="8" type="noConversion"/>
  </si>
  <si>
    <t>(11)
=(11a)-(11b)</t>
    <phoneticPr fontId="8" type="noConversion"/>
  </si>
  <si>
    <t>(12)
=(7)+(8)
+(9)+(10)
+(11)</t>
    <phoneticPr fontId="8" type="noConversion"/>
  </si>
  <si>
    <t>(13)
=(5)+(6)
+(12)</t>
    <phoneticPr fontId="8" type="noConversion"/>
  </si>
  <si>
    <t>而自有資本可加回金額以納入天災風險資本後風險資本總額之增幅比率為限。</t>
  </si>
  <si>
    <t>調整後不動產稅後增值或稅後減少之金額</t>
    <phoneticPr fontId="6" type="noConversion"/>
  </si>
  <si>
    <t>可計入自有資本加計項之比例</t>
  </si>
  <si>
    <t>可計入自有資本加計項之比例</t>
    <phoneticPr fontId="8" type="noConversion"/>
  </si>
  <si>
    <t>可計入自有資本加計項之金額</t>
    <phoneticPr fontId="8" type="noConversion"/>
  </si>
  <si>
    <t>應計提風險資本之不動產評價調整數之調整比率</t>
    <phoneticPr fontId="8" type="noConversion"/>
  </si>
  <si>
    <t>可計入自有資本加計項之金額</t>
    <phoneticPr fontId="6"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</si>
  <si>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</si>
  <si>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</si>
  <si>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</si>
  <si>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</si>
  <si>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</si>
  <si>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</si>
  <si>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</si>
  <si>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</si>
  <si>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</si>
  <si>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</si>
  <si>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</si>
  <si>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</si>
  <si>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</si>
  <si>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</si>
  <si>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</si>
  <si>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</si>
  <si>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</si>
  <si>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</si>
  <si>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</si>
  <si>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</si>
  <si>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</si>
  <si>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</si>
  <si>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</si>
  <si>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</si>
  <si>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</si>
  <si>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</si>
  <si>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</si>
  <si>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</si>
  <si>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</si>
  <si>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</si>
  <si>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</si>
  <si>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</si>
  <si>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</si>
  <si>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</si>
  <si>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</si>
  <si>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</si>
  <si>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</si>
  <si>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</si>
  <si>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</si>
  <si>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</si>
  <si>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</si>
  <si>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</si>
  <si>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</si>
  <si>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</si>
  <si>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</si>
  <si>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</si>
  <si>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</si>
  <si>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</si>
  <si>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</si>
  <si>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</si>
  <si>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</si>
  <si>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</si>
  <si>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</si>
  <si>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</si>
  <si>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</si>
  <si>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</si>
  <si>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</si>
  <si>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</si>
  <si>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</si>
  <si>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</si>
  <si>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</si>
  <si>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</si>
  <si>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</si>
  <si>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</si>
  <si>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</si>
  <si>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</si>
  <si>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</si>
  <si>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</si>
  <si>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</si>
  <si>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</si>
  <si>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</si>
  <si>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</si>
  <si>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</si>
  <si>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</si>
  <si>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</si>
  <si>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</si>
  <si>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</si>
  <si>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</si>
  <si>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</si>
  <si>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</si>
  <si>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</si>
  <si>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</si>
  <si>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</si>
  <si>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</si>
  <si>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</si>
  <si>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</si>
  <si>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</si>
  <si>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</si>
  <si>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</si>
  <si>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</si>
  <si>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</si>
  <si>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</si>
  <si>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</si>
  <si>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</si>
  <si>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</si>
  <si>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</si>
  <si>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</si>
  <si>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</si>
  <si>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</si>
  <si>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</si>
  <si>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3089</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</si>
  <si>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</si>
  <si>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</si>
  <si>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</si>
  <si>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</si>
  <si>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</si>
  <si>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</si>
  <si>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</si>
  <si>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</si>
  <si>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</si>
  <si>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</si>
  <si>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</si>
  <si>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</si>
  <si>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</si>
  <si>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</si>
  <si>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</si>
  <si>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</si>
  <si>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</si>
  <si>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</si>
  <si>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</si>
  <si>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</si>
  <si>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</si>
  <si>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</si>
  <si>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</si>
  <si>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</si>
  <si>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</si>
  <si>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</si>
  <si>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</si>
  <si>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</si>
  <si>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</si>
  <si>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</si>
  <si>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</si>
  <si>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</si>
  <si>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</si>
  <si>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</si>
  <si>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</si>
  <si>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</si>
  <si>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</si>
  <si>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</si>
  <si>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</si>
  <si>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</si>
  <si>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</si>
  <si>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</si>
  <si>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</si>
  <si>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</si>
  <si>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</si>
  <si>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</si>
  <si>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</si>
  <si>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</si>
  <si>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</si>
  <si>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</si>
  <si>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</si>
  <si>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</si>
  <si>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</si>
  <si>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</si>
  <si>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</si>
  <si>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</si>
  <si>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</si>
  <si>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</si>
  <si>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</si>
  <si>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</si>
  <si>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</si>
  <si>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</si>
  <si>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</si>
  <si>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</si>
  <si>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</si>
  <si>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</si>
  <si>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</si>
  <si>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</si>
  <si>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</si>
  <si>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</si>
  <si>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</si>
  <si>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</si>
  <si>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</si>
  <si>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</si>
  <si>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</si>
  <si>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</si>
  <si>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</si>
  <si>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</si>
  <si>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</si>
  <si>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</si>
  <si>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</si>
  <si>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</si>
  <si>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</si>
  <si>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</si>
  <si>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</si>
  <si>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</si>
  <si>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</si>
  <si>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</si>
  <si>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</si>
  <si>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</si>
  <si>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</si>
  <si>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</si>
  <si>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</si>
  <si>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</si>
  <si>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</si>
  <si>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</si>
  <si>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</si>
  <si>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</si>
  <si>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</si>
  <si>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</si>
  <si>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</si>
  <si>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</si>
  <si>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</si>
  <si>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</si>
  <si>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</si>
  <si>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</si>
  <si>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</si>
  <si>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</si>
  <si>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</si>
  <si>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</si>
  <si>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</si>
  <si>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</si>
  <si>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</si>
  <si>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</si>
  <si>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</si>
  <si>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</si>
  <si>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</si>
  <si>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</si>
  <si>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</si>
  <si>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</si>
  <si>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</si>
  <si>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</si>
  <si>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</si>
  <si>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</si>
  <si>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</si>
  <si>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</si>
  <si>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</si>
  <si>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</si>
  <si>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</si>
  <si>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</si>
  <si>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</si>
  <si>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</si>
  <si>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</si>
  <si>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</si>
  <si>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</si>
  <si>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</si>
  <si>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</si>
  <si>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</si>
  <si>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</si>
  <si>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</si>
  <si>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</si>
  <si>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</si>
  <si>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</si>
  <si>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</si>
  <si>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</si>
  <si>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</si>
  <si>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</si>
  <si>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</si>
  <si>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</si>
  <si>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</si>
  <si>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</si>
  <si>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</si>
  <si>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</si>
  <si>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</si>
  <si>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</si>
  <si>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</si>
  <si>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</si>
  <si>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</si>
  <si>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</si>
  <si>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</si>
  <si>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</si>
  <si>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</si>
  <si>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</si>
  <si>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</si>
  <si>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</si>
  <si>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</si>
  <si>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</si>
  <si>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</si>
  <si>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</si>
  <si>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</si>
  <si>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</si>
  <si>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</si>
  <si>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</si>
  <si>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</si>
  <si>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</si>
  <si>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</si>
  <si>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</si>
  <si>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</si>
  <si>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</si>
  <si>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</si>
  <si>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</si>
  <si>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</si>
  <si>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</si>
  <si>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</si>
  <si>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</si>
  <si>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</si>
  <si>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</si>
  <si>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</si>
  <si>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</si>
  <si>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</si>
  <si>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</si>
  <si>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</si>
  <si>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</si>
  <si>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</si>
  <si>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</si>
  <si>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</si>
  <si>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</si>
  <si>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</si>
  <si>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</si>
  <si>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</si>
  <si>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</si>
  <si>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</si>
  <si>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</si>
  <si>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</si>
  <si>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</si>
  <si>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</si>
  <si>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</si>
  <si>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</si>
  <si>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</si>
  <si>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</si>
  <si>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</si>
  <si>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</si>
  <si>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</si>
  <si>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</si>
  <si>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</si>
  <si>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</si>
  <si>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</si>
  <si>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</si>
  <si>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</si>
  <si>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</si>
  <si>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</si>
  <si>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</si>
  <si>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</si>
  <si>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</si>
  <si>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</si>
  <si>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</si>
  <si>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</si>
  <si>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</si>
  <si>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</si>
  <si>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</si>
  <si>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</si>
  <si>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</si>
  <si>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</si>
  <si>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</si>
  <si>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</si>
  <si>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</si>
  <si>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</si>
  <si>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</si>
  <si>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4712</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</si>
  <si>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</si>
  <si>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</si>
  <si>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</si>
  <si>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</si>
  <si>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</si>
  <si>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</si>
  <si>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</si>
  <si>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</si>
  <si>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</si>
  <si>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</si>
  <si>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</si>
  <si>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</si>
  <si>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</si>
  <si>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</si>
  <si>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</si>
  <si>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</si>
  <si>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</si>
  <si>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</si>
  <si>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</si>
  <si>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</si>
  <si>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</si>
  <si>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</si>
  <si>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</si>
  <si>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</si>
  <si>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</si>
  <si>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</si>
  <si>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</si>
  <si>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</si>
  <si>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</si>
  <si>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</si>
  <si>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</si>
  <si>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</si>
  <si>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</si>
  <si>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</si>
  <si>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</si>
  <si>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</si>
  <si>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</si>
  <si>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</si>
  <si>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</si>
  <si>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</si>
  <si>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</si>
  <si>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</si>
  <si>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</si>
  <si>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</si>
  <si>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</si>
  <si>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</si>
  <si>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</si>
  <si>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</si>
  <si>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</si>
  <si>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</si>
  <si>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</si>
  <si>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</si>
  <si>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</si>
  <si>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</si>
  <si>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</si>
  <si>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</si>
  <si>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</si>
  <si>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</si>
  <si>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</si>
  <si>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</si>
  <si>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</si>
  <si>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</si>
  <si>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</si>
  <si>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</si>
  <si>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</si>
  <si>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</si>
  <si>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</si>
  <si>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</si>
  <si>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</si>
  <si>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</si>
  <si>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</si>
  <si>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</si>
  <si>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</si>
  <si>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</si>
  <si>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</si>
  <si>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</si>
  <si>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</si>
  <si>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</si>
  <si>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</si>
  <si>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</si>
  <si>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</si>
  <si>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</si>
  <si>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</si>
  <si>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</si>
  <si>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</si>
  <si>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</si>
  <si>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</si>
  <si>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</si>
  <si>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</si>
  <si>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</si>
  <si>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</si>
  <si>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</si>
  <si>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</si>
  <si>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</si>
  <si>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</si>
  <si>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</si>
  <si>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</si>
  <si>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</si>
  <si>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</si>
  <si>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</si>
  <si>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</si>
  <si>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</si>
  <si>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</si>
  <si>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</si>
  <si>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</si>
  <si>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</si>
  <si>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</si>
  <si>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</si>
  <si>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</si>
  <si>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</si>
  <si>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</si>
  <si>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</si>
  <si>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</si>
  <si>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</si>
  <si>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</si>
  <si>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</si>
  <si>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</si>
  <si>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</si>
  <si>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</si>
  <si>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</si>
  <si>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</si>
  <si>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</si>
  <si>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</si>
  <si>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</si>
  <si>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</si>
  <si>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</si>
  <si>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</si>
  <si>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</si>
  <si>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</si>
  <si>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</si>
  <si>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</si>
  <si>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</si>
  <si>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</si>
  <si>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</si>
  <si>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</si>
  <si>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</si>
  <si>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</si>
  <si>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</si>
  <si>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</si>
  <si>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</si>
  <si>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</si>
  <si>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</si>
  <si>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</si>
  <si>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</si>
  <si>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</si>
  <si>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</si>
  <si>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</si>
  <si>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</si>
  <si>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</si>
  <si>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</si>
  <si>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</si>
  <si>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</si>
  <si>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</si>
  <si>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</si>
  <si>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</si>
  <si>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</si>
  <si>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</si>
  <si>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</si>
  <si>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</si>
  <si>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</si>
  <si>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</si>
  <si>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</si>
  <si>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</si>
  <si>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</si>
  <si>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</si>
  <si>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</si>
  <si>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</si>
  <si>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</si>
  <si>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</si>
  <si>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</si>
  <si>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</si>
  <si>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</si>
  <si>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</si>
  <si>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</si>
  <si>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</si>
  <si>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</si>
  <si>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</si>
  <si>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</si>
  <si>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</si>
  <si>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</si>
  <si>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</si>
  <si>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</si>
  <si>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</si>
  <si>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</si>
  <si>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</si>
  <si>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</si>
  <si>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</si>
  <si>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</si>
  <si>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</si>
  <si>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</si>
  <si>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</si>
  <si>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</si>
  <si>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</si>
  <si>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</si>
  <si>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</si>
  <si>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</si>
  <si>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</si>
  <si>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</si>
  <si>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</si>
  <si>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</si>
  <si>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</si>
  <si>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</si>
  <si>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</si>
  <si>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</si>
  <si>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</si>
  <si>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</si>
  <si>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</si>
  <si>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</si>
  <si>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</si>
  <si>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</si>
  <si>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</si>
  <si>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</si>
  <si>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</si>
  <si>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</si>
  <si>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</si>
  <si>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</si>
  <si>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</si>
  <si>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</si>
  <si>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</si>
  <si>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</si>
  <si>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</si>
  <si>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</si>
  <si>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</si>
  <si>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</si>
  <si>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</si>
  <si>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</si>
  <si>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</si>
  <si>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</si>
  <si>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</si>
  <si>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</si>
  <si>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</si>
  <si>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</si>
  <si>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</si>
  <si>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</si>
  <si>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</si>
  <si>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</si>
  <si>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</si>
  <si>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</si>
  <si>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</si>
  <si>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</si>
  <si>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</si>
  <si>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</si>
  <si>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</si>
  <si>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</si>
  <si>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</si>
  <si>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</si>
  <si>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</si>
  <si>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</si>
  <si>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</si>
  <si>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</si>
  <si>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</si>
  <si>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</si>
  <si>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6404</t>
  </si>
  <si>
    <t>6411</t>
  </si>
  <si>
    <t>6417</t>
  </si>
  <si>
    <t>6418</t>
  </si>
  <si>
    <t>6419</t>
  </si>
  <si>
    <t>6425</t>
  </si>
  <si>
    <t>6426</t>
  </si>
  <si>
    <t>6432</t>
  </si>
  <si>
    <t>6435</t>
  </si>
  <si>
    <t>6438</t>
  </si>
  <si>
    <t>6441</t>
  </si>
  <si>
    <t>6446</t>
  </si>
  <si>
    <t>6457</t>
  </si>
  <si>
    <t>6461</t>
  </si>
  <si>
    <t>6462</t>
  </si>
  <si>
    <t>6465</t>
  </si>
  <si>
    <t>6469</t>
  </si>
  <si>
    <t>6470</t>
  </si>
  <si>
    <t>6472</t>
  </si>
  <si>
    <t>6482</t>
  </si>
  <si>
    <t>6485</t>
  </si>
  <si>
    <t>6486</t>
  </si>
  <si>
    <t>6488</t>
  </si>
  <si>
    <t>6492</t>
  </si>
  <si>
    <t>6494</t>
  </si>
  <si>
    <t>6496</t>
  </si>
  <si>
    <t>6499</t>
  </si>
  <si>
    <t>6506</t>
  </si>
  <si>
    <t>6508</t>
  </si>
  <si>
    <t>6509</t>
  </si>
  <si>
    <t>6510</t>
  </si>
  <si>
    <t>6512</t>
  </si>
  <si>
    <t>6514</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</si>
  <si>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</si>
  <si>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</si>
  <si>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</si>
  <si>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</si>
  <si>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</si>
  <si>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</si>
  <si>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</si>
  <si>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</si>
  <si>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</si>
  <si>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</si>
  <si>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</si>
  <si>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</si>
  <si>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</si>
  <si>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</si>
  <si>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</si>
  <si>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</si>
  <si>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</si>
  <si>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</si>
  <si>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</si>
  <si>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</si>
  <si>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</si>
  <si>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</si>
  <si>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</si>
  <si>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</si>
  <si>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</si>
  <si>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</si>
  <si>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</si>
  <si>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</si>
  <si>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</si>
  <si>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</si>
  <si>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</si>
  <si>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</si>
  <si>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</si>
  <si>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</si>
  <si>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</si>
  <si>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</si>
  <si>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</si>
  <si>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</si>
  <si>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</si>
  <si>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</si>
  <si>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</si>
  <si>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</si>
  <si>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</si>
  <si>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</si>
  <si>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</si>
  <si>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</si>
  <si>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</si>
  <si>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</si>
  <si>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</si>
  <si>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</si>
  <si>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</si>
  <si>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</si>
  <si>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</si>
  <si>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</si>
  <si>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</si>
  <si>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</si>
  <si>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</si>
  <si>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</si>
  <si>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</si>
  <si>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</si>
  <si>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</si>
  <si>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</si>
  <si>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</si>
  <si>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</si>
  <si>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</si>
  <si>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</si>
  <si>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</si>
  <si>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</si>
  <si>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</si>
  <si>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</si>
  <si>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</si>
  <si>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</si>
  <si>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</si>
  <si>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</si>
  <si>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</si>
  <si>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</si>
  <si>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</si>
  <si>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</si>
  <si>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</si>
  <si>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</si>
  <si>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</si>
  <si>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</si>
  <si>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</si>
  <si>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</si>
  <si>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</si>
  <si>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</si>
  <si>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</si>
  <si>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</si>
  <si>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</si>
  <si>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</si>
  <si>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</si>
  <si>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</si>
  <si>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</si>
  <si>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</si>
  <si>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</si>
  <si>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</si>
  <si>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</si>
  <si>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</si>
  <si>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</si>
  <si>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</si>
  <si>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</si>
  <si>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</si>
  <si>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</si>
  <si>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</si>
  <si>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</si>
  <si>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</si>
  <si>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</si>
  <si>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</si>
  <si>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</si>
  <si>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</si>
  <si>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</si>
  <si>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</si>
  <si>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</si>
  <si>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</si>
  <si>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</si>
  <si>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</si>
  <si>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</si>
  <si>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</si>
  <si>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</si>
  <si>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</si>
  <si>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</si>
  <si>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</si>
  <si>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</si>
  <si>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</si>
  <si>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</si>
  <si>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</si>
  <si>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8418</t>
  </si>
  <si>
    <t>8420</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</si>
  <si>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</si>
  <si>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</si>
  <si>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</si>
  <si>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</si>
  <si>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</si>
  <si>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</si>
  <si>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</si>
  <si>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</si>
  <si>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</si>
  <si>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</si>
  <si>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</si>
  <si>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</si>
  <si>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</si>
  <si>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</si>
  <si>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</si>
  <si>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</si>
  <si>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</si>
  <si>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</si>
  <si>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</si>
  <si>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</si>
  <si>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</si>
  <si>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</si>
  <si>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</si>
  <si>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</si>
  <si>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</si>
  <si>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</si>
  <si>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</si>
  <si>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</si>
  <si>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</si>
  <si>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</si>
  <si>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</si>
  <si>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</si>
  <si>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</si>
  <si>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</si>
  <si>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</si>
  <si>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</si>
  <si>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</si>
  <si>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</si>
  <si>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</si>
  <si>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</si>
  <si>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</si>
  <si>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</si>
  <si>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</si>
  <si>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</si>
  <si>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</si>
  <si>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</si>
  <si>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r>
      <rPr>
        <sz val="12"/>
        <rFont val="標楷體"/>
        <family val="4"/>
        <charset val="136"/>
      </rPr>
      <t>單位：新台幣元</t>
    </r>
  </si>
  <si>
    <r>
      <rPr>
        <b/>
        <sz val="12"/>
        <rFont val="標楷體"/>
        <family val="4"/>
        <charset val="136"/>
      </rPr>
      <t>備註</t>
    </r>
  </si>
  <si>
    <r>
      <rPr>
        <sz val="12"/>
        <rFont val="標楷體"/>
        <family val="4"/>
        <charset val="136"/>
      </rPr>
      <t>上櫃股票</t>
    </r>
  </si>
  <si>
    <r>
      <rPr>
        <sz val="12"/>
        <rFont val="標楷體"/>
        <family val="4"/>
        <charset val="136"/>
      </rPr>
      <t>上市股票</t>
    </r>
  </si>
  <si>
    <r>
      <rPr>
        <sz val="10"/>
        <rFont val="標楷體"/>
        <family val="4"/>
        <charset val="136"/>
      </rPr>
      <t>表</t>
    </r>
    <r>
      <rPr>
        <sz val="10"/>
        <rFont val="Book Antiqua"/>
        <family val="1"/>
      </rPr>
      <t>30-16</t>
    </r>
    <r>
      <rPr>
        <sz val="10"/>
        <rFont val="標楷體"/>
        <family val="4"/>
        <charset val="136"/>
      </rPr>
      <t>：國外借券再投資風險資本額計算表</t>
    </r>
    <phoneticPr fontId="8" type="noConversion"/>
  </si>
  <si>
    <r>
      <rPr>
        <sz val="10"/>
        <rFont val="標楷體"/>
        <family val="4"/>
        <charset val="136"/>
      </rPr>
      <t>單位：新台幣元</t>
    </r>
    <phoneticPr fontId="8" type="noConversion"/>
  </si>
  <si>
    <r>
      <rPr>
        <sz val="10"/>
        <rFont val="標楷體"/>
        <family val="4"/>
        <charset val="136"/>
      </rPr>
      <t>發行公司</t>
    </r>
  </si>
  <si>
    <r>
      <rPr>
        <sz val="10"/>
        <rFont val="標楷體"/>
        <family val="4"/>
        <charset val="136"/>
      </rPr>
      <t>證券種類</t>
    </r>
    <phoneticPr fontId="8" type="noConversion"/>
  </si>
  <si>
    <r>
      <rPr>
        <sz val="10"/>
        <rFont val="標楷體"/>
        <family val="4"/>
        <charset val="136"/>
      </rPr>
      <t>票面利率</t>
    </r>
    <phoneticPr fontId="8" type="noConversion"/>
  </si>
  <si>
    <r>
      <rPr>
        <sz val="10"/>
        <rFont val="標楷體"/>
        <family val="4"/>
        <charset val="136"/>
      </rPr>
      <t>付息方式</t>
    </r>
    <phoneticPr fontId="8" type="noConversion"/>
  </si>
  <si>
    <r>
      <rPr>
        <sz val="10"/>
        <rFont val="標楷體"/>
        <family val="4"/>
        <charset val="136"/>
      </rPr>
      <t>到期日</t>
    </r>
    <phoneticPr fontId="8" type="noConversion"/>
  </si>
  <si>
    <r>
      <rPr>
        <sz val="10"/>
        <rFont val="標楷體"/>
        <family val="4"/>
        <charset val="136"/>
      </rPr>
      <t>總投資成本</t>
    </r>
    <phoneticPr fontId="8" type="noConversion"/>
  </si>
  <si>
    <r>
      <rPr>
        <sz val="10"/>
        <rFont val="標楷體"/>
        <family val="4"/>
        <charset val="136"/>
      </rPr>
      <t>總投資市值</t>
    </r>
    <phoneticPr fontId="8" type="noConversion"/>
  </si>
  <si>
    <r>
      <rPr>
        <sz val="10"/>
        <rFont val="標楷體"/>
        <family val="4"/>
        <charset val="136"/>
      </rPr>
      <t>未實現損益</t>
    </r>
    <phoneticPr fontId="8" type="noConversion"/>
  </si>
  <si>
    <r>
      <rPr>
        <sz val="10"/>
        <rFont val="標楷體"/>
        <family val="4"/>
        <charset val="136"/>
      </rPr>
      <t>保管銀行</t>
    </r>
    <phoneticPr fontId="8" type="noConversion"/>
  </si>
  <si>
    <r>
      <rPr>
        <sz val="10"/>
        <rFont val="標楷體"/>
        <family val="4"/>
        <charset val="136"/>
      </rPr>
      <t>名稱</t>
    </r>
  </si>
  <si>
    <r>
      <rPr>
        <sz val="10"/>
        <rFont val="標楷體"/>
        <family val="4"/>
        <charset val="136"/>
      </rPr>
      <t>信用評等機構</t>
    </r>
  </si>
  <si>
    <r>
      <rPr>
        <sz val="10"/>
        <rFont val="標楷體"/>
        <family val="4"/>
        <charset val="136"/>
      </rPr>
      <t>評等等級</t>
    </r>
  </si>
  <si>
    <r>
      <rPr>
        <sz val="10"/>
        <rFont val="標楷體"/>
        <family val="4"/>
        <charset val="136"/>
      </rPr>
      <t>最近收盤日市價總金額</t>
    </r>
  </si>
  <si>
    <r>
      <rPr>
        <u/>
        <sz val="10"/>
        <rFont val="標楷體"/>
        <family val="4"/>
        <charset val="136"/>
      </rPr>
      <t>表</t>
    </r>
    <r>
      <rPr>
        <u/>
        <sz val="10"/>
        <rFont val="Book Antiqua"/>
        <family val="1"/>
      </rPr>
      <t>30-15</t>
    </r>
    <r>
      <rPr>
        <u/>
        <sz val="10"/>
        <rFont val="標楷體"/>
        <family val="4"/>
        <charset val="136"/>
      </rPr>
      <t>：無評等不動產</t>
    </r>
    <r>
      <rPr>
        <u/>
        <sz val="10"/>
        <rFont val="Book Antiqua"/>
        <family val="1"/>
      </rPr>
      <t>(REAT)</t>
    </r>
    <r>
      <rPr>
        <u/>
        <sz val="10"/>
        <rFont val="標楷體"/>
        <family val="4"/>
        <charset val="136"/>
      </rPr>
      <t>及金融資產受益證券</t>
    </r>
    <r>
      <rPr>
        <u/>
        <sz val="10"/>
        <rFont val="Book Antiqua"/>
        <family val="1"/>
      </rPr>
      <t>(</t>
    </r>
    <r>
      <rPr>
        <u/>
        <sz val="10"/>
        <rFont val="標楷體"/>
        <family val="4"/>
        <charset val="136"/>
      </rPr>
      <t>含資產基礎證券</t>
    </r>
    <r>
      <rPr>
        <u/>
        <sz val="10"/>
        <rFont val="Book Antiqua"/>
        <family val="1"/>
      </rPr>
      <t>)</t>
    </r>
    <r>
      <rPr>
        <u/>
        <sz val="10"/>
        <rFont val="標楷體"/>
        <family val="4"/>
        <charset val="136"/>
      </rPr>
      <t>風險資本額計算表</t>
    </r>
    <phoneticPr fontId="8" type="noConversion"/>
  </si>
  <si>
    <r>
      <rPr>
        <sz val="10"/>
        <rFont val="標楷體"/>
        <family val="4"/>
        <charset val="136"/>
      </rPr>
      <t>證券代碼</t>
    </r>
    <r>
      <rPr>
        <sz val="10"/>
        <rFont val="Book Antiqua"/>
        <family val="1"/>
      </rPr>
      <t xml:space="preserve"> (</t>
    </r>
    <r>
      <rPr>
        <sz val="10"/>
        <rFont val="標楷體"/>
        <family val="4"/>
        <charset val="136"/>
      </rPr>
      <t>註</t>
    </r>
    <r>
      <rPr>
        <sz val="10"/>
        <rFont val="Book Antiqua"/>
        <family val="1"/>
      </rPr>
      <t>1)</t>
    </r>
    <phoneticPr fontId="8" type="noConversion"/>
  </si>
  <si>
    <r>
      <rPr>
        <sz val="10"/>
        <rFont val="標楷體"/>
        <family val="4"/>
        <charset val="136"/>
      </rPr>
      <t>證券名稱</t>
    </r>
    <phoneticPr fontId="8" type="noConversion"/>
  </si>
  <si>
    <r>
      <rPr>
        <sz val="10"/>
        <rFont val="標楷體"/>
        <family val="4"/>
        <charset val="136"/>
      </rPr>
      <t>資產金額</t>
    </r>
    <phoneticPr fontId="8" type="noConversion"/>
  </si>
  <si>
    <r>
      <rPr>
        <sz val="10"/>
        <rFont val="標楷體"/>
        <family val="4"/>
        <charset val="136"/>
      </rPr>
      <t>風險係數</t>
    </r>
    <r>
      <rPr>
        <sz val="10"/>
        <rFont val="Book Antiqua"/>
        <family val="1"/>
      </rPr>
      <t>(</t>
    </r>
    <r>
      <rPr>
        <sz val="10"/>
        <rFont val="標楷體"/>
        <family val="4"/>
        <charset val="136"/>
      </rPr>
      <t>註</t>
    </r>
    <r>
      <rPr>
        <sz val="10"/>
        <rFont val="Book Antiqua"/>
        <family val="1"/>
      </rPr>
      <t>2)</t>
    </r>
    <phoneticPr fontId="8" type="noConversion"/>
  </si>
  <si>
    <r>
      <rPr>
        <sz val="10"/>
        <rFont val="標楷體"/>
        <family val="4"/>
        <charset val="136"/>
      </rPr>
      <t>風險資本額</t>
    </r>
    <phoneticPr fontId="8" type="noConversion"/>
  </si>
  <si>
    <r>
      <rPr>
        <sz val="10"/>
        <rFont val="標楷體"/>
        <family val="4"/>
        <charset val="136"/>
      </rPr>
      <t>合</t>
    </r>
    <r>
      <rPr>
        <sz val="10"/>
        <rFont val="Book Antiqua"/>
        <family val="1"/>
      </rPr>
      <t xml:space="preserve">          </t>
    </r>
    <r>
      <rPr>
        <sz val="10"/>
        <rFont val="標楷體"/>
        <family val="4"/>
        <charset val="136"/>
      </rPr>
      <t>計</t>
    </r>
    <phoneticPr fontId="6" type="noConversion"/>
  </si>
  <si>
    <r>
      <rPr>
        <sz val="10"/>
        <rFont val="標楷體"/>
        <family val="4"/>
        <charset val="136"/>
      </rPr>
      <t>註</t>
    </r>
    <phoneticPr fontId="8" type="noConversion"/>
  </si>
  <si>
    <r>
      <rPr>
        <sz val="10"/>
        <rFont val="標楷體"/>
        <family val="4"/>
        <charset val="136"/>
      </rPr>
      <t>證券風險係數代碼統一由財團法人保險事業發展中心編列</t>
    </r>
    <phoneticPr fontId="8" type="noConversion"/>
  </si>
  <si>
    <r>
      <rPr>
        <sz val="10"/>
        <rFont val="標楷體"/>
        <family val="4"/>
        <charset val="136"/>
      </rPr>
      <t>證券風險係數由各公司自行計算後，送交主管機關審核，建立無評等之不動產</t>
    </r>
    <r>
      <rPr>
        <sz val="10"/>
        <rFont val="Book Antiqua"/>
        <family val="1"/>
      </rPr>
      <t>(REAT)</t>
    </r>
    <r>
      <rPr>
        <sz val="10"/>
        <rFont val="標楷體"/>
        <family val="4"/>
        <charset val="136"/>
      </rPr>
      <t>及金融資產受益證券</t>
    </r>
    <r>
      <rPr>
        <sz val="10"/>
        <rFont val="Book Antiqua"/>
        <family val="1"/>
      </rPr>
      <t>(</t>
    </r>
    <r>
      <rPr>
        <sz val="10"/>
        <rFont val="標楷體"/>
        <family val="4"/>
        <charset val="136"/>
      </rPr>
      <t>含資產基礎證券</t>
    </r>
    <r>
      <rPr>
        <sz val="10"/>
        <rFont val="Book Antiqua"/>
        <family val="1"/>
      </rPr>
      <t>)</t>
    </r>
    <r>
      <rPr>
        <sz val="10"/>
        <rFont val="標楷體"/>
        <family val="4"/>
        <charset val="136"/>
      </rPr>
      <t>風險係數資料庫，並將證券編碼後提供各公司填報計算</t>
    </r>
    <phoneticPr fontId="8" type="noConversion"/>
  </si>
  <si>
    <r>
      <rPr>
        <sz val="10"/>
        <rFont val="標楷體"/>
        <family val="4"/>
        <charset val="136"/>
      </rPr>
      <t>建議之風險係數計算通式如下：</t>
    </r>
    <phoneticPr fontId="8" type="noConversion"/>
  </si>
  <si>
    <r>
      <t>Ai×Ri</t>
    </r>
    <r>
      <rPr>
        <sz val="10"/>
        <rFont val="標楷體"/>
        <family val="4"/>
        <charset val="136"/>
      </rPr>
      <t>：證券化前各類資產之風險資本（</t>
    </r>
    <r>
      <rPr>
        <sz val="10"/>
        <rFont val="Book Antiqua"/>
        <family val="1"/>
      </rPr>
      <t>i</t>
    </r>
    <r>
      <rPr>
        <sz val="10"/>
        <rFont val="標楷體"/>
        <family val="4"/>
        <charset val="136"/>
      </rPr>
      <t>資產金額</t>
    </r>
    <r>
      <rPr>
        <sz val="10"/>
        <rFont val="Book Antiqua"/>
        <family val="1"/>
      </rPr>
      <t>×i</t>
    </r>
    <r>
      <rPr>
        <sz val="10"/>
        <rFont val="標楷體"/>
        <family val="4"/>
        <charset val="136"/>
      </rPr>
      <t>資產風險係數）</t>
    </r>
    <phoneticPr fontId="6" type="noConversion"/>
  </si>
  <si>
    <r>
      <t>Bi×Ri</t>
    </r>
    <r>
      <rPr>
        <sz val="10"/>
        <rFont val="標楷體"/>
        <family val="4"/>
        <charset val="136"/>
      </rPr>
      <t>：證券化後經平等之各類資產</t>
    </r>
    <r>
      <rPr>
        <sz val="10"/>
        <rFont val="Book Antiqua"/>
        <family val="1"/>
      </rPr>
      <t>(</t>
    </r>
    <r>
      <rPr>
        <sz val="10"/>
        <rFont val="標楷體"/>
        <family val="4"/>
        <charset val="136"/>
      </rPr>
      <t>證券</t>
    </r>
    <r>
      <rPr>
        <sz val="10"/>
        <rFont val="Book Antiqua"/>
        <family val="1"/>
      </rPr>
      <t>)</t>
    </r>
    <r>
      <rPr>
        <sz val="10"/>
        <rFont val="標楷體"/>
        <family val="4"/>
        <charset val="136"/>
      </rPr>
      <t>風險資本（</t>
    </r>
    <r>
      <rPr>
        <sz val="10"/>
        <rFont val="Book Antiqua"/>
        <family val="1"/>
      </rPr>
      <t>j</t>
    </r>
    <r>
      <rPr>
        <sz val="10"/>
        <rFont val="標楷體"/>
        <family val="4"/>
        <charset val="136"/>
      </rPr>
      <t>證券金額</t>
    </r>
    <r>
      <rPr>
        <sz val="10"/>
        <rFont val="Book Antiqua"/>
        <family val="1"/>
      </rPr>
      <t>×j</t>
    </r>
    <r>
      <rPr>
        <sz val="10"/>
        <rFont val="標楷體"/>
        <family val="4"/>
        <charset val="136"/>
      </rPr>
      <t>證券風險係數）</t>
    </r>
    <phoneticPr fontId="6" type="noConversion"/>
  </si>
  <si>
    <r>
      <t>S</t>
    </r>
    <r>
      <rPr>
        <sz val="10"/>
        <rFont val="標楷體"/>
        <family val="4"/>
        <charset val="136"/>
      </rPr>
      <t>：未評等之次順位證券金額</t>
    </r>
    <phoneticPr fontId="6" type="noConversion"/>
  </si>
  <si>
    <r>
      <t>Rs</t>
    </r>
    <r>
      <rPr>
        <sz val="10"/>
        <rFont val="標楷體"/>
        <family val="4"/>
        <charset val="136"/>
      </rPr>
      <t>：未評等之次順位證券風險係數，且</t>
    </r>
    <r>
      <rPr>
        <sz val="10"/>
        <rFont val="Book Antiqua"/>
        <family val="1"/>
      </rPr>
      <t>Rs</t>
    </r>
    <r>
      <rPr>
        <sz val="10"/>
        <rFont val="標楷體"/>
        <family val="4"/>
        <charset val="136"/>
      </rPr>
      <t>≦</t>
    </r>
    <r>
      <rPr>
        <sz val="10"/>
        <rFont val="Book Antiqua"/>
        <family val="1"/>
      </rPr>
      <t>1</t>
    </r>
    <phoneticPr fontId="6"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</si>
  <si>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8" type="noConversion"/>
  </si>
  <si>
    <r>
      <rPr>
        <b/>
        <sz val="12"/>
        <rFont val="標楷體"/>
        <family val="4"/>
        <charset val="136"/>
      </rPr>
      <t>列號</t>
    </r>
    <phoneticPr fontId="8" type="noConversion"/>
  </si>
  <si>
    <r>
      <rPr>
        <b/>
        <sz val="12"/>
        <rFont val="標楷體"/>
        <family val="4"/>
        <charset val="136"/>
      </rPr>
      <t>資產項目</t>
    </r>
    <phoneticPr fontId="8" type="noConversion"/>
  </si>
  <si>
    <r>
      <rPr>
        <b/>
        <sz val="12"/>
        <rFont val="標楷體"/>
        <family val="4"/>
        <charset val="136"/>
      </rPr>
      <t>基準係數</t>
    </r>
    <phoneticPr fontId="8"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</si>
  <si>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</si>
  <si>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</si>
  <si>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r>
      <t>β</t>
    </r>
    <r>
      <rPr>
        <b/>
        <sz val="12"/>
        <rFont val="標楷體"/>
        <family val="4"/>
        <charset val="136"/>
      </rPr>
      <t>值</t>
    </r>
    <phoneticPr fontId="8" type="noConversion"/>
  </si>
  <si>
    <r>
      <rPr>
        <b/>
        <sz val="12"/>
        <rFont val="標楷體"/>
        <family val="4"/>
        <charset val="136"/>
      </rPr>
      <t>計算</t>
    </r>
    <r>
      <rPr>
        <b/>
        <sz val="12"/>
        <rFont val="Times New Roman"/>
        <family val="1"/>
      </rPr>
      <t>β</t>
    </r>
    <r>
      <rPr>
        <b/>
        <sz val="12"/>
        <rFont val="標楷體"/>
        <family val="4"/>
        <charset val="136"/>
      </rPr>
      <t>值後係數</t>
    </r>
    <phoneticPr fontId="8" type="noConversion"/>
  </si>
  <si>
    <r>
      <rPr>
        <b/>
        <sz val="12"/>
        <rFont val="標楷體"/>
        <family val="4"/>
        <charset val="136"/>
      </rPr>
      <t>係數上限</t>
    </r>
    <phoneticPr fontId="8" type="noConversion"/>
  </si>
  <si>
    <r>
      <rPr>
        <b/>
        <sz val="12"/>
        <rFont val="標楷體"/>
        <family val="4"/>
        <charset val="136"/>
      </rPr>
      <t>係數下限</t>
    </r>
    <phoneticPr fontId="8" type="noConversion"/>
  </si>
  <si>
    <r>
      <rPr>
        <b/>
        <sz val="12"/>
        <rFont val="標楷體"/>
        <family val="4"/>
        <charset val="136"/>
      </rPr>
      <t>調整後風險係數</t>
    </r>
    <phoneticPr fontId="8" type="noConversion"/>
  </si>
  <si>
    <r>
      <rPr>
        <sz val="12"/>
        <rFont val="標楷體"/>
        <family val="4"/>
        <charset val="136"/>
      </rPr>
      <t>國內股票</t>
    </r>
    <phoneticPr fontId="8" type="noConversion"/>
  </si>
  <si>
    <r>
      <rPr>
        <sz val="12"/>
        <rFont val="標楷體"/>
        <family val="4"/>
        <charset val="136"/>
      </rPr>
      <t>上市普通股</t>
    </r>
    <phoneticPr fontId="8" type="noConversion"/>
  </si>
  <si>
    <r>
      <rPr>
        <sz val="12"/>
        <rFont val="標楷體"/>
        <family val="4"/>
        <charset val="136"/>
      </rPr>
      <t>擔任被投資公司之董監事</t>
    </r>
    <phoneticPr fontId="8" type="noConversion"/>
  </si>
  <si>
    <r>
      <rPr>
        <sz val="12"/>
        <rFont val="標楷體"/>
        <family val="4"/>
        <charset val="136"/>
      </rPr>
      <t>未擔任被投資公司之董監事</t>
    </r>
    <phoneticPr fontId="8" type="noConversion"/>
  </si>
  <si>
    <r>
      <rPr>
        <sz val="12"/>
        <rFont val="標楷體"/>
        <family val="4"/>
        <charset val="136"/>
      </rPr>
      <t>上櫃普通股</t>
    </r>
    <phoneticPr fontId="8" type="noConversion"/>
  </si>
  <si>
    <r>
      <rPr>
        <sz val="12"/>
        <rFont val="標楷體"/>
        <family val="4"/>
        <charset val="136"/>
      </rPr>
      <t>國內受益憑證</t>
    </r>
    <phoneticPr fontId="8" type="noConversion"/>
  </si>
  <si>
    <r>
      <rPr>
        <sz val="12"/>
        <rFont val="標楷體"/>
        <family val="4"/>
        <charset val="136"/>
      </rPr>
      <t>股票型共同基金</t>
    </r>
  </si>
  <si>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</si>
  <si>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普通股</t>
    </r>
  </si>
  <si>
    <r>
      <rPr>
        <sz val="12"/>
        <rFont val="標楷體"/>
        <family val="4"/>
        <charset val="136"/>
      </rPr>
      <t>非固定收益特別股</t>
    </r>
  </si>
  <si>
    <r>
      <rPr>
        <sz val="12"/>
        <rFont val="標楷體"/>
        <family val="4"/>
        <charset val="136"/>
      </rPr>
      <t>國外受益憑證</t>
    </r>
    <r>
      <rPr>
        <sz val="12"/>
        <rFont val="Times New Roman"/>
        <family val="1"/>
      </rPr>
      <t>-</t>
    </r>
    <r>
      <rPr>
        <sz val="12"/>
        <rFont val="標楷體"/>
        <family val="4"/>
        <charset val="136"/>
      </rPr>
      <t>已開發國家</t>
    </r>
  </si>
  <si>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</si>
  <si>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</si>
  <si>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表</t>
    </r>
    <r>
      <rPr>
        <sz val="10"/>
        <rFont val="Book Antiqua"/>
        <family val="1"/>
      </rPr>
      <t>30-13</t>
    </r>
    <r>
      <rPr>
        <sz val="10"/>
        <rFont val="標楷體"/>
        <family val="4"/>
        <charset val="136"/>
      </rPr>
      <t>：投資資產信用評等資訊表</t>
    </r>
    <phoneticPr fontId="8" type="noConversion"/>
  </si>
  <si>
    <r>
      <rPr>
        <sz val="10"/>
        <rFont val="標楷體"/>
        <family val="4"/>
        <charset val="136"/>
      </rPr>
      <t>列</t>
    </r>
    <phoneticPr fontId="8" type="noConversion"/>
  </si>
  <si>
    <r>
      <rPr>
        <sz val="10"/>
        <rFont val="標楷體"/>
        <family val="4"/>
        <charset val="136"/>
      </rPr>
      <t>項目</t>
    </r>
    <phoneticPr fontId="8" type="noConversion"/>
  </si>
  <si>
    <r>
      <rPr>
        <sz val="10"/>
        <rFont val="標楷體"/>
        <family val="4"/>
        <charset val="136"/>
      </rPr>
      <t>信用評等等級</t>
    </r>
    <r>
      <rPr>
        <sz val="10"/>
        <rFont val="Book Antiqua"/>
        <family val="1"/>
      </rPr>
      <t>(</t>
    </r>
    <r>
      <rPr>
        <sz val="10"/>
        <rFont val="標楷體"/>
        <family val="4"/>
        <charset val="136"/>
      </rPr>
      <t>註</t>
    </r>
    <r>
      <rPr>
        <sz val="10"/>
        <rFont val="Book Antiqua"/>
        <family val="1"/>
      </rPr>
      <t>2)</t>
    </r>
    <phoneticPr fontId="8" type="noConversion"/>
  </si>
  <si>
    <r>
      <rPr>
        <sz val="10"/>
        <rFont val="標楷體"/>
        <family val="4"/>
        <charset val="136"/>
      </rPr>
      <t>投資機構</t>
    </r>
    <r>
      <rPr>
        <sz val="10"/>
        <rFont val="Book Antiqua"/>
        <family val="1"/>
      </rPr>
      <t>/</t>
    </r>
    <r>
      <rPr>
        <sz val="10"/>
        <rFont val="標楷體"/>
        <family val="4"/>
        <charset val="136"/>
      </rPr>
      <t>標的名稱</t>
    </r>
    <phoneticPr fontId="8" type="noConversion"/>
  </si>
  <si>
    <r>
      <rPr>
        <sz val="10"/>
        <rFont val="標楷體"/>
        <family val="4"/>
        <charset val="136"/>
      </rPr>
      <t>信用評等機構</t>
    </r>
    <r>
      <rPr>
        <sz val="10"/>
        <rFont val="Book Antiqua"/>
        <family val="1"/>
      </rPr>
      <t>(</t>
    </r>
    <r>
      <rPr>
        <sz val="10"/>
        <rFont val="標楷體"/>
        <family val="4"/>
        <charset val="136"/>
      </rPr>
      <t>註</t>
    </r>
    <r>
      <rPr>
        <sz val="10"/>
        <rFont val="Book Antiqua"/>
        <family val="1"/>
      </rPr>
      <t>3)</t>
    </r>
    <phoneticPr fontId="8" type="noConversion"/>
  </si>
  <si>
    <r>
      <rPr>
        <sz val="10"/>
        <rFont val="標楷體"/>
        <family val="4"/>
        <charset val="136"/>
      </rPr>
      <t>投資金額</t>
    </r>
    <phoneticPr fontId="8" type="noConversion"/>
  </si>
  <si>
    <r>
      <t>1.</t>
    </r>
    <r>
      <rPr>
        <sz val="10"/>
        <rFont val="標楷體"/>
        <family val="4"/>
        <charset val="136"/>
      </rPr>
      <t>投資具控制與從屬關係之關係人存款</t>
    </r>
    <phoneticPr fontId="8" type="noConversion"/>
  </si>
  <si>
    <r>
      <rPr>
        <sz val="10"/>
        <rFont val="標楷體"/>
        <family val="4"/>
        <charset val="136"/>
      </rPr>
      <t>小計</t>
    </r>
    <phoneticPr fontId="8" type="noConversion"/>
  </si>
  <si>
    <r>
      <rPr>
        <sz val="10"/>
        <rFont val="標楷體"/>
        <family val="4"/>
        <charset val="136"/>
      </rPr>
      <t>合計</t>
    </r>
    <phoneticPr fontId="8" type="noConversion"/>
  </si>
  <si>
    <r>
      <t>2.</t>
    </r>
    <r>
      <rPr>
        <sz val="10"/>
        <rFont val="標楷體"/>
        <family val="4"/>
        <charset val="136"/>
      </rPr>
      <t>投資具控制與從屬關係之關係人債劵型受益憑證</t>
    </r>
    <phoneticPr fontId="8" type="noConversion"/>
  </si>
  <si>
    <r>
      <t>3.</t>
    </r>
    <r>
      <rPr>
        <sz val="10"/>
        <rFont val="標楷體"/>
        <family val="4"/>
        <charset val="136"/>
      </rPr>
      <t>投資具控制與從屬關係之關係人貨幣型受益憑證</t>
    </r>
    <phoneticPr fontId="8" type="noConversion"/>
  </si>
  <si>
    <r>
      <t>4.</t>
    </r>
    <r>
      <rPr>
        <sz val="10"/>
        <rFont val="標楷體"/>
        <family val="4"/>
        <charset val="136"/>
      </rPr>
      <t>投資非控制與從屬關係之關係人存款</t>
    </r>
    <phoneticPr fontId="8" type="noConversion"/>
  </si>
  <si>
    <r>
      <t>5.</t>
    </r>
    <r>
      <rPr>
        <sz val="10"/>
        <rFont val="標楷體"/>
        <family val="4"/>
        <charset val="136"/>
      </rPr>
      <t>投資非控制與從屬關係之關係人債劵型受益憑證</t>
    </r>
    <phoneticPr fontId="8" type="noConversion"/>
  </si>
  <si>
    <r>
      <t>6.</t>
    </r>
    <r>
      <rPr>
        <sz val="10"/>
        <rFont val="標楷體"/>
        <family val="4"/>
        <charset val="136"/>
      </rPr>
      <t>投資非控制與從屬關係之關係人貨幣型受益憑證</t>
    </r>
    <phoneticPr fontId="8" type="noConversion"/>
  </si>
  <si>
    <r>
      <rPr>
        <sz val="10"/>
        <rFont val="標楷體"/>
        <family val="4"/>
        <charset val="136"/>
      </rPr>
      <t>關係人總計</t>
    </r>
    <r>
      <rPr>
        <sz val="10"/>
        <rFont val="Book Antiqua"/>
        <family val="1"/>
      </rPr>
      <t>(1</t>
    </r>
    <r>
      <rPr>
        <sz val="10"/>
        <rFont val="標楷體"/>
        <family val="4"/>
        <charset val="136"/>
      </rPr>
      <t>＋</t>
    </r>
    <r>
      <rPr>
        <sz val="10"/>
        <rFont val="Book Antiqua"/>
        <family val="1"/>
      </rPr>
      <t>2</t>
    </r>
    <r>
      <rPr>
        <sz val="10"/>
        <rFont val="標楷體"/>
        <family val="4"/>
        <charset val="136"/>
      </rPr>
      <t>＋</t>
    </r>
    <r>
      <rPr>
        <sz val="10"/>
        <rFont val="Book Antiqua"/>
        <family val="1"/>
      </rPr>
      <t>3</t>
    </r>
    <r>
      <rPr>
        <sz val="10"/>
        <rFont val="標楷體"/>
        <family val="4"/>
        <charset val="136"/>
      </rPr>
      <t>＋</t>
    </r>
    <r>
      <rPr>
        <sz val="10"/>
        <rFont val="Book Antiqua"/>
        <family val="1"/>
      </rPr>
      <t>4</t>
    </r>
    <r>
      <rPr>
        <sz val="10"/>
        <rFont val="標楷體"/>
        <family val="4"/>
        <charset val="136"/>
      </rPr>
      <t>＋</t>
    </r>
    <r>
      <rPr>
        <sz val="10"/>
        <rFont val="Book Antiqua"/>
        <family val="1"/>
      </rPr>
      <t>5</t>
    </r>
    <r>
      <rPr>
        <sz val="10"/>
        <rFont val="標楷體"/>
        <family val="4"/>
        <charset val="136"/>
      </rPr>
      <t>＋</t>
    </r>
    <r>
      <rPr>
        <sz val="10"/>
        <rFont val="Book Antiqua"/>
        <family val="1"/>
      </rPr>
      <t>6)</t>
    </r>
  </si>
  <si>
    <r>
      <t>7.</t>
    </r>
    <r>
      <rPr>
        <sz val="10"/>
        <rFont val="標楷體"/>
        <family val="4"/>
        <charset val="136"/>
      </rPr>
      <t>非關係人債券型共同基金</t>
    </r>
    <r>
      <rPr>
        <sz val="10"/>
        <rFont val="Book Antiqua"/>
        <family val="1"/>
      </rPr>
      <t>(</t>
    </r>
    <r>
      <rPr>
        <sz val="10"/>
        <rFont val="標楷體"/>
        <family val="4"/>
        <charset val="136"/>
      </rPr>
      <t>註</t>
    </r>
    <r>
      <rPr>
        <sz val="10"/>
        <rFont val="Book Antiqua"/>
        <family val="1"/>
      </rPr>
      <t>4)</t>
    </r>
    <phoneticPr fontId="8" type="noConversion"/>
  </si>
  <si>
    <r>
      <t>8.</t>
    </r>
    <r>
      <rPr>
        <sz val="10"/>
        <rFont val="標楷體"/>
        <family val="4"/>
        <charset val="136"/>
      </rPr>
      <t>非關係人貨幣型共同基金</t>
    </r>
    <r>
      <rPr>
        <sz val="10"/>
        <rFont val="Book Antiqua"/>
        <family val="1"/>
      </rPr>
      <t>(</t>
    </r>
    <r>
      <rPr>
        <sz val="10"/>
        <rFont val="標楷體"/>
        <family val="4"/>
        <charset val="136"/>
      </rPr>
      <t>註</t>
    </r>
    <r>
      <rPr>
        <sz val="10"/>
        <rFont val="Book Antiqua"/>
        <family val="1"/>
      </rPr>
      <t>4)</t>
    </r>
    <phoneticPr fontId="8" type="noConversion"/>
  </si>
  <si>
    <r>
      <rPr>
        <sz val="10"/>
        <rFont val="標楷體"/>
        <family val="4"/>
        <charset val="136"/>
      </rPr>
      <t>非關係人總計</t>
    </r>
    <r>
      <rPr>
        <sz val="10"/>
        <rFont val="Book Antiqua"/>
        <family val="1"/>
      </rPr>
      <t>(7</t>
    </r>
    <r>
      <rPr>
        <sz val="10"/>
        <rFont val="標楷體"/>
        <family val="4"/>
        <charset val="136"/>
      </rPr>
      <t>＋</t>
    </r>
    <r>
      <rPr>
        <sz val="10"/>
        <rFont val="Book Antiqua"/>
        <family val="1"/>
      </rPr>
      <t>8)</t>
    </r>
    <phoneticPr fontId="8" type="noConversion"/>
  </si>
  <si>
    <r>
      <rPr>
        <sz val="10"/>
        <rFont val="標楷體"/>
        <family val="4"/>
        <charset val="136"/>
      </rPr>
      <t>註：</t>
    </r>
    <phoneticPr fontId="8" type="noConversion"/>
  </si>
  <si>
    <r>
      <rPr>
        <sz val="10"/>
        <rFont val="標楷體"/>
        <family val="4"/>
        <charset val="136"/>
      </rPr>
      <t>本附表主要針對投資資產之信用評等等級達一定標準以上者，若公司能提具相關證明資料，並依據該資料填列本附表，則可於資本適足性報告中給予風險係數上之折扣，相關規範詳見「保險業資本適足性報告</t>
    </r>
    <r>
      <rPr>
        <sz val="10"/>
        <rFont val="Book Antiqua"/>
        <family val="1"/>
      </rPr>
      <t>-</t>
    </r>
    <r>
      <rPr>
        <sz val="10"/>
        <rFont val="標楷體"/>
        <family val="4"/>
        <charset val="136"/>
      </rPr>
      <t>附件」。</t>
    </r>
    <phoneticPr fontId="8" type="noConversion"/>
  </si>
  <si>
    <r>
      <rPr>
        <sz val="10"/>
        <rFont val="標楷體"/>
        <family val="4"/>
        <charset val="136"/>
      </rPr>
      <t>本附表僅需填列信用評等等級達</t>
    </r>
    <r>
      <rPr>
        <sz val="10"/>
        <rFont val="Book Antiqua"/>
        <family val="1"/>
      </rPr>
      <t>A</t>
    </r>
    <r>
      <rPr>
        <sz val="10"/>
        <rFont val="標楷體"/>
        <family val="4"/>
        <charset val="136"/>
      </rPr>
      <t>級以上者，該信用評等等級以該評估</t>
    </r>
    <r>
      <rPr>
        <sz val="10"/>
        <rFont val="Book Antiqua"/>
        <family val="1"/>
      </rPr>
      <t>(</t>
    </r>
    <r>
      <rPr>
        <sz val="10"/>
        <rFont val="標楷體"/>
        <family val="4"/>
        <charset val="136"/>
      </rPr>
      <t>半</t>
    </r>
    <r>
      <rPr>
        <sz val="10"/>
        <rFont val="Book Antiqua"/>
        <family val="1"/>
      </rPr>
      <t>)</t>
    </r>
    <r>
      <rPr>
        <sz val="10"/>
        <rFont val="標楷體"/>
        <family val="4"/>
        <charset val="136"/>
      </rPr>
      <t>年度</t>
    </r>
    <r>
      <rPr>
        <sz val="10"/>
        <rFont val="Book Antiqua"/>
        <family val="1"/>
      </rPr>
      <t>(6)12</t>
    </r>
    <r>
      <rPr>
        <sz val="10"/>
        <rFont val="標楷體"/>
        <family val="4"/>
        <charset val="136"/>
      </rPr>
      <t>月</t>
    </r>
    <r>
      <rPr>
        <sz val="10"/>
        <rFont val="Book Antiqua"/>
        <family val="1"/>
      </rPr>
      <t>(30)31</t>
    </r>
    <r>
      <rPr>
        <sz val="10"/>
        <rFont val="標楷體"/>
        <family val="4"/>
        <charset val="136"/>
      </rPr>
      <t>日前最新發布之等級為準，其餘等級不需填列，且不給予資本適足性制度風險係數上之折扣。</t>
    </r>
    <phoneticPr fontId="8" type="noConversion"/>
  </si>
  <si>
    <r>
      <rPr>
        <sz val="10"/>
        <rFont val="標楷體"/>
        <family val="4"/>
        <charset val="136"/>
      </rPr>
      <t>本項目資產不包含國外資產在內。</t>
    </r>
    <phoneticPr fontId="8" type="noConversion"/>
  </si>
  <si>
    <r>
      <rPr>
        <sz val="10"/>
        <rFont val="標楷體"/>
        <family val="4"/>
        <charset val="136"/>
      </rPr>
      <t>表</t>
    </r>
    <r>
      <rPr>
        <sz val="10"/>
        <rFont val="Book Antiqua"/>
        <family val="1"/>
      </rPr>
      <t>30-12</t>
    </r>
    <r>
      <rPr>
        <sz val="10"/>
        <rFont val="標楷體"/>
        <family val="4"/>
        <charset val="136"/>
      </rPr>
      <t>：核保風險之成長風險係數試算表</t>
    </r>
    <phoneticPr fontId="8" type="noConversion"/>
  </si>
  <si>
    <r>
      <rPr>
        <sz val="10"/>
        <rFont val="標楷體"/>
        <family val="4"/>
        <charset val="136"/>
      </rPr>
      <t>一、自留賠款準備金之成長風險（</t>
    </r>
    <r>
      <rPr>
        <sz val="10"/>
        <rFont val="Book Antiqua"/>
        <family val="1"/>
      </rPr>
      <t>3a.4</t>
    </r>
    <r>
      <rPr>
        <sz val="10"/>
        <rFont val="標楷體"/>
        <family val="4"/>
        <charset val="136"/>
      </rPr>
      <t>）</t>
    </r>
    <phoneticPr fontId="8" type="noConversion"/>
  </si>
  <si>
    <r>
      <rPr>
        <sz val="10"/>
        <rFont val="標楷體"/>
        <family val="4"/>
        <charset val="136"/>
      </rPr>
      <t>直接簽單保費</t>
    </r>
    <phoneticPr fontId="8" type="noConversion"/>
  </si>
  <si>
    <r>
      <rPr>
        <sz val="10"/>
        <rFont val="標楷體"/>
        <family val="4"/>
        <charset val="136"/>
      </rPr>
      <t>再保費收入</t>
    </r>
    <phoneticPr fontId="8" type="noConversion"/>
  </si>
  <si>
    <r>
      <rPr>
        <sz val="10"/>
        <rFont val="標楷體"/>
        <family val="4"/>
        <charset val="136"/>
      </rPr>
      <t>總保費收入</t>
    </r>
    <phoneticPr fontId="8" type="noConversion"/>
  </si>
  <si>
    <r>
      <rPr>
        <sz val="10"/>
        <rFont val="標楷體"/>
        <family val="4"/>
        <charset val="136"/>
      </rPr>
      <t>年化倍數</t>
    </r>
    <phoneticPr fontId="8" type="noConversion"/>
  </si>
  <si>
    <r>
      <rPr>
        <sz val="10"/>
        <rFont val="標楷體"/>
        <family val="4"/>
        <charset val="136"/>
      </rPr>
      <t>成長率</t>
    </r>
    <phoneticPr fontId="8" type="noConversion"/>
  </si>
  <si>
    <r>
      <rPr>
        <sz val="10"/>
        <rFont val="標楷體"/>
        <family val="4"/>
        <charset val="136"/>
      </rPr>
      <t>風險係數</t>
    </r>
    <phoneticPr fontId="8" type="noConversion"/>
  </si>
  <si>
    <r>
      <t>(c)</t>
    </r>
    <r>
      <rPr>
        <sz val="10"/>
        <rFont val="標楷體"/>
        <family val="4"/>
        <charset val="136"/>
      </rPr>
      <t>＝</t>
    </r>
    <r>
      <rPr>
        <sz val="10"/>
        <rFont val="Book Antiqua"/>
        <family val="1"/>
      </rPr>
      <t>(a)</t>
    </r>
    <r>
      <rPr>
        <sz val="10"/>
        <rFont val="標楷體"/>
        <family val="4"/>
        <charset val="136"/>
      </rPr>
      <t>＋</t>
    </r>
    <r>
      <rPr>
        <sz val="10"/>
        <rFont val="Book Antiqua"/>
        <family val="1"/>
      </rPr>
      <t>(b)</t>
    </r>
    <phoneticPr fontId="8" type="noConversion"/>
  </si>
  <si>
    <r>
      <t>(d)</t>
    </r>
    <r>
      <rPr>
        <sz val="10"/>
        <rFont val="標楷體"/>
        <family val="4"/>
        <charset val="136"/>
      </rPr>
      <t>註</t>
    </r>
    <r>
      <rPr>
        <sz val="10"/>
        <rFont val="Book Antiqua"/>
        <family val="1"/>
      </rPr>
      <t>1</t>
    </r>
    <phoneticPr fontId="8" type="noConversion"/>
  </si>
  <si>
    <r>
      <t>(e)=[ (c)*(d)</t>
    </r>
    <r>
      <rPr>
        <sz val="10"/>
        <rFont val="標楷體"/>
        <family val="4"/>
        <charset val="136"/>
      </rPr>
      <t>／前一年</t>
    </r>
    <r>
      <rPr>
        <sz val="10"/>
        <rFont val="Book Antiqua"/>
        <family val="1"/>
      </rPr>
      <t>(c) ]</t>
    </r>
    <r>
      <rPr>
        <sz val="10"/>
        <rFont val="標楷體"/>
        <family val="4"/>
        <charset val="136"/>
      </rPr>
      <t>－</t>
    </r>
    <r>
      <rPr>
        <sz val="10"/>
        <rFont val="Book Antiqua"/>
        <family val="1"/>
      </rPr>
      <t>1</t>
    </r>
    <phoneticPr fontId="8" type="noConversion"/>
  </si>
  <si>
    <r>
      <t xml:space="preserve"> (1)  </t>
    </r>
    <r>
      <rPr>
        <sz val="10"/>
        <rFont val="標楷體"/>
        <family val="4"/>
        <charset val="136"/>
      </rPr>
      <t>當年度</t>
    </r>
    <phoneticPr fontId="15" type="noConversion"/>
  </si>
  <si>
    <r>
      <t xml:space="preserve"> (2)  </t>
    </r>
    <r>
      <rPr>
        <sz val="10"/>
        <rFont val="標楷體"/>
        <family val="4"/>
        <charset val="136"/>
      </rPr>
      <t>前一年</t>
    </r>
    <phoneticPr fontId="15" type="noConversion"/>
  </si>
  <si>
    <r>
      <t xml:space="preserve"> (3)  </t>
    </r>
    <r>
      <rPr>
        <sz val="10"/>
        <rFont val="標楷體"/>
        <family val="4"/>
        <charset val="136"/>
      </rPr>
      <t>前二年</t>
    </r>
    <phoneticPr fontId="15" type="noConversion"/>
  </si>
  <si>
    <r>
      <t xml:space="preserve"> (4)  </t>
    </r>
    <r>
      <rPr>
        <sz val="10"/>
        <rFont val="標楷體"/>
        <family val="4"/>
        <charset val="136"/>
      </rPr>
      <t>前三年</t>
    </r>
    <phoneticPr fontId="15" type="noConversion"/>
  </si>
  <si>
    <r>
      <t xml:space="preserve"> (5)  </t>
    </r>
    <r>
      <rPr>
        <sz val="10"/>
        <rFont val="標楷體"/>
        <family val="4"/>
        <charset val="136"/>
      </rPr>
      <t>過去三年內的平均保費成長率</t>
    </r>
    <r>
      <rPr>
        <sz val="10"/>
        <rFont val="Book Antiqua"/>
        <family val="1"/>
      </rPr>
      <t xml:space="preserve"> = [(1e)+(2e)+(3e)]/3</t>
    </r>
    <phoneticPr fontId="15" type="noConversion"/>
  </si>
  <si>
    <r>
      <t xml:space="preserve"> (6)  </t>
    </r>
    <r>
      <rPr>
        <sz val="10"/>
        <rFont val="標楷體"/>
        <family val="4"/>
        <charset val="136"/>
      </rPr>
      <t>過度成長率</t>
    </r>
    <r>
      <rPr>
        <sz val="10"/>
        <rFont val="Book Antiqua"/>
        <family val="1"/>
      </rPr>
      <t xml:space="preserve"> = (5e) -10%</t>
    </r>
    <r>
      <rPr>
        <sz val="10"/>
        <rFont val="標楷體"/>
        <family val="4"/>
        <charset val="136"/>
      </rPr>
      <t>；但介於</t>
    </r>
    <r>
      <rPr>
        <sz val="10"/>
        <rFont val="Book Antiqua"/>
        <family val="1"/>
      </rPr>
      <t>0~30%</t>
    </r>
    <phoneticPr fontId="15" type="noConversion"/>
  </si>
  <si>
    <r>
      <t xml:space="preserve"> (7)  </t>
    </r>
    <r>
      <rPr>
        <sz val="10"/>
        <rFont val="標楷體"/>
        <family val="4"/>
        <charset val="136"/>
      </rPr>
      <t>風險係數</t>
    </r>
    <r>
      <rPr>
        <sz val="10"/>
        <rFont val="Book Antiqua"/>
        <family val="1"/>
      </rPr>
      <t xml:space="preserve"> = (6f) × 45%</t>
    </r>
    <phoneticPr fontId="15" type="noConversion"/>
  </si>
  <si>
    <r>
      <rPr>
        <sz val="10"/>
        <rFont val="標楷體"/>
        <family val="4"/>
        <charset val="136"/>
      </rPr>
      <t>二、自留保費之成長風險（</t>
    </r>
    <r>
      <rPr>
        <sz val="10"/>
        <rFont val="Book Antiqua"/>
        <family val="1"/>
      </rPr>
      <t>3b.4</t>
    </r>
    <r>
      <rPr>
        <sz val="10"/>
        <rFont val="標楷體"/>
        <family val="4"/>
        <charset val="136"/>
      </rPr>
      <t>）</t>
    </r>
    <phoneticPr fontId="8" type="noConversion"/>
  </si>
  <si>
    <r>
      <t xml:space="preserve"> (8)  </t>
    </r>
    <r>
      <rPr>
        <sz val="10"/>
        <rFont val="標楷體"/>
        <family val="4"/>
        <charset val="136"/>
      </rPr>
      <t>過度成長率</t>
    </r>
    <r>
      <rPr>
        <sz val="10"/>
        <rFont val="Book Antiqua"/>
        <family val="1"/>
      </rPr>
      <t xml:space="preserve"> = (6)</t>
    </r>
    <phoneticPr fontId="15" type="noConversion"/>
  </si>
  <si>
    <r>
      <t xml:space="preserve"> (9)  </t>
    </r>
    <r>
      <rPr>
        <sz val="10"/>
        <rFont val="標楷體"/>
        <family val="4"/>
        <charset val="136"/>
      </rPr>
      <t>風險係數</t>
    </r>
    <r>
      <rPr>
        <sz val="10"/>
        <rFont val="Book Antiqua"/>
        <family val="1"/>
      </rPr>
      <t xml:space="preserve"> = (8) × 22.5%</t>
    </r>
    <phoneticPr fontId="15" type="noConversion"/>
  </si>
  <si>
    <r>
      <rPr>
        <sz val="10"/>
        <rFont val="標楷體"/>
        <family val="4"/>
        <charset val="136"/>
      </rPr>
      <t>註</t>
    </r>
    <r>
      <rPr>
        <sz val="10"/>
        <rFont val="Book Antiqua"/>
        <family val="1"/>
      </rPr>
      <t xml:space="preserve">1 </t>
    </r>
    <r>
      <rPr>
        <sz val="10"/>
        <rFont val="標楷體"/>
        <family val="4"/>
        <charset val="136"/>
      </rPr>
      <t>總保費收入之數值，若僅為半年度之累積數，以乘</t>
    </r>
    <r>
      <rPr>
        <sz val="10"/>
        <rFont val="Book Antiqua"/>
        <family val="1"/>
      </rPr>
      <t>2</t>
    </r>
    <r>
      <rPr>
        <sz val="10"/>
        <rFont val="標楷體"/>
        <family val="4"/>
        <charset val="136"/>
      </rPr>
      <t>的倍數方式予以表示年化資料；如已為一年度之累積數，以乘以</t>
    </r>
    <r>
      <rPr>
        <sz val="10"/>
        <rFont val="Book Antiqua"/>
        <family val="1"/>
      </rPr>
      <t>1</t>
    </r>
    <r>
      <rPr>
        <sz val="10"/>
        <rFont val="標楷體"/>
        <family val="4"/>
        <charset val="136"/>
      </rPr>
      <t>的倍數方式表示年化資料。</t>
    </r>
    <phoneticPr fontId="8" type="noConversion"/>
  </si>
  <si>
    <r>
      <rPr>
        <sz val="10"/>
        <rFont val="標楷體"/>
        <family val="4"/>
        <charset val="136"/>
      </rPr>
      <t>風險項目</t>
    </r>
    <phoneticPr fontId="8" type="noConversion"/>
  </si>
  <si>
    <r>
      <rPr>
        <sz val="12"/>
        <rFont val="標楷體"/>
        <family val="4"/>
        <charset val="136"/>
      </rPr>
      <t>表</t>
    </r>
    <r>
      <rPr>
        <sz val="12"/>
        <rFont val="Times New Roman"/>
        <family val="1"/>
      </rPr>
      <t>30-10</t>
    </r>
    <r>
      <rPr>
        <sz val="12"/>
        <rFont val="標楷體"/>
        <family val="4"/>
        <charset val="136"/>
      </rPr>
      <t>：資產集中度係數計算表</t>
    </r>
    <phoneticPr fontId="8" type="noConversion"/>
  </si>
  <si>
    <r>
      <rPr>
        <sz val="12"/>
        <rFont val="標楷體"/>
        <family val="4"/>
        <charset val="136"/>
      </rPr>
      <t>單位：新台幣元</t>
    </r>
    <phoneticPr fontId="8" type="noConversion"/>
  </si>
  <si>
    <r>
      <rPr>
        <b/>
        <sz val="12"/>
        <rFont val="標楷體"/>
        <family val="4"/>
        <charset val="136"/>
      </rPr>
      <t>風險項目</t>
    </r>
    <phoneticPr fontId="8" type="noConversion"/>
  </si>
  <si>
    <r>
      <rPr>
        <b/>
        <sz val="12"/>
        <rFont val="標楷體"/>
        <family val="4"/>
        <charset val="136"/>
      </rPr>
      <t>金</t>
    </r>
    <r>
      <rPr>
        <b/>
        <sz val="12"/>
        <rFont val="Times New Roman"/>
        <family val="1"/>
      </rPr>
      <t xml:space="preserve">        </t>
    </r>
    <r>
      <rPr>
        <b/>
        <sz val="12"/>
        <rFont val="標楷體"/>
        <family val="4"/>
        <charset val="136"/>
      </rPr>
      <t>額</t>
    </r>
    <phoneticPr fontId="8" type="noConversion"/>
  </si>
  <si>
    <r>
      <rPr>
        <b/>
        <sz val="12"/>
        <rFont val="標楷體"/>
        <family val="4"/>
        <charset val="136"/>
      </rPr>
      <t>占投資資產比率</t>
    </r>
    <r>
      <rPr>
        <b/>
        <sz val="12"/>
        <rFont val="Times New Roman"/>
        <family val="1"/>
      </rPr>
      <t xml:space="preserve"> Zi</t>
    </r>
    <phoneticPr fontId="6" type="noConversion"/>
  </si>
  <si>
    <r>
      <t>Z</t>
    </r>
    <r>
      <rPr>
        <b/>
        <i/>
        <vertAlign val="subscript"/>
        <sz val="12"/>
        <rFont val="Times New Roman"/>
        <family val="1"/>
      </rPr>
      <t>i</t>
    </r>
    <r>
      <rPr>
        <b/>
        <i/>
        <vertAlign val="superscript"/>
        <sz val="12"/>
        <rFont val="Times New Roman"/>
        <family val="1"/>
      </rPr>
      <t>2</t>
    </r>
    <phoneticPr fontId="8" type="noConversion"/>
  </si>
  <si>
    <r>
      <t>2.</t>
    </r>
    <r>
      <rPr>
        <sz val="12"/>
        <rFont val="標楷體"/>
        <family val="4"/>
        <charset val="136"/>
      </rPr>
      <t>公債</t>
    </r>
    <r>
      <rPr>
        <sz val="12"/>
        <rFont val="Times New Roman"/>
        <family val="1"/>
      </rPr>
      <t>-</t>
    </r>
    <r>
      <rPr>
        <b/>
        <sz val="12"/>
        <rFont val="標楷體"/>
        <family val="4"/>
        <charset val="136"/>
      </rPr>
      <t>國外</t>
    </r>
    <phoneticPr fontId="8"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</si>
  <si>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8"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</si>
  <si>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8"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</si>
  <si>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6" type="noConversion"/>
  </si>
  <si>
    <r>
      <t>6.</t>
    </r>
    <r>
      <rPr>
        <sz val="12"/>
        <rFont val="標楷體"/>
        <family val="4"/>
        <charset val="136"/>
      </rPr>
      <t>不動產</t>
    </r>
    <r>
      <rPr>
        <sz val="12"/>
        <rFont val="Times New Roman"/>
        <family val="1"/>
      </rPr>
      <t>-</t>
    </r>
    <r>
      <rPr>
        <b/>
        <sz val="12"/>
        <rFont val="標楷體"/>
        <family val="4"/>
        <charset val="136"/>
      </rPr>
      <t>國內及國外</t>
    </r>
    <phoneticPr fontId="8" type="noConversion"/>
  </si>
  <si>
    <r>
      <t>7.</t>
    </r>
    <r>
      <rPr>
        <sz val="12"/>
        <rFont val="標楷體"/>
        <family val="4"/>
        <charset val="136"/>
      </rPr>
      <t>擔保放款</t>
    </r>
    <r>
      <rPr>
        <sz val="12"/>
        <rFont val="Times New Roman"/>
        <family val="1"/>
      </rPr>
      <t>-</t>
    </r>
    <r>
      <rPr>
        <b/>
        <sz val="12"/>
        <rFont val="標楷體"/>
        <family val="4"/>
        <charset val="136"/>
      </rPr>
      <t>國內及國外</t>
    </r>
    <phoneticPr fontId="8"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</si>
  <si>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8" type="noConversion"/>
  </si>
  <si>
    <r>
      <t xml:space="preserve">Herfindahl Index </t>
    </r>
    <r>
      <rPr>
        <b/>
        <sz val="12"/>
        <rFont val="標楷體"/>
        <family val="4"/>
        <charset val="136"/>
      </rPr>
      <t>係數表</t>
    </r>
    <phoneticPr fontId="8" type="noConversion"/>
  </si>
  <si>
    <r>
      <t>H</t>
    </r>
    <r>
      <rPr>
        <b/>
        <sz val="12"/>
        <rFont val="標楷體"/>
        <family val="4"/>
        <charset val="136"/>
      </rPr>
      <t>下界</t>
    </r>
    <phoneticPr fontId="8" type="noConversion"/>
  </si>
  <si>
    <r>
      <rPr>
        <b/>
        <sz val="12"/>
        <rFont val="標楷體"/>
        <family val="4"/>
        <charset val="136"/>
      </rPr>
      <t>係數</t>
    </r>
    <phoneticPr fontId="8"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</si>
  <si>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8" type="noConversion"/>
  </si>
  <si>
    <r>
      <t>1/6</t>
    </r>
    <r>
      <rPr>
        <sz val="12"/>
        <rFont val="標楷體"/>
        <family val="4"/>
        <charset val="136"/>
      </rPr>
      <t>≦</t>
    </r>
    <r>
      <rPr>
        <sz val="12"/>
        <rFont val="Times New Roman"/>
        <family val="1"/>
      </rPr>
      <t>H&lt;1/5</t>
    </r>
    <phoneticPr fontId="8" type="noConversion"/>
  </si>
  <si>
    <r>
      <t>1/5</t>
    </r>
    <r>
      <rPr>
        <sz val="12"/>
        <rFont val="標楷體"/>
        <family val="4"/>
        <charset val="136"/>
      </rPr>
      <t>≦</t>
    </r>
    <r>
      <rPr>
        <sz val="12"/>
        <rFont val="Times New Roman"/>
        <family val="1"/>
      </rPr>
      <t>H&lt;1/4</t>
    </r>
    <phoneticPr fontId="8" type="noConversion"/>
  </si>
  <si>
    <r>
      <t>1/4</t>
    </r>
    <r>
      <rPr>
        <sz val="12"/>
        <rFont val="標楷體"/>
        <family val="4"/>
        <charset val="136"/>
      </rPr>
      <t>≦</t>
    </r>
    <r>
      <rPr>
        <sz val="12"/>
        <rFont val="Times New Roman"/>
        <family val="1"/>
      </rPr>
      <t>H&lt;1/3</t>
    </r>
    <phoneticPr fontId="8" type="noConversion"/>
  </si>
  <si>
    <r>
      <t>1/3</t>
    </r>
    <r>
      <rPr>
        <sz val="12"/>
        <rFont val="標楷體"/>
        <family val="4"/>
        <charset val="136"/>
      </rPr>
      <t>≦</t>
    </r>
    <r>
      <rPr>
        <sz val="12"/>
        <rFont val="Times New Roman"/>
        <family val="1"/>
      </rPr>
      <t>H&lt;1/2</t>
    </r>
    <phoneticPr fontId="8" type="noConversion"/>
  </si>
  <si>
    <r>
      <t>1/2</t>
    </r>
    <r>
      <rPr>
        <sz val="12"/>
        <rFont val="標楷體"/>
        <family val="4"/>
        <charset val="136"/>
      </rPr>
      <t>≦</t>
    </r>
    <r>
      <rPr>
        <sz val="12"/>
        <rFont val="Times New Roman"/>
        <family val="1"/>
      </rPr>
      <t>H&lt; 1</t>
    </r>
    <phoneticPr fontId="8" type="noConversion"/>
  </si>
  <si>
    <r>
      <rPr>
        <sz val="10"/>
        <rFont val="標楷體"/>
        <family val="4"/>
        <charset val="136"/>
      </rPr>
      <t>表</t>
    </r>
    <r>
      <rPr>
        <sz val="10"/>
        <rFont val="Book Antiqua"/>
        <family val="1"/>
      </rPr>
      <t>30-9</t>
    </r>
    <r>
      <rPr>
        <sz val="10"/>
        <rFont val="標楷體"/>
        <family val="4"/>
        <charset val="136"/>
      </rPr>
      <t>：信用評等資訊調整表</t>
    </r>
    <phoneticPr fontId="8" type="noConversion"/>
  </si>
  <si>
    <r>
      <rPr>
        <sz val="10"/>
        <rFont val="標楷體"/>
        <family val="4"/>
        <charset val="136"/>
      </rPr>
      <t>單位：新台幣元</t>
    </r>
  </si>
  <si>
    <r>
      <rPr>
        <sz val="10"/>
        <rFont val="標楷體"/>
        <family val="4"/>
        <charset val="136"/>
      </rPr>
      <t>信用評等等級</t>
    </r>
    <phoneticPr fontId="8" type="noConversion"/>
  </si>
  <si>
    <r>
      <rPr>
        <sz val="10"/>
        <rFont val="標楷體"/>
        <family val="4"/>
        <charset val="136"/>
      </rPr>
      <t>折扣後之風險係數</t>
    </r>
    <phoneticPr fontId="8" type="noConversion"/>
  </si>
  <si>
    <r>
      <rPr>
        <sz val="10"/>
        <rFont val="標楷體"/>
        <family val="4"/>
        <charset val="136"/>
      </rPr>
      <t>抵減之風險資本額</t>
    </r>
    <phoneticPr fontId="8" type="noConversion"/>
  </si>
  <si>
    <r>
      <t>1.</t>
    </r>
    <r>
      <rPr>
        <sz val="10"/>
        <rFont val="標楷體"/>
        <family val="4"/>
        <charset val="136"/>
      </rPr>
      <t>投資具控制與從屬關係關係人存款</t>
    </r>
    <phoneticPr fontId="8" type="noConversion"/>
  </si>
  <si>
    <r>
      <t>2.</t>
    </r>
    <r>
      <rPr>
        <sz val="10"/>
        <rFont val="標楷體"/>
        <family val="4"/>
        <charset val="136"/>
      </rPr>
      <t>投資具控制與從屬關係關係人債劵型受益憑證</t>
    </r>
    <phoneticPr fontId="8" type="noConversion"/>
  </si>
  <si>
    <r>
      <t>3.</t>
    </r>
    <r>
      <rPr>
        <sz val="10"/>
        <rFont val="標楷體"/>
        <family val="4"/>
        <charset val="136"/>
      </rPr>
      <t>投資具控制與從屬關係關係人貨幣型受益憑證</t>
    </r>
    <phoneticPr fontId="8" type="noConversion"/>
  </si>
  <si>
    <r>
      <t>4.</t>
    </r>
    <r>
      <rPr>
        <sz val="10"/>
        <rFont val="標楷體"/>
        <family val="4"/>
        <charset val="136"/>
      </rPr>
      <t>投資非控制與從屬關係關係人存款</t>
    </r>
    <phoneticPr fontId="8" type="noConversion"/>
  </si>
  <si>
    <r>
      <t>5.</t>
    </r>
    <r>
      <rPr>
        <sz val="10"/>
        <rFont val="標楷體"/>
        <family val="4"/>
        <charset val="136"/>
      </rPr>
      <t>投資非控制與從屬關係關係人債劵型受益憑證</t>
    </r>
    <phoneticPr fontId="8" type="noConversion"/>
  </si>
  <si>
    <r>
      <t>6.</t>
    </r>
    <r>
      <rPr>
        <sz val="10"/>
        <rFont val="標楷體"/>
        <family val="4"/>
        <charset val="136"/>
      </rPr>
      <t>投資非控制與從屬關係關係人貨幣型受益憑證</t>
    </r>
    <phoneticPr fontId="8" type="noConversion"/>
  </si>
  <si>
    <r>
      <rPr>
        <sz val="10"/>
        <rFont val="標楷體"/>
        <family val="4"/>
        <charset val="136"/>
      </rPr>
      <t>關係人資產風險調整總計</t>
    </r>
    <phoneticPr fontId="8" type="noConversion"/>
  </si>
  <si>
    <r>
      <rPr>
        <sz val="10"/>
        <rFont val="標楷體"/>
        <family val="4"/>
        <charset val="136"/>
      </rPr>
      <t>二、非關係人資產</t>
    </r>
    <phoneticPr fontId="8" type="noConversion"/>
  </si>
  <si>
    <r>
      <rPr>
        <sz val="10"/>
        <rFont val="標楷體"/>
        <family val="4"/>
        <charset val="136"/>
      </rPr>
      <t>受益憑證</t>
    </r>
    <phoneticPr fontId="8" type="noConversion"/>
  </si>
  <si>
    <r>
      <t>(1)</t>
    </r>
    <r>
      <rPr>
        <sz val="10"/>
        <rFont val="標楷體"/>
        <family val="4"/>
        <charset val="136"/>
      </rPr>
      <t>債券型共同基金</t>
    </r>
    <r>
      <rPr>
        <sz val="10"/>
        <rFont val="Book Antiqua"/>
        <family val="1"/>
      </rPr>
      <t>(</t>
    </r>
    <r>
      <rPr>
        <sz val="10"/>
        <rFont val="標楷體"/>
        <family val="4"/>
        <charset val="136"/>
      </rPr>
      <t>註</t>
    </r>
    <r>
      <rPr>
        <sz val="10"/>
        <rFont val="Book Antiqua"/>
        <family val="1"/>
      </rPr>
      <t>1)</t>
    </r>
    <phoneticPr fontId="8" type="noConversion"/>
  </si>
  <si>
    <r>
      <t>(2)</t>
    </r>
    <r>
      <rPr>
        <sz val="10"/>
        <rFont val="標楷體"/>
        <family val="4"/>
        <charset val="136"/>
      </rPr>
      <t>貨幣型共同基金</t>
    </r>
    <r>
      <rPr>
        <sz val="10"/>
        <rFont val="Book Antiqua"/>
        <family val="1"/>
      </rPr>
      <t>(</t>
    </r>
    <r>
      <rPr>
        <sz val="10"/>
        <rFont val="標楷體"/>
        <family val="4"/>
        <charset val="136"/>
      </rPr>
      <t>註</t>
    </r>
    <r>
      <rPr>
        <sz val="10"/>
        <rFont val="Book Antiqua"/>
        <family val="1"/>
      </rPr>
      <t>1)</t>
    </r>
    <phoneticPr fontId="8" type="noConversion"/>
  </si>
  <si>
    <r>
      <rPr>
        <sz val="10"/>
        <rFont val="標楷體"/>
        <family val="4"/>
        <charset val="136"/>
      </rPr>
      <t>非關係人資產風險調整總計</t>
    </r>
    <phoneticPr fontId="8" type="noConversion"/>
  </si>
  <si>
    <r>
      <rPr>
        <sz val="10"/>
        <rFont val="標楷體"/>
        <family val="4"/>
        <charset val="136"/>
      </rPr>
      <t>註</t>
    </r>
    <r>
      <rPr>
        <sz val="10"/>
        <rFont val="Book Antiqua"/>
        <family val="1"/>
      </rPr>
      <t>1.</t>
    </r>
    <r>
      <rPr>
        <sz val="10"/>
        <rFont val="標楷體"/>
        <family val="4"/>
        <charset val="136"/>
      </rPr>
      <t>本項目資產不包含國外資產在內。</t>
    </r>
    <phoneticPr fontId="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</si>
  <si>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6" type="noConversion"/>
  </si>
  <si>
    <r>
      <rPr>
        <sz val="12"/>
        <rFont val="標楷體"/>
        <family val="4"/>
        <charset val="136"/>
      </rPr>
      <t>投資國內具資本性質債券或負債型特別股明細表</t>
    </r>
    <phoneticPr fontId="6"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</si>
  <si>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6" type="noConversion"/>
  </si>
  <si>
    <r>
      <rPr>
        <b/>
        <sz val="12"/>
        <rFont val="標楷體"/>
        <family val="4"/>
        <charset val="136"/>
      </rPr>
      <t>證券標的</t>
    </r>
  </si>
  <si>
    <r>
      <rPr>
        <b/>
        <sz val="12"/>
        <rFont val="標楷體"/>
        <family val="4"/>
        <charset val="136"/>
      </rPr>
      <t>發行公司</t>
    </r>
  </si>
  <si>
    <r>
      <rPr>
        <b/>
        <sz val="12"/>
        <rFont val="標楷體"/>
        <family val="4"/>
        <charset val="136"/>
      </rPr>
      <t>募集方式</t>
    </r>
  </si>
  <si>
    <r>
      <rPr>
        <b/>
        <sz val="12"/>
        <rFont val="標楷體"/>
        <family val="4"/>
        <charset val="136"/>
      </rPr>
      <t>交易種類</t>
    </r>
  </si>
  <si>
    <r>
      <rPr>
        <b/>
        <sz val="12"/>
        <rFont val="標楷體"/>
        <family val="4"/>
        <charset val="136"/>
      </rPr>
      <t>資本工具類型</t>
    </r>
    <phoneticPr fontId="6" type="noConversion"/>
  </si>
  <si>
    <r>
      <rPr>
        <b/>
        <sz val="12"/>
        <rFont val="標楷體"/>
        <family val="4"/>
        <charset val="136"/>
      </rPr>
      <t>是否屬實質互相投資之具資本性質工具</t>
    </r>
    <phoneticPr fontId="6"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</si>
  <si>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6" type="noConversion"/>
  </si>
  <si>
    <r>
      <rPr>
        <b/>
        <sz val="12"/>
        <rFont val="標楷體"/>
        <family val="4"/>
        <charset val="136"/>
      </rPr>
      <t>發行年月日</t>
    </r>
    <phoneticPr fontId="6" type="noConversion"/>
  </si>
  <si>
    <r>
      <rPr>
        <b/>
        <sz val="12"/>
        <rFont val="標楷體"/>
        <family val="4"/>
        <charset val="136"/>
      </rPr>
      <t>始得贖回年月日</t>
    </r>
    <phoneticPr fontId="6" type="noConversion"/>
  </si>
  <si>
    <r>
      <rPr>
        <b/>
        <sz val="12"/>
        <rFont val="標楷體"/>
        <family val="4"/>
        <charset val="136"/>
      </rPr>
      <t>到期年月日</t>
    </r>
    <phoneticPr fontId="6" type="noConversion"/>
  </si>
  <si>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</si>
  <si>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</si>
  <si>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</si>
  <si>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6"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</si>
  <si>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</si>
  <si>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</si>
  <si>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保管情形</t>
    </r>
  </si>
  <si>
    <r>
      <rPr>
        <b/>
        <sz val="12"/>
        <rFont val="標楷體"/>
        <family val="4"/>
        <charset val="136"/>
      </rPr>
      <t>代號</t>
    </r>
  </si>
  <si>
    <r>
      <rPr>
        <b/>
        <sz val="12"/>
        <rFont val="標楷體"/>
        <family val="4"/>
        <charset val="136"/>
      </rPr>
      <t>名稱</t>
    </r>
  </si>
  <si>
    <r>
      <rPr>
        <b/>
        <sz val="12"/>
        <rFont val="標楷體"/>
        <family val="4"/>
        <charset val="136"/>
      </rPr>
      <t>是否為關係人</t>
    </r>
    <phoneticPr fontId="6" type="noConversion"/>
  </si>
  <si>
    <r>
      <rPr>
        <b/>
        <sz val="12"/>
        <rFont val="標楷體"/>
        <family val="4"/>
        <charset val="136"/>
      </rPr>
      <t>公司類型</t>
    </r>
    <phoneticPr fontId="6" type="noConversion"/>
  </si>
  <si>
    <r>
      <rPr>
        <sz val="12"/>
        <rFont val="標楷體"/>
        <family val="4"/>
        <charset val="136"/>
      </rPr>
      <t>自有資本及風險資本調整計算表</t>
    </r>
    <phoneticPr fontId="6" type="noConversion"/>
  </si>
  <si>
    <r>
      <rPr>
        <b/>
        <sz val="12"/>
        <rFont val="標楷體"/>
        <family val="4"/>
        <charset val="136"/>
      </rPr>
      <t>項</t>
    </r>
    <r>
      <rPr>
        <b/>
        <sz val="12"/>
        <rFont val="Times New Roman"/>
        <family val="1"/>
      </rPr>
      <t xml:space="preserve"> </t>
    </r>
    <r>
      <rPr>
        <b/>
        <sz val="12"/>
        <rFont val="標楷體"/>
        <family val="4"/>
        <charset val="136"/>
      </rPr>
      <t>目</t>
    </r>
  </si>
  <si>
    <r>
      <rPr>
        <b/>
        <sz val="12"/>
        <rFont val="標楷體"/>
        <family val="4"/>
        <charset val="136"/>
      </rPr>
      <t>考慮資本認列比率後之期末帳載金額</t>
    </r>
    <phoneticPr fontId="6" type="noConversion"/>
  </si>
  <si>
    <r>
      <rPr>
        <b/>
        <sz val="12"/>
        <rFont val="標楷體"/>
        <family val="4"/>
        <charset val="136"/>
      </rPr>
      <t>項目</t>
    </r>
    <phoneticPr fontId="6" type="noConversion"/>
  </si>
  <si>
    <r>
      <rPr>
        <b/>
        <sz val="12"/>
        <rFont val="標楷體"/>
        <family val="4"/>
        <charset val="136"/>
      </rPr>
      <t>金額</t>
    </r>
    <phoneticPr fontId="6" type="noConversion"/>
  </si>
  <si>
    <r>
      <rPr>
        <b/>
        <sz val="12"/>
        <rFont val="標楷體"/>
        <family val="4"/>
        <charset val="136"/>
      </rPr>
      <t>具資本性質債券</t>
    </r>
    <phoneticPr fontId="6"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</si>
  <si>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6"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</si>
  <si>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6" type="noConversion"/>
  </si>
  <si>
    <r>
      <rPr>
        <sz val="12"/>
        <rFont val="標楷體"/>
        <family val="4"/>
        <charset val="136"/>
      </rPr>
      <t>關係人</t>
    </r>
    <phoneticPr fontId="6" type="noConversion"/>
  </si>
  <si>
    <r>
      <rPr>
        <sz val="12"/>
        <rFont val="標楷體"/>
        <family val="4"/>
        <charset val="136"/>
      </rPr>
      <t>總計</t>
    </r>
    <phoneticPr fontId="6" type="noConversion"/>
  </si>
  <si>
    <r>
      <rPr>
        <sz val="12"/>
        <rFont val="標楷體"/>
        <family val="4"/>
        <charset val="136"/>
      </rPr>
      <t>屬實質互相投資</t>
    </r>
    <phoneticPr fontId="6" type="noConversion"/>
  </si>
  <si>
    <r>
      <rPr>
        <sz val="12"/>
        <rFont val="標楷體"/>
        <family val="4"/>
        <charset val="136"/>
      </rPr>
      <t>具控制與從屬關係</t>
    </r>
  </si>
  <si>
    <r>
      <rPr>
        <sz val="12"/>
        <rFont val="標楷體"/>
        <family val="4"/>
        <charset val="136"/>
      </rPr>
      <t>非屬實質互相投資</t>
    </r>
    <phoneticPr fontId="6"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</si>
  <si>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</si>
  <si>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</si>
  <si>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6" type="noConversion"/>
  </si>
  <si>
    <r>
      <rPr>
        <sz val="12"/>
        <rFont val="標楷體"/>
        <family val="4"/>
        <charset val="136"/>
      </rPr>
      <t>評價日淨值</t>
    </r>
    <r>
      <rPr>
        <sz val="12"/>
        <rFont val="Times New Roman"/>
        <family val="1"/>
      </rPr>
      <t>10%</t>
    </r>
    <phoneticPr fontId="6"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</si>
  <si>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6"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</si>
  <si>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6" type="noConversion"/>
  </si>
  <si>
    <r>
      <rPr>
        <sz val="12"/>
        <rFont val="標楷體"/>
        <family val="4"/>
        <charset val="136"/>
      </rPr>
      <t>非控制與從屬關係</t>
    </r>
  </si>
  <si>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6" type="noConversion"/>
  </si>
  <si>
    <r>
      <rPr>
        <sz val="12"/>
        <rFont val="標楷體"/>
        <family val="4"/>
        <charset val="136"/>
      </rPr>
      <t>非關係人</t>
    </r>
    <phoneticPr fontId="6" type="noConversion"/>
  </si>
  <si>
    <r>
      <rPr>
        <sz val="12"/>
        <rFont val="標楷體"/>
        <family val="4"/>
        <charset val="136"/>
      </rPr>
      <t>註</t>
    </r>
    <r>
      <rPr>
        <sz val="12"/>
        <rFont val="Times New Roman"/>
        <family val="1"/>
      </rPr>
      <t>:</t>
    </r>
  </si>
  <si>
    <r>
      <rPr>
        <sz val="12"/>
        <rFont val="標楷體"/>
        <family val="4"/>
        <charset val="136"/>
      </rPr>
      <t>證券標的及發行公司代號請洽由財團法人保險事業發展中心統一配賦。</t>
    </r>
    <phoneticPr fontId="6"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</si>
  <si>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6"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</si>
  <si>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6"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</si>
  <si>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6"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</si>
  <si>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6"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</si>
  <si>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6"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</si>
  <si>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6"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</si>
  <si>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6"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</si>
  <si>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6"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</si>
  <si>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6"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</si>
  <si>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6"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</si>
  <si>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</si>
  <si>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</si>
  <si>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</si>
  <si>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t>(5a)</t>
    <phoneticPr fontId="6"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</si>
  <si>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6" type="noConversion"/>
  </si>
  <si>
    <r>
      <rPr>
        <sz val="10"/>
        <rFont val="標楷體"/>
        <family val="4"/>
        <charset val="136"/>
      </rPr>
      <t>取得成本</t>
    </r>
    <phoneticPr fontId="6" type="noConversion"/>
  </si>
  <si>
    <r>
      <rPr>
        <sz val="10"/>
        <rFont val="標楷體"/>
        <family val="4"/>
        <charset val="136"/>
      </rPr>
      <t>半年收盤平均價</t>
    </r>
    <phoneticPr fontId="6" type="noConversion"/>
  </si>
  <si>
    <r>
      <rPr>
        <sz val="10"/>
        <rFont val="標楷體"/>
        <family val="4"/>
        <charset val="136"/>
      </rPr>
      <t>未實現評價利益（損失</t>
    </r>
    <r>
      <rPr>
        <sz val="10"/>
        <rFont val="Book Antiqua"/>
        <family val="1"/>
      </rPr>
      <t>)</t>
    </r>
    <phoneticPr fontId="6" type="noConversion"/>
  </si>
  <si>
    <r>
      <rPr>
        <sz val="10"/>
        <rFont val="標楷體"/>
        <family val="4"/>
        <charset val="136"/>
      </rPr>
      <t>自有資本調整數</t>
    </r>
    <phoneticPr fontId="6" type="noConversion"/>
  </si>
  <si>
    <r>
      <rPr>
        <sz val="10"/>
        <rFont val="標楷體"/>
        <family val="4"/>
        <charset val="136"/>
      </rPr>
      <t>半年收盤平均價基礎</t>
    </r>
    <phoneticPr fontId="6"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</si>
  <si>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6"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</si>
  <si>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6"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</si>
  <si>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6"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</si>
  <si>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6"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</si>
  <si>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6" type="noConversion"/>
  </si>
  <si>
    <r>
      <rPr>
        <sz val="10"/>
        <rFont val="標楷體"/>
        <family val="4"/>
        <charset val="136"/>
      </rPr>
      <t>合計</t>
    </r>
    <phoneticPr fontId="6"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</si>
  <si>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8" type="noConversion"/>
  </si>
  <si>
    <r>
      <rPr>
        <sz val="10"/>
        <rFont val="標楷體"/>
        <family val="4"/>
        <charset val="136"/>
      </rPr>
      <t>自有資本調整計算表</t>
    </r>
    <phoneticPr fontId="8" type="noConversion"/>
  </si>
  <si>
    <r>
      <rPr>
        <sz val="10"/>
        <rFont val="標楷體"/>
        <family val="4"/>
        <charset val="136"/>
      </rPr>
      <t>風險資本調整計算表</t>
    </r>
    <phoneticPr fontId="8" type="noConversion"/>
  </si>
  <si>
    <t>投資性不動產稅後增值或稅後減少之金額</t>
    <phoneticPr fontId="8" type="noConversion"/>
  </si>
  <si>
    <r>
      <rPr>
        <sz val="10"/>
        <rFont val="標楷體"/>
        <family val="4"/>
        <charset val="136"/>
      </rPr>
      <t>小計</t>
    </r>
  </si>
  <si>
    <r>
      <rPr>
        <sz val="10"/>
        <rFont val="標楷體"/>
        <family val="4"/>
        <charset val="136"/>
      </rPr>
      <t>具控制與從屬關係</t>
    </r>
    <r>
      <rPr>
        <sz val="10"/>
        <rFont val="Book Antiqua"/>
        <family val="1"/>
      </rPr>
      <t>--</t>
    </r>
    <r>
      <rPr>
        <sz val="10"/>
        <rFont val="標楷體"/>
        <family val="4"/>
        <charset val="136"/>
      </rPr>
      <t>具收益性之不動產</t>
    </r>
    <phoneticPr fontId="8" type="noConversion"/>
  </si>
  <si>
    <r>
      <rPr>
        <sz val="10"/>
        <rFont val="標楷體"/>
        <family val="4"/>
        <charset val="136"/>
      </rPr>
      <t>具控制與從屬關係</t>
    </r>
    <r>
      <rPr>
        <sz val="10"/>
        <rFont val="Book Antiqua"/>
        <family val="1"/>
      </rPr>
      <t>--</t>
    </r>
    <r>
      <rPr>
        <sz val="10"/>
        <rFont val="標楷體"/>
        <family val="4"/>
        <charset val="136"/>
      </rPr>
      <t>其他不動產</t>
    </r>
    <phoneticPr fontId="8"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</si>
  <si>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8" type="noConversion"/>
  </si>
  <si>
    <r>
      <rPr>
        <sz val="10"/>
        <rFont val="標楷體"/>
        <family val="4"/>
        <charset val="136"/>
      </rPr>
      <t>非控制與從屬關係</t>
    </r>
    <r>
      <rPr>
        <sz val="10"/>
        <rFont val="Book Antiqua"/>
        <family val="1"/>
      </rPr>
      <t>--</t>
    </r>
    <r>
      <rPr>
        <sz val="10"/>
        <rFont val="標楷體"/>
        <family val="4"/>
        <charset val="136"/>
      </rPr>
      <t>其他不動產</t>
    </r>
    <phoneticPr fontId="8" type="noConversion"/>
  </si>
  <si>
    <r>
      <rPr>
        <sz val="10"/>
        <rFont val="標楷體"/>
        <family val="4"/>
        <charset val="136"/>
      </rPr>
      <t>投資用不動產合計</t>
    </r>
  </si>
  <si>
    <r>
      <rPr>
        <sz val="10"/>
        <rFont val="標楷體"/>
        <family val="4"/>
        <charset val="136"/>
      </rPr>
      <t>列號</t>
    </r>
    <phoneticPr fontId="6" type="noConversion"/>
  </si>
  <si>
    <r>
      <rPr>
        <sz val="10"/>
        <rFont val="標楷體"/>
        <family val="4"/>
        <charset val="136"/>
      </rPr>
      <t>投資性不動產後續衡量採用公允價值模式之影響淨額</t>
    </r>
    <phoneticPr fontId="6" type="noConversion"/>
  </si>
  <si>
    <r>
      <rPr>
        <sz val="10"/>
        <rFont val="標楷體"/>
        <family val="4"/>
        <charset val="136"/>
      </rPr>
      <t>保險負債採用公允價值評估之增提金額</t>
    </r>
    <phoneticPr fontId="6" type="noConversion"/>
  </si>
  <si>
    <r>
      <rPr>
        <sz val="10"/>
        <rFont val="標楷體"/>
        <family val="4"/>
        <charset val="136"/>
      </rPr>
      <t>投資性不動產後續衡量採用公允價值模式計算自有資本影響數</t>
    </r>
    <phoneticPr fontId="6"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</si>
  <si>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8" type="noConversion"/>
  </si>
  <si>
    <r>
      <rPr>
        <sz val="12"/>
        <rFont val="標楷體"/>
        <family val="4"/>
        <charset val="136"/>
      </rPr>
      <t>單位：新台幣元</t>
    </r>
    <r>
      <rPr>
        <sz val="12"/>
        <rFont val="Times New Roman"/>
        <family val="1"/>
      </rPr>
      <t>, %</t>
    </r>
    <phoneticPr fontId="6"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</si>
  <si>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</si>
  <si>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8"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</si>
  <si>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8" type="noConversion"/>
  </si>
  <si>
    <r>
      <rPr>
        <b/>
        <sz val="10"/>
        <rFont val="標楷體"/>
        <family val="4"/>
        <charset val="136"/>
      </rPr>
      <t>風險資本額</t>
    </r>
  </si>
  <si>
    <t>註2：公平待客原則排名依據主管機關評核結果，產、壽公司分別評定，其分別擷取排名落入後段20%之公司，需以C4其他風險資本額總計數，</t>
    <phoneticPr fontId="8" type="noConversion"/>
  </si>
  <si>
    <t xml:space="preserve">     乘以既定之權數(置於“風險係數”欄位，目前為5%)計算加計之風險資本額。但成立兩年內之新公司倘落於排名後段20%者除外(即「其他風險」無須加計5%之風險資本額)。</t>
    <phoneticPr fontId="6" type="noConversion"/>
  </si>
  <si>
    <t xml:space="preserve">     其中，兩年內之起算日以主管機關核准設立日為準。公平待客原則排名係由主管機關公布，並由保發中心通知落入後段20%之公司。</t>
    <phoneticPr fontId="6" type="noConversion"/>
  </si>
  <si>
    <t xml:space="preserve">     當年度公布之公平待客原則排名結果適用當年度整年期間，且每年更新一次。</t>
    <phoneticPr fontId="6" type="noConversion"/>
  </si>
  <si>
    <r>
      <rPr>
        <sz val="10"/>
        <rFont val="標楷體"/>
        <family val="4"/>
        <charset val="136"/>
      </rPr>
      <t>表</t>
    </r>
    <r>
      <rPr>
        <sz val="10"/>
        <rFont val="Book Antiqua"/>
        <family val="1"/>
      </rPr>
      <t>30-5-1</t>
    </r>
    <r>
      <rPr>
        <sz val="10"/>
        <rFont val="標楷體"/>
        <family val="4"/>
        <charset val="136"/>
      </rPr>
      <t>：</t>
    </r>
    <r>
      <rPr>
        <sz val="10"/>
        <rFont val="Book Antiqua"/>
        <family val="1"/>
      </rPr>
      <t>R3c</t>
    </r>
    <r>
      <rPr>
        <sz val="10"/>
        <rFont val="標楷體"/>
        <family val="4"/>
        <charset val="136"/>
      </rPr>
      <t>：核保風險</t>
    </r>
    <r>
      <rPr>
        <sz val="10"/>
        <rFont val="Book Antiqua"/>
        <family val="1"/>
      </rPr>
      <t>--</t>
    </r>
    <r>
      <rPr>
        <sz val="10"/>
        <rFont val="標楷體"/>
        <family val="4"/>
        <charset val="136"/>
      </rPr>
      <t>長年期保險風險計算表</t>
    </r>
    <phoneticPr fontId="8"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</si>
  <si>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</si>
  <si>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</si>
  <si>
    <r>
      <rPr>
        <b/>
        <sz val="10"/>
        <rFont val="標楷體"/>
        <family val="4"/>
        <charset val="136"/>
      </rPr>
      <t>本</t>
    </r>
    <r>
      <rPr>
        <b/>
        <sz val="10"/>
        <rFont val="Book Antiqua"/>
        <family val="1"/>
      </rPr>
      <t>(</t>
    </r>
    <r>
      <rPr>
        <b/>
        <sz val="10"/>
        <rFont val="標楷體"/>
        <family val="4"/>
        <charset val="136"/>
      </rPr>
      <t>期</t>
    </r>
    <r>
      <rPr>
        <b/>
        <sz val="10"/>
        <rFont val="Book Antiqua"/>
        <family val="1"/>
      </rPr>
      <t>)</t>
    </r>
    <r>
      <rPr>
        <b/>
        <sz val="10"/>
        <rFont val="標楷體"/>
        <family val="4"/>
        <charset val="136"/>
      </rPr>
      <t>年度責任準備金</t>
    </r>
    <phoneticPr fontId="8" type="noConversion"/>
  </si>
  <si>
    <r>
      <rPr>
        <b/>
        <sz val="10"/>
        <rFont val="標楷體"/>
        <family val="4"/>
        <charset val="136"/>
      </rPr>
      <t xml:space="preserve">再保險比率
</t>
    </r>
    <r>
      <rPr>
        <b/>
        <sz val="10"/>
        <rFont val="Book Antiqua"/>
        <family val="1"/>
      </rPr>
      <t>(</t>
    </r>
    <r>
      <rPr>
        <b/>
        <sz val="10"/>
        <rFont val="標楷體"/>
        <family val="4"/>
        <charset val="136"/>
      </rPr>
      <t>適格</t>
    </r>
    <r>
      <rPr>
        <b/>
        <sz val="10"/>
        <rFont val="Book Antiqua"/>
        <family val="1"/>
      </rPr>
      <t>)</t>
    </r>
    <phoneticPr fontId="8" type="noConversion"/>
  </si>
  <si>
    <r>
      <rPr>
        <b/>
        <sz val="10"/>
        <rFont val="標楷體"/>
        <family val="4"/>
        <charset val="136"/>
      </rPr>
      <t>淨風險部位</t>
    </r>
    <r>
      <rPr>
        <b/>
        <sz val="10"/>
        <rFont val="Book Antiqua"/>
        <family val="1"/>
      </rPr>
      <t>/</t>
    </r>
    <r>
      <rPr>
        <b/>
        <sz val="10"/>
        <rFont val="標楷體"/>
        <family val="4"/>
        <charset val="136"/>
      </rPr>
      <t>金額</t>
    </r>
    <phoneticPr fontId="8" type="noConversion"/>
  </si>
  <si>
    <r>
      <rPr>
        <b/>
        <sz val="10"/>
        <rFont val="標楷體"/>
        <family val="4"/>
        <charset val="136"/>
      </rPr>
      <t>近</t>
    </r>
    <r>
      <rPr>
        <b/>
        <sz val="10"/>
        <rFont val="Book Antiqua"/>
        <family val="1"/>
      </rPr>
      <t>5</t>
    </r>
    <r>
      <rPr>
        <b/>
        <sz val="10"/>
        <rFont val="標楷體"/>
        <family val="4"/>
        <charset val="136"/>
      </rPr>
      <t>年損失率</t>
    </r>
    <r>
      <rPr>
        <b/>
        <sz val="10"/>
        <rFont val="Book Antiqua"/>
        <family val="1"/>
      </rPr>
      <t>(</t>
    </r>
    <r>
      <rPr>
        <b/>
        <sz val="10"/>
        <rFont val="標楷體"/>
        <family val="4"/>
        <charset val="136"/>
      </rPr>
      <t>註</t>
    </r>
    <r>
      <rPr>
        <b/>
        <sz val="10"/>
        <rFont val="Book Antiqua"/>
        <family val="1"/>
      </rPr>
      <t>)</t>
    </r>
    <phoneticPr fontId="8" type="noConversion"/>
  </si>
  <si>
    <r>
      <rPr>
        <b/>
        <sz val="10"/>
        <rFont val="標楷體"/>
        <family val="4"/>
        <charset val="136"/>
      </rPr>
      <t>風險係數</t>
    </r>
    <r>
      <rPr>
        <b/>
        <sz val="10"/>
        <rFont val="Book Antiqua"/>
        <family val="1"/>
      </rPr>
      <t>(</t>
    </r>
    <r>
      <rPr>
        <b/>
        <sz val="10"/>
        <rFont val="標楷體"/>
        <family val="4"/>
        <charset val="136"/>
      </rPr>
      <t>註</t>
    </r>
    <r>
      <rPr>
        <b/>
        <sz val="10"/>
        <rFont val="Book Antiqua"/>
        <family val="1"/>
      </rPr>
      <t>)</t>
    </r>
    <phoneticPr fontId="8" type="noConversion"/>
  </si>
  <si>
    <r>
      <t xml:space="preserve">3c.1 </t>
    </r>
    <r>
      <rPr>
        <sz val="10"/>
        <rFont val="標楷體"/>
        <family val="4"/>
        <charset val="136"/>
      </rPr>
      <t>保險風險</t>
    </r>
    <phoneticPr fontId="8" type="noConversion"/>
  </si>
  <si>
    <r>
      <t xml:space="preserve">3c.1.1 </t>
    </r>
    <r>
      <rPr>
        <sz val="10"/>
        <rFont val="標楷體"/>
        <family val="4"/>
        <charset val="136"/>
      </rPr>
      <t>長年期傷害保險</t>
    </r>
    <phoneticPr fontId="8"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</si>
  <si>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(16)</t>
    </r>
    <r>
      <rPr>
        <sz val="10"/>
        <rFont val="標楷體"/>
        <family val="4"/>
        <charset val="136"/>
      </rPr>
      <t>欄第</t>
    </r>
    <r>
      <rPr>
        <sz val="10"/>
        <rFont val="Book Antiqua"/>
        <family val="1"/>
      </rPr>
      <t>(1)</t>
    </r>
    <r>
      <rPr>
        <sz val="10"/>
        <rFont val="標楷體"/>
        <family val="4"/>
        <charset val="136"/>
      </rPr>
      <t>列</t>
    </r>
    <phoneticPr fontId="8" type="noConversion"/>
  </si>
  <si>
    <r>
      <t xml:space="preserve">3c.1.2 </t>
    </r>
    <r>
      <rPr>
        <sz val="10"/>
        <rFont val="標楷體"/>
        <family val="4"/>
        <charset val="136"/>
      </rPr>
      <t>長年期健康保險</t>
    </r>
    <phoneticPr fontId="8" type="noConversion"/>
  </si>
  <si>
    <r>
      <rPr>
        <sz val="10"/>
        <rFont val="標楷體"/>
        <family val="4"/>
        <charset val="136"/>
      </rPr>
      <t>請保留詳細工作表，以利查核</t>
    </r>
    <phoneticPr fontId="8" type="noConversion"/>
  </si>
  <si>
    <r>
      <t xml:space="preserve">3c.2 </t>
    </r>
    <r>
      <rPr>
        <sz val="10"/>
        <rFont val="標楷體"/>
        <family val="4"/>
        <charset val="136"/>
      </rPr>
      <t>準備金風險</t>
    </r>
    <phoneticPr fontId="8" type="noConversion"/>
  </si>
  <si>
    <r>
      <t xml:space="preserve">3c.2.1 </t>
    </r>
    <r>
      <rPr>
        <sz val="10"/>
        <rFont val="標楷體"/>
        <family val="4"/>
        <charset val="136"/>
      </rPr>
      <t>長年期傷害保險</t>
    </r>
    <phoneticPr fontId="8"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</si>
  <si>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(13)</t>
    </r>
    <r>
      <rPr>
        <sz val="10"/>
        <rFont val="標楷體"/>
        <family val="4"/>
        <charset val="136"/>
      </rPr>
      <t>欄第</t>
    </r>
    <r>
      <rPr>
        <sz val="10"/>
        <rFont val="Book Antiqua"/>
        <family val="1"/>
      </rPr>
      <t>(1)</t>
    </r>
    <r>
      <rPr>
        <sz val="10"/>
        <rFont val="標楷體"/>
        <family val="4"/>
        <charset val="136"/>
      </rPr>
      <t>列</t>
    </r>
    <phoneticPr fontId="8" type="noConversion"/>
  </si>
  <si>
    <r>
      <t xml:space="preserve">3c.2.2 </t>
    </r>
    <r>
      <rPr>
        <sz val="10"/>
        <rFont val="標楷體"/>
        <family val="4"/>
        <charset val="136"/>
      </rPr>
      <t>長年期健康保險</t>
    </r>
    <phoneticPr fontId="8" type="noConversion"/>
  </si>
  <si>
    <r>
      <rPr>
        <sz val="10"/>
        <rFont val="標楷體"/>
        <family val="4"/>
        <charset val="136"/>
      </rPr>
      <t>「表</t>
    </r>
    <r>
      <rPr>
        <sz val="10"/>
        <rFont val="Book Antiqua"/>
        <family val="1"/>
      </rPr>
      <t>26-1</t>
    </r>
    <r>
      <rPr>
        <sz val="10"/>
        <rFont val="標楷體"/>
        <family val="4"/>
        <charset val="136"/>
      </rPr>
      <t>：賠款準備金明細表」第</t>
    </r>
    <r>
      <rPr>
        <sz val="10"/>
        <rFont val="Book Antiqua"/>
        <family val="1"/>
      </rPr>
      <t>(17)</t>
    </r>
    <r>
      <rPr>
        <sz val="10"/>
        <rFont val="標楷體"/>
        <family val="4"/>
        <charset val="136"/>
      </rPr>
      <t>欄第</t>
    </r>
    <r>
      <rPr>
        <sz val="10"/>
        <rFont val="Book Antiqua"/>
        <family val="1"/>
      </rPr>
      <t>(31)</t>
    </r>
    <r>
      <rPr>
        <sz val="10"/>
        <rFont val="標楷體"/>
        <family val="4"/>
        <charset val="136"/>
      </rPr>
      <t>列</t>
    </r>
    <phoneticPr fontId="8" type="noConversion"/>
  </si>
  <si>
    <r>
      <rPr>
        <b/>
        <sz val="10"/>
        <rFont val="標楷體"/>
        <family val="4"/>
        <charset val="136"/>
      </rPr>
      <t>《長年期保險風險》總計</t>
    </r>
    <phoneticPr fontId="8" type="noConversion"/>
  </si>
  <si>
    <r>
      <rPr>
        <sz val="10"/>
        <rFont val="標楷體"/>
        <family val="4"/>
        <charset val="136"/>
      </rPr>
      <t>註：風險係數係近</t>
    </r>
    <r>
      <rPr>
        <sz val="10"/>
        <rFont val="Book Antiqua"/>
        <family val="1"/>
      </rPr>
      <t>5</t>
    </r>
    <r>
      <rPr>
        <sz val="10"/>
        <rFont val="標楷體"/>
        <family val="4"/>
        <charset val="136"/>
      </rPr>
      <t>年短年期險損失率</t>
    </r>
    <r>
      <rPr>
        <sz val="10"/>
        <rFont val="Book Antiqua"/>
        <family val="1"/>
      </rPr>
      <t>(</t>
    </r>
    <r>
      <rPr>
        <sz val="10"/>
        <rFont val="標楷體"/>
        <family val="4"/>
        <charset val="136"/>
      </rPr>
      <t>依公司別</t>
    </r>
    <r>
      <rPr>
        <sz val="10"/>
        <rFont val="Book Antiqua"/>
        <family val="1"/>
      </rPr>
      <t>)×0.18</t>
    </r>
    <r>
      <rPr>
        <sz val="10"/>
        <rFont val="標楷體"/>
        <family val="4"/>
        <charset val="136"/>
      </rPr>
      <t>。</t>
    </r>
    <phoneticPr fontId="8" type="noConversion"/>
  </si>
  <si>
    <r>
      <rPr>
        <sz val="10"/>
        <rFont val="標楷體"/>
        <family val="4"/>
        <charset val="136"/>
      </rPr>
      <t>合</t>
    </r>
    <r>
      <rPr>
        <sz val="10"/>
        <rFont val="Book Antiqua"/>
        <family val="1"/>
      </rPr>
      <t xml:space="preserve"> </t>
    </r>
    <r>
      <rPr>
        <sz val="10"/>
        <rFont val="標楷體"/>
        <family val="4"/>
        <charset val="136"/>
      </rPr>
      <t>計</t>
    </r>
    <phoneticPr fontId="6" type="noConversion"/>
  </si>
  <si>
    <r>
      <rPr>
        <sz val="12"/>
        <rFont val="標楷體"/>
        <family val="4"/>
        <charset val="136"/>
      </rPr>
      <t>單位：新台幣元</t>
    </r>
    <r>
      <rPr>
        <sz val="12"/>
        <rFont val="Times New Roman"/>
        <family val="1"/>
      </rPr>
      <t xml:space="preserve">, </t>
    </r>
    <r>
      <rPr>
        <sz val="12"/>
        <rFont val="標楷體"/>
        <family val="4"/>
        <charset val="136"/>
      </rPr>
      <t>％</t>
    </r>
    <phoneticPr fontId="8" type="noConversion"/>
  </si>
  <si>
    <r>
      <rPr>
        <b/>
        <sz val="12"/>
        <rFont val="標楷體"/>
        <family val="4"/>
        <charset val="136"/>
      </rPr>
      <t>風險係數</t>
    </r>
    <phoneticPr fontId="8"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</si>
  <si>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8"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</si>
  <si>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8" type="noConversion"/>
  </si>
  <si>
    <r>
      <rPr>
        <b/>
        <sz val="12"/>
        <rFont val="標楷體"/>
        <family val="4"/>
        <charset val="136"/>
      </rPr>
      <t>已開發國家</t>
    </r>
    <phoneticPr fontId="8" type="noConversion"/>
  </si>
  <si>
    <r>
      <rPr>
        <b/>
        <sz val="12"/>
        <rFont val="標楷體"/>
        <family val="4"/>
        <charset val="136"/>
      </rPr>
      <t>新興市場</t>
    </r>
    <phoneticPr fontId="8" type="noConversion"/>
  </si>
  <si>
    <r>
      <rPr>
        <sz val="12"/>
        <rFont val="標楷體"/>
        <family val="4"/>
        <charset val="136"/>
      </rPr>
      <t>註</t>
    </r>
    <r>
      <rPr>
        <sz val="12"/>
        <rFont val="Times New Roman"/>
        <family val="1"/>
      </rPr>
      <t>1</t>
    </r>
    <phoneticPr fontId="6" type="noConversion"/>
  </si>
  <si>
    <r>
      <rPr>
        <sz val="12"/>
        <rFont val="標楷體"/>
        <family val="4"/>
        <charset val="136"/>
      </rPr>
      <t>註</t>
    </r>
    <r>
      <rPr>
        <sz val="12"/>
        <rFont val="Times New Roman"/>
        <family val="1"/>
      </rPr>
      <t>2</t>
    </r>
  </si>
  <si>
    <r>
      <rPr>
        <sz val="12"/>
        <rFont val="標楷體"/>
        <family val="4"/>
        <charset val="136"/>
      </rPr>
      <t>註</t>
    </r>
    <r>
      <rPr>
        <sz val="12"/>
        <rFont val="Times New Roman"/>
        <family val="1"/>
      </rPr>
      <t>3</t>
    </r>
  </si>
  <si>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6" type="noConversion"/>
  </si>
  <si>
    <r>
      <rPr>
        <b/>
        <sz val="12"/>
        <rFont val="標楷體"/>
        <family val="4"/>
        <charset val="136"/>
      </rPr>
      <t>債券信用</t>
    </r>
    <r>
      <rPr>
        <b/>
        <sz val="12"/>
        <rFont val="Times New Roman"/>
        <family val="1"/>
      </rPr>
      <t>/</t>
    </r>
    <r>
      <rPr>
        <b/>
        <sz val="12"/>
        <rFont val="標楷體"/>
        <family val="4"/>
        <charset val="136"/>
      </rPr>
      <t>主權評等</t>
    </r>
    <phoneticPr fontId="8" type="noConversion"/>
  </si>
  <si>
    <r>
      <rPr>
        <b/>
        <sz val="12"/>
        <rFont val="標楷體"/>
        <family val="4"/>
        <charset val="136"/>
      </rPr>
      <t>風險資本額</t>
    </r>
    <phoneticPr fontId="8" type="noConversion"/>
  </si>
  <si>
    <r>
      <rPr>
        <sz val="12"/>
        <rFont val="標楷體"/>
        <family val="4"/>
        <charset val="136"/>
      </rPr>
      <t>公債合計</t>
    </r>
    <phoneticPr fontId="6"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</si>
  <si>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</si>
  <si>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6" type="noConversion"/>
  </si>
  <si>
    <r>
      <rPr>
        <sz val="12"/>
        <rFont val="標楷體"/>
        <family val="4"/>
        <charset val="136"/>
      </rPr>
      <t>不動產投資信託基金合計</t>
    </r>
    <phoneticPr fontId="6" type="noConversion"/>
  </si>
  <si>
    <r>
      <rPr>
        <sz val="12"/>
        <rFont val="標楷體"/>
        <family val="4"/>
        <charset val="136"/>
      </rPr>
      <t>其他固定型收益投資</t>
    </r>
    <phoneticPr fontId="8" type="noConversion"/>
  </si>
  <si>
    <r>
      <rPr>
        <sz val="12"/>
        <rFont val="標楷體"/>
        <family val="4"/>
        <charset val="136"/>
      </rPr>
      <t>其他固定型收益投資合計</t>
    </r>
    <phoneticPr fontId="6" type="noConversion"/>
  </si>
  <si>
    <r>
      <rPr>
        <sz val="12"/>
        <rFont val="標楷體"/>
        <family val="4"/>
        <charset val="136"/>
      </rPr>
      <t>固定收益特別股票合計數</t>
    </r>
    <phoneticPr fontId="8" type="noConversion"/>
  </si>
  <si>
    <r>
      <rPr>
        <sz val="12"/>
        <rFont val="標楷體"/>
        <family val="4"/>
        <charset val="136"/>
      </rPr>
      <t>註</t>
    </r>
    <r>
      <rPr>
        <sz val="12"/>
        <rFont val="Times New Roman"/>
        <family val="1"/>
      </rPr>
      <t>4</t>
    </r>
  </si>
  <si>
    <r>
      <rPr>
        <sz val="12"/>
        <rFont val="標楷體"/>
        <family val="4"/>
        <charset val="136"/>
      </rPr>
      <t>係指依資產負債表日前半年每日收盤價計算之算術平均價格</t>
    </r>
    <phoneticPr fontId="6" type="noConversion"/>
  </si>
  <si>
    <r>
      <rPr>
        <sz val="12"/>
        <rFont val="標楷體"/>
        <family val="4"/>
        <charset val="136"/>
      </rPr>
      <t>註</t>
    </r>
    <r>
      <rPr>
        <sz val="12"/>
        <rFont val="Times New Roman"/>
        <family val="1"/>
      </rPr>
      <t>1</t>
    </r>
  </si>
  <si>
    <t>單位：新台幣元</t>
  </si>
  <si>
    <r>
      <rPr>
        <sz val="12"/>
        <rFont val="標楷體"/>
        <family val="4"/>
        <charset val="136"/>
      </rPr>
      <t>註</t>
    </r>
    <r>
      <rPr>
        <sz val="12"/>
        <rFont val="Times New Roman"/>
        <family val="1"/>
      </rPr>
      <t>5</t>
    </r>
    <phoneticPr fontId="8" type="noConversion"/>
  </si>
  <si>
    <r>
      <rPr>
        <b/>
        <sz val="12"/>
        <rFont val="標楷體"/>
        <family val="4"/>
        <charset val="136"/>
      </rPr>
      <t>列號</t>
    </r>
    <phoneticPr fontId="6" type="noConversion"/>
  </si>
  <si>
    <r>
      <rPr>
        <sz val="12"/>
        <rFont val="標楷體"/>
        <family val="4"/>
        <charset val="136"/>
      </rPr>
      <t>表</t>
    </r>
    <r>
      <rPr>
        <sz val="12"/>
        <rFont val="Times New Roman"/>
        <family val="1"/>
      </rPr>
      <t>30-1</t>
    </r>
    <r>
      <rPr>
        <sz val="12"/>
        <rFont val="標楷體"/>
        <family val="4"/>
        <charset val="136"/>
      </rPr>
      <t>：資本適足性分析表</t>
    </r>
    <phoneticPr fontId="6" type="noConversion"/>
  </si>
  <si>
    <r>
      <rPr>
        <sz val="12"/>
        <rFont val="標楷體"/>
        <family val="4"/>
        <charset val="136"/>
      </rPr>
      <t>＊計算說明</t>
    </r>
    <phoneticPr fontId="8"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</si>
  <si>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8"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</si>
  <si>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8"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</si>
  <si>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8" type="noConversion"/>
  </si>
  <si>
    <r>
      <rPr>
        <sz val="12"/>
        <rFont val="標楷體"/>
        <family val="4"/>
        <charset val="136"/>
      </rPr>
      <t>＊結果分析</t>
    </r>
    <phoneticPr fontId="8" type="noConversion"/>
  </si>
  <si>
    <r>
      <rPr>
        <b/>
        <sz val="12"/>
        <rFont val="標楷體"/>
        <family val="4"/>
        <charset val="136"/>
      </rPr>
      <t>占調整前風險資本總額之比率</t>
    </r>
  </si>
  <si>
    <r>
      <rPr>
        <b/>
        <sz val="12"/>
        <rFont val="標楷體"/>
        <family val="4"/>
        <charset val="136"/>
      </rPr>
      <t>占風險資本總額之比率</t>
    </r>
    <phoneticPr fontId="8" type="noConversion"/>
  </si>
  <si>
    <r>
      <t>R0</t>
    </r>
    <r>
      <rPr>
        <sz val="12"/>
        <rFont val="標楷體"/>
        <family val="4"/>
        <charset val="136"/>
      </rPr>
      <t>：資產風險</t>
    </r>
    <r>
      <rPr>
        <sz val="12"/>
        <rFont val="Times New Roman"/>
        <family val="1"/>
      </rPr>
      <t>--</t>
    </r>
    <r>
      <rPr>
        <sz val="12"/>
        <rFont val="標楷體"/>
        <family val="4"/>
        <charset val="136"/>
      </rPr>
      <t>關係人風險</t>
    </r>
  </si>
  <si>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8"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</si>
  <si>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8"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</si>
  <si>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8"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</si>
  <si>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8"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</si>
  <si>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8"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</si>
  <si>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8"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</si>
  <si>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8"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</si>
  <si>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8" type="noConversion"/>
  </si>
  <si>
    <r>
      <t>R</t>
    </r>
    <r>
      <rPr>
        <vertAlign val="subscript"/>
        <sz val="12"/>
        <rFont val="Times New Roman"/>
        <family val="1"/>
      </rPr>
      <t>2</t>
    </r>
    <r>
      <rPr>
        <sz val="12"/>
        <rFont val="標楷體"/>
        <family val="4"/>
        <charset val="136"/>
      </rPr>
      <t>：信用風險</t>
    </r>
    <phoneticPr fontId="8"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</si>
  <si>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8" type="noConversion"/>
  </si>
  <si>
    <r>
      <t>R</t>
    </r>
    <r>
      <rPr>
        <vertAlign val="subscript"/>
        <sz val="12"/>
        <rFont val="標楷體"/>
        <family val="4"/>
        <charset val="136"/>
      </rPr>
      <t>3b</t>
    </r>
    <r>
      <rPr>
        <sz val="12"/>
        <rFont val="標楷體"/>
        <family val="4"/>
        <charset val="136"/>
      </rPr>
      <t>：核保風險--保費風險</t>
    </r>
    <phoneticPr fontId="8" type="noConversion"/>
  </si>
  <si>
    <r>
      <t>R</t>
    </r>
    <r>
      <rPr>
        <vertAlign val="subscript"/>
        <sz val="12"/>
        <rFont val="Times New Roman"/>
        <family val="1"/>
      </rPr>
      <t>3c</t>
    </r>
    <r>
      <rPr>
        <sz val="12"/>
        <rFont val="標楷體"/>
        <family val="4"/>
        <charset val="136"/>
      </rPr>
      <t>：核保風險</t>
    </r>
    <r>
      <rPr>
        <sz val="12"/>
        <rFont val="Times New Roman"/>
        <family val="1"/>
      </rPr>
      <t>--</t>
    </r>
    <r>
      <rPr>
        <sz val="12"/>
        <rFont val="標楷體"/>
        <family val="4"/>
        <charset val="136"/>
      </rPr>
      <t>長年期保險風險</t>
    </r>
    <phoneticPr fontId="8" type="noConversion"/>
  </si>
  <si>
    <r>
      <t>R</t>
    </r>
    <r>
      <rPr>
        <vertAlign val="subscript"/>
        <sz val="12"/>
        <rFont val="Times New Roman"/>
        <family val="1"/>
      </rPr>
      <t>3d</t>
    </r>
    <r>
      <rPr>
        <sz val="12"/>
        <rFont val="標楷體"/>
        <family val="4"/>
        <charset val="136"/>
      </rPr>
      <t>：天災風險</t>
    </r>
    <phoneticPr fontId="8" type="noConversion"/>
  </si>
  <si>
    <r>
      <t>R</t>
    </r>
    <r>
      <rPr>
        <vertAlign val="subscript"/>
        <sz val="12"/>
        <rFont val="Times New Roman"/>
        <family val="1"/>
      </rPr>
      <t>4</t>
    </r>
    <r>
      <rPr>
        <sz val="12"/>
        <rFont val="標楷體"/>
        <family val="4"/>
        <charset val="136"/>
      </rPr>
      <t>：資產負債配置風險</t>
    </r>
    <phoneticPr fontId="8" type="noConversion"/>
  </si>
  <si>
    <r>
      <t>R</t>
    </r>
    <r>
      <rPr>
        <vertAlign val="subscript"/>
        <sz val="12"/>
        <rFont val="Times New Roman"/>
        <family val="1"/>
      </rPr>
      <t>5</t>
    </r>
    <r>
      <rPr>
        <sz val="12"/>
        <rFont val="標楷體"/>
        <family val="4"/>
        <charset val="136"/>
      </rPr>
      <t>：其他風險</t>
    </r>
    <phoneticPr fontId="8" type="noConversion"/>
  </si>
  <si>
    <r>
      <rPr>
        <sz val="12"/>
        <rFont val="標楷體"/>
        <family val="4"/>
        <charset val="136"/>
      </rPr>
      <t>調整前風險資本總額</t>
    </r>
  </si>
  <si>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</si>
  <si>
    <r>
      <rPr>
        <sz val="12"/>
        <rFont val="標楷體"/>
        <family val="4"/>
        <charset val="136"/>
      </rPr>
      <t>自有資本總額</t>
    </r>
  </si>
  <si>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8" type="noConversion"/>
  </si>
  <si>
    <r>
      <rPr>
        <sz val="10"/>
        <rFont val="標楷體"/>
        <family val="4"/>
        <charset val="136"/>
      </rPr>
      <t>單位：新台幣元</t>
    </r>
    <r>
      <rPr>
        <sz val="10"/>
        <rFont val="Book Antiqua"/>
        <family val="1"/>
      </rPr>
      <t>,%</t>
    </r>
    <phoneticPr fontId="6" type="noConversion"/>
  </si>
  <si>
    <r>
      <rPr>
        <sz val="10"/>
        <rFont val="標楷體"/>
        <family val="4"/>
        <charset val="136"/>
      </rPr>
      <t>表</t>
    </r>
    <r>
      <rPr>
        <sz val="10"/>
        <rFont val="Book Antiqua"/>
        <family val="1"/>
      </rPr>
      <t>25-8</t>
    </r>
    <r>
      <rPr>
        <sz val="10"/>
        <rFont val="標楷體"/>
        <family val="4"/>
        <charset val="136"/>
      </rPr>
      <t>：帳列負債之特別準備明細表</t>
    </r>
    <phoneticPr fontId="8" type="noConversion"/>
  </si>
  <si>
    <r>
      <rPr>
        <sz val="10"/>
        <rFont val="標楷體"/>
        <family val="4"/>
        <charset val="136"/>
      </rPr>
      <t>列號</t>
    </r>
    <phoneticPr fontId="6" type="noConversion"/>
  </si>
  <si>
    <r>
      <rPr>
        <sz val="10"/>
        <rFont val="標楷體"/>
        <family val="4"/>
        <charset val="136"/>
      </rPr>
      <t>項目</t>
    </r>
    <phoneticPr fontId="6" type="noConversion"/>
  </si>
  <si>
    <r>
      <rPr>
        <sz val="10"/>
        <rFont val="標楷體"/>
        <family val="4"/>
        <charset val="136"/>
      </rPr>
      <t>備註</t>
    </r>
    <phoneticPr fontId="8" type="noConversion"/>
  </si>
  <si>
    <r>
      <rPr>
        <sz val="10"/>
        <rFont val="標楷體"/>
        <family val="4"/>
        <charset val="136"/>
      </rPr>
      <t>重大事故</t>
    </r>
    <phoneticPr fontId="8" type="noConversion"/>
  </si>
  <si>
    <r>
      <rPr>
        <sz val="10"/>
        <rFont val="標楷體"/>
        <family val="4"/>
        <charset val="136"/>
      </rPr>
      <t>危險變動</t>
    </r>
    <phoneticPr fontId="8" type="noConversion"/>
  </si>
  <si>
    <r>
      <rPr>
        <sz val="10"/>
        <rFont val="標楷體"/>
        <family val="4"/>
        <charset val="136"/>
      </rPr>
      <t>其他因特殊需要而加提之準備金</t>
    </r>
    <phoneticPr fontId="8" type="noConversion"/>
  </si>
  <si>
    <r>
      <rPr>
        <sz val="10"/>
        <rFont val="標楷體"/>
        <family val="4"/>
        <charset val="136"/>
      </rPr>
      <t>不動產增值利益</t>
    </r>
    <phoneticPr fontId="8" type="noConversion"/>
  </si>
  <si>
    <r>
      <rPr>
        <sz val="10"/>
        <rFont val="標楷體"/>
        <family val="4"/>
        <charset val="136"/>
      </rPr>
      <t>總　　　　　　　計</t>
    </r>
    <phoneticPr fontId="8" type="noConversion"/>
  </si>
  <si>
    <r>
      <rPr>
        <sz val="10"/>
        <rFont val="標楷體"/>
        <family val="4"/>
        <charset val="136"/>
      </rPr>
      <t>註：</t>
    </r>
  </si>
  <si>
    <r>
      <rPr>
        <sz val="10"/>
        <rFont val="標楷體"/>
        <family val="4"/>
        <charset val="136"/>
      </rPr>
      <t>請依保險法及強制汽車責任保險法、保險業各種準備金提存辦法、專業再保險業財務業務管理辦法及其相關解釋函令之規定提列</t>
    </r>
    <phoneticPr fontId="8" type="noConversion"/>
  </si>
  <si>
    <r>
      <rPr>
        <sz val="10"/>
        <rFont val="標楷體"/>
        <family val="4"/>
        <charset val="136"/>
      </rPr>
      <t>，並保存工作底稿備查</t>
    </r>
    <phoneticPr fontId="8" type="noConversion"/>
  </si>
  <si>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phoneticPr fontId="8" type="noConversion"/>
  </si>
  <si>
    <r>
      <rPr>
        <sz val="10"/>
        <rFont val="標楷體"/>
        <family val="4"/>
        <charset val="136"/>
      </rPr>
      <t>單位：新台幣元</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</si>
  <si>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phoneticPr fontId="8" type="noConversion"/>
  </si>
  <si>
    <r>
      <rPr>
        <sz val="10"/>
        <rFont val="標楷體"/>
        <family val="4"/>
        <charset val="136"/>
      </rPr>
      <t>衍生性商品標的屬國內投資</t>
    </r>
    <phoneticPr fontId="8"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</si>
  <si>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8"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</si>
  <si>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8" type="noConversion"/>
  </si>
  <si>
    <r>
      <rPr>
        <sz val="10"/>
        <rFont val="標楷體"/>
        <family val="4"/>
        <charset val="136"/>
      </rPr>
      <t>名目部位金額</t>
    </r>
    <phoneticPr fontId="8" type="noConversion"/>
  </si>
  <si>
    <r>
      <rPr>
        <sz val="10"/>
        <rFont val="標楷體"/>
        <family val="4"/>
        <charset val="136"/>
      </rPr>
      <t>未實現損益</t>
    </r>
  </si>
  <si>
    <r>
      <rPr>
        <sz val="10"/>
        <rFont val="標楷體"/>
        <family val="4"/>
        <charset val="136"/>
      </rPr>
      <t>匯率</t>
    </r>
    <phoneticPr fontId="8" type="noConversion"/>
  </si>
  <si>
    <r>
      <rPr>
        <sz val="10"/>
        <rFont val="標楷體"/>
        <family val="4"/>
        <charset val="136"/>
      </rPr>
      <t>期貨與遠期</t>
    </r>
    <phoneticPr fontId="8" type="noConversion"/>
  </si>
  <si>
    <r>
      <rPr>
        <sz val="10"/>
        <rFont val="標楷體"/>
        <family val="4"/>
        <charset val="136"/>
      </rPr>
      <t>賣出選擇權</t>
    </r>
    <phoneticPr fontId="8" type="noConversion"/>
  </si>
  <si>
    <r>
      <rPr>
        <sz val="10"/>
        <rFont val="標楷體"/>
        <family val="4"/>
        <charset val="136"/>
      </rPr>
      <t>其他衍生性</t>
    </r>
    <phoneticPr fontId="8" type="noConversion"/>
  </si>
  <si>
    <r>
      <rPr>
        <sz val="10"/>
        <rFont val="標楷體"/>
        <family val="4"/>
        <charset val="136"/>
      </rPr>
      <t>匯率小計</t>
    </r>
    <phoneticPr fontId="8" type="noConversion"/>
  </si>
  <si>
    <r>
      <rPr>
        <sz val="10"/>
        <rFont val="標楷體"/>
        <family val="4"/>
        <charset val="136"/>
      </rPr>
      <t>權益證券</t>
    </r>
    <phoneticPr fontId="8" type="noConversion"/>
  </si>
  <si>
    <r>
      <rPr>
        <sz val="10"/>
        <rFont val="標楷體"/>
        <family val="4"/>
        <charset val="136"/>
      </rPr>
      <t>權益證券小計</t>
    </r>
    <phoneticPr fontId="8" type="noConversion"/>
  </si>
  <si>
    <r>
      <rPr>
        <sz val="10"/>
        <rFont val="標楷體"/>
        <family val="4"/>
        <charset val="136"/>
      </rPr>
      <t>其他標的</t>
    </r>
    <phoneticPr fontId="8" type="noConversion"/>
  </si>
  <si>
    <r>
      <rPr>
        <sz val="10"/>
        <rFont val="標楷體"/>
        <family val="4"/>
        <charset val="136"/>
      </rPr>
      <t>其他標的小計</t>
    </r>
    <phoneticPr fontId="8" type="noConversion"/>
  </si>
  <si>
    <r>
      <rPr>
        <sz val="10"/>
        <rFont val="標楷體"/>
        <family val="4"/>
        <charset val="136"/>
      </rPr>
      <t>合計</t>
    </r>
  </si>
  <si>
    <r>
      <rPr>
        <sz val="12"/>
        <rFont val="標楷體"/>
        <family val="4"/>
        <charset val="136"/>
      </rPr>
      <t>註：</t>
    </r>
    <phoneticPr fontId="6" type="noConversion"/>
  </si>
  <si>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phoneticPr fontId="8" type="noConversion"/>
  </si>
  <si>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phoneticPr fontId="8" type="noConversion"/>
  </si>
  <si>
    <r>
      <rPr>
        <sz val="10"/>
        <rFont val="標楷體"/>
        <family val="4"/>
        <charset val="136"/>
      </rPr>
      <t>交換</t>
    </r>
    <phoneticPr fontId="8" type="noConversion"/>
  </si>
  <si>
    <r>
      <rPr>
        <sz val="10"/>
        <rFont val="標楷體"/>
        <family val="4"/>
        <charset val="136"/>
      </rPr>
      <t>買入選擇權</t>
    </r>
    <phoneticPr fontId="8" type="noConversion"/>
  </si>
  <si>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phoneticPr fontId="8" type="noConversion"/>
  </si>
  <si>
    <r>
      <rPr>
        <sz val="10"/>
        <rFont val="標楷體"/>
        <family val="4"/>
        <charset val="136"/>
      </rPr>
      <t>標的物類別</t>
    </r>
    <r>
      <rPr>
        <sz val="10"/>
        <rFont val="Book Antiqua"/>
        <family val="1"/>
      </rPr>
      <t>/</t>
    </r>
    <r>
      <rPr>
        <sz val="10"/>
        <rFont val="標楷體"/>
        <family val="4"/>
        <charset val="136"/>
      </rPr>
      <t>衍生性商品類別</t>
    </r>
    <phoneticPr fontId="8" type="noConversion"/>
  </si>
  <si>
    <r>
      <rPr>
        <sz val="10"/>
        <rFont val="標楷體"/>
        <family val="4"/>
        <charset val="136"/>
      </rPr>
      <t>被避險資產屬國內投資</t>
    </r>
    <phoneticPr fontId="8"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</si>
  <si>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8"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</si>
  <si>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8" type="noConversion"/>
  </si>
  <si>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phoneticPr fontId="8" type="noConversion"/>
  </si>
  <si>
    <r>
      <rPr>
        <sz val="10"/>
        <rFont val="標楷體"/>
        <family val="4"/>
        <charset val="136"/>
      </rPr>
      <t>其他</t>
    </r>
    <phoneticPr fontId="8" type="noConversion"/>
  </si>
  <si>
    <r>
      <rPr>
        <sz val="10"/>
        <rFont val="標楷體"/>
        <family val="4"/>
        <charset val="136"/>
      </rPr>
      <t>標準避險小計</t>
    </r>
    <phoneticPr fontId="8" type="noConversion"/>
  </si>
  <si>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phoneticPr fontId="8" type="noConversion"/>
  </si>
  <si>
    <r>
      <rPr>
        <sz val="10"/>
        <rFont val="標楷體"/>
        <family val="4"/>
        <charset val="136"/>
      </rPr>
      <t>非標準避險小計</t>
    </r>
    <phoneticPr fontId="8" type="noConversion"/>
  </si>
  <si>
    <r>
      <rPr>
        <sz val="10"/>
        <rFont val="標楷體"/>
        <family val="4"/>
        <charset val="136"/>
      </rPr>
      <t>匯率相關小計</t>
    </r>
    <phoneticPr fontId="8"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</si>
  <si>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6" type="noConversion"/>
  </si>
  <si>
    <r>
      <rPr>
        <sz val="10"/>
        <rFont val="標楷體"/>
        <family val="4"/>
        <charset val="136"/>
      </rPr>
      <t>期貨</t>
    </r>
    <phoneticPr fontId="8" type="noConversion"/>
  </si>
  <si>
    <r>
      <rPr>
        <sz val="10"/>
        <rFont val="標楷體"/>
        <family val="4"/>
        <charset val="136"/>
      </rPr>
      <t>買入賣權</t>
    </r>
    <phoneticPr fontId="6" type="noConversion"/>
  </si>
  <si>
    <r>
      <rPr>
        <sz val="10"/>
        <rFont val="標楷體"/>
        <family val="4"/>
        <charset val="136"/>
      </rPr>
      <t>抵減</t>
    </r>
    <r>
      <rPr>
        <sz val="10"/>
        <rFont val="Book Antiqua"/>
        <family val="1"/>
      </rPr>
      <t>50%</t>
    </r>
    <r>
      <rPr>
        <sz val="10"/>
        <rFont val="標楷體"/>
        <family val="4"/>
        <charset val="136"/>
      </rPr>
      <t>避險小計</t>
    </r>
    <phoneticPr fontId="6" type="noConversion"/>
  </si>
  <si>
    <r>
      <rPr>
        <sz val="10"/>
        <rFont val="標楷體"/>
        <family val="4"/>
        <charset val="136"/>
      </rPr>
      <t>抵減</t>
    </r>
    <r>
      <rPr>
        <sz val="10"/>
        <rFont val="Book Antiqua"/>
        <family val="1"/>
      </rPr>
      <t>65%</t>
    </r>
    <r>
      <rPr>
        <sz val="10"/>
        <rFont val="標楷體"/>
        <family val="4"/>
        <charset val="136"/>
      </rPr>
      <t>避險小計</t>
    </r>
    <phoneticPr fontId="6" type="noConversion"/>
  </si>
  <si>
    <r>
      <rPr>
        <sz val="10"/>
        <rFont val="標楷體"/>
        <family val="4"/>
        <charset val="136"/>
      </rPr>
      <t>可扣抵風險資本避險小計</t>
    </r>
    <phoneticPr fontId="6"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</si>
  <si>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8" type="noConversion"/>
  </si>
  <si>
    <r>
      <rPr>
        <sz val="10"/>
        <rFont val="標楷體"/>
        <family val="4"/>
        <charset val="136"/>
      </rPr>
      <t>不可扣抵風險資本避險小計</t>
    </r>
    <phoneticPr fontId="8" type="noConversion"/>
  </si>
  <si>
    <r>
      <rPr>
        <sz val="10"/>
        <rFont val="標楷體"/>
        <family val="4"/>
        <charset val="136"/>
      </rPr>
      <t>權益證券相關小計</t>
    </r>
    <phoneticPr fontId="8" type="noConversion"/>
  </si>
  <si>
    <r>
      <rPr>
        <sz val="10"/>
        <rFont val="標楷體"/>
        <family val="4"/>
        <charset val="136"/>
      </rPr>
      <t>其他</t>
    </r>
  </si>
  <si>
    <r>
      <rPr>
        <sz val="10"/>
        <rFont val="標楷體"/>
        <family val="4"/>
        <charset val="136"/>
      </rPr>
      <t>其他衍生性小計</t>
    </r>
    <phoneticPr fontId="8" type="noConversion"/>
  </si>
  <si>
    <r>
      <rPr>
        <sz val="10"/>
        <rFont val="華康仿宋體W6"/>
        <family val="3"/>
        <charset val="136"/>
      </rPr>
      <t>列號</t>
    </r>
    <phoneticPr fontId="8"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</si>
  <si>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8"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</si>
  <si>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8"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</si>
  <si>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6"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</si>
  <si>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6"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</si>
  <si>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6"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</si>
  <si>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8" type="noConversion"/>
  </si>
  <si>
    <r>
      <rPr>
        <sz val="11"/>
        <rFont val="標楷體"/>
        <family val="4"/>
        <charset val="136"/>
      </rPr>
      <t>單位：新台幣元</t>
    </r>
    <r>
      <rPr>
        <sz val="11"/>
        <rFont val="Book Antiqua"/>
        <family val="1"/>
      </rPr>
      <t>,%</t>
    </r>
  </si>
  <si>
    <r>
      <rPr>
        <sz val="11"/>
        <rFont val="標楷體"/>
        <family val="4"/>
        <charset val="136"/>
      </rPr>
      <t>表</t>
    </r>
    <r>
      <rPr>
        <sz val="11"/>
        <rFont val="Book Antiqua"/>
        <family val="1"/>
      </rPr>
      <t>16-1-5</t>
    </r>
    <r>
      <rPr>
        <sz val="11"/>
        <rFont val="標楷體"/>
        <family val="4"/>
        <charset val="136"/>
      </rPr>
      <t>：衍生性商品餘額明細表</t>
    </r>
    <r>
      <rPr>
        <sz val="11"/>
        <rFont val="Book Antiqua"/>
        <family val="1"/>
      </rPr>
      <t>--</t>
    </r>
    <r>
      <rPr>
        <sz val="11"/>
        <rFont val="標楷體"/>
        <family val="4"/>
        <charset val="136"/>
      </rPr>
      <t>其他衍生性商品</t>
    </r>
    <phoneticPr fontId="8" type="noConversion"/>
  </si>
  <si>
    <r>
      <rPr>
        <sz val="11"/>
        <rFont val="標楷體"/>
        <family val="4"/>
        <charset val="136"/>
      </rPr>
      <t>列號</t>
    </r>
  </si>
  <si>
    <r>
      <rPr>
        <sz val="11"/>
        <rFont val="標楷體"/>
        <family val="4"/>
        <charset val="136"/>
      </rPr>
      <t>交易目的</t>
    </r>
    <phoneticPr fontId="8" type="noConversion"/>
  </si>
  <si>
    <r>
      <rPr>
        <sz val="11"/>
        <rFont val="標楷體"/>
        <family val="4"/>
        <charset val="136"/>
      </rPr>
      <t>類型</t>
    </r>
    <phoneticPr fontId="8" type="noConversion"/>
  </si>
  <si>
    <r>
      <rPr>
        <sz val="11"/>
        <rFont val="標楷體"/>
        <family val="4"/>
        <charset val="136"/>
      </rPr>
      <t>交易對手</t>
    </r>
  </si>
  <si>
    <r>
      <rPr>
        <sz val="11"/>
        <rFont val="標楷體"/>
        <family val="4"/>
        <charset val="136"/>
      </rPr>
      <t>衍生性商品名稱</t>
    </r>
    <phoneticPr fontId="8" type="noConversion"/>
  </si>
  <si>
    <r>
      <rPr>
        <sz val="11"/>
        <rFont val="標楷體"/>
        <family val="4"/>
        <charset val="136"/>
      </rPr>
      <t>交易日期</t>
    </r>
  </si>
  <si>
    <r>
      <rPr>
        <sz val="11"/>
        <rFont val="標楷體"/>
        <family val="4"/>
        <charset val="136"/>
      </rPr>
      <t>到期日</t>
    </r>
    <phoneticPr fontId="8" type="noConversion"/>
  </si>
  <si>
    <r>
      <rPr>
        <sz val="11"/>
        <rFont val="標楷體"/>
        <family val="4"/>
        <charset val="136"/>
      </rPr>
      <t>契約數</t>
    </r>
    <phoneticPr fontId="8" type="noConversion"/>
  </si>
  <si>
    <r>
      <rPr>
        <sz val="10"/>
        <rFont val="標楷體"/>
        <family val="4"/>
        <charset val="136"/>
      </rPr>
      <t>契約名目部位金額</t>
    </r>
    <phoneticPr fontId="8" type="noConversion"/>
  </si>
  <si>
    <r>
      <rPr>
        <sz val="10"/>
        <rFont val="標楷體"/>
        <family val="4"/>
        <charset val="136"/>
      </rPr>
      <t>最近收盤日衍生性商品契約市價總金額</t>
    </r>
    <phoneticPr fontId="8" type="noConversion"/>
  </si>
  <si>
    <r>
      <rPr>
        <sz val="11"/>
        <rFont val="標楷體"/>
        <family val="4"/>
        <charset val="136"/>
      </rPr>
      <t>未實現損益</t>
    </r>
    <phoneticPr fontId="8" type="noConversion"/>
  </si>
  <si>
    <r>
      <rPr>
        <sz val="11"/>
        <rFont val="標楷體"/>
        <family val="4"/>
        <charset val="136"/>
      </rPr>
      <t>衍生性商品
標的物</t>
    </r>
    <phoneticPr fontId="8" type="noConversion"/>
  </si>
  <si>
    <r>
      <rPr>
        <sz val="11"/>
        <rFont val="標楷體"/>
        <family val="4"/>
        <charset val="136"/>
      </rPr>
      <t>衍生性商品標的物</t>
    </r>
    <r>
      <rPr>
        <sz val="11"/>
        <rFont val="Book Antiqua"/>
        <family val="1"/>
      </rPr>
      <t>(</t>
    </r>
    <r>
      <rPr>
        <sz val="11"/>
        <rFont val="標楷體"/>
        <family val="4"/>
        <charset val="136"/>
      </rPr>
      <t>淨</t>
    </r>
    <r>
      <rPr>
        <sz val="11"/>
        <rFont val="Book Antiqua"/>
        <family val="1"/>
      </rPr>
      <t>)</t>
    </r>
    <r>
      <rPr>
        <sz val="11"/>
        <rFont val="標楷體"/>
        <family val="4"/>
        <charset val="136"/>
      </rPr>
      <t>市價總值</t>
    </r>
    <phoneticPr fontId="8" type="noConversion"/>
  </si>
  <si>
    <r>
      <rPr>
        <sz val="11"/>
        <rFont val="標楷體"/>
        <family val="4"/>
        <charset val="136"/>
      </rPr>
      <t>被避險資產名稱</t>
    </r>
    <phoneticPr fontId="8" type="noConversion"/>
  </si>
  <si>
    <r>
      <rPr>
        <sz val="11"/>
        <rFont val="標楷體"/>
        <family val="4"/>
        <charset val="136"/>
      </rPr>
      <t>最後持有資產幣別</t>
    </r>
    <phoneticPr fontId="8" type="noConversion"/>
  </si>
  <si>
    <r>
      <rPr>
        <sz val="11"/>
        <rFont val="標楷體"/>
        <family val="4"/>
        <charset val="136"/>
      </rPr>
      <t>保管情形</t>
    </r>
  </si>
  <si>
    <r>
      <rPr>
        <sz val="11"/>
        <rFont val="標楷體"/>
        <family val="4"/>
        <charset val="136"/>
      </rPr>
      <t>備註</t>
    </r>
  </si>
  <si>
    <r>
      <rPr>
        <sz val="11"/>
        <rFont val="標楷體"/>
        <family val="4"/>
        <charset val="136"/>
      </rPr>
      <t>代號</t>
    </r>
  </si>
  <si>
    <r>
      <rPr>
        <sz val="11"/>
        <rFont val="標楷體"/>
        <family val="4"/>
        <charset val="136"/>
      </rPr>
      <t>名稱</t>
    </r>
  </si>
  <si>
    <r>
      <rPr>
        <sz val="11"/>
        <rFont val="標楷體"/>
        <family val="4"/>
        <charset val="136"/>
      </rPr>
      <t>信用評等機構</t>
    </r>
  </si>
  <si>
    <r>
      <rPr>
        <sz val="11"/>
        <rFont val="標楷體"/>
        <family val="4"/>
        <charset val="136"/>
      </rPr>
      <t>評等等級</t>
    </r>
  </si>
  <si>
    <r>
      <rPr>
        <sz val="11"/>
        <rFont val="標楷體"/>
        <family val="4"/>
        <charset val="136"/>
      </rPr>
      <t>是否為關係人</t>
    </r>
  </si>
  <si>
    <r>
      <rPr>
        <sz val="11"/>
        <rFont val="標楷體"/>
        <family val="4"/>
        <charset val="136"/>
      </rPr>
      <t>以避險為目的</t>
    </r>
    <phoneticPr fontId="8" type="noConversion"/>
  </si>
  <si>
    <r>
      <rPr>
        <sz val="11"/>
        <rFont val="標楷體"/>
        <family val="4"/>
        <charset val="136"/>
      </rPr>
      <t>匯率相關</t>
    </r>
    <r>
      <rPr>
        <sz val="11"/>
        <rFont val="Book Antiqua"/>
        <family val="1"/>
      </rPr>
      <t>(</t>
    </r>
    <r>
      <rPr>
        <sz val="11"/>
        <rFont val="標楷體"/>
        <family val="4"/>
        <charset val="136"/>
      </rPr>
      <t>標準避險</t>
    </r>
    <r>
      <rPr>
        <sz val="11"/>
        <rFont val="Book Antiqua"/>
        <family val="1"/>
      </rPr>
      <t>)</t>
    </r>
    <phoneticPr fontId="8"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</si>
  <si>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8" type="noConversion"/>
  </si>
  <si>
    <r>
      <rPr>
        <sz val="12"/>
        <rFont val="標楷體"/>
        <family val="4"/>
        <charset val="136"/>
      </rPr>
      <t>小計</t>
    </r>
    <phoneticPr fontId="8"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</si>
  <si>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8" type="noConversion"/>
  </si>
  <si>
    <r>
      <rPr>
        <sz val="12"/>
        <rFont val="標楷體"/>
        <family val="4"/>
        <charset val="136"/>
      </rPr>
      <t>匯率相關</t>
    </r>
    <r>
      <rPr>
        <sz val="12"/>
        <rFont val="Book Antiqua"/>
        <family val="1"/>
      </rPr>
      <t>(</t>
    </r>
    <r>
      <rPr>
        <sz val="12"/>
        <rFont val="標楷體"/>
        <family val="4"/>
        <charset val="136"/>
      </rPr>
      <t>非標準避險</t>
    </r>
    <r>
      <rPr>
        <sz val="12"/>
        <rFont val="Book Antiqua"/>
        <family val="1"/>
      </rPr>
      <t>)</t>
    </r>
    <phoneticPr fontId="8"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</si>
  <si>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8"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</si>
  <si>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8" type="noConversion"/>
  </si>
  <si>
    <r>
      <rPr>
        <sz val="11"/>
        <rFont val="標楷體"/>
        <family val="4"/>
        <charset val="136"/>
      </rPr>
      <t>權益證券相關</t>
    </r>
    <phoneticPr fontId="8" type="noConversion"/>
  </si>
  <si>
    <r>
      <rPr>
        <sz val="11"/>
        <rFont val="標楷體"/>
        <family val="4"/>
        <charset val="136"/>
      </rPr>
      <t>被避險資產屬國內投資</t>
    </r>
    <phoneticPr fontId="8"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</si>
  <si>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8" type="noConversion"/>
  </si>
  <si>
    <r>
      <rPr>
        <sz val="11"/>
        <rFont val="標楷體"/>
        <family val="4"/>
        <charset val="136"/>
      </rPr>
      <t>其他標的</t>
    </r>
    <phoneticPr fontId="8" type="noConversion"/>
  </si>
  <si>
    <r>
      <rPr>
        <sz val="11"/>
        <rFont val="標楷體"/>
        <family val="4"/>
        <charset val="136"/>
      </rPr>
      <t>被避險資產屬國內投資</t>
    </r>
  </si>
  <si>
    <r>
      <rPr>
        <sz val="11"/>
        <rFont val="標楷體"/>
        <family val="4"/>
        <charset val="136"/>
      </rPr>
      <t>以避險為目的小計</t>
    </r>
    <phoneticPr fontId="8" type="noConversion"/>
  </si>
  <si>
    <r>
      <rPr>
        <sz val="11"/>
        <rFont val="標楷體"/>
        <family val="4"/>
        <charset val="136"/>
      </rPr>
      <t>以增加收益為目的</t>
    </r>
    <r>
      <rPr>
        <sz val="11"/>
        <rFont val="Book Antiqua"/>
        <family val="1"/>
      </rPr>
      <t>--</t>
    </r>
    <r>
      <rPr>
        <sz val="11"/>
        <rFont val="標楷體"/>
        <family val="4"/>
        <charset val="136"/>
      </rPr>
      <t>買入衍生性商品</t>
    </r>
    <phoneticPr fontId="8" type="noConversion"/>
  </si>
  <si>
    <r>
      <rPr>
        <sz val="11"/>
        <rFont val="標楷體"/>
        <family val="4"/>
        <charset val="136"/>
      </rPr>
      <t>匯率相關</t>
    </r>
    <phoneticPr fontId="8"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</si>
  <si>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8"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</si>
  <si>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8" type="noConversion"/>
  </si>
  <si>
    <r>
      <rPr>
        <sz val="11"/>
        <rFont val="標楷體"/>
        <family val="4"/>
        <charset val="136"/>
      </rPr>
      <t>衍生性商品標的屬國內投資</t>
    </r>
    <phoneticPr fontId="8" type="noConversion"/>
  </si>
  <si>
    <r>
      <rPr>
        <sz val="11"/>
        <rFont val="標楷體"/>
        <family val="4"/>
        <charset val="136"/>
      </rPr>
      <t>小計</t>
    </r>
    <phoneticPr fontId="8" type="noConversion"/>
  </si>
  <si>
    <r>
      <rPr>
        <sz val="11"/>
        <rFont val="標楷體"/>
        <family val="4"/>
        <charset val="136"/>
      </rPr>
      <t>衍生性商品標的國內投資</t>
    </r>
    <phoneticPr fontId="8" type="noConversion"/>
  </si>
  <si>
    <r>
      <rPr>
        <sz val="11"/>
        <rFont val="標楷體"/>
        <family val="4"/>
        <charset val="136"/>
      </rPr>
      <t>以增加收益為目的</t>
    </r>
    <r>
      <rPr>
        <sz val="11"/>
        <rFont val="Book Antiqua"/>
        <family val="1"/>
      </rPr>
      <t>--</t>
    </r>
    <r>
      <rPr>
        <sz val="11"/>
        <rFont val="標楷體"/>
        <family val="4"/>
        <charset val="136"/>
      </rPr>
      <t>買入小計</t>
    </r>
    <phoneticPr fontId="8" type="noConversion"/>
  </si>
  <si>
    <r>
      <rPr>
        <sz val="11"/>
        <rFont val="標楷體"/>
        <family val="4"/>
        <charset val="136"/>
      </rPr>
      <t>以增加收益為目的</t>
    </r>
    <r>
      <rPr>
        <sz val="11"/>
        <rFont val="Book Antiqua"/>
        <family val="1"/>
      </rPr>
      <t>--</t>
    </r>
    <r>
      <rPr>
        <sz val="11"/>
        <rFont val="標楷體"/>
        <family val="4"/>
        <charset val="136"/>
      </rPr>
      <t>賣出衍生性商品</t>
    </r>
    <phoneticPr fontId="8" type="noConversion"/>
  </si>
  <si>
    <r>
      <rPr>
        <sz val="11"/>
        <rFont val="標楷體"/>
        <family val="4"/>
        <charset val="136"/>
      </rPr>
      <t>以增加收益為目的</t>
    </r>
    <r>
      <rPr>
        <sz val="11"/>
        <rFont val="Book Antiqua"/>
        <family val="1"/>
      </rPr>
      <t>--</t>
    </r>
    <r>
      <rPr>
        <sz val="11"/>
        <rFont val="標楷體"/>
        <family val="4"/>
        <charset val="136"/>
      </rPr>
      <t>賣出小計</t>
    </r>
    <phoneticPr fontId="8" type="noConversion"/>
  </si>
  <si>
    <r>
      <rPr>
        <sz val="11"/>
        <rFont val="標楷體"/>
        <family val="4"/>
        <charset val="136"/>
      </rPr>
      <t>合計</t>
    </r>
    <phoneticPr fontId="8" type="noConversion"/>
  </si>
  <si>
    <r>
      <rPr>
        <sz val="11"/>
        <rFont val="標楷體"/>
        <family val="4"/>
        <charset val="136"/>
      </rPr>
      <t>本表所稱以避險為目的之期貨或遠期契約係指符合保險業從事衍生性金融商品交易應注意事項中第三點中以避險為目的之條件者。</t>
    </r>
    <phoneticPr fontId="8" type="noConversion"/>
  </si>
  <si>
    <r>
      <rPr>
        <sz val="11"/>
        <rFont val="標楷體"/>
        <family val="4"/>
        <charset val="136"/>
      </rPr>
      <t>本表所稱與權益證券相關之衍生性金融商品係包括以個別權益證券及股價指數為標的之衍生性金融商品</t>
    </r>
    <phoneticPr fontId="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</si>
  <si>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6"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</si>
  <si>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6"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</si>
  <si>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8" type="noConversion"/>
  </si>
  <si>
    <r>
      <rPr>
        <sz val="11"/>
        <rFont val="標楷體"/>
        <family val="4"/>
        <charset val="136"/>
      </rPr>
      <t>表</t>
    </r>
    <r>
      <rPr>
        <sz val="11"/>
        <rFont val="Book Antiqua"/>
        <family val="1"/>
      </rPr>
      <t>16-1-4</t>
    </r>
    <r>
      <rPr>
        <sz val="11"/>
        <rFont val="標楷體"/>
        <family val="4"/>
        <charset val="136"/>
      </rPr>
      <t>：衍生性商品餘額明細表</t>
    </r>
    <r>
      <rPr>
        <sz val="11"/>
        <rFont val="Book Antiqua"/>
        <family val="1"/>
      </rPr>
      <t>--</t>
    </r>
    <r>
      <rPr>
        <sz val="11"/>
        <rFont val="標楷體"/>
        <family val="4"/>
        <charset val="136"/>
      </rPr>
      <t>賣出選擇權</t>
    </r>
    <r>
      <rPr>
        <sz val="11"/>
        <rFont val="Book Antiqua"/>
        <family val="1"/>
      </rPr>
      <t>(</t>
    </r>
    <r>
      <rPr>
        <sz val="11"/>
        <rFont val="標楷體"/>
        <family val="4"/>
        <charset val="136"/>
      </rPr>
      <t>含認購《售》權證</t>
    </r>
    <r>
      <rPr>
        <sz val="11"/>
        <rFont val="Book Antiqua"/>
        <family val="1"/>
      </rPr>
      <t>)</t>
    </r>
    <phoneticPr fontId="8" type="noConversion"/>
  </si>
  <si>
    <r>
      <rPr>
        <sz val="12"/>
        <rFont val="標楷體"/>
        <family val="4"/>
        <charset val="136"/>
      </rPr>
      <t>契約數</t>
    </r>
    <phoneticPr fontId="8" type="noConversion"/>
  </si>
  <si>
    <r>
      <rPr>
        <sz val="10"/>
        <rFont val="標楷體"/>
        <family val="4"/>
        <charset val="136"/>
      </rPr>
      <t>選擇權最近收盤日市價總金額</t>
    </r>
    <phoneticPr fontId="8" type="noConversion"/>
  </si>
  <si>
    <r>
      <rPr>
        <sz val="11"/>
        <rFont val="標楷體"/>
        <family val="4"/>
        <charset val="136"/>
      </rPr>
      <t>選擇權未實現損益</t>
    </r>
    <phoneticPr fontId="8" type="noConversion"/>
  </si>
  <si>
    <r>
      <rPr>
        <sz val="10"/>
        <rFont val="標楷體"/>
        <family val="4"/>
        <charset val="136"/>
      </rPr>
      <t>選擇權標的物</t>
    </r>
    <phoneticPr fontId="8"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</si>
  <si>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8" type="noConversion"/>
  </si>
  <si>
    <r>
      <rPr>
        <sz val="12"/>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8" type="noConversion"/>
  </si>
  <si>
    <r>
      <rPr>
        <sz val="12"/>
        <rFont val="標楷體"/>
        <family val="4"/>
        <charset val="136"/>
      </rPr>
      <t>選擇權價內</t>
    </r>
    <r>
      <rPr>
        <sz val="12"/>
        <rFont val="Book Antiqua"/>
        <family val="1"/>
      </rPr>
      <t>/</t>
    </r>
    <r>
      <rPr>
        <sz val="12"/>
        <rFont val="標楷體"/>
        <family val="4"/>
        <charset val="136"/>
      </rPr>
      <t>價外值</t>
    </r>
    <r>
      <rPr>
        <sz val="12"/>
        <rFont val="Book Antiqua"/>
        <family val="1"/>
      </rPr>
      <t>(18)</t>
    </r>
    <phoneticPr fontId="8" type="noConversion"/>
  </si>
  <si>
    <r>
      <rPr>
        <sz val="12"/>
        <rFont val="標楷體"/>
        <family val="4"/>
        <charset val="136"/>
      </rPr>
      <t>選擇權價內</t>
    </r>
    <r>
      <rPr>
        <sz val="12"/>
        <rFont val="Book Antiqua"/>
        <family val="1"/>
      </rPr>
      <t>/</t>
    </r>
    <r>
      <rPr>
        <sz val="12"/>
        <rFont val="標楷體"/>
        <family val="4"/>
        <charset val="136"/>
      </rPr>
      <t>價外總價值</t>
    </r>
    <r>
      <rPr>
        <sz val="12"/>
        <rFont val="Book Antiqua"/>
        <family val="1"/>
      </rPr>
      <t>(19)</t>
    </r>
    <phoneticPr fontId="8" type="noConversion"/>
  </si>
  <si>
    <r>
      <rPr>
        <sz val="11"/>
        <rFont val="標楷體"/>
        <family val="4"/>
        <charset val="136"/>
      </rPr>
      <t>選擇權名稱</t>
    </r>
    <phoneticPr fontId="8" type="noConversion"/>
  </si>
  <si>
    <r>
      <rPr>
        <sz val="11"/>
        <rFont val="標楷體"/>
        <family val="4"/>
        <charset val="136"/>
      </rPr>
      <t>價內值</t>
    </r>
    <phoneticPr fontId="8" type="noConversion"/>
  </si>
  <si>
    <r>
      <rPr>
        <sz val="11"/>
        <rFont val="標楷體"/>
        <family val="4"/>
        <charset val="136"/>
      </rPr>
      <t>價外值</t>
    </r>
    <phoneticPr fontId="8" type="noConversion"/>
  </si>
  <si>
    <r>
      <rPr>
        <sz val="11"/>
        <rFont val="標楷體"/>
        <family val="4"/>
        <charset val="136"/>
      </rPr>
      <t>以增加收益為目的</t>
    </r>
    <phoneticPr fontId="8" type="noConversion"/>
  </si>
  <si>
    <r>
      <rPr>
        <sz val="11"/>
        <rFont val="標楷體"/>
        <family val="4"/>
        <charset val="136"/>
      </rPr>
      <t>以增加收益為目的小計</t>
    </r>
    <phoneticPr fontId="8" type="noConversion"/>
  </si>
  <si>
    <r>
      <rPr>
        <sz val="12"/>
        <rFont val="標楷體"/>
        <family val="4"/>
        <charset val="136"/>
      </rPr>
      <t>註</t>
    </r>
    <r>
      <rPr>
        <sz val="12"/>
        <rFont val="Book Antiqua"/>
        <family val="1"/>
      </rPr>
      <t>:</t>
    </r>
    <phoneticPr fontId="8" type="noConversion"/>
  </si>
  <si>
    <r>
      <rPr>
        <sz val="11"/>
        <rFont val="標楷體"/>
        <family val="4"/>
        <charset val="136"/>
      </rPr>
      <t>本表所稱以避險為目的之選擇權係指符合保險業從事衍生性金融商品交易應注意事項中第三點中以避險為目的之條件者。</t>
    </r>
    <phoneticPr fontId="8" type="noConversion"/>
  </si>
  <si>
    <r>
      <rPr>
        <sz val="11"/>
        <rFont val="標楷體"/>
        <family val="4"/>
        <charset val="136"/>
      </rPr>
      <t>本表所稱與權益證券相關之選擇權係包括以個別權益證券及股價指數為標的之選擇權商品</t>
    </r>
    <phoneticPr fontId="8"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</si>
  <si>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8" type="noConversion"/>
  </si>
  <si>
    <r>
      <rPr>
        <sz val="11"/>
        <rFont val="標楷體"/>
        <family val="4"/>
        <charset val="136"/>
      </rPr>
      <t>表</t>
    </r>
    <r>
      <rPr>
        <sz val="11"/>
        <rFont val="Book Antiqua"/>
        <family val="1"/>
      </rPr>
      <t>16-1-3</t>
    </r>
    <r>
      <rPr>
        <sz val="11"/>
        <rFont val="標楷體"/>
        <family val="4"/>
        <charset val="136"/>
      </rPr>
      <t>：衍生性商品餘額明細表</t>
    </r>
    <r>
      <rPr>
        <sz val="11"/>
        <rFont val="Book Antiqua"/>
        <family val="1"/>
      </rPr>
      <t>--</t>
    </r>
    <r>
      <rPr>
        <sz val="11"/>
        <rFont val="標楷體"/>
        <family val="4"/>
        <charset val="136"/>
      </rPr>
      <t>買入選擇權</t>
    </r>
    <r>
      <rPr>
        <sz val="11"/>
        <rFont val="Book Antiqua"/>
        <family val="1"/>
      </rPr>
      <t>(</t>
    </r>
    <r>
      <rPr>
        <sz val="11"/>
        <rFont val="標楷體"/>
        <family val="4"/>
        <charset val="136"/>
      </rPr>
      <t>含認購《售》權證</t>
    </r>
    <r>
      <rPr>
        <sz val="11"/>
        <rFont val="Book Antiqua"/>
        <family val="1"/>
      </rPr>
      <t>)</t>
    </r>
    <phoneticPr fontId="8"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</si>
  <si>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8"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</si>
  <si>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8"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</si>
  <si>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8"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</si>
  <si>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8"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</si>
  <si>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8" type="noConversion"/>
  </si>
  <si>
    <r>
      <rPr>
        <sz val="11"/>
        <rFont val="標楷體"/>
        <family val="4"/>
        <charset val="136"/>
      </rPr>
      <t>臺指賣權</t>
    </r>
    <phoneticPr fontId="8" type="noConversion"/>
  </si>
  <si>
    <r>
      <rPr>
        <sz val="10"/>
        <rFont val="標楷體"/>
        <family val="4"/>
        <charset val="136"/>
      </rPr>
      <t>發行量加權股價指數</t>
    </r>
    <phoneticPr fontId="8" type="noConversion"/>
  </si>
  <si>
    <r>
      <rPr>
        <sz val="10"/>
        <rFont val="標楷體"/>
        <family val="4"/>
        <charset val="136"/>
      </rPr>
      <t>證券組合</t>
    </r>
    <phoneticPr fontId="8" type="noConversion"/>
  </si>
  <si>
    <r>
      <rPr>
        <sz val="11"/>
        <rFont val="標楷體"/>
        <family val="4"/>
        <charset val="136"/>
      </rPr>
      <t>臺指賣權</t>
    </r>
  </si>
  <si>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8"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</si>
  <si>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8" type="noConversion"/>
  </si>
  <si>
    <r>
      <rPr>
        <sz val="11"/>
        <rFont val="標楷體"/>
        <family val="4"/>
        <charset val="136"/>
      </rPr>
      <t>本表所稱以避險為目的之選擇權係指符合「保險業從事衍生性金融商品交易管理辦法」第</t>
    </r>
    <r>
      <rPr>
        <sz val="11"/>
        <rFont val="Book Antiqua"/>
        <family val="1"/>
      </rPr>
      <t>3</t>
    </r>
    <r>
      <rPr>
        <sz val="11"/>
        <rFont val="標楷體"/>
        <family val="4"/>
        <charset val="136"/>
      </rPr>
      <t>條中以避險為目的之條件者。</t>
    </r>
    <phoneticPr fontId="8"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</si>
  <si>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8" type="noConversion"/>
  </si>
  <si>
    <r>
      <rPr>
        <sz val="10"/>
        <rFont val="標楷體"/>
        <family val="4"/>
        <charset val="136"/>
      </rPr>
      <t>保險業利用衍生性金融商品進行國內股票避險，於評價日符合下列條件：</t>
    </r>
    <phoneticPr fontId="8" type="noConversion"/>
  </si>
  <si>
    <r>
      <t>(1)</t>
    </r>
    <r>
      <rPr>
        <sz val="10"/>
        <rFont val="標楷體"/>
        <family val="4"/>
        <charset val="136"/>
      </rPr>
      <t>被避險之國內股票資產須符合</t>
    </r>
    <r>
      <rPr>
        <sz val="10"/>
        <rFont val="Book Antiqua"/>
        <family val="1"/>
      </rPr>
      <t>0.9</t>
    </r>
    <r>
      <rPr>
        <sz val="10"/>
        <rFont val="新細明體"/>
        <family val="1"/>
        <charset val="136"/>
      </rPr>
      <t>≦β</t>
    </r>
    <r>
      <rPr>
        <sz val="10"/>
        <rFont val="Book Antiqua"/>
        <family val="1"/>
      </rPr>
      <t>(Beta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8"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</si>
  <si>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</si>
  <si>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6" type="noConversion"/>
  </si>
  <si>
    <r>
      <rPr>
        <sz val="10"/>
        <rFont val="標楷體"/>
        <family val="4"/>
        <charset val="136"/>
      </rPr>
      <t>其他填報應注意事項請併參填報說明。</t>
    </r>
    <phoneticPr fontId="8"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</si>
  <si>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8" type="noConversion"/>
  </si>
  <si>
    <r>
      <rPr>
        <sz val="11"/>
        <rFont val="標楷體"/>
        <family val="4"/>
        <charset val="136"/>
      </rPr>
      <t>表</t>
    </r>
    <r>
      <rPr>
        <sz val="11"/>
        <rFont val="Book Antiqua"/>
        <family val="1"/>
      </rPr>
      <t>16-1-2</t>
    </r>
    <r>
      <rPr>
        <sz val="11"/>
        <rFont val="標楷體"/>
        <family val="4"/>
        <charset val="136"/>
      </rPr>
      <t>：衍生性商品餘額明細表</t>
    </r>
    <r>
      <rPr>
        <sz val="11"/>
        <rFont val="Book Antiqua"/>
        <family val="1"/>
      </rPr>
      <t>--</t>
    </r>
    <r>
      <rPr>
        <sz val="11"/>
        <rFont val="標楷體"/>
        <family val="4"/>
        <charset val="136"/>
      </rPr>
      <t>交換</t>
    </r>
    <phoneticPr fontId="8" type="noConversion"/>
  </si>
  <si>
    <r>
      <rPr>
        <sz val="11"/>
        <rFont val="標楷體"/>
        <family val="4"/>
        <charset val="136"/>
      </rPr>
      <t>未實現損益</t>
    </r>
  </si>
  <si>
    <r>
      <rPr>
        <sz val="11"/>
        <rFont val="標楷體"/>
        <family val="4"/>
        <charset val="136"/>
      </rPr>
      <t>衍生性商品
標的物</t>
    </r>
    <r>
      <rPr>
        <sz val="11"/>
        <rFont val="Book Antiqua"/>
        <family val="1"/>
      </rPr>
      <t>(13)</t>
    </r>
    <phoneticPr fontId="8" type="noConversion"/>
  </si>
  <si>
    <r>
      <rPr>
        <sz val="11"/>
        <rFont val="標楷體"/>
        <family val="4"/>
        <charset val="136"/>
      </rPr>
      <t>標的物資產計價幣別</t>
    </r>
    <r>
      <rPr>
        <sz val="11"/>
        <rFont val="Book Antiqua"/>
        <family val="1"/>
      </rPr>
      <t>(14)</t>
    </r>
    <phoneticPr fontId="8"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</si>
  <si>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8" type="noConversion"/>
  </si>
  <si>
    <r>
      <rPr>
        <sz val="11"/>
        <rFont val="標楷體"/>
        <family val="4"/>
        <charset val="136"/>
      </rPr>
      <t>換入</t>
    </r>
    <phoneticPr fontId="8" type="noConversion"/>
  </si>
  <si>
    <r>
      <rPr>
        <sz val="11"/>
        <rFont val="標楷體"/>
        <family val="4"/>
        <charset val="136"/>
      </rPr>
      <t>換出</t>
    </r>
    <phoneticPr fontId="8" type="noConversion"/>
  </si>
  <si>
    <r>
      <rPr>
        <sz val="11"/>
        <rFont val="標楷體"/>
        <family val="4"/>
        <charset val="136"/>
      </rPr>
      <t>換入標的屬國內投資</t>
    </r>
    <phoneticPr fontId="8" type="noConversion"/>
  </si>
  <si>
    <r>
      <rPr>
        <sz val="11"/>
        <rFont val="標楷體"/>
        <family val="4"/>
        <charset val="136"/>
      </rPr>
      <t>本表所稱以避險為目的之期貨或遠期契約係指符合保險業從事衍生性金融商品交易應注意事項中第三點中以避險為目的之條件者</t>
    </r>
    <phoneticPr fontId="8" type="noConversion"/>
  </si>
  <si>
    <r>
      <rPr>
        <sz val="11"/>
        <rFont val="標楷體"/>
        <family val="4"/>
        <charset val="136"/>
      </rPr>
      <t>本表所稱與權益證券相關之交換契約係包括以個別權益證券及股價指數為標的之交換契約</t>
    </r>
    <phoneticPr fontId="8" type="noConversion"/>
  </si>
  <si>
    <r>
      <rPr>
        <sz val="11"/>
        <rFont val="標楷體"/>
        <family val="4"/>
        <charset val="136"/>
      </rPr>
      <t>本表所稱與匯率相關之交換契約係包括換匯以及換匯換利</t>
    </r>
    <phoneticPr fontId="8"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</si>
  <si>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6"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</si>
  <si>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6" type="noConversion"/>
  </si>
  <si>
    <r>
      <rPr>
        <sz val="11"/>
        <rFont val="標楷體"/>
        <family val="4"/>
        <charset val="136"/>
      </rPr>
      <t>表</t>
    </r>
    <r>
      <rPr>
        <sz val="11"/>
        <rFont val="Book Antiqua"/>
        <family val="1"/>
      </rPr>
      <t>16-1-1</t>
    </r>
    <r>
      <rPr>
        <sz val="11"/>
        <rFont val="標楷體"/>
        <family val="4"/>
        <charset val="136"/>
      </rPr>
      <t>：衍生性商品餘額明細表</t>
    </r>
    <r>
      <rPr>
        <sz val="11"/>
        <rFont val="Book Antiqua"/>
        <family val="1"/>
      </rPr>
      <t>--</t>
    </r>
    <r>
      <rPr>
        <sz val="11"/>
        <rFont val="標楷體"/>
        <family val="4"/>
        <charset val="136"/>
      </rPr>
      <t>期貨與遠期契約</t>
    </r>
    <phoneticPr fontId="8" type="noConversion"/>
  </si>
  <si>
    <r>
      <rPr>
        <sz val="10"/>
        <rFont val="標楷體"/>
        <family val="4"/>
        <charset val="136"/>
      </rPr>
      <t>臺股期貨</t>
    </r>
    <phoneticPr fontId="8"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</si>
  <si>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8" type="noConversion"/>
  </si>
  <si>
    <r>
      <rPr>
        <sz val="10"/>
        <rFont val="標楷體"/>
        <family val="4"/>
        <charset val="136"/>
      </rPr>
      <t>表</t>
    </r>
    <r>
      <rPr>
        <sz val="10"/>
        <rFont val="Book Antiqua"/>
        <family val="1"/>
      </rPr>
      <t>13-4</t>
    </r>
    <r>
      <rPr>
        <sz val="10"/>
        <rFont val="標楷體"/>
        <family val="4"/>
        <charset val="136"/>
      </rPr>
      <t>：國外及大陸地區不動產投資情形明細表</t>
    </r>
    <phoneticPr fontId="8" type="noConversion"/>
  </si>
  <si>
    <r>
      <rPr>
        <sz val="10"/>
        <rFont val="標楷體"/>
        <family val="4"/>
        <charset val="136"/>
      </rPr>
      <t>小計</t>
    </r>
    <phoneticPr fontId="6" type="noConversion"/>
  </si>
  <si>
    <r>
      <rPr>
        <sz val="10"/>
        <rFont val="標楷體"/>
        <family val="4"/>
        <charset val="136"/>
      </rPr>
      <t>已開發國家</t>
    </r>
    <phoneticPr fontId="6" type="noConversion"/>
  </si>
  <si>
    <r>
      <rPr>
        <sz val="10"/>
        <rFont val="標楷體"/>
        <family val="4"/>
        <charset val="136"/>
      </rPr>
      <t>新興市場</t>
    </r>
    <phoneticPr fontId="6"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</si>
  <si>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6"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</si>
  <si>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</si>
  <si>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</si>
  <si>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6" type="noConversion"/>
  </si>
  <si>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6"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</si>
  <si>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6"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</si>
  <si>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6"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</si>
  <si>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6"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</si>
  <si>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8" type="noConversion"/>
  </si>
  <si>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</si>
  <si>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不動產種類</t>
    </r>
  </si>
  <si>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8"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</si>
  <si>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8"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</si>
  <si>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8"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</si>
  <si>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8" type="noConversion"/>
  </si>
  <si>
    <r>
      <rPr>
        <sz val="10"/>
        <rFont val="標楷體"/>
        <family val="4"/>
        <charset val="136"/>
      </rPr>
      <t>備註</t>
    </r>
  </si>
  <si>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</si>
  <si>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</si>
  <si>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</si>
  <si>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</si>
  <si>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</si>
  <si>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國內</t>
    </r>
    <phoneticPr fontId="8" type="noConversion"/>
  </si>
  <si>
    <r>
      <rPr>
        <sz val="10"/>
        <rFont val="標楷體"/>
        <family val="4"/>
        <charset val="136"/>
      </rPr>
      <t>國外</t>
    </r>
    <phoneticPr fontId="8" type="noConversion"/>
  </si>
  <si>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</si>
  <si>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</si>
  <si>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</si>
  <si>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</si>
  <si>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</si>
  <si>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</si>
  <si>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</si>
  <si>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</si>
  <si>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</si>
  <si>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</si>
  <si>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國外投資總計</t>
    </r>
  </si>
  <si>
    <r>
      <rPr>
        <sz val="10"/>
        <rFont val="標楷體"/>
        <family val="4"/>
        <charset val="136"/>
      </rPr>
      <t>國外不動產</t>
    </r>
    <r>
      <rPr>
        <sz val="10"/>
        <rFont val="Book Antiqua"/>
        <family val="1"/>
      </rPr>
      <t>--</t>
    </r>
    <r>
      <rPr>
        <sz val="10"/>
        <rFont val="標楷體"/>
        <family val="4"/>
        <charset val="136"/>
      </rPr>
      <t>已開發國家</t>
    </r>
    <phoneticPr fontId="8" type="noConversion"/>
  </si>
  <si>
    <r>
      <rPr>
        <sz val="10"/>
        <rFont val="標楷體"/>
        <family val="4"/>
        <charset val="136"/>
      </rPr>
      <t>國外不動產</t>
    </r>
    <r>
      <rPr>
        <sz val="10"/>
        <rFont val="Book Antiqua"/>
        <family val="1"/>
      </rPr>
      <t>--</t>
    </r>
    <r>
      <rPr>
        <sz val="10"/>
        <rFont val="標楷體"/>
        <family val="4"/>
        <charset val="136"/>
      </rPr>
      <t>新興市場</t>
    </r>
    <phoneticPr fontId="8" type="noConversion"/>
  </si>
  <si>
    <r>
      <rPr>
        <sz val="10"/>
        <rFont val="標楷體"/>
        <family val="4"/>
        <charset val="136"/>
      </rPr>
      <t>五年內取自關係人之不動產總計</t>
    </r>
  </si>
  <si>
    <r>
      <rPr>
        <sz val="10"/>
        <rFont val="標楷體"/>
        <family val="4"/>
        <charset val="136"/>
      </rPr>
      <t>自用不動產合計</t>
    </r>
  </si>
  <si>
    <r>
      <rPr>
        <sz val="10"/>
        <rFont val="標楷體"/>
        <family val="4"/>
        <charset val="136"/>
      </rPr>
      <t>不動產合計</t>
    </r>
  </si>
  <si>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6" type="noConversion"/>
  </si>
  <si>
    <t>投資性不動產之後續衡量採公允價值模式者，以第(20)欄「後續衡量採用公允價值模式之影響淨額」作為計算第(34)欄「調整後不動產稅後增值或稅後減少之金額」之依據，無需填列第(29)欄到(33)欄</t>
    <phoneticPr fontId="6"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</si>
  <si>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6" type="noConversion"/>
  </si>
  <si>
    <r>
      <rPr>
        <sz val="12"/>
        <rFont val="標楷體"/>
        <family val="4"/>
        <charset val="136"/>
      </rPr>
      <t>單位：新台幣元</t>
    </r>
    <r>
      <rPr>
        <sz val="12"/>
        <rFont val="Times New Roman"/>
        <family val="1"/>
      </rPr>
      <t>, %</t>
    </r>
    <phoneticPr fontId="8"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</si>
  <si>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6" type="noConversion"/>
  </si>
  <si>
    <r>
      <rPr>
        <b/>
        <sz val="12"/>
        <rFont val="標楷體"/>
        <family val="4"/>
        <charset val="136"/>
      </rPr>
      <t>國內投資</t>
    </r>
  </si>
  <si>
    <r>
      <rPr>
        <b/>
        <sz val="12"/>
        <rFont val="標楷體"/>
        <family val="4"/>
        <charset val="136"/>
      </rPr>
      <t>國外投資</t>
    </r>
  </si>
  <si>
    <r>
      <rPr>
        <b/>
        <sz val="12"/>
        <rFont val="標楷體"/>
        <family val="4"/>
        <charset val="136"/>
      </rPr>
      <t>國內外投資合計</t>
    </r>
  </si>
  <si>
    <r>
      <rPr>
        <b/>
        <sz val="12"/>
        <rFont val="標楷體"/>
        <family val="4"/>
        <charset val="136"/>
      </rPr>
      <t>帳載金額</t>
    </r>
    <phoneticPr fontId="6" type="noConversion"/>
  </si>
  <si>
    <r>
      <rPr>
        <b/>
        <sz val="12"/>
        <rFont val="標楷體"/>
        <family val="4"/>
        <charset val="136"/>
      </rPr>
      <t>最近公允價值或淨值總金額</t>
    </r>
    <phoneticPr fontId="6"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</si>
  <si>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11"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</si>
  <si>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</si>
  <si>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</si>
  <si>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</si>
  <si>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</si>
  <si>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</si>
  <si>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</si>
  <si>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</si>
  <si>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</si>
  <si>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</si>
  <si>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</si>
  <si>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6"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</si>
  <si>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6" type="noConversion"/>
  </si>
  <si>
    <r>
      <rPr>
        <b/>
        <sz val="12"/>
        <rFont val="標楷體"/>
        <family val="4"/>
        <charset val="136"/>
      </rPr>
      <t>半年收盤平均價</t>
    </r>
    <phoneticPr fontId="6" type="noConversion"/>
  </si>
  <si>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6" type="noConversion"/>
  </si>
  <si>
    <r>
      <t>(</t>
    </r>
    <r>
      <rPr>
        <sz val="12"/>
        <rFont val="標楷體"/>
        <family val="4"/>
        <charset val="136"/>
      </rPr>
      <t>二</t>
    </r>
    <r>
      <rPr>
        <sz val="12"/>
        <rFont val="Times New Roman"/>
        <family val="1"/>
      </rPr>
      <t>)</t>
    </r>
    <r>
      <rPr>
        <sz val="12"/>
        <rFont val="標楷體"/>
        <family val="4"/>
        <charset val="136"/>
      </rPr>
      <t>新興市場</t>
    </r>
    <phoneticPr fontId="6" type="noConversion"/>
  </si>
  <si>
    <r>
      <rPr>
        <sz val="12"/>
        <rFont val="標楷體"/>
        <family val="4"/>
        <charset val="136"/>
      </rPr>
      <t>註</t>
    </r>
    <r>
      <rPr>
        <sz val="12"/>
        <rFont val="Times New Roman"/>
        <family val="1"/>
      </rPr>
      <t>:</t>
    </r>
    <phoneticPr fontId="6" type="noConversion"/>
  </si>
  <si>
    <r>
      <rPr>
        <sz val="12"/>
        <rFont val="標楷體"/>
        <family val="4"/>
        <charset val="136"/>
      </rPr>
      <t>各列屬於屬性分類無需加總</t>
    </r>
  </si>
  <si>
    <r>
      <rPr>
        <sz val="12"/>
        <rFont val="標楷體"/>
        <family val="4"/>
        <charset val="136"/>
      </rPr>
      <t>半年收盤平均價係指依資產負債表日前半年每日收盤價計算之算術平均價格</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</si>
  <si>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</si>
  <si>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</si>
  <si>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</si>
  <si>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</si>
  <si>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</si>
  <si>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</si>
  <si>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6"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</si>
  <si>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6"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</si>
  <si>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8" type="noConversion"/>
  </si>
  <si>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</si>
  <si>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</si>
  <si>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</si>
  <si>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發行機構</t>
    </r>
  </si>
  <si>
    <r>
      <rPr>
        <b/>
        <sz val="12"/>
        <rFont val="標楷體"/>
        <family val="4"/>
        <charset val="136"/>
      </rPr>
      <t>投資型態</t>
    </r>
  </si>
  <si>
    <r>
      <rPr>
        <b/>
        <sz val="12"/>
        <rFont val="標楷體"/>
        <family val="4"/>
        <charset val="136"/>
      </rPr>
      <t>持有資產幣別</t>
    </r>
  </si>
  <si>
    <r>
      <rPr>
        <b/>
        <sz val="12"/>
        <rFont val="標楷體"/>
        <family val="4"/>
        <charset val="136"/>
      </rPr>
      <t>持有單位數</t>
    </r>
  </si>
  <si>
    <r>
      <rPr>
        <b/>
        <sz val="12"/>
        <rFont val="標楷體"/>
        <family val="4"/>
        <charset val="136"/>
      </rPr>
      <t>帳載金額占該基金規模比率</t>
    </r>
    <phoneticPr fontId="6" type="noConversion"/>
  </si>
  <si>
    <r>
      <rPr>
        <b/>
        <sz val="12"/>
        <rFont val="標楷體"/>
        <family val="4"/>
        <charset val="136"/>
      </rPr>
      <t>本期增加帳載金額</t>
    </r>
    <phoneticPr fontId="6" type="noConversion"/>
  </si>
  <si>
    <r>
      <rPr>
        <b/>
        <sz val="12"/>
        <rFont val="標楷體"/>
        <family val="4"/>
        <charset val="136"/>
      </rPr>
      <t>本期減少帳載金額</t>
    </r>
    <phoneticPr fontId="6"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</si>
  <si>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6" type="noConversion"/>
  </si>
  <si>
    <r>
      <rPr>
        <b/>
        <sz val="12"/>
        <rFont val="標楷體"/>
        <family val="4"/>
        <charset val="136"/>
      </rPr>
      <t>最近收盤日公允價值或淨值總金額</t>
    </r>
    <phoneticPr fontId="8" type="noConversion"/>
  </si>
  <si>
    <r>
      <rPr>
        <b/>
        <sz val="12"/>
        <rFont val="標楷體"/>
        <family val="4"/>
        <charset val="136"/>
      </rPr>
      <t>未實現損益</t>
    </r>
    <phoneticPr fontId="11" type="noConversion"/>
  </si>
  <si>
    <r>
      <rPr>
        <b/>
        <sz val="12"/>
        <rFont val="標楷體"/>
        <family val="4"/>
        <charset val="136"/>
      </rPr>
      <t>帳載金額占資金總額比率</t>
    </r>
    <phoneticPr fontId="6" type="noConversion"/>
  </si>
  <si>
    <r>
      <rPr>
        <b/>
        <sz val="12"/>
        <rFont val="標楷體"/>
        <family val="4"/>
        <charset val="136"/>
      </rPr>
      <t>取得成本</t>
    </r>
    <phoneticPr fontId="6"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</si>
  <si>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6" type="noConversion"/>
  </si>
  <si>
    <r>
      <rPr>
        <b/>
        <sz val="12"/>
        <rFont val="標楷體"/>
        <family val="4"/>
        <charset val="136"/>
      </rPr>
      <t>是否為關係人</t>
    </r>
  </si>
  <si>
    <r>
      <rPr>
        <b/>
        <sz val="12"/>
        <rFont val="標楷體"/>
        <family val="4"/>
        <charset val="136"/>
      </rPr>
      <t>非以公允價值評價者</t>
    </r>
    <phoneticPr fontId="8" type="noConversion"/>
  </si>
  <si>
    <r>
      <rPr>
        <b/>
        <sz val="12"/>
        <rFont val="標楷體"/>
        <family val="4"/>
        <charset val="136"/>
      </rPr>
      <t>以公允價值評價者</t>
    </r>
  </si>
  <si>
    <t>證券種類小計</t>
    <phoneticPr fontId="8" type="noConversion"/>
  </si>
  <si>
    <r>
      <rPr>
        <b/>
        <sz val="12"/>
        <rFont val="標楷體"/>
        <family val="4"/>
        <charset val="136"/>
      </rPr>
      <t>最近期成交日公允價值總金額</t>
    </r>
    <phoneticPr fontId="6"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</si>
  <si>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</si>
  <si>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</si>
  <si>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</si>
  <si>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6" type="noConversion"/>
  </si>
  <si>
    <r>
      <rPr>
        <sz val="12"/>
        <rFont val="標楷體"/>
        <family val="4"/>
        <charset val="136"/>
      </rPr>
      <t>具控制與從屬關係</t>
    </r>
    <phoneticPr fontId="6" type="noConversion"/>
  </si>
  <si>
    <r>
      <rPr>
        <sz val="12"/>
        <rFont val="標楷體"/>
        <family val="4"/>
        <charset val="136"/>
      </rPr>
      <t>非控制與從屬關係</t>
    </r>
    <phoneticPr fontId="6" type="noConversion"/>
  </si>
  <si>
    <r>
      <rPr>
        <b/>
        <sz val="12"/>
        <rFont val="標楷體"/>
        <family val="4"/>
        <charset val="136"/>
      </rPr>
      <t>到期
年月日</t>
    </r>
  </si>
  <si>
    <r>
      <rPr>
        <b/>
        <sz val="12"/>
        <rFont val="標楷體"/>
        <family val="4"/>
        <charset val="136"/>
      </rPr>
      <t>信用評等機構</t>
    </r>
  </si>
  <si>
    <r>
      <rPr>
        <b/>
        <sz val="12"/>
        <rFont val="標楷體"/>
        <family val="4"/>
        <charset val="136"/>
      </rPr>
      <t>評等等級</t>
    </r>
  </si>
  <si>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6"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</si>
  <si>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8" type="noConversion"/>
  </si>
  <si>
    <r>
      <rPr>
        <sz val="12"/>
        <rFont val="標楷體"/>
        <family val="4"/>
        <charset val="136"/>
      </rPr>
      <t>註</t>
    </r>
    <r>
      <rPr>
        <sz val="12"/>
        <rFont val="Times New Roman"/>
        <family val="1"/>
      </rPr>
      <t>6</t>
    </r>
    <phoneticPr fontId="8" type="noConversion"/>
  </si>
  <si>
    <r>
      <rPr>
        <sz val="12"/>
        <rFont val="標楷體"/>
        <family val="4"/>
        <charset val="136"/>
      </rPr>
      <t>註</t>
    </r>
    <r>
      <rPr>
        <sz val="12"/>
        <rFont val="Times New Roman"/>
        <family val="1"/>
      </rPr>
      <t>7</t>
    </r>
    <phoneticPr fontId="8" type="noConversion"/>
  </si>
  <si>
    <r>
      <rPr>
        <sz val="12"/>
        <rFont val="標楷體"/>
        <family val="4"/>
        <charset val="136"/>
      </rPr>
      <t>表</t>
    </r>
    <r>
      <rPr>
        <sz val="12"/>
        <rFont val="Times New Roman"/>
        <family val="1"/>
      </rPr>
      <t>10-3</t>
    </r>
    <r>
      <rPr>
        <sz val="12"/>
        <rFont val="標楷體"/>
        <family val="4"/>
        <charset val="136"/>
      </rPr>
      <t>：關係人股票投資明細表</t>
    </r>
    <phoneticPr fontId="8" type="noConversion"/>
  </si>
  <si>
    <r>
      <rPr>
        <sz val="12"/>
        <rFont val="標楷體"/>
        <family val="4"/>
        <charset val="136"/>
      </rPr>
      <t>其他</t>
    </r>
  </si>
  <si>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</si>
  <si>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</si>
  <si>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</si>
  <si>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</si>
  <si>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8"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</si>
  <si>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8" type="noConversion"/>
  </si>
  <si>
    <r>
      <rPr>
        <sz val="12"/>
        <rFont val="標楷體"/>
        <family val="4"/>
        <charset val="136"/>
      </rPr>
      <t>係指依資產負債表日前半年每日收盤價計算之算術平均價格。本欄不包含採權益法評價之上市上櫃股票。</t>
    </r>
    <phoneticPr fontId="8"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</si>
  <si>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6"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</si>
  <si>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6" type="noConversion"/>
  </si>
  <si>
    <r>
      <rPr>
        <sz val="12"/>
        <rFont val="標楷體"/>
        <family val="4"/>
        <charset val="136"/>
      </rPr>
      <t>關係人股票投資</t>
    </r>
    <phoneticPr fontId="6"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</si>
  <si>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</si>
  <si>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</si>
  <si>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</si>
  <si>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</si>
  <si>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</si>
  <si>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</si>
  <si>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6" type="noConversion"/>
  </si>
  <si>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</si>
  <si>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</si>
  <si>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</si>
  <si>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特別股</t>
    </r>
  </si>
  <si>
    <r>
      <rPr>
        <sz val="12"/>
        <rFont val="標楷體"/>
        <family val="4"/>
        <charset val="136"/>
      </rPr>
      <t>存託憑證</t>
    </r>
    <phoneticPr fontId="6" type="noConversion"/>
  </si>
  <si>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</si>
  <si>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</si>
  <si>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</si>
  <si>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</si>
  <si>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6" type="noConversion"/>
  </si>
  <si>
    <r>
      <rPr>
        <sz val="12"/>
        <rFont val="標楷體"/>
        <family val="4"/>
        <charset val="136"/>
      </rPr>
      <t>固定收益特別股</t>
    </r>
  </si>
  <si>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6"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</si>
  <si>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6"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</si>
  <si>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6"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</si>
  <si>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6"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</si>
  <si>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6"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</si>
  <si>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6" type="noConversion"/>
  </si>
  <si>
    <r>
      <rPr>
        <sz val="12"/>
        <rFont val="標楷體"/>
        <family val="4"/>
        <charset val="136"/>
      </rPr>
      <t>表</t>
    </r>
    <r>
      <rPr>
        <sz val="12"/>
        <rFont val="Times New Roman"/>
        <family val="1"/>
      </rPr>
      <t>10-1</t>
    </r>
    <r>
      <rPr>
        <sz val="12"/>
        <rFont val="標楷體"/>
        <family val="4"/>
        <charset val="136"/>
      </rPr>
      <t>：股票餘額明細表</t>
    </r>
  </si>
  <si>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8" type="noConversion"/>
  </si>
  <si>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</si>
  <si>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</si>
  <si>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</si>
  <si>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</si>
  <si>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</si>
  <si>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</si>
  <si>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</si>
  <si>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附買回條件債券投資</t>
    </r>
    <phoneticPr fontId="8" type="noConversion"/>
  </si>
  <si>
    <r>
      <rPr>
        <sz val="12"/>
        <rFont val="標楷體"/>
        <family val="4"/>
        <charset val="136"/>
      </rPr>
      <t>結構型債券</t>
    </r>
  </si>
  <si>
    <r>
      <rPr>
        <sz val="12"/>
        <rFont val="標楷體"/>
        <family val="4"/>
        <charset val="136"/>
      </rPr>
      <t>金融資產受益證券及資產基礎證券</t>
    </r>
    <phoneticPr fontId="8" type="noConversion"/>
  </si>
  <si>
    <r>
      <rPr>
        <sz val="12"/>
        <rFont val="標楷體"/>
        <family val="4"/>
        <charset val="136"/>
      </rPr>
      <t>不動產資產信託受益證券</t>
    </r>
    <r>
      <rPr>
        <sz val="12"/>
        <rFont val="Times New Roman"/>
        <family val="1"/>
      </rPr>
      <t>(REAT)</t>
    </r>
    <phoneticPr fontId="8" type="noConversion"/>
  </si>
  <si>
    <r>
      <rPr>
        <sz val="12"/>
        <rFont val="標楷體"/>
        <family val="4"/>
        <charset val="136"/>
      </rPr>
      <t>不動產投資信託受益證券</t>
    </r>
    <r>
      <rPr>
        <sz val="12"/>
        <rFont val="Times New Roman"/>
        <family val="1"/>
      </rPr>
      <t>(REIT)</t>
    </r>
  </si>
  <si>
    <r>
      <rPr>
        <sz val="12"/>
        <rFont val="標楷體"/>
        <family val="4"/>
        <charset val="136"/>
      </rPr>
      <t>信託受益權</t>
    </r>
  </si>
  <si>
    <r>
      <t>ETF-</t>
    </r>
    <r>
      <rPr>
        <sz val="12"/>
        <rFont val="標楷體"/>
        <family val="4"/>
        <charset val="136"/>
      </rPr>
      <t>股票型</t>
    </r>
    <phoneticPr fontId="6" type="noConversion"/>
  </si>
  <si>
    <r>
      <t>ETF-</t>
    </r>
    <r>
      <rPr>
        <sz val="12"/>
        <rFont val="標楷體"/>
        <family val="4"/>
        <charset val="136"/>
      </rPr>
      <t>債券型</t>
    </r>
    <phoneticPr fontId="6" type="noConversion"/>
  </si>
  <si>
    <r>
      <t>ETF-</t>
    </r>
    <r>
      <rPr>
        <sz val="12"/>
        <rFont val="標楷體"/>
        <family val="4"/>
        <charset val="136"/>
      </rPr>
      <t>其他型</t>
    </r>
    <phoneticPr fontId="6" type="noConversion"/>
  </si>
  <si>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</si>
  <si>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</si>
  <si>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6"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</si>
  <si>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6"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</si>
  <si>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6" type="noConversion"/>
  </si>
  <si>
    <r>
      <rPr>
        <b/>
        <sz val="12"/>
        <rFont val="標楷體"/>
        <family val="4"/>
        <charset val="136"/>
      </rPr>
      <t>證券順位</t>
    </r>
  </si>
  <si>
    <r>
      <rPr>
        <b/>
        <sz val="12"/>
        <rFont val="標楷體"/>
        <family val="4"/>
        <charset val="136"/>
      </rPr>
      <t>是否為具資本性質債券</t>
    </r>
    <phoneticPr fontId="8" type="noConversion"/>
  </si>
  <si>
    <r>
      <rPr>
        <b/>
        <sz val="12"/>
        <rFont val="標楷體"/>
        <family val="4"/>
        <charset val="136"/>
      </rPr>
      <t>證券信用評等</t>
    </r>
  </si>
  <si>
    <r>
      <rPr>
        <b/>
        <sz val="12"/>
        <rFont val="標楷體"/>
        <family val="4"/>
        <charset val="136"/>
      </rPr>
      <t>保證機構</t>
    </r>
  </si>
  <si>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6" type="noConversion"/>
  </si>
  <si>
    <r>
      <rPr>
        <b/>
        <sz val="12"/>
        <rFont val="標楷體"/>
        <family val="4"/>
        <charset val="136"/>
      </rPr>
      <t>帳載金額占資金總額比率</t>
    </r>
    <r>
      <rPr>
        <b/>
        <sz val="12"/>
        <rFont val="Times New Roman"/>
        <family val="1"/>
      </rPr>
      <t>%</t>
    </r>
    <phoneticPr fontId="6" type="noConversion"/>
  </si>
  <si>
    <r>
      <t xml:space="preserve"> </t>
    </r>
    <r>
      <rPr>
        <b/>
        <sz val="12"/>
        <rFont val="標楷體"/>
        <family val="4"/>
        <charset val="136"/>
      </rPr>
      <t>取得成本</t>
    </r>
    <phoneticPr fontId="6"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</si>
  <si>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6" type="noConversion"/>
  </si>
  <si>
    <r>
      <rPr>
        <sz val="12"/>
        <rFont val="標楷體"/>
        <family val="4"/>
        <charset val="136"/>
      </rPr>
      <t>證券種類小計</t>
    </r>
    <phoneticPr fontId="11"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</si>
  <si>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8" type="noConversion"/>
  </si>
  <si>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8"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</si>
  <si>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8"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</si>
  <si>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6"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</si>
  <si>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6"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</si>
  <si>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6"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</si>
  <si>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6"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</si>
  <si>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6"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</si>
  <si>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6"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</si>
  <si>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6" type="noConversion"/>
  </si>
  <si>
    <r>
      <rPr>
        <sz val="12"/>
        <rFont val="標楷體"/>
        <family val="4"/>
        <charset val="136"/>
      </rPr>
      <t>到期年月日填寫方式為</t>
    </r>
    <r>
      <rPr>
        <sz val="12"/>
        <rFont val="Times New Roman"/>
        <family val="1"/>
      </rPr>
      <t>2005/06/25</t>
    </r>
    <phoneticPr fontId="6"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</si>
  <si>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6" type="noConversion"/>
  </si>
  <si>
    <r>
      <rPr>
        <sz val="12"/>
        <rFont val="標楷體"/>
        <family val="4"/>
        <charset val="136"/>
      </rPr>
      <t>保管情形請填保管機構名稱及帳號，若屬集保帳戶請填集保。</t>
    </r>
    <phoneticPr fontId="6"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</si>
  <si>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6" type="noConversion"/>
  </si>
  <si>
    <r>
      <rPr>
        <sz val="10"/>
        <rFont val="標楷體"/>
        <family val="4"/>
        <charset val="136"/>
      </rPr>
      <t>表</t>
    </r>
    <r>
      <rPr>
        <sz val="10"/>
        <rFont val="Times New Roman"/>
        <family val="1"/>
      </rPr>
      <t>06</t>
    </r>
    <r>
      <rPr>
        <sz val="10"/>
        <rFont val="標楷體"/>
        <family val="4"/>
        <charset val="136"/>
      </rPr>
      <t>：資金運用收益表</t>
    </r>
    <phoneticPr fontId="6" type="noConversion"/>
  </si>
  <si>
    <r>
      <rPr>
        <sz val="10"/>
        <rFont val="標楷體"/>
        <family val="4"/>
        <charset val="136"/>
      </rPr>
      <t>單位：新台幣元</t>
    </r>
    <r>
      <rPr>
        <sz val="10"/>
        <rFont val="Times New Roman"/>
        <family val="1"/>
      </rPr>
      <t>,%</t>
    </r>
    <phoneticPr fontId="6" type="noConversion"/>
  </si>
  <si>
    <r>
      <rPr>
        <sz val="10"/>
        <rFont val="標楷體"/>
        <family val="4"/>
        <charset val="136"/>
      </rPr>
      <t>項　　　　　　　　　　目</t>
    </r>
  </si>
  <si>
    <r>
      <rPr>
        <sz val="10"/>
        <rFont val="標楷體"/>
        <family val="4"/>
        <charset val="136"/>
      </rPr>
      <t>淨投資損益</t>
    </r>
    <phoneticPr fontId="11" type="noConversion"/>
  </si>
  <si>
    <r>
      <rPr>
        <sz val="10"/>
        <rFont val="標楷體"/>
        <family val="4"/>
        <charset val="136"/>
      </rPr>
      <t>其他綜合損益</t>
    </r>
    <phoneticPr fontId="11" type="noConversion"/>
  </si>
  <si>
    <r>
      <rPr>
        <sz val="10"/>
        <rFont val="標楷體"/>
        <family val="4"/>
        <charset val="136"/>
      </rPr>
      <t>未分配盈餘</t>
    </r>
    <phoneticPr fontId="11" type="noConversion"/>
  </si>
  <si>
    <r>
      <rPr>
        <sz val="10"/>
        <rFont val="標楷體"/>
        <family val="4"/>
        <charset val="136"/>
      </rPr>
      <t>直接業管費用</t>
    </r>
    <phoneticPr fontId="6" type="noConversion"/>
  </si>
  <si>
    <r>
      <rPr>
        <sz val="10"/>
        <rFont val="標楷體"/>
        <family val="4"/>
        <charset val="136"/>
      </rPr>
      <t>本期投資損益</t>
    </r>
    <phoneticPr fontId="6" type="noConversion"/>
  </si>
  <si>
    <r>
      <rPr>
        <sz val="10"/>
        <rFont val="標楷體"/>
        <family val="4"/>
        <charset val="136"/>
      </rPr>
      <t>上期投資損益</t>
    </r>
    <phoneticPr fontId="6" type="noConversion"/>
  </si>
  <si>
    <r>
      <rPr>
        <sz val="10"/>
        <rFont val="標楷體"/>
        <family val="4"/>
        <charset val="136"/>
      </rPr>
      <t>比較增減</t>
    </r>
    <phoneticPr fontId="6"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</si>
  <si>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6" type="noConversion"/>
  </si>
  <si>
    <r>
      <t>__</t>
    </r>
    <r>
      <rPr>
        <sz val="10"/>
        <rFont val="標楷體"/>
        <family val="4"/>
        <charset val="136"/>
      </rPr>
      <t>下半年度資金運用收益</t>
    </r>
    <phoneticPr fontId="6" type="noConversion"/>
  </si>
  <si>
    <r>
      <rPr>
        <sz val="10"/>
        <rFont val="標楷體"/>
        <family val="4"/>
        <charset val="136"/>
      </rPr>
      <t>備註</t>
    </r>
    <phoneticPr fontId="6" type="noConversion"/>
  </si>
  <si>
    <r>
      <rPr>
        <sz val="10"/>
        <rFont val="標楷體"/>
        <family val="4"/>
        <charset val="136"/>
      </rPr>
      <t>利息收入</t>
    </r>
    <phoneticPr fontId="11" type="noConversion"/>
  </si>
  <si>
    <r>
      <rPr>
        <sz val="10"/>
        <rFont val="標楷體"/>
        <family val="4"/>
        <charset val="136"/>
      </rPr>
      <t>透過損益按公允價值衡量之金融資產損益</t>
    </r>
    <phoneticPr fontId="11" type="noConversion"/>
  </si>
  <si>
    <r>
      <rPr>
        <sz val="10"/>
        <rFont val="標楷體"/>
        <family val="4"/>
        <charset val="136"/>
      </rPr>
      <t>透過其他綜合損益按公允價值衡量之金融資產已實現損益</t>
    </r>
    <phoneticPr fontId="11" type="noConversion"/>
  </si>
  <si>
    <r>
      <rPr>
        <sz val="10"/>
        <rFont val="標楷體"/>
        <family val="4"/>
        <charset val="136"/>
      </rPr>
      <t>除列按攤銷後成本衡量之金融資產淨損益</t>
    </r>
    <phoneticPr fontId="11" type="noConversion"/>
  </si>
  <si>
    <r>
      <rPr>
        <sz val="10"/>
        <rFont val="標楷體"/>
        <family val="4"/>
        <charset val="136"/>
      </rPr>
      <t>採用權益法認列之關聯企業及合資損益之份額</t>
    </r>
    <phoneticPr fontId="11" type="noConversion"/>
  </si>
  <si>
    <r>
      <rPr>
        <sz val="10"/>
        <rFont val="標楷體"/>
        <family val="4"/>
        <charset val="136"/>
      </rPr>
      <t>兌換損益</t>
    </r>
    <phoneticPr fontId="11" type="noConversion"/>
  </si>
  <si>
    <r>
      <rPr>
        <sz val="10"/>
        <rFont val="標楷體"/>
        <family val="4"/>
        <charset val="136"/>
      </rPr>
      <t>投資性不動產損益</t>
    </r>
    <phoneticPr fontId="11" type="noConversion"/>
  </si>
  <si>
    <r>
      <rPr>
        <sz val="10"/>
        <rFont val="標楷體"/>
        <family val="4"/>
        <charset val="136"/>
      </rPr>
      <t>投資之預期信用減損損失及迴轉利益</t>
    </r>
    <phoneticPr fontId="11" type="noConversion"/>
  </si>
  <si>
    <r>
      <rPr>
        <sz val="10"/>
        <rFont val="標楷體"/>
        <family val="4"/>
        <charset val="136"/>
      </rPr>
      <t>其他投資減損損失及迴轉利益</t>
    </r>
    <phoneticPr fontId="11" type="noConversion"/>
  </si>
  <si>
    <r>
      <rPr>
        <sz val="10"/>
        <rFont val="標楷體"/>
        <family val="4"/>
        <charset val="136"/>
      </rPr>
      <t>金融資產重分類損益</t>
    </r>
    <phoneticPr fontId="11" type="noConversion"/>
  </si>
  <si>
    <r>
      <rPr>
        <sz val="10"/>
        <rFont val="標楷體"/>
        <family val="4"/>
        <charset val="136"/>
      </rPr>
      <t>其他淨投資損益</t>
    </r>
    <phoneticPr fontId="11" type="noConversion"/>
  </si>
  <si>
    <r>
      <rPr>
        <sz val="10"/>
        <rFont val="標楷體"/>
        <family val="4"/>
        <charset val="136"/>
      </rPr>
      <t>採用覆蓋法之重分類損益</t>
    </r>
    <phoneticPr fontId="11" type="noConversion"/>
  </si>
  <si>
    <r>
      <rPr>
        <sz val="10"/>
        <rFont val="標楷體"/>
        <family val="4"/>
        <charset val="136"/>
      </rPr>
      <t>透過其他綜合損益按公允價值衡量之權益工具評價損益</t>
    </r>
    <phoneticPr fontId="11" type="noConversion"/>
  </si>
  <si>
    <r>
      <rPr>
        <sz val="10"/>
        <rFont val="標楷體"/>
        <family val="4"/>
        <charset val="136"/>
      </rPr>
      <t>透過其他綜合損益按公允價值衡量之債務工具損益</t>
    </r>
    <phoneticPr fontId="11" type="noConversion"/>
  </si>
  <si>
    <r>
      <rPr>
        <sz val="10"/>
        <rFont val="標楷體"/>
        <family val="4"/>
        <charset val="136"/>
      </rPr>
      <t>避險工具之利益及損失</t>
    </r>
    <phoneticPr fontId="11" type="noConversion"/>
  </si>
  <si>
    <r>
      <rPr>
        <sz val="10"/>
        <rFont val="標楷體"/>
        <family val="4"/>
        <charset val="136"/>
      </rPr>
      <t>採用權益法之關聯企業及合資其他綜合損益之份額</t>
    </r>
    <phoneticPr fontId="11" type="noConversion"/>
  </si>
  <si>
    <r>
      <rPr>
        <sz val="10"/>
        <rFont val="標楷體"/>
        <family val="4"/>
        <charset val="136"/>
      </rPr>
      <t>採用覆蓋法之重分類其他綜合損益</t>
    </r>
    <phoneticPr fontId="11" type="noConversion"/>
  </si>
  <si>
    <r>
      <rPr>
        <sz val="10"/>
        <rFont val="標楷體"/>
        <family val="4"/>
        <charset val="136"/>
      </rPr>
      <t>透過其他綜合損益按公允價值衡量之權益工具處分損益</t>
    </r>
    <phoneticPr fontId="11" type="noConversion"/>
  </si>
  <si>
    <r>
      <rPr>
        <sz val="10"/>
        <rFont val="標楷體"/>
        <family val="4"/>
        <charset val="136"/>
      </rPr>
      <t>其他</t>
    </r>
    <phoneticPr fontId="11" type="noConversion"/>
  </si>
  <si>
    <r>
      <rPr>
        <sz val="10"/>
        <rFont val="標楷體"/>
        <family val="4"/>
        <charset val="136"/>
      </rPr>
      <t>金額</t>
    </r>
    <phoneticPr fontId="6" type="noConversion"/>
  </si>
  <si>
    <r>
      <rPr>
        <sz val="10"/>
        <rFont val="標楷體"/>
        <family val="4"/>
        <charset val="136"/>
      </rPr>
      <t>本</t>
    </r>
    <r>
      <rPr>
        <sz val="10"/>
        <rFont val="Times New Roman"/>
        <family val="1"/>
      </rPr>
      <t>(</t>
    </r>
    <r>
      <rPr>
        <sz val="10"/>
        <rFont val="標楷體"/>
        <family val="4"/>
        <charset val="136"/>
      </rPr>
      <t>半</t>
    </r>
    <r>
      <rPr>
        <sz val="10"/>
        <rFont val="Times New Roman"/>
        <family val="1"/>
      </rPr>
      <t>)</t>
    </r>
    <r>
      <rPr>
        <sz val="10"/>
        <rFont val="標楷體"/>
        <family val="4"/>
        <charset val="136"/>
      </rPr>
      <t>年累積</t>
    </r>
    <phoneticPr fontId="6" type="noConversion"/>
  </si>
  <si>
    <r>
      <t>__</t>
    </r>
    <r>
      <rPr>
        <sz val="10"/>
        <rFont val="標楷體"/>
        <family val="4"/>
        <charset val="136"/>
      </rPr>
      <t>年</t>
    </r>
    <phoneticPr fontId="6" type="noConversion"/>
  </si>
  <si>
    <r>
      <t>__</t>
    </r>
    <r>
      <rPr>
        <sz val="10"/>
        <rFont val="標楷體"/>
        <family val="4"/>
        <charset val="136"/>
      </rPr>
      <t>年度投資損益</t>
    </r>
    <phoneticPr fontId="6" type="noConversion"/>
  </si>
  <si>
    <r>
      <t>__</t>
    </r>
    <r>
      <rPr>
        <sz val="10"/>
        <rFont val="標楷體"/>
        <family val="4"/>
        <charset val="136"/>
      </rPr>
      <t>年上半年度投資損益</t>
    </r>
    <phoneticPr fontId="6" type="noConversion"/>
  </si>
  <si>
    <r>
      <t>__</t>
    </r>
    <r>
      <rPr>
        <sz val="10"/>
        <rFont val="標楷體"/>
        <family val="4"/>
        <charset val="136"/>
      </rPr>
      <t>年下半年度投資損益</t>
    </r>
    <phoneticPr fontId="6" type="noConversion"/>
  </si>
  <si>
    <r>
      <t>__</t>
    </r>
    <r>
      <rPr>
        <sz val="10"/>
        <rFont val="標楷體"/>
        <family val="4"/>
        <charset val="136"/>
      </rPr>
      <t>年下半年資金運用收益率</t>
    </r>
    <phoneticPr fontId="6" type="noConversion"/>
  </si>
  <si>
    <r>
      <rPr>
        <sz val="10"/>
        <rFont val="標楷體"/>
        <family val="4"/>
        <charset val="136"/>
      </rPr>
      <t>存</t>
    </r>
    <phoneticPr fontId="6" type="noConversion"/>
  </si>
  <si>
    <r>
      <rPr>
        <sz val="10"/>
        <rFont val="標楷體"/>
        <family val="4"/>
        <charset val="136"/>
      </rPr>
      <t>金融機構存款</t>
    </r>
    <phoneticPr fontId="6" type="noConversion"/>
  </si>
  <si>
    <r>
      <rPr>
        <sz val="10"/>
        <rFont val="標楷體"/>
        <family val="4"/>
        <charset val="136"/>
      </rPr>
      <t>存出保證金及再保責任準備金</t>
    </r>
  </si>
  <si>
    <r>
      <rPr>
        <sz val="10"/>
        <rFont val="標楷體"/>
        <family val="4"/>
        <charset val="136"/>
      </rPr>
      <t>國</t>
    </r>
    <phoneticPr fontId="6" type="noConversion"/>
  </si>
  <si>
    <r>
      <rPr>
        <sz val="10"/>
        <rFont val="標楷體"/>
        <family val="4"/>
        <charset val="136"/>
      </rPr>
      <t>存入保證金及再保責任準備金</t>
    </r>
  </si>
  <si>
    <r>
      <rPr>
        <sz val="10"/>
        <rFont val="標楷體"/>
        <family val="4"/>
        <charset val="136"/>
      </rPr>
      <t>其他</t>
    </r>
    <phoneticPr fontId="6" type="noConversion"/>
  </si>
  <si>
    <r>
      <rPr>
        <sz val="10"/>
        <rFont val="標楷體"/>
        <family val="4"/>
        <charset val="136"/>
      </rPr>
      <t>款</t>
    </r>
  </si>
  <si>
    <r>
      <rPr>
        <sz val="10"/>
        <rFont val="標楷體"/>
        <family val="4"/>
        <charset val="136"/>
      </rPr>
      <t>公債國庫券</t>
    </r>
    <phoneticPr fontId="6" type="noConversion"/>
  </si>
  <si>
    <r>
      <rPr>
        <sz val="10"/>
        <rFont val="標楷體"/>
        <family val="4"/>
        <charset val="136"/>
      </rPr>
      <t>內</t>
    </r>
    <phoneticPr fontId="6" type="noConversion"/>
  </si>
  <si>
    <r>
      <rPr>
        <sz val="10"/>
        <rFont val="標楷體"/>
        <family val="4"/>
        <charset val="136"/>
      </rPr>
      <t>有</t>
    </r>
    <phoneticPr fontId="6" type="noConversion"/>
  </si>
  <si>
    <r>
      <rPr>
        <sz val="10"/>
        <rFont val="標楷體"/>
        <family val="4"/>
        <charset val="136"/>
      </rPr>
      <t>金融債券等</t>
    </r>
    <phoneticPr fontId="8" type="noConversion"/>
  </si>
  <si>
    <r>
      <rPr>
        <sz val="10"/>
        <rFont val="標楷體"/>
        <family val="4"/>
        <charset val="136"/>
      </rPr>
      <t>價</t>
    </r>
    <phoneticPr fontId="6" type="noConversion"/>
  </si>
  <si>
    <r>
      <rPr>
        <sz val="10"/>
        <rFont val="標楷體"/>
        <family val="4"/>
        <charset val="136"/>
      </rPr>
      <t>股票</t>
    </r>
    <phoneticPr fontId="6" type="noConversion"/>
  </si>
  <si>
    <r>
      <rPr>
        <sz val="10"/>
        <rFont val="標楷體"/>
        <family val="4"/>
        <charset val="136"/>
      </rPr>
      <t>證</t>
    </r>
    <phoneticPr fontId="6" type="noConversion"/>
  </si>
  <si>
    <r>
      <rPr>
        <sz val="10"/>
        <rFont val="標楷體"/>
        <family val="4"/>
        <charset val="136"/>
      </rPr>
      <t>公司債</t>
    </r>
    <phoneticPr fontId="6" type="noConversion"/>
  </si>
  <si>
    <r>
      <rPr>
        <sz val="10"/>
        <rFont val="標楷體"/>
        <family val="4"/>
        <charset val="136"/>
      </rPr>
      <t>券</t>
    </r>
    <phoneticPr fontId="6" type="noConversion"/>
  </si>
  <si>
    <r>
      <rPr>
        <sz val="10"/>
        <rFont val="標楷體"/>
        <family val="4"/>
        <charset val="136"/>
      </rPr>
      <t>受益憑證</t>
    </r>
    <phoneticPr fontId="6" type="noConversion"/>
  </si>
  <si>
    <r>
      <rPr>
        <sz val="10"/>
        <rFont val="標楷體"/>
        <family val="4"/>
        <charset val="136"/>
      </rPr>
      <t>投</t>
    </r>
    <phoneticPr fontId="6" type="noConversion"/>
  </si>
  <si>
    <r>
      <rPr>
        <sz val="10"/>
        <rFont val="標楷體"/>
        <family val="4"/>
        <charset val="136"/>
      </rPr>
      <t>不</t>
    </r>
    <phoneticPr fontId="6" type="noConversion"/>
  </si>
  <si>
    <r>
      <rPr>
        <sz val="10"/>
        <rFont val="標楷體"/>
        <family val="4"/>
        <charset val="136"/>
      </rPr>
      <t>非自用土地</t>
    </r>
    <phoneticPr fontId="6" type="noConversion"/>
  </si>
  <si>
    <r>
      <rPr>
        <sz val="10"/>
        <rFont val="標楷體"/>
        <family val="4"/>
        <charset val="136"/>
      </rPr>
      <t>動</t>
    </r>
    <phoneticPr fontId="6" type="noConversion"/>
  </si>
  <si>
    <r>
      <rPr>
        <sz val="10"/>
        <rFont val="標楷體"/>
        <family val="4"/>
        <charset val="136"/>
      </rPr>
      <t>非自用房屋及建築</t>
    </r>
    <phoneticPr fontId="6" type="noConversion"/>
  </si>
  <si>
    <r>
      <rPr>
        <sz val="10"/>
        <rFont val="標楷體"/>
        <family val="4"/>
        <charset val="136"/>
      </rPr>
      <t>產</t>
    </r>
    <phoneticPr fontId="6" type="noConversion"/>
  </si>
  <si>
    <r>
      <rPr>
        <sz val="10"/>
        <rFont val="標楷體"/>
        <family val="4"/>
        <charset val="136"/>
      </rPr>
      <t>資</t>
    </r>
    <phoneticPr fontId="6" type="noConversion"/>
  </si>
  <si>
    <r>
      <rPr>
        <sz val="10"/>
        <rFont val="標楷體"/>
        <family val="4"/>
        <charset val="136"/>
      </rPr>
      <t>放</t>
    </r>
    <phoneticPr fontId="6" type="noConversion"/>
  </si>
  <si>
    <r>
      <rPr>
        <sz val="10"/>
        <rFont val="標楷體"/>
        <family val="4"/>
        <charset val="136"/>
      </rPr>
      <t>抵</t>
    </r>
    <r>
      <rPr>
        <sz val="10"/>
        <rFont val="Times New Roman"/>
        <family val="1"/>
      </rPr>
      <t>(</t>
    </r>
    <r>
      <rPr>
        <sz val="10"/>
        <rFont val="標楷體"/>
        <family val="4"/>
        <charset val="136"/>
      </rPr>
      <t>質</t>
    </r>
    <r>
      <rPr>
        <sz val="10"/>
        <rFont val="Times New Roman"/>
        <family val="1"/>
      </rPr>
      <t>)</t>
    </r>
    <r>
      <rPr>
        <sz val="10"/>
        <rFont val="標楷體"/>
        <family val="4"/>
        <charset val="136"/>
      </rPr>
      <t>押放款</t>
    </r>
    <phoneticPr fontId="6" type="noConversion"/>
  </si>
  <si>
    <r>
      <rPr>
        <sz val="10"/>
        <rFont val="標楷體"/>
        <family val="4"/>
        <charset val="136"/>
      </rPr>
      <t>壽險貸款</t>
    </r>
    <phoneticPr fontId="6" type="noConversion"/>
  </si>
  <si>
    <r>
      <rPr>
        <sz val="10"/>
        <rFont val="標楷體"/>
        <family val="4"/>
        <charset val="136"/>
      </rPr>
      <t>款</t>
    </r>
    <phoneticPr fontId="6" type="noConversion"/>
  </si>
  <si>
    <r>
      <rPr>
        <sz val="10"/>
        <rFont val="標楷體"/>
        <family val="4"/>
        <charset val="136"/>
      </rPr>
      <t>衍生性商品交易</t>
    </r>
    <phoneticPr fontId="6" type="noConversion"/>
  </si>
  <si>
    <r>
      <rPr>
        <sz val="10"/>
        <rFont val="標楷體"/>
        <family val="4"/>
        <charset val="136"/>
      </rPr>
      <t>國內投資總計</t>
    </r>
    <phoneticPr fontId="6" type="noConversion"/>
  </si>
  <si>
    <r>
      <rPr>
        <sz val="10"/>
        <rFont val="標楷體"/>
        <family val="4"/>
        <charset val="136"/>
      </rPr>
      <t>外</t>
    </r>
    <phoneticPr fontId="6" type="noConversion"/>
  </si>
  <si>
    <r>
      <rPr>
        <sz val="10"/>
        <rFont val="標楷體"/>
        <family val="4"/>
        <charset val="136"/>
      </rPr>
      <t>受益憑證</t>
    </r>
    <r>
      <rPr>
        <sz val="10"/>
        <rFont val="Times New Roman"/>
        <family val="1"/>
      </rPr>
      <t>(</t>
    </r>
    <r>
      <rPr>
        <sz val="10"/>
        <rFont val="標楷體"/>
        <family val="4"/>
        <charset val="136"/>
      </rPr>
      <t>基金</t>
    </r>
    <r>
      <rPr>
        <sz val="10"/>
        <rFont val="Times New Roman"/>
        <family val="1"/>
      </rPr>
      <t>)</t>
    </r>
    <phoneticPr fontId="6" type="noConversion"/>
  </si>
  <si>
    <r>
      <rPr>
        <sz val="10"/>
        <rFont val="標楷體"/>
        <family val="4"/>
        <charset val="136"/>
      </rPr>
      <t>壽險保單質押放款</t>
    </r>
    <phoneticPr fontId="6" type="noConversion"/>
  </si>
  <si>
    <r>
      <rPr>
        <sz val="10"/>
        <rFont val="標楷體"/>
        <family val="4"/>
        <charset val="136"/>
      </rPr>
      <t>國外投資總計</t>
    </r>
    <phoneticPr fontId="6" type="noConversion"/>
  </si>
  <si>
    <r>
      <rPr>
        <sz val="10"/>
        <rFont val="標楷體"/>
        <family val="4"/>
        <charset val="136"/>
      </rPr>
      <t>不含自用不動產資金運用總計</t>
    </r>
    <phoneticPr fontId="6" type="noConversion"/>
  </si>
  <si>
    <r>
      <rPr>
        <sz val="10"/>
        <rFont val="標楷體"/>
        <family val="4"/>
        <charset val="136"/>
      </rPr>
      <t>其</t>
    </r>
    <phoneticPr fontId="6" type="noConversion"/>
  </si>
  <si>
    <r>
      <rPr>
        <sz val="10"/>
        <rFont val="標楷體"/>
        <family val="4"/>
        <charset val="136"/>
      </rPr>
      <t>自用土地</t>
    </r>
    <phoneticPr fontId="6" type="noConversion"/>
  </si>
  <si>
    <r>
      <rPr>
        <sz val="10"/>
        <rFont val="標楷體"/>
        <family val="4"/>
        <charset val="136"/>
      </rPr>
      <t>自用房屋及建築</t>
    </r>
    <phoneticPr fontId="6" type="noConversion"/>
  </si>
  <si>
    <r>
      <rPr>
        <sz val="10"/>
        <rFont val="標楷體"/>
        <family val="4"/>
        <charset val="136"/>
      </rPr>
      <t>他</t>
    </r>
    <phoneticPr fontId="6" type="noConversion"/>
  </si>
  <si>
    <r>
      <rPr>
        <sz val="10"/>
        <rFont val="標楷體"/>
        <family val="4"/>
        <charset val="136"/>
      </rPr>
      <t>含自用不動產資金運用總計</t>
    </r>
    <phoneticPr fontId="6" type="noConversion"/>
  </si>
  <si>
    <r>
      <rPr>
        <sz val="10"/>
        <rFont val="標楷體"/>
        <family val="4"/>
        <charset val="136"/>
      </rPr>
      <t>註：</t>
    </r>
    <phoneticPr fontId="6" type="noConversion"/>
  </si>
  <si>
    <r>
      <rPr>
        <sz val="10"/>
        <rFont val="標楷體"/>
        <family val="4"/>
        <charset val="136"/>
      </rPr>
      <t>本表不含分離帳戶保險商品之專設帳簿資產</t>
    </r>
    <phoneticPr fontId="6" type="noConversion"/>
  </si>
  <si>
    <r>
      <rPr>
        <sz val="10"/>
        <rFont val="標楷體"/>
        <family val="4"/>
        <charset val="136"/>
      </rPr>
      <t>直接業管費用含該類投資非金融資產減損損失及迴轉利益、折舊費用、稅負、及其他因本項交易所衍生直接成本，如委託投資機構操作費用、保管費用或操作匯率、指數</t>
    </r>
    <r>
      <rPr>
        <sz val="10"/>
        <rFont val="Times New Roman"/>
        <family val="1"/>
      </rPr>
      <t>…</t>
    </r>
    <r>
      <rPr>
        <sz val="10"/>
        <rFont val="標楷體"/>
        <family val="4"/>
        <charset val="136"/>
      </rPr>
      <t>避險投資交易所衍生之相關費用等</t>
    </r>
    <r>
      <rPr>
        <sz val="10"/>
        <rFont val="Times New Roman"/>
        <family val="1"/>
      </rPr>
      <t>(</t>
    </r>
    <r>
      <rPr>
        <sz val="10"/>
        <rFont val="標楷體"/>
        <family val="4"/>
        <charset val="136"/>
      </rPr>
      <t>成本分攤由公司採一致性原則核實攤列</t>
    </r>
    <r>
      <rPr>
        <sz val="10"/>
        <rFont val="Times New Roman"/>
        <family val="1"/>
      </rPr>
      <t>)</t>
    </r>
    <phoneticPr fontId="11" type="noConversion"/>
  </si>
  <si>
    <r>
      <rPr>
        <sz val="10"/>
        <rFont val="標楷體"/>
        <family val="4"/>
        <charset val="136"/>
      </rPr>
      <t>所稱本期及上期於填報</t>
    </r>
    <r>
      <rPr>
        <sz val="10"/>
        <rFont val="Times New Roman"/>
        <family val="1"/>
      </rPr>
      <t>(</t>
    </r>
    <r>
      <rPr>
        <sz val="10"/>
        <rFont val="標楷體"/>
        <family val="4"/>
        <charset val="136"/>
      </rPr>
      <t>半</t>
    </r>
    <r>
      <rPr>
        <sz val="10"/>
        <rFont val="Times New Roman"/>
        <family val="1"/>
      </rPr>
      <t>)</t>
    </r>
    <r>
      <rPr>
        <sz val="10"/>
        <rFont val="標楷體"/>
        <family val="4"/>
        <charset val="136"/>
      </rPr>
      <t>年報時係指本</t>
    </r>
    <r>
      <rPr>
        <sz val="10"/>
        <rFont val="Times New Roman"/>
        <family val="1"/>
      </rPr>
      <t>(</t>
    </r>
    <r>
      <rPr>
        <sz val="10"/>
        <rFont val="標楷體"/>
        <family val="4"/>
        <charset val="136"/>
      </rPr>
      <t>半</t>
    </r>
    <r>
      <rPr>
        <sz val="10"/>
        <rFont val="Times New Roman"/>
        <family val="1"/>
      </rPr>
      <t>)</t>
    </r>
    <r>
      <rPr>
        <sz val="10"/>
        <rFont val="標楷體"/>
        <family val="4"/>
        <charset val="136"/>
      </rPr>
      <t>年度及上</t>
    </r>
    <r>
      <rPr>
        <sz val="10"/>
        <rFont val="Times New Roman"/>
        <family val="1"/>
      </rPr>
      <t>(</t>
    </r>
    <r>
      <rPr>
        <sz val="10"/>
        <rFont val="標楷體"/>
        <family val="4"/>
        <charset val="136"/>
      </rPr>
      <t>半</t>
    </r>
    <r>
      <rPr>
        <sz val="10"/>
        <rFont val="Times New Roman"/>
        <family val="1"/>
      </rPr>
      <t>)</t>
    </r>
    <r>
      <rPr>
        <sz val="10"/>
        <rFont val="標楷體"/>
        <family val="4"/>
        <charset val="136"/>
      </rPr>
      <t>年度餘額</t>
    </r>
    <phoneticPr fontId="8" type="noConversion"/>
  </si>
  <si>
    <r>
      <rPr>
        <sz val="10"/>
        <rFont val="標楷體"/>
        <family val="4"/>
        <charset val="136"/>
      </rPr>
      <t>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本期投資收益／（前期期末資金運用數＊</t>
    </r>
    <r>
      <rPr>
        <sz val="10"/>
        <rFont val="Times New Roman"/>
        <family val="1"/>
      </rPr>
      <t>+</t>
    </r>
    <r>
      <rPr>
        <sz val="10"/>
        <rFont val="標楷體"/>
        <family val="4"/>
        <charset val="136"/>
      </rPr>
      <t>本期期末資金運用數＊－本期投資收益），當期間未滿一年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t>
    </r>
    <r>
      <rPr>
        <sz val="10"/>
        <rFont val="Times New Roman"/>
        <family val="1"/>
      </rPr>
      <t>;</t>
    </r>
    <phoneticPr fontId="6" type="noConversion"/>
  </si>
  <si>
    <r>
      <rPr>
        <sz val="10"/>
        <rFont val="標楷體"/>
        <family val="4"/>
        <charset val="136"/>
      </rPr>
      <t>本表與財務業務指標計算表所列資金運用</t>
    </r>
    <r>
      <rPr>
        <sz val="10"/>
        <rFont val="Times New Roman"/>
        <family val="1"/>
      </rPr>
      <t>(</t>
    </r>
    <r>
      <rPr>
        <sz val="10"/>
        <rFont val="標楷體"/>
        <family val="4"/>
        <charset val="136"/>
      </rPr>
      <t>淨</t>
    </r>
    <r>
      <rPr>
        <sz val="10"/>
        <rFont val="Times New Roman"/>
        <family val="1"/>
      </rPr>
      <t>)</t>
    </r>
    <r>
      <rPr>
        <sz val="10"/>
        <rFont val="標楷體"/>
        <family val="4"/>
        <charset val="136"/>
      </rPr>
      <t>收益率計算基礎不同。</t>
    </r>
    <phoneticPr fontId="6" type="noConversion"/>
  </si>
  <si>
    <r>
      <rPr>
        <sz val="10"/>
        <rFont val="標楷體"/>
        <family val="4"/>
        <charset val="136"/>
      </rPr>
      <t>各項標的資金運用收益率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該項標的本期投資收益／（該項標的前期期末資金運用數＊</t>
    </r>
    <r>
      <rPr>
        <sz val="10"/>
        <rFont val="Times New Roman"/>
        <family val="1"/>
      </rPr>
      <t>+</t>
    </r>
    <r>
      <rPr>
        <sz val="10"/>
        <rFont val="標楷體"/>
        <family val="4"/>
        <charset val="136"/>
      </rPr>
      <t>該項標的本期期末資金運用數＊－該項標的本期投資收益），當期間未滿一年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t>
    </r>
    <phoneticPr fontId="6" type="noConversion"/>
  </si>
  <si>
    <r>
      <rPr>
        <sz val="10"/>
        <rFont val="標楷體"/>
        <family val="4"/>
        <charset val="136"/>
      </rPr>
      <t>請按其期間予以年化</t>
    </r>
    <r>
      <rPr>
        <sz val="10"/>
        <rFont val="Times New Roman"/>
        <family val="1"/>
      </rPr>
      <t>(</t>
    </r>
    <r>
      <rPr>
        <sz val="10"/>
        <rFont val="標楷體"/>
        <family val="4"/>
        <charset val="136"/>
      </rPr>
      <t>半年化</t>
    </r>
    <r>
      <rPr>
        <sz val="10"/>
        <rFont val="Times New Roman"/>
        <family val="1"/>
      </rPr>
      <t>)</t>
    </r>
    <r>
      <rPr>
        <sz val="10"/>
        <rFont val="標楷體"/>
        <family val="4"/>
        <charset val="136"/>
      </rPr>
      <t>收益率，填列最近</t>
    </r>
    <r>
      <rPr>
        <sz val="10"/>
        <rFont val="Times New Roman"/>
        <family val="1"/>
      </rPr>
      <t>5</t>
    </r>
    <r>
      <rPr>
        <sz val="10"/>
        <rFont val="標楷體"/>
        <family val="4"/>
        <charset val="136"/>
      </rPr>
      <t>年度之資本運用收益率。</t>
    </r>
    <phoneticPr fontId="6" type="noConversion"/>
  </si>
  <si>
    <r>
      <rPr>
        <sz val="10"/>
        <rFont val="標楷體"/>
        <family val="4"/>
        <charset val="136"/>
      </rPr>
      <t>＊係指投資性不動產後續衡量未採用公允價值模式之資金運用數</t>
    </r>
    <phoneticPr fontId="6" type="noConversion"/>
  </si>
  <si>
    <r>
      <rPr>
        <sz val="10"/>
        <rFont val="標楷體"/>
        <family val="4"/>
        <charset val="136"/>
      </rPr>
      <t>本表之本期投資損益及上期投資損益均不含外匯價格變動準備金淨變動</t>
    </r>
    <phoneticPr fontId="6" type="noConversion"/>
  </si>
  <si>
    <r>
      <rPr>
        <sz val="10"/>
        <rFont val="標楷體"/>
        <family val="4"/>
        <charset val="136"/>
      </rPr>
      <t>表</t>
    </r>
    <r>
      <rPr>
        <sz val="10"/>
        <rFont val="Times New Roman"/>
        <family val="1"/>
      </rPr>
      <t>03</t>
    </r>
    <r>
      <rPr>
        <sz val="10"/>
        <rFont val="標楷體"/>
        <family val="4"/>
        <charset val="136"/>
      </rPr>
      <t>：資產負債表</t>
    </r>
    <phoneticPr fontId="6" type="noConversion"/>
  </si>
  <si>
    <r>
      <rPr>
        <sz val="10"/>
        <rFont val="標楷體"/>
        <family val="4"/>
        <charset val="136"/>
      </rPr>
      <t>項目</t>
    </r>
  </si>
  <si>
    <r>
      <rPr>
        <sz val="10"/>
        <rFont val="標楷體"/>
        <family val="4"/>
        <charset val="136"/>
      </rPr>
      <t>本期</t>
    </r>
    <r>
      <rPr>
        <sz val="10"/>
        <rFont val="Times New Roman"/>
        <family val="1"/>
      </rPr>
      <t xml:space="preserve"> </t>
    </r>
    <phoneticPr fontId="6" type="noConversion"/>
  </si>
  <si>
    <r>
      <rPr>
        <sz val="10"/>
        <rFont val="標楷體"/>
        <family val="4"/>
        <charset val="136"/>
      </rPr>
      <t>上期</t>
    </r>
    <phoneticPr fontId="6" type="noConversion"/>
  </si>
  <si>
    <r>
      <rPr>
        <sz val="10"/>
        <rFont val="標楷體"/>
        <family val="4"/>
        <charset val="136"/>
      </rPr>
      <t>帳載金額比較增減</t>
    </r>
    <phoneticPr fontId="6" type="noConversion"/>
  </si>
  <si>
    <r>
      <rPr>
        <sz val="10"/>
        <rFont val="標楷體"/>
        <family val="4"/>
        <charset val="136"/>
      </rPr>
      <t>本期</t>
    </r>
    <phoneticPr fontId="6" type="noConversion"/>
  </si>
  <si>
    <r>
      <rPr>
        <sz val="10"/>
        <rFont val="標楷體"/>
        <family val="4"/>
        <charset val="136"/>
      </rPr>
      <t>帳載負債比較增減</t>
    </r>
    <phoneticPr fontId="6" type="noConversion"/>
  </si>
  <si>
    <r>
      <rPr>
        <sz val="10"/>
        <rFont val="標楷體"/>
        <family val="4"/>
        <charset val="136"/>
      </rPr>
      <t>帳載總額</t>
    </r>
    <phoneticPr fontId="8" type="noConversion"/>
  </si>
  <si>
    <r>
      <t>(</t>
    </r>
    <r>
      <rPr>
        <sz val="10"/>
        <rFont val="標楷體"/>
        <family val="4"/>
        <charset val="136"/>
      </rPr>
      <t>評價項目</t>
    </r>
    <r>
      <rPr>
        <sz val="10"/>
        <rFont val="Times New Roman"/>
        <family val="1"/>
      </rPr>
      <t>)</t>
    </r>
    <phoneticPr fontId="6" type="noConversion"/>
  </si>
  <si>
    <r>
      <rPr>
        <sz val="10"/>
        <rFont val="標楷體"/>
        <family val="4"/>
        <charset val="136"/>
      </rPr>
      <t>帳載金額</t>
    </r>
    <phoneticPr fontId="8" type="noConversion"/>
  </si>
  <si>
    <r>
      <rPr>
        <sz val="10"/>
        <rFont val="標楷體"/>
        <family val="4"/>
        <charset val="136"/>
      </rPr>
      <t>帳載金額</t>
    </r>
    <r>
      <rPr>
        <sz val="10"/>
        <rFont val="Times New Roman"/>
        <family val="1"/>
      </rPr>
      <t>%</t>
    </r>
    <phoneticPr fontId="8" type="noConversion"/>
  </si>
  <si>
    <r>
      <rPr>
        <sz val="10"/>
        <rFont val="標楷體"/>
        <family val="4"/>
        <charset val="136"/>
      </rPr>
      <t>非認許資產</t>
    </r>
    <phoneticPr fontId="8" type="noConversion"/>
  </si>
  <si>
    <r>
      <rPr>
        <sz val="10"/>
        <rFont val="標楷體"/>
        <family val="4"/>
        <charset val="136"/>
      </rPr>
      <t>淨認許資產</t>
    </r>
    <phoneticPr fontId="8" type="noConversion"/>
  </si>
  <si>
    <r>
      <rPr>
        <sz val="10"/>
        <rFont val="標楷體"/>
        <family val="4"/>
        <charset val="136"/>
      </rPr>
      <t>帳載金額</t>
    </r>
    <phoneticPr fontId="6" type="noConversion"/>
  </si>
  <si>
    <r>
      <rPr>
        <sz val="10"/>
        <rFont val="標楷體"/>
        <family val="4"/>
        <charset val="136"/>
      </rPr>
      <t>帳載金額</t>
    </r>
    <r>
      <rPr>
        <sz val="10"/>
        <rFont val="Times New Roman"/>
        <family val="1"/>
      </rPr>
      <t>%</t>
    </r>
    <phoneticPr fontId="6" type="noConversion"/>
  </si>
  <si>
    <r>
      <rPr>
        <sz val="10"/>
        <rFont val="標楷體"/>
        <family val="4"/>
        <charset val="136"/>
      </rPr>
      <t>淨認許資產</t>
    </r>
    <phoneticPr fontId="6" type="noConversion"/>
  </si>
  <si>
    <r>
      <rPr>
        <sz val="10"/>
        <rFont val="標楷體"/>
        <family val="4"/>
        <charset val="136"/>
      </rPr>
      <t>現金及約當現金</t>
    </r>
    <phoneticPr fontId="8" type="noConversion"/>
  </si>
  <si>
    <r>
      <rPr>
        <sz val="10"/>
        <rFont val="標楷體"/>
        <family val="4"/>
        <charset val="136"/>
      </rPr>
      <t>短期債務</t>
    </r>
    <phoneticPr fontId="6" type="noConversion"/>
  </si>
  <si>
    <r>
      <rPr>
        <sz val="10"/>
        <rFont val="標楷體"/>
        <family val="4"/>
        <charset val="136"/>
      </rPr>
      <t>應收款項</t>
    </r>
    <phoneticPr fontId="6" type="noConversion"/>
  </si>
  <si>
    <r>
      <rPr>
        <sz val="10"/>
        <rFont val="標楷體"/>
        <family val="4"/>
        <charset val="136"/>
      </rPr>
      <t>應付款項</t>
    </r>
    <phoneticPr fontId="6" type="noConversion"/>
  </si>
  <si>
    <r>
      <t xml:space="preserve">    </t>
    </r>
    <r>
      <rPr>
        <sz val="10"/>
        <rFont val="標楷體"/>
        <family val="4"/>
        <charset val="136"/>
      </rPr>
      <t>應收票據</t>
    </r>
    <r>
      <rPr>
        <sz val="10"/>
        <rFont val="Times New Roman"/>
        <family val="1"/>
      </rPr>
      <t>--</t>
    </r>
    <r>
      <rPr>
        <sz val="10"/>
        <rFont val="標楷體"/>
        <family val="4"/>
        <charset val="136"/>
      </rPr>
      <t>非關係人</t>
    </r>
    <phoneticPr fontId="8" type="noConversion"/>
  </si>
  <si>
    <r>
      <t xml:space="preserve">    </t>
    </r>
    <r>
      <rPr>
        <sz val="10"/>
        <rFont val="標楷體"/>
        <family val="4"/>
        <charset val="136"/>
      </rPr>
      <t>應付票據</t>
    </r>
    <r>
      <rPr>
        <sz val="10"/>
        <rFont val="Times New Roman"/>
        <family val="1"/>
      </rPr>
      <t>-</t>
    </r>
    <r>
      <rPr>
        <sz val="10"/>
        <rFont val="標楷體"/>
        <family val="4"/>
        <charset val="136"/>
      </rPr>
      <t>非關係人</t>
    </r>
    <phoneticPr fontId="8" type="noConversion"/>
  </si>
  <si>
    <r>
      <t xml:space="preserve">    </t>
    </r>
    <r>
      <rPr>
        <sz val="10"/>
        <rFont val="標楷體"/>
        <family val="4"/>
        <charset val="136"/>
      </rPr>
      <t>應收票據</t>
    </r>
    <r>
      <rPr>
        <sz val="10"/>
        <rFont val="Times New Roman"/>
        <family val="1"/>
      </rPr>
      <t>--</t>
    </r>
    <r>
      <rPr>
        <sz val="10"/>
        <rFont val="標楷體"/>
        <family val="4"/>
        <charset val="136"/>
      </rPr>
      <t>關係人</t>
    </r>
    <phoneticPr fontId="8" type="noConversion"/>
  </si>
  <si>
    <r>
      <t xml:space="preserve">    </t>
    </r>
    <r>
      <rPr>
        <sz val="10"/>
        <rFont val="標楷體"/>
        <family val="4"/>
        <charset val="136"/>
      </rPr>
      <t>應付票據</t>
    </r>
    <r>
      <rPr>
        <sz val="10"/>
        <rFont val="Times New Roman"/>
        <family val="1"/>
      </rPr>
      <t>-</t>
    </r>
    <r>
      <rPr>
        <sz val="10"/>
        <rFont val="標楷體"/>
        <family val="4"/>
        <charset val="136"/>
      </rPr>
      <t>關係人</t>
    </r>
    <phoneticPr fontId="8" type="noConversion"/>
  </si>
  <si>
    <r>
      <t xml:space="preserve">    </t>
    </r>
    <r>
      <rPr>
        <sz val="10"/>
        <rFont val="標楷體"/>
        <family val="4"/>
        <charset val="136"/>
      </rPr>
      <t>　應收票據</t>
    </r>
    <r>
      <rPr>
        <sz val="10"/>
        <rFont val="Times New Roman"/>
        <family val="1"/>
      </rPr>
      <t>--</t>
    </r>
    <r>
      <rPr>
        <sz val="10"/>
        <rFont val="標楷體"/>
        <family val="4"/>
        <charset val="136"/>
      </rPr>
      <t>關係人</t>
    </r>
    <r>
      <rPr>
        <sz val="10"/>
        <rFont val="Times New Roman"/>
        <family val="1"/>
      </rPr>
      <t>(</t>
    </r>
    <r>
      <rPr>
        <sz val="10"/>
        <rFont val="標楷體"/>
        <family val="4"/>
        <charset val="136"/>
      </rPr>
      <t>具控制與從屬關係</t>
    </r>
    <r>
      <rPr>
        <sz val="10"/>
        <rFont val="Times New Roman"/>
        <family val="1"/>
      </rPr>
      <t>)</t>
    </r>
    <phoneticPr fontId="6" type="noConversion"/>
  </si>
  <si>
    <r>
      <t xml:space="preserve">    </t>
    </r>
    <r>
      <rPr>
        <sz val="10"/>
        <rFont val="標楷體"/>
        <family val="4"/>
        <charset val="136"/>
      </rPr>
      <t>應付保險賠款與給付</t>
    </r>
    <phoneticPr fontId="8" type="noConversion"/>
  </si>
  <si>
    <r>
      <t xml:space="preserve">    </t>
    </r>
    <r>
      <rPr>
        <sz val="10"/>
        <rFont val="標楷體"/>
        <family val="4"/>
        <charset val="136"/>
      </rPr>
      <t>　應收票據</t>
    </r>
    <r>
      <rPr>
        <sz val="10"/>
        <rFont val="Times New Roman"/>
        <family val="1"/>
      </rPr>
      <t>--</t>
    </r>
    <r>
      <rPr>
        <sz val="10"/>
        <rFont val="標楷體"/>
        <family val="4"/>
        <charset val="136"/>
      </rPr>
      <t>關係人</t>
    </r>
    <r>
      <rPr>
        <sz val="10"/>
        <rFont val="Times New Roman"/>
        <family val="1"/>
      </rPr>
      <t>(</t>
    </r>
    <r>
      <rPr>
        <sz val="10"/>
        <rFont val="標楷體"/>
        <family val="4"/>
        <charset val="136"/>
      </rPr>
      <t>非控制與從屬關係</t>
    </r>
    <r>
      <rPr>
        <sz val="10"/>
        <rFont val="Times New Roman"/>
        <family val="1"/>
      </rPr>
      <t>)</t>
    </r>
    <phoneticPr fontId="6" type="noConversion"/>
  </si>
  <si>
    <r>
      <t xml:space="preserve">    </t>
    </r>
    <r>
      <rPr>
        <sz val="10"/>
        <rFont val="標楷體"/>
        <family val="4"/>
        <charset val="136"/>
      </rPr>
      <t>應付再保賠款與給付</t>
    </r>
    <phoneticPr fontId="6" type="noConversion"/>
  </si>
  <si>
    <r>
      <t xml:space="preserve">    </t>
    </r>
    <r>
      <rPr>
        <sz val="10"/>
        <rFont val="標楷體"/>
        <family val="4"/>
        <charset val="136"/>
      </rPr>
      <t>應收票據</t>
    </r>
    <r>
      <rPr>
        <sz val="10"/>
        <rFont val="Times New Roman"/>
        <family val="1"/>
      </rPr>
      <t>--</t>
    </r>
    <r>
      <rPr>
        <sz val="10"/>
        <rFont val="標楷體"/>
        <family val="4"/>
        <charset val="136"/>
      </rPr>
      <t>催收款項</t>
    </r>
    <phoneticPr fontId="8" type="noConversion"/>
  </si>
  <si>
    <r>
      <t xml:space="preserve">    </t>
    </r>
    <r>
      <rPr>
        <sz val="10"/>
        <rFont val="標楷體"/>
        <family val="4"/>
        <charset val="136"/>
      </rPr>
      <t>應付佣金</t>
    </r>
    <phoneticPr fontId="8" type="noConversion"/>
  </si>
  <si>
    <r>
      <t xml:space="preserve">    </t>
    </r>
    <r>
      <rPr>
        <sz val="10"/>
        <rFont val="標楷體"/>
        <family val="4"/>
        <charset val="136"/>
      </rPr>
      <t>應收保費</t>
    </r>
    <phoneticPr fontId="8" type="noConversion"/>
  </si>
  <si>
    <r>
      <rPr>
        <sz val="10"/>
        <rFont val="標楷體"/>
        <family val="4"/>
        <charset val="136"/>
      </rPr>
      <t>　</t>
    </r>
    <r>
      <rPr>
        <sz val="10"/>
        <rFont val="Times New Roman"/>
        <family val="1"/>
      </rPr>
      <t xml:space="preserve">  </t>
    </r>
    <r>
      <rPr>
        <sz val="10"/>
        <rFont val="標楷體"/>
        <family val="4"/>
        <charset val="136"/>
      </rPr>
      <t>應付再保往來款項</t>
    </r>
    <phoneticPr fontId="8" type="noConversion"/>
  </si>
  <si>
    <r>
      <t xml:space="preserve">    </t>
    </r>
    <r>
      <rPr>
        <sz val="10"/>
        <rFont val="標楷體"/>
        <family val="4"/>
        <charset val="136"/>
      </rPr>
      <t>應收保費</t>
    </r>
    <r>
      <rPr>
        <sz val="10"/>
        <rFont val="Times New Roman"/>
        <family val="1"/>
      </rPr>
      <t>--</t>
    </r>
    <r>
      <rPr>
        <sz val="10"/>
        <rFont val="標楷體"/>
        <family val="4"/>
        <charset val="136"/>
      </rPr>
      <t>催收款項</t>
    </r>
    <phoneticPr fontId="8" type="noConversion"/>
  </si>
  <si>
    <r>
      <t xml:space="preserve">    </t>
    </r>
    <r>
      <rPr>
        <sz val="10"/>
        <rFont val="標楷體"/>
        <family val="4"/>
        <charset val="136"/>
      </rPr>
      <t>其他應付款</t>
    </r>
    <phoneticPr fontId="6" type="noConversion"/>
  </si>
  <si>
    <r>
      <t xml:space="preserve">    </t>
    </r>
    <r>
      <rPr>
        <sz val="10"/>
        <rFont val="標楷體"/>
        <family val="4"/>
        <charset val="136"/>
      </rPr>
      <t>應收利息及收益</t>
    </r>
    <phoneticPr fontId="8" type="noConversion"/>
  </si>
  <si>
    <r>
      <rPr>
        <sz val="10"/>
        <rFont val="標楷體"/>
        <family val="4"/>
        <charset val="136"/>
      </rPr>
      <t>本期所得稅負債</t>
    </r>
    <phoneticPr fontId="6" type="noConversion"/>
  </si>
  <si>
    <r>
      <t xml:space="preserve">    </t>
    </r>
    <r>
      <rPr>
        <sz val="10"/>
        <rFont val="標楷體"/>
        <family val="4"/>
        <charset val="136"/>
      </rPr>
      <t>應收利息及收益</t>
    </r>
    <r>
      <rPr>
        <sz val="10"/>
        <rFont val="Times New Roman"/>
        <family val="1"/>
      </rPr>
      <t>--</t>
    </r>
    <r>
      <rPr>
        <sz val="10"/>
        <rFont val="標楷體"/>
        <family val="4"/>
        <charset val="136"/>
      </rPr>
      <t>催收款項</t>
    </r>
    <phoneticPr fontId="8" type="noConversion"/>
  </si>
  <si>
    <r>
      <rPr>
        <sz val="10"/>
        <rFont val="標楷體"/>
        <family val="4"/>
        <charset val="136"/>
      </rPr>
      <t>與待出售資產直接相關之負債</t>
    </r>
    <phoneticPr fontId="6" type="noConversion"/>
  </si>
  <si>
    <r>
      <t xml:space="preserve">    </t>
    </r>
    <r>
      <rPr>
        <sz val="10"/>
        <rFont val="標楷體"/>
        <family val="4"/>
        <charset val="136"/>
      </rPr>
      <t>其他應收款</t>
    </r>
    <phoneticPr fontId="8" type="noConversion"/>
  </si>
  <si>
    <r>
      <t xml:space="preserve">    </t>
    </r>
    <r>
      <rPr>
        <sz val="10"/>
        <rFont val="標楷體"/>
        <family val="4"/>
        <charset val="136"/>
      </rPr>
      <t>其他應收款</t>
    </r>
    <r>
      <rPr>
        <sz val="10"/>
        <rFont val="Times New Roman"/>
        <family val="1"/>
      </rPr>
      <t>--</t>
    </r>
    <r>
      <rPr>
        <sz val="10"/>
        <rFont val="標楷體"/>
        <family val="4"/>
        <charset val="136"/>
      </rPr>
      <t>催收款項</t>
    </r>
    <phoneticPr fontId="8" type="noConversion"/>
  </si>
  <si>
    <r>
      <rPr>
        <sz val="10"/>
        <rFont val="標楷體"/>
        <family val="4"/>
        <charset val="136"/>
      </rPr>
      <t>透過損益按公允價值衡量之金融負債</t>
    </r>
    <phoneticPr fontId="6" type="noConversion"/>
  </si>
  <si>
    <r>
      <rPr>
        <sz val="10"/>
        <rFont val="標楷體"/>
        <family val="4"/>
        <charset val="136"/>
      </rPr>
      <t>本期所得稅資產</t>
    </r>
    <phoneticPr fontId="6" type="noConversion"/>
  </si>
  <si>
    <r>
      <rPr>
        <sz val="10"/>
        <rFont val="標楷體"/>
        <family val="4"/>
        <charset val="136"/>
      </rPr>
      <t>避險之金融負債</t>
    </r>
    <phoneticPr fontId="6" type="noConversion"/>
  </si>
  <si>
    <r>
      <rPr>
        <sz val="10"/>
        <rFont val="標楷體"/>
        <family val="4"/>
        <charset val="136"/>
      </rPr>
      <t>待出售資產</t>
    </r>
    <phoneticPr fontId="6" type="noConversion"/>
  </si>
  <si>
    <r>
      <rPr>
        <sz val="10"/>
        <rFont val="標楷體"/>
        <family val="4"/>
        <charset val="136"/>
      </rPr>
      <t>應付債券</t>
    </r>
    <phoneticPr fontId="6" type="noConversion"/>
  </si>
  <si>
    <r>
      <rPr>
        <sz val="10"/>
        <rFont val="標楷體"/>
        <family val="4"/>
        <charset val="136"/>
      </rPr>
      <t>待分配予業主之資產</t>
    </r>
    <phoneticPr fontId="6" type="noConversion"/>
  </si>
  <si>
    <r>
      <rPr>
        <sz val="10"/>
        <rFont val="標楷體"/>
        <family val="4"/>
        <charset val="136"/>
      </rPr>
      <t>特別股負債</t>
    </r>
    <phoneticPr fontId="8" type="noConversion"/>
  </si>
  <si>
    <r>
      <rPr>
        <sz val="10"/>
        <rFont val="標楷體"/>
        <family val="4"/>
        <charset val="136"/>
      </rPr>
      <t>透過損益按公允價值衡量之金融資產</t>
    </r>
    <phoneticPr fontId="6" type="noConversion"/>
  </si>
  <si>
    <r>
      <rPr>
        <sz val="10"/>
        <rFont val="標楷體"/>
        <family val="4"/>
        <charset val="136"/>
      </rPr>
      <t>其他金融負債</t>
    </r>
    <phoneticPr fontId="8" type="noConversion"/>
  </si>
  <si>
    <r>
      <t xml:space="preserve">    </t>
    </r>
    <r>
      <rPr>
        <sz val="10"/>
        <rFont val="標楷體"/>
        <family val="4"/>
        <charset val="136"/>
      </rPr>
      <t>公債、庫券及儲蓄券</t>
    </r>
    <phoneticPr fontId="6" type="noConversion"/>
  </si>
  <si>
    <r>
      <t xml:space="preserve">    </t>
    </r>
    <r>
      <rPr>
        <sz val="10"/>
        <rFont val="標楷體"/>
        <family val="4"/>
        <charset val="136"/>
      </rPr>
      <t>金融債券及其他經主管機關核准購買之有價證券</t>
    </r>
    <phoneticPr fontId="6" type="noConversion"/>
  </si>
  <si>
    <r>
      <rPr>
        <sz val="10"/>
        <rFont val="標楷體"/>
        <family val="4"/>
        <charset val="136"/>
      </rPr>
      <t>保險負債</t>
    </r>
    <r>
      <rPr>
        <sz val="10"/>
        <rFont val="Times New Roman"/>
        <family val="1"/>
      </rPr>
      <t>-</t>
    </r>
    <r>
      <rPr>
        <sz val="10"/>
        <rFont val="標楷體"/>
        <family val="4"/>
        <charset val="136"/>
      </rPr>
      <t>帳載</t>
    </r>
    <phoneticPr fontId="6" type="noConversion"/>
  </si>
  <si>
    <r>
      <t xml:space="preserve">    </t>
    </r>
    <r>
      <rPr>
        <sz val="10"/>
        <rFont val="標楷體"/>
        <family val="4"/>
        <charset val="136"/>
      </rPr>
      <t>公司股票</t>
    </r>
    <r>
      <rPr>
        <sz val="10"/>
        <rFont val="Times New Roman"/>
        <family val="1"/>
      </rPr>
      <t>(</t>
    </r>
    <r>
      <rPr>
        <sz val="10"/>
        <rFont val="標楷體"/>
        <family val="4"/>
        <charset val="136"/>
      </rPr>
      <t>評價調整＄</t>
    </r>
    <r>
      <rPr>
        <sz val="10"/>
        <rFont val="Times New Roman"/>
        <family val="1"/>
      </rPr>
      <t xml:space="preserve">                    )</t>
    </r>
    <phoneticPr fontId="6" type="noConversion"/>
  </si>
  <si>
    <r>
      <rPr>
        <sz val="10"/>
        <rFont val="標楷體"/>
        <family val="4"/>
        <charset val="136"/>
      </rPr>
      <t>保險負債</t>
    </r>
    <r>
      <rPr>
        <sz val="10"/>
        <rFont val="Times New Roman"/>
        <family val="1"/>
      </rPr>
      <t>-</t>
    </r>
    <r>
      <rPr>
        <sz val="10"/>
        <rFont val="標楷體"/>
        <family val="4"/>
        <charset val="136"/>
      </rPr>
      <t>認許</t>
    </r>
    <phoneticPr fontId="6" type="noConversion"/>
  </si>
  <si>
    <r>
      <t xml:space="preserve">    </t>
    </r>
    <r>
      <rPr>
        <sz val="10"/>
        <rFont val="標楷體"/>
        <family val="4"/>
        <charset val="136"/>
      </rPr>
      <t>公司債</t>
    </r>
    <phoneticPr fontId="6" type="noConversion"/>
  </si>
  <si>
    <r>
      <t xml:space="preserve">    </t>
    </r>
    <r>
      <rPr>
        <sz val="10"/>
        <rFont val="標楷體"/>
        <family val="4"/>
        <charset val="136"/>
      </rPr>
      <t>未滿期保費準備</t>
    </r>
    <phoneticPr fontId="8" type="noConversion"/>
  </si>
  <si>
    <r>
      <t xml:space="preserve">    </t>
    </r>
    <r>
      <rPr>
        <sz val="10"/>
        <rFont val="標楷體"/>
        <family val="4"/>
        <charset val="136"/>
      </rPr>
      <t>受益憑證</t>
    </r>
    <phoneticPr fontId="6" type="noConversion"/>
  </si>
  <si>
    <r>
      <t xml:space="preserve">    </t>
    </r>
    <r>
      <rPr>
        <sz val="10"/>
        <rFont val="標楷體"/>
        <family val="4"/>
        <charset val="136"/>
      </rPr>
      <t>賠款準備</t>
    </r>
    <phoneticPr fontId="8" type="noConversion"/>
  </si>
  <si>
    <r>
      <t xml:space="preserve">    </t>
    </r>
    <r>
      <rPr>
        <sz val="10"/>
        <rFont val="標楷體"/>
        <family val="4"/>
        <charset val="136"/>
      </rPr>
      <t>抵繳存出保證金</t>
    </r>
    <phoneticPr fontId="6" type="noConversion"/>
  </si>
  <si>
    <r>
      <t xml:space="preserve">    </t>
    </r>
    <r>
      <rPr>
        <sz val="10"/>
        <rFont val="標楷體"/>
        <family val="4"/>
        <charset val="136"/>
      </rPr>
      <t>責任準備</t>
    </r>
    <phoneticPr fontId="8" type="noConversion"/>
  </si>
  <si>
    <r>
      <t xml:space="preserve">    </t>
    </r>
    <r>
      <rPr>
        <sz val="10"/>
        <rFont val="標楷體"/>
        <family val="4"/>
        <charset val="136"/>
      </rPr>
      <t>國外投資</t>
    </r>
    <r>
      <rPr>
        <sz val="10"/>
        <rFont val="Times New Roman"/>
        <family val="1"/>
      </rPr>
      <t>(</t>
    </r>
    <r>
      <rPr>
        <sz val="10"/>
        <rFont val="標楷體"/>
        <family val="4"/>
        <charset val="136"/>
      </rPr>
      <t>屬股票部分之評價調整＄</t>
    </r>
    <r>
      <rPr>
        <sz val="10"/>
        <rFont val="Times New Roman"/>
        <family val="1"/>
      </rPr>
      <t xml:space="preserve">                    )</t>
    </r>
    <phoneticPr fontId="6" type="noConversion"/>
  </si>
  <si>
    <r>
      <t xml:space="preserve">    </t>
    </r>
    <r>
      <rPr>
        <sz val="10"/>
        <rFont val="標楷體"/>
        <family val="4"/>
        <charset val="136"/>
      </rPr>
      <t>特別準備</t>
    </r>
    <phoneticPr fontId="8" type="noConversion"/>
  </si>
  <si>
    <r>
      <t xml:space="preserve">    </t>
    </r>
    <r>
      <rPr>
        <sz val="10"/>
        <rFont val="標楷體"/>
        <family val="4"/>
        <charset val="136"/>
      </rPr>
      <t>專案運用公共及社會福利事業投資</t>
    </r>
    <phoneticPr fontId="6" type="noConversion"/>
  </si>
  <si>
    <r>
      <t xml:space="preserve">    </t>
    </r>
    <r>
      <rPr>
        <sz val="10"/>
        <rFont val="標楷體"/>
        <family val="4"/>
        <charset val="136"/>
      </rPr>
      <t>衍生性商品交易</t>
    </r>
    <phoneticPr fontId="6" type="noConversion"/>
  </si>
  <si>
    <r>
      <t xml:space="preserve">    </t>
    </r>
    <r>
      <rPr>
        <sz val="10"/>
        <rFont val="標楷體"/>
        <family val="4"/>
        <charset val="136"/>
      </rPr>
      <t>其他投資</t>
    </r>
    <phoneticPr fontId="6" type="noConversion"/>
  </si>
  <si>
    <r>
      <rPr>
        <sz val="10"/>
        <rFont val="標楷體"/>
        <family val="4"/>
        <charset val="136"/>
      </rPr>
      <t>透過其他綜合損益按公允價值衡量之金融資產</t>
    </r>
    <phoneticPr fontId="6" type="noConversion"/>
  </si>
  <si>
    <r>
      <t xml:space="preserve">    </t>
    </r>
    <r>
      <rPr>
        <sz val="10"/>
        <rFont val="標楷體"/>
        <family val="4"/>
        <charset val="136"/>
      </rPr>
      <t>未適格再保險準備</t>
    </r>
    <phoneticPr fontId="6" type="noConversion"/>
  </si>
  <si>
    <r>
      <rPr>
        <sz val="10"/>
        <rFont val="標楷體"/>
        <family val="4"/>
        <charset val="136"/>
      </rPr>
      <t>具金融商品性質之保險契約準備</t>
    </r>
    <phoneticPr fontId="6" type="noConversion"/>
  </si>
  <si>
    <r>
      <rPr>
        <sz val="10"/>
        <rFont val="標楷體"/>
        <family val="4"/>
        <charset val="136"/>
      </rPr>
      <t>外匯價格變動準備</t>
    </r>
    <phoneticPr fontId="6" type="noConversion"/>
  </si>
  <si>
    <r>
      <rPr>
        <sz val="10"/>
        <rFont val="標楷體"/>
        <family val="4"/>
        <charset val="136"/>
      </rPr>
      <t>負債準備</t>
    </r>
    <phoneticPr fontId="6" type="noConversion"/>
  </si>
  <si>
    <r>
      <t xml:space="preserve">    </t>
    </r>
    <r>
      <rPr>
        <sz val="10"/>
        <rFont val="標楷體"/>
        <family val="4"/>
        <charset val="136"/>
      </rPr>
      <t>員工福利負債準備</t>
    </r>
    <phoneticPr fontId="6" type="noConversion"/>
  </si>
  <si>
    <r>
      <t xml:space="preserve">    </t>
    </r>
    <r>
      <rPr>
        <sz val="10"/>
        <rFont val="標楷體"/>
        <family val="4"/>
        <charset val="136"/>
      </rPr>
      <t>其他負債準備</t>
    </r>
    <phoneticPr fontId="6" type="noConversion"/>
  </si>
  <si>
    <r>
      <rPr>
        <sz val="10"/>
        <rFont val="標楷體"/>
        <family val="4"/>
        <charset val="136"/>
      </rPr>
      <t>租賃負債</t>
    </r>
    <phoneticPr fontId="6" type="noConversion"/>
  </si>
  <si>
    <r>
      <rPr>
        <sz val="10"/>
        <rFont val="標楷體"/>
        <family val="4"/>
        <charset val="136"/>
      </rPr>
      <t>遞延所得稅負債</t>
    </r>
    <r>
      <rPr>
        <sz val="10"/>
        <rFont val="Times New Roman"/>
        <family val="1"/>
      </rPr>
      <t>-</t>
    </r>
    <r>
      <rPr>
        <sz val="10"/>
        <rFont val="標楷體"/>
        <family val="4"/>
        <charset val="136"/>
      </rPr>
      <t>帳載</t>
    </r>
    <phoneticPr fontId="6" type="noConversion"/>
  </si>
  <si>
    <r>
      <rPr>
        <sz val="10"/>
        <rFont val="標楷體"/>
        <family val="4"/>
        <charset val="136"/>
      </rPr>
      <t>按攤銷後成本衡量之金融資產</t>
    </r>
    <phoneticPr fontId="6" type="noConversion"/>
  </si>
  <si>
    <r>
      <rPr>
        <sz val="10"/>
        <rFont val="標楷體"/>
        <family val="4"/>
        <charset val="136"/>
      </rPr>
      <t>遞延所得稅負債</t>
    </r>
    <r>
      <rPr>
        <sz val="10"/>
        <rFont val="Times New Roman"/>
        <family val="1"/>
      </rPr>
      <t>-</t>
    </r>
    <r>
      <rPr>
        <sz val="10"/>
        <rFont val="標楷體"/>
        <family val="4"/>
        <charset val="136"/>
      </rPr>
      <t>認許</t>
    </r>
    <phoneticPr fontId="6" type="noConversion"/>
  </si>
  <si>
    <r>
      <t xml:space="preserve">    </t>
    </r>
    <r>
      <rPr>
        <sz val="10"/>
        <rFont val="標楷體"/>
        <family val="4"/>
        <charset val="136"/>
      </rPr>
      <t>土地增值稅準備</t>
    </r>
    <phoneticPr fontId="8" type="noConversion"/>
  </si>
  <si>
    <r>
      <t xml:space="preserve">        </t>
    </r>
    <r>
      <rPr>
        <sz val="10"/>
        <rFont val="標楷體"/>
        <family val="4"/>
        <charset val="136"/>
      </rPr>
      <t>投資用</t>
    </r>
    <phoneticPr fontId="8" type="noConversion"/>
  </si>
  <si>
    <r>
      <t xml:space="preserve">    </t>
    </r>
    <r>
      <rPr>
        <sz val="10"/>
        <rFont val="標楷體"/>
        <family val="4"/>
        <charset val="136"/>
      </rPr>
      <t>公司股票</t>
    </r>
    <phoneticPr fontId="6" type="noConversion"/>
  </si>
  <si>
    <r>
      <t xml:space="preserve">        </t>
    </r>
    <r>
      <rPr>
        <sz val="10"/>
        <rFont val="標楷體"/>
        <family val="4"/>
        <charset val="136"/>
      </rPr>
      <t>自用</t>
    </r>
    <phoneticPr fontId="8" type="noConversion"/>
  </si>
  <si>
    <r>
      <t xml:space="preserve">    </t>
    </r>
    <r>
      <rPr>
        <sz val="10"/>
        <rFont val="標楷體"/>
        <family val="4"/>
        <charset val="136"/>
      </rPr>
      <t>其他遞延所得稅負債</t>
    </r>
    <phoneticPr fontId="8" type="noConversion"/>
  </si>
  <si>
    <r>
      <rPr>
        <sz val="10"/>
        <rFont val="標楷體"/>
        <family val="4"/>
        <charset val="136"/>
      </rPr>
      <t>其他負債</t>
    </r>
    <phoneticPr fontId="6" type="noConversion"/>
  </si>
  <si>
    <r>
      <t xml:space="preserve">    </t>
    </r>
    <r>
      <rPr>
        <sz val="10"/>
        <rFont val="標楷體"/>
        <family val="4"/>
        <charset val="136"/>
      </rPr>
      <t>國外投資</t>
    </r>
    <phoneticPr fontId="6" type="noConversion"/>
  </si>
  <si>
    <r>
      <t xml:space="preserve">    </t>
    </r>
    <r>
      <rPr>
        <sz val="10"/>
        <rFont val="標楷體"/>
        <family val="4"/>
        <charset val="136"/>
      </rPr>
      <t>預收款項</t>
    </r>
    <phoneticPr fontId="8" type="noConversion"/>
  </si>
  <si>
    <r>
      <t xml:space="preserve">         </t>
    </r>
    <r>
      <rPr>
        <sz val="10"/>
        <rFont val="標楷體"/>
        <family val="4"/>
        <charset val="136"/>
      </rPr>
      <t>遞延手續費收入</t>
    </r>
    <phoneticPr fontId="6" type="noConversion"/>
  </si>
  <si>
    <r>
      <rPr>
        <sz val="10"/>
        <rFont val="標楷體"/>
        <family val="4"/>
        <charset val="136"/>
      </rPr>
      <t>　</t>
    </r>
    <r>
      <rPr>
        <sz val="10"/>
        <rFont val="Times New Roman"/>
        <family val="1"/>
      </rPr>
      <t xml:space="preserve">  </t>
    </r>
    <r>
      <rPr>
        <sz val="10"/>
        <rFont val="標楷體"/>
        <family val="4"/>
        <charset val="136"/>
      </rPr>
      <t>存入保證金</t>
    </r>
    <phoneticPr fontId="6" type="noConversion"/>
  </si>
  <si>
    <r>
      <rPr>
        <sz val="10"/>
        <rFont val="標楷體"/>
        <family val="4"/>
        <charset val="136"/>
      </rPr>
      <t>避險之金融資產</t>
    </r>
    <phoneticPr fontId="6" type="noConversion"/>
  </si>
  <si>
    <r>
      <t xml:space="preserve">    </t>
    </r>
    <r>
      <rPr>
        <sz val="10"/>
        <rFont val="標楷體"/>
        <family val="4"/>
        <charset val="136"/>
      </rPr>
      <t>存入再保責任準備金</t>
    </r>
    <phoneticPr fontId="8" type="noConversion"/>
  </si>
  <si>
    <r>
      <rPr>
        <sz val="10"/>
        <rFont val="標楷體"/>
        <family val="4"/>
        <charset val="136"/>
      </rPr>
      <t>採用權益法之投資</t>
    </r>
    <phoneticPr fontId="6" type="noConversion"/>
  </si>
  <si>
    <r>
      <t xml:space="preserve">    </t>
    </r>
    <r>
      <rPr>
        <sz val="10"/>
        <rFont val="標楷體"/>
        <family val="4"/>
        <charset val="136"/>
      </rPr>
      <t>營業損失準備</t>
    </r>
    <phoneticPr fontId="8" type="noConversion"/>
  </si>
  <si>
    <r>
      <rPr>
        <sz val="10"/>
        <rFont val="標楷體"/>
        <family val="4"/>
        <charset val="136"/>
      </rPr>
      <t>其他金融資產</t>
    </r>
    <phoneticPr fontId="8" type="noConversion"/>
  </si>
  <si>
    <r>
      <t xml:space="preserve">    </t>
    </r>
    <r>
      <rPr>
        <sz val="10"/>
        <rFont val="標楷體"/>
        <family val="4"/>
        <charset val="136"/>
      </rPr>
      <t>信託代理及保證負債</t>
    </r>
    <phoneticPr fontId="6" type="noConversion"/>
  </si>
  <si>
    <r>
      <rPr>
        <sz val="10"/>
        <rFont val="標楷體"/>
        <family val="4"/>
        <charset val="136"/>
      </rPr>
      <t>使用權資產</t>
    </r>
    <phoneticPr fontId="6" type="noConversion"/>
  </si>
  <si>
    <r>
      <t xml:space="preserve">    </t>
    </r>
    <r>
      <rPr>
        <sz val="10"/>
        <rFont val="標楷體"/>
        <family val="4"/>
        <charset val="136"/>
      </rPr>
      <t>暫收及待結轉帳項</t>
    </r>
    <phoneticPr fontId="8" type="noConversion"/>
  </si>
  <si>
    <r>
      <rPr>
        <sz val="10"/>
        <rFont val="標楷體"/>
        <family val="4"/>
        <charset val="136"/>
      </rPr>
      <t>投資性不動產</t>
    </r>
    <phoneticPr fontId="8" type="noConversion"/>
  </si>
  <si>
    <r>
      <t xml:space="preserve">    </t>
    </r>
    <r>
      <rPr>
        <sz val="10"/>
        <rFont val="標楷體"/>
        <family val="4"/>
        <charset val="136"/>
      </rPr>
      <t>其他什項負債</t>
    </r>
    <phoneticPr fontId="6" type="noConversion"/>
  </si>
  <si>
    <r>
      <rPr>
        <sz val="10"/>
        <rFont val="標楷體"/>
        <family val="4"/>
        <charset val="136"/>
      </rPr>
      <t>放款</t>
    </r>
    <phoneticPr fontId="8" type="noConversion"/>
  </si>
  <si>
    <r>
      <t xml:space="preserve">    </t>
    </r>
    <r>
      <rPr>
        <sz val="10"/>
        <rFont val="標楷體"/>
        <family val="4"/>
        <charset val="136"/>
      </rPr>
      <t>壽險貸款</t>
    </r>
    <phoneticPr fontId="8" type="noConversion"/>
  </si>
  <si>
    <r>
      <rPr>
        <sz val="10"/>
        <rFont val="標楷體"/>
        <family val="4"/>
        <charset val="136"/>
      </rPr>
      <t>分離帳戶保險商品負債</t>
    </r>
    <phoneticPr fontId="6" type="noConversion"/>
  </si>
  <si>
    <r>
      <t xml:space="preserve">    </t>
    </r>
    <r>
      <rPr>
        <sz val="10"/>
        <rFont val="標楷體"/>
        <family val="4"/>
        <charset val="136"/>
      </rPr>
      <t>墊繳保費</t>
    </r>
    <phoneticPr fontId="8" type="noConversion"/>
  </si>
  <si>
    <r>
      <t xml:space="preserve">    </t>
    </r>
    <r>
      <rPr>
        <sz val="10"/>
        <rFont val="標楷體"/>
        <family val="4"/>
        <charset val="136"/>
      </rPr>
      <t>投資型保險商品負債</t>
    </r>
    <phoneticPr fontId="6" type="noConversion"/>
  </si>
  <si>
    <r>
      <t xml:space="preserve">    </t>
    </r>
    <r>
      <rPr>
        <sz val="10"/>
        <rFont val="標楷體"/>
        <family val="4"/>
        <charset val="136"/>
      </rPr>
      <t>擔保放款</t>
    </r>
    <phoneticPr fontId="8" type="noConversion"/>
  </si>
  <si>
    <r>
      <t xml:space="preserve">    </t>
    </r>
    <r>
      <rPr>
        <sz val="10"/>
        <rFont val="標楷體"/>
        <family val="4"/>
        <charset val="136"/>
      </rPr>
      <t>勞退年金保險商品負債</t>
    </r>
    <phoneticPr fontId="6" type="noConversion"/>
  </si>
  <si>
    <r>
      <t xml:space="preserve">    </t>
    </r>
    <r>
      <rPr>
        <sz val="10"/>
        <rFont val="標楷體"/>
        <family val="4"/>
        <charset val="136"/>
      </rPr>
      <t>催收款項</t>
    </r>
    <phoneticPr fontId="8" type="noConversion"/>
  </si>
  <si>
    <r>
      <rPr>
        <sz val="10"/>
        <rFont val="標楷體"/>
        <family val="4"/>
        <charset val="136"/>
      </rPr>
      <t>再保險合約資產</t>
    </r>
    <phoneticPr fontId="6" type="noConversion"/>
  </si>
  <si>
    <r>
      <rPr>
        <sz val="10"/>
        <rFont val="標楷體"/>
        <family val="4"/>
        <charset val="136"/>
      </rPr>
      <t>負債合計</t>
    </r>
    <r>
      <rPr>
        <sz val="10"/>
        <rFont val="Times New Roman"/>
        <family val="1"/>
      </rPr>
      <t>-</t>
    </r>
    <r>
      <rPr>
        <sz val="10"/>
        <rFont val="標楷體"/>
        <family val="4"/>
        <charset val="136"/>
      </rPr>
      <t>帳載</t>
    </r>
    <phoneticPr fontId="8" type="noConversion"/>
  </si>
  <si>
    <r>
      <t xml:space="preserve">    </t>
    </r>
    <r>
      <rPr>
        <sz val="10"/>
        <rFont val="標楷體"/>
        <family val="4"/>
        <charset val="136"/>
      </rPr>
      <t>應攤回再保賠款與給付</t>
    </r>
    <phoneticPr fontId="6" type="noConversion"/>
  </si>
  <si>
    <r>
      <rPr>
        <sz val="10"/>
        <rFont val="標楷體"/>
        <family val="4"/>
        <charset val="136"/>
      </rPr>
      <t>負債合計</t>
    </r>
    <r>
      <rPr>
        <sz val="10"/>
        <rFont val="Times New Roman"/>
        <family val="1"/>
      </rPr>
      <t>-</t>
    </r>
    <r>
      <rPr>
        <sz val="10"/>
        <rFont val="標楷體"/>
        <family val="4"/>
        <charset val="136"/>
      </rPr>
      <t>認許</t>
    </r>
    <phoneticPr fontId="8" type="noConversion"/>
  </si>
  <si>
    <r>
      <t xml:space="preserve">    </t>
    </r>
    <r>
      <rPr>
        <sz val="10"/>
        <rFont val="標楷體"/>
        <family val="4"/>
        <charset val="136"/>
      </rPr>
      <t>應攤回再保賠款與給付</t>
    </r>
    <r>
      <rPr>
        <sz val="10"/>
        <rFont val="Times New Roman"/>
        <family val="1"/>
      </rPr>
      <t>--</t>
    </r>
    <r>
      <rPr>
        <sz val="10"/>
        <rFont val="標楷體"/>
        <family val="4"/>
        <charset val="136"/>
      </rPr>
      <t>催收款項</t>
    </r>
    <phoneticPr fontId="8" type="noConversion"/>
  </si>
  <si>
    <r>
      <t xml:space="preserve">    </t>
    </r>
    <r>
      <rPr>
        <sz val="10"/>
        <rFont val="標楷體"/>
        <family val="4"/>
        <charset val="136"/>
      </rPr>
      <t>應收再保往來款項</t>
    </r>
    <phoneticPr fontId="8" type="noConversion"/>
  </si>
  <si>
    <r>
      <rPr>
        <sz val="10"/>
        <rFont val="標楷體"/>
        <family val="4"/>
        <charset val="136"/>
      </rPr>
      <t>股本</t>
    </r>
    <phoneticPr fontId="8" type="noConversion"/>
  </si>
  <si>
    <r>
      <t xml:space="preserve">    </t>
    </r>
    <r>
      <rPr>
        <sz val="10"/>
        <rFont val="標楷體"/>
        <family val="4"/>
        <charset val="136"/>
      </rPr>
      <t>應收再保往來款項</t>
    </r>
    <r>
      <rPr>
        <sz val="10"/>
        <rFont val="Times New Roman"/>
        <family val="1"/>
      </rPr>
      <t>--</t>
    </r>
    <r>
      <rPr>
        <sz val="10"/>
        <rFont val="標楷體"/>
        <family val="4"/>
        <charset val="136"/>
      </rPr>
      <t>催收款項</t>
    </r>
    <phoneticPr fontId="8" type="noConversion"/>
  </si>
  <si>
    <r>
      <t xml:space="preserve">    </t>
    </r>
    <r>
      <rPr>
        <sz val="10"/>
        <rFont val="標楷體"/>
        <family val="4"/>
        <charset val="136"/>
      </rPr>
      <t>普通股</t>
    </r>
    <r>
      <rPr>
        <sz val="10"/>
        <rFont val="Times New Roman"/>
        <family val="1"/>
      </rPr>
      <t>(</t>
    </r>
    <r>
      <rPr>
        <sz val="10"/>
        <rFont val="標楷體"/>
        <family val="4"/>
        <charset val="136"/>
      </rPr>
      <t>每股面額、授權股數、已發行股數</t>
    </r>
    <r>
      <rPr>
        <sz val="10"/>
        <rFont val="Times New Roman"/>
        <family val="1"/>
      </rPr>
      <t xml:space="preserve">) </t>
    </r>
    <phoneticPr fontId="8" type="noConversion"/>
  </si>
  <si>
    <r>
      <t xml:space="preserve">    </t>
    </r>
    <r>
      <rPr>
        <sz val="10"/>
        <rFont val="標楷體"/>
        <family val="4"/>
        <charset val="136"/>
      </rPr>
      <t>分出未滿期保費準備</t>
    </r>
    <phoneticPr fontId="6" type="noConversion"/>
  </si>
  <si>
    <r>
      <t xml:space="preserve">    </t>
    </r>
    <r>
      <rPr>
        <sz val="10"/>
        <rFont val="標楷體"/>
        <family val="4"/>
        <charset val="136"/>
      </rPr>
      <t>特別股</t>
    </r>
    <r>
      <rPr>
        <sz val="10"/>
        <rFont val="Times New Roman"/>
        <family val="1"/>
      </rPr>
      <t>(</t>
    </r>
    <r>
      <rPr>
        <sz val="10"/>
        <rFont val="標楷體"/>
        <family val="4"/>
        <charset val="136"/>
      </rPr>
      <t>每股面額、授權股數、已發行股數</t>
    </r>
    <r>
      <rPr>
        <sz val="10"/>
        <rFont val="Times New Roman"/>
        <family val="1"/>
      </rPr>
      <t xml:space="preserve">) </t>
    </r>
    <phoneticPr fontId="8" type="noConversion"/>
  </si>
  <si>
    <r>
      <t xml:space="preserve">    </t>
    </r>
    <r>
      <rPr>
        <sz val="10"/>
        <rFont val="標楷體"/>
        <family val="4"/>
        <charset val="136"/>
      </rPr>
      <t>分出賠款準備</t>
    </r>
    <phoneticPr fontId="6" type="noConversion"/>
  </si>
  <si>
    <r>
      <t xml:space="preserve">    </t>
    </r>
    <r>
      <rPr>
        <sz val="10"/>
        <rFont val="標楷體"/>
        <family val="4"/>
        <charset val="136"/>
      </rPr>
      <t>預收股本</t>
    </r>
    <phoneticPr fontId="6" type="noConversion"/>
  </si>
  <si>
    <r>
      <t xml:space="preserve">    </t>
    </r>
    <r>
      <rPr>
        <sz val="10"/>
        <rFont val="標楷體"/>
        <family val="4"/>
        <charset val="136"/>
      </rPr>
      <t>分出責任準備</t>
    </r>
    <phoneticPr fontId="6" type="noConversion"/>
  </si>
  <si>
    <r>
      <t xml:space="preserve">    </t>
    </r>
    <r>
      <rPr>
        <sz val="10"/>
        <rFont val="標楷體"/>
        <family val="4"/>
        <charset val="136"/>
      </rPr>
      <t>待分配股票股利</t>
    </r>
    <phoneticPr fontId="6" type="noConversion"/>
  </si>
  <si>
    <r>
      <t xml:space="preserve">    </t>
    </r>
    <r>
      <rPr>
        <sz val="10"/>
        <rFont val="標楷體"/>
        <family val="4"/>
        <charset val="136"/>
      </rPr>
      <t>分出保費不足準備</t>
    </r>
    <phoneticPr fontId="6" type="noConversion"/>
  </si>
  <si>
    <r>
      <t xml:space="preserve">    </t>
    </r>
    <r>
      <rPr>
        <sz val="10"/>
        <rFont val="標楷體"/>
        <family val="4"/>
        <charset val="136"/>
      </rPr>
      <t>分出負債適足準備</t>
    </r>
    <phoneticPr fontId="6" type="noConversion"/>
  </si>
  <si>
    <r>
      <rPr>
        <sz val="10"/>
        <rFont val="標楷體"/>
        <family val="4"/>
        <charset val="136"/>
      </rPr>
      <t>資本公積</t>
    </r>
    <phoneticPr fontId="8" type="noConversion"/>
  </si>
  <si>
    <r>
      <rPr>
        <sz val="10"/>
        <rFont val="標楷體"/>
        <family val="4"/>
        <charset val="136"/>
      </rPr>
      <t>不動產及設備</t>
    </r>
    <phoneticPr fontId="8" type="noConversion"/>
  </si>
  <si>
    <r>
      <t xml:space="preserve">    </t>
    </r>
    <r>
      <rPr>
        <sz val="10"/>
        <rFont val="標楷體"/>
        <family val="4"/>
        <charset val="136"/>
      </rPr>
      <t>資本公積</t>
    </r>
    <r>
      <rPr>
        <sz val="10"/>
        <rFont val="Times New Roman"/>
        <family val="1"/>
      </rPr>
      <t>--</t>
    </r>
    <r>
      <rPr>
        <sz val="10"/>
        <rFont val="標楷體"/>
        <family val="4"/>
        <charset val="136"/>
      </rPr>
      <t>發行股票溢價</t>
    </r>
    <phoneticPr fontId="8" type="noConversion"/>
  </si>
  <si>
    <r>
      <t xml:space="preserve">    </t>
    </r>
    <r>
      <rPr>
        <sz val="10"/>
        <rFont val="標楷體"/>
        <family val="4"/>
        <charset val="136"/>
      </rPr>
      <t>土地</t>
    </r>
    <phoneticPr fontId="8" type="noConversion"/>
  </si>
  <si>
    <r>
      <t xml:space="preserve">    </t>
    </r>
    <r>
      <rPr>
        <sz val="10"/>
        <rFont val="標楷體"/>
        <family val="4"/>
        <charset val="136"/>
      </rPr>
      <t>資本公積</t>
    </r>
    <r>
      <rPr>
        <sz val="10"/>
        <rFont val="Times New Roman"/>
        <family val="1"/>
      </rPr>
      <t>--</t>
    </r>
    <r>
      <rPr>
        <sz val="10"/>
        <rFont val="標楷體"/>
        <family val="4"/>
        <charset val="136"/>
      </rPr>
      <t>庫藏股票交易</t>
    </r>
    <phoneticPr fontId="8" type="noConversion"/>
  </si>
  <si>
    <r>
      <t xml:space="preserve">    </t>
    </r>
    <r>
      <rPr>
        <sz val="10"/>
        <rFont val="標楷體"/>
        <family val="4"/>
        <charset val="136"/>
      </rPr>
      <t>土地改良物</t>
    </r>
    <phoneticPr fontId="8" type="noConversion"/>
  </si>
  <si>
    <r>
      <t xml:space="preserve">    </t>
    </r>
    <r>
      <rPr>
        <sz val="10"/>
        <rFont val="標楷體"/>
        <family val="4"/>
        <charset val="136"/>
      </rPr>
      <t>資本公積</t>
    </r>
    <r>
      <rPr>
        <sz val="10"/>
        <rFont val="Times New Roman"/>
        <family val="1"/>
      </rPr>
      <t>--</t>
    </r>
    <r>
      <rPr>
        <sz val="10"/>
        <rFont val="標楷體"/>
        <family val="4"/>
        <charset val="136"/>
      </rPr>
      <t>受領股東贈與</t>
    </r>
    <phoneticPr fontId="8" type="noConversion"/>
  </si>
  <si>
    <r>
      <t xml:space="preserve">    </t>
    </r>
    <r>
      <rPr>
        <sz val="10"/>
        <rFont val="標楷體"/>
        <family val="4"/>
        <charset val="136"/>
      </rPr>
      <t>租賃權益改良</t>
    </r>
    <phoneticPr fontId="6" type="noConversion"/>
  </si>
  <si>
    <r>
      <t xml:space="preserve">    </t>
    </r>
    <r>
      <rPr>
        <sz val="10"/>
        <rFont val="標楷體"/>
        <family val="4"/>
        <charset val="136"/>
      </rPr>
      <t>資本公積</t>
    </r>
    <r>
      <rPr>
        <sz val="10"/>
        <rFont val="Times New Roman"/>
        <family val="1"/>
      </rPr>
      <t>--</t>
    </r>
    <r>
      <rPr>
        <sz val="10"/>
        <rFont val="標楷體"/>
        <family val="4"/>
        <charset val="136"/>
      </rPr>
      <t>員工認股權</t>
    </r>
    <phoneticPr fontId="6" type="noConversion"/>
  </si>
  <si>
    <r>
      <t xml:space="preserve">    </t>
    </r>
    <r>
      <rPr>
        <sz val="10"/>
        <rFont val="標楷體"/>
        <family val="4"/>
        <charset val="136"/>
      </rPr>
      <t>房屋及建築</t>
    </r>
    <phoneticPr fontId="8" type="noConversion"/>
  </si>
  <si>
    <r>
      <t xml:space="preserve">    </t>
    </r>
    <r>
      <rPr>
        <sz val="10"/>
        <rFont val="標楷體"/>
        <family val="4"/>
        <charset val="136"/>
      </rPr>
      <t>資本公積</t>
    </r>
    <r>
      <rPr>
        <sz val="10"/>
        <rFont val="Times New Roman"/>
        <family val="1"/>
      </rPr>
      <t>--</t>
    </r>
    <r>
      <rPr>
        <sz val="10"/>
        <rFont val="標楷體"/>
        <family val="4"/>
        <charset val="136"/>
      </rPr>
      <t>認股權</t>
    </r>
    <phoneticPr fontId="6" type="noConversion"/>
  </si>
  <si>
    <r>
      <t xml:space="preserve">    </t>
    </r>
    <r>
      <rPr>
        <sz val="10"/>
        <rFont val="標楷體"/>
        <family val="4"/>
        <charset val="136"/>
      </rPr>
      <t>辦公及其他設備</t>
    </r>
    <phoneticPr fontId="8" type="noConversion"/>
  </si>
  <si>
    <r>
      <t xml:space="preserve">    </t>
    </r>
    <r>
      <rPr>
        <sz val="10"/>
        <rFont val="標楷體"/>
        <family val="4"/>
        <charset val="136"/>
      </rPr>
      <t>資本公積</t>
    </r>
    <r>
      <rPr>
        <sz val="10"/>
        <rFont val="Times New Roman"/>
        <family val="1"/>
      </rPr>
      <t>--</t>
    </r>
    <r>
      <rPr>
        <sz val="10"/>
        <rFont val="標楷體"/>
        <family val="4"/>
        <charset val="136"/>
      </rPr>
      <t>其他</t>
    </r>
    <phoneticPr fontId="6" type="noConversion"/>
  </si>
  <si>
    <r>
      <t xml:space="preserve">    </t>
    </r>
    <r>
      <rPr>
        <sz val="10"/>
        <rFont val="標楷體"/>
        <family val="4"/>
        <charset val="136"/>
      </rPr>
      <t>租賃資產</t>
    </r>
    <phoneticPr fontId="6" type="noConversion"/>
  </si>
  <si>
    <r>
      <t xml:space="preserve">    </t>
    </r>
    <r>
      <rPr>
        <sz val="10"/>
        <rFont val="標楷體"/>
        <family val="4"/>
        <charset val="136"/>
      </rPr>
      <t>在建工程及預付房地設備款</t>
    </r>
    <phoneticPr fontId="8" type="noConversion"/>
  </si>
  <si>
    <r>
      <rPr>
        <sz val="10"/>
        <rFont val="標楷體"/>
        <family val="4"/>
        <charset val="136"/>
      </rPr>
      <t>無形資產</t>
    </r>
    <phoneticPr fontId="8" type="noConversion"/>
  </si>
  <si>
    <r>
      <rPr>
        <sz val="10"/>
        <rFont val="標楷體"/>
        <family val="4"/>
        <charset val="136"/>
      </rPr>
      <t>保留盈餘</t>
    </r>
    <r>
      <rPr>
        <sz val="10"/>
        <rFont val="Times New Roman"/>
        <family val="1"/>
      </rPr>
      <t>(</t>
    </r>
    <r>
      <rPr>
        <sz val="10"/>
        <rFont val="標楷體"/>
        <family val="4"/>
        <charset val="136"/>
      </rPr>
      <t>累積虧損</t>
    </r>
    <r>
      <rPr>
        <sz val="10"/>
        <rFont val="Times New Roman"/>
        <family val="1"/>
      </rPr>
      <t>)</t>
    </r>
  </si>
  <si>
    <r>
      <t xml:space="preserve">    </t>
    </r>
    <r>
      <rPr>
        <sz val="10"/>
        <rFont val="標楷體"/>
        <family val="4"/>
        <charset val="136"/>
      </rPr>
      <t>商譽</t>
    </r>
    <phoneticPr fontId="8" type="noConversion"/>
  </si>
  <si>
    <r>
      <t xml:space="preserve">    </t>
    </r>
    <r>
      <rPr>
        <sz val="10"/>
        <rFont val="標楷體"/>
        <family val="4"/>
        <charset val="136"/>
      </rPr>
      <t>法定盈餘公積</t>
    </r>
  </si>
  <si>
    <r>
      <t xml:space="preserve">    </t>
    </r>
    <r>
      <rPr>
        <sz val="10"/>
        <rFont val="標楷體"/>
        <family val="4"/>
        <charset val="136"/>
      </rPr>
      <t>電腦軟體成本</t>
    </r>
    <phoneticPr fontId="6" type="noConversion"/>
  </si>
  <si>
    <r>
      <t xml:space="preserve">    </t>
    </r>
    <r>
      <rPr>
        <sz val="10"/>
        <rFont val="標楷體"/>
        <family val="4"/>
        <charset val="136"/>
      </rPr>
      <t>特別盈餘公積</t>
    </r>
  </si>
  <si>
    <r>
      <t xml:space="preserve">    </t>
    </r>
    <r>
      <rPr>
        <sz val="10"/>
        <rFont val="標楷體"/>
        <family val="4"/>
        <charset val="136"/>
      </rPr>
      <t>遞延退休金成本</t>
    </r>
    <phoneticPr fontId="8" type="noConversion"/>
  </si>
  <si>
    <r>
      <t xml:space="preserve">    </t>
    </r>
    <r>
      <rPr>
        <sz val="10"/>
        <rFont val="標楷體"/>
        <family val="4"/>
        <charset val="136"/>
      </rPr>
      <t>未分配保留盈餘</t>
    </r>
    <r>
      <rPr>
        <sz val="10"/>
        <rFont val="Times New Roman"/>
        <family val="1"/>
      </rPr>
      <t>(</t>
    </r>
    <r>
      <rPr>
        <sz val="10"/>
        <rFont val="標楷體"/>
        <family val="4"/>
        <charset val="136"/>
      </rPr>
      <t>待彌補虧損</t>
    </r>
    <r>
      <rPr>
        <sz val="10"/>
        <rFont val="Times New Roman"/>
        <family val="1"/>
      </rPr>
      <t>)</t>
    </r>
    <phoneticPr fontId="6" type="noConversion"/>
  </si>
  <si>
    <r>
      <t xml:space="preserve">    </t>
    </r>
    <r>
      <rPr>
        <sz val="10"/>
        <rFont val="標楷體"/>
        <family val="4"/>
        <charset val="136"/>
      </rPr>
      <t>其他無形資產</t>
    </r>
    <phoneticPr fontId="6" type="noConversion"/>
  </si>
  <si>
    <r>
      <rPr>
        <sz val="10"/>
        <rFont val="標楷體"/>
        <family val="4"/>
        <charset val="136"/>
      </rPr>
      <t>遞延所得稅資產</t>
    </r>
    <phoneticPr fontId="6" type="noConversion"/>
  </si>
  <si>
    <r>
      <rPr>
        <sz val="10"/>
        <rFont val="標楷體"/>
        <family val="4"/>
        <charset val="136"/>
      </rPr>
      <t>其他權益</t>
    </r>
    <phoneticPr fontId="6" type="noConversion"/>
  </si>
  <si>
    <r>
      <rPr>
        <sz val="10"/>
        <rFont val="標楷體"/>
        <family val="4"/>
        <charset val="136"/>
      </rPr>
      <t>其他資產</t>
    </r>
    <phoneticPr fontId="8" type="noConversion"/>
  </si>
  <si>
    <r>
      <t xml:space="preserve">    </t>
    </r>
    <r>
      <rPr>
        <sz val="10"/>
        <rFont val="標楷體"/>
        <family val="4"/>
        <charset val="136"/>
      </rPr>
      <t>國外營運機構財務報表換算之兌換差額</t>
    </r>
    <phoneticPr fontId="8" type="noConversion"/>
  </si>
  <si>
    <r>
      <t xml:space="preserve">    </t>
    </r>
    <r>
      <rPr>
        <sz val="10"/>
        <rFont val="標楷體"/>
        <family val="4"/>
        <charset val="136"/>
      </rPr>
      <t>預付款項</t>
    </r>
    <phoneticPr fontId="8" type="noConversion"/>
  </si>
  <si>
    <r>
      <t xml:space="preserve">    </t>
    </r>
    <r>
      <rPr>
        <sz val="10"/>
        <rFont val="標楷體"/>
        <family val="4"/>
        <charset val="136"/>
      </rPr>
      <t>透過其他綜合損益按公允價值衡量之金融資產損益</t>
    </r>
    <phoneticPr fontId="6" type="noConversion"/>
  </si>
  <si>
    <r>
      <t xml:space="preserve">    </t>
    </r>
    <r>
      <rPr>
        <sz val="10"/>
        <rFont val="標楷體"/>
        <family val="4"/>
        <charset val="136"/>
      </rPr>
      <t>遞延取得成本</t>
    </r>
    <phoneticPr fontId="6" type="noConversion"/>
  </si>
  <si>
    <r>
      <t xml:space="preserve">    </t>
    </r>
    <r>
      <rPr>
        <sz val="10"/>
        <rFont val="標楷體"/>
        <family val="4"/>
        <charset val="136"/>
      </rPr>
      <t>避險工具之利益及損失</t>
    </r>
    <phoneticPr fontId="6" type="noConversion"/>
  </si>
  <si>
    <r>
      <t xml:space="preserve">    </t>
    </r>
    <r>
      <rPr>
        <sz val="10"/>
        <rFont val="標楷體"/>
        <family val="4"/>
        <charset val="136"/>
      </rPr>
      <t>非營業資產</t>
    </r>
    <phoneticPr fontId="6" type="noConversion"/>
  </si>
  <si>
    <r>
      <t xml:space="preserve">    </t>
    </r>
    <r>
      <rPr>
        <sz val="10"/>
        <rFont val="標楷體"/>
        <family val="4"/>
        <charset val="136"/>
      </rPr>
      <t>確定福利計畫之再衡量數</t>
    </r>
    <phoneticPr fontId="6" type="noConversion"/>
  </si>
  <si>
    <r>
      <t xml:space="preserve">    </t>
    </r>
    <r>
      <rPr>
        <sz val="10"/>
        <rFont val="標楷體"/>
        <family val="4"/>
        <charset val="136"/>
      </rPr>
      <t>雜項資產</t>
    </r>
    <phoneticPr fontId="6" type="noConversion"/>
  </si>
  <si>
    <r>
      <t xml:space="preserve">    </t>
    </r>
    <r>
      <rPr>
        <sz val="10"/>
        <rFont val="標楷體"/>
        <family val="4"/>
        <charset val="136"/>
      </rPr>
      <t>不動產重估增值</t>
    </r>
    <phoneticPr fontId="6" type="noConversion"/>
  </si>
  <si>
    <r>
      <t xml:space="preserve">    </t>
    </r>
    <r>
      <rPr>
        <sz val="10"/>
        <rFont val="標楷體"/>
        <family val="4"/>
        <charset val="136"/>
      </rPr>
      <t>存出保證金</t>
    </r>
    <phoneticPr fontId="8" type="noConversion"/>
  </si>
  <si>
    <r>
      <t xml:space="preserve">    </t>
    </r>
    <r>
      <rPr>
        <sz val="10"/>
        <rFont val="標楷體"/>
        <family val="4"/>
        <charset val="136"/>
      </rPr>
      <t>採用覆蓋法重分類之其他綜合損益</t>
    </r>
    <phoneticPr fontId="6" type="noConversion"/>
  </si>
  <si>
    <r>
      <t xml:space="preserve">    </t>
    </r>
    <r>
      <rPr>
        <sz val="10"/>
        <rFont val="標楷體"/>
        <family val="4"/>
        <charset val="136"/>
      </rPr>
      <t>暫付及待結轉款項</t>
    </r>
    <phoneticPr fontId="6" type="noConversion"/>
  </si>
  <si>
    <r>
      <t xml:space="preserve">    </t>
    </r>
    <r>
      <rPr>
        <sz val="10"/>
        <rFont val="標楷體"/>
        <family val="4"/>
        <charset val="136"/>
      </rPr>
      <t>與待出售非流動資產直接相關之權益</t>
    </r>
    <phoneticPr fontId="6" type="noConversion"/>
  </si>
  <si>
    <r>
      <t xml:space="preserve">    </t>
    </r>
    <r>
      <rPr>
        <sz val="10"/>
        <rFont val="標楷體"/>
        <family val="4"/>
        <charset val="136"/>
      </rPr>
      <t>存出再保責任準備金</t>
    </r>
    <phoneticPr fontId="8" type="noConversion"/>
  </si>
  <si>
    <r>
      <t xml:space="preserve">    </t>
    </r>
    <r>
      <rPr>
        <sz val="10"/>
        <rFont val="標楷體"/>
        <family val="4"/>
        <charset val="136"/>
      </rPr>
      <t>庫藏股票</t>
    </r>
    <r>
      <rPr>
        <sz val="10"/>
        <rFont val="Times New Roman"/>
        <family val="1"/>
      </rPr>
      <t>(</t>
    </r>
    <r>
      <rPr>
        <sz val="10"/>
        <rFont val="標楷體"/>
        <family val="4"/>
        <charset val="136"/>
      </rPr>
      <t>成本</t>
    </r>
    <r>
      <rPr>
        <sz val="10"/>
        <rFont val="Times New Roman"/>
        <family val="1"/>
      </rPr>
      <t>)</t>
    </r>
    <phoneticPr fontId="8" type="noConversion"/>
  </si>
  <si>
    <r>
      <t xml:space="preserve">    </t>
    </r>
    <r>
      <rPr>
        <sz val="10"/>
        <rFont val="標楷體"/>
        <family val="4"/>
        <charset val="136"/>
      </rPr>
      <t>遞延費用</t>
    </r>
    <phoneticPr fontId="8" type="noConversion"/>
  </si>
  <si>
    <r>
      <t xml:space="preserve">    </t>
    </r>
    <r>
      <rPr>
        <sz val="10"/>
        <rFont val="標楷體"/>
        <family val="4"/>
        <charset val="136"/>
      </rPr>
      <t>其他權益</t>
    </r>
    <r>
      <rPr>
        <sz val="10"/>
        <rFont val="Times New Roman"/>
        <family val="1"/>
      </rPr>
      <t>-</t>
    </r>
    <r>
      <rPr>
        <sz val="10"/>
        <rFont val="標楷體"/>
        <family val="4"/>
        <charset val="136"/>
      </rPr>
      <t>其他</t>
    </r>
    <phoneticPr fontId="6" type="noConversion"/>
  </si>
  <si>
    <r>
      <t xml:space="preserve">    </t>
    </r>
    <r>
      <rPr>
        <sz val="10"/>
        <rFont val="標楷體"/>
        <family val="4"/>
        <charset val="136"/>
      </rPr>
      <t>特殊用途基金</t>
    </r>
    <phoneticPr fontId="6" type="noConversion"/>
  </si>
  <si>
    <r>
      <rPr>
        <sz val="10"/>
        <rFont val="標楷體"/>
        <family val="4"/>
        <charset val="136"/>
      </rPr>
      <t>權益合計</t>
    </r>
    <phoneticPr fontId="8" type="noConversion"/>
  </si>
  <si>
    <r>
      <t xml:space="preserve"> </t>
    </r>
    <r>
      <rPr>
        <sz val="10"/>
        <rFont val="標楷體"/>
        <family val="4"/>
        <charset val="136"/>
      </rPr>
      <t>其他什項資產</t>
    </r>
    <phoneticPr fontId="8" type="noConversion"/>
  </si>
  <si>
    <r>
      <t xml:space="preserve">    </t>
    </r>
    <r>
      <rPr>
        <sz val="10"/>
        <rFont val="標楷體"/>
        <family val="4"/>
        <charset val="136"/>
      </rPr>
      <t>減：未適格再保險盈餘調整數</t>
    </r>
    <phoneticPr fontId="6" type="noConversion"/>
  </si>
  <si>
    <r>
      <rPr>
        <sz val="10"/>
        <rFont val="標楷體"/>
        <family val="4"/>
        <charset val="136"/>
      </rPr>
      <t>分離帳戶保險商品資產</t>
    </r>
    <phoneticPr fontId="6" type="noConversion"/>
  </si>
  <si>
    <r>
      <t xml:space="preserve">    </t>
    </r>
    <r>
      <rPr>
        <sz val="10"/>
        <rFont val="標楷體"/>
        <family val="4"/>
        <charset val="136"/>
      </rPr>
      <t>減：淨認許資產調整數</t>
    </r>
    <phoneticPr fontId="8" type="noConversion"/>
  </si>
  <si>
    <r>
      <t xml:space="preserve">    </t>
    </r>
    <r>
      <rPr>
        <sz val="10"/>
        <rFont val="標楷體"/>
        <family val="4"/>
        <charset val="136"/>
      </rPr>
      <t>投資型保險商品資產</t>
    </r>
    <phoneticPr fontId="6" type="noConversion"/>
  </si>
  <si>
    <r>
      <t xml:space="preserve">    </t>
    </r>
    <r>
      <rPr>
        <sz val="10"/>
        <rFont val="標楷體"/>
        <family val="4"/>
        <charset val="136"/>
      </rPr>
      <t>加：遞延所得稅負債調整數</t>
    </r>
    <phoneticPr fontId="8" type="noConversion"/>
  </si>
  <si>
    <r>
      <t xml:space="preserve">    </t>
    </r>
    <r>
      <rPr>
        <sz val="10"/>
        <rFont val="標楷體"/>
        <family val="4"/>
        <charset val="136"/>
      </rPr>
      <t>勞退年金保險商品資產</t>
    </r>
    <phoneticPr fontId="6" type="noConversion"/>
  </si>
  <si>
    <r>
      <rPr>
        <sz val="10"/>
        <rFont val="標楷體"/>
        <family val="4"/>
        <charset val="136"/>
      </rPr>
      <t>淨認許權益</t>
    </r>
    <phoneticPr fontId="8" type="noConversion"/>
  </si>
  <si>
    <r>
      <rPr>
        <sz val="10"/>
        <rFont val="標楷體"/>
        <family val="4"/>
        <charset val="136"/>
      </rPr>
      <t>帳載負債及權益總計</t>
    </r>
    <phoneticPr fontId="6" type="noConversion"/>
  </si>
  <si>
    <r>
      <rPr>
        <sz val="10"/>
        <rFont val="標楷體"/>
        <family val="4"/>
        <charset val="136"/>
      </rPr>
      <t>資產總計</t>
    </r>
    <phoneticPr fontId="8" type="noConversion"/>
  </si>
  <si>
    <r>
      <rPr>
        <sz val="10"/>
        <rFont val="標楷體"/>
        <family val="4"/>
        <charset val="136"/>
      </rPr>
      <t>淨認許負債及權益總計</t>
    </r>
    <phoneticPr fontId="8" type="noConversion"/>
  </si>
  <si>
    <r>
      <rPr>
        <sz val="10"/>
        <rFont val="標楷體"/>
        <family val="4"/>
        <charset val="136"/>
      </rPr>
      <t>非認許資產之評定依「保險業計算資本適足率之資產認許標準及評價原則」辦理，認許資產及淨認資產之相關資料僅</t>
    </r>
    <r>
      <rPr>
        <sz val="10"/>
        <rFont val="Times New Roman"/>
        <family val="1"/>
      </rPr>
      <t>(</t>
    </r>
    <r>
      <rPr>
        <sz val="10"/>
        <rFont val="標楷體"/>
        <family val="4"/>
        <charset val="136"/>
      </rPr>
      <t>半</t>
    </r>
    <r>
      <rPr>
        <sz val="10"/>
        <rFont val="Times New Roman"/>
        <family val="1"/>
      </rPr>
      <t>)</t>
    </r>
    <r>
      <rPr>
        <sz val="10"/>
        <rFont val="標楷體"/>
        <family val="4"/>
        <charset val="136"/>
      </rPr>
      <t>年度填寫。</t>
    </r>
    <phoneticPr fontId="6" type="noConversion"/>
  </si>
  <si>
    <r>
      <rPr>
        <sz val="10"/>
        <rFont val="標楷體"/>
        <family val="4"/>
        <charset val="136"/>
      </rPr>
      <t>評價科目包含金融資產評價調整、累計折舊、累計減損、備抵損失。</t>
    </r>
    <phoneticPr fontId="6" type="noConversion"/>
  </si>
  <si>
    <r>
      <rPr>
        <sz val="10"/>
        <rFont val="標楷體"/>
        <family val="4"/>
        <charset val="136"/>
      </rPr>
      <t>所稱本期及上期於填報月報資料時係指當月份及上月份餘額</t>
    </r>
    <r>
      <rPr>
        <sz val="10"/>
        <rFont val="Times New Roman"/>
        <family val="1"/>
      </rPr>
      <t>;</t>
    </r>
    <r>
      <rPr>
        <sz val="10"/>
        <rFont val="標楷體"/>
        <family val="4"/>
        <charset val="136"/>
      </rPr>
      <t>於填報</t>
    </r>
    <r>
      <rPr>
        <sz val="10"/>
        <rFont val="Times New Roman"/>
        <family val="1"/>
      </rPr>
      <t>(</t>
    </r>
    <r>
      <rPr>
        <sz val="10"/>
        <rFont val="標楷體"/>
        <family val="4"/>
        <charset val="136"/>
      </rPr>
      <t>半</t>
    </r>
    <r>
      <rPr>
        <sz val="10"/>
        <rFont val="Times New Roman"/>
        <family val="1"/>
      </rPr>
      <t>)</t>
    </r>
    <r>
      <rPr>
        <sz val="10"/>
        <rFont val="標楷體"/>
        <family val="4"/>
        <charset val="136"/>
      </rPr>
      <t>年報時係指當</t>
    </r>
    <r>
      <rPr>
        <sz val="10"/>
        <rFont val="Times New Roman"/>
        <family val="1"/>
      </rPr>
      <t>(</t>
    </r>
    <r>
      <rPr>
        <sz val="10"/>
        <rFont val="標楷體"/>
        <family val="4"/>
        <charset val="136"/>
      </rPr>
      <t>半</t>
    </r>
    <r>
      <rPr>
        <sz val="10"/>
        <rFont val="Times New Roman"/>
        <family val="1"/>
      </rPr>
      <t>)</t>
    </r>
    <r>
      <rPr>
        <sz val="10"/>
        <rFont val="標楷體"/>
        <family val="4"/>
        <charset val="136"/>
      </rPr>
      <t>年度及上</t>
    </r>
    <r>
      <rPr>
        <sz val="10"/>
        <rFont val="Times New Roman"/>
        <family val="1"/>
      </rPr>
      <t>(</t>
    </r>
    <r>
      <rPr>
        <sz val="10"/>
        <rFont val="標楷體"/>
        <family val="4"/>
        <charset val="136"/>
      </rPr>
      <t>半</t>
    </r>
    <r>
      <rPr>
        <sz val="10"/>
        <rFont val="Times New Roman"/>
        <family val="1"/>
      </rPr>
      <t>)</t>
    </r>
    <r>
      <rPr>
        <sz val="10"/>
        <rFont val="標楷體"/>
        <family val="4"/>
        <charset val="136"/>
      </rPr>
      <t>年度餘額</t>
    </r>
    <phoneticPr fontId="6" type="noConversion"/>
  </si>
  <si>
    <r>
      <rPr>
        <sz val="10"/>
        <rFont val="標楷體"/>
        <family val="4"/>
        <charset val="136"/>
      </rPr>
      <t>自投資日起三個月內到期之附買回條件之債券投資列入現金及約當現金</t>
    </r>
    <phoneticPr fontId="6" type="noConversion"/>
  </si>
  <si>
    <r>
      <rPr>
        <sz val="10"/>
        <rFont val="標楷體"/>
        <family val="4"/>
        <charset val="136"/>
      </rPr>
      <t>分離帳戶保險商品資產及負債於產險業不適用免填，但欄位請勿移動</t>
    </r>
    <phoneticPr fontId="6" type="noConversion"/>
  </si>
  <si>
    <r>
      <rPr>
        <b/>
        <sz val="12"/>
        <rFont val="標楷體"/>
        <family val="4"/>
        <charset val="136"/>
      </rPr>
      <t>報表表次及名稱</t>
    </r>
  </si>
  <si>
    <r>
      <rPr>
        <b/>
        <sz val="12"/>
        <rFont val="標楷體"/>
        <family val="4"/>
        <charset val="136"/>
      </rPr>
      <t>頁次</t>
    </r>
    <phoneticPr fontId="6" type="noConversion"/>
  </si>
  <si>
    <r>
      <rPr>
        <b/>
        <sz val="12"/>
        <rFont val="標楷體"/>
        <family val="4"/>
        <charset val="136"/>
      </rPr>
      <t>填報頻率</t>
    </r>
    <phoneticPr fontId="6" type="noConversion"/>
  </si>
  <si>
    <r>
      <rPr>
        <b/>
        <sz val="12"/>
        <rFont val="標楷體"/>
        <family val="4"/>
        <charset val="136"/>
      </rPr>
      <t>異動時需即時申報</t>
    </r>
    <phoneticPr fontId="6" type="noConversion"/>
  </si>
  <si>
    <r>
      <rPr>
        <b/>
        <sz val="12"/>
        <rFont val="標楷體"/>
        <family val="4"/>
        <charset val="136"/>
      </rPr>
      <t>會計師年度查核</t>
    </r>
    <r>
      <rPr>
        <b/>
        <sz val="12"/>
        <rFont val="Times New Roman"/>
        <family val="1"/>
      </rPr>
      <t>(</t>
    </r>
    <r>
      <rPr>
        <b/>
        <sz val="12"/>
        <rFont val="標楷體"/>
        <family val="4"/>
        <charset val="136"/>
      </rPr>
      <t>半年度核閱</t>
    </r>
    <r>
      <rPr>
        <b/>
        <sz val="12"/>
        <rFont val="Times New Roman"/>
        <family val="1"/>
      </rPr>
      <t>)</t>
    </r>
    <r>
      <rPr>
        <b/>
        <sz val="12"/>
        <rFont val="標楷體"/>
        <family val="4"/>
        <charset val="136"/>
      </rPr>
      <t>表格</t>
    </r>
    <phoneticPr fontId="6" type="noConversion"/>
  </si>
  <si>
    <r>
      <rPr>
        <b/>
        <sz val="12"/>
        <rFont val="標楷體"/>
        <family val="4"/>
        <charset val="136"/>
      </rPr>
      <t>會計師各報表查核</t>
    </r>
    <r>
      <rPr>
        <b/>
        <sz val="12"/>
        <rFont val="Times New Roman"/>
        <family val="1"/>
      </rPr>
      <t>(</t>
    </r>
    <r>
      <rPr>
        <b/>
        <sz val="12"/>
        <rFont val="標楷體"/>
        <family val="4"/>
        <charset val="136"/>
      </rPr>
      <t>核閱</t>
    </r>
    <r>
      <rPr>
        <b/>
        <sz val="12"/>
        <rFont val="Times New Roman"/>
        <family val="1"/>
      </rPr>
      <t>)</t>
    </r>
    <r>
      <rPr>
        <b/>
        <sz val="12"/>
        <rFont val="標楷體"/>
        <family val="4"/>
        <charset val="136"/>
      </rPr>
      <t>範圍</t>
    </r>
    <phoneticPr fontId="6" type="noConversion"/>
  </si>
  <si>
    <r>
      <rPr>
        <b/>
        <sz val="12"/>
        <rFont val="標楷體"/>
        <family val="4"/>
        <charset val="136"/>
      </rPr>
      <t>簽證精算人員查核表格</t>
    </r>
    <phoneticPr fontId="6" type="noConversion"/>
  </si>
  <si>
    <r>
      <rPr>
        <b/>
        <sz val="12"/>
        <rFont val="標楷體"/>
        <family val="4"/>
        <charset val="136"/>
      </rPr>
      <t>最後複核人</t>
    </r>
    <phoneticPr fontId="6" type="noConversion"/>
  </si>
  <si>
    <r>
      <rPr>
        <b/>
        <sz val="12"/>
        <rFont val="標楷體"/>
        <family val="4"/>
        <charset val="136"/>
      </rPr>
      <t>電話</t>
    </r>
    <phoneticPr fontId="6" type="noConversion"/>
  </si>
  <si>
    <r>
      <rPr>
        <b/>
        <sz val="12"/>
        <rFont val="標楷體"/>
        <family val="4"/>
        <charset val="136"/>
      </rPr>
      <t>填表人姓名</t>
    </r>
    <phoneticPr fontId="6" type="noConversion"/>
  </si>
  <si>
    <t>年報是否申報紙本</t>
    <phoneticPr fontId="8"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</si>
  <si>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</si>
  <si>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6" type="noConversion"/>
  </si>
  <si>
    <r>
      <rPr>
        <sz val="12"/>
        <rFont val="標楷體"/>
        <family val="4"/>
        <charset val="136"/>
      </rPr>
      <t>否</t>
    </r>
  </si>
  <si>
    <r>
      <rPr>
        <sz val="12"/>
        <rFont val="標楷體"/>
        <family val="4"/>
        <charset val="136"/>
      </rPr>
      <t>否</t>
    </r>
    <phoneticPr fontId="8" type="noConversion"/>
  </si>
  <si>
    <r>
      <rPr>
        <sz val="12"/>
        <rFont val="標楷體"/>
        <family val="4"/>
        <charset val="136"/>
      </rPr>
      <t>是</t>
    </r>
    <phoneticPr fontId="8" type="noConversion"/>
  </si>
  <si>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</si>
  <si>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年</t>
    </r>
    <phoneticPr fontId="6"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</si>
  <si>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8" type="noConversion"/>
  </si>
  <si>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</si>
  <si>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</si>
  <si>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8" type="noConversion"/>
  </si>
  <si>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8" type="noConversion"/>
  </si>
  <si>
    <r>
      <rPr>
        <sz val="12"/>
        <rFont val="標楷體"/>
        <family val="4"/>
        <charset val="136"/>
      </rPr>
      <t>年</t>
    </r>
    <phoneticPr fontId="8"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</si>
  <si>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8"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</si>
  <si>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</si>
  <si>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01-6</t>
    </r>
    <r>
      <rPr>
        <sz val="12"/>
        <rFont val="標楷體"/>
        <family val="4"/>
        <charset val="136"/>
      </rPr>
      <t>：依</t>
    </r>
    <r>
      <rPr>
        <sz val="12"/>
        <rFont val="Times New Roman"/>
        <family val="1"/>
      </rPr>
      <t xml:space="preserve"> </t>
    </r>
    <r>
      <rPr>
        <sz val="12"/>
        <rFont val="標楷體"/>
        <family val="4"/>
        <charset val="136"/>
      </rPr>
      <t>保險業財務報告編製準則規定編製之財務報告</t>
    </r>
    <phoneticPr fontId="8" type="noConversion"/>
  </si>
  <si>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</si>
  <si>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</si>
  <si>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</si>
  <si>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</si>
  <si>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</si>
  <si>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</si>
  <si>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</si>
  <si>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表</t>
    </r>
    <r>
      <rPr>
        <sz val="12"/>
        <rFont val="Times New Roman"/>
        <family val="1"/>
      </rPr>
      <t>02-7</t>
    </r>
    <r>
      <rPr>
        <sz val="12"/>
        <rFont val="標楷體"/>
        <family val="4"/>
        <charset val="136"/>
      </rPr>
      <t>：關係人明細表</t>
    </r>
    <phoneticPr fontId="8"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</si>
  <si>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8"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</si>
  <si>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</si>
  <si>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04</t>
    </r>
    <r>
      <rPr>
        <sz val="12"/>
        <rFont val="標楷體"/>
        <family val="4"/>
        <charset val="136"/>
      </rPr>
      <t>：綜合損益表</t>
    </r>
    <phoneticPr fontId="8" type="noConversion"/>
  </si>
  <si>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</si>
  <si>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</si>
  <si>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6" type="noConversion"/>
  </si>
  <si>
    <r>
      <rPr>
        <sz val="12"/>
        <rFont val="標楷體"/>
        <family val="4"/>
        <charset val="136"/>
      </rPr>
      <t>否</t>
    </r>
    <phoneticPr fontId="6" type="noConversion"/>
  </si>
  <si>
    <r>
      <rPr>
        <sz val="12"/>
        <rFont val="標楷體"/>
        <family val="4"/>
        <charset val="136"/>
      </rPr>
      <t>是</t>
    </r>
    <phoneticPr fontId="6" type="noConversion"/>
  </si>
  <si>
    <r>
      <rPr>
        <sz val="12"/>
        <rFont val="標楷體"/>
        <family val="4"/>
        <charset val="136"/>
      </rPr>
      <t>全部</t>
    </r>
    <phoneticPr fontId="6" type="noConversion"/>
  </si>
  <si>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</si>
  <si>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</si>
  <si>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</si>
  <si>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</si>
  <si>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08-1</t>
    </r>
    <r>
      <rPr>
        <sz val="12"/>
        <rFont val="標楷體"/>
        <family val="4"/>
        <charset val="136"/>
      </rPr>
      <t>：政府公債國庫券餘額明細表</t>
    </r>
    <phoneticPr fontId="8" type="noConversion"/>
  </si>
  <si>
    <r>
      <t>(2)-(4)(9)(14)-(19)</t>
    </r>
    <r>
      <rPr>
        <sz val="12"/>
        <rFont val="標楷體"/>
        <family val="4"/>
        <charset val="136"/>
      </rPr>
      <t>欄</t>
    </r>
    <phoneticPr fontId="8"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</si>
  <si>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</si>
  <si>
    <r>
      <t>(2)-(4)(6)(7)(14)(17)(22)-(27)</t>
    </r>
    <r>
      <rPr>
        <sz val="12"/>
        <rFont val="標楷體"/>
        <family val="4"/>
        <charset val="136"/>
      </rPr>
      <t>欄</t>
    </r>
    <phoneticPr fontId="8"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</si>
  <si>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6" type="noConversion"/>
  </si>
  <si>
    <r>
      <t>(2)(5)(6)(8)-(10)(14)(20)-(25)</t>
    </r>
    <r>
      <rPr>
        <sz val="12"/>
        <rFont val="標楷體"/>
        <family val="4"/>
        <charset val="136"/>
      </rPr>
      <t>欄</t>
    </r>
    <phoneticPr fontId="6"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</si>
  <si>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</si>
  <si>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11-1</t>
    </r>
    <r>
      <rPr>
        <sz val="12"/>
        <rFont val="標楷體"/>
        <family val="4"/>
        <charset val="136"/>
      </rPr>
      <t>：公司債餘額明細表</t>
    </r>
  </si>
  <si>
    <r>
      <t>(2)(4)(6)(9)(11)-(13)(18)(24)-(29)</t>
    </r>
    <r>
      <rPr>
        <sz val="12"/>
        <rFont val="標楷體"/>
        <family val="4"/>
        <charset val="136"/>
      </rPr>
      <t>欄</t>
    </r>
    <phoneticPr fontId="8"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</si>
  <si>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</si>
  <si>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12-1</t>
    </r>
    <r>
      <rPr>
        <sz val="12"/>
        <rFont val="標楷體"/>
        <family val="4"/>
        <charset val="136"/>
      </rPr>
      <t>：受益憑證及國外表彰基金餘額明細表</t>
    </r>
    <phoneticPr fontId="8" type="noConversion"/>
  </si>
  <si>
    <r>
      <t>(2)(3)(6)(7)(14)(19)-(24)</t>
    </r>
    <r>
      <rPr>
        <sz val="12"/>
        <rFont val="標楷體"/>
        <family val="4"/>
        <charset val="136"/>
      </rPr>
      <t>欄</t>
    </r>
    <phoneticPr fontId="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</si>
  <si>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8" type="noConversion"/>
  </si>
  <si>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</si>
  <si>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</si>
  <si>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</si>
  <si>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</si>
  <si>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</si>
  <si>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</si>
  <si>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</si>
  <si>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8" type="noConversion"/>
  </si>
  <si>
    <r>
      <rPr>
        <sz val="12"/>
        <rFont val="標楷體"/>
        <family val="4"/>
        <charset val="136"/>
      </rPr>
      <t>免查</t>
    </r>
    <r>
      <rPr>
        <sz val="12"/>
        <rFont val="Times New Roman"/>
        <family val="1"/>
      </rPr>
      <t>(13)</t>
    </r>
    <r>
      <rPr>
        <sz val="12"/>
        <rFont val="標楷體"/>
        <family val="4"/>
        <charset val="136"/>
      </rPr>
      <t>欄</t>
    </r>
    <phoneticPr fontId="8" type="noConversion"/>
  </si>
  <si>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</si>
  <si>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</si>
  <si>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</si>
  <si>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</si>
  <si>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14-4</t>
    </r>
    <r>
      <rPr>
        <sz val="12"/>
        <rFont val="標楷體"/>
        <family val="4"/>
        <charset val="136"/>
      </rPr>
      <t>：逾期放款及其他應收款項逾期債權轉銷表</t>
    </r>
    <phoneticPr fontId="8" type="noConversion"/>
  </si>
  <si>
    <r>
      <rPr>
        <sz val="12"/>
        <rFont val="標楷體"/>
        <family val="4"/>
        <charset val="136"/>
      </rPr>
      <t>表</t>
    </r>
    <r>
      <rPr>
        <sz val="12"/>
        <rFont val="Times New Roman"/>
        <family val="1"/>
      </rPr>
      <t>15</t>
    </r>
    <r>
      <rPr>
        <sz val="12"/>
        <rFont val="標楷體"/>
        <family val="4"/>
        <charset val="136"/>
      </rPr>
      <t>：有價證券借貸餘額明細表</t>
    </r>
  </si>
  <si>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8" type="noConversion"/>
  </si>
  <si>
    <r>
      <t>(7)-(18)(22)(23)</t>
    </r>
    <r>
      <rPr>
        <sz val="12"/>
        <rFont val="標楷體"/>
        <family val="4"/>
        <charset val="136"/>
      </rPr>
      <t>欄</t>
    </r>
    <phoneticPr fontId="6"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</si>
  <si>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8" type="noConversion"/>
  </si>
  <si>
    <r>
      <t>(7)-(18)</t>
    </r>
    <r>
      <rPr>
        <sz val="12"/>
        <rFont val="標楷體"/>
        <family val="4"/>
        <charset val="136"/>
      </rPr>
      <t>欄</t>
    </r>
    <phoneticPr fontId="6"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</si>
  <si>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8" type="noConversion"/>
  </si>
  <si>
    <r>
      <t>(7)-(21)(25)(26)</t>
    </r>
    <r>
      <rPr>
        <sz val="12"/>
        <rFont val="標楷體"/>
        <family val="4"/>
        <charset val="136"/>
      </rPr>
      <t>欄</t>
    </r>
    <phoneticPr fontId="6"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</si>
  <si>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8" type="noConversion"/>
  </si>
  <si>
    <r>
      <t>(7)-(23)</t>
    </r>
    <r>
      <rPr>
        <sz val="12"/>
        <rFont val="標楷體"/>
        <family val="4"/>
        <charset val="136"/>
      </rPr>
      <t>欄</t>
    </r>
    <phoneticPr fontId="6"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</si>
  <si>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8" type="noConversion"/>
  </si>
  <si>
    <r>
      <t>(7)-(20)</t>
    </r>
    <r>
      <rPr>
        <sz val="12"/>
        <rFont val="標楷體"/>
        <family val="4"/>
        <charset val="136"/>
      </rPr>
      <t>欄</t>
    </r>
    <phoneticPr fontId="6"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</si>
  <si>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</si>
  <si>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8"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</si>
  <si>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8" type="noConversion"/>
  </si>
  <si>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</si>
  <si>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</si>
  <si>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18</t>
    </r>
    <r>
      <rPr>
        <sz val="12"/>
        <rFont val="標楷體"/>
        <family val="4"/>
        <charset val="136"/>
      </rPr>
      <t>：保險輔助人交易明細表</t>
    </r>
  </si>
  <si>
    <r>
      <rPr>
        <sz val="12"/>
        <rFont val="標楷體"/>
        <family val="4"/>
        <charset val="136"/>
      </rPr>
      <t>表</t>
    </r>
    <r>
      <rPr>
        <sz val="12"/>
        <rFont val="Times New Roman"/>
        <family val="1"/>
      </rPr>
      <t>19-1</t>
    </r>
    <r>
      <rPr>
        <sz val="12"/>
        <rFont val="標楷體"/>
        <family val="4"/>
        <charset val="136"/>
      </rPr>
      <t>：再保險人交易明細表</t>
    </r>
  </si>
  <si>
    <r>
      <rPr>
        <sz val="12"/>
        <rFont val="標楷體"/>
        <family val="4"/>
        <charset val="136"/>
      </rPr>
      <t>表</t>
    </r>
    <r>
      <rPr>
        <sz val="12"/>
        <rFont val="Times New Roman"/>
        <family val="1"/>
      </rPr>
      <t>19-2</t>
    </r>
    <r>
      <rPr>
        <sz val="12"/>
        <rFont val="標楷體"/>
        <family val="4"/>
        <charset val="136"/>
      </rPr>
      <t>：再保險經紀人交易明細表</t>
    </r>
  </si>
  <si>
    <r>
      <rPr>
        <sz val="12"/>
        <rFont val="標楷體"/>
        <family val="4"/>
        <charset val="136"/>
      </rPr>
      <t>表</t>
    </r>
    <r>
      <rPr>
        <sz val="12"/>
        <rFont val="Times New Roman"/>
        <family val="1"/>
      </rPr>
      <t>19-3</t>
    </r>
    <r>
      <rPr>
        <sz val="12"/>
        <rFont val="標楷體"/>
        <family val="4"/>
        <charset val="136"/>
      </rPr>
      <t>：未適格再保險準備明細表</t>
    </r>
  </si>
  <si>
    <r>
      <rPr>
        <sz val="12"/>
        <rFont val="標楷體"/>
        <family val="4"/>
        <charset val="136"/>
      </rPr>
      <t>表</t>
    </r>
    <r>
      <rPr>
        <sz val="12"/>
        <rFont val="Times New Roman"/>
        <family val="1"/>
      </rPr>
      <t>19-4</t>
    </r>
    <r>
      <rPr>
        <sz val="12"/>
        <rFont val="標楷體"/>
        <family val="4"/>
        <charset val="136"/>
      </rPr>
      <t>：再保險資產－再保人別</t>
    </r>
    <phoneticPr fontId="8" type="noConversion"/>
  </si>
  <si>
    <r>
      <rPr>
        <sz val="12"/>
        <rFont val="標楷體"/>
        <family val="4"/>
        <charset val="136"/>
      </rPr>
      <t>半年</t>
    </r>
  </si>
  <si>
    <r>
      <t>(5a)-(6d)</t>
    </r>
    <r>
      <rPr>
        <sz val="12"/>
        <rFont val="標楷體"/>
        <family val="4"/>
        <charset val="136"/>
      </rPr>
      <t>及</t>
    </r>
    <r>
      <rPr>
        <sz val="12"/>
        <rFont val="Times New Roman"/>
        <family val="1"/>
      </rPr>
      <t>(13)</t>
    </r>
    <r>
      <rPr>
        <sz val="12"/>
        <rFont val="標楷體"/>
        <family val="4"/>
        <charset val="136"/>
      </rPr>
      <t>欄</t>
    </r>
    <phoneticPr fontId="8" type="noConversion"/>
  </si>
  <si>
    <r>
      <rPr>
        <sz val="12"/>
        <rFont val="標楷體"/>
        <family val="4"/>
        <charset val="136"/>
      </rPr>
      <t>是</t>
    </r>
    <r>
      <rPr>
        <sz val="12"/>
        <rFont val="Times New Roman"/>
        <family val="1"/>
      </rPr>
      <t xml:space="preserve"> (7a)-(13)</t>
    </r>
    <r>
      <rPr>
        <sz val="12"/>
        <rFont val="標楷體"/>
        <family val="4"/>
        <charset val="136"/>
      </rPr>
      <t>欄</t>
    </r>
    <phoneticPr fontId="8"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</si>
  <si>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8" type="noConversion"/>
  </si>
  <si>
    <r>
      <t>(6)-(10)</t>
    </r>
    <r>
      <rPr>
        <sz val="12"/>
        <rFont val="標楷體"/>
        <family val="4"/>
        <charset val="136"/>
      </rPr>
      <t>欄</t>
    </r>
  </si>
  <si>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8"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</si>
  <si>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8" type="noConversion"/>
  </si>
  <si>
    <r>
      <rPr>
        <sz val="12"/>
        <rFont val="標楷體"/>
        <family val="4"/>
        <charset val="136"/>
      </rPr>
      <t>表</t>
    </r>
    <r>
      <rPr>
        <sz val="12"/>
        <rFont val="Times New Roman"/>
        <family val="1"/>
      </rPr>
      <t>20</t>
    </r>
    <r>
      <rPr>
        <sz val="12"/>
        <rFont val="標楷體"/>
        <family val="4"/>
        <charset val="136"/>
      </rPr>
      <t>：關係人交易明細表</t>
    </r>
  </si>
  <si>
    <r>
      <rPr>
        <sz val="12"/>
        <rFont val="標楷體"/>
        <family val="4"/>
        <charset val="136"/>
      </rPr>
      <t>表</t>
    </r>
    <r>
      <rPr>
        <sz val="12"/>
        <rFont val="Times New Roman"/>
        <family val="1"/>
      </rPr>
      <t>21-1</t>
    </r>
    <r>
      <rPr>
        <sz val="12"/>
        <rFont val="標楷體"/>
        <family val="4"/>
        <charset val="136"/>
      </rPr>
      <t>：直接簽單業務分析表</t>
    </r>
  </si>
  <si>
    <r>
      <t>(8)(11)</t>
    </r>
    <r>
      <rPr>
        <sz val="12"/>
        <rFont val="標楷體"/>
        <family val="4"/>
        <charset val="136"/>
      </rPr>
      <t>欄</t>
    </r>
  </si>
  <si>
    <r>
      <rPr>
        <sz val="12"/>
        <rFont val="標楷體"/>
        <family val="4"/>
        <charset val="136"/>
      </rPr>
      <t>表</t>
    </r>
    <r>
      <rPr>
        <sz val="12"/>
        <rFont val="Times New Roman"/>
        <family val="1"/>
      </rPr>
      <t>21-2</t>
    </r>
    <r>
      <rPr>
        <sz val="12"/>
        <rFont val="標楷體"/>
        <family val="4"/>
        <charset val="136"/>
      </rPr>
      <t>：分出再保險業務明細表</t>
    </r>
  </si>
  <si>
    <r>
      <t>(42)</t>
    </r>
    <r>
      <rPr>
        <sz val="12"/>
        <rFont val="標楷體"/>
        <family val="4"/>
        <charset val="136"/>
      </rPr>
      <t>列</t>
    </r>
    <phoneticPr fontId="8" type="noConversion"/>
  </si>
  <si>
    <r>
      <rPr>
        <sz val="12"/>
        <rFont val="標楷體"/>
        <family val="4"/>
        <charset val="136"/>
      </rPr>
      <t>表</t>
    </r>
    <r>
      <rPr>
        <sz val="12"/>
        <rFont val="Times New Roman"/>
        <family val="1"/>
      </rPr>
      <t>21-3</t>
    </r>
    <r>
      <rPr>
        <sz val="12"/>
        <rFont val="標楷體"/>
        <family val="4"/>
        <charset val="136"/>
      </rPr>
      <t>：分入再保險業務明細表</t>
    </r>
  </si>
  <si>
    <r>
      <rPr>
        <sz val="12"/>
        <rFont val="標楷體"/>
        <family val="4"/>
        <charset val="136"/>
      </rPr>
      <t>表</t>
    </r>
    <r>
      <rPr>
        <sz val="12"/>
        <rFont val="Times New Roman"/>
        <family val="1"/>
      </rPr>
      <t>21-4</t>
    </r>
    <r>
      <rPr>
        <sz val="12"/>
        <rFont val="標楷體"/>
        <family val="4"/>
        <charset val="136"/>
      </rPr>
      <t>：自留業務明細表</t>
    </r>
  </si>
  <si>
    <r>
      <rPr>
        <sz val="12"/>
        <rFont val="標楷體"/>
        <family val="4"/>
        <charset val="136"/>
      </rPr>
      <t>表</t>
    </r>
    <r>
      <rPr>
        <sz val="12"/>
        <rFont val="Times New Roman"/>
        <family val="1"/>
      </rPr>
      <t>21-5</t>
    </r>
    <r>
      <rPr>
        <sz val="12"/>
        <rFont val="標楷體"/>
        <family val="4"/>
        <charset val="136"/>
      </rPr>
      <t>：保費收入來源明細表</t>
    </r>
  </si>
  <si>
    <r>
      <rPr>
        <sz val="12"/>
        <rFont val="標楷體"/>
        <family val="4"/>
        <charset val="136"/>
      </rPr>
      <t>表</t>
    </r>
    <r>
      <rPr>
        <sz val="12"/>
        <rFont val="Times New Roman"/>
        <family val="1"/>
      </rPr>
      <t>21-6</t>
    </r>
    <r>
      <rPr>
        <sz val="12"/>
        <rFont val="標楷體"/>
        <family val="4"/>
        <charset val="136"/>
      </rPr>
      <t>：銷售保險商品明細表</t>
    </r>
  </si>
  <si>
    <r>
      <rPr>
        <sz val="12"/>
        <rFont val="標楷體"/>
        <family val="4"/>
        <charset val="136"/>
      </rPr>
      <t>表</t>
    </r>
    <r>
      <rPr>
        <sz val="12"/>
        <rFont val="Times New Roman"/>
        <family val="1"/>
      </rPr>
      <t>21-7</t>
    </r>
    <r>
      <rPr>
        <sz val="12"/>
        <rFont val="標楷體"/>
        <family val="4"/>
        <charset val="136"/>
      </rPr>
      <t>：傷害保險明細表</t>
    </r>
    <phoneticPr fontId="8" type="noConversion"/>
  </si>
  <si>
    <r>
      <rPr>
        <sz val="12"/>
        <rFont val="標楷體"/>
        <family val="4"/>
        <charset val="136"/>
      </rPr>
      <t>表</t>
    </r>
    <r>
      <rPr>
        <sz val="12"/>
        <rFont val="Times New Roman"/>
        <family val="1"/>
      </rPr>
      <t>22</t>
    </r>
    <r>
      <rPr>
        <sz val="12"/>
        <rFont val="標楷體"/>
        <family val="4"/>
        <charset val="136"/>
      </rPr>
      <t>：重大賠案及爭訟明細表</t>
    </r>
  </si>
  <si>
    <r>
      <rPr>
        <sz val="12"/>
        <rFont val="標楷體"/>
        <family val="4"/>
        <charset val="136"/>
      </rPr>
      <t>表</t>
    </r>
    <r>
      <rPr>
        <sz val="12"/>
        <rFont val="Times New Roman"/>
        <family val="1"/>
      </rPr>
      <t>23</t>
    </r>
    <r>
      <rPr>
        <sz val="12"/>
        <rFont val="標楷體"/>
        <family val="4"/>
        <charset val="136"/>
      </rPr>
      <t>：直接簽單及分入再保業務準備金明細表</t>
    </r>
  </si>
  <si>
    <r>
      <rPr>
        <sz val="12"/>
        <rFont val="標楷體"/>
        <family val="4"/>
        <charset val="136"/>
      </rPr>
      <t>表</t>
    </r>
    <r>
      <rPr>
        <sz val="12"/>
        <rFont val="Times New Roman"/>
        <family val="1"/>
      </rPr>
      <t>24</t>
    </r>
    <r>
      <rPr>
        <sz val="12"/>
        <rFont val="標楷體"/>
        <family val="4"/>
        <charset val="136"/>
      </rPr>
      <t>：自留業務未滿期保費準備金明細表</t>
    </r>
  </si>
  <si>
    <r>
      <rPr>
        <sz val="12"/>
        <rFont val="標楷體"/>
        <family val="4"/>
        <charset val="136"/>
      </rPr>
      <t>表</t>
    </r>
    <r>
      <rPr>
        <sz val="12"/>
        <rFont val="Times New Roman"/>
        <family val="1"/>
      </rPr>
      <t>25-1</t>
    </r>
    <r>
      <rPr>
        <sz val="12"/>
        <rFont val="標楷體"/>
        <family val="4"/>
        <charset val="136"/>
      </rPr>
      <t>：重大事故特別準備金明細表</t>
    </r>
  </si>
  <si>
    <r>
      <rPr>
        <sz val="12"/>
        <rFont val="標楷體"/>
        <family val="4"/>
        <charset val="136"/>
      </rPr>
      <t>表</t>
    </r>
    <r>
      <rPr>
        <sz val="12"/>
        <rFont val="Times New Roman"/>
        <family val="1"/>
      </rPr>
      <t>25-2</t>
    </r>
    <r>
      <rPr>
        <sz val="12"/>
        <rFont val="標楷體"/>
        <family val="4"/>
        <charset val="136"/>
      </rPr>
      <t>：危險變動特別準備金明細表</t>
    </r>
  </si>
  <si>
    <r>
      <rPr>
        <sz val="12"/>
        <rFont val="標楷體"/>
        <family val="4"/>
        <charset val="136"/>
      </rPr>
      <t>表</t>
    </r>
    <r>
      <rPr>
        <sz val="12"/>
        <rFont val="Times New Roman"/>
        <family val="1"/>
      </rPr>
      <t>25-3</t>
    </r>
    <r>
      <rPr>
        <sz val="12"/>
        <rFont val="標楷體"/>
        <family val="4"/>
        <charset val="136"/>
      </rPr>
      <t>：重大事故賠案明細表</t>
    </r>
  </si>
  <si>
    <r>
      <rPr>
        <sz val="12"/>
        <rFont val="標楷體"/>
        <family val="4"/>
        <charset val="136"/>
      </rPr>
      <t>表</t>
    </r>
    <r>
      <rPr>
        <sz val="12"/>
        <rFont val="Times New Roman"/>
        <family val="1"/>
      </rPr>
      <t>25-4</t>
    </r>
    <r>
      <rPr>
        <sz val="12"/>
        <rFont val="標楷體"/>
        <family val="4"/>
        <charset val="136"/>
      </rPr>
      <t>：重大事故賠款金額明細表</t>
    </r>
  </si>
  <si>
    <r>
      <rPr>
        <sz val="12"/>
        <rFont val="標楷體"/>
        <family val="4"/>
        <charset val="136"/>
      </rPr>
      <t>表</t>
    </r>
    <r>
      <rPr>
        <sz val="12"/>
        <rFont val="Times New Roman"/>
        <family val="1"/>
      </rPr>
      <t>25-5</t>
    </r>
    <r>
      <rPr>
        <sz val="12"/>
        <rFont val="標楷體"/>
        <family val="4"/>
        <charset val="136"/>
      </rPr>
      <t>：重大事故特別準備金收回提存明細表</t>
    </r>
  </si>
  <si>
    <r>
      <rPr>
        <sz val="12"/>
        <rFont val="標楷體"/>
        <family val="4"/>
        <charset val="136"/>
      </rPr>
      <t>表</t>
    </r>
    <r>
      <rPr>
        <sz val="12"/>
        <rFont val="Times New Roman"/>
        <family val="1"/>
      </rPr>
      <t>25-6</t>
    </r>
    <r>
      <rPr>
        <sz val="12"/>
        <rFont val="標楷體"/>
        <family val="4"/>
        <charset val="136"/>
      </rPr>
      <t>：重大事故特別準備金提存沖回紀錄表</t>
    </r>
  </si>
  <si>
    <r>
      <rPr>
        <sz val="12"/>
        <rFont val="標楷體"/>
        <family val="4"/>
        <charset val="136"/>
      </rPr>
      <t>表</t>
    </r>
    <r>
      <rPr>
        <sz val="12"/>
        <rFont val="Times New Roman"/>
        <family val="1"/>
      </rPr>
      <t>25-7</t>
    </r>
    <r>
      <rPr>
        <sz val="12"/>
        <rFont val="標楷體"/>
        <family val="4"/>
        <charset val="136"/>
      </rPr>
      <t>：住宅抵押貸款信用保證保險特別準備金計算表</t>
    </r>
  </si>
  <si>
    <r>
      <rPr>
        <sz val="12"/>
        <rFont val="標楷體"/>
        <family val="4"/>
        <charset val="136"/>
      </rPr>
      <t>表</t>
    </r>
    <r>
      <rPr>
        <sz val="12"/>
        <rFont val="Times New Roman"/>
        <family val="1"/>
      </rPr>
      <t>25-8</t>
    </r>
    <r>
      <rPr>
        <sz val="12"/>
        <rFont val="標楷體"/>
        <family val="4"/>
        <charset val="136"/>
      </rPr>
      <t>：帳列負債之特別準備明細表</t>
    </r>
    <phoneticPr fontId="8" type="noConversion"/>
  </si>
  <si>
    <r>
      <rPr>
        <sz val="12"/>
        <rFont val="標楷體"/>
        <family val="4"/>
        <charset val="136"/>
      </rPr>
      <t>表</t>
    </r>
    <r>
      <rPr>
        <sz val="12"/>
        <rFont val="Times New Roman"/>
        <family val="1"/>
      </rPr>
      <t>26-1</t>
    </r>
    <r>
      <rPr>
        <sz val="12"/>
        <rFont val="標楷體"/>
        <family val="4"/>
        <charset val="136"/>
      </rPr>
      <t>：賠款準備金明細表</t>
    </r>
  </si>
  <si>
    <r>
      <rPr>
        <sz val="12"/>
        <rFont val="標楷體"/>
        <family val="4"/>
        <charset val="136"/>
      </rPr>
      <t>表</t>
    </r>
    <r>
      <rPr>
        <sz val="12"/>
        <rFont val="Times New Roman"/>
        <family val="1"/>
      </rPr>
      <t>26-2</t>
    </r>
    <r>
      <rPr>
        <sz val="12"/>
        <rFont val="標楷體"/>
        <family val="4"/>
        <charset val="136"/>
      </rPr>
      <t>：直接業務損失發展趨勢分析表</t>
    </r>
  </si>
  <si>
    <r>
      <rPr>
        <sz val="12"/>
        <rFont val="標楷體"/>
        <family val="4"/>
        <charset val="136"/>
      </rPr>
      <t>表</t>
    </r>
    <r>
      <rPr>
        <sz val="12"/>
        <rFont val="Times New Roman"/>
        <family val="1"/>
      </rPr>
      <t>26-3</t>
    </r>
    <r>
      <rPr>
        <sz val="12"/>
        <rFont val="標楷體"/>
        <family val="4"/>
        <charset val="136"/>
      </rPr>
      <t>：自留業務損失發展趨勢分析表</t>
    </r>
  </si>
  <si>
    <r>
      <rPr>
        <sz val="12"/>
        <rFont val="標楷體"/>
        <family val="4"/>
        <charset val="136"/>
      </rPr>
      <t>表</t>
    </r>
    <r>
      <rPr>
        <sz val="12"/>
        <rFont val="Times New Roman"/>
        <family val="1"/>
      </rPr>
      <t>26-4</t>
    </r>
    <r>
      <rPr>
        <sz val="12"/>
        <rFont val="標楷體"/>
        <family val="4"/>
        <charset val="136"/>
      </rPr>
      <t>：保費不足準備金明細表</t>
    </r>
    <phoneticPr fontId="8" type="noConversion"/>
  </si>
  <si>
    <r>
      <rPr>
        <sz val="12"/>
        <rFont val="標楷體"/>
        <family val="4"/>
        <charset val="136"/>
      </rPr>
      <t>表</t>
    </r>
    <r>
      <rPr>
        <sz val="12"/>
        <rFont val="Times New Roman"/>
        <family val="1"/>
      </rPr>
      <t>26-5</t>
    </r>
    <r>
      <rPr>
        <sz val="12"/>
        <rFont val="標楷體"/>
        <family val="4"/>
        <charset val="136"/>
      </rPr>
      <t>：負債適足準備明細表</t>
    </r>
  </si>
  <si>
    <r>
      <rPr>
        <sz val="12"/>
        <rFont val="標楷體"/>
        <family val="4"/>
        <charset val="136"/>
      </rPr>
      <t>表</t>
    </r>
    <r>
      <rPr>
        <sz val="12"/>
        <rFont val="Times New Roman"/>
        <family val="1"/>
      </rPr>
      <t>26-6</t>
    </r>
    <r>
      <rPr>
        <sz val="12"/>
        <rFont val="標楷體"/>
        <family val="4"/>
        <charset val="136"/>
      </rPr>
      <t>：具金融商品性質之保險契約準備明細表</t>
    </r>
    <phoneticPr fontId="8" type="noConversion"/>
  </si>
  <si>
    <r>
      <rPr>
        <sz val="12"/>
        <rFont val="標楷體"/>
        <family val="4"/>
        <charset val="136"/>
      </rPr>
      <t>表</t>
    </r>
    <r>
      <rPr>
        <sz val="12"/>
        <rFont val="Times New Roman"/>
        <family val="1"/>
      </rPr>
      <t>27-1</t>
    </r>
    <r>
      <rPr>
        <sz val="12"/>
        <rFont val="標楷體"/>
        <family val="4"/>
        <charset val="136"/>
      </rPr>
      <t>：保險費用表一</t>
    </r>
    <r>
      <rPr>
        <sz val="12"/>
        <rFont val="Times New Roman"/>
        <family val="1"/>
      </rPr>
      <t>(A0)-</t>
    </r>
    <r>
      <rPr>
        <sz val="12"/>
        <rFont val="標楷體"/>
        <family val="4"/>
        <charset val="136"/>
      </rPr>
      <t>營業費用明細</t>
    </r>
  </si>
  <si>
    <r>
      <rPr>
        <sz val="12"/>
        <rFont val="標楷體"/>
        <family val="4"/>
        <charset val="136"/>
      </rPr>
      <t>表</t>
    </r>
    <r>
      <rPr>
        <sz val="12"/>
        <rFont val="Times New Roman"/>
        <family val="1"/>
      </rPr>
      <t>27-2</t>
    </r>
    <r>
      <rPr>
        <sz val="12"/>
        <rFont val="標楷體"/>
        <family val="4"/>
        <charset val="136"/>
      </rPr>
      <t>：保險費用表二</t>
    </r>
    <r>
      <rPr>
        <sz val="12"/>
        <rFont val="Times New Roman"/>
        <family val="1"/>
      </rPr>
      <t>(A1)-</t>
    </r>
    <r>
      <rPr>
        <sz val="12"/>
        <rFont val="標楷體"/>
        <family val="4"/>
        <charset val="136"/>
      </rPr>
      <t>自留業務部份</t>
    </r>
  </si>
  <si>
    <r>
      <rPr>
        <sz val="12"/>
        <rFont val="標楷體"/>
        <family val="4"/>
        <charset val="136"/>
      </rPr>
      <t>表</t>
    </r>
    <r>
      <rPr>
        <sz val="12"/>
        <rFont val="Times New Roman"/>
        <family val="1"/>
      </rPr>
      <t>27-3</t>
    </r>
    <r>
      <rPr>
        <sz val="12"/>
        <rFont val="標楷體"/>
        <family val="4"/>
        <charset val="136"/>
      </rPr>
      <t>：保險費用表三</t>
    </r>
    <r>
      <rPr>
        <sz val="12"/>
        <rFont val="Times New Roman"/>
        <family val="1"/>
      </rPr>
      <t>(A2)-</t>
    </r>
    <r>
      <rPr>
        <sz val="12"/>
        <rFont val="標楷體"/>
        <family val="4"/>
        <charset val="136"/>
      </rPr>
      <t>直接業務部份</t>
    </r>
  </si>
  <si>
    <r>
      <rPr>
        <sz val="12"/>
        <rFont val="標楷體"/>
        <family val="4"/>
        <charset val="136"/>
      </rPr>
      <t>表</t>
    </r>
    <r>
      <rPr>
        <sz val="12"/>
        <rFont val="Times New Roman"/>
        <family val="1"/>
      </rPr>
      <t>27-4</t>
    </r>
    <r>
      <rPr>
        <sz val="12"/>
        <rFont val="標楷體"/>
        <family val="4"/>
        <charset val="136"/>
      </rPr>
      <t>：直接招攬費用率與非直接招攬費用率</t>
    </r>
    <r>
      <rPr>
        <sz val="12"/>
        <rFont val="Times New Roman"/>
        <family val="1"/>
      </rPr>
      <t>-</t>
    </r>
    <r>
      <rPr>
        <sz val="12"/>
        <rFont val="標楷體"/>
        <family val="4"/>
        <charset val="136"/>
      </rPr>
      <t>任意汽車保險及火災保險</t>
    </r>
    <r>
      <rPr>
        <sz val="12"/>
        <rFont val="Times New Roman"/>
        <family val="1"/>
      </rPr>
      <t>(</t>
    </r>
    <r>
      <rPr>
        <sz val="12"/>
        <rFont val="標楷體"/>
        <family val="4"/>
        <charset val="136"/>
      </rPr>
      <t>險種別</t>
    </r>
    <r>
      <rPr>
        <sz val="12"/>
        <rFont val="Times New Roman"/>
        <family val="1"/>
      </rPr>
      <t>)</t>
    </r>
    <phoneticPr fontId="8" type="noConversion"/>
  </si>
  <si>
    <r>
      <rPr>
        <sz val="12"/>
        <rFont val="標楷體"/>
        <family val="4"/>
        <charset val="136"/>
      </rPr>
      <t>表</t>
    </r>
    <r>
      <rPr>
        <sz val="12"/>
        <rFont val="Times New Roman"/>
        <family val="1"/>
      </rPr>
      <t>27-4-1</t>
    </r>
    <r>
      <rPr>
        <sz val="12"/>
        <rFont val="標楷體"/>
        <family val="4"/>
        <charset val="136"/>
      </rPr>
      <t>：直接招攬費用率與非直接招攬費用率</t>
    </r>
    <r>
      <rPr>
        <sz val="12"/>
        <rFont val="Times New Roman"/>
        <family val="1"/>
      </rPr>
      <t>-</t>
    </r>
    <r>
      <rPr>
        <sz val="12"/>
        <rFont val="標楷體"/>
        <family val="4"/>
        <charset val="136"/>
      </rPr>
      <t>任意汽車保險及火災保險</t>
    </r>
    <r>
      <rPr>
        <sz val="12"/>
        <rFont val="Times New Roman"/>
        <family val="1"/>
      </rPr>
      <t>(</t>
    </r>
    <r>
      <rPr>
        <sz val="12"/>
        <rFont val="標楷體"/>
        <family val="4"/>
        <charset val="136"/>
      </rPr>
      <t>商品別</t>
    </r>
    <r>
      <rPr>
        <sz val="12"/>
        <rFont val="Times New Roman"/>
        <family val="1"/>
      </rPr>
      <t>)</t>
    </r>
    <phoneticPr fontId="6" type="noConversion"/>
  </si>
  <si>
    <r>
      <rPr>
        <sz val="12"/>
        <rFont val="標楷體"/>
        <family val="4"/>
        <charset val="136"/>
      </rPr>
      <t>表</t>
    </r>
    <r>
      <rPr>
        <sz val="12"/>
        <rFont val="Times New Roman"/>
        <family val="1"/>
      </rPr>
      <t>27-4-2</t>
    </r>
    <r>
      <rPr>
        <sz val="12"/>
        <rFont val="標楷體"/>
        <family val="4"/>
        <charset val="136"/>
      </rPr>
      <t>：直接招攬費用率與非直接招攬費用率</t>
    </r>
    <r>
      <rPr>
        <sz val="12"/>
        <rFont val="Times New Roman"/>
        <family val="1"/>
      </rPr>
      <t>-</t>
    </r>
    <r>
      <rPr>
        <sz val="12"/>
        <rFont val="標楷體"/>
        <family val="4"/>
        <charset val="136"/>
      </rPr>
      <t>任意汽車保險及火災保險檢核表</t>
    </r>
    <phoneticPr fontId="6"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</si>
  <si>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8" type="noConversion"/>
  </si>
  <si>
    <r>
      <rPr>
        <sz val="12"/>
        <rFont val="標楷體"/>
        <family val="4"/>
        <charset val="136"/>
      </rPr>
      <t>表</t>
    </r>
    <r>
      <rPr>
        <sz val="12"/>
        <rFont val="Times New Roman"/>
        <family val="1"/>
      </rPr>
      <t>29</t>
    </r>
    <r>
      <rPr>
        <sz val="12"/>
        <rFont val="標楷體"/>
        <family val="4"/>
        <charset val="136"/>
      </rPr>
      <t>：財務業務指標計算表</t>
    </r>
  </si>
  <si>
    <r>
      <rPr>
        <sz val="12"/>
        <rFont val="標楷體"/>
        <family val="4"/>
        <charset val="136"/>
      </rPr>
      <t>免查列</t>
    </r>
    <r>
      <rPr>
        <sz val="12"/>
        <rFont val="Times New Roman"/>
        <family val="1"/>
      </rPr>
      <t>(22)(23)</t>
    </r>
    <phoneticPr fontId="8" type="noConversion"/>
  </si>
  <si>
    <r>
      <rPr>
        <sz val="12"/>
        <rFont val="標楷體"/>
        <family val="4"/>
        <charset val="136"/>
      </rPr>
      <t>表</t>
    </r>
    <r>
      <rPr>
        <sz val="12"/>
        <rFont val="Times New Roman"/>
        <family val="1"/>
      </rPr>
      <t>30-1</t>
    </r>
    <r>
      <rPr>
        <sz val="12"/>
        <rFont val="標楷體"/>
        <family val="4"/>
        <charset val="136"/>
      </rPr>
      <t>：資本適足性分析表</t>
    </r>
    <phoneticPr fontId="8"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</si>
  <si>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6"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</si>
  <si>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</si>
  <si>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8"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</si>
  <si>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C1b</t>
    </r>
    <r>
      <rPr>
        <sz val="12"/>
        <rFont val="標楷體"/>
        <family val="4"/>
        <charset val="136"/>
      </rPr>
      <t>：國外資產風險</t>
    </r>
    <r>
      <rPr>
        <sz val="12"/>
        <rFont val="Times New Roman"/>
        <family val="1"/>
      </rPr>
      <t>--</t>
    </r>
    <r>
      <rPr>
        <sz val="12"/>
        <rFont val="標楷體"/>
        <family val="4"/>
        <charset val="136"/>
      </rPr>
      <t>非關係人信用風險計算表</t>
    </r>
    <phoneticPr fontId="6" type="noConversion"/>
  </si>
  <si>
    <r>
      <rPr>
        <sz val="12"/>
        <rFont val="標楷體"/>
        <family val="4"/>
        <charset val="136"/>
      </rPr>
      <t>表</t>
    </r>
    <r>
      <rPr>
        <sz val="12"/>
        <rFont val="Times New Roman"/>
        <family val="1"/>
      </rPr>
      <t>30-3-3</t>
    </r>
    <r>
      <rPr>
        <sz val="12"/>
        <rFont val="標楷體"/>
        <family val="4"/>
        <charset val="136"/>
      </rPr>
      <t>：組合式存款風險資本額計算表</t>
    </r>
    <phoneticPr fontId="8" type="noConversion"/>
  </si>
  <si>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</si>
  <si>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30-4-1</t>
    </r>
    <r>
      <rPr>
        <sz val="12"/>
        <rFont val="標楷體"/>
        <family val="4"/>
        <charset val="136"/>
      </rPr>
      <t>：再保險資產風險資本額計算表</t>
    </r>
    <phoneticPr fontId="8" type="noConversion"/>
  </si>
  <si>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</si>
  <si>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30-5-1</t>
    </r>
    <r>
      <rPr>
        <sz val="12"/>
        <rFont val="標楷體"/>
        <family val="4"/>
        <charset val="136"/>
      </rPr>
      <t>：</t>
    </r>
    <r>
      <rPr>
        <sz val="12"/>
        <rFont val="Times New Roman"/>
        <family val="1"/>
      </rPr>
      <t>R3c</t>
    </r>
    <r>
      <rPr>
        <sz val="12"/>
        <rFont val="標楷體"/>
        <family val="4"/>
        <charset val="136"/>
      </rPr>
      <t>：核保風險</t>
    </r>
    <r>
      <rPr>
        <sz val="12"/>
        <rFont val="Times New Roman"/>
        <family val="1"/>
      </rPr>
      <t>--</t>
    </r>
    <r>
      <rPr>
        <sz val="12"/>
        <rFont val="標楷體"/>
        <family val="4"/>
        <charset val="136"/>
      </rPr>
      <t>長年期保險風險計算表</t>
    </r>
    <phoneticPr fontId="8" type="noConversion"/>
  </si>
  <si>
    <r>
      <rPr>
        <sz val="12"/>
        <rFont val="標楷體"/>
        <family val="4"/>
        <charset val="136"/>
      </rPr>
      <t>表</t>
    </r>
    <r>
      <rPr>
        <sz val="12"/>
        <rFont val="Times New Roman"/>
        <family val="1"/>
      </rPr>
      <t>30-5-2</t>
    </r>
    <r>
      <rPr>
        <sz val="12"/>
        <rFont val="標楷體"/>
        <family val="4"/>
        <charset val="136"/>
      </rPr>
      <t>：</t>
    </r>
    <r>
      <rPr>
        <sz val="12"/>
        <rFont val="Times New Roman"/>
        <family val="1"/>
      </rPr>
      <t>R</t>
    </r>
    <r>
      <rPr>
        <vertAlign val="subscript"/>
        <sz val="12"/>
        <rFont val="Times New Roman"/>
        <family val="1"/>
      </rPr>
      <t>3d</t>
    </r>
    <r>
      <rPr>
        <sz val="12"/>
        <rFont val="標楷體"/>
        <family val="4"/>
        <charset val="136"/>
      </rPr>
      <t>：天災風險資本計算表</t>
    </r>
    <r>
      <rPr>
        <sz val="12"/>
        <rFont val="Times New Roman"/>
        <family val="1"/>
      </rPr>
      <t/>
    </r>
    <phoneticPr fontId="8" type="noConversion"/>
  </si>
  <si>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</si>
  <si>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</si>
  <si>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t>
    </r>
    <r>
      <rPr>
        <sz val="12"/>
        <rFont val="標楷體"/>
        <family val="4"/>
        <charset val="136"/>
      </rPr>
      <t>：自有資本總額計算表</t>
    </r>
  </si>
  <si>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6"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</si>
  <si>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8"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</si>
  <si>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</si>
  <si>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8" type="noConversion"/>
  </si>
  <si>
    <r>
      <rPr>
        <sz val="12"/>
        <rFont val="標楷體"/>
        <family val="4"/>
        <charset val="136"/>
      </rPr>
      <t>表</t>
    </r>
    <r>
      <rPr>
        <sz val="12"/>
        <rFont val="Times New Roman"/>
        <family val="1"/>
      </rPr>
      <t>30-8-8</t>
    </r>
    <r>
      <rPr>
        <sz val="12"/>
        <rFont val="標楷體"/>
        <family val="4"/>
        <charset val="136"/>
      </rPr>
      <t>：得計入自有資本之重大事故特別準備金</t>
    </r>
    <phoneticPr fontId="8" type="noConversion"/>
  </si>
  <si>
    <r>
      <rPr>
        <sz val="12"/>
        <rFont val="標楷體"/>
        <family val="4"/>
        <charset val="136"/>
      </rPr>
      <t>表</t>
    </r>
    <r>
      <rPr>
        <sz val="12"/>
        <rFont val="Times New Roman"/>
        <family val="1"/>
      </rPr>
      <t>30-9</t>
    </r>
    <r>
      <rPr>
        <sz val="12"/>
        <rFont val="標楷體"/>
        <family val="4"/>
        <charset val="136"/>
      </rPr>
      <t>：信用評等資訊調整表</t>
    </r>
  </si>
  <si>
    <r>
      <rPr>
        <sz val="12"/>
        <rFont val="標楷體"/>
        <family val="4"/>
        <charset val="136"/>
      </rPr>
      <t>表</t>
    </r>
    <r>
      <rPr>
        <sz val="12"/>
        <rFont val="Times New Roman"/>
        <family val="1"/>
      </rPr>
      <t>30-10</t>
    </r>
    <r>
      <rPr>
        <sz val="12"/>
        <rFont val="標楷體"/>
        <family val="4"/>
        <charset val="136"/>
      </rPr>
      <t>：資產集中度係數計算表</t>
    </r>
  </si>
  <si>
    <r>
      <rPr>
        <sz val="12"/>
        <rFont val="標楷體"/>
        <family val="4"/>
        <charset val="136"/>
      </rPr>
      <t>表</t>
    </r>
    <r>
      <rPr>
        <sz val="12"/>
        <rFont val="Times New Roman"/>
        <family val="1"/>
      </rPr>
      <t>30-11</t>
    </r>
    <r>
      <rPr>
        <sz val="12"/>
        <rFont val="標楷體"/>
        <family val="4"/>
        <charset val="136"/>
      </rPr>
      <t>：核保風險之損失及業務集中調整係數試算表</t>
    </r>
  </si>
  <si>
    <r>
      <rPr>
        <sz val="12"/>
        <rFont val="標楷體"/>
        <family val="4"/>
        <charset val="136"/>
      </rPr>
      <t>表</t>
    </r>
    <r>
      <rPr>
        <sz val="12"/>
        <rFont val="Times New Roman"/>
        <family val="1"/>
      </rPr>
      <t>30-12</t>
    </r>
    <r>
      <rPr>
        <sz val="12"/>
        <rFont val="標楷體"/>
        <family val="4"/>
        <charset val="136"/>
      </rPr>
      <t>：核保風險之成長風險係數試算表</t>
    </r>
  </si>
  <si>
    <r>
      <rPr>
        <sz val="12"/>
        <rFont val="標楷體"/>
        <family val="4"/>
        <charset val="136"/>
      </rPr>
      <t>表</t>
    </r>
    <r>
      <rPr>
        <sz val="12"/>
        <rFont val="Times New Roman"/>
        <family val="1"/>
      </rPr>
      <t>30-13</t>
    </r>
    <r>
      <rPr>
        <sz val="12"/>
        <rFont val="標楷體"/>
        <family val="4"/>
        <charset val="136"/>
      </rPr>
      <t>：投資資產信用評等資訊表</t>
    </r>
    <phoneticPr fontId="6"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</si>
  <si>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6"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</si>
  <si>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6"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</si>
  <si>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6"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</si>
  <si>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6"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</si>
  <si>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6"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</si>
  <si>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6"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</si>
  <si>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6"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</si>
  <si>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6"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</si>
  <si>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6"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</si>
  <si>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6"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</si>
  <si>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6"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</si>
  <si>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6" type="noConversion"/>
  </si>
  <si>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</si>
  <si>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</si>
  <si>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</si>
  <si>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</si>
  <si>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</si>
  <si>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</si>
  <si>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</si>
  <si>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</si>
  <si>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</si>
  <si>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</si>
  <si>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</si>
  <si>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</si>
  <si>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</si>
  <si>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</si>
  <si>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</si>
  <si>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</si>
  <si>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</si>
  <si>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</si>
  <si>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</si>
  <si>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</si>
  <si>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</si>
  <si>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</si>
  <si>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</si>
  <si>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</si>
  <si>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</si>
  <si>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</si>
  <si>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</si>
  <si>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</si>
  <si>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</si>
  <si>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</si>
  <si>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</si>
  <si>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</si>
  <si>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</si>
  <si>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</si>
  <si>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</si>
  <si>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</si>
  <si>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</si>
  <si>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</si>
  <si>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</si>
  <si>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</si>
  <si>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</si>
  <si>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</si>
  <si>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</si>
  <si>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</si>
  <si>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</si>
  <si>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</si>
  <si>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</si>
  <si>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</si>
  <si>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</si>
  <si>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</si>
  <si>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</si>
  <si>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</si>
  <si>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</si>
  <si>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r>
      <rPr>
        <sz val="11"/>
        <color indexed="8"/>
        <rFont val="標楷體"/>
        <family val="4"/>
        <charset val="136"/>
      </rPr>
      <t>列號</t>
    </r>
    <phoneticPr fontId="8" type="noConversion"/>
  </si>
  <si>
    <t>註2：依據我國清償能力制度導入天災風險資本計提規範，自有資本之計算加入會計險別06(貨物運輸保險)、19(工程保險)、25(商業性地震保險)及28(颱風洪水保險)之重大事故特別準備金權益及負債合計金額。</t>
    <phoneticPr fontId="8" type="noConversion"/>
  </si>
  <si>
    <r>
      <rPr>
        <b/>
        <sz val="12"/>
        <color indexed="8"/>
        <rFont val="標楷體"/>
        <family val="4"/>
        <charset val="136"/>
      </rPr>
      <t>備註</t>
    </r>
  </si>
  <si>
    <r>
      <rPr>
        <sz val="12"/>
        <color indexed="8"/>
        <rFont val="標楷體"/>
        <family val="4"/>
        <charset val="136"/>
      </rPr>
      <t>表</t>
    </r>
    <r>
      <rPr>
        <sz val="12"/>
        <color indexed="8"/>
        <rFont val="Times New Roman"/>
        <family val="1"/>
      </rPr>
      <t>11-1</t>
    </r>
    <r>
      <rPr>
        <sz val="12"/>
        <color indexed="8"/>
        <rFont val="標楷體"/>
        <family val="4"/>
        <charset val="136"/>
      </rPr>
      <t>：公司債餘額明細表</t>
    </r>
    <phoneticPr fontId="6" type="noConversion"/>
  </si>
  <si>
    <r>
      <rPr>
        <sz val="12"/>
        <color indexed="8"/>
        <rFont val="標楷體"/>
        <family val="4"/>
        <charset val="136"/>
      </rPr>
      <t>單位</t>
    </r>
    <r>
      <rPr>
        <sz val="12"/>
        <color indexed="8"/>
        <rFont val="Times New Roman"/>
        <family val="1"/>
      </rPr>
      <t>:</t>
    </r>
    <r>
      <rPr>
        <sz val="12"/>
        <color indexed="8"/>
        <rFont val="標楷體"/>
        <family val="4"/>
        <charset val="136"/>
      </rPr>
      <t>新台幣元</t>
    </r>
    <r>
      <rPr>
        <sz val="12"/>
        <color indexed="8"/>
        <rFont val="Times New Roman"/>
        <family val="1"/>
      </rPr>
      <t>, %</t>
    </r>
    <phoneticPr fontId="6" type="noConversion"/>
  </si>
  <si>
    <r>
      <rPr>
        <b/>
        <sz val="12"/>
        <color indexed="8"/>
        <rFont val="標楷體"/>
        <family val="4"/>
        <charset val="136"/>
      </rPr>
      <t>列號</t>
    </r>
  </si>
  <si>
    <r>
      <rPr>
        <b/>
        <sz val="12"/>
        <color indexed="8"/>
        <rFont val="標楷體"/>
        <family val="4"/>
        <charset val="136"/>
      </rPr>
      <t>證券標的</t>
    </r>
  </si>
  <si>
    <r>
      <rPr>
        <b/>
        <sz val="12"/>
        <color indexed="8"/>
        <rFont val="標楷體"/>
        <family val="4"/>
        <charset val="136"/>
      </rPr>
      <t>發行公司</t>
    </r>
  </si>
  <si>
    <r>
      <rPr>
        <b/>
        <sz val="12"/>
        <color indexed="8"/>
        <rFont val="標楷體"/>
        <family val="4"/>
        <charset val="136"/>
      </rPr>
      <t>募集方式</t>
    </r>
  </si>
  <si>
    <r>
      <rPr>
        <b/>
        <sz val="12"/>
        <color indexed="8"/>
        <rFont val="標楷體"/>
        <family val="4"/>
        <charset val="136"/>
      </rPr>
      <t>交易種類</t>
    </r>
  </si>
  <si>
    <r>
      <rPr>
        <b/>
        <sz val="12"/>
        <color indexed="8"/>
        <rFont val="標楷體"/>
        <family val="4"/>
        <charset val="136"/>
      </rPr>
      <t>投資型態</t>
    </r>
  </si>
  <si>
    <r>
      <rPr>
        <b/>
        <sz val="12"/>
        <color indexed="8"/>
        <rFont val="標楷體"/>
        <family val="4"/>
        <charset val="136"/>
      </rPr>
      <t>是否為專案運用公共及社會福利事業投資</t>
    </r>
    <phoneticPr fontId="6" type="noConversion"/>
  </si>
  <si>
    <r>
      <rPr>
        <b/>
        <sz val="12"/>
        <color indexed="8"/>
        <rFont val="標楷體"/>
        <family val="4"/>
        <charset val="136"/>
      </rPr>
      <t>是否為具資本性質債券</t>
    </r>
    <phoneticPr fontId="6" type="noConversion"/>
  </si>
  <si>
    <r>
      <rPr>
        <b/>
        <sz val="12"/>
        <color indexed="8"/>
        <rFont val="標楷體"/>
        <family val="4"/>
        <charset val="136"/>
      </rPr>
      <t>是否屬實質互相投資之具資本性質債券</t>
    </r>
    <phoneticPr fontId="6" type="noConversion"/>
  </si>
  <si>
    <r>
      <rPr>
        <b/>
        <sz val="12"/>
        <color indexed="8"/>
        <rFont val="標楷體"/>
        <family val="4"/>
        <charset val="136"/>
      </rPr>
      <t>發行公司隸屬國家</t>
    </r>
  </si>
  <si>
    <r>
      <rPr>
        <b/>
        <sz val="12"/>
        <color indexed="8"/>
        <rFont val="標楷體"/>
        <family val="4"/>
        <charset val="136"/>
      </rPr>
      <t>是否為擔保公司債</t>
    </r>
  </si>
  <si>
    <r>
      <rPr>
        <b/>
        <sz val="12"/>
        <color indexed="8"/>
        <rFont val="標楷體"/>
        <family val="4"/>
        <charset val="136"/>
      </rPr>
      <t>交易市場型態</t>
    </r>
  </si>
  <si>
    <r>
      <rPr>
        <b/>
        <sz val="12"/>
        <color indexed="8"/>
        <rFont val="標楷體"/>
        <family val="4"/>
        <charset val="136"/>
      </rPr>
      <t>持有資產幣別</t>
    </r>
  </si>
  <si>
    <r>
      <rPr>
        <b/>
        <sz val="12"/>
        <color indexed="8"/>
        <rFont val="標楷體"/>
        <family val="4"/>
        <charset val="136"/>
      </rPr>
      <t>到期
年月日</t>
    </r>
  </si>
  <si>
    <r>
      <rPr>
        <b/>
        <sz val="12"/>
        <color indexed="8"/>
        <rFont val="標楷體"/>
        <family val="4"/>
        <charset val="136"/>
      </rPr>
      <t>票面年利率</t>
    </r>
  </si>
  <si>
    <r>
      <rPr>
        <b/>
        <sz val="12"/>
        <color indexed="8"/>
        <rFont val="標楷體"/>
        <family val="4"/>
        <charset val="136"/>
      </rPr>
      <t>帳載金額占該發行公司債之公司業主權益比率</t>
    </r>
    <r>
      <rPr>
        <b/>
        <sz val="12"/>
        <color indexed="8"/>
        <rFont val="Times New Roman"/>
        <family val="1"/>
      </rPr>
      <t>%</t>
    </r>
    <phoneticPr fontId="6" type="noConversion"/>
  </si>
  <si>
    <r>
      <rPr>
        <b/>
        <sz val="12"/>
        <color indexed="8"/>
        <rFont val="標楷體"/>
        <family val="4"/>
        <charset val="136"/>
      </rPr>
      <t>付息方式</t>
    </r>
  </si>
  <si>
    <r>
      <rPr>
        <b/>
        <sz val="12"/>
        <color indexed="8"/>
        <rFont val="標楷體"/>
        <family val="4"/>
        <charset val="136"/>
      </rPr>
      <t>面值總金額</t>
    </r>
  </si>
  <si>
    <r>
      <rPr>
        <b/>
        <sz val="12"/>
        <color indexed="8"/>
        <rFont val="標楷體"/>
        <family val="4"/>
        <charset val="136"/>
      </rPr>
      <t xml:space="preserve">期末帳載金額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6" type="noConversion"/>
  </si>
  <si>
    <r>
      <rPr>
        <b/>
        <sz val="12"/>
        <color indexed="8"/>
        <rFont val="標楷體"/>
        <family val="4"/>
        <charset val="136"/>
      </rPr>
      <t>最近期成交日公允價值總金額</t>
    </r>
    <phoneticPr fontId="6" type="noConversion"/>
  </si>
  <si>
    <r>
      <rPr>
        <b/>
        <sz val="12"/>
        <color indexed="8"/>
        <rFont val="標楷體"/>
        <family val="4"/>
        <charset val="136"/>
      </rPr>
      <t>未實現損益</t>
    </r>
    <phoneticPr fontId="11" type="noConversion"/>
  </si>
  <si>
    <r>
      <rPr>
        <b/>
        <sz val="12"/>
        <color indexed="8"/>
        <rFont val="標楷體"/>
        <family val="4"/>
        <charset val="136"/>
      </rPr>
      <t>帳載金額占資金總額比率</t>
    </r>
    <phoneticPr fontId="6" type="noConversion"/>
  </si>
  <si>
    <r>
      <rPr>
        <b/>
        <sz val="12"/>
        <color indexed="8"/>
        <rFont val="標楷體"/>
        <family val="4"/>
        <charset val="136"/>
      </rPr>
      <t>保管情形</t>
    </r>
  </si>
  <si>
    <r>
      <rPr>
        <b/>
        <sz val="12"/>
        <color indexed="8"/>
        <rFont val="標楷體"/>
        <family val="4"/>
        <charset val="136"/>
      </rPr>
      <t>代號</t>
    </r>
  </si>
  <si>
    <r>
      <rPr>
        <b/>
        <sz val="12"/>
        <color indexed="8"/>
        <rFont val="標楷體"/>
        <family val="4"/>
        <charset val="136"/>
      </rPr>
      <t>名稱</t>
    </r>
  </si>
  <si>
    <r>
      <rPr>
        <b/>
        <sz val="12"/>
        <color indexed="8"/>
        <rFont val="標楷體"/>
        <family val="4"/>
        <charset val="136"/>
      </rPr>
      <t>信用評等機構</t>
    </r>
  </si>
  <si>
    <r>
      <rPr>
        <b/>
        <sz val="12"/>
        <color indexed="8"/>
        <rFont val="標楷體"/>
        <family val="4"/>
        <charset val="136"/>
      </rPr>
      <t>評等等級</t>
    </r>
  </si>
  <si>
    <r>
      <rPr>
        <b/>
        <sz val="12"/>
        <color indexed="8"/>
        <rFont val="標楷體"/>
        <family val="4"/>
        <charset val="136"/>
      </rPr>
      <t>是否為關係人</t>
    </r>
  </si>
  <si>
    <r>
      <rPr>
        <b/>
        <sz val="12"/>
        <color indexed="8"/>
        <rFont val="標楷體"/>
        <family val="4"/>
        <charset val="136"/>
      </rPr>
      <t>非以公允價值評價者</t>
    </r>
    <phoneticPr fontId="8" type="noConversion"/>
  </si>
  <si>
    <r>
      <rPr>
        <b/>
        <sz val="12"/>
        <color indexed="8"/>
        <rFont val="標楷體"/>
        <family val="4"/>
        <charset val="136"/>
      </rPr>
      <t>以公允價值評價者</t>
    </r>
  </si>
  <si>
    <r>
      <rPr>
        <sz val="12"/>
        <color indexed="8"/>
        <rFont val="標楷體"/>
        <family val="4"/>
        <charset val="136"/>
      </rPr>
      <t>註</t>
    </r>
    <r>
      <rPr>
        <sz val="12"/>
        <color indexed="8"/>
        <rFont val="Times New Roman"/>
        <family val="1"/>
      </rPr>
      <t>:</t>
    </r>
  </si>
  <si>
    <r>
      <rPr>
        <sz val="12"/>
        <color indexed="8"/>
        <rFont val="標楷體"/>
        <family val="4"/>
        <charset val="136"/>
      </rPr>
      <t>證券標的及發行公司代號請洽由財團法人保險事業發展中心統一配賦。</t>
    </r>
    <phoneticPr fontId="6" type="noConversion"/>
  </si>
  <si>
    <r>
      <rPr>
        <sz val="12"/>
        <color indexed="8"/>
        <rFont val="標楷體"/>
        <family val="4"/>
        <charset val="136"/>
      </rPr>
      <t>評等等級請依信用評等機構所列填寫，並以最近一年之評等資料填寫，若無信用評等者請填無。</t>
    </r>
    <phoneticPr fontId="6"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</si>
  <si>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 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 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t>
    </r>
    <phoneticPr fontId="6" type="noConversion"/>
  </si>
  <si>
    <r>
      <rPr>
        <sz val="12"/>
        <color indexed="8"/>
        <rFont val="標楷體"/>
        <family val="4"/>
        <charset val="136"/>
      </rPr>
      <t>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6" type="noConversion"/>
  </si>
  <si>
    <r>
      <rPr>
        <sz val="12"/>
        <color indexed="8"/>
        <rFont val="標楷體"/>
        <family val="4"/>
        <charset val="136"/>
      </rPr>
      <t>募集方式請依序填列</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r>
      <rPr>
        <sz val="12"/>
        <color indexed="8"/>
        <rFont val="Times New Roman"/>
        <family val="1"/>
      </rPr>
      <t>, C.</t>
    </r>
    <r>
      <rPr>
        <sz val="12"/>
        <color indexed="8"/>
        <rFont val="標楷體"/>
        <family val="4"/>
        <charset val="136"/>
      </rPr>
      <t>其他。</t>
    </r>
    <phoneticPr fontId="6" type="noConversion"/>
  </si>
  <si>
    <r>
      <rPr>
        <sz val="12"/>
        <color indexed="8"/>
        <rFont val="標楷體"/>
        <family val="4"/>
        <charset val="136"/>
      </rPr>
      <t>交易種類請依序填列</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phoneticPr fontId="6" type="noConversion"/>
  </si>
  <si>
    <r>
      <rPr>
        <sz val="12"/>
        <color indexed="8"/>
        <rFont val="標楷體"/>
        <family val="4"/>
        <charset val="136"/>
      </rPr>
      <t>投資型態請依序填列</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xml:space="preserve">, </t>
    </r>
    <phoneticPr fontId="6" type="noConversion"/>
  </si>
  <si>
    <r>
      <t>C.</t>
    </r>
    <r>
      <rPr>
        <sz val="12"/>
        <color indexed="8"/>
        <rFont val="標楷體"/>
        <family val="4"/>
        <charset val="136"/>
      </rPr>
      <t>按攤銷後成本衡量之金融資產</t>
    </r>
    <r>
      <rPr>
        <sz val="12"/>
        <color indexed="8"/>
        <rFont val="Times New Roman"/>
        <family val="1"/>
      </rPr>
      <t>(</t>
    </r>
    <r>
      <rPr>
        <sz val="12"/>
        <color indexed="8"/>
        <rFont val="標楷體"/>
        <family val="4"/>
        <charset val="136"/>
      </rPr>
      <t>以上均含其他、存出抵繳保證金、財務危機之公司債券等</t>
    </r>
    <r>
      <rPr>
        <sz val="12"/>
        <color indexed="8"/>
        <rFont val="Times New Roman"/>
        <family val="1"/>
      </rPr>
      <t>)</t>
    </r>
    <r>
      <rPr>
        <sz val="12"/>
        <color indexed="8"/>
        <rFont val="標楷體"/>
        <family val="4"/>
        <charset val="136"/>
      </rPr>
      <t>。</t>
    </r>
    <phoneticPr fontId="6"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</si>
  <si>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 B.</t>
    </r>
    <r>
      <rPr>
        <sz val="12"/>
        <color indexed="8"/>
        <rFont val="標楷體"/>
        <family val="4"/>
        <charset val="136"/>
      </rPr>
      <t>專案運用</t>
    </r>
    <r>
      <rPr>
        <sz val="12"/>
        <color indexed="8"/>
        <rFont val="Times New Roman"/>
        <family val="1"/>
      </rPr>
      <t>-</t>
    </r>
    <r>
      <rPr>
        <sz val="12"/>
        <color indexed="8"/>
        <rFont val="標楷體"/>
        <family val="4"/>
        <charset val="136"/>
      </rPr>
      <t>創業投資</t>
    </r>
    <r>
      <rPr>
        <sz val="12"/>
        <color indexed="8"/>
        <rFont val="Times New Roman"/>
        <family val="1"/>
      </rPr>
      <t>, C.</t>
    </r>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r>
      <rPr>
        <sz val="12"/>
        <color indexed="8"/>
        <rFont val="Times New Roman"/>
        <family val="1"/>
      </rPr>
      <t>, D.</t>
    </r>
    <r>
      <rPr>
        <sz val="12"/>
        <color indexed="8"/>
        <rFont val="標楷體"/>
        <family val="4"/>
        <charset val="136"/>
      </rPr>
      <t>非屬專案運用公共及社會福利事業投資。</t>
    </r>
    <phoneticPr fontId="6" type="noConversion"/>
  </si>
  <si>
    <r>
      <rPr>
        <sz val="12"/>
        <color indexed="8"/>
        <rFont val="標楷體"/>
        <family val="4"/>
        <charset val="136"/>
      </rPr>
      <t>是否為擔保公司債請依序填列</t>
    </r>
    <r>
      <rPr>
        <sz val="12"/>
        <color indexed="8"/>
        <rFont val="Times New Roman"/>
        <family val="1"/>
      </rPr>
      <t>A.</t>
    </r>
    <r>
      <rPr>
        <sz val="12"/>
        <color indexed="8"/>
        <rFont val="標楷體"/>
        <family val="4"/>
        <charset val="136"/>
      </rPr>
      <t>有擔保公司債</t>
    </r>
    <r>
      <rPr>
        <sz val="12"/>
        <color indexed="8"/>
        <rFont val="Times New Roman"/>
        <family val="1"/>
      </rPr>
      <t>, B.</t>
    </r>
    <r>
      <rPr>
        <sz val="12"/>
        <color indexed="8"/>
        <rFont val="標楷體"/>
        <family val="4"/>
        <charset val="136"/>
      </rPr>
      <t>無擔保公司債</t>
    </r>
    <r>
      <rPr>
        <sz val="12"/>
        <color indexed="8"/>
        <rFont val="Times New Roman"/>
        <family val="1"/>
      </rPr>
      <t>, C.</t>
    </r>
    <r>
      <rPr>
        <sz val="12"/>
        <color indexed="8"/>
        <rFont val="標楷體"/>
        <family val="4"/>
        <charset val="136"/>
      </rPr>
      <t>可轉換公司債及附認股權公司債</t>
    </r>
    <r>
      <rPr>
        <sz val="12"/>
        <color indexed="8"/>
        <rFont val="Times New Roman"/>
        <family val="1"/>
      </rPr>
      <t>, D.</t>
    </r>
    <r>
      <rPr>
        <sz val="12"/>
        <color indexed="8"/>
        <rFont val="標楷體"/>
        <family val="4"/>
        <charset val="136"/>
      </rPr>
      <t>其他。</t>
    </r>
    <phoneticPr fontId="8" type="noConversion"/>
  </si>
  <si>
    <r>
      <rPr>
        <sz val="12"/>
        <color indexed="8"/>
        <rFont val="標楷體"/>
        <family val="4"/>
        <charset val="136"/>
      </rPr>
      <t>交易市場型態請填列</t>
    </r>
    <r>
      <rPr>
        <sz val="12"/>
        <color indexed="8"/>
        <rFont val="Times New Roman"/>
        <family val="1"/>
      </rPr>
      <t>A.</t>
    </r>
    <r>
      <rPr>
        <sz val="12"/>
        <color indexed="8"/>
        <rFont val="標楷體"/>
        <family val="4"/>
        <charset val="136"/>
      </rPr>
      <t>集中</t>
    </r>
    <r>
      <rPr>
        <sz val="12"/>
        <color indexed="8"/>
        <rFont val="Times New Roman"/>
        <family val="1"/>
      </rPr>
      <t>, B.</t>
    </r>
    <r>
      <rPr>
        <sz val="12"/>
        <color indexed="8"/>
        <rFont val="標楷體"/>
        <family val="4"/>
        <charset val="136"/>
      </rPr>
      <t>店頭</t>
    </r>
    <r>
      <rPr>
        <sz val="12"/>
        <color indexed="8"/>
        <rFont val="Times New Roman"/>
        <family val="1"/>
      </rPr>
      <t>, C.</t>
    </r>
    <r>
      <rPr>
        <sz val="12"/>
        <color indexed="8"/>
        <rFont val="標楷體"/>
        <family val="4"/>
        <charset val="136"/>
      </rPr>
      <t>其他。</t>
    </r>
    <phoneticPr fontId="6" type="noConversion"/>
  </si>
  <si>
    <r>
      <rPr>
        <sz val="12"/>
        <color indexed="8"/>
        <rFont val="標楷體"/>
        <family val="4"/>
        <charset val="136"/>
      </rPr>
      <t>本表均含國內外投資</t>
    </r>
    <r>
      <rPr>
        <sz val="12"/>
        <color indexed="8"/>
        <rFont val="Times New Roman"/>
        <family val="1"/>
      </rPr>
      <t>,</t>
    </r>
    <r>
      <rPr>
        <sz val="12"/>
        <color indexed="8"/>
        <rFont val="標楷體"/>
        <family val="4"/>
        <charset val="136"/>
      </rPr>
      <t>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t>
    </r>
    <phoneticPr fontId="6" type="noConversion"/>
  </si>
  <si>
    <r>
      <rPr>
        <sz val="12"/>
        <color indexed="8"/>
        <rFont val="標楷體"/>
        <family val="4"/>
        <charset val="136"/>
      </rPr>
      <t>到期年月日填寫方式為</t>
    </r>
    <r>
      <rPr>
        <sz val="12"/>
        <color indexed="8"/>
        <rFont val="Times New Roman"/>
        <family val="1"/>
      </rPr>
      <t>2005/06/25</t>
    </r>
    <r>
      <rPr>
        <sz val="12"/>
        <color indexed="8"/>
        <rFont val="標楷體"/>
        <family val="4"/>
        <charset val="136"/>
      </rPr>
      <t>。</t>
    </r>
    <phoneticPr fontId="6" type="noConversion"/>
  </si>
  <si>
    <r>
      <rPr>
        <sz val="12"/>
        <color indexed="8"/>
        <rFont val="標楷體"/>
        <family val="4"/>
        <charset val="136"/>
      </rPr>
      <t>付息方式請依序填列</t>
    </r>
    <r>
      <rPr>
        <sz val="12"/>
        <color indexed="8"/>
        <rFont val="Times New Roman"/>
        <family val="1"/>
      </rPr>
      <t>A.</t>
    </r>
    <r>
      <rPr>
        <sz val="12"/>
        <color indexed="8"/>
        <rFont val="標楷體"/>
        <family val="4"/>
        <charset val="136"/>
      </rPr>
      <t>每二年付息一次</t>
    </r>
    <r>
      <rPr>
        <sz val="12"/>
        <color indexed="8"/>
        <rFont val="Times New Roman"/>
        <family val="1"/>
      </rPr>
      <t>, B.</t>
    </r>
    <r>
      <rPr>
        <sz val="12"/>
        <color indexed="8"/>
        <rFont val="標楷體"/>
        <family val="4"/>
        <charset val="136"/>
      </rPr>
      <t>每一年付息一次</t>
    </r>
    <r>
      <rPr>
        <sz val="12"/>
        <color indexed="8"/>
        <rFont val="Times New Roman"/>
        <family val="1"/>
      </rPr>
      <t>, C.</t>
    </r>
    <r>
      <rPr>
        <sz val="12"/>
        <color indexed="8"/>
        <rFont val="標楷體"/>
        <family val="4"/>
        <charset val="136"/>
      </rPr>
      <t>每半年付息一次</t>
    </r>
    <r>
      <rPr>
        <sz val="12"/>
        <color indexed="8"/>
        <rFont val="Times New Roman"/>
        <family val="1"/>
      </rPr>
      <t>, D.</t>
    </r>
    <r>
      <rPr>
        <sz val="12"/>
        <color indexed="8"/>
        <rFont val="標楷體"/>
        <family val="4"/>
        <charset val="136"/>
      </rPr>
      <t>每季付息一次</t>
    </r>
    <r>
      <rPr>
        <sz val="12"/>
        <color indexed="8"/>
        <rFont val="Times New Roman"/>
        <family val="1"/>
      </rPr>
      <t>, E.</t>
    </r>
    <r>
      <rPr>
        <sz val="12"/>
        <color indexed="8"/>
        <rFont val="標楷體"/>
        <family val="4"/>
        <charset val="136"/>
      </rPr>
      <t>每月付息一次</t>
    </r>
    <r>
      <rPr>
        <sz val="12"/>
        <color indexed="8"/>
        <rFont val="Times New Roman"/>
        <family val="1"/>
      </rPr>
      <t>, F.</t>
    </r>
    <r>
      <rPr>
        <sz val="12"/>
        <color indexed="8"/>
        <rFont val="標楷體"/>
        <family val="4"/>
        <charset val="136"/>
      </rPr>
      <t>不付息</t>
    </r>
    <r>
      <rPr>
        <sz val="12"/>
        <color indexed="8"/>
        <rFont val="Times New Roman"/>
        <family val="1"/>
      </rPr>
      <t>, G.</t>
    </r>
    <r>
      <rPr>
        <sz val="12"/>
        <color indexed="8"/>
        <rFont val="標楷體"/>
        <family val="4"/>
        <charset val="136"/>
      </rPr>
      <t>其他。</t>
    </r>
    <phoneticPr fontId="6" type="noConversion"/>
  </si>
  <si>
    <r>
      <rPr>
        <sz val="12"/>
        <color indexed="8"/>
        <rFont val="標楷體"/>
        <family val="4"/>
        <charset val="136"/>
      </rPr>
      <t>若屬國外投資</t>
    </r>
    <r>
      <rPr>
        <sz val="12"/>
        <color indexed="8"/>
        <rFont val="Times New Roman"/>
        <family val="1"/>
      </rPr>
      <t>,</t>
    </r>
    <r>
      <rPr>
        <sz val="12"/>
        <color indexed="8"/>
        <rFont val="標楷體"/>
        <family val="4"/>
        <charset val="136"/>
      </rPr>
      <t>請以期末匯率換算為新台幣帳面價值，並以該發行公司債之公司股東權益金額計算其投資比率。</t>
    </r>
    <phoneticPr fontId="6" type="noConversion"/>
  </si>
  <si>
    <r>
      <rPr>
        <sz val="12"/>
        <color indexed="8"/>
        <rFont val="標楷體"/>
        <family val="4"/>
        <charset val="136"/>
      </rPr>
      <t>保管情形請填保管機構名稱及帳號，若屬集保帳戶請填集保。</t>
    </r>
    <phoneticPr fontId="6" type="noConversion"/>
  </si>
  <si>
    <r>
      <rPr>
        <sz val="12"/>
        <color indexed="8"/>
        <rFont val="標楷體"/>
        <family val="4"/>
        <charset val="136"/>
      </rPr>
      <t>是否為具資本性質債券，請填列</t>
    </r>
    <r>
      <rPr>
        <sz val="12"/>
        <color indexed="8"/>
        <rFont val="Times New Roman"/>
        <family val="1"/>
      </rPr>
      <t>Y.</t>
    </r>
    <r>
      <rPr>
        <sz val="12"/>
        <color indexed="8"/>
        <rFont val="標楷體"/>
        <family val="4"/>
        <charset val="136"/>
      </rPr>
      <t>具資本性質債券</t>
    </r>
    <r>
      <rPr>
        <sz val="12"/>
        <color indexed="8"/>
        <rFont val="Times New Roman"/>
        <family val="1"/>
      </rPr>
      <t>, N.</t>
    </r>
    <r>
      <rPr>
        <sz val="12"/>
        <color indexed="8"/>
        <rFont val="標楷體"/>
        <family val="4"/>
        <charset val="136"/>
      </rPr>
      <t>非具資本性質債券。</t>
    </r>
    <phoneticPr fontId="6" type="noConversion"/>
  </si>
  <si>
    <r>
      <rPr>
        <sz val="12"/>
        <color indexed="8"/>
        <rFont val="標楷體"/>
        <family val="4"/>
        <charset val="136"/>
      </rPr>
      <t>所稱屬實質互相投資，係指依金管保財字第</t>
    </r>
    <r>
      <rPr>
        <sz val="12"/>
        <color indexed="8"/>
        <rFont val="Times New Roman"/>
        <family val="1"/>
      </rPr>
      <t>10804277130</t>
    </r>
    <r>
      <rPr>
        <sz val="12"/>
        <color indexed="8"/>
        <rFont val="標楷體"/>
        <family val="4"/>
        <charset val="136"/>
      </rPr>
      <t>號函附件項目</t>
    </r>
    <r>
      <rPr>
        <sz val="12"/>
        <color indexed="8"/>
        <rFont val="Times New Roman"/>
        <family val="1"/>
      </rPr>
      <t>2</t>
    </r>
    <r>
      <rPr>
        <sz val="12"/>
        <color indexed="8"/>
        <rFont val="標楷體"/>
        <family val="4"/>
        <charset val="136"/>
      </rPr>
      <t>：①保險業實質互相投資於「國內保險業」發行之具資本性質債券；或②自</t>
    </r>
    <r>
      <rPr>
        <sz val="12"/>
        <color indexed="8"/>
        <rFont val="Times New Roman"/>
        <family val="1"/>
      </rPr>
      <t>108</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t>
    </r>
    <r>
      <rPr>
        <sz val="12"/>
        <color indexed="8"/>
        <rFont val="標楷體"/>
        <family val="4"/>
        <charset val="136"/>
      </rPr>
      <t>日起保險業新增實質互相投資於「國內金控公司」發行之具資本性質債券。</t>
    </r>
    <phoneticPr fontId="6" type="noConversion"/>
  </si>
  <si>
    <r>
      <rPr>
        <sz val="12"/>
        <color indexed="8"/>
        <rFont val="標楷體"/>
        <family val="4"/>
        <charset val="136"/>
      </rPr>
      <t>單位：新台幣元</t>
    </r>
    <r>
      <rPr>
        <sz val="12"/>
        <color indexed="8"/>
        <rFont val="Times New Roman"/>
        <family val="1"/>
      </rPr>
      <t xml:space="preserve">, %, </t>
    </r>
    <r>
      <rPr>
        <sz val="12"/>
        <color indexed="8"/>
        <rFont val="標楷體"/>
        <family val="4"/>
        <charset val="136"/>
      </rPr>
      <t>千股</t>
    </r>
    <phoneticPr fontId="6" type="noConversion"/>
  </si>
  <si>
    <r>
      <rPr>
        <b/>
        <sz val="12"/>
        <color indexed="8"/>
        <rFont val="標楷體"/>
        <family val="4"/>
        <charset val="136"/>
      </rPr>
      <t>是否屬實質互相投資之負債型特別股</t>
    </r>
    <phoneticPr fontId="6" type="noConversion"/>
  </si>
  <si>
    <r>
      <rPr>
        <b/>
        <sz val="12"/>
        <color indexed="8"/>
        <rFont val="標楷體"/>
        <family val="4"/>
        <charset val="136"/>
      </rPr>
      <t>占有董監事席次比率</t>
    </r>
  </si>
  <si>
    <r>
      <rPr>
        <b/>
        <sz val="12"/>
        <color indexed="8"/>
        <rFont val="標楷體"/>
        <family val="4"/>
        <charset val="136"/>
      </rPr>
      <t>持有股數</t>
    </r>
  </si>
  <si>
    <r>
      <rPr>
        <b/>
        <sz val="12"/>
        <color indexed="8"/>
        <rFont val="標楷體"/>
        <family val="4"/>
        <charset val="136"/>
      </rPr>
      <t>持股比率</t>
    </r>
    <r>
      <rPr>
        <b/>
        <sz val="12"/>
        <color indexed="8"/>
        <rFont val="Times New Roman"/>
        <family val="1"/>
      </rPr>
      <t>%</t>
    </r>
  </si>
  <si>
    <r>
      <rPr>
        <b/>
        <sz val="12"/>
        <color indexed="8"/>
        <rFont val="標楷體"/>
        <family val="4"/>
        <charset val="136"/>
      </rPr>
      <t>帳載金額</t>
    </r>
    <phoneticPr fontId="6" type="noConversion"/>
  </si>
  <si>
    <r>
      <rPr>
        <b/>
        <sz val="12"/>
        <color indexed="8"/>
        <rFont val="標楷體"/>
        <family val="4"/>
        <charset val="136"/>
      </rPr>
      <t>最近公允價值</t>
    </r>
    <r>
      <rPr>
        <b/>
        <sz val="12"/>
        <color indexed="8"/>
        <rFont val="Times New Roman"/>
        <family val="1"/>
      </rPr>
      <t>/</t>
    </r>
    <r>
      <rPr>
        <b/>
        <sz val="12"/>
        <color indexed="8"/>
        <rFont val="標楷體"/>
        <family val="4"/>
        <charset val="136"/>
      </rPr>
      <t>淨值總金額</t>
    </r>
    <r>
      <rPr>
        <b/>
        <sz val="12"/>
        <color indexed="8"/>
        <rFont val="Times New Roman"/>
        <family val="1"/>
      </rPr>
      <t>(</t>
    </r>
    <r>
      <rPr>
        <b/>
        <sz val="12"/>
        <color indexed="8"/>
        <rFont val="標楷體"/>
        <family val="4"/>
        <charset val="136"/>
      </rPr>
      <t>註</t>
    </r>
    <r>
      <rPr>
        <b/>
        <sz val="12"/>
        <color indexed="8"/>
        <rFont val="Times New Roman"/>
        <family val="1"/>
      </rPr>
      <t>:</t>
    </r>
    <r>
      <rPr>
        <b/>
        <sz val="12"/>
        <color indexed="8"/>
        <rFont val="標楷體"/>
        <family val="4"/>
        <charset val="136"/>
      </rPr>
      <t>未上市櫃股填淨值</t>
    </r>
    <r>
      <rPr>
        <b/>
        <sz val="12"/>
        <color indexed="8"/>
        <rFont val="Times New Roman"/>
        <family val="1"/>
      </rPr>
      <t>)</t>
    </r>
    <phoneticPr fontId="6" type="noConversion"/>
  </si>
  <si>
    <r>
      <rPr>
        <b/>
        <sz val="12"/>
        <color indexed="8"/>
        <rFont val="標楷體"/>
        <family val="4"/>
        <charset val="136"/>
      </rPr>
      <t>帳載金額占資金總額比率％</t>
    </r>
    <phoneticPr fontId="6" type="noConversion"/>
  </si>
  <si>
    <r>
      <rPr>
        <b/>
        <sz val="12"/>
        <color indexed="8"/>
        <rFont val="標楷體"/>
        <family val="4"/>
        <charset val="136"/>
      </rPr>
      <t>取得成本</t>
    </r>
    <phoneticPr fontId="6"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</si>
  <si>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18)</t>
    </r>
    <phoneticPr fontId="6" type="noConversion"/>
  </si>
  <si>
    <r>
      <rPr>
        <b/>
        <sz val="12"/>
        <color indexed="8"/>
        <rFont val="標楷體"/>
        <family val="4"/>
        <charset val="136"/>
      </rPr>
      <t>本期增加</t>
    </r>
  </si>
  <si>
    <r>
      <rPr>
        <b/>
        <sz val="12"/>
        <color indexed="8"/>
        <rFont val="標楷體"/>
        <family val="4"/>
        <charset val="136"/>
      </rPr>
      <t>本期減少</t>
    </r>
  </si>
  <si>
    <r>
      <rPr>
        <b/>
        <sz val="12"/>
        <color indexed="8"/>
        <rFont val="標楷體"/>
        <family val="4"/>
        <charset val="136"/>
      </rPr>
      <t xml:space="preserve">期末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</si>
  <si>
    <t>特別股持股比率為持有該發行公司特別股股數/發行公司已發行股份總數計算之比率；所稱特別股已發行股份總數包含普通股與特別股。</t>
    <phoneticPr fontId="6" type="noConversion"/>
  </si>
  <si>
    <t>取得國家發展委員會資格函之國內私募股權基金</t>
  </si>
  <si>
    <t>15-4</t>
  </si>
  <si>
    <t>本報告各項資產之金額應依「保險業計算資本適足率之資產認許標準及評價原則」計算。</t>
    <phoneticPr fontId="8" type="noConversion"/>
  </si>
  <si>
    <t>針對存款於關係人之機構或投資關係人之受益憑證者，若該機構已經信用評等機構評定達一定程度以上者，公司可提供該項信評資料，以作為係數上扣減之憑據；</t>
    <phoneticPr fontId="8" type="noConversion"/>
  </si>
  <si>
    <t>子公司或參股投資之大陸地區保險業應填列於「國外保險相關事業」相關欄位。</t>
    <phoneticPr fontId="8" type="noConversion"/>
  </si>
  <si>
    <t>國內發行其投資區域包含國外之資產，該資產應計入匯率風險金額中計算匯率風險資本。</t>
    <phoneticPr fontId="8"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</si>
  <si>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：投資用不動產為素地或未能符合即時利用並有收益認定基準者加計風險資本額調整計算表</t>
    </r>
    <phoneticPr fontId="8"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</si>
  <si>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</si>
  <si>
    <t>設立之國內私募股權基金、或取得國家發展委員會資格函之國內私募股權基金，並投資於公共投資及金管保財字第10610908021號令第一點及金管保財字第11004365981號令第一點各款所列事項。</t>
    <phoneticPr fontId="8" type="noConversion"/>
  </si>
  <si>
    <t>已開發國家及新興市場所發行之公債，其等級係依照其國家主權評等與債券評等等級取較低者為準，並按評等等級所對應之數值作為風險係數。</t>
    <phoneticPr fontId="8"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</si>
  <si>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6"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</si>
  <si>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6"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</si>
  <si>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6"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</si>
  <si>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6"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</si>
  <si>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6"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</si>
  <si>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</si>
  <si>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</si>
  <si>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8" type="noConversion"/>
  </si>
  <si>
    <r>
      <rPr>
        <b/>
        <sz val="10"/>
        <rFont val="標楷體"/>
        <family val="4"/>
        <charset val="136"/>
      </rPr>
      <t>金</t>
    </r>
    <r>
      <rPr>
        <b/>
        <sz val="10"/>
        <rFont val="Book Antiqua"/>
        <family val="1"/>
      </rPr>
      <t xml:space="preserve">     </t>
    </r>
    <r>
      <rPr>
        <b/>
        <sz val="10"/>
        <rFont val="標楷體"/>
        <family val="4"/>
        <charset val="136"/>
      </rPr>
      <t>額</t>
    </r>
    <phoneticPr fontId="8"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</si>
  <si>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
(</t>
    </r>
    <r>
      <rPr>
        <b/>
        <sz val="10"/>
        <rFont val="標楷體"/>
        <family val="4"/>
        <charset val="136"/>
      </rPr>
      <t>預定利率</t>
    </r>
    <r>
      <rPr>
        <b/>
        <sz val="10"/>
        <rFont val="Book Antiqua"/>
        <family val="1"/>
      </rPr>
      <t>)</t>
    </r>
    <phoneticPr fontId="8" type="noConversion"/>
  </si>
  <si>
    <r>
      <rPr>
        <b/>
        <sz val="10"/>
        <rFont val="標楷體"/>
        <family val="4"/>
        <charset val="136"/>
      </rPr>
      <t>公司投資
報酬率</t>
    </r>
    <phoneticPr fontId="8" type="noConversion"/>
  </si>
  <si>
    <r>
      <rPr>
        <b/>
        <sz val="10"/>
        <rFont val="標楷體"/>
        <family val="4"/>
        <charset val="136"/>
      </rPr>
      <t>風險資本額</t>
    </r>
    <phoneticPr fontId="8" type="noConversion"/>
  </si>
  <si>
    <r>
      <t xml:space="preserve"> 4.1 </t>
    </r>
    <r>
      <rPr>
        <sz val="10"/>
        <rFont val="標楷體"/>
        <family val="4"/>
        <charset val="136"/>
      </rPr>
      <t>長期住宅火險未滿期保費準備金</t>
    </r>
    <phoneticPr fontId="8"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</si>
  <si>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8" type="noConversion"/>
  </si>
  <si>
    <r>
      <t xml:space="preserve"> 4.2 </t>
    </r>
    <r>
      <rPr>
        <sz val="10"/>
        <rFont val="標楷體"/>
        <family val="4"/>
        <charset val="136"/>
      </rPr>
      <t>長期商業火險未滿期保費準備金</t>
    </r>
    <phoneticPr fontId="8" type="noConversion"/>
  </si>
  <si>
    <r>
      <t xml:space="preserve"> 4.3 </t>
    </r>
    <r>
      <rPr>
        <sz val="10"/>
        <rFont val="標楷體"/>
        <family val="4"/>
        <charset val="136"/>
      </rPr>
      <t>還本型火險責任準備金</t>
    </r>
    <phoneticPr fontId="8" type="noConversion"/>
  </si>
  <si>
    <r>
      <t xml:space="preserve">4.3.1 </t>
    </r>
    <r>
      <rPr>
        <sz val="10"/>
        <rFont val="標楷體"/>
        <family val="4"/>
        <charset val="136"/>
      </rPr>
      <t>還本型長期住宅火險責任準備金</t>
    </r>
    <phoneticPr fontId="8" type="noConversion"/>
  </si>
  <si>
    <r>
      <t xml:space="preserve">4.3.2 </t>
    </r>
    <r>
      <rPr>
        <sz val="10"/>
        <rFont val="標楷體"/>
        <family val="4"/>
        <charset val="136"/>
      </rPr>
      <t>還本型長期商業火險責任準備金</t>
    </r>
    <phoneticPr fontId="8" type="noConversion"/>
  </si>
  <si>
    <r>
      <t xml:space="preserve"> 4.4 </t>
    </r>
    <r>
      <rPr>
        <sz val="10"/>
        <rFont val="標楷體"/>
        <family val="4"/>
        <charset val="136"/>
      </rPr>
      <t>還本型火險未滿期保費準備金</t>
    </r>
    <phoneticPr fontId="8" type="noConversion"/>
  </si>
  <si>
    <r>
      <t xml:space="preserve">4.4.1 </t>
    </r>
    <r>
      <rPr>
        <sz val="10"/>
        <rFont val="標楷體"/>
        <family val="4"/>
        <charset val="136"/>
      </rPr>
      <t>還本型長期住宅火險未滿期保費準備金</t>
    </r>
    <phoneticPr fontId="8" type="noConversion"/>
  </si>
  <si>
    <r>
      <t xml:space="preserve">4.4.2 </t>
    </r>
    <r>
      <rPr>
        <sz val="10"/>
        <rFont val="標楷體"/>
        <family val="4"/>
        <charset val="136"/>
      </rPr>
      <t>還本型長期商業火險未滿期保費準備金</t>
    </r>
    <phoneticPr fontId="8" type="noConversion"/>
  </si>
  <si>
    <r>
      <t xml:space="preserve"> 4.5 </t>
    </r>
    <r>
      <rPr>
        <sz val="10"/>
        <rFont val="標楷體"/>
        <family val="4"/>
        <charset val="136"/>
      </rPr>
      <t>長年期保險責任準備金</t>
    </r>
    <r>
      <rPr>
        <sz val="10"/>
        <rFont val="Book Antiqua"/>
        <family val="1"/>
      </rPr>
      <t>/</t>
    </r>
    <r>
      <rPr>
        <sz val="10"/>
        <rFont val="標楷體"/>
        <family val="4"/>
        <charset val="136"/>
      </rPr>
      <t>未滿期保費準備金</t>
    </r>
    <phoneticPr fontId="8" type="noConversion"/>
  </si>
  <si>
    <r>
      <t xml:space="preserve">4.5.1 </t>
    </r>
    <r>
      <rPr>
        <sz val="10"/>
        <rFont val="標楷體"/>
        <family val="4"/>
        <charset val="136"/>
      </rPr>
      <t>長年期傷害保險責任準備金</t>
    </r>
    <r>
      <rPr>
        <sz val="10"/>
        <rFont val="Book Antiqua"/>
        <family val="1"/>
      </rPr>
      <t>/</t>
    </r>
    <r>
      <rPr>
        <sz val="10"/>
        <rFont val="標楷體"/>
        <family val="4"/>
        <charset val="136"/>
      </rPr>
      <t>未滿期保費準備金</t>
    </r>
    <phoneticPr fontId="8" type="noConversion"/>
  </si>
  <si>
    <r>
      <t xml:space="preserve">4.5.2 </t>
    </r>
    <r>
      <rPr>
        <sz val="10"/>
        <rFont val="標楷體"/>
        <family val="4"/>
        <charset val="136"/>
      </rPr>
      <t>長年期健康保險責任準備金</t>
    </r>
    <r>
      <rPr>
        <sz val="10"/>
        <rFont val="Book Antiqua"/>
        <family val="1"/>
      </rPr>
      <t>/</t>
    </r>
    <r>
      <rPr>
        <sz val="10"/>
        <rFont val="標楷體"/>
        <family val="4"/>
        <charset val="136"/>
      </rPr>
      <t>未滿期保費準備金</t>
    </r>
    <phoneticPr fontId="8"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</si>
  <si>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r>
      <rPr>
        <sz val="10"/>
        <color indexed="60"/>
        <rFont val="標楷體"/>
        <family val="4"/>
        <charset val="136"/>
      </rPr>
      <t/>
    </r>
    <phoneticPr fontId="8" type="noConversion"/>
  </si>
  <si>
    <r>
      <rPr>
        <b/>
        <sz val="10"/>
        <rFont val="標楷體"/>
        <family val="4"/>
        <charset val="136"/>
      </rPr>
      <t>《資產負債配置風險》總計</t>
    </r>
    <phoneticPr fontId="8" type="noConversion"/>
  </si>
  <si>
    <r>
      <rPr>
        <sz val="10"/>
        <rFont val="標楷體"/>
        <family val="4"/>
        <charset val="136"/>
      </rPr>
      <t>註</t>
    </r>
    <r>
      <rPr>
        <sz val="10"/>
        <rFont val="Book Antiqua"/>
        <family val="1"/>
      </rPr>
      <t>2</t>
    </r>
    <r>
      <rPr>
        <sz val="10"/>
        <rFont val="標楷體"/>
        <family val="4"/>
        <charset val="136"/>
      </rPr>
      <t>：</t>
    </r>
    <r>
      <rPr>
        <sz val="10"/>
        <rFont val="Book Antiqua"/>
        <family val="1"/>
      </rPr>
      <t xml:space="preserve">4.5 </t>
    </r>
    <r>
      <rPr>
        <sz val="10"/>
        <rFont val="標楷體"/>
        <family val="4"/>
        <charset val="136"/>
      </rPr>
      <t>長年期保險之風險資本額計算方式為：責任準備金</t>
    </r>
    <r>
      <rPr>
        <sz val="10"/>
        <rFont val="Book Antiqua"/>
        <family val="1"/>
      </rPr>
      <t>/</t>
    </r>
    <r>
      <rPr>
        <sz val="10"/>
        <rFont val="標楷體"/>
        <family val="4"/>
        <charset val="136"/>
      </rPr>
      <t>未滿期保費準備金</t>
    </r>
    <r>
      <rPr>
        <sz val="10"/>
        <rFont val="Book Antiqua"/>
        <family val="1"/>
      </rPr>
      <t xml:space="preserve"> × Max[(</t>
    </r>
    <r>
      <rPr>
        <sz val="10"/>
        <rFont val="標楷體"/>
        <family val="4"/>
        <charset val="136"/>
      </rPr>
      <t>預定利率</t>
    </r>
    <r>
      <rPr>
        <sz val="10"/>
        <rFont val="Book Antiqua"/>
        <family val="1"/>
      </rPr>
      <t xml:space="preserve"> - </t>
    </r>
    <r>
      <rPr>
        <sz val="10"/>
        <rFont val="標楷體"/>
        <family val="4"/>
        <charset val="136"/>
      </rPr>
      <t>公司投資報酬率</t>
    </r>
    <r>
      <rPr>
        <sz val="10"/>
        <rFont val="Book Antiqua"/>
        <family val="1"/>
      </rPr>
      <t xml:space="preserve">),0] + 0.8 × </t>
    </r>
    <r>
      <rPr>
        <sz val="10"/>
        <rFont val="標楷體"/>
        <family val="4"/>
        <charset val="136"/>
      </rPr>
      <t>上年度底該項目的風險資本</t>
    </r>
    <phoneticPr fontId="8" type="noConversion"/>
  </si>
  <si>
    <t>天災信用風險合計</t>
    <phoneticPr fontId="8" type="noConversion"/>
  </si>
  <si>
    <t>強制微型電動二輪車責任保險</t>
    <phoneticPr fontId="8" type="noConversion"/>
  </si>
  <si>
    <t>保發中心天災風險資本標準係數法試算表V202212</t>
    <phoneticPr fontId="8"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</si>
  <si>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</si>
  <si>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</si>
  <si>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</si>
  <si>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</si>
  <si>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</si>
  <si>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</si>
  <si>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</si>
  <si>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</si>
  <si>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</si>
  <si>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</si>
  <si>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</si>
  <si>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</si>
  <si>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</si>
  <si>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</si>
  <si>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</si>
  <si>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</si>
  <si>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</si>
  <si>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</si>
  <si>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</si>
  <si>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</si>
  <si>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</si>
  <si>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</si>
  <si>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</si>
  <si>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</si>
  <si>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</si>
  <si>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</si>
  <si>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</si>
  <si>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</si>
  <si>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</si>
  <si>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</si>
  <si>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</si>
  <si>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</si>
  <si>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</si>
  <si>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</si>
  <si>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</si>
  <si>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</si>
  <si>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</si>
  <si>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</si>
  <si>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</si>
  <si>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</si>
  <si>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</si>
  <si>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</si>
  <si>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</si>
  <si>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</si>
  <si>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</si>
  <si>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</si>
  <si>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</si>
  <si>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</si>
  <si>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</si>
  <si>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</si>
  <si>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</si>
  <si>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</si>
  <si>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</si>
  <si>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</si>
  <si>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</si>
  <si>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</si>
  <si>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</si>
  <si>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</si>
  <si>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</si>
  <si>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</si>
  <si>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</si>
  <si>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</si>
  <si>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</si>
  <si>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</si>
  <si>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</si>
  <si>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</si>
  <si>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</si>
  <si>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</si>
  <si>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</si>
  <si>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</si>
  <si>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</si>
  <si>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</si>
  <si>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</si>
  <si>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</si>
  <si>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</si>
  <si>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</si>
  <si>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</si>
  <si>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</si>
  <si>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rPr>
        <sz val="10"/>
        <color indexed="8"/>
        <rFont val="標楷體"/>
        <family val="4"/>
        <charset val="136"/>
      </rPr>
      <t>表</t>
    </r>
    <r>
      <rPr>
        <sz val="10"/>
        <color indexed="8"/>
        <rFont val="Book Antiqua"/>
        <family val="1"/>
      </rPr>
      <t>30-11</t>
    </r>
    <r>
      <rPr>
        <sz val="10"/>
        <color indexed="8"/>
        <rFont val="標楷體"/>
        <family val="4"/>
        <charset val="136"/>
      </rPr>
      <t>：核保風險之損失及業務集中調整係數試算表</t>
    </r>
    <phoneticPr fontId="8" type="noConversion"/>
  </si>
  <si>
    <r>
      <rPr>
        <sz val="10"/>
        <color indexed="8"/>
        <rFont val="標楷體"/>
        <family val="4"/>
        <charset val="136"/>
      </rPr>
      <t>一、損失集中調整係數（</t>
    </r>
    <r>
      <rPr>
        <sz val="10"/>
        <color indexed="8"/>
        <rFont val="Book Antiqua"/>
        <family val="1"/>
      </rPr>
      <t>3a.3</t>
    </r>
    <r>
      <rPr>
        <sz val="10"/>
        <color indexed="8"/>
        <rFont val="標楷體"/>
        <family val="4"/>
        <charset val="136"/>
      </rPr>
      <t>）</t>
    </r>
    <phoneticPr fontId="8" type="noConversion"/>
  </si>
  <si>
    <r>
      <rPr>
        <sz val="10"/>
        <color indexed="8"/>
        <rFont val="標楷體"/>
        <family val="4"/>
        <charset val="136"/>
      </rPr>
      <t>單位：新台幣元</t>
    </r>
    <phoneticPr fontId="8" type="noConversion"/>
  </si>
  <si>
    <r>
      <rPr>
        <sz val="10"/>
        <color indexed="8"/>
        <rFont val="標楷體"/>
        <family val="4"/>
        <charset val="136"/>
      </rPr>
      <t>風險項目</t>
    </r>
    <phoneticPr fontId="8" type="noConversion"/>
  </si>
  <si>
    <r>
      <rPr>
        <sz val="10"/>
        <color indexed="8"/>
        <rFont val="標楷體"/>
        <family val="4"/>
        <charset val="136"/>
      </rPr>
      <t>金額</t>
    </r>
    <phoneticPr fontId="8" type="noConversion"/>
  </si>
  <si>
    <r>
      <rPr>
        <sz val="10"/>
        <color indexed="8"/>
        <rFont val="標楷體"/>
        <family val="4"/>
        <charset val="136"/>
      </rPr>
      <t>占總自留賠款準備金比率</t>
    </r>
    <r>
      <rPr>
        <sz val="10"/>
        <color indexed="8"/>
        <rFont val="Book Antiqua"/>
        <family val="1"/>
      </rPr>
      <t xml:space="preserve"> Zi</t>
    </r>
  </si>
  <si>
    <r>
      <t>Z</t>
    </r>
    <r>
      <rPr>
        <i/>
        <vertAlign val="subscript"/>
        <sz val="10"/>
        <color indexed="8"/>
        <rFont val="Book Antiqua"/>
        <family val="1"/>
      </rPr>
      <t>i</t>
    </r>
    <r>
      <rPr>
        <i/>
        <vertAlign val="superscript"/>
        <sz val="10"/>
        <color indexed="8"/>
        <rFont val="Book Antiqua"/>
        <family val="1"/>
      </rPr>
      <t>2</t>
    </r>
    <phoneticPr fontId="8" type="noConversion"/>
  </si>
  <si>
    <r>
      <t xml:space="preserve">3a.1.1   </t>
    </r>
    <r>
      <rPr>
        <sz val="10"/>
        <color indexed="8"/>
        <rFont val="標楷體"/>
        <family val="4"/>
        <charset val="136"/>
      </rPr>
      <t>一年期住宅火災保險</t>
    </r>
    <phoneticPr fontId="8" type="noConversion"/>
  </si>
  <si>
    <r>
      <t xml:space="preserve">3a.1.2   </t>
    </r>
    <r>
      <rPr>
        <sz val="10"/>
        <color indexed="8"/>
        <rFont val="標楷體"/>
        <family val="4"/>
        <charset val="136"/>
      </rPr>
      <t>長期住宅火災保險</t>
    </r>
    <phoneticPr fontId="8" type="noConversion"/>
  </si>
  <si>
    <r>
      <t xml:space="preserve">3a.1.3   </t>
    </r>
    <r>
      <rPr>
        <sz val="10"/>
        <color indexed="8"/>
        <rFont val="標楷體"/>
        <family val="4"/>
        <charset val="136"/>
      </rPr>
      <t>一年期商業火災保險</t>
    </r>
    <phoneticPr fontId="8" type="noConversion"/>
  </si>
  <si>
    <r>
      <t xml:space="preserve">3a.1.4   </t>
    </r>
    <r>
      <rPr>
        <sz val="10"/>
        <color indexed="8"/>
        <rFont val="標楷體"/>
        <family val="4"/>
        <charset val="136"/>
      </rPr>
      <t>長期商業火災保險</t>
    </r>
    <phoneticPr fontId="8" type="noConversion"/>
  </si>
  <si>
    <r>
      <t xml:space="preserve">3a.1.5   </t>
    </r>
    <r>
      <rPr>
        <sz val="10"/>
        <color indexed="8"/>
        <rFont val="標楷體"/>
        <family val="4"/>
        <charset val="136"/>
      </rPr>
      <t>內陸運輸保險</t>
    </r>
    <phoneticPr fontId="8" type="noConversion"/>
  </si>
  <si>
    <r>
      <t xml:space="preserve">3a.1.6   </t>
    </r>
    <r>
      <rPr>
        <sz val="10"/>
        <color indexed="8"/>
        <rFont val="標楷體"/>
        <family val="4"/>
        <charset val="136"/>
      </rPr>
      <t>貨物運輸保險</t>
    </r>
    <phoneticPr fontId="8" type="noConversion"/>
  </si>
  <si>
    <r>
      <t xml:space="preserve">3a.1.7   </t>
    </r>
    <r>
      <rPr>
        <sz val="10"/>
        <color indexed="8"/>
        <rFont val="標楷體"/>
        <family val="4"/>
        <charset val="136"/>
      </rPr>
      <t>船體保險</t>
    </r>
    <phoneticPr fontId="8" type="noConversion"/>
  </si>
  <si>
    <r>
      <t xml:space="preserve">3a.1.8   </t>
    </r>
    <r>
      <rPr>
        <sz val="10"/>
        <color indexed="8"/>
        <rFont val="標楷體"/>
        <family val="4"/>
        <charset val="136"/>
      </rPr>
      <t>漁船保險</t>
    </r>
    <phoneticPr fontId="8" type="noConversion"/>
  </si>
  <si>
    <r>
      <t xml:space="preserve">3a.1.9   </t>
    </r>
    <r>
      <rPr>
        <sz val="10"/>
        <color indexed="8"/>
        <rFont val="標楷體"/>
        <family val="4"/>
        <charset val="136"/>
      </rPr>
      <t>航空保險</t>
    </r>
    <phoneticPr fontId="8" type="noConversion"/>
  </si>
  <si>
    <r>
      <t xml:space="preserve">3a.1.10 </t>
    </r>
    <r>
      <rPr>
        <sz val="10"/>
        <color indexed="8"/>
        <rFont val="標楷體"/>
        <family val="4"/>
        <charset val="136"/>
      </rPr>
      <t>一般自用汽車財產損失保險</t>
    </r>
    <r>
      <rPr>
        <sz val="10"/>
        <color indexed="8"/>
        <rFont val="Book Antiqua"/>
        <family val="1"/>
      </rPr>
      <t xml:space="preserve"> </t>
    </r>
    <phoneticPr fontId="8" type="noConversion"/>
  </si>
  <si>
    <r>
      <t xml:space="preserve">3a.1.11 </t>
    </r>
    <r>
      <rPr>
        <sz val="10"/>
        <color indexed="8"/>
        <rFont val="標楷體"/>
        <family val="4"/>
        <charset val="136"/>
      </rPr>
      <t>一般商業汽車財產損失保險</t>
    </r>
    <phoneticPr fontId="8" type="noConversion"/>
  </si>
  <si>
    <r>
      <t xml:space="preserve">3a.1.12 </t>
    </r>
    <r>
      <rPr>
        <sz val="10"/>
        <color indexed="8"/>
        <rFont val="標楷體"/>
        <family val="4"/>
        <charset val="136"/>
      </rPr>
      <t>一般自用汽車責任保險</t>
    </r>
    <phoneticPr fontId="8" type="noConversion"/>
  </si>
  <si>
    <r>
      <t xml:space="preserve">3a.1.13 </t>
    </r>
    <r>
      <rPr>
        <sz val="10"/>
        <color indexed="8"/>
        <rFont val="標楷體"/>
        <family val="4"/>
        <charset val="136"/>
      </rPr>
      <t>一般商業汽車責任保險</t>
    </r>
    <phoneticPr fontId="8" type="noConversion"/>
  </si>
  <si>
    <r>
      <t xml:space="preserve">3a.1.14 </t>
    </r>
    <r>
      <rPr>
        <sz val="10"/>
        <color indexed="8"/>
        <rFont val="標楷體"/>
        <family val="4"/>
        <charset val="136"/>
      </rPr>
      <t>強制自用汽車責任保險</t>
    </r>
    <phoneticPr fontId="8" type="noConversion"/>
  </si>
  <si>
    <r>
      <t xml:space="preserve">3a.1.15 </t>
    </r>
    <r>
      <rPr>
        <sz val="10"/>
        <color indexed="8"/>
        <rFont val="標楷體"/>
        <family val="4"/>
        <charset val="136"/>
      </rPr>
      <t>強制商業汽車責任保險</t>
    </r>
    <phoneticPr fontId="8" type="noConversion"/>
  </si>
  <si>
    <r>
      <t xml:space="preserve">3a.1.16 </t>
    </r>
    <r>
      <rPr>
        <sz val="10"/>
        <color indexed="8"/>
        <rFont val="標楷體"/>
        <family val="4"/>
        <charset val="136"/>
      </rPr>
      <t>強制機車責任保險</t>
    </r>
    <phoneticPr fontId="8" type="noConversion"/>
  </si>
  <si>
    <r>
      <t xml:space="preserve">3a.1.17 </t>
    </r>
    <r>
      <rPr>
        <sz val="10"/>
        <color indexed="8"/>
        <rFont val="標楷體"/>
        <family val="4"/>
        <charset val="136"/>
      </rPr>
      <t>一般責任保險</t>
    </r>
    <phoneticPr fontId="8" type="noConversion"/>
  </si>
  <si>
    <r>
      <t xml:space="preserve">3a.1.18 </t>
    </r>
    <r>
      <rPr>
        <sz val="10"/>
        <color indexed="8"/>
        <rFont val="標楷體"/>
        <family val="4"/>
        <charset val="136"/>
      </rPr>
      <t>專業責任保險</t>
    </r>
    <phoneticPr fontId="8" type="noConversion"/>
  </si>
  <si>
    <r>
      <t xml:space="preserve">3a.1.19 </t>
    </r>
    <r>
      <rPr>
        <sz val="10"/>
        <color indexed="8"/>
        <rFont val="標楷體"/>
        <family val="4"/>
        <charset val="136"/>
      </rPr>
      <t>工程保險</t>
    </r>
    <phoneticPr fontId="8" type="noConversion"/>
  </si>
  <si>
    <r>
      <t xml:space="preserve">3a.1.20 </t>
    </r>
    <r>
      <rPr>
        <sz val="10"/>
        <color indexed="8"/>
        <rFont val="標楷體"/>
        <family val="4"/>
        <charset val="136"/>
      </rPr>
      <t>核能保險</t>
    </r>
    <phoneticPr fontId="8" type="noConversion"/>
  </si>
  <si>
    <r>
      <t xml:space="preserve">3a.1.21 </t>
    </r>
    <r>
      <rPr>
        <sz val="10"/>
        <color indexed="8"/>
        <rFont val="標楷體"/>
        <family val="4"/>
        <charset val="136"/>
      </rPr>
      <t>保證保險</t>
    </r>
    <phoneticPr fontId="8" type="noConversion"/>
  </si>
  <si>
    <r>
      <t xml:space="preserve">3a.1.22 </t>
    </r>
    <r>
      <rPr>
        <sz val="10"/>
        <color indexed="8"/>
        <rFont val="標楷體"/>
        <family val="4"/>
        <charset val="136"/>
      </rPr>
      <t>信用保險</t>
    </r>
    <phoneticPr fontId="8" type="noConversion"/>
  </si>
  <si>
    <r>
      <t xml:space="preserve">3a.1.23 </t>
    </r>
    <r>
      <rPr>
        <sz val="10"/>
        <color indexed="8"/>
        <rFont val="標楷體"/>
        <family val="4"/>
        <charset val="136"/>
      </rPr>
      <t>其他財產保險</t>
    </r>
    <phoneticPr fontId="8" type="noConversion"/>
  </si>
  <si>
    <r>
      <t xml:space="preserve">3a.1.24 </t>
    </r>
    <r>
      <rPr>
        <sz val="10"/>
        <color indexed="8"/>
        <rFont val="標楷體"/>
        <family val="4"/>
        <charset val="136"/>
      </rPr>
      <t>傷害保險</t>
    </r>
    <phoneticPr fontId="8" type="noConversion"/>
  </si>
  <si>
    <r>
      <t xml:space="preserve">3a.1.25 </t>
    </r>
    <r>
      <rPr>
        <sz val="10"/>
        <color indexed="8"/>
        <rFont val="標楷體"/>
        <family val="4"/>
        <charset val="136"/>
      </rPr>
      <t>商業性地震保險</t>
    </r>
  </si>
  <si>
    <r>
      <t xml:space="preserve">3a.1.26 </t>
    </r>
    <r>
      <rPr>
        <sz val="10"/>
        <color indexed="8"/>
        <rFont val="標楷體"/>
        <family val="4"/>
        <charset val="136"/>
      </rPr>
      <t>個人綜合保險</t>
    </r>
  </si>
  <si>
    <r>
      <t xml:space="preserve">3a.1.27 </t>
    </r>
    <r>
      <rPr>
        <sz val="10"/>
        <color indexed="8"/>
        <rFont val="標楷體"/>
        <family val="4"/>
        <charset val="136"/>
      </rPr>
      <t>商業綜合保險</t>
    </r>
  </si>
  <si>
    <r>
      <t xml:space="preserve">3a.1.28 </t>
    </r>
    <r>
      <rPr>
        <sz val="10"/>
        <color indexed="8"/>
        <rFont val="標楷體"/>
        <family val="4"/>
        <charset val="136"/>
      </rPr>
      <t>颱風洪水保險</t>
    </r>
  </si>
  <si>
    <r>
      <t xml:space="preserve">3a.1.29 </t>
    </r>
    <r>
      <rPr>
        <sz val="10"/>
        <color indexed="8"/>
        <rFont val="標楷體"/>
        <family val="4"/>
        <charset val="136"/>
      </rPr>
      <t>政策性地震保險</t>
    </r>
  </si>
  <si>
    <r>
      <t xml:space="preserve">3a.1.30 </t>
    </r>
    <r>
      <rPr>
        <sz val="10"/>
        <color indexed="8"/>
        <rFont val="標楷體"/>
        <family val="4"/>
        <charset val="136"/>
      </rPr>
      <t>一年期健康保險</t>
    </r>
    <phoneticPr fontId="8" type="noConversion"/>
  </si>
  <si>
    <r>
      <t xml:space="preserve">3a.1.31 </t>
    </r>
    <r>
      <rPr>
        <sz val="10"/>
        <color indexed="8"/>
        <rFont val="標楷體"/>
        <family val="4"/>
        <charset val="136"/>
      </rPr>
      <t>強制微型電動二輪車責任保險</t>
    </r>
    <phoneticPr fontId="8" type="noConversion"/>
  </si>
  <si>
    <r>
      <t xml:space="preserve">3a.1.32 </t>
    </r>
    <r>
      <rPr>
        <sz val="10"/>
        <color indexed="8"/>
        <rFont val="標楷體"/>
        <family val="4"/>
        <charset val="136"/>
      </rPr>
      <t>國外再保分進業務</t>
    </r>
    <phoneticPr fontId="8" type="noConversion"/>
  </si>
  <si>
    <r>
      <rPr>
        <sz val="10"/>
        <color indexed="8"/>
        <rFont val="標楷體"/>
        <family val="4"/>
        <charset val="136"/>
      </rPr>
      <t>自留賠款準備金總計</t>
    </r>
    <phoneticPr fontId="8" type="noConversion"/>
  </si>
  <si>
    <r>
      <rPr>
        <sz val="10"/>
        <color indexed="8"/>
        <rFont val="標楷體"/>
        <family val="4"/>
        <charset val="136"/>
      </rPr>
      <t>二、業務集中調整係數（</t>
    </r>
    <r>
      <rPr>
        <sz val="10"/>
        <color indexed="8"/>
        <rFont val="Book Antiqua"/>
        <family val="1"/>
      </rPr>
      <t>3b.3</t>
    </r>
    <r>
      <rPr>
        <sz val="10"/>
        <color indexed="8"/>
        <rFont val="標楷體"/>
        <family val="4"/>
        <charset val="136"/>
      </rPr>
      <t>）</t>
    </r>
    <phoneticPr fontId="8" type="noConversion"/>
  </si>
  <si>
    <r>
      <rPr>
        <sz val="10"/>
        <color indexed="8"/>
        <rFont val="標楷體"/>
        <family val="4"/>
        <charset val="136"/>
      </rPr>
      <t>占總自留保費比率</t>
    </r>
    <r>
      <rPr>
        <sz val="10"/>
        <color indexed="8"/>
        <rFont val="Book Antiqua"/>
        <family val="1"/>
      </rPr>
      <t xml:space="preserve"> Zi</t>
    </r>
  </si>
  <si>
    <r>
      <t xml:space="preserve">3b.1.1   </t>
    </r>
    <r>
      <rPr>
        <sz val="10"/>
        <color indexed="8"/>
        <rFont val="標楷體"/>
        <family val="4"/>
        <charset val="136"/>
      </rPr>
      <t>一年期住宅火災保險</t>
    </r>
  </si>
  <si>
    <r>
      <t xml:space="preserve">3b.1.2   </t>
    </r>
    <r>
      <rPr>
        <sz val="10"/>
        <color indexed="8"/>
        <rFont val="標楷體"/>
        <family val="4"/>
        <charset val="136"/>
      </rPr>
      <t>長期住宅火災保險</t>
    </r>
  </si>
  <si>
    <r>
      <t xml:space="preserve">3b.1.3   </t>
    </r>
    <r>
      <rPr>
        <sz val="10"/>
        <color indexed="8"/>
        <rFont val="標楷體"/>
        <family val="4"/>
        <charset val="136"/>
      </rPr>
      <t>一年期商業火災保險</t>
    </r>
  </si>
  <si>
    <r>
      <t xml:space="preserve">3b.1.4   </t>
    </r>
    <r>
      <rPr>
        <sz val="10"/>
        <color indexed="8"/>
        <rFont val="標楷體"/>
        <family val="4"/>
        <charset val="136"/>
      </rPr>
      <t>長期商業火災保險</t>
    </r>
  </si>
  <si>
    <r>
      <t xml:space="preserve">3b.1.5    </t>
    </r>
    <r>
      <rPr>
        <sz val="10"/>
        <color indexed="8"/>
        <rFont val="標楷體"/>
        <family val="4"/>
        <charset val="136"/>
      </rPr>
      <t>內陸運輸保險</t>
    </r>
  </si>
  <si>
    <r>
      <t xml:space="preserve">3b.1.6   </t>
    </r>
    <r>
      <rPr>
        <sz val="10"/>
        <color indexed="8"/>
        <rFont val="標楷體"/>
        <family val="4"/>
        <charset val="136"/>
      </rPr>
      <t>貨物運輸保險</t>
    </r>
  </si>
  <si>
    <r>
      <t xml:space="preserve">3b.1.7   </t>
    </r>
    <r>
      <rPr>
        <sz val="10"/>
        <color indexed="8"/>
        <rFont val="標楷體"/>
        <family val="4"/>
        <charset val="136"/>
      </rPr>
      <t>船體保險</t>
    </r>
  </si>
  <si>
    <r>
      <t xml:space="preserve">3b.1.8   </t>
    </r>
    <r>
      <rPr>
        <sz val="10"/>
        <color indexed="8"/>
        <rFont val="標楷體"/>
        <family val="4"/>
        <charset val="136"/>
      </rPr>
      <t>漁船保險</t>
    </r>
  </si>
  <si>
    <r>
      <t xml:space="preserve">3b.1.9   </t>
    </r>
    <r>
      <rPr>
        <sz val="10"/>
        <color indexed="8"/>
        <rFont val="標楷體"/>
        <family val="4"/>
        <charset val="136"/>
      </rPr>
      <t>航空保險</t>
    </r>
  </si>
  <si>
    <r>
      <t xml:space="preserve">3b.1.10 </t>
    </r>
    <r>
      <rPr>
        <sz val="10"/>
        <color indexed="8"/>
        <rFont val="標楷體"/>
        <family val="4"/>
        <charset val="136"/>
      </rPr>
      <t>一般自用汽車財產損失保險</t>
    </r>
    <r>
      <rPr>
        <sz val="10"/>
        <color indexed="8"/>
        <rFont val="Book Antiqua"/>
        <family val="1"/>
      </rPr>
      <t xml:space="preserve"> </t>
    </r>
  </si>
  <si>
    <r>
      <t xml:space="preserve">3b.1.11 </t>
    </r>
    <r>
      <rPr>
        <sz val="10"/>
        <color indexed="8"/>
        <rFont val="標楷體"/>
        <family val="4"/>
        <charset val="136"/>
      </rPr>
      <t>一般商業汽車財產損失保險</t>
    </r>
  </si>
  <si>
    <r>
      <t xml:space="preserve">3b.1.12 </t>
    </r>
    <r>
      <rPr>
        <sz val="10"/>
        <color indexed="8"/>
        <rFont val="標楷體"/>
        <family val="4"/>
        <charset val="136"/>
      </rPr>
      <t>一般自用汽車責任保險</t>
    </r>
  </si>
  <si>
    <r>
      <t xml:space="preserve">3b.1.13 </t>
    </r>
    <r>
      <rPr>
        <sz val="10"/>
        <color indexed="8"/>
        <rFont val="標楷體"/>
        <family val="4"/>
        <charset val="136"/>
      </rPr>
      <t>一般商業汽車責任保險</t>
    </r>
  </si>
  <si>
    <r>
      <t xml:space="preserve">3b.1.14 </t>
    </r>
    <r>
      <rPr>
        <sz val="10"/>
        <color indexed="8"/>
        <rFont val="標楷體"/>
        <family val="4"/>
        <charset val="136"/>
      </rPr>
      <t>強制自用汽車責任保險</t>
    </r>
  </si>
  <si>
    <r>
      <t xml:space="preserve">3b.1.15 </t>
    </r>
    <r>
      <rPr>
        <sz val="10"/>
        <color indexed="8"/>
        <rFont val="標楷體"/>
        <family val="4"/>
        <charset val="136"/>
      </rPr>
      <t>強制商業汽車責任保險</t>
    </r>
  </si>
  <si>
    <r>
      <t xml:space="preserve">3b.1.16 </t>
    </r>
    <r>
      <rPr>
        <sz val="10"/>
        <color indexed="8"/>
        <rFont val="標楷體"/>
        <family val="4"/>
        <charset val="136"/>
      </rPr>
      <t>強制機車責任保險</t>
    </r>
  </si>
  <si>
    <r>
      <t xml:space="preserve">3b.1.17 </t>
    </r>
    <r>
      <rPr>
        <sz val="10"/>
        <color indexed="8"/>
        <rFont val="標楷體"/>
        <family val="4"/>
        <charset val="136"/>
      </rPr>
      <t>一般責任保險</t>
    </r>
  </si>
  <si>
    <r>
      <t xml:space="preserve">3b.1.18 </t>
    </r>
    <r>
      <rPr>
        <sz val="10"/>
        <color indexed="8"/>
        <rFont val="標楷體"/>
        <family val="4"/>
        <charset val="136"/>
      </rPr>
      <t>專業責任保險</t>
    </r>
  </si>
  <si>
    <r>
      <t xml:space="preserve">3b.1.19 </t>
    </r>
    <r>
      <rPr>
        <sz val="10"/>
        <color indexed="8"/>
        <rFont val="標楷體"/>
        <family val="4"/>
        <charset val="136"/>
      </rPr>
      <t>工程保險</t>
    </r>
  </si>
  <si>
    <r>
      <t xml:space="preserve">3b.1.20 </t>
    </r>
    <r>
      <rPr>
        <sz val="10"/>
        <color indexed="8"/>
        <rFont val="標楷體"/>
        <family val="4"/>
        <charset val="136"/>
      </rPr>
      <t>核能保險</t>
    </r>
  </si>
  <si>
    <r>
      <t xml:space="preserve">3b.1.21 </t>
    </r>
    <r>
      <rPr>
        <sz val="10"/>
        <color indexed="8"/>
        <rFont val="標楷體"/>
        <family val="4"/>
        <charset val="136"/>
      </rPr>
      <t>保證保險</t>
    </r>
  </si>
  <si>
    <r>
      <t xml:space="preserve">3b.1.22 </t>
    </r>
    <r>
      <rPr>
        <sz val="10"/>
        <color indexed="8"/>
        <rFont val="標楷體"/>
        <family val="4"/>
        <charset val="136"/>
      </rPr>
      <t>信用保險</t>
    </r>
  </si>
  <si>
    <r>
      <t xml:space="preserve">3b.1.23 </t>
    </r>
    <r>
      <rPr>
        <sz val="10"/>
        <color indexed="8"/>
        <rFont val="標楷體"/>
        <family val="4"/>
        <charset val="136"/>
      </rPr>
      <t>其他財產保險</t>
    </r>
  </si>
  <si>
    <r>
      <t xml:space="preserve">3b.1.24 </t>
    </r>
    <r>
      <rPr>
        <sz val="10"/>
        <color indexed="8"/>
        <rFont val="標楷體"/>
        <family val="4"/>
        <charset val="136"/>
      </rPr>
      <t>傷害保險</t>
    </r>
    <phoneticPr fontId="8" type="noConversion"/>
  </si>
  <si>
    <r>
      <t xml:space="preserve">3b.1.26 </t>
    </r>
    <r>
      <rPr>
        <sz val="10"/>
        <color indexed="8"/>
        <rFont val="標楷體"/>
        <family val="4"/>
        <charset val="136"/>
      </rPr>
      <t>個人綜合保險</t>
    </r>
  </si>
  <si>
    <r>
      <t xml:space="preserve">3b.1.27 </t>
    </r>
    <r>
      <rPr>
        <sz val="10"/>
        <color indexed="8"/>
        <rFont val="標楷體"/>
        <family val="4"/>
        <charset val="136"/>
      </rPr>
      <t>商業綜合保險</t>
    </r>
  </si>
  <si>
    <r>
      <t xml:space="preserve">3b.1.28 </t>
    </r>
    <r>
      <rPr>
        <sz val="10"/>
        <color indexed="8"/>
        <rFont val="標楷體"/>
        <family val="4"/>
        <charset val="136"/>
      </rPr>
      <t>颱風洪水保險</t>
    </r>
  </si>
  <si>
    <r>
      <t xml:space="preserve">3b.1.29 </t>
    </r>
    <r>
      <rPr>
        <sz val="10"/>
        <color indexed="8"/>
        <rFont val="標楷體"/>
        <family val="4"/>
        <charset val="136"/>
      </rPr>
      <t>政策性地震保險</t>
    </r>
  </si>
  <si>
    <r>
      <t xml:space="preserve">3b.1.30 </t>
    </r>
    <r>
      <rPr>
        <sz val="10"/>
        <color indexed="8"/>
        <rFont val="標楷體"/>
        <family val="4"/>
        <charset val="136"/>
      </rPr>
      <t>一年期健康保險</t>
    </r>
    <phoneticPr fontId="8" type="noConversion"/>
  </si>
  <si>
    <r>
      <t xml:space="preserve">3b.1.31 </t>
    </r>
    <r>
      <rPr>
        <sz val="10"/>
        <color indexed="8"/>
        <rFont val="標楷體"/>
        <family val="4"/>
        <charset val="136"/>
      </rPr>
      <t>強制微型電動二輪車責任保險</t>
    </r>
    <phoneticPr fontId="8" type="noConversion"/>
  </si>
  <si>
    <r>
      <t xml:space="preserve">3b.1.32 </t>
    </r>
    <r>
      <rPr>
        <sz val="10"/>
        <color indexed="8"/>
        <rFont val="標楷體"/>
        <family val="4"/>
        <charset val="136"/>
      </rPr>
      <t>國外再保分進業務</t>
    </r>
    <phoneticPr fontId="8" type="noConversion"/>
  </si>
  <si>
    <r>
      <rPr>
        <sz val="10"/>
        <color indexed="8"/>
        <rFont val="標楷體"/>
        <family val="4"/>
        <charset val="136"/>
      </rPr>
      <t>自留保費總計</t>
    </r>
    <phoneticPr fontId="8" type="noConversion"/>
  </si>
  <si>
    <r>
      <t xml:space="preserve">Herfindahl Index </t>
    </r>
    <r>
      <rPr>
        <sz val="10"/>
        <color indexed="8"/>
        <rFont val="標楷體"/>
        <family val="4"/>
        <charset val="136"/>
      </rPr>
      <t>係數表</t>
    </r>
    <phoneticPr fontId="8" type="noConversion"/>
  </si>
  <si>
    <r>
      <rPr>
        <sz val="10"/>
        <color indexed="8"/>
        <rFont val="標楷體"/>
        <family val="4"/>
        <charset val="136"/>
      </rPr>
      <t>係數</t>
    </r>
    <phoneticPr fontId="8" type="noConversion"/>
  </si>
  <si>
    <r>
      <t xml:space="preserve">1/30 </t>
    </r>
    <r>
      <rPr>
        <sz val="10"/>
        <color indexed="8"/>
        <rFont val="標楷體"/>
        <family val="4"/>
        <charset val="136"/>
      </rPr>
      <t>≦</t>
    </r>
    <r>
      <rPr>
        <sz val="10"/>
        <color indexed="8"/>
        <rFont val="Book Antiqua"/>
        <family val="1"/>
      </rPr>
      <t xml:space="preserve"> H &lt; 1/25</t>
    </r>
    <phoneticPr fontId="8" type="noConversion"/>
  </si>
  <si>
    <r>
      <t xml:space="preserve">1/25 </t>
    </r>
    <r>
      <rPr>
        <sz val="10"/>
        <color indexed="8"/>
        <rFont val="標楷體"/>
        <family val="4"/>
        <charset val="136"/>
      </rPr>
      <t>≦</t>
    </r>
    <r>
      <rPr>
        <sz val="10"/>
        <color indexed="8"/>
        <rFont val="Book Antiqua"/>
        <family val="1"/>
      </rPr>
      <t xml:space="preserve"> H &lt; 1/20</t>
    </r>
    <phoneticPr fontId="8" type="noConversion"/>
  </si>
  <si>
    <r>
      <t xml:space="preserve">1/20 </t>
    </r>
    <r>
      <rPr>
        <sz val="10"/>
        <color indexed="8"/>
        <rFont val="標楷體"/>
        <family val="4"/>
        <charset val="136"/>
      </rPr>
      <t>≦</t>
    </r>
    <r>
      <rPr>
        <sz val="10"/>
        <color indexed="8"/>
        <rFont val="Book Antiqua"/>
        <family val="1"/>
      </rPr>
      <t xml:space="preserve"> H &lt; 1/15</t>
    </r>
    <phoneticPr fontId="8" type="noConversion"/>
  </si>
  <si>
    <r>
      <t xml:space="preserve">1/15 </t>
    </r>
    <r>
      <rPr>
        <sz val="10"/>
        <color indexed="8"/>
        <rFont val="標楷體"/>
        <family val="4"/>
        <charset val="136"/>
      </rPr>
      <t>≦</t>
    </r>
    <r>
      <rPr>
        <sz val="10"/>
        <color indexed="8"/>
        <rFont val="Book Antiqua"/>
        <family val="1"/>
      </rPr>
      <t xml:space="preserve"> H &lt; 1/10</t>
    </r>
    <phoneticPr fontId="8" type="noConversion"/>
  </si>
  <si>
    <r>
      <t xml:space="preserve">1/10 </t>
    </r>
    <r>
      <rPr>
        <sz val="10"/>
        <color indexed="8"/>
        <rFont val="標楷體"/>
        <family val="4"/>
        <charset val="136"/>
      </rPr>
      <t>≦</t>
    </r>
    <r>
      <rPr>
        <sz val="10"/>
        <color indexed="8"/>
        <rFont val="Book Antiqua"/>
        <family val="1"/>
      </rPr>
      <t xml:space="preserve"> H &lt; 1/  5</t>
    </r>
    <phoneticPr fontId="8" type="noConversion"/>
  </si>
  <si>
    <r>
      <t xml:space="preserve">1/  5 </t>
    </r>
    <r>
      <rPr>
        <sz val="10"/>
        <color indexed="8"/>
        <rFont val="標楷體"/>
        <family val="4"/>
        <charset val="136"/>
      </rPr>
      <t>≦</t>
    </r>
    <r>
      <rPr>
        <sz val="10"/>
        <color indexed="8"/>
        <rFont val="Book Antiqua"/>
        <family val="1"/>
      </rPr>
      <t xml:space="preserve"> H &lt;     1  </t>
    </r>
    <phoneticPr fontId="8" type="noConversion"/>
  </si>
  <si>
    <r>
      <rPr>
        <sz val="10"/>
        <color indexed="8"/>
        <rFont val="標楷體"/>
        <family val="4"/>
        <charset val="136"/>
      </rPr>
      <t>表</t>
    </r>
    <r>
      <rPr>
        <sz val="10"/>
        <color indexed="8"/>
        <rFont val="Book Antiqua"/>
        <family val="1"/>
      </rPr>
      <t>13-1</t>
    </r>
    <r>
      <rPr>
        <sz val="10"/>
        <color indexed="8"/>
        <rFont val="標楷體"/>
        <family val="4"/>
        <charset val="136"/>
      </rPr>
      <t>：不動產餘額明細表</t>
    </r>
    <phoneticPr fontId="6" type="noConversion"/>
  </si>
  <si>
    <r>
      <rPr>
        <sz val="10"/>
        <color indexed="8"/>
        <rFont val="標楷體"/>
        <family val="4"/>
        <charset val="136"/>
      </rPr>
      <t>單位</t>
    </r>
    <r>
      <rPr>
        <sz val="10"/>
        <color indexed="8"/>
        <rFont val="Book Antiqua"/>
        <family val="1"/>
      </rPr>
      <t>:</t>
    </r>
    <r>
      <rPr>
        <sz val="10"/>
        <color indexed="8"/>
        <rFont val="標楷體"/>
        <family val="4"/>
        <charset val="136"/>
      </rPr>
      <t>新台幣元</t>
    </r>
    <r>
      <rPr>
        <sz val="10"/>
        <color indexed="8"/>
        <rFont val="Book Antiqua"/>
        <family val="1"/>
      </rPr>
      <t>,%</t>
    </r>
  </si>
  <si>
    <r>
      <rPr>
        <sz val="10"/>
        <color indexed="8"/>
        <rFont val="標楷體"/>
        <family val="4"/>
        <charset val="136"/>
      </rPr>
      <t>列號</t>
    </r>
  </si>
  <si>
    <r>
      <rPr>
        <sz val="10"/>
        <color indexed="8"/>
        <rFont val="標楷體"/>
        <family val="4"/>
        <charset val="136"/>
      </rPr>
      <t>種類</t>
    </r>
  </si>
  <si>
    <r>
      <rPr>
        <sz val="10"/>
        <color indexed="8"/>
        <rFont val="標楷體"/>
        <family val="4"/>
        <charset val="136"/>
      </rPr>
      <t>不動產座落地點</t>
    </r>
  </si>
  <si>
    <r>
      <rPr>
        <sz val="10"/>
        <color indexed="8"/>
        <rFont val="標楷體"/>
        <family val="4"/>
        <charset val="136"/>
      </rPr>
      <t>是否有收益性</t>
    </r>
  </si>
  <si>
    <r>
      <rPr>
        <sz val="10"/>
        <color indexed="8"/>
        <rFont val="標楷體"/>
        <family val="4"/>
        <charset val="136"/>
      </rPr>
      <t xml:space="preserve">面積
</t>
    </r>
    <r>
      <rPr>
        <sz val="10"/>
        <color indexed="8"/>
        <rFont val="Book Antiqua"/>
        <family val="1"/>
      </rPr>
      <t>(</t>
    </r>
    <r>
      <rPr>
        <sz val="10"/>
        <color indexed="8"/>
        <rFont val="標楷體"/>
        <family val="4"/>
        <charset val="136"/>
      </rPr>
      <t>平方公尺</t>
    </r>
    <r>
      <rPr>
        <sz val="10"/>
        <color indexed="8"/>
        <rFont val="Book Antiqua"/>
        <family val="1"/>
      </rPr>
      <t>)</t>
    </r>
  </si>
  <si>
    <r>
      <rPr>
        <sz val="10"/>
        <color indexed="8"/>
        <rFont val="標楷體"/>
        <family val="4"/>
        <charset val="136"/>
      </rPr>
      <t>使用種類</t>
    </r>
  </si>
  <si>
    <r>
      <rPr>
        <sz val="10"/>
        <color indexed="8"/>
        <rFont val="標楷體"/>
        <family val="4"/>
        <charset val="136"/>
      </rPr>
      <t>取得方式</t>
    </r>
  </si>
  <si>
    <r>
      <rPr>
        <sz val="10"/>
        <color indexed="8"/>
        <rFont val="標楷體"/>
        <family val="4"/>
        <charset val="136"/>
      </rPr>
      <t xml:space="preserve">取得年月日
</t>
    </r>
    <r>
      <rPr>
        <sz val="10"/>
        <color indexed="8"/>
        <rFont val="Book Antiqua"/>
        <family val="1"/>
      </rPr>
      <t>(</t>
    </r>
    <r>
      <rPr>
        <sz val="10"/>
        <color indexed="8"/>
        <rFont val="標楷體"/>
        <family val="4"/>
        <charset val="136"/>
      </rPr>
      <t>主排序</t>
    </r>
    <r>
      <rPr>
        <sz val="10"/>
        <color indexed="8"/>
        <rFont val="Book Antiqua"/>
        <family val="1"/>
      </rPr>
      <t>-</t>
    </r>
    <r>
      <rPr>
        <sz val="10"/>
        <color indexed="8"/>
        <rFont val="標楷體"/>
        <family val="4"/>
        <charset val="136"/>
      </rPr>
      <t>遞減</t>
    </r>
    <r>
      <rPr>
        <sz val="10"/>
        <color indexed="8"/>
        <rFont val="Book Antiqua"/>
        <family val="1"/>
      </rPr>
      <t>)</t>
    </r>
  </si>
  <si>
    <r>
      <rPr>
        <sz val="10"/>
        <color indexed="8"/>
        <rFont val="標楷體"/>
        <family val="4"/>
        <charset val="136"/>
      </rPr>
      <t>出賣人</t>
    </r>
  </si>
  <si>
    <r>
      <rPr>
        <sz val="10"/>
        <color indexed="8"/>
        <rFont val="標楷體"/>
        <family val="4"/>
        <charset val="136"/>
      </rPr>
      <t>持有資產幣別</t>
    </r>
  </si>
  <si>
    <r>
      <rPr>
        <sz val="10"/>
        <color indexed="8"/>
        <rFont val="標楷體"/>
        <family val="4"/>
        <charset val="136"/>
      </rPr>
      <t>取得時投入成本</t>
    </r>
  </si>
  <si>
    <r>
      <rPr>
        <sz val="10"/>
        <color indexed="8"/>
        <rFont val="標楷體"/>
        <family val="4"/>
        <charset val="136"/>
      </rPr>
      <t>重估增值
金額</t>
    </r>
  </si>
  <si>
    <r>
      <rPr>
        <sz val="10"/>
        <color indexed="8"/>
        <rFont val="標楷體"/>
        <family val="4"/>
        <charset val="136"/>
      </rPr>
      <t>首次採用國際會計準則調整數</t>
    </r>
    <phoneticPr fontId="11" type="noConversion"/>
  </si>
  <si>
    <r>
      <rPr>
        <sz val="10"/>
        <color indexed="8"/>
        <rFont val="標楷體"/>
        <family val="4"/>
        <charset val="136"/>
      </rPr>
      <t>後續衡量採用公允價值模式之影響金額</t>
    </r>
    <phoneticPr fontId="11" type="noConversion"/>
  </si>
  <si>
    <r>
      <rPr>
        <sz val="10"/>
        <color indexed="8"/>
        <rFont val="標楷體"/>
        <family val="4"/>
        <charset val="136"/>
      </rPr>
      <t>帳面金額</t>
    </r>
  </si>
  <si>
    <r>
      <rPr>
        <sz val="10"/>
        <color indexed="8"/>
        <rFont val="標楷體"/>
        <family val="4"/>
        <charset val="136"/>
      </rPr>
      <t>抵減項目</t>
    </r>
  </si>
  <si>
    <r>
      <rPr>
        <sz val="10"/>
        <color indexed="8"/>
        <rFont val="標楷體"/>
        <family val="4"/>
        <charset val="136"/>
      </rPr>
      <t>帳面淨額</t>
    </r>
  </si>
  <si>
    <r>
      <rPr>
        <sz val="10"/>
        <color indexed="8"/>
        <rFont val="標楷體"/>
        <family val="4"/>
        <charset val="136"/>
      </rPr>
      <t>後續衡量採用公允價值模式之影響淨額</t>
    </r>
    <phoneticPr fontId="11" type="noConversion"/>
  </si>
  <si>
    <r>
      <rPr>
        <sz val="10"/>
        <color indexed="8"/>
        <rFont val="標楷體"/>
        <family val="4"/>
        <charset val="136"/>
      </rPr>
      <t>後續衡量未採用公允價值模式之帳面淨額</t>
    </r>
    <phoneticPr fontId="11" type="noConversion"/>
  </si>
  <si>
    <r>
      <rPr>
        <sz val="10"/>
        <color indexed="8"/>
        <rFont val="標楷體"/>
        <family val="4"/>
        <charset val="136"/>
      </rPr>
      <t>取得時鑑價公司</t>
    </r>
  </si>
  <si>
    <r>
      <rPr>
        <sz val="10"/>
        <color indexed="8"/>
        <rFont val="標楷體"/>
        <family val="4"/>
        <charset val="136"/>
      </rPr>
      <t>首次採用</t>
    </r>
    <r>
      <rPr>
        <sz val="10"/>
        <color indexed="8"/>
        <rFont val="Book Antiqua"/>
        <family val="1"/>
      </rPr>
      <t>IFRSs</t>
    </r>
    <r>
      <rPr>
        <sz val="10"/>
        <color indexed="8"/>
        <rFont val="標楷體"/>
        <family val="4"/>
        <charset val="136"/>
      </rPr>
      <t>依公允價值調整認定成本時之鑑價公司</t>
    </r>
    <phoneticPr fontId="6" type="noConversion"/>
  </si>
  <si>
    <r>
      <rPr>
        <sz val="10"/>
        <color indexed="8"/>
        <rFont val="標楷體"/>
        <family val="4"/>
        <charset val="136"/>
      </rPr>
      <t>是否符合計入自有資本調整項之規範</t>
    </r>
    <phoneticPr fontId="6" type="noConversion"/>
  </si>
  <si>
    <r>
      <rPr>
        <sz val="10"/>
        <color indexed="8"/>
        <rFont val="標楷體"/>
        <family val="4"/>
        <charset val="136"/>
      </rPr>
      <t>最近三個月內之鑑價結果</t>
    </r>
    <phoneticPr fontId="6" type="noConversion"/>
  </si>
  <si>
    <r>
      <rPr>
        <sz val="10"/>
        <color indexed="8"/>
        <rFont val="標楷體"/>
        <family val="4"/>
        <charset val="136"/>
      </rPr>
      <t>未實現增值應負擔之稅負</t>
    </r>
    <phoneticPr fontId="6" type="noConversion"/>
  </si>
  <si>
    <r>
      <rPr>
        <sz val="10"/>
        <color indexed="8"/>
        <rFont val="標楷體"/>
        <family val="4"/>
        <charset val="136"/>
      </rPr>
      <t>稅後增值或稅後減少之金額</t>
    </r>
    <phoneticPr fontId="6" type="noConversion"/>
  </si>
  <si>
    <r>
      <rPr>
        <sz val="10"/>
        <color indexed="8"/>
        <rFont val="標楷體"/>
        <family val="4"/>
        <charset val="136"/>
      </rPr>
      <t>備註</t>
    </r>
  </si>
  <si>
    <r>
      <rPr>
        <sz val="10"/>
        <color indexed="8"/>
        <rFont val="標楷體"/>
        <family val="4"/>
        <charset val="136"/>
      </rPr>
      <t>年</t>
    </r>
  </si>
  <si>
    <r>
      <rPr>
        <sz val="10"/>
        <color indexed="8"/>
        <rFont val="標楷體"/>
        <family val="4"/>
        <charset val="136"/>
      </rPr>
      <t>代號</t>
    </r>
  </si>
  <si>
    <r>
      <rPr>
        <sz val="10"/>
        <color indexed="8"/>
        <rFont val="標楷體"/>
        <family val="4"/>
        <charset val="136"/>
      </rPr>
      <t>名稱</t>
    </r>
  </si>
  <si>
    <r>
      <rPr>
        <sz val="10"/>
        <color indexed="8"/>
        <rFont val="標楷體"/>
        <family val="4"/>
        <charset val="136"/>
      </rPr>
      <t>是否為關係人</t>
    </r>
  </si>
  <si>
    <r>
      <rPr>
        <sz val="10"/>
        <color indexed="8"/>
        <rFont val="標楷體"/>
        <family val="4"/>
        <charset val="136"/>
      </rPr>
      <t>後續衡量未採用公允價值模式</t>
    </r>
    <phoneticPr fontId="6" type="noConversion"/>
  </si>
  <si>
    <r>
      <rPr>
        <sz val="10"/>
        <color indexed="8"/>
        <rFont val="標楷體"/>
        <family val="4"/>
        <charset val="136"/>
      </rPr>
      <t>後續衡量採用公允價值模式之差異數</t>
    </r>
    <phoneticPr fontId="6" type="noConversion"/>
  </si>
  <si>
    <r>
      <rPr>
        <sz val="10"/>
        <color indexed="8"/>
        <rFont val="標楷體"/>
        <family val="4"/>
        <charset val="136"/>
      </rPr>
      <t>鑑價價格</t>
    </r>
  </si>
  <si>
    <r>
      <rPr>
        <sz val="10"/>
        <color indexed="8"/>
        <rFont val="標楷體"/>
        <family val="4"/>
        <charset val="136"/>
      </rPr>
      <t>合計</t>
    </r>
    <phoneticPr fontId="6" type="noConversion"/>
  </si>
  <si>
    <r>
      <rPr>
        <sz val="10"/>
        <color indexed="8"/>
        <rFont val="標楷體"/>
        <family val="4"/>
        <charset val="136"/>
      </rPr>
      <t>註：</t>
    </r>
  </si>
  <si>
    <r>
      <rPr>
        <sz val="10"/>
        <color indexed="8"/>
        <rFont val="標楷體"/>
        <family val="4"/>
        <charset val="136"/>
      </rPr>
      <t>各項代號係指統一編號或洽由財團法人保險事業發展中心統一配賦</t>
    </r>
  </si>
  <si>
    <r>
      <rPr>
        <sz val="10"/>
        <color indexed="8"/>
        <rFont val="標楷體"/>
        <family val="4"/>
        <charset val="136"/>
      </rPr>
      <t>種類請依序填列</t>
    </r>
    <r>
      <rPr>
        <sz val="10"/>
        <color indexed="8"/>
        <rFont val="Book Antiqua"/>
        <family val="1"/>
      </rPr>
      <t>A.</t>
    </r>
    <r>
      <rPr>
        <sz val="10"/>
        <color indexed="8"/>
        <rFont val="標楷體"/>
        <family val="4"/>
        <charset val="136"/>
      </rPr>
      <t>土地</t>
    </r>
    <r>
      <rPr>
        <sz val="10"/>
        <color indexed="8"/>
        <rFont val="Book Antiqua"/>
        <family val="1"/>
      </rPr>
      <t>B.</t>
    </r>
    <r>
      <rPr>
        <sz val="10"/>
        <color indexed="8"/>
        <rFont val="標楷體"/>
        <family val="4"/>
        <charset val="136"/>
      </rPr>
      <t>房屋</t>
    </r>
    <r>
      <rPr>
        <sz val="10"/>
        <color indexed="8"/>
        <rFont val="Book Antiqua"/>
        <family val="1"/>
      </rPr>
      <t>,C.</t>
    </r>
    <r>
      <rPr>
        <sz val="10"/>
        <color indexed="8"/>
        <rFont val="標楷體"/>
        <family val="4"/>
        <charset val="136"/>
      </rPr>
      <t>地上權</t>
    </r>
    <r>
      <rPr>
        <sz val="10"/>
        <color indexed="8"/>
        <rFont val="Book Antiqua"/>
        <family val="1"/>
      </rPr>
      <t>,D.</t>
    </r>
    <r>
      <rPr>
        <sz val="10"/>
        <color indexed="8"/>
        <rFont val="標楷體"/>
        <family val="4"/>
        <charset val="136"/>
      </rPr>
      <t>預付房地款</t>
    </r>
    <r>
      <rPr>
        <sz val="10"/>
        <color indexed="8"/>
        <rFont val="Book Antiqua"/>
        <family val="1"/>
      </rPr>
      <t>,E.</t>
    </r>
    <r>
      <rPr>
        <sz val="10"/>
        <color indexed="8"/>
        <rFont val="標楷體"/>
        <family val="4"/>
        <charset val="136"/>
      </rPr>
      <t>未完工程</t>
    </r>
    <r>
      <rPr>
        <sz val="10"/>
        <color indexed="8"/>
        <rFont val="Book Antiqua"/>
        <family val="1"/>
      </rPr>
      <t>,F.</t>
    </r>
    <r>
      <rPr>
        <sz val="10"/>
        <color indexed="8"/>
        <rFont val="標楷體"/>
        <family val="4"/>
        <charset val="136"/>
      </rPr>
      <t>其他</t>
    </r>
    <r>
      <rPr>
        <sz val="10"/>
        <color indexed="8"/>
        <rFont val="Book Antiqua"/>
        <family val="1"/>
      </rPr>
      <t>,</t>
    </r>
    <r>
      <rPr>
        <sz val="10"/>
        <color indexed="8"/>
        <rFont val="標楷體"/>
        <family val="4"/>
        <charset val="136"/>
      </rPr>
      <t>本表含在建工程或未完工程等項目</t>
    </r>
  </si>
  <si>
    <r>
      <rPr>
        <sz val="10"/>
        <color indexed="8"/>
        <rFont val="標楷體"/>
        <family val="4"/>
        <charset val="136"/>
      </rPr>
      <t>座落地點於土地請填詳細地號，於房屋請填詳細地址及建號</t>
    </r>
    <r>
      <rPr>
        <sz val="10"/>
        <color indexed="8"/>
        <rFont val="Book Antiqua"/>
        <family val="1"/>
      </rPr>
      <t xml:space="preserve"> </t>
    </r>
  </si>
  <si>
    <r>
      <rPr>
        <sz val="10"/>
        <color indexed="8"/>
        <rFont val="標楷體"/>
        <family val="4"/>
        <charset val="136"/>
      </rPr>
      <t>所稱收益性係指不動產有出租事實並有現金流入者</t>
    </r>
    <r>
      <rPr>
        <sz val="10"/>
        <color indexed="8"/>
        <rFont val="Book Antiqua"/>
        <family val="1"/>
      </rPr>
      <t>,</t>
    </r>
    <r>
      <rPr>
        <sz val="10"/>
        <color indexed="8"/>
        <rFont val="標楷體"/>
        <family val="4"/>
        <charset val="136"/>
      </rPr>
      <t>有收益者請填</t>
    </r>
    <r>
      <rPr>
        <sz val="10"/>
        <color indexed="8"/>
        <rFont val="Book Antiqua"/>
        <family val="1"/>
      </rPr>
      <t>Y,</t>
    </r>
    <r>
      <rPr>
        <sz val="10"/>
        <color indexed="8"/>
        <rFont val="標楷體"/>
        <family val="4"/>
        <charset val="136"/>
      </rPr>
      <t>若無請填</t>
    </r>
    <r>
      <rPr>
        <sz val="10"/>
        <color indexed="8"/>
        <rFont val="Book Antiqua"/>
        <family val="1"/>
      </rPr>
      <t>N</t>
    </r>
  </si>
  <si>
    <r>
      <rPr>
        <sz val="10"/>
        <color indexed="8"/>
        <rFont val="標楷體"/>
        <family val="4"/>
        <charset val="136"/>
      </rPr>
      <t>所稱面積於土地係指土地面積</t>
    </r>
    <r>
      <rPr>
        <sz val="10"/>
        <color indexed="8"/>
        <rFont val="Book Antiqua"/>
        <family val="1"/>
      </rPr>
      <t>,</t>
    </r>
    <r>
      <rPr>
        <sz val="10"/>
        <color indexed="8"/>
        <rFont val="標楷體"/>
        <family val="4"/>
        <charset val="136"/>
      </rPr>
      <t>於房屋係指建物面積</t>
    </r>
    <r>
      <rPr>
        <sz val="10"/>
        <color indexed="8"/>
        <rFont val="Book Antiqua"/>
        <family val="1"/>
      </rPr>
      <t>,</t>
    </r>
    <r>
      <rPr>
        <sz val="10"/>
        <color indexed="8"/>
        <rFont val="標楷體"/>
        <family val="4"/>
        <charset val="136"/>
      </rPr>
      <t>單位為平方公尺</t>
    </r>
    <r>
      <rPr>
        <sz val="10"/>
        <color indexed="8"/>
        <rFont val="Book Antiqua"/>
        <family val="1"/>
      </rPr>
      <t xml:space="preserve"> </t>
    </r>
  </si>
  <si>
    <r>
      <rPr>
        <sz val="10"/>
        <color indexed="8"/>
        <rFont val="標楷體"/>
        <family val="4"/>
        <charset val="136"/>
      </rPr>
      <t>使用種類請依序填列</t>
    </r>
    <r>
      <rPr>
        <sz val="10"/>
        <color indexed="8"/>
        <rFont val="Book Antiqua"/>
        <family val="1"/>
      </rPr>
      <t>A.</t>
    </r>
    <r>
      <rPr>
        <sz val="10"/>
        <color indexed="8"/>
        <rFont val="標楷體"/>
        <family val="4"/>
        <charset val="136"/>
      </rPr>
      <t>自用</t>
    </r>
    <r>
      <rPr>
        <sz val="10"/>
        <color indexed="8"/>
        <rFont val="Book Antiqua"/>
        <family val="1"/>
      </rPr>
      <t>,B.</t>
    </r>
    <r>
      <rPr>
        <sz val="10"/>
        <color indexed="8"/>
        <rFont val="標楷體"/>
        <family val="4"/>
        <charset val="136"/>
      </rPr>
      <t>投資用</t>
    </r>
    <r>
      <rPr>
        <sz val="10"/>
        <color indexed="8"/>
        <rFont val="Book Antiqua"/>
        <family val="1"/>
      </rPr>
      <t>C.</t>
    </r>
    <r>
      <rPr>
        <sz val="10"/>
        <color indexed="8"/>
        <rFont val="標楷體"/>
        <family val="4"/>
        <charset val="136"/>
      </rPr>
      <t>其他</t>
    </r>
    <r>
      <rPr>
        <sz val="10"/>
        <color indexed="8"/>
        <rFont val="Book Antiqua"/>
        <family val="1"/>
      </rPr>
      <t>,</t>
    </r>
    <r>
      <rPr>
        <sz val="10"/>
        <color indexed="8"/>
        <rFont val="標楷體"/>
        <family val="4"/>
        <charset val="136"/>
      </rPr>
      <t>若不動產有分屬投資或自用或使用人不同者</t>
    </r>
    <r>
      <rPr>
        <sz val="10"/>
        <color indexed="8"/>
        <rFont val="Book Antiqua"/>
        <family val="1"/>
      </rPr>
      <t>,</t>
    </r>
    <r>
      <rPr>
        <sz val="10"/>
        <color indexed="8"/>
        <rFont val="標楷體"/>
        <family val="4"/>
        <charset val="136"/>
      </rPr>
      <t>均分別列示</t>
    </r>
    <r>
      <rPr>
        <sz val="10"/>
        <color indexed="8"/>
        <rFont val="Book Antiqua"/>
        <family val="1"/>
      </rPr>
      <t>(</t>
    </r>
    <r>
      <rPr>
        <sz val="10"/>
        <color indexed="8"/>
        <rFont val="標楷體"/>
        <family val="4"/>
        <charset val="136"/>
      </rPr>
      <t>建造工程於建造前已決定其使用目的且經提報董事會決議者</t>
    </r>
    <r>
      <rPr>
        <sz val="10"/>
        <color indexed="8"/>
        <rFont val="Book Antiqua"/>
        <family val="1"/>
      </rPr>
      <t>,</t>
    </r>
    <r>
      <rPr>
        <sz val="10"/>
        <color indexed="8"/>
        <rFont val="標楷體"/>
        <family val="4"/>
        <charset val="136"/>
      </rPr>
      <t>其使用目的為投資用者歸入其他不動產投資項目中</t>
    </r>
    <r>
      <rPr>
        <sz val="10"/>
        <color indexed="8"/>
        <rFont val="Book Antiqua"/>
        <family val="1"/>
      </rPr>
      <t>,</t>
    </r>
    <r>
      <rPr>
        <sz val="10"/>
        <color indexed="8"/>
        <rFont val="標楷體"/>
        <family val="4"/>
        <charset val="136"/>
      </rPr>
      <t>其使用目的為自用者歸入自用不動產項目中</t>
    </r>
    <r>
      <rPr>
        <sz val="10"/>
        <color indexed="8"/>
        <rFont val="Book Antiqua"/>
        <family val="1"/>
      </rPr>
      <t>,</t>
    </r>
    <r>
      <rPr>
        <sz val="10"/>
        <color indexed="8"/>
        <rFont val="標楷體"/>
        <family val="4"/>
        <charset val="136"/>
      </rPr>
      <t>預付房地款</t>
    </r>
    <r>
      <rPr>
        <sz val="10"/>
        <color indexed="8"/>
        <rFont val="Book Antiqua"/>
        <family val="1"/>
      </rPr>
      <t>,</t>
    </r>
    <r>
      <rPr>
        <sz val="10"/>
        <color indexed="8"/>
        <rFont val="標楷體"/>
        <family val="4"/>
        <charset val="136"/>
      </rPr>
      <t>於購置前已決定其使用目的為供營業用</t>
    </r>
    <r>
      <rPr>
        <sz val="10"/>
        <color indexed="8"/>
        <rFont val="Book Antiqua"/>
        <family val="1"/>
      </rPr>
      <t>,</t>
    </r>
    <r>
      <rPr>
        <sz val="10"/>
        <color indexed="8"/>
        <rFont val="標楷體"/>
        <family val="4"/>
        <charset val="136"/>
      </rPr>
      <t>經提報董事會決議者</t>
    </r>
    <r>
      <rPr>
        <sz val="10"/>
        <color indexed="8"/>
        <rFont val="Book Antiqua"/>
        <family val="1"/>
      </rPr>
      <t>,</t>
    </r>
    <r>
      <rPr>
        <sz val="10"/>
        <color indexed="8"/>
        <rFont val="標楷體"/>
        <family val="4"/>
        <charset val="136"/>
      </rPr>
      <t>歸入自用不動產項目中</t>
    </r>
    <r>
      <rPr>
        <sz val="10"/>
        <color indexed="8"/>
        <rFont val="Book Antiqua"/>
        <family val="1"/>
      </rPr>
      <t>)</t>
    </r>
  </si>
  <si>
    <r>
      <rPr>
        <sz val="10"/>
        <color indexed="8"/>
        <rFont val="標楷體"/>
        <family val="4"/>
        <charset val="136"/>
      </rPr>
      <t>取得方式請填</t>
    </r>
    <r>
      <rPr>
        <sz val="10"/>
        <color indexed="8"/>
        <rFont val="Book Antiqua"/>
        <family val="1"/>
      </rPr>
      <t>A.</t>
    </r>
    <r>
      <rPr>
        <sz val="10"/>
        <color indexed="8"/>
        <rFont val="標楷體"/>
        <family val="4"/>
        <charset val="136"/>
      </rPr>
      <t>買賣</t>
    </r>
    <r>
      <rPr>
        <sz val="10"/>
        <color indexed="8"/>
        <rFont val="Book Antiqua"/>
        <family val="1"/>
      </rPr>
      <t>,B.</t>
    </r>
    <r>
      <rPr>
        <sz val="10"/>
        <color indexed="8"/>
        <rFont val="標楷體"/>
        <family val="4"/>
        <charset val="136"/>
      </rPr>
      <t>承受擔保</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其他</t>
    </r>
  </si>
  <si>
    <r>
      <rPr>
        <sz val="10"/>
        <color indexed="8"/>
        <rFont val="標楷體"/>
        <family val="4"/>
        <charset val="136"/>
      </rPr>
      <t>取得年月日填寫方式為</t>
    </r>
    <r>
      <rPr>
        <sz val="10"/>
        <color indexed="8"/>
        <rFont val="Book Antiqua"/>
        <family val="1"/>
      </rPr>
      <t>2005/06/25,</t>
    </r>
    <r>
      <rPr>
        <sz val="10"/>
        <color indexed="8"/>
        <rFont val="標楷體"/>
        <family val="4"/>
        <charset val="136"/>
      </rPr>
      <t>以權狀登記日為準</t>
    </r>
    <r>
      <rPr>
        <sz val="10"/>
        <color indexed="8"/>
        <rFont val="Book Antiqua"/>
        <family val="1"/>
      </rPr>
      <t>,</t>
    </r>
    <r>
      <rPr>
        <sz val="10"/>
        <color indexed="8"/>
        <rFont val="標楷體"/>
        <family val="4"/>
        <charset val="136"/>
      </rPr>
      <t>在建工程或未完工程請填無</t>
    </r>
  </si>
  <si>
    <r>
      <rPr>
        <sz val="10"/>
        <color indexed="8"/>
        <rFont val="標楷體"/>
        <family val="4"/>
        <charset val="136"/>
      </rPr>
      <t>是否為關係人請依序填列</t>
    </r>
    <r>
      <rPr>
        <sz val="10"/>
        <color indexed="8"/>
        <rFont val="Book Antiqua"/>
        <family val="1"/>
      </rPr>
      <t>A.</t>
    </r>
    <r>
      <rPr>
        <sz val="10"/>
        <color indexed="8"/>
        <rFont val="標楷體"/>
        <family val="4"/>
        <charset val="136"/>
      </rPr>
      <t>否</t>
    </r>
    <r>
      <rPr>
        <sz val="10"/>
        <color indexed="8"/>
        <rFont val="Book Antiqua"/>
        <family val="1"/>
      </rPr>
      <t>,B.</t>
    </r>
    <r>
      <rPr>
        <sz val="10"/>
        <color indexed="8"/>
        <rFont val="標楷體"/>
        <family val="4"/>
        <charset val="136"/>
      </rPr>
      <t>關係人</t>
    </r>
    <r>
      <rPr>
        <sz val="10"/>
        <color indexed="8"/>
        <rFont val="Book Antiqua"/>
        <family val="1"/>
      </rPr>
      <t>-</t>
    </r>
    <r>
      <rPr>
        <sz val="10"/>
        <color indexed="8"/>
        <rFont val="標楷體"/>
        <family val="4"/>
        <charset val="136"/>
      </rPr>
      <t>非控制與從屬關係</t>
    </r>
    <r>
      <rPr>
        <sz val="10"/>
        <color indexed="8"/>
        <rFont val="Book Antiqua"/>
        <family val="1"/>
      </rPr>
      <t>,C.</t>
    </r>
    <r>
      <rPr>
        <sz val="10"/>
        <color indexed="8"/>
        <rFont val="標楷體"/>
        <family val="4"/>
        <charset val="136"/>
      </rPr>
      <t>關係人</t>
    </r>
    <r>
      <rPr>
        <sz val="10"/>
        <color indexed="8"/>
        <rFont val="Book Antiqua"/>
        <family val="1"/>
      </rPr>
      <t>-</t>
    </r>
    <r>
      <rPr>
        <sz val="10"/>
        <color indexed="8"/>
        <rFont val="標楷體"/>
        <family val="4"/>
        <charset val="136"/>
      </rPr>
      <t>具控制與從屬關係；所稱關係人係依國際會計準則第二十四號公報及公司法第</t>
    </r>
    <r>
      <rPr>
        <sz val="10"/>
        <color indexed="8"/>
        <rFont val="Book Antiqua"/>
        <family val="1"/>
      </rPr>
      <t>369-1~369-3</t>
    </r>
    <r>
      <rPr>
        <sz val="10"/>
        <color indexed="8"/>
        <rFont val="標楷體"/>
        <family val="4"/>
        <charset val="136"/>
      </rPr>
      <t>條、第</t>
    </r>
    <r>
      <rPr>
        <sz val="10"/>
        <color indexed="8"/>
        <rFont val="Book Antiqua"/>
        <family val="1"/>
      </rPr>
      <t>369-9</t>
    </r>
    <r>
      <rPr>
        <sz val="10"/>
        <color indexed="8"/>
        <rFont val="標楷體"/>
        <family val="4"/>
        <charset val="136"/>
      </rPr>
      <t>條、及第</t>
    </r>
    <r>
      <rPr>
        <sz val="10"/>
        <color indexed="8"/>
        <rFont val="Book Antiqua"/>
        <family val="1"/>
      </rPr>
      <t>369-11</t>
    </r>
    <r>
      <rPr>
        <sz val="10"/>
        <color indexed="8"/>
        <rFont val="標楷體"/>
        <family val="4"/>
        <charset val="136"/>
      </rPr>
      <t>條及關係企業合併營業報告書關係企業合併財務報表及關係報告書編製準則第六條之規定</t>
    </r>
    <phoneticPr fontId="6" type="noConversion"/>
  </si>
  <si>
    <r>
      <rPr>
        <sz val="10"/>
        <color indexed="8"/>
        <rFont val="標楷體"/>
        <family val="4"/>
        <charset val="136"/>
      </rPr>
      <t>買賣人代號請填其統一編號或身分證字號</t>
    </r>
    <r>
      <rPr>
        <sz val="10"/>
        <color indexed="8"/>
        <rFont val="Book Antiqua"/>
        <family val="1"/>
      </rPr>
      <t>,</t>
    </r>
    <r>
      <rPr>
        <sz val="10"/>
        <color indexed="8"/>
        <rFont val="標楷體"/>
        <family val="4"/>
        <charset val="136"/>
      </rPr>
      <t>若現所持有不動產係五年內購自於關係人者</t>
    </r>
    <r>
      <rPr>
        <sz val="10"/>
        <color indexed="8"/>
        <rFont val="Book Antiqua"/>
        <family val="1"/>
      </rPr>
      <t>,</t>
    </r>
    <r>
      <rPr>
        <sz val="10"/>
        <color indexed="8"/>
        <rFont val="標楷體"/>
        <family val="4"/>
        <charset val="136"/>
      </rPr>
      <t>應於出賣人欄填列出賣人名稱及代號</t>
    </r>
    <r>
      <rPr>
        <sz val="10"/>
        <color indexed="8"/>
        <rFont val="Book Antiqua"/>
        <family val="1"/>
      </rPr>
      <t>,</t>
    </r>
    <r>
      <rPr>
        <sz val="10"/>
        <color indexed="8"/>
        <rFont val="標楷體"/>
        <family val="4"/>
        <charset val="136"/>
      </rPr>
      <t>餘若不可考者免填</t>
    </r>
  </si>
  <si>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t>
    </r>
    <r>
      <rPr>
        <sz val="10"/>
        <color indexed="8"/>
        <rFont val="Book Antiqua"/>
        <family val="1"/>
      </rPr>
      <t>;</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6" type="noConversion"/>
  </si>
  <si>
    <r>
      <rPr>
        <sz val="10"/>
        <color indexed="8"/>
        <rFont val="標楷體"/>
        <family val="4"/>
        <charset val="136"/>
      </rPr>
      <t>取得時投入成本含修繕不動產之資本支出</t>
    </r>
  </si>
  <si>
    <r>
      <rPr>
        <sz val="10"/>
        <color indexed="8"/>
        <rFont val="標楷體"/>
        <family val="4"/>
        <charset val="136"/>
      </rPr>
      <t>抵減項目於房屋部分指累計折舊、累計減損及建物增值稅</t>
    </r>
    <r>
      <rPr>
        <sz val="10"/>
        <color indexed="8"/>
        <rFont val="Book Antiqua"/>
        <family val="1"/>
      </rPr>
      <t>,</t>
    </r>
    <r>
      <rPr>
        <sz val="10"/>
        <color indexed="8"/>
        <rFont val="標楷體"/>
        <family val="4"/>
        <charset val="136"/>
      </rPr>
      <t>土地部分指土地增值稅準備及累計減損；以及不動產採用國際財務報導準則第</t>
    </r>
    <r>
      <rPr>
        <sz val="10"/>
        <color indexed="8"/>
        <rFont val="Book Antiqua"/>
        <family val="1"/>
      </rPr>
      <t xml:space="preserve">16 </t>
    </r>
    <r>
      <rPr>
        <sz val="10"/>
        <color indexed="8"/>
        <rFont val="標楷體"/>
        <family val="4"/>
        <charset val="136"/>
      </rPr>
      <t>號「租賃」</t>
    </r>
    <r>
      <rPr>
        <sz val="10"/>
        <color indexed="8"/>
        <rFont val="Book Antiqua"/>
        <family val="1"/>
      </rPr>
      <t>(IFRS 16)</t>
    </r>
    <r>
      <rPr>
        <sz val="10"/>
        <color indexed="8"/>
        <rFont val="標楷體"/>
        <family val="4"/>
        <charset val="136"/>
      </rPr>
      <t>產生之租賃負債。有「不動產採用</t>
    </r>
    <r>
      <rPr>
        <sz val="10"/>
        <color indexed="8"/>
        <rFont val="Book Antiqua"/>
        <family val="1"/>
      </rPr>
      <t>IFRS16</t>
    </r>
    <r>
      <rPr>
        <sz val="10"/>
        <color indexed="8"/>
        <rFont val="標楷體"/>
        <family val="4"/>
        <charset val="136"/>
      </rPr>
      <t>產生之租賃負債」抵減項目者，應於備註欄位註明抵減金額數。</t>
    </r>
    <phoneticPr fontId="8" type="noConversion"/>
  </si>
  <si>
    <r>
      <rPr>
        <sz val="10"/>
        <color indexed="8"/>
        <rFont val="標楷體"/>
        <family val="4"/>
        <charset val="136"/>
      </rPr>
      <t>鑑價公司係指九十年以後取得</t>
    </r>
    <r>
      <rPr>
        <sz val="10"/>
        <color indexed="8"/>
        <rFont val="Book Antiqua"/>
        <family val="1"/>
      </rPr>
      <t>(</t>
    </r>
    <r>
      <rPr>
        <sz val="10"/>
        <color indexed="8"/>
        <rFont val="標楷體"/>
        <family val="4"/>
        <charset val="136"/>
      </rPr>
      <t>買賣交易</t>
    </r>
    <r>
      <rPr>
        <sz val="10"/>
        <color indexed="8"/>
        <rFont val="Book Antiqua"/>
        <family val="1"/>
      </rPr>
      <t>)</t>
    </r>
    <r>
      <rPr>
        <sz val="10"/>
        <color indexed="8"/>
        <rFont val="標楷體"/>
        <family val="4"/>
        <charset val="136"/>
      </rPr>
      <t>不動產時之鑑價公司</t>
    </r>
  </si>
  <si>
    <r>
      <rPr>
        <sz val="10"/>
        <color indexed="8"/>
        <rFont val="標楷體"/>
        <family val="4"/>
        <charset val="136"/>
      </rPr>
      <t>是否符合計入自有資本調整項之適用範圍，係依「填報手冊表</t>
    </r>
    <r>
      <rPr>
        <sz val="10"/>
        <color indexed="8"/>
        <rFont val="Times New Roman"/>
        <family val="1"/>
      </rPr>
      <t>30-</t>
    </r>
    <r>
      <rPr>
        <sz val="10"/>
        <color indexed="8"/>
        <rFont val="Book Antiqua"/>
        <family val="1"/>
      </rPr>
      <t>8</t>
    </r>
    <r>
      <rPr>
        <sz val="10"/>
        <color indexed="8"/>
        <rFont val="Times New Roman"/>
        <family val="1"/>
      </rPr>
      <t>-3</t>
    </r>
    <r>
      <rPr>
        <sz val="10"/>
        <color indexed="8"/>
        <rFont val="標楷體"/>
        <family val="4"/>
        <charset val="136"/>
      </rPr>
      <t>：不動產投資採公允價值評價計入自有資本調整計算表：一、適用範圍」判斷之。請填列</t>
    </r>
    <r>
      <rPr>
        <sz val="10"/>
        <color indexed="8"/>
        <rFont val="Book Antiqua"/>
        <family val="1"/>
      </rPr>
      <t>Y.</t>
    </r>
    <r>
      <rPr>
        <sz val="10"/>
        <color indexed="8"/>
        <rFont val="標楷體"/>
        <family val="4"/>
        <charset val="136"/>
      </rPr>
      <t>符合適用範圍，</t>
    </r>
    <r>
      <rPr>
        <sz val="10"/>
        <color indexed="8"/>
        <rFont val="Book Antiqua"/>
        <family val="1"/>
      </rPr>
      <t>N.</t>
    </r>
    <r>
      <rPr>
        <sz val="10"/>
        <color indexed="8"/>
        <rFont val="標楷體"/>
        <family val="4"/>
        <charset val="136"/>
      </rPr>
      <t>不符合適用範圍</t>
    </r>
    <phoneticPr fontId="6" type="noConversion"/>
  </si>
  <si>
    <r>
      <rPr>
        <sz val="10"/>
        <color indexed="8"/>
        <rFont val="標楷體"/>
        <family val="4"/>
        <charset val="136"/>
      </rPr>
      <t>第</t>
    </r>
    <r>
      <rPr>
        <sz val="10"/>
        <color indexed="8"/>
        <rFont val="Book Antiqua"/>
        <family val="1"/>
      </rPr>
      <t>(28)</t>
    </r>
    <r>
      <rPr>
        <sz val="10"/>
        <color indexed="8"/>
        <rFont val="標楷體"/>
        <family val="4"/>
        <charset val="136"/>
      </rPr>
      <t>欄填列為</t>
    </r>
    <r>
      <rPr>
        <sz val="10"/>
        <color indexed="8"/>
        <rFont val="Book Antiqua"/>
        <family val="1"/>
      </rPr>
      <t>N</t>
    </r>
    <r>
      <rPr>
        <sz val="10"/>
        <color indexed="8"/>
        <rFont val="標楷體"/>
        <family val="4"/>
        <charset val="136"/>
      </rPr>
      <t>者，得不需填列第</t>
    </r>
    <r>
      <rPr>
        <sz val="10"/>
        <color indexed="8"/>
        <rFont val="Book Antiqua"/>
        <family val="1"/>
      </rPr>
      <t>(29)</t>
    </r>
    <r>
      <rPr>
        <sz val="10"/>
        <color indexed="8"/>
        <rFont val="標楷體"/>
        <family val="4"/>
        <charset val="136"/>
      </rPr>
      <t>欄到</t>
    </r>
    <r>
      <rPr>
        <sz val="10"/>
        <color indexed="8"/>
        <rFont val="Book Antiqua"/>
        <family val="1"/>
      </rPr>
      <t>(34)</t>
    </r>
    <r>
      <rPr>
        <sz val="10"/>
        <color indexed="8"/>
        <rFont val="標楷體"/>
        <family val="4"/>
        <charset val="136"/>
      </rPr>
      <t>欄</t>
    </r>
    <phoneticPr fontId="6" type="noConversion"/>
  </si>
  <si>
    <r>
      <rPr>
        <sz val="10"/>
        <color indexed="8"/>
        <rFont val="標楷體"/>
        <family val="4"/>
        <charset val="136"/>
      </rPr>
      <t>調整後不動產稅後增值或稅後減少之金額，第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者，其財務報表針對投資性不動產之後續衡量採公允價值模式之保險公司，於中華民國</t>
    </r>
    <r>
      <rPr>
        <sz val="10"/>
        <color indexed="8"/>
        <rFont val="Book Antiqua"/>
        <family val="1"/>
      </rPr>
      <t>109</t>
    </r>
    <r>
      <rPr>
        <sz val="10"/>
        <color indexed="8"/>
        <rFont val="標楷體"/>
        <family val="4"/>
        <charset val="136"/>
      </rPr>
      <t>年</t>
    </r>
    <r>
      <rPr>
        <sz val="10"/>
        <color indexed="8"/>
        <rFont val="Book Antiqua"/>
        <family val="1"/>
      </rPr>
      <t>5</t>
    </r>
    <r>
      <rPr>
        <sz val="10"/>
        <color indexed="8"/>
        <rFont val="標楷體"/>
        <family val="4"/>
        <charset val="136"/>
      </rPr>
      <t>月</t>
    </r>
    <r>
      <rPr>
        <sz val="10"/>
        <color indexed="8"/>
        <rFont val="Book Antiqua"/>
        <family val="1"/>
      </rPr>
      <t>11</t>
    </r>
    <r>
      <rPr>
        <sz val="10"/>
        <color indexed="8"/>
        <rFont val="標楷體"/>
        <family val="4"/>
        <charset val="136"/>
      </rPr>
      <t>日保險業財務報告編製準則修正發布前，原帳列投資性不動產之後續衡量已採用公允價值模式者，若市價高於帳面價值，則以稅後增值金額之</t>
    </r>
    <r>
      <rPr>
        <b/>
        <sz val="10"/>
        <color indexed="8"/>
        <rFont val="Book Antiqua"/>
        <family val="1"/>
      </rPr>
      <t>85%</t>
    </r>
    <r>
      <rPr>
        <sz val="10"/>
        <color indexed="8"/>
        <rFont val="標楷體"/>
        <family val="4"/>
        <charset val="136"/>
      </rPr>
      <t>列入自有資本；前述修正發布後採用公允價值模式者，以稅後增值金額之</t>
    </r>
    <r>
      <rPr>
        <sz val="10"/>
        <color indexed="8"/>
        <rFont val="Book Antiqua"/>
        <family val="1"/>
      </rPr>
      <t>100%</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6"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</si>
  <si>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6" type="noConversion"/>
  </si>
  <si>
    <r>
      <rPr>
        <sz val="10"/>
        <color indexed="8"/>
        <rFont val="標楷體"/>
        <family val="4"/>
        <charset val="136"/>
      </rPr>
      <t>得計入自有資本之最大金額，第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者，其財務報表針對投資性不動產之後續衡量採成本模式，若市價高於帳面價值，則以稅後增值金額之</t>
    </r>
    <r>
      <rPr>
        <b/>
        <sz val="10"/>
        <color indexed="8"/>
        <rFont val="Book Antiqua"/>
        <family val="1"/>
      </rPr>
      <t>75%</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6"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</si>
  <si>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8"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</si>
  <si>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8" type="noConversion"/>
  </si>
  <si>
    <r>
      <t>1</t>
    </r>
    <r>
      <rPr>
        <sz val="10"/>
        <color indexed="8"/>
        <rFont val="標楷體"/>
        <family val="4"/>
        <charset val="136"/>
      </rPr>
      <t>實際賠款不含未付不可分配理賠費用提存淨額。</t>
    </r>
    <phoneticPr fontId="8" type="noConversion"/>
  </si>
  <si>
    <t>強制自用汽車責任保險、強制商業汽車責任保險、強制機車責任保險、強制微型電動二輪車責任保險、核能保險與政策性地震險之特別準備金填報於表25-2，於本表無需填列。</t>
    <phoneticPr fontId="8" type="noConversion"/>
  </si>
  <si>
    <r>
      <t>欄(3)依保險業各種準備金提存辦法第9條第1項第1款規定辦理，並應依</t>
    </r>
    <r>
      <rPr>
        <b/>
        <u/>
        <sz val="10"/>
        <color indexed="8"/>
        <rFont val="標楷體"/>
        <family val="4"/>
        <charset val="136"/>
      </rPr>
      <t>國際會計準則第十二號公報</t>
    </r>
    <r>
      <rPr>
        <b/>
        <sz val="10"/>
        <color indexed="8"/>
        <rFont val="標楷體"/>
        <family val="4"/>
        <charset val="136"/>
      </rPr>
      <t>扣除所得稅後之餘額提列。</t>
    </r>
    <phoneticPr fontId="6" type="noConversion"/>
  </si>
  <si>
    <r>
      <t>欄(9)、欄(13)及欄(15)應依</t>
    </r>
    <r>
      <rPr>
        <b/>
        <u/>
        <sz val="10"/>
        <color indexed="8"/>
        <rFont val="標楷體"/>
        <family val="4"/>
        <charset val="136"/>
      </rPr>
      <t>國際會計準則第十二號公報</t>
    </r>
    <r>
      <rPr>
        <b/>
        <sz val="10"/>
        <color indexed="8"/>
        <rFont val="標楷體"/>
        <family val="4"/>
        <charset val="136"/>
      </rPr>
      <t>扣除所得稅後之餘額提列。</t>
    </r>
    <phoneticPr fontId="6" type="noConversion"/>
  </si>
  <si>
    <r>
      <rPr>
        <sz val="10"/>
        <color indexed="8"/>
        <rFont val="標楷體"/>
        <family val="4"/>
        <charset val="136"/>
      </rPr>
      <t>單位：新台幣元</t>
    </r>
    <r>
      <rPr>
        <sz val="10"/>
        <color indexed="8"/>
        <rFont val="Book Antiqua"/>
        <family val="1"/>
      </rPr>
      <t>,%</t>
    </r>
    <phoneticPr fontId="6" type="noConversion"/>
  </si>
  <si>
    <r>
      <rPr>
        <b/>
        <sz val="10"/>
        <color indexed="8"/>
        <rFont val="標楷體"/>
        <family val="4"/>
        <charset val="136"/>
      </rPr>
      <t>風</t>
    </r>
    <r>
      <rPr>
        <b/>
        <sz val="10"/>
        <color indexed="8"/>
        <rFont val="Book Antiqua"/>
        <family val="1"/>
      </rPr>
      <t xml:space="preserve">     </t>
    </r>
    <r>
      <rPr>
        <b/>
        <sz val="10"/>
        <color indexed="8"/>
        <rFont val="標楷體"/>
        <family val="4"/>
        <charset val="136"/>
      </rPr>
      <t>險</t>
    </r>
    <r>
      <rPr>
        <b/>
        <sz val="10"/>
        <color indexed="8"/>
        <rFont val="Book Antiqua"/>
        <family val="1"/>
      </rPr>
      <t xml:space="preserve">     </t>
    </r>
    <r>
      <rPr>
        <b/>
        <sz val="10"/>
        <color indexed="8"/>
        <rFont val="標楷體"/>
        <family val="4"/>
        <charset val="136"/>
      </rPr>
      <t>項</t>
    </r>
    <r>
      <rPr>
        <b/>
        <sz val="10"/>
        <color indexed="8"/>
        <rFont val="Book Antiqua"/>
        <family val="1"/>
      </rPr>
      <t xml:space="preserve">     </t>
    </r>
    <r>
      <rPr>
        <b/>
        <sz val="10"/>
        <color indexed="8"/>
        <rFont val="標楷體"/>
        <family val="4"/>
        <charset val="136"/>
      </rPr>
      <t>目</t>
    </r>
    <phoneticPr fontId="8" type="noConversion"/>
  </si>
  <si>
    <r>
      <rPr>
        <b/>
        <sz val="10"/>
        <color indexed="8"/>
        <rFont val="標楷體"/>
        <family val="4"/>
        <charset val="136"/>
      </rPr>
      <t>資</t>
    </r>
    <r>
      <rPr>
        <b/>
        <sz val="10"/>
        <color indexed="8"/>
        <rFont val="Book Antiqua"/>
        <family val="1"/>
      </rPr>
      <t xml:space="preserve">      </t>
    </r>
    <r>
      <rPr>
        <b/>
        <sz val="10"/>
        <color indexed="8"/>
        <rFont val="標楷體"/>
        <family val="4"/>
        <charset val="136"/>
      </rPr>
      <t>料</t>
    </r>
    <r>
      <rPr>
        <b/>
        <sz val="10"/>
        <color indexed="8"/>
        <rFont val="Book Antiqua"/>
        <family val="1"/>
      </rPr>
      <t xml:space="preserve">      </t>
    </r>
    <r>
      <rPr>
        <b/>
        <sz val="10"/>
        <color indexed="8"/>
        <rFont val="標楷體"/>
        <family val="4"/>
        <charset val="136"/>
      </rPr>
      <t>來</t>
    </r>
    <r>
      <rPr>
        <b/>
        <sz val="10"/>
        <color indexed="8"/>
        <rFont val="Book Antiqua"/>
        <family val="1"/>
      </rPr>
      <t xml:space="preserve">      </t>
    </r>
    <r>
      <rPr>
        <b/>
        <sz val="10"/>
        <color indexed="8"/>
        <rFont val="標楷體"/>
        <family val="4"/>
        <charset val="136"/>
      </rPr>
      <t>源</t>
    </r>
    <phoneticPr fontId="8" type="noConversion"/>
  </si>
  <si>
    <r>
      <rPr>
        <b/>
        <sz val="10"/>
        <color indexed="8"/>
        <rFont val="標楷體"/>
        <family val="4"/>
        <charset val="136"/>
      </rPr>
      <t>金</t>
    </r>
    <r>
      <rPr>
        <b/>
        <sz val="10"/>
        <color indexed="8"/>
        <rFont val="Book Antiqua"/>
        <family val="1"/>
      </rPr>
      <t xml:space="preserve">     </t>
    </r>
    <r>
      <rPr>
        <b/>
        <sz val="10"/>
        <color indexed="8"/>
        <rFont val="標楷體"/>
        <family val="4"/>
        <charset val="136"/>
      </rPr>
      <t>額</t>
    </r>
  </si>
  <si>
    <r>
      <rPr>
        <b/>
        <sz val="10"/>
        <color indexed="8"/>
        <rFont val="標楷體"/>
        <family val="4"/>
        <charset val="136"/>
      </rPr>
      <t>風險係數</t>
    </r>
  </si>
  <si>
    <r>
      <rPr>
        <b/>
        <sz val="10"/>
        <color indexed="8"/>
        <rFont val="標楷體"/>
        <family val="4"/>
        <charset val="136"/>
      </rPr>
      <t>風險資本額</t>
    </r>
  </si>
  <si>
    <r>
      <rPr>
        <sz val="10"/>
        <color indexed="8"/>
        <rFont val="標楷體"/>
        <family val="4"/>
        <charset val="136"/>
      </rPr>
      <t>註</t>
    </r>
    <r>
      <rPr>
        <sz val="10"/>
        <color indexed="8"/>
        <rFont val="Book Antiqua"/>
        <family val="1"/>
      </rPr>
      <t>1</t>
    </r>
    <r>
      <rPr>
        <sz val="10"/>
        <color indexed="8"/>
        <rFont val="標楷體"/>
        <family val="4"/>
        <charset val="136"/>
      </rPr>
      <t>：填報半年報報表時，資料來源表之數值僅包含本半年度金額，應加計前一年度下半年</t>
    </r>
    <r>
      <rPr>
        <sz val="10"/>
        <color indexed="8"/>
        <rFont val="Book Antiqua"/>
        <family val="1"/>
      </rPr>
      <t>(7/1</t>
    </r>
    <r>
      <rPr>
        <sz val="10"/>
        <color indexed="8"/>
        <rFont val="標楷體"/>
        <family val="4"/>
        <charset val="136"/>
      </rPr>
      <t>至</t>
    </r>
    <r>
      <rPr>
        <sz val="10"/>
        <color indexed="8"/>
        <rFont val="Book Antiqua"/>
        <family val="1"/>
      </rPr>
      <t>12/31)</t>
    </r>
    <r>
      <rPr>
        <sz val="10"/>
        <color indexed="8"/>
        <rFont val="標楷體"/>
        <family val="4"/>
        <charset val="136"/>
      </rPr>
      <t>金額，用以表示年化後金額。此欄位於填列年報時免填。</t>
    </r>
    <phoneticPr fontId="8" type="noConversion"/>
  </si>
  <si>
    <r>
      <rPr>
        <sz val="10"/>
        <color indexed="8"/>
        <rFont val="標楷體"/>
        <family val="4"/>
        <charset val="136"/>
      </rPr>
      <t>表</t>
    </r>
    <r>
      <rPr>
        <sz val="10"/>
        <color indexed="8"/>
        <rFont val="Book Antiqua"/>
        <family val="1"/>
      </rPr>
      <t>30-5</t>
    </r>
    <r>
      <rPr>
        <sz val="10"/>
        <color indexed="8"/>
        <rFont val="標楷體"/>
        <family val="4"/>
        <charset val="136"/>
      </rPr>
      <t>：</t>
    </r>
    <r>
      <rPr>
        <sz val="10"/>
        <color indexed="8"/>
        <rFont val="Book Antiqua"/>
        <family val="1"/>
      </rPr>
      <t>R3</t>
    </r>
    <r>
      <rPr>
        <sz val="10"/>
        <color indexed="8"/>
        <rFont val="標楷體"/>
        <family val="4"/>
        <charset val="136"/>
      </rPr>
      <t>：核保風險計算表</t>
    </r>
    <phoneticPr fontId="8"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</si>
  <si>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r>
      <rPr>
        <b/>
        <sz val="10"/>
        <color indexed="8"/>
        <rFont val="Book Antiqua"/>
        <family val="1"/>
      </rPr>
      <t>(</t>
    </r>
    <r>
      <rPr>
        <b/>
        <sz val="10"/>
        <color indexed="8"/>
        <rFont val="標楷體"/>
        <family val="4"/>
        <charset val="136"/>
      </rPr>
      <t>註</t>
    </r>
    <r>
      <rPr>
        <b/>
        <sz val="10"/>
        <color indexed="8"/>
        <rFont val="Book Antiqua"/>
        <family val="1"/>
      </rPr>
      <t>1)</t>
    </r>
    <phoneticPr fontId="8" type="noConversion"/>
  </si>
  <si>
    <r>
      <t xml:space="preserve">R3a </t>
    </r>
    <r>
      <rPr>
        <sz val="10"/>
        <color indexed="8"/>
        <rFont val="標楷體"/>
        <family val="4"/>
        <charset val="136"/>
      </rPr>
      <t>準備金風險</t>
    </r>
    <phoneticPr fontId="8" type="noConversion"/>
  </si>
  <si>
    <r>
      <t xml:space="preserve">3a.1 </t>
    </r>
    <r>
      <rPr>
        <sz val="10"/>
        <color indexed="8"/>
        <rFont val="標楷體"/>
        <family val="4"/>
        <charset val="136"/>
      </rPr>
      <t>自留賠款準備金風險</t>
    </r>
    <phoneticPr fontId="8" type="noConversion"/>
  </si>
  <si>
    <r>
      <t xml:space="preserve">3a.1.1  </t>
    </r>
    <r>
      <rPr>
        <sz val="10"/>
        <color indexed="8"/>
        <rFont val="標楷體"/>
        <family val="4"/>
        <charset val="136"/>
      </rPr>
      <t>一年期住宅火災保險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</si>
  <si>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t>
    </r>
    <r>
      <rPr>
        <sz val="10"/>
        <color indexed="8"/>
        <rFont val="標楷體"/>
        <family val="4"/>
        <charset val="136"/>
      </rPr>
      <t>列</t>
    </r>
    <phoneticPr fontId="8" type="noConversion"/>
  </si>
  <si>
    <r>
      <t xml:space="preserve">3a.1.2  </t>
    </r>
    <r>
      <rPr>
        <sz val="10"/>
        <color indexed="8"/>
        <rFont val="標楷體"/>
        <family val="4"/>
        <charset val="136"/>
      </rPr>
      <t>長期住宅火災保險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</si>
  <si>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t>
    </r>
    <r>
      <rPr>
        <sz val="10"/>
        <color indexed="8"/>
        <rFont val="標楷體"/>
        <family val="4"/>
        <charset val="136"/>
      </rPr>
      <t>列</t>
    </r>
    <phoneticPr fontId="8" type="noConversion"/>
  </si>
  <si>
    <r>
      <t xml:space="preserve">3a.1.3  </t>
    </r>
    <r>
      <rPr>
        <sz val="10"/>
        <color indexed="8"/>
        <rFont val="標楷體"/>
        <family val="4"/>
        <charset val="136"/>
      </rPr>
      <t>一年期商業火災保險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</si>
  <si>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t>
    </r>
    <r>
      <rPr>
        <sz val="10"/>
        <color indexed="8"/>
        <rFont val="標楷體"/>
        <family val="4"/>
        <charset val="136"/>
      </rPr>
      <t>列</t>
    </r>
    <r>
      <rPr>
        <sz val="12"/>
        <rFont val="新細明體"/>
        <family val="1"/>
        <charset val="136"/>
      </rPr>
      <t/>
    </r>
    <phoneticPr fontId="8" type="noConversion"/>
  </si>
  <si>
    <r>
      <t xml:space="preserve">3a.1.4  </t>
    </r>
    <r>
      <rPr>
        <sz val="10"/>
        <color indexed="8"/>
        <rFont val="標楷體"/>
        <family val="4"/>
        <charset val="136"/>
      </rPr>
      <t>長期商業火災保險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</si>
  <si>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(4)</t>
    </r>
    <r>
      <rPr>
        <sz val="10"/>
        <color indexed="8"/>
        <rFont val="標楷體"/>
        <family val="4"/>
        <charset val="136"/>
      </rPr>
      <t>列</t>
    </r>
    <r>
      <rPr>
        <sz val="12"/>
        <rFont val="新細明體"/>
        <family val="1"/>
        <charset val="136"/>
      </rPr>
      <t/>
    </r>
    <phoneticPr fontId="8" type="noConversion"/>
  </si>
  <si>
    <r>
      <t xml:space="preserve">3a.1.5  </t>
    </r>
    <r>
      <rPr>
        <sz val="10"/>
        <color indexed="8"/>
        <rFont val="標楷體"/>
        <family val="4"/>
        <charset val="136"/>
      </rPr>
      <t>內陸運輸保險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</si>
  <si>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(5)</t>
    </r>
    <r>
      <rPr>
        <sz val="10"/>
        <color indexed="8"/>
        <rFont val="標楷體"/>
        <family val="4"/>
        <charset val="136"/>
      </rPr>
      <t>列</t>
    </r>
    <r>
      <rPr>
        <sz val="12"/>
        <rFont val="新細明體"/>
        <family val="1"/>
        <charset val="136"/>
      </rPr>
      <t/>
    </r>
    <phoneticPr fontId="8" type="noConversion"/>
  </si>
  <si>
    <r>
      <t xml:space="preserve">3a.1.6  </t>
    </r>
    <r>
      <rPr>
        <sz val="10"/>
        <color indexed="8"/>
        <rFont val="標楷體"/>
        <family val="4"/>
        <charset val="136"/>
      </rPr>
      <t>貨物運輸保險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</si>
  <si>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(6)</t>
    </r>
    <r>
      <rPr>
        <sz val="10"/>
        <color indexed="8"/>
        <rFont val="標楷體"/>
        <family val="4"/>
        <charset val="136"/>
      </rPr>
      <t>列</t>
    </r>
    <r>
      <rPr>
        <sz val="12"/>
        <rFont val="新細明體"/>
        <family val="1"/>
        <charset val="136"/>
      </rPr>
      <t/>
    </r>
    <phoneticPr fontId="8" type="noConversion"/>
  </si>
  <si>
    <r>
      <t xml:space="preserve">3a.1.7  </t>
    </r>
    <r>
      <rPr>
        <sz val="10"/>
        <color indexed="8"/>
        <rFont val="標楷體"/>
        <family val="4"/>
        <charset val="136"/>
      </rPr>
      <t>船體保險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</si>
  <si>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(7)</t>
    </r>
    <r>
      <rPr>
        <sz val="10"/>
        <color indexed="8"/>
        <rFont val="標楷體"/>
        <family val="4"/>
        <charset val="136"/>
      </rPr>
      <t>列</t>
    </r>
    <r>
      <rPr>
        <sz val="12"/>
        <rFont val="新細明體"/>
        <family val="1"/>
        <charset val="136"/>
      </rPr>
      <t/>
    </r>
    <phoneticPr fontId="8" type="noConversion"/>
  </si>
  <si>
    <r>
      <t xml:space="preserve">3a.1.8  </t>
    </r>
    <r>
      <rPr>
        <sz val="10"/>
        <color indexed="8"/>
        <rFont val="標楷體"/>
        <family val="4"/>
        <charset val="136"/>
      </rPr>
      <t>漁船保險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</si>
  <si>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(8)</t>
    </r>
    <r>
      <rPr>
        <sz val="10"/>
        <color indexed="8"/>
        <rFont val="標楷體"/>
        <family val="4"/>
        <charset val="136"/>
      </rPr>
      <t>列</t>
    </r>
    <r>
      <rPr>
        <sz val="12"/>
        <rFont val="新細明體"/>
        <family val="1"/>
        <charset val="136"/>
      </rPr>
      <t/>
    </r>
    <phoneticPr fontId="8" type="noConversion"/>
  </si>
  <si>
    <r>
      <t xml:space="preserve">3a.1.9  </t>
    </r>
    <r>
      <rPr>
        <sz val="10"/>
        <color indexed="8"/>
        <rFont val="標楷體"/>
        <family val="4"/>
        <charset val="136"/>
      </rPr>
      <t>航空保險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</si>
  <si>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(9)</t>
    </r>
    <r>
      <rPr>
        <sz val="10"/>
        <color indexed="8"/>
        <rFont val="標楷體"/>
        <family val="4"/>
        <charset val="136"/>
      </rPr>
      <t>列</t>
    </r>
    <r>
      <rPr>
        <sz val="12"/>
        <rFont val="新細明體"/>
        <family val="1"/>
        <charset val="136"/>
      </rPr>
      <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</si>
  <si>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(10)</t>
    </r>
    <r>
      <rPr>
        <sz val="10"/>
        <color indexed="8"/>
        <rFont val="標楷體"/>
        <family val="4"/>
        <charset val="136"/>
      </rPr>
      <t>列</t>
    </r>
    <r>
      <rPr>
        <sz val="12"/>
        <rFont val="新細明體"/>
        <family val="1"/>
        <charset val="136"/>
      </rPr>
      <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</si>
  <si>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(11)</t>
    </r>
    <r>
      <rPr>
        <sz val="10"/>
        <color indexed="8"/>
        <rFont val="標楷體"/>
        <family val="4"/>
        <charset val="136"/>
      </rPr>
      <t>列</t>
    </r>
    <r>
      <rPr>
        <sz val="12"/>
        <rFont val="新細明體"/>
        <family val="1"/>
        <charset val="136"/>
      </rPr>
      <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</si>
  <si>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(12)</t>
    </r>
    <r>
      <rPr>
        <sz val="10"/>
        <color indexed="8"/>
        <rFont val="標楷體"/>
        <family val="4"/>
        <charset val="136"/>
      </rPr>
      <t>列</t>
    </r>
    <r>
      <rPr>
        <sz val="12"/>
        <rFont val="新細明體"/>
        <family val="1"/>
        <charset val="136"/>
      </rPr>
      <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</si>
  <si>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(13)</t>
    </r>
    <r>
      <rPr>
        <sz val="10"/>
        <color indexed="8"/>
        <rFont val="標楷體"/>
        <family val="4"/>
        <charset val="136"/>
      </rPr>
      <t>列</t>
    </r>
    <r>
      <rPr>
        <sz val="12"/>
        <rFont val="新細明體"/>
        <family val="1"/>
        <charset val="136"/>
      </rPr>
      <t/>
    </r>
    <phoneticPr fontId="8" type="noConversion"/>
  </si>
  <si>
    <r>
      <t xml:space="preserve">3a.1.14 </t>
    </r>
    <r>
      <rPr>
        <sz val="10"/>
        <color indexed="8"/>
        <rFont val="標楷體"/>
        <family val="4"/>
        <charset val="136"/>
      </rPr>
      <t>一般責任保險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</si>
  <si>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(17)</t>
    </r>
    <r>
      <rPr>
        <sz val="10"/>
        <color indexed="8"/>
        <rFont val="標楷體"/>
        <family val="4"/>
        <charset val="136"/>
      </rPr>
      <t>列</t>
    </r>
    <phoneticPr fontId="8" type="noConversion"/>
  </si>
  <si>
    <r>
      <t xml:space="preserve">3a.1.15 </t>
    </r>
    <r>
      <rPr>
        <sz val="10"/>
        <color indexed="8"/>
        <rFont val="標楷體"/>
        <family val="4"/>
        <charset val="136"/>
      </rPr>
      <t>專業責任保險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</si>
  <si>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(18)</t>
    </r>
    <r>
      <rPr>
        <sz val="10"/>
        <color indexed="8"/>
        <rFont val="標楷體"/>
        <family val="4"/>
        <charset val="136"/>
      </rPr>
      <t>列</t>
    </r>
    <r>
      <rPr>
        <sz val="12"/>
        <rFont val="新細明體"/>
        <family val="1"/>
        <charset val="136"/>
      </rPr>
      <t/>
    </r>
    <phoneticPr fontId="8" type="noConversion"/>
  </si>
  <si>
    <r>
      <t xml:space="preserve">3a.1.16 </t>
    </r>
    <r>
      <rPr>
        <sz val="10"/>
        <color indexed="8"/>
        <rFont val="標楷體"/>
        <family val="4"/>
        <charset val="136"/>
      </rPr>
      <t>工程保險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</si>
  <si>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(19)</t>
    </r>
    <r>
      <rPr>
        <sz val="10"/>
        <color indexed="8"/>
        <rFont val="標楷體"/>
        <family val="4"/>
        <charset val="136"/>
      </rPr>
      <t>列</t>
    </r>
    <r>
      <rPr>
        <sz val="12"/>
        <rFont val="新細明體"/>
        <family val="1"/>
        <charset val="136"/>
      </rPr>
      <t/>
    </r>
    <phoneticPr fontId="8" type="noConversion"/>
  </si>
  <si>
    <r>
      <t xml:space="preserve">3a.1.17 </t>
    </r>
    <r>
      <rPr>
        <sz val="10"/>
        <color indexed="8"/>
        <rFont val="標楷體"/>
        <family val="4"/>
        <charset val="136"/>
      </rPr>
      <t>核能保險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</si>
  <si>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(20)</t>
    </r>
    <r>
      <rPr>
        <sz val="10"/>
        <color indexed="8"/>
        <rFont val="標楷體"/>
        <family val="4"/>
        <charset val="136"/>
      </rPr>
      <t>列</t>
    </r>
    <r>
      <rPr>
        <sz val="12"/>
        <rFont val="新細明體"/>
        <family val="1"/>
        <charset val="136"/>
      </rPr>
      <t/>
    </r>
    <phoneticPr fontId="8" type="noConversion"/>
  </si>
  <si>
    <r>
      <t xml:space="preserve">3a.1.18 </t>
    </r>
    <r>
      <rPr>
        <sz val="10"/>
        <color indexed="8"/>
        <rFont val="標楷體"/>
        <family val="4"/>
        <charset val="136"/>
      </rPr>
      <t>保證保險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</si>
  <si>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(21)</t>
    </r>
    <r>
      <rPr>
        <sz val="10"/>
        <color indexed="8"/>
        <rFont val="標楷體"/>
        <family val="4"/>
        <charset val="136"/>
      </rPr>
      <t>列</t>
    </r>
    <r>
      <rPr>
        <sz val="12"/>
        <rFont val="新細明體"/>
        <family val="1"/>
        <charset val="136"/>
      </rPr>
      <t/>
    </r>
    <phoneticPr fontId="8" type="noConversion"/>
  </si>
  <si>
    <r>
      <t xml:space="preserve">3a.1.19 </t>
    </r>
    <r>
      <rPr>
        <sz val="10"/>
        <color indexed="8"/>
        <rFont val="標楷體"/>
        <family val="4"/>
        <charset val="136"/>
      </rPr>
      <t>信用保險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</si>
  <si>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(22)</t>
    </r>
    <r>
      <rPr>
        <sz val="10"/>
        <color indexed="8"/>
        <rFont val="標楷體"/>
        <family val="4"/>
        <charset val="136"/>
      </rPr>
      <t>列</t>
    </r>
    <r>
      <rPr>
        <sz val="12"/>
        <rFont val="新細明體"/>
        <family val="1"/>
        <charset val="136"/>
      </rPr>
      <t/>
    </r>
    <phoneticPr fontId="8" type="noConversion"/>
  </si>
  <si>
    <r>
      <t xml:space="preserve">3a.1.20 </t>
    </r>
    <r>
      <rPr>
        <sz val="10"/>
        <color indexed="8"/>
        <rFont val="標楷體"/>
        <family val="4"/>
        <charset val="136"/>
      </rPr>
      <t>其他財產保險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</si>
  <si>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(23)</t>
    </r>
    <r>
      <rPr>
        <sz val="10"/>
        <color indexed="8"/>
        <rFont val="標楷體"/>
        <family val="4"/>
        <charset val="136"/>
      </rPr>
      <t>列</t>
    </r>
    <r>
      <rPr>
        <sz val="12"/>
        <rFont val="新細明體"/>
        <family val="1"/>
        <charset val="136"/>
      </rPr>
      <t/>
    </r>
    <phoneticPr fontId="8" type="noConversion"/>
  </si>
  <si>
    <r>
      <t xml:space="preserve">3a.1.21 </t>
    </r>
    <r>
      <rPr>
        <sz val="10"/>
        <color indexed="8"/>
        <rFont val="標楷體"/>
        <family val="4"/>
        <charset val="136"/>
      </rPr>
      <t>非長年期傷害保險</t>
    </r>
    <phoneticPr fontId="8"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</si>
  <si>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(13)</t>
    </r>
    <r>
      <rPr>
        <sz val="10"/>
        <color indexed="8"/>
        <rFont val="標楷體"/>
        <family val="4"/>
        <charset val="136"/>
      </rPr>
      <t>欄第</t>
    </r>
    <r>
      <rPr>
        <sz val="10"/>
        <color indexed="8"/>
        <rFont val="Book Antiqua"/>
        <family val="1"/>
      </rPr>
      <t>(2)</t>
    </r>
    <r>
      <rPr>
        <sz val="10"/>
        <color indexed="8"/>
        <rFont val="標楷體"/>
        <family val="4"/>
        <charset val="136"/>
      </rPr>
      <t>列</t>
    </r>
    <phoneticPr fontId="8" type="noConversion"/>
  </si>
  <si>
    <r>
      <t xml:space="preserve">3a.1.22 </t>
    </r>
    <r>
      <rPr>
        <sz val="10"/>
        <color indexed="8"/>
        <rFont val="標楷體"/>
        <family val="4"/>
        <charset val="136"/>
      </rPr>
      <t>商業性地震保險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</si>
  <si>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(25)</t>
    </r>
    <r>
      <rPr>
        <sz val="10"/>
        <color indexed="8"/>
        <rFont val="標楷體"/>
        <family val="4"/>
        <charset val="136"/>
      </rPr>
      <t>列</t>
    </r>
    <r>
      <rPr>
        <sz val="12"/>
        <rFont val="新細明體"/>
        <family val="1"/>
        <charset val="136"/>
      </rPr>
      <t/>
    </r>
    <phoneticPr fontId="8" type="noConversion"/>
  </si>
  <si>
    <r>
      <t xml:space="preserve">3a.1.23 </t>
    </r>
    <r>
      <rPr>
        <sz val="10"/>
        <color indexed="8"/>
        <rFont val="標楷體"/>
        <family val="4"/>
        <charset val="136"/>
      </rPr>
      <t>個人綜合保險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</si>
  <si>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(26)</t>
    </r>
    <r>
      <rPr>
        <sz val="10"/>
        <color indexed="8"/>
        <rFont val="標楷體"/>
        <family val="4"/>
        <charset val="136"/>
      </rPr>
      <t>列</t>
    </r>
    <r>
      <rPr>
        <sz val="12"/>
        <rFont val="新細明體"/>
        <family val="1"/>
        <charset val="136"/>
      </rPr>
      <t/>
    </r>
    <phoneticPr fontId="8" type="noConversion"/>
  </si>
  <si>
    <r>
      <t xml:space="preserve">3a.1.24 </t>
    </r>
    <r>
      <rPr>
        <sz val="10"/>
        <color indexed="8"/>
        <rFont val="標楷體"/>
        <family val="4"/>
        <charset val="136"/>
      </rPr>
      <t>商業綜合保險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</si>
  <si>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(27)</t>
    </r>
    <r>
      <rPr>
        <sz val="10"/>
        <color indexed="8"/>
        <rFont val="標楷體"/>
        <family val="4"/>
        <charset val="136"/>
      </rPr>
      <t>列</t>
    </r>
    <r>
      <rPr>
        <sz val="12"/>
        <rFont val="新細明體"/>
        <family val="1"/>
        <charset val="136"/>
      </rPr>
      <t/>
    </r>
    <phoneticPr fontId="8" type="noConversion"/>
  </si>
  <si>
    <r>
      <t xml:space="preserve">3a.1.25 </t>
    </r>
    <r>
      <rPr>
        <sz val="10"/>
        <color indexed="8"/>
        <rFont val="標楷體"/>
        <family val="4"/>
        <charset val="136"/>
      </rPr>
      <t>颱風洪水保險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</si>
  <si>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(28)</t>
    </r>
    <r>
      <rPr>
        <sz val="10"/>
        <color indexed="8"/>
        <rFont val="標楷體"/>
        <family val="4"/>
        <charset val="136"/>
      </rPr>
      <t>列</t>
    </r>
    <r>
      <rPr>
        <sz val="12"/>
        <rFont val="新細明體"/>
        <family val="1"/>
        <charset val="136"/>
      </rPr>
      <t/>
    </r>
    <phoneticPr fontId="8" type="noConversion"/>
  </si>
  <si>
    <r>
      <t xml:space="preserve">3a.1.26 </t>
    </r>
    <r>
      <rPr>
        <sz val="10"/>
        <color indexed="8"/>
        <rFont val="標楷體"/>
        <family val="4"/>
        <charset val="136"/>
      </rPr>
      <t>政策性地震保險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</si>
  <si>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(29)</t>
    </r>
    <r>
      <rPr>
        <sz val="10"/>
        <color indexed="8"/>
        <rFont val="標楷體"/>
        <family val="4"/>
        <charset val="136"/>
      </rPr>
      <t>列</t>
    </r>
    <r>
      <rPr>
        <sz val="12"/>
        <rFont val="新細明體"/>
        <family val="1"/>
        <charset val="136"/>
      </rPr>
      <t/>
    </r>
    <phoneticPr fontId="8" type="noConversion"/>
  </si>
  <si>
    <r>
      <t xml:space="preserve">3a.1.27 </t>
    </r>
    <r>
      <rPr>
        <sz val="10"/>
        <color indexed="8"/>
        <rFont val="標楷體"/>
        <family val="4"/>
        <charset val="136"/>
      </rPr>
      <t>一年期健康保險</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</si>
  <si>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(30)</t>
    </r>
    <r>
      <rPr>
        <sz val="10"/>
        <color indexed="8"/>
        <rFont val="標楷體"/>
        <family val="4"/>
        <charset val="136"/>
      </rPr>
      <t>列</t>
    </r>
    <phoneticPr fontId="8" type="noConversion"/>
  </si>
  <si>
    <r>
      <t xml:space="preserve">3a.1.28 </t>
    </r>
    <r>
      <rPr>
        <sz val="10"/>
        <color indexed="8"/>
        <rFont val="標楷體"/>
        <family val="4"/>
        <charset val="136"/>
      </rPr>
      <t>國外再保分進業務</t>
    </r>
    <phoneticPr fontId="8"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</si>
  <si>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(33)</t>
    </r>
    <r>
      <rPr>
        <sz val="10"/>
        <color indexed="8"/>
        <rFont val="標楷體"/>
        <family val="4"/>
        <charset val="136"/>
      </rPr>
      <t>列</t>
    </r>
    <phoneticPr fontId="8" type="noConversion"/>
  </si>
  <si>
    <r>
      <t xml:space="preserve">3a.2 </t>
    </r>
    <r>
      <rPr>
        <sz val="10"/>
        <color indexed="8"/>
        <rFont val="標楷體"/>
        <family val="4"/>
        <charset val="136"/>
      </rPr>
      <t>公司與市場差異性調整</t>
    </r>
    <phoneticPr fontId="8" type="noConversion"/>
  </si>
  <si>
    <r>
      <t xml:space="preserve">3a.3 </t>
    </r>
    <r>
      <rPr>
        <sz val="10"/>
        <color indexed="8"/>
        <rFont val="標楷體"/>
        <family val="4"/>
        <charset val="136"/>
      </rPr>
      <t>損失集中調整</t>
    </r>
    <phoneticPr fontId="8" type="noConversion"/>
  </si>
  <si>
    <r>
      <t xml:space="preserve">3a.4 </t>
    </r>
    <r>
      <rPr>
        <sz val="10"/>
        <color indexed="8"/>
        <rFont val="標楷體"/>
        <family val="4"/>
        <charset val="136"/>
      </rPr>
      <t>成長風險</t>
    </r>
    <phoneticPr fontId="8" type="noConversion"/>
  </si>
  <si>
    <r>
      <rPr>
        <sz val="10"/>
        <color indexed="8"/>
        <rFont val="標楷體"/>
        <family val="4"/>
        <charset val="136"/>
      </rPr>
      <t>【準備金風險】合計</t>
    </r>
  </si>
  <si>
    <r>
      <t xml:space="preserve">R3b </t>
    </r>
    <r>
      <rPr>
        <sz val="10"/>
        <color indexed="8"/>
        <rFont val="標楷體"/>
        <family val="4"/>
        <charset val="136"/>
      </rPr>
      <t>保費風險</t>
    </r>
    <phoneticPr fontId="8" type="noConversion"/>
  </si>
  <si>
    <r>
      <t xml:space="preserve">3b.1 </t>
    </r>
    <r>
      <rPr>
        <sz val="10"/>
        <color indexed="8"/>
        <rFont val="標楷體"/>
        <family val="4"/>
        <charset val="136"/>
      </rPr>
      <t>自留保費風險</t>
    </r>
    <phoneticPr fontId="8" type="noConversion"/>
  </si>
  <si>
    <r>
      <t xml:space="preserve">3b.1.1  </t>
    </r>
    <r>
      <rPr>
        <sz val="10"/>
        <color indexed="8"/>
        <rFont val="標楷體"/>
        <family val="4"/>
        <charset val="136"/>
      </rPr>
      <t>一年期住宅火災保險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</si>
  <si>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t>
    </r>
    <r>
      <rPr>
        <sz val="10"/>
        <color indexed="8"/>
        <rFont val="標楷體"/>
        <family val="4"/>
        <charset val="136"/>
      </rPr>
      <t>列</t>
    </r>
  </si>
  <si>
    <r>
      <t xml:space="preserve">3b.1.2  </t>
    </r>
    <r>
      <rPr>
        <sz val="10"/>
        <color indexed="8"/>
        <rFont val="標楷體"/>
        <family val="4"/>
        <charset val="136"/>
      </rPr>
      <t>長期住宅火災保險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</si>
  <si>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t>
    </r>
    <r>
      <rPr>
        <sz val="10"/>
        <color indexed="8"/>
        <rFont val="標楷體"/>
        <family val="4"/>
        <charset val="136"/>
      </rPr>
      <t>列</t>
    </r>
    <phoneticPr fontId="8" type="noConversion"/>
  </si>
  <si>
    <r>
      <t xml:space="preserve">3b.1.3  </t>
    </r>
    <r>
      <rPr>
        <sz val="10"/>
        <color indexed="8"/>
        <rFont val="標楷體"/>
        <family val="4"/>
        <charset val="136"/>
      </rPr>
      <t>一年期商業火災保險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</si>
  <si>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t>
    </r>
    <r>
      <rPr>
        <sz val="10"/>
        <color indexed="8"/>
        <rFont val="標楷體"/>
        <family val="4"/>
        <charset val="136"/>
      </rPr>
      <t>列</t>
    </r>
  </si>
  <si>
    <r>
      <t xml:space="preserve">3b.1.4  </t>
    </r>
    <r>
      <rPr>
        <sz val="10"/>
        <color indexed="8"/>
        <rFont val="標楷體"/>
        <family val="4"/>
        <charset val="136"/>
      </rPr>
      <t>長期商業火災保險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</si>
  <si>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(4)</t>
    </r>
    <r>
      <rPr>
        <sz val="10"/>
        <color indexed="8"/>
        <rFont val="標楷體"/>
        <family val="4"/>
        <charset val="136"/>
      </rPr>
      <t>列</t>
    </r>
  </si>
  <si>
    <r>
      <t xml:space="preserve">3b.1.5  </t>
    </r>
    <r>
      <rPr>
        <sz val="10"/>
        <color indexed="8"/>
        <rFont val="標楷體"/>
        <family val="4"/>
        <charset val="136"/>
      </rPr>
      <t>內陸運輸保險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</si>
  <si>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(5)</t>
    </r>
    <r>
      <rPr>
        <sz val="10"/>
        <color indexed="8"/>
        <rFont val="標楷體"/>
        <family val="4"/>
        <charset val="136"/>
      </rPr>
      <t>列</t>
    </r>
  </si>
  <si>
    <r>
      <t xml:space="preserve">3b.1.6  </t>
    </r>
    <r>
      <rPr>
        <sz val="10"/>
        <color indexed="8"/>
        <rFont val="標楷體"/>
        <family val="4"/>
        <charset val="136"/>
      </rPr>
      <t>貨物運輸保險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</si>
  <si>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(6)</t>
    </r>
    <r>
      <rPr>
        <sz val="10"/>
        <color indexed="8"/>
        <rFont val="標楷體"/>
        <family val="4"/>
        <charset val="136"/>
      </rPr>
      <t>列</t>
    </r>
  </si>
  <si>
    <r>
      <t xml:space="preserve">3b.1.7  </t>
    </r>
    <r>
      <rPr>
        <sz val="10"/>
        <color indexed="8"/>
        <rFont val="標楷體"/>
        <family val="4"/>
        <charset val="136"/>
      </rPr>
      <t>船體保險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</si>
  <si>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(7)</t>
    </r>
    <r>
      <rPr>
        <sz val="10"/>
        <color indexed="8"/>
        <rFont val="標楷體"/>
        <family val="4"/>
        <charset val="136"/>
      </rPr>
      <t>列</t>
    </r>
  </si>
  <si>
    <r>
      <t xml:space="preserve">3b.1.8  </t>
    </r>
    <r>
      <rPr>
        <sz val="10"/>
        <color indexed="8"/>
        <rFont val="標楷體"/>
        <family val="4"/>
        <charset val="136"/>
      </rPr>
      <t>漁船保險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</si>
  <si>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(8)</t>
    </r>
    <r>
      <rPr>
        <sz val="10"/>
        <color indexed="8"/>
        <rFont val="標楷體"/>
        <family val="4"/>
        <charset val="136"/>
      </rPr>
      <t>列</t>
    </r>
  </si>
  <si>
    <r>
      <t xml:space="preserve">3b.1.9  </t>
    </r>
    <r>
      <rPr>
        <sz val="10"/>
        <color indexed="8"/>
        <rFont val="標楷體"/>
        <family val="4"/>
        <charset val="136"/>
      </rPr>
      <t>航空保險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</si>
  <si>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(9)</t>
    </r>
    <r>
      <rPr>
        <sz val="10"/>
        <color indexed="8"/>
        <rFont val="標楷體"/>
        <family val="4"/>
        <charset val="136"/>
      </rPr>
      <t>列</t>
    </r>
  </si>
  <si>
    <r>
      <t xml:space="preserve">3b.1.10 </t>
    </r>
    <r>
      <rPr>
        <sz val="10"/>
        <color indexed="8"/>
        <rFont val="標楷體"/>
        <family val="4"/>
        <charset val="136"/>
      </rPr>
      <t>一般自用汽車財產損失保險</t>
    </r>
    <r>
      <rPr>
        <sz val="10"/>
        <color indexed="8"/>
        <rFont val="Book Antiqua"/>
        <family val="1"/>
      </rPr>
      <t xml:space="preserve"> </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</si>
  <si>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(10)</t>
    </r>
    <r>
      <rPr>
        <sz val="10"/>
        <color indexed="8"/>
        <rFont val="標楷體"/>
        <family val="4"/>
        <charset val="136"/>
      </rPr>
      <t>列</t>
    </r>
  </si>
  <si>
    <r>
      <t xml:space="preserve">3b.1.11 </t>
    </r>
    <r>
      <rPr>
        <sz val="10"/>
        <color indexed="8"/>
        <rFont val="標楷體"/>
        <family val="4"/>
        <charset val="136"/>
      </rPr>
      <t>一般商業汽車財產損失保險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</si>
  <si>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(11)</t>
    </r>
    <r>
      <rPr>
        <sz val="10"/>
        <color indexed="8"/>
        <rFont val="標楷體"/>
        <family val="4"/>
        <charset val="136"/>
      </rPr>
      <t>列</t>
    </r>
  </si>
  <si>
    <r>
      <t xml:space="preserve">3b.1.12 </t>
    </r>
    <r>
      <rPr>
        <sz val="10"/>
        <color indexed="8"/>
        <rFont val="標楷體"/>
        <family val="4"/>
        <charset val="136"/>
      </rPr>
      <t>一般自用汽車責任保險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</si>
  <si>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(12)</t>
    </r>
    <r>
      <rPr>
        <sz val="10"/>
        <color indexed="8"/>
        <rFont val="標楷體"/>
        <family val="4"/>
        <charset val="136"/>
      </rPr>
      <t>列</t>
    </r>
  </si>
  <si>
    <r>
      <t xml:space="preserve">3b.1.13 </t>
    </r>
    <r>
      <rPr>
        <sz val="10"/>
        <color indexed="8"/>
        <rFont val="標楷體"/>
        <family val="4"/>
        <charset val="136"/>
      </rPr>
      <t>一般商業汽車責任保險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</si>
  <si>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(13)</t>
    </r>
    <r>
      <rPr>
        <sz val="10"/>
        <color indexed="8"/>
        <rFont val="標楷體"/>
        <family val="4"/>
        <charset val="136"/>
      </rPr>
      <t>列</t>
    </r>
  </si>
  <si>
    <r>
      <t xml:space="preserve">3b.1.14 </t>
    </r>
    <r>
      <rPr>
        <sz val="10"/>
        <color indexed="8"/>
        <rFont val="標楷體"/>
        <family val="4"/>
        <charset val="136"/>
      </rPr>
      <t>一般責任保險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</si>
  <si>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(17)</t>
    </r>
    <r>
      <rPr>
        <sz val="10"/>
        <color indexed="8"/>
        <rFont val="標楷體"/>
        <family val="4"/>
        <charset val="136"/>
      </rPr>
      <t>列</t>
    </r>
  </si>
  <si>
    <r>
      <t xml:space="preserve">3b.1.15 </t>
    </r>
    <r>
      <rPr>
        <sz val="10"/>
        <color indexed="8"/>
        <rFont val="標楷體"/>
        <family val="4"/>
        <charset val="136"/>
      </rPr>
      <t>專業責任保險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</si>
  <si>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(18)</t>
    </r>
    <r>
      <rPr>
        <sz val="10"/>
        <color indexed="8"/>
        <rFont val="標楷體"/>
        <family val="4"/>
        <charset val="136"/>
      </rPr>
      <t>列</t>
    </r>
  </si>
  <si>
    <r>
      <t xml:space="preserve">3b.1.16 </t>
    </r>
    <r>
      <rPr>
        <sz val="10"/>
        <color indexed="8"/>
        <rFont val="標楷體"/>
        <family val="4"/>
        <charset val="136"/>
      </rPr>
      <t>工程保險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</si>
  <si>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(19)</t>
    </r>
    <r>
      <rPr>
        <sz val="10"/>
        <color indexed="8"/>
        <rFont val="標楷體"/>
        <family val="4"/>
        <charset val="136"/>
      </rPr>
      <t>列</t>
    </r>
  </si>
  <si>
    <r>
      <t xml:space="preserve">3b.1.17 </t>
    </r>
    <r>
      <rPr>
        <sz val="10"/>
        <color indexed="8"/>
        <rFont val="標楷體"/>
        <family val="4"/>
        <charset val="136"/>
      </rPr>
      <t>核能保險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</si>
  <si>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(20)</t>
    </r>
    <r>
      <rPr>
        <sz val="10"/>
        <color indexed="8"/>
        <rFont val="標楷體"/>
        <family val="4"/>
        <charset val="136"/>
      </rPr>
      <t>列</t>
    </r>
  </si>
  <si>
    <r>
      <t xml:space="preserve">3b.1.18 </t>
    </r>
    <r>
      <rPr>
        <sz val="10"/>
        <color indexed="8"/>
        <rFont val="標楷體"/>
        <family val="4"/>
        <charset val="136"/>
      </rPr>
      <t>保證保險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</si>
  <si>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(21)</t>
    </r>
    <r>
      <rPr>
        <sz val="10"/>
        <color indexed="8"/>
        <rFont val="標楷體"/>
        <family val="4"/>
        <charset val="136"/>
      </rPr>
      <t>列</t>
    </r>
  </si>
  <si>
    <r>
      <t xml:space="preserve">3b.1.19 </t>
    </r>
    <r>
      <rPr>
        <sz val="10"/>
        <color indexed="8"/>
        <rFont val="標楷體"/>
        <family val="4"/>
        <charset val="136"/>
      </rPr>
      <t>信用保險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</si>
  <si>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(22)</t>
    </r>
    <r>
      <rPr>
        <sz val="10"/>
        <color indexed="8"/>
        <rFont val="標楷體"/>
        <family val="4"/>
        <charset val="136"/>
      </rPr>
      <t>列</t>
    </r>
  </si>
  <si>
    <r>
      <t xml:space="preserve">3b.1.20 </t>
    </r>
    <r>
      <rPr>
        <sz val="10"/>
        <color indexed="8"/>
        <rFont val="標楷體"/>
        <family val="4"/>
        <charset val="136"/>
      </rPr>
      <t>其他財產保險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</si>
  <si>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(23)</t>
    </r>
    <r>
      <rPr>
        <sz val="10"/>
        <color indexed="8"/>
        <rFont val="標楷體"/>
        <family val="4"/>
        <charset val="136"/>
      </rPr>
      <t>列</t>
    </r>
  </si>
  <si>
    <r>
      <t xml:space="preserve">3b.1.21 </t>
    </r>
    <r>
      <rPr>
        <sz val="10"/>
        <color indexed="8"/>
        <rFont val="標楷體"/>
        <family val="4"/>
        <charset val="136"/>
      </rPr>
      <t>非長年期傷害保險</t>
    </r>
    <phoneticPr fontId="8"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</si>
  <si>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(4)</t>
    </r>
    <r>
      <rPr>
        <sz val="10"/>
        <color indexed="8"/>
        <rFont val="標楷體"/>
        <family val="4"/>
        <charset val="136"/>
      </rPr>
      <t>欄第</t>
    </r>
    <r>
      <rPr>
        <sz val="10"/>
        <color indexed="8"/>
        <rFont val="Book Antiqua"/>
        <family val="1"/>
      </rPr>
      <t>(2)</t>
    </r>
    <r>
      <rPr>
        <sz val="10"/>
        <color indexed="8"/>
        <rFont val="標楷體"/>
        <family val="4"/>
        <charset val="136"/>
      </rPr>
      <t>列</t>
    </r>
    <phoneticPr fontId="8" type="noConversion"/>
  </si>
  <si>
    <r>
      <t xml:space="preserve">3b.1.22 </t>
    </r>
    <r>
      <rPr>
        <sz val="10"/>
        <color indexed="8"/>
        <rFont val="標楷體"/>
        <family val="4"/>
        <charset val="136"/>
      </rPr>
      <t>商業性地震保險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</si>
  <si>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(25)</t>
    </r>
    <r>
      <rPr>
        <sz val="10"/>
        <color indexed="8"/>
        <rFont val="標楷體"/>
        <family val="4"/>
        <charset val="136"/>
      </rPr>
      <t>列</t>
    </r>
  </si>
  <si>
    <r>
      <t xml:space="preserve">3b.1.23 </t>
    </r>
    <r>
      <rPr>
        <sz val="10"/>
        <color indexed="8"/>
        <rFont val="標楷體"/>
        <family val="4"/>
        <charset val="136"/>
      </rPr>
      <t>個人綜合保險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</si>
  <si>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(26)</t>
    </r>
    <r>
      <rPr>
        <sz val="10"/>
        <color indexed="8"/>
        <rFont val="標楷體"/>
        <family val="4"/>
        <charset val="136"/>
      </rPr>
      <t>列</t>
    </r>
  </si>
  <si>
    <r>
      <t xml:space="preserve">3b.1.24 </t>
    </r>
    <r>
      <rPr>
        <sz val="10"/>
        <color indexed="8"/>
        <rFont val="標楷體"/>
        <family val="4"/>
        <charset val="136"/>
      </rPr>
      <t>商業綜合保險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</si>
  <si>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(27)</t>
    </r>
    <r>
      <rPr>
        <sz val="10"/>
        <color indexed="8"/>
        <rFont val="標楷體"/>
        <family val="4"/>
        <charset val="136"/>
      </rPr>
      <t>列</t>
    </r>
  </si>
  <si>
    <r>
      <t xml:space="preserve">3b.1.25 </t>
    </r>
    <r>
      <rPr>
        <sz val="10"/>
        <color indexed="8"/>
        <rFont val="標楷體"/>
        <family val="4"/>
        <charset val="136"/>
      </rPr>
      <t>颱風洪水保險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</si>
  <si>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(28)</t>
    </r>
    <r>
      <rPr>
        <sz val="10"/>
        <color indexed="8"/>
        <rFont val="標楷體"/>
        <family val="4"/>
        <charset val="136"/>
      </rPr>
      <t>列</t>
    </r>
  </si>
  <si>
    <r>
      <t xml:space="preserve">3b.1.26 </t>
    </r>
    <r>
      <rPr>
        <sz val="10"/>
        <color indexed="8"/>
        <rFont val="標楷體"/>
        <family val="4"/>
        <charset val="136"/>
      </rPr>
      <t>政策性地震保險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</si>
  <si>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(29)</t>
    </r>
    <r>
      <rPr>
        <sz val="10"/>
        <color indexed="8"/>
        <rFont val="標楷體"/>
        <family val="4"/>
        <charset val="136"/>
      </rPr>
      <t>列</t>
    </r>
  </si>
  <si>
    <r>
      <t xml:space="preserve">3b.1.27 </t>
    </r>
    <r>
      <rPr>
        <sz val="10"/>
        <color indexed="8"/>
        <rFont val="標楷體"/>
        <family val="4"/>
        <charset val="136"/>
      </rPr>
      <t>一年期健康保險</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</si>
  <si>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(30)</t>
    </r>
    <r>
      <rPr>
        <sz val="10"/>
        <color indexed="8"/>
        <rFont val="標楷體"/>
        <family val="4"/>
        <charset val="136"/>
      </rPr>
      <t>列</t>
    </r>
  </si>
  <si>
    <r>
      <t xml:space="preserve">3b.1.28 </t>
    </r>
    <r>
      <rPr>
        <sz val="10"/>
        <color indexed="8"/>
        <rFont val="標楷體"/>
        <family val="4"/>
        <charset val="136"/>
      </rPr>
      <t>國外再保分進業務</t>
    </r>
    <phoneticPr fontId="8"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</si>
  <si>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(33)</t>
    </r>
    <r>
      <rPr>
        <sz val="10"/>
        <color indexed="8"/>
        <rFont val="標楷體"/>
        <family val="4"/>
        <charset val="136"/>
      </rPr>
      <t>列</t>
    </r>
    <phoneticPr fontId="8" type="noConversion"/>
  </si>
  <si>
    <r>
      <t xml:space="preserve">3b.2 </t>
    </r>
    <r>
      <rPr>
        <sz val="10"/>
        <color indexed="8"/>
        <rFont val="標楷體"/>
        <family val="4"/>
        <charset val="136"/>
      </rPr>
      <t>公司與市場差異性調整</t>
    </r>
    <phoneticPr fontId="8" type="noConversion"/>
  </si>
  <si>
    <r>
      <t xml:space="preserve">3b.3 </t>
    </r>
    <r>
      <rPr>
        <sz val="10"/>
        <color indexed="8"/>
        <rFont val="標楷體"/>
        <family val="4"/>
        <charset val="136"/>
      </rPr>
      <t>業務集中調整</t>
    </r>
    <phoneticPr fontId="8" type="noConversion"/>
  </si>
  <si>
    <r>
      <t xml:space="preserve">3b.4 </t>
    </r>
    <r>
      <rPr>
        <sz val="10"/>
        <color indexed="8"/>
        <rFont val="標楷體"/>
        <family val="4"/>
        <charset val="136"/>
      </rPr>
      <t>成長風險</t>
    </r>
    <phoneticPr fontId="8" type="noConversion"/>
  </si>
  <si>
    <r>
      <t xml:space="preserve">  </t>
    </r>
    <r>
      <rPr>
        <sz val="10"/>
        <color indexed="8"/>
        <rFont val="標楷體"/>
        <family val="4"/>
        <charset val="136"/>
      </rPr>
      <t>【保費風險】合計</t>
    </r>
    <phoneticPr fontId="8" type="noConversion"/>
  </si>
  <si>
    <r>
      <rPr>
        <b/>
        <sz val="10"/>
        <color indexed="8"/>
        <rFont val="標楷體"/>
        <family val="4"/>
        <charset val="136"/>
      </rPr>
      <t>《核保風險》總計</t>
    </r>
    <phoneticPr fontId="8" type="noConversion"/>
  </si>
  <si>
    <r>
      <t>天災風險資本R</t>
    </r>
    <r>
      <rPr>
        <b/>
        <vertAlign val="subscript"/>
        <sz val="12"/>
        <color indexed="8"/>
        <rFont val="標楷體"/>
        <family val="4"/>
        <charset val="136"/>
      </rPr>
      <t>3d</t>
    </r>
    <r>
      <rPr>
        <b/>
        <sz val="12"/>
        <color indexed="8"/>
        <rFont val="標楷體"/>
        <family val="4"/>
        <charset val="136"/>
      </rPr>
      <t>合計</t>
    </r>
    <phoneticPr fontId="8" type="noConversion"/>
  </si>
  <si>
    <r>
      <rPr>
        <sz val="12"/>
        <color indexed="8"/>
        <rFont val="標楷體"/>
        <family val="4"/>
        <charset val="136"/>
      </rPr>
      <t>迴歸期</t>
    </r>
    <r>
      <rPr>
        <sz val="12"/>
        <color indexed="8"/>
        <rFont val="Book Antiqua"/>
        <family val="1"/>
      </rPr>
      <t>20</t>
    </r>
    <r>
      <rPr>
        <sz val="12"/>
        <color indexed="8"/>
        <rFont val="標楷體"/>
        <family val="4"/>
        <charset val="136"/>
      </rPr>
      <t>年</t>
    </r>
    <phoneticPr fontId="8" type="noConversion"/>
  </si>
  <si>
    <r>
      <rPr>
        <sz val="12"/>
        <color indexed="8"/>
        <rFont val="標楷體"/>
        <family val="4"/>
        <charset val="136"/>
      </rPr>
      <t>迴歸期</t>
    </r>
    <r>
      <rPr>
        <sz val="12"/>
        <color indexed="8"/>
        <rFont val="Book Antiqua"/>
        <family val="1"/>
      </rPr>
      <t>50</t>
    </r>
    <r>
      <rPr>
        <sz val="12"/>
        <color indexed="8"/>
        <rFont val="標楷體"/>
        <family val="4"/>
        <charset val="136"/>
      </rPr>
      <t>年</t>
    </r>
  </si>
  <si>
    <r>
      <rPr>
        <sz val="12"/>
        <color indexed="8"/>
        <rFont val="標楷體"/>
        <family val="4"/>
        <charset val="136"/>
      </rPr>
      <t>迴歸期</t>
    </r>
    <r>
      <rPr>
        <sz val="12"/>
        <color indexed="8"/>
        <rFont val="Book Antiqua"/>
        <family val="1"/>
      </rPr>
      <t>100</t>
    </r>
    <r>
      <rPr>
        <sz val="12"/>
        <color indexed="8"/>
        <rFont val="標楷體"/>
        <family val="4"/>
        <charset val="136"/>
      </rPr>
      <t>年</t>
    </r>
  </si>
  <si>
    <r>
      <rPr>
        <sz val="12"/>
        <color indexed="8"/>
        <rFont val="標楷體"/>
        <family val="4"/>
        <charset val="136"/>
      </rPr>
      <t>迴歸期</t>
    </r>
    <r>
      <rPr>
        <sz val="12"/>
        <color indexed="8"/>
        <rFont val="Book Antiqua"/>
        <family val="1"/>
      </rPr>
      <t>200</t>
    </r>
    <r>
      <rPr>
        <sz val="12"/>
        <color indexed="8"/>
        <rFont val="標楷體"/>
        <family val="4"/>
        <charset val="136"/>
      </rPr>
      <t>年</t>
    </r>
    <phoneticPr fontId="8" type="noConversion"/>
  </si>
  <si>
    <r>
      <rPr>
        <sz val="10"/>
        <color indexed="8"/>
        <rFont val="標楷體"/>
        <family val="4"/>
        <charset val="136"/>
      </rPr>
      <t>表</t>
    </r>
    <r>
      <rPr>
        <sz val="10"/>
        <color indexed="8"/>
        <rFont val="Book Antiqua"/>
        <family val="1"/>
      </rPr>
      <t>30-7</t>
    </r>
    <r>
      <rPr>
        <sz val="10"/>
        <color indexed="8"/>
        <rFont val="標楷體"/>
        <family val="4"/>
        <charset val="136"/>
      </rPr>
      <t>：</t>
    </r>
    <r>
      <rPr>
        <sz val="10"/>
        <color indexed="8"/>
        <rFont val="Book Antiqua"/>
        <family val="1"/>
      </rPr>
      <t>R5</t>
    </r>
    <r>
      <rPr>
        <sz val="10"/>
        <color indexed="8"/>
        <rFont val="標楷體"/>
        <family val="4"/>
        <charset val="136"/>
      </rPr>
      <t>：其他風險計算表</t>
    </r>
    <phoneticPr fontId="8"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</si>
  <si>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phoneticPr fontId="8" type="noConversion"/>
  </si>
  <si>
    <r>
      <t xml:space="preserve"> 5.1 </t>
    </r>
    <r>
      <rPr>
        <sz val="10"/>
        <color indexed="8"/>
        <rFont val="標楷體"/>
        <family val="4"/>
        <charset val="136"/>
      </rPr>
      <t>保費收入</t>
    </r>
    <phoneticPr fontId="8" type="noConversion"/>
  </si>
  <si>
    <r>
      <t xml:space="preserve">5.1.1 </t>
    </r>
    <r>
      <rPr>
        <sz val="10"/>
        <color indexed="8"/>
        <rFont val="標楷體"/>
        <family val="4"/>
        <charset val="136"/>
      </rPr>
      <t>直接業務保費收入</t>
    </r>
    <r>
      <rPr>
        <sz val="10"/>
        <color indexed="8"/>
        <rFont val="Book Antiqua"/>
        <family val="1"/>
      </rPr>
      <t>(</t>
    </r>
    <r>
      <rPr>
        <sz val="10"/>
        <color indexed="8"/>
        <rFont val="標楷體"/>
        <family val="4"/>
        <charset val="136"/>
      </rPr>
      <t>註</t>
    </r>
    <r>
      <rPr>
        <sz val="10"/>
        <color indexed="8"/>
        <rFont val="Book Antiqua"/>
        <family val="1"/>
      </rPr>
      <t>)</t>
    </r>
    <phoneticPr fontId="8" type="noConversion"/>
  </si>
  <si>
    <r>
      <rPr>
        <sz val="10"/>
        <color indexed="8"/>
        <rFont val="標楷體"/>
        <family val="4"/>
        <charset val="136"/>
      </rPr>
      <t>「表</t>
    </r>
    <r>
      <rPr>
        <sz val="10"/>
        <color indexed="8"/>
        <rFont val="Book Antiqua"/>
        <family val="1"/>
      </rPr>
      <t>21-1</t>
    </r>
    <r>
      <rPr>
        <sz val="10"/>
        <color indexed="8"/>
        <rFont val="標楷體"/>
        <family val="4"/>
        <charset val="136"/>
      </rPr>
      <t>：直接保險業務分析表」第</t>
    </r>
    <r>
      <rPr>
        <sz val="10"/>
        <color indexed="8"/>
        <rFont val="Book Antiqua"/>
        <family val="1"/>
      </rPr>
      <t>(8)</t>
    </r>
    <r>
      <rPr>
        <sz val="10"/>
        <color indexed="8"/>
        <rFont val="標楷體"/>
        <family val="4"/>
        <charset val="136"/>
      </rPr>
      <t>欄第</t>
    </r>
    <r>
      <rPr>
        <sz val="10"/>
        <color indexed="8"/>
        <rFont val="Book Antiqua"/>
        <family val="1"/>
      </rPr>
      <t>(34</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8" type="noConversion"/>
  </si>
  <si>
    <r>
      <t xml:space="preserve">5.1.2 </t>
    </r>
    <r>
      <rPr>
        <sz val="10"/>
        <color indexed="8"/>
        <rFont val="標楷體"/>
        <family val="4"/>
        <charset val="136"/>
      </rPr>
      <t>再保業務保費收入</t>
    </r>
    <r>
      <rPr>
        <sz val="10"/>
        <color indexed="8"/>
        <rFont val="Book Antiqua"/>
        <family val="1"/>
      </rPr>
      <t>(</t>
    </r>
    <r>
      <rPr>
        <sz val="10"/>
        <color indexed="8"/>
        <rFont val="標楷體"/>
        <family val="4"/>
        <charset val="136"/>
      </rPr>
      <t>註</t>
    </r>
    <r>
      <rPr>
        <sz val="10"/>
        <color indexed="8"/>
        <rFont val="Book Antiqua"/>
        <family val="1"/>
      </rPr>
      <t>)</t>
    </r>
    <phoneticPr fontId="8" type="noConversion"/>
  </si>
  <si>
    <r>
      <rPr>
        <sz val="10"/>
        <color indexed="8"/>
        <rFont val="標楷體"/>
        <family val="4"/>
        <charset val="136"/>
      </rPr>
      <t>「表</t>
    </r>
    <r>
      <rPr>
        <sz val="10"/>
        <color indexed="8"/>
        <rFont val="Book Antiqua"/>
        <family val="1"/>
      </rPr>
      <t>21-3</t>
    </r>
    <r>
      <rPr>
        <sz val="10"/>
        <color indexed="8"/>
        <rFont val="標楷體"/>
        <family val="4"/>
        <charset val="136"/>
      </rPr>
      <t>：分入再保險業務明細表」第</t>
    </r>
    <r>
      <rPr>
        <sz val="10"/>
        <color indexed="8"/>
        <rFont val="Book Antiqua"/>
        <family val="1"/>
      </rPr>
      <t>(7)</t>
    </r>
    <r>
      <rPr>
        <sz val="10"/>
        <color indexed="8"/>
        <rFont val="標楷體"/>
        <family val="4"/>
        <charset val="136"/>
      </rPr>
      <t>欄第</t>
    </r>
    <r>
      <rPr>
        <sz val="10"/>
        <color indexed="8"/>
        <rFont val="Book Antiqua"/>
        <family val="1"/>
      </rPr>
      <t>(43</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8" type="noConversion"/>
  </si>
  <si>
    <r>
      <t xml:space="preserve"> 5.2 </t>
    </r>
    <r>
      <rPr>
        <sz val="10"/>
        <color indexed="8"/>
        <rFont val="標楷體"/>
        <family val="4"/>
        <charset val="136"/>
      </rPr>
      <t>保險業資產總額</t>
    </r>
    <phoneticPr fontId="8" type="noConversion"/>
  </si>
  <si>
    <r>
      <t xml:space="preserve"> 5.3 </t>
    </r>
    <r>
      <rPr>
        <sz val="10"/>
        <color indexed="8"/>
        <rFont val="標楷體"/>
        <family val="4"/>
        <charset val="136"/>
      </rPr>
      <t>公平待客原則排名落入後段</t>
    </r>
    <r>
      <rPr>
        <sz val="10"/>
        <color indexed="8"/>
        <rFont val="Book Antiqua"/>
        <family val="1"/>
      </rPr>
      <t>20%</t>
    </r>
    <r>
      <rPr>
        <sz val="10"/>
        <color indexed="8"/>
        <rFont val="標楷體"/>
        <family val="4"/>
        <charset val="136"/>
      </rPr>
      <t>之公司加計風險資本額</t>
    </r>
    <r>
      <rPr>
        <sz val="10"/>
        <color indexed="8"/>
        <rFont val="Book Antiqua"/>
        <family val="1"/>
      </rPr>
      <t>(</t>
    </r>
    <r>
      <rPr>
        <sz val="10"/>
        <color indexed="8"/>
        <rFont val="標楷體"/>
        <family val="4"/>
        <charset val="136"/>
      </rPr>
      <t>註</t>
    </r>
    <r>
      <rPr>
        <sz val="10"/>
        <color indexed="8"/>
        <rFont val="Book Antiqua"/>
        <family val="1"/>
      </rPr>
      <t>2)</t>
    </r>
    <phoneticPr fontId="8" type="noConversion"/>
  </si>
  <si>
    <r>
      <rPr>
        <sz val="10"/>
        <color indexed="8"/>
        <rFont val="標楷體"/>
        <family val="4"/>
        <charset val="136"/>
      </rPr>
      <t>本風險項目之金額欄位，請依保發中心通知為據，填列</t>
    </r>
    <r>
      <rPr>
        <sz val="10"/>
        <color indexed="8"/>
        <rFont val="Book Antiqua"/>
        <family val="1"/>
      </rPr>
      <t xml:space="preserve"> Y </t>
    </r>
    <r>
      <rPr>
        <sz val="10"/>
        <color indexed="8"/>
        <rFont val="標楷體"/>
        <family val="4"/>
        <charset val="136"/>
      </rPr>
      <t>或是</t>
    </r>
    <r>
      <rPr>
        <sz val="10"/>
        <color indexed="8"/>
        <rFont val="Book Antiqua"/>
        <family val="1"/>
      </rPr>
      <t xml:space="preserve"> N</t>
    </r>
    <r>
      <rPr>
        <sz val="10"/>
        <color indexed="8"/>
        <rFont val="標楷體"/>
        <family val="4"/>
        <charset val="136"/>
      </rPr>
      <t>。</t>
    </r>
    <phoneticPr fontId="8" type="noConversion"/>
  </si>
  <si>
    <r>
      <rPr>
        <b/>
        <sz val="10"/>
        <color indexed="8"/>
        <rFont val="標楷體"/>
        <family val="4"/>
        <charset val="136"/>
      </rPr>
      <t>《其他風險》總計</t>
    </r>
    <phoneticPr fontId="8" type="noConversion"/>
  </si>
  <si>
    <r>
      <rPr>
        <sz val="10"/>
        <color indexed="8"/>
        <rFont val="標楷體"/>
        <family val="4"/>
        <charset val="136"/>
      </rPr>
      <t>註</t>
    </r>
    <r>
      <rPr>
        <sz val="10"/>
        <color indexed="8"/>
        <rFont val="Book Antiqua"/>
        <family val="1"/>
      </rPr>
      <t>1</t>
    </r>
    <r>
      <rPr>
        <sz val="10"/>
        <color indexed="8"/>
        <rFont val="標楷體"/>
        <family val="4"/>
        <charset val="136"/>
      </rPr>
      <t>：「</t>
    </r>
    <r>
      <rPr>
        <sz val="10"/>
        <color indexed="8"/>
        <rFont val="Book Antiqua"/>
        <family val="1"/>
      </rPr>
      <t>5.1.1</t>
    </r>
    <r>
      <rPr>
        <sz val="10"/>
        <color indexed="8"/>
        <rFont val="標楷體"/>
        <family val="4"/>
        <charset val="136"/>
      </rPr>
      <t>直接業務保費收入」及「</t>
    </r>
    <r>
      <rPr>
        <sz val="10"/>
        <color indexed="8"/>
        <rFont val="Book Antiqua"/>
        <family val="1"/>
      </rPr>
      <t>5.1.2</t>
    </r>
    <r>
      <rPr>
        <sz val="10"/>
        <color indexed="8"/>
        <rFont val="標楷體"/>
        <family val="4"/>
        <charset val="136"/>
      </rPr>
      <t>再保業務保費收入」未包含強制汽機車責任保險。</t>
    </r>
    <phoneticPr fontId="8" type="noConversion"/>
  </si>
  <si>
    <r>
      <rPr>
        <sz val="12"/>
        <color indexed="8"/>
        <rFont val="標楷體"/>
        <family val="4"/>
        <charset val="136"/>
      </rPr>
      <t>「表</t>
    </r>
    <r>
      <rPr>
        <sz val="12"/>
        <color indexed="8"/>
        <rFont val="Times New Roman"/>
        <family val="1"/>
      </rPr>
      <t>25-2</t>
    </r>
    <r>
      <rPr>
        <sz val="12"/>
        <color indexed="8"/>
        <rFont val="標楷體"/>
        <family val="4"/>
        <charset val="136"/>
      </rPr>
      <t>：危險變動特別準備金明細表」第</t>
    </r>
    <r>
      <rPr>
        <sz val="12"/>
        <color indexed="8"/>
        <rFont val="Times New Roman"/>
        <family val="1"/>
      </rPr>
      <t>(19)</t>
    </r>
    <r>
      <rPr>
        <sz val="12"/>
        <color indexed="8"/>
        <rFont val="標楷體"/>
        <family val="4"/>
        <charset val="136"/>
      </rPr>
      <t>欄第</t>
    </r>
    <r>
      <rPr>
        <sz val="12"/>
        <color indexed="8"/>
        <rFont val="Times New Roman"/>
        <family val="1"/>
      </rPr>
      <t>(43</t>
    </r>
    <r>
      <rPr>
        <sz val="12"/>
        <color indexed="8"/>
        <rFont val="標楷體"/>
        <family val="4"/>
        <charset val="136"/>
      </rPr>
      <t>－</t>
    </r>
    <r>
      <rPr>
        <sz val="12"/>
        <color indexed="8"/>
        <rFont val="Times New Roman"/>
        <family val="1"/>
      </rPr>
      <t>14</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32)</t>
    </r>
    <r>
      <rPr>
        <sz val="12"/>
        <color indexed="8"/>
        <rFont val="標楷體"/>
        <family val="4"/>
        <charset val="136"/>
      </rPr>
      <t>列</t>
    </r>
    <phoneticPr fontId="8" type="noConversion"/>
  </si>
  <si>
    <r>
      <rPr>
        <sz val="12"/>
        <color indexed="8"/>
        <rFont val="標楷體"/>
        <family val="4"/>
        <charset val="136"/>
      </rPr>
      <t>「表</t>
    </r>
    <r>
      <rPr>
        <sz val="12"/>
        <color indexed="8"/>
        <rFont val="Times New Roman"/>
        <family val="1"/>
      </rPr>
      <t>30-8-8</t>
    </r>
    <r>
      <rPr>
        <sz val="12"/>
        <color indexed="8"/>
        <rFont val="標楷體"/>
        <family val="4"/>
        <charset val="136"/>
      </rPr>
      <t>：得計入自有資本之重大事故特別準備金」第</t>
    </r>
    <r>
      <rPr>
        <sz val="12"/>
        <color indexed="8"/>
        <rFont val="Times New Roman"/>
        <family val="1"/>
      </rPr>
      <t>(9)</t>
    </r>
    <r>
      <rPr>
        <sz val="12"/>
        <color indexed="8"/>
        <rFont val="標楷體"/>
        <family val="4"/>
        <charset val="136"/>
      </rPr>
      <t>欄第</t>
    </r>
    <r>
      <rPr>
        <sz val="12"/>
        <color indexed="8"/>
        <rFont val="Times New Roman"/>
        <family val="1"/>
      </rPr>
      <t>(2)</t>
    </r>
    <r>
      <rPr>
        <sz val="12"/>
        <color indexed="8"/>
        <rFont val="標楷體"/>
        <family val="4"/>
        <charset val="136"/>
      </rPr>
      <t>列</t>
    </r>
    <phoneticPr fontId="8"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</si>
  <si>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8"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</si>
  <si>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8"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</si>
  <si>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8" type="noConversion"/>
  </si>
  <si>
    <r>
      <rPr>
        <sz val="10"/>
        <color indexed="8"/>
        <rFont val="標楷體"/>
        <family val="4"/>
        <charset val="136"/>
      </rPr>
      <t>表</t>
    </r>
    <r>
      <rPr>
        <sz val="10"/>
        <color indexed="8"/>
        <rFont val="Book Antiqua"/>
        <family val="1"/>
      </rPr>
      <t>30-8-4</t>
    </r>
    <r>
      <rPr>
        <sz val="10"/>
        <color indexed="8"/>
        <rFont val="標楷體"/>
        <family val="4"/>
        <charset val="136"/>
      </rPr>
      <t>：投資用不動產為素地或未能符合即時利用並有收益認定基準且報經主管機關核准展延期限者加計風險資本額調整計算表</t>
    </r>
    <phoneticPr fontId="8" type="noConversion"/>
  </si>
  <si>
    <r>
      <rPr>
        <sz val="10"/>
        <color indexed="8"/>
        <rFont val="標楷體"/>
        <family val="4"/>
        <charset val="136"/>
      </rPr>
      <t>單位：新台幣元</t>
    </r>
    <phoneticPr fontId="6" type="noConversion"/>
  </si>
  <si>
    <r>
      <rPr>
        <sz val="10"/>
        <color indexed="8"/>
        <rFont val="標楷體"/>
        <family val="4"/>
        <charset val="136"/>
      </rPr>
      <t>不動產種類</t>
    </r>
    <phoneticPr fontId="8" type="noConversion"/>
  </si>
  <si>
    <r>
      <rPr>
        <sz val="10"/>
        <color indexed="8"/>
        <rFont val="標楷體"/>
        <family val="4"/>
        <charset val="136"/>
      </rPr>
      <t>風險資本額</t>
    </r>
    <phoneticPr fontId="6" type="noConversion"/>
  </si>
  <si>
    <r>
      <rPr>
        <sz val="10"/>
        <color indexed="8"/>
        <rFont val="標楷體"/>
        <family val="4"/>
        <charset val="136"/>
      </rPr>
      <t>不動產種類</t>
    </r>
    <phoneticPr fontId="6" type="noConversion"/>
  </si>
  <si>
    <r>
      <rPr>
        <sz val="10"/>
        <color indexed="8"/>
        <rFont val="標楷體"/>
        <family val="4"/>
        <charset val="136"/>
      </rPr>
      <t>風險係數</t>
    </r>
    <phoneticPr fontId="6" type="noConversion"/>
  </si>
  <si>
    <r>
      <rPr>
        <sz val="10"/>
        <color indexed="8"/>
        <rFont val="標楷體"/>
        <family val="4"/>
        <charset val="136"/>
      </rPr>
      <t>國內投資用不動產</t>
    </r>
    <phoneticPr fontId="8" type="noConversion"/>
  </si>
  <si>
    <r>
      <rPr>
        <sz val="10"/>
        <color indexed="8"/>
        <rFont val="標楷體"/>
        <family val="4"/>
        <charset val="136"/>
      </rPr>
      <t>投資用不動產投資</t>
    </r>
    <phoneticPr fontId="6"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</si>
  <si>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</si>
  <si>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6" type="noConversion"/>
  </si>
  <si>
    <r>
      <rPr>
        <sz val="10"/>
        <color indexed="8"/>
        <rFont val="標楷體"/>
        <family val="4"/>
        <charset val="136"/>
      </rPr>
      <t>國外投資</t>
    </r>
    <phoneticPr fontId="8"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</si>
  <si>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phoneticPr fontId="6"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</si>
  <si>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phoneticPr fontId="6" type="noConversion"/>
  </si>
  <si>
    <r>
      <rPr>
        <sz val="10"/>
        <color indexed="8"/>
        <rFont val="標楷體"/>
        <family val="4"/>
        <charset val="136"/>
      </rPr>
      <t>五年內取自關係人之不動產</t>
    </r>
    <phoneticPr fontId="8"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</si>
  <si>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6"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</si>
  <si>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6"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</si>
  <si>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6"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</si>
  <si>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6" type="noConversion"/>
  </si>
  <si>
    <r>
      <rPr>
        <sz val="10"/>
        <color indexed="8"/>
        <rFont val="標楷體"/>
        <family val="4"/>
        <charset val="136"/>
      </rPr>
      <t>合</t>
    </r>
    <r>
      <rPr>
        <sz val="10"/>
        <color indexed="8"/>
        <rFont val="Book Antiqua"/>
        <family val="1"/>
      </rPr>
      <t xml:space="preserve">     </t>
    </r>
    <r>
      <rPr>
        <sz val="10"/>
        <color indexed="8"/>
        <rFont val="標楷體"/>
        <family val="4"/>
        <charset val="136"/>
      </rPr>
      <t>計</t>
    </r>
    <phoneticPr fontId="6" type="noConversion"/>
  </si>
  <si>
    <r>
      <rPr>
        <sz val="10"/>
        <color indexed="8"/>
        <rFont val="標楷體"/>
        <family val="4"/>
        <charset val="136"/>
      </rPr>
      <t>不動產座落地點</t>
    </r>
    <phoneticPr fontId="8" type="noConversion"/>
  </si>
  <si>
    <r>
      <rPr>
        <sz val="10"/>
        <color indexed="8"/>
        <rFont val="標楷體"/>
        <family val="4"/>
        <charset val="136"/>
      </rPr>
      <t>不動產使用狀態</t>
    </r>
    <phoneticPr fontId="6" type="noConversion"/>
  </si>
  <si>
    <r>
      <rPr>
        <sz val="10"/>
        <color indexed="8"/>
        <rFont val="標楷體"/>
        <family val="4"/>
        <charset val="136"/>
      </rPr>
      <t>加計倍數</t>
    </r>
    <phoneticPr fontId="6" type="noConversion"/>
  </si>
  <si>
    <r>
      <rPr>
        <sz val="10"/>
        <color indexed="8"/>
        <rFont val="標楷體"/>
        <family val="4"/>
        <charset val="136"/>
      </rPr>
      <t>調整後風險係數</t>
    </r>
    <phoneticPr fontId="6" type="noConversion"/>
  </si>
  <si>
    <r>
      <rPr>
        <sz val="10"/>
        <color indexed="8"/>
        <rFont val="標楷體"/>
        <family val="4"/>
        <charset val="136"/>
      </rPr>
      <t>註：　</t>
    </r>
    <phoneticPr fontId="6" type="noConversion"/>
  </si>
  <si>
    <r>
      <rPr>
        <sz val="10"/>
        <color indexed="8"/>
        <rFont val="標楷體"/>
        <family val="4"/>
        <charset val="136"/>
      </rPr>
      <t>不動產種類請依序填列</t>
    </r>
    <r>
      <rPr>
        <sz val="10"/>
        <color indexed="8"/>
        <rFont val="Book Antiqua"/>
        <family val="1"/>
      </rPr>
      <t>A.</t>
    </r>
    <r>
      <rPr>
        <sz val="10"/>
        <color indexed="8"/>
        <rFont val="標楷體"/>
        <family val="4"/>
        <charset val="136"/>
      </rPr>
      <t>國內投資</t>
    </r>
    <r>
      <rPr>
        <sz val="10"/>
        <color indexed="8"/>
        <rFont val="Book Antiqua"/>
        <family val="1"/>
      </rPr>
      <t>-</t>
    </r>
    <r>
      <rPr>
        <sz val="10"/>
        <color indexed="8"/>
        <rFont val="標楷體"/>
        <family val="4"/>
        <charset val="136"/>
      </rPr>
      <t>投資用不動產</t>
    </r>
    <r>
      <rPr>
        <sz val="10"/>
        <color indexed="8"/>
        <rFont val="Book Antiqua"/>
        <family val="1"/>
      </rPr>
      <t>,B.</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r>
      <rPr>
        <sz val="10"/>
        <color indexed="8"/>
        <rFont val="Book Antiqua"/>
        <family val="1"/>
      </rPr>
      <t>,E.</t>
    </r>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r>
      <rPr>
        <sz val="10"/>
        <color indexed="8"/>
        <rFont val="Book Antiqua"/>
        <family val="1"/>
      </rPr>
      <t>,F.</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具收益性不動產</t>
    </r>
    <r>
      <rPr>
        <sz val="10"/>
        <color indexed="8"/>
        <rFont val="Book Antiqua"/>
        <family val="1"/>
      </rPr>
      <t>,G.</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r>
      <rPr>
        <sz val="10"/>
        <color indexed="8"/>
        <rFont val="Book Antiqua"/>
        <family val="1"/>
      </rPr>
      <t>,H.</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具收益性不動產</t>
    </r>
    <r>
      <rPr>
        <sz val="10"/>
        <color indexed="8"/>
        <rFont val="Book Antiqua"/>
        <family val="1"/>
      </rPr>
      <t>,I.</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6"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</si>
  <si>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6" type="noConversion"/>
  </si>
  <si>
    <r>
      <rPr>
        <sz val="10"/>
        <color indexed="8"/>
        <rFont val="標楷體"/>
        <family val="4"/>
        <charset val="136"/>
      </rPr>
      <t>依據「保險業辦理不動產投資管理辦法」第</t>
    </r>
    <r>
      <rPr>
        <sz val="10"/>
        <color indexed="8"/>
        <rFont val="Times New Roman"/>
        <family val="1"/>
      </rPr>
      <t>5</t>
    </r>
    <r>
      <rPr>
        <sz val="10"/>
        <color indexed="8"/>
        <rFont val="標楷體"/>
        <family val="4"/>
        <charset val="136"/>
      </rPr>
      <t>條第</t>
    </r>
    <r>
      <rPr>
        <sz val="10"/>
        <color indexed="8"/>
        <rFont val="Times New Roman"/>
        <family val="1"/>
      </rPr>
      <t>2</t>
    </r>
    <r>
      <rPr>
        <sz val="10"/>
        <color indexed="8"/>
        <rFont val="標楷體"/>
        <family val="4"/>
        <charset val="136"/>
      </rPr>
      <t>款併入群組管理之不動產，請以合併後群組整體之情形認定是否符合即時利用並有收益。</t>
    </r>
    <phoneticPr fontId="6" type="noConversion"/>
  </si>
  <si>
    <r>
      <rPr>
        <sz val="10"/>
        <color indexed="8"/>
        <rFont val="標楷體"/>
        <family val="4"/>
        <charset val="136"/>
      </rPr>
      <t>本欄信用評等機構僅限於</t>
    </r>
    <r>
      <rPr>
        <sz val="10"/>
        <color indexed="8"/>
        <rFont val="Book Antiqua"/>
        <family val="1"/>
      </rPr>
      <t>S &amp; P</t>
    </r>
    <r>
      <rPr>
        <sz val="10"/>
        <color indexed="8"/>
        <rFont val="標楷體"/>
        <family val="4"/>
        <charset val="136"/>
      </rPr>
      <t>、</t>
    </r>
    <r>
      <rPr>
        <sz val="10"/>
        <color indexed="8"/>
        <rFont val="Book Antiqua"/>
        <family val="1"/>
      </rPr>
      <t>A.M. Best</t>
    </r>
    <r>
      <rPr>
        <sz val="10"/>
        <color indexed="8"/>
        <rFont val="標楷體"/>
        <family val="4"/>
        <charset val="136"/>
      </rPr>
      <t>、</t>
    </r>
    <r>
      <rPr>
        <sz val="10"/>
        <color indexed="8"/>
        <rFont val="Book Antiqua"/>
        <family val="1"/>
      </rPr>
      <t>Moody's</t>
    </r>
    <r>
      <rPr>
        <sz val="10"/>
        <color indexed="8"/>
        <rFont val="標楷體"/>
        <family val="4"/>
        <charset val="136"/>
      </rPr>
      <t>、</t>
    </r>
    <r>
      <rPr>
        <sz val="10"/>
        <color indexed="8"/>
        <rFont val="Book Antiqua"/>
        <family val="1"/>
      </rPr>
      <t>Fitch</t>
    </r>
    <r>
      <rPr>
        <sz val="10"/>
        <color indexed="8"/>
        <rFont val="微軟正黑體"/>
        <family val="2"/>
        <charset val="136"/>
      </rPr>
      <t>、</t>
    </r>
    <r>
      <rPr>
        <sz val="10"/>
        <color indexed="8"/>
        <rFont val="Book Antiqua"/>
        <family val="1"/>
      </rPr>
      <t>KBRA</t>
    </r>
    <r>
      <rPr>
        <sz val="10"/>
        <color indexed="8"/>
        <rFont val="標楷體"/>
        <family val="4"/>
        <charset val="136"/>
      </rPr>
      <t>及中華信用評等公司，其餘信評機構所評定之等級不給予資本適足性制度風險係數上之折扣；若該項標的或被投資機構經多家信用評等機構評定，公司可擇優填報。</t>
    </r>
    <phoneticPr fontId="8"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</si>
  <si>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r>
      <rPr>
        <sz val="12"/>
        <color indexed="8"/>
        <rFont val="Times New Roman"/>
        <family val="1"/>
      </rPr>
      <t xml:space="preserve">, </t>
    </r>
    <r>
      <rPr>
        <sz val="12"/>
        <color indexed="8"/>
        <rFont val="標楷體"/>
        <family val="4"/>
        <charset val="136"/>
      </rPr>
      <t>若無信用評等者請填無。</t>
    </r>
    <phoneticPr fontId="8"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</si>
  <si>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phoneticPr fontId="8" type="noConversion"/>
  </si>
  <si>
    <r>
      <rPr>
        <sz val="10"/>
        <color indexed="8"/>
        <rFont val="標楷體"/>
        <family val="4"/>
        <charset val="136"/>
      </rPr>
      <t>信用評等機構填列如</t>
    </r>
    <r>
      <rPr>
        <sz val="10"/>
        <color indexed="8"/>
        <rFont val="Times New Roman"/>
        <family val="1"/>
      </rPr>
      <t>A.S&amp;P,B.AM Best,C.Moody's,D.Fitch,E.tw,F.KBRA, G.</t>
    </r>
    <r>
      <rPr>
        <sz val="10"/>
        <color indexed="8"/>
        <rFont val="標楷體"/>
        <family val="4"/>
        <charset val="136"/>
      </rPr>
      <t>其他</t>
    </r>
    <r>
      <rPr>
        <sz val="10"/>
        <color indexed="8"/>
        <rFont val="Times New Roman"/>
        <family val="1"/>
      </rPr>
      <t>,</t>
    </r>
    <r>
      <rPr>
        <sz val="10"/>
        <color indexed="8"/>
        <rFont val="標楷體"/>
        <family val="4"/>
        <charset val="136"/>
      </rPr>
      <t>若無者請填無。</t>
    </r>
    <phoneticPr fontId="5" type="noConversion"/>
  </si>
  <si>
    <t>金額單位：新台幣元</t>
    <phoneticPr fontId="8" type="noConversion"/>
  </si>
  <si>
    <r>
      <rPr>
        <sz val="10"/>
        <color indexed="10"/>
        <rFont val="標楷體"/>
        <family val="4"/>
        <charset val="136"/>
      </rPr>
      <t>前一年度自</t>
    </r>
    <r>
      <rPr>
        <sz val="10"/>
        <color indexed="10"/>
        <rFont val="Times New Roman"/>
        <family val="1"/>
      </rPr>
      <t>7/1</t>
    </r>
    <r>
      <rPr>
        <sz val="10"/>
        <color indexed="10"/>
        <rFont val="標楷體"/>
        <family val="4"/>
        <charset val="136"/>
      </rPr>
      <t>至</t>
    </r>
    <r>
      <rPr>
        <sz val="10"/>
        <color indexed="10"/>
        <rFont val="Times New Roman"/>
        <family val="1"/>
      </rPr>
      <t>12/31</t>
    </r>
    <r>
      <rPr>
        <sz val="10"/>
        <color indexed="10"/>
        <rFont val="標楷體"/>
        <family val="4"/>
        <charset val="136"/>
      </rPr>
      <t>之金額</t>
    </r>
    <r>
      <rPr>
        <sz val="10"/>
        <color indexed="10"/>
        <rFont val="Times New Roman"/>
        <family val="1"/>
      </rPr>
      <t>(</t>
    </r>
    <r>
      <rPr>
        <sz val="10"/>
        <color indexed="10"/>
        <rFont val="標楷體"/>
        <family val="4"/>
        <charset val="136"/>
      </rPr>
      <t>註</t>
    </r>
    <r>
      <rPr>
        <sz val="10"/>
        <color indexed="10"/>
        <rFont val="Times New Roman"/>
        <family val="1"/>
      </rPr>
      <t>1)</t>
    </r>
    <phoneticPr fontId="8" type="noConversion"/>
  </si>
  <si>
    <r>
      <rPr>
        <sz val="10"/>
        <color indexed="10"/>
        <rFont val="標楷體"/>
        <family val="4"/>
        <charset val="136"/>
      </rPr>
      <t>註</t>
    </r>
    <r>
      <rPr>
        <sz val="10"/>
        <color indexed="10"/>
        <rFont val="Book Antiqua"/>
        <family val="1"/>
      </rPr>
      <t>1</t>
    </r>
    <r>
      <rPr>
        <sz val="10"/>
        <color indexed="10"/>
        <rFont val="標楷體"/>
        <family val="4"/>
        <charset val="136"/>
      </rPr>
      <t>：填報半年報報表時，資料來源表之數值僅包含本半年度金額，應加計前一年度下半年</t>
    </r>
    <r>
      <rPr>
        <sz val="10"/>
        <color indexed="10"/>
        <rFont val="Book Antiqua"/>
        <family val="1"/>
      </rPr>
      <t>(7/1</t>
    </r>
    <r>
      <rPr>
        <sz val="10"/>
        <color indexed="10"/>
        <rFont val="標楷體"/>
        <family val="4"/>
        <charset val="136"/>
      </rPr>
      <t>至</t>
    </r>
    <r>
      <rPr>
        <sz val="10"/>
        <color indexed="10"/>
        <rFont val="Book Antiqua"/>
        <family val="1"/>
      </rPr>
      <t>12/31)</t>
    </r>
    <r>
      <rPr>
        <sz val="10"/>
        <color indexed="10"/>
        <rFont val="標楷體"/>
        <family val="4"/>
        <charset val="136"/>
      </rPr>
      <t>金額，用以表示年化後金額。此欄位於填列年報時免填。</t>
    </r>
    <phoneticPr fontId="8" type="noConversion"/>
  </si>
  <si>
    <t>其中若再保險人係屬未適格再保險人時，請依規定再扣除該未適格再保險人之相關再保險資產後之金額填列。</t>
    <phoneticPr fontId="6" type="noConversion"/>
  </si>
  <si>
    <t>藍底：請自行填入金額(若有)</t>
    <phoneticPr fontId="6" type="noConversion"/>
  </si>
  <si>
    <r>
      <rPr>
        <b/>
        <sz val="12"/>
        <color indexed="8"/>
        <rFont val="標楷體"/>
        <family val="4"/>
        <charset val="136"/>
      </rPr>
      <t>資本組成限制</t>
    </r>
    <phoneticPr fontId="6" type="noConversion"/>
  </si>
  <si>
    <r>
      <rPr>
        <sz val="12"/>
        <color indexed="8"/>
        <rFont val="標楷體"/>
        <family val="4"/>
        <charset val="136"/>
      </rPr>
      <t>單位：新台幣元</t>
    </r>
    <phoneticPr fontId="6" type="noConversion"/>
  </si>
  <si>
    <r>
      <rPr>
        <b/>
        <sz val="12"/>
        <color indexed="8"/>
        <rFont val="標楷體"/>
        <family val="4"/>
        <charset val="136"/>
      </rPr>
      <t>列號</t>
    </r>
    <phoneticPr fontId="6" type="noConversion"/>
  </si>
  <si>
    <r>
      <rPr>
        <b/>
        <sz val="12"/>
        <color indexed="8"/>
        <rFont val="標楷體"/>
        <family val="4"/>
        <charset val="136"/>
      </rPr>
      <t>項目</t>
    </r>
    <phoneticPr fontId="8" type="noConversion"/>
  </si>
  <si>
    <r>
      <rPr>
        <b/>
        <sz val="12"/>
        <color indexed="8"/>
        <rFont val="標楷體"/>
        <family val="4"/>
        <charset val="136"/>
      </rPr>
      <t>資料來源</t>
    </r>
    <phoneticPr fontId="8" type="noConversion"/>
  </si>
  <si>
    <r>
      <rPr>
        <b/>
        <sz val="12"/>
        <color indexed="8"/>
        <rFont val="標楷體"/>
        <family val="4"/>
        <charset val="136"/>
      </rPr>
      <t>金額</t>
    </r>
    <phoneticPr fontId="8" type="noConversion"/>
  </si>
  <si>
    <r>
      <rPr>
        <b/>
        <sz val="12"/>
        <color indexed="8"/>
        <rFont val="標楷體"/>
        <family val="4"/>
        <charset val="136"/>
      </rPr>
      <t>係數</t>
    </r>
    <phoneticPr fontId="8" type="noConversion"/>
  </si>
  <si>
    <r>
      <rPr>
        <b/>
        <sz val="12"/>
        <color indexed="8"/>
        <rFont val="標楷體"/>
        <family val="4"/>
        <charset val="136"/>
      </rPr>
      <t>自有資本額</t>
    </r>
    <phoneticPr fontId="8" type="noConversion"/>
  </si>
  <si>
    <r>
      <rPr>
        <b/>
        <sz val="12"/>
        <color indexed="8"/>
        <rFont val="標楷體"/>
        <family val="4"/>
        <charset val="136"/>
      </rPr>
      <t>備註</t>
    </r>
    <phoneticPr fontId="6" type="noConversion"/>
  </si>
  <si>
    <r>
      <rPr>
        <sz val="12"/>
        <color indexed="8"/>
        <rFont val="標楷體"/>
        <family val="4"/>
        <charset val="136"/>
      </rPr>
      <t>權益總額</t>
    </r>
    <r>
      <rPr>
        <sz val="12"/>
        <color indexed="8"/>
        <rFont val="Times New Roman"/>
        <family val="1"/>
      </rPr>
      <t>(</t>
    </r>
    <r>
      <rPr>
        <sz val="12"/>
        <color indexed="8"/>
        <rFont val="標楷體"/>
        <family val="4"/>
        <charset val="136"/>
      </rPr>
      <t>淨認許權益</t>
    </r>
    <r>
      <rPr>
        <sz val="12"/>
        <color indexed="8"/>
        <rFont val="Times New Roman"/>
        <family val="1"/>
      </rPr>
      <t>)</t>
    </r>
    <phoneticPr fontId="8"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</si>
  <si>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(14)</t>
    </r>
    <r>
      <rPr>
        <sz val="12"/>
        <color indexed="8"/>
        <rFont val="標楷體"/>
        <family val="4"/>
        <charset val="136"/>
      </rPr>
      <t>欄第</t>
    </r>
    <r>
      <rPr>
        <sz val="12"/>
        <color indexed="8"/>
        <rFont val="Times New Roman"/>
        <family val="1"/>
      </rPr>
      <t>(95)</t>
    </r>
    <r>
      <rPr>
        <sz val="12"/>
        <color indexed="8"/>
        <rFont val="標楷體"/>
        <family val="4"/>
        <charset val="136"/>
      </rPr>
      <t>列</t>
    </r>
    <phoneticPr fontId="8" type="noConversion"/>
  </si>
  <si>
    <t>T1U</t>
    <phoneticPr fontId="11" type="noConversion"/>
  </si>
  <si>
    <r>
      <rPr>
        <sz val="12"/>
        <color indexed="8"/>
        <rFont val="標楷體"/>
        <family val="4"/>
        <charset val="136"/>
      </rPr>
      <t>責任準備</t>
    </r>
    <r>
      <rPr>
        <sz val="12"/>
        <color indexed="8"/>
        <rFont val="Times New Roman"/>
        <family val="1"/>
      </rPr>
      <t>-</t>
    </r>
    <r>
      <rPr>
        <sz val="12"/>
        <color indexed="8"/>
        <rFont val="標楷體"/>
        <family val="4"/>
        <charset val="136"/>
      </rPr>
      <t>保險合約負債公平價值</t>
    </r>
    <r>
      <rPr>
        <sz val="12"/>
        <color indexed="8"/>
        <rFont val="Times New Roman"/>
        <family val="1"/>
      </rPr>
      <t>(</t>
    </r>
    <r>
      <rPr>
        <sz val="12"/>
        <color indexed="8"/>
        <rFont val="標楷體"/>
        <family val="4"/>
        <charset val="136"/>
      </rPr>
      <t>註</t>
    </r>
    <r>
      <rPr>
        <sz val="12"/>
        <color indexed="8"/>
        <rFont val="Times New Roman"/>
        <family val="1"/>
      </rPr>
      <t>1)</t>
    </r>
    <phoneticPr fontId="8" type="noConversion"/>
  </si>
  <si>
    <t>加項</t>
    <phoneticPr fontId="11" type="noConversion"/>
  </si>
  <si>
    <r>
      <rPr>
        <sz val="12"/>
        <color indexed="8"/>
        <rFont val="標楷體"/>
        <family val="4"/>
        <charset val="136"/>
      </rPr>
      <t>其他經主管機關專案核定調整之項目及金額者，另依核定之方式計算</t>
    </r>
    <phoneticPr fontId="8" type="noConversion"/>
  </si>
  <si>
    <r>
      <rPr>
        <sz val="12"/>
        <color indexed="8"/>
        <rFont val="標楷體"/>
        <family val="4"/>
        <charset val="136"/>
      </rPr>
      <t>調整股票型金融資產帳載金額為半年收盤平均價</t>
    </r>
    <phoneticPr fontId="8" type="noConversion"/>
  </si>
  <si>
    <r>
      <rPr>
        <sz val="12"/>
        <color indexed="8"/>
        <rFont val="標楷體"/>
        <family val="4"/>
        <charset val="136"/>
      </rPr>
      <t>權益投資相關調整</t>
    </r>
    <phoneticPr fontId="6"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</si>
  <si>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上市櫃股票投資」未實現評價利益</t>
    </r>
    <phoneticPr fontId="8" type="noConversion"/>
  </si>
  <si>
    <r>
      <rPr>
        <sz val="12"/>
        <color indexed="8"/>
        <rFont val="標楷體"/>
        <family val="4"/>
        <charset val="136"/>
      </rPr>
      <t>「透過其他綜合損益按公允價值衡量之金融資產</t>
    </r>
    <r>
      <rPr>
        <sz val="12"/>
        <color indexed="8"/>
        <rFont val="Times New Roman"/>
        <family val="1"/>
      </rPr>
      <t>--</t>
    </r>
    <r>
      <rPr>
        <sz val="12"/>
        <color indexed="8"/>
        <rFont val="標楷體"/>
        <family val="4"/>
        <charset val="136"/>
      </rPr>
      <t>上市櫃股票投資」未實現評價利益</t>
    </r>
    <phoneticPr fontId="8" type="noConversion"/>
  </si>
  <si>
    <t>減項</t>
    <phoneticPr fontId="11" type="noConversion"/>
  </si>
  <si>
    <t>T1L</t>
    <phoneticPr fontId="6" type="noConversion"/>
  </si>
  <si>
    <t>減項</t>
    <phoneticPr fontId="6" type="noConversion"/>
  </si>
  <si>
    <t>T2</t>
    <phoneticPr fontId="6" type="noConversion"/>
  </si>
  <si>
    <t>加項</t>
    <phoneticPr fontId="6" type="noConversion"/>
  </si>
  <si>
    <t>金額</t>
    <phoneticPr fontId="6" type="noConversion"/>
  </si>
  <si>
    <r>
      <rPr>
        <sz val="12"/>
        <color indexed="8"/>
        <rFont val="標楷體"/>
        <family val="4"/>
        <charset val="136"/>
      </rPr>
      <t>註</t>
    </r>
    <r>
      <rPr>
        <sz val="12"/>
        <color indexed="8"/>
        <rFont val="Times New Roman"/>
        <family val="1"/>
      </rPr>
      <t>1</t>
    </r>
    <r>
      <rPr>
        <sz val="12"/>
        <color indexed="8"/>
        <rFont val="標楷體"/>
        <family val="4"/>
        <charset val="136"/>
      </rPr>
      <t>：依據</t>
    </r>
    <r>
      <rPr>
        <sz val="12"/>
        <color indexed="8"/>
        <rFont val="Times New Roman"/>
        <family val="1"/>
      </rPr>
      <t>101</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27</t>
    </r>
    <r>
      <rPr>
        <sz val="12"/>
        <color indexed="8"/>
        <rFont val="標楷體"/>
        <family val="4"/>
        <charset val="136"/>
      </rPr>
      <t>日金管保財字第</t>
    </r>
    <r>
      <rPr>
        <sz val="12"/>
        <color indexed="8"/>
        <rFont val="Times New Roman"/>
        <family val="1"/>
      </rPr>
      <t>10102515285</t>
    </r>
    <r>
      <rPr>
        <sz val="12"/>
        <color indexed="8"/>
        <rFont val="標楷體"/>
        <family val="4"/>
        <charset val="136"/>
      </rPr>
      <t>號函評估</t>
    </r>
    <r>
      <rPr>
        <sz val="12"/>
        <color indexed="8"/>
        <rFont val="Times New Roman"/>
        <family val="1"/>
      </rPr>
      <t>101</t>
    </r>
    <r>
      <rPr>
        <sz val="12"/>
        <color indexed="8"/>
        <rFont val="標楷體"/>
        <family val="4"/>
        <charset val="136"/>
      </rPr>
      <t>年至</t>
    </r>
    <r>
      <rPr>
        <sz val="12"/>
        <color indexed="8"/>
        <rFont val="Times New Roman"/>
        <family val="1"/>
      </rPr>
      <t>106</t>
    </r>
    <r>
      <rPr>
        <sz val="12"/>
        <color indexed="8"/>
        <rFont val="標楷體"/>
        <family val="4"/>
        <charset val="136"/>
      </rPr>
      <t>年各年度之有效契約負債公平價值之結果，有需要強化責任準備之公司，</t>
    </r>
    <phoneticPr fontId="8" type="noConversion"/>
  </si>
  <si>
    <r>
      <rPr>
        <sz val="12"/>
        <color indexed="8"/>
        <rFont val="標楷體"/>
        <family val="4"/>
        <charset val="136"/>
      </rPr>
      <t>註</t>
    </r>
    <r>
      <rPr>
        <sz val="12"/>
        <color indexed="8"/>
        <rFont val="Times New Roman"/>
        <family val="1"/>
      </rPr>
      <t>2</t>
    </r>
    <r>
      <rPr>
        <sz val="12"/>
        <color indexed="8"/>
        <rFont val="標楷體"/>
        <family val="4"/>
        <charset val="136"/>
      </rPr>
      <t>：投資於關係人且屬於國外保險相關事業若產生法定資本不足數之情事時，請提供相關佐證文件以茲證明。</t>
    </r>
    <phoneticPr fontId="8" type="noConversion"/>
  </si>
  <si>
    <r>
      <rPr>
        <sz val="12"/>
        <color indexed="8"/>
        <rFont val="標楷體"/>
        <family val="4"/>
        <charset val="136"/>
      </rPr>
      <t>表</t>
    </r>
    <r>
      <rPr>
        <sz val="12"/>
        <color indexed="8"/>
        <rFont val="Times New Roman"/>
        <family val="1"/>
      </rPr>
      <t>30-8</t>
    </r>
    <r>
      <rPr>
        <sz val="12"/>
        <color indexed="8"/>
        <rFont val="標楷體"/>
        <family val="4"/>
        <charset val="136"/>
      </rPr>
      <t>：自有資本總額計算表</t>
    </r>
    <phoneticPr fontId="8" type="noConversion"/>
  </si>
  <si>
    <r>
      <rPr>
        <sz val="12"/>
        <color indexed="8"/>
        <rFont val="Times New Roman"/>
        <family val="1"/>
      </rPr>
      <t xml:space="preserve"> </t>
    </r>
    <r>
      <rPr>
        <sz val="12"/>
        <color indexed="8"/>
        <rFont val="標楷體"/>
        <family val="4"/>
        <charset val="136"/>
      </rPr>
      <t>所報計畫各年度增提之責任準備，提列於「責任準備</t>
    </r>
    <r>
      <rPr>
        <sz val="12"/>
        <color indexed="8"/>
        <rFont val="Times New Roman"/>
        <family val="1"/>
      </rPr>
      <t>-</t>
    </r>
    <r>
      <rPr>
        <sz val="12"/>
        <color indexed="8"/>
        <rFont val="標楷體"/>
        <family val="4"/>
        <charset val="136"/>
      </rPr>
      <t>保險合約負債公平價值」之累積增提金額。</t>
    </r>
    <phoneticPr fontId="8" type="noConversion"/>
  </si>
  <si>
    <t>危險變動特別準備金</t>
    <phoneticPr fontId="8" type="noConversion"/>
  </si>
  <si>
    <t>得計入自有資本之重大事故特別準備金</t>
    <phoneticPr fontId="8" type="noConversion"/>
  </si>
  <si>
    <t>重大事故特別準備金</t>
    <phoneticPr fontId="8" type="noConversion"/>
  </si>
  <si>
    <t>(6)=(5)×(4)</t>
    <phoneticPr fontId="8" type="noConversion"/>
  </si>
  <si>
    <t>應計提風險資本之不動產評價調整數</t>
    <phoneticPr fontId="8" type="noConversion"/>
  </si>
  <si>
    <t>負債型特別股(有到期日)：為非累積且無利率加碼條件或其他提前贖回之誘因</t>
    <phoneticPr fontId="6" type="noConversion"/>
  </si>
  <si>
    <t>具資本性資債券(有到期日)：為非累積且無利率加碼條件或其他提前贖回之誘因</t>
    <phoneticPr fontId="6" type="noConversion"/>
  </si>
  <si>
    <t>發行期限不得低於五年，受償順序次於公司其他債務且保險公司或其關係企業未提供保證或擔保品之可轉換公司債</t>
    <phoneticPr fontId="6" type="noConversion"/>
  </si>
  <si>
    <r>
      <rPr>
        <sz val="12"/>
        <color indexed="8"/>
        <rFont val="標楷體"/>
        <family val="4"/>
        <charset val="136"/>
      </rPr>
      <t>是否屬實質互相投資之具資本性質工具，請填列</t>
    </r>
    <r>
      <rPr>
        <sz val="12"/>
        <color indexed="8"/>
        <rFont val="Times New Roman"/>
        <family val="1"/>
      </rPr>
      <t>Y.</t>
    </r>
    <r>
      <rPr>
        <sz val="12"/>
        <color indexed="8"/>
        <rFont val="標楷體"/>
        <family val="4"/>
        <charset val="136"/>
      </rPr>
      <t>屬實質互相投資之具資本性質工具</t>
    </r>
    <r>
      <rPr>
        <sz val="12"/>
        <color indexed="8"/>
        <rFont val="Times New Roman"/>
        <family val="1"/>
      </rPr>
      <t>, N.</t>
    </r>
    <r>
      <rPr>
        <sz val="12"/>
        <color indexed="8"/>
        <rFont val="標楷體"/>
        <family val="4"/>
        <charset val="136"/>
      </rPr>
      <t>非屬實質互相投資之具資本性質工具。是否屬實質互相投資請參考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6" type="noConversion"/>
  </si>
  <si>
    <r>
      <rPr>
        <sz val="12"/>
        <color indexed="8"/>
        <rFont val="標楷體"/>
        <family val="4"/>
        <charset val="136"/>
      </rPr>
      <t>是否屬實質互相投資之具資本性質債券，請填列</t>
    </r>
    <r>
      <rPr>
        <sz val="12"/>
        <color indexed="8"/>
        <rFont val="Times New Roman"/>
        <family val="1"/>
      </rPr>
      <t>A.</t>
    </r>
    <r>
      <rPr>
        <sz val="12"/>
        <color indexed="8"/>
        <rFont val="標楷體"/>
        <family val="4"/>
        <charset val="136"/>
      </rPr>
      <t>屬實質互相投資之具資本性質債券</t>
    </r>
    <r>
      <rPr>
        <sz val="12"/>
        <color indexed="8"/>
        <rFont val="Times New Roman"/>
        <family val="1"/>
      </rPr>
      <t>, B.</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其發行者係國內保險業或國內金控公司</t>
    </r>
    <r>
      <rPr>
        <sz val="12"/>
        <color indexed="8"/>
        <rFont val="Times New Roman"/>
        <family val="1"/>
      </rPr>
      <t>(</t>
    </r>
    <r>
      <rPr>
        <sz val="12"/>
        <color indexed="8"/>
        <rFont val="標楷體"/>
        <family val="4"/>
        <charset val="136"/>
      </rPr>
      <t>為注資其保險子公司、為轉投資保險公司及其他經主管機關認定者</t>
    </r>
    <r>
      <rPr>
        <sz val="12"/>
        <color indexed="8"/>
        <rFont val="Times New Roman"/>
        <family val="1"/>
      </rPr>
      <t>), C.</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其他</t>
    </r>
    <r>
      <rPr>
        <sz val="12"/>
        <color indexed="8"/>
        <rFont val="Times New Roman"/>
        <family val="1"/>
      </rPr>
      <t>, D.</t>
    </r>
    <r>
      <rPr>
        <sz val="12"/>
        <color indexed="8"/>
        <rFont val="標楷體"/>
        <family val="4"/>
        <charset val="136"/>
      </rPr>
      <t>非具資本性質債券。是否屬實質互相投資請參考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6" type="noConversion"/>
  </si>
  <si>
    <t>200-1</t>
    <phoneticPr fontId="6" type="noConversion"/>
  </si>
  <si>
    <t>200-2</t>
    <phoneticPr fontId="6" type="noConversion"/>
  </si>
  <si>
    <t>200-3</t>
    <phoneticPr fontId="6" type="noConversion"/>
  </si>
  <si>
    <t>207-1</t>
    <phoneticPr fontId="6" type="noConversion"/>
  </si>
  <si>
    <t>207-2</t>
    <phoneticPr fontId="6" type="noConversion"/>
  </si>
  <si>
    <t>213-1</t>
    <phoneticPr fontId="6" type="noConversion"/>
  </si>
  <si>
    <t>213-2</t>
    <phoneticPr fontId="6" type="noConversion"/>
  </si>
  <si>
    <t>213-3</t>
    <phoneticPr fontId="6" type="noConversion"/>
  </si>
  <si>
    <t>219-1</t>
    <phoneticPr fontId="6" type="noConversion"/>
  </si>
  <si>
    <t>219-2</t>
    <phoneticPr fontId="6" type="noConversion"/>
  </si>
  <si>
    <t>220-1</t>
    <phoneticPr fontId="6" type="noConversion"/>
  </si>
  <si>
    <t>220-2</t>
    <phoneticPr fontId="6" type="noConversion"/>
  </si>
  <si>
    <t>20-1</t>
    <phoneticPr fontId="8" type="noConversion"/>
  </si>
  <si>
    <t>20-2</t>
    <phoneticPr fontId="8" type="noConversion"/>
  </si>
  <si>
    <t>20-3</t>
    <phoneticPr fontId="8" type="noConversion"/>
  </si>
  <si>
    <t>16-1</t>
    <phoneticPr fontId="8" type="noConversion"/>
  </si>
  <si>
    <t>16-2</t>
    <phoneticPr fontId="8" type="noConversion"/>
  </si>
  <si>
    <t>16-3</t>
    <phoneticPr fontId="8" type="noConversion"/>
  </si>
  <si>
    <t>61-1</t>
    <phoneticPr fontId="8" type="noConversion"/>
  </si>
  <si>
    <t>61-2</t>
    <phoneticPr fontId="8" type="noConversion"/>
  </si>
  <si>
    <t>119-1</t>
    <phoneticPr fontId="8" type="noConversion"/>
  </si>
  <si>
    <t>119-2</t>
    <phoneticPr fontId="8" type="noConversion"/>
  </si>
  <si>
    <t>69-1</t>
    <phoneticPr fontId="8" type="noConversion"/>
  </si>
  <si>
    <t>3</t>
    <phoneticPr fontId="8" type="noConversion"/>
  </si>
  <si>
    <t>68-1</t>
    <phoneticPr fontId="8" type="noConversion"/>
  </si>
  <si>
    <t>68-2</t>
    <phoneticPr fontId="8" type="noConversion"/>
  </si>
  <si>
    <t>68-3</t>
    <phoneticPr fontId="8" type="noConversion"/>
  </si>
  <si>
    <t>69-2</t>
    <phoneticPr fontId="8" type="noConversion"/>
  </si>
  <si>
    <t>118-1</t>
    <phoneticPr fontId="8" type="noConversion"/>
  </si>
  <si>
    <t>118-2</t>
    <phoneticPr fontId="8" type="noConversion"/>
  </si>
  <si>
    <t>158-1</t>
    <phoneticPr fontId="8" type="noConversion"/>
  </si>
  <si>
    <t>158-2</t>
    <phoneticPr fontId="8" type="noConversion"/>
  </si>
  <si>
    <t>減項</t>
    <phoneticPr fontId="8" type="noConversion"/>
  </si>
  <si>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</si>
  <si>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sz val="12"/>
        <rFont val="標楷體"/>
        <family val="4"/>
        <charset val="136"/>
      </rPr>
      <t>資產負債表日</t>
    </r>
    <phoneticPr fontId="6" type="noConversion"/>
  </si>
  <si>
    <r>
      <rPr>
        <sz val="12"/>
        <rFont val="標楷體"/>
        <family val="4"/>
        <charset val="136"/>
      </rPr>
      <t>三年移動平均計算起始日</t>
    </r>
    <phoneticPr fontId="6" type="noConversion"/>
  </si>
  <si>
    <r>
      <rPr>
        <b/>
        <sz val="12"/>
        <rFont val="標楷體"/>
        <family val="4"/>
        <charset val="136"/>
      </rPr>
      <t>指數名稱</t>
    </r>
    <phoneticPr fontId="6"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</si>
  <si>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</si>
  <si>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</si>
  <si>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6" type="noConversion"/>
  </si>
  <si>
    <r>
      <rPr>
        <b/>
        <sz val="12"/>
        <rFont val="標楷體"/>
        <family val="4"/>
        <charset val="136"/>
      </rPr>
      <t>日曆日</t>
    </r>
    <phoneticPr fontId="6" type="noConversion"/>
  </si>
  <si>
    <r>
      <rPr>
        <b/>
        <sz val="12"/>
        <rFont val="標楷體"/>
        <family val="4"/>
        <charset val="136"/>
      </rPr>
      <t>收盤價</t>
    </r>
    <phoneticPr fontId="6" type="noConversion"/>
  </si>
  <si>
    <r>
      <rPr>
        <b/>
        <sz val="12"/>
        <rFont val="標楷體"/>
        <family val="4"/>
        <charset val="136"/>
      </rPr>
      <t>資產負債表日收盤價</t>
    </r>
    <r>
      <rPr>
        <b/>
        <sz val="12"/>
        <rFont val="Times New Roman"/>
        <family val="1"/>
      </rPr>
      <t>(CI)</t>
    </r>
    <phoneticPr fontId="6"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</si>
  <si>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6" type="noConversion"/>
  </si>
  <si>
    <r>
      <rPr>
        <b/>
        <sz val="12"/>
        <rFont val="標楷體"/>
        <family val="4"/>
        <charset val="136"/>
      </rPr>
      <t>調整項</t>
    </r>
    <r>
      <rPr>
        <b/>
        <sz val="12"/>
        <rFont val="Times New Roman"/>
        <family val="1"/>
      </rPr>
      <t xml:space="preserve"> × 0.85</t>
    </r>
  </si>
  <si>
    <t>投資性不動產後續衡量採用公允價值模式計算自有資本影響數</t>
    <phoneticPr fontId="8" type="noConversion"/>
  </si>
  <si>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112</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</si>
  <si>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rPr>
        <sz val="12"/>
        <rFont val="標楷體"/>
        <family val="4"/>
        <charset val="136"/>
      </rPr>
      <t>上市未滿一年。</t>
    </r>
  </si>
  <si>
    <r>
      <rPr>
        <sz val="12"/>
        <rFont val="標楷體"/>
        <family val="4"/>
        <charset val="136"/>
      </rPr>
      <t>上櫃未滿一年。</t>
    </r>
  </si>
  <si>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</si>
  <si>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</si>
  <si>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</si>
  <si>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</si>
  <si>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</si>
  <si>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</si>
  <si>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</si>
  <si>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</si>
  <si>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</si>
  <si>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</si>
  <si>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</si>
  <si>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</si>
  <si>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</si>
  <si>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</si>
  <si>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</si>
  <si>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</si>
  <si>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</si>
  <si>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</si>
  <si>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</si>
  <si>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</si>
  <si>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</si>
  <si>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</si>
  <si>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</si>
  <si>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</si>
  <si>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</si>
  <si>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</si>
  <si>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</si>
  <si>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</si>
  <si>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</si>
  <si>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</si>
  <si>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</si>
  <si>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</si>
  <si>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</si>
  <si>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</si>
  <si>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</si>
  <si>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</si>
  <si>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</si>
  <si>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</si>
  <si>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</si>
  <si>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</si>
  <si>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</si>
  <si>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</si>
  <si>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</si>
  <si>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</si>
  <si>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</si>
  <si>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</si>
  <si>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</si>
  <si>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</si>
  <si>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</si>
  <si>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</si>
  <si>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</si>
  <si>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</si>
  <si>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</si>
  <si>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</si>
  <si>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</si>
  <si>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</si>
  <si>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</si>
  <si>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</si>
  <si>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t>T5001F</t>
  </si>
  <si>
    <t>非關係人</t>
    <phoneticPr fontId="6" type="noConversion"/>
  </si>
  <si>
    <t>關係人</t>
    <phoneticPr fontId="6" type="noConversion"/>
  </si>
  <si>
    <r>
      <t xml:space="preserve">3b.1.25 </t>
    </r>
    <r>
      <rPr>
        <sz val="10"/>
        <color indexed="8"/>
        <rFont val="標楷體"/>
        <family val="4"/>
        <charset val="136"/>
      </rPr>
      <t>商業性地震保險</t>
    </r>
    <phoneticPr fontId="8" type="noConversion"/>
  </si>
  <si>
    <t>T05B2B</t>
    <phoneticPr fontId="8" type="noConversion"/>
  </si>
  <si>
    <t>2258</t>
    <phoneticPr fontId="8" type="noConversion"/>
  </si>
  <si>
    <t>併入「發行量加權股價指數」未滿1年</t>
    <phoneticPr fontId="8" type="noConversion"/>
  </si>
  <si>
    <t>6757</t>
    <phoneticPr fontId="8" type="noConversion"/>
  </si>
  <si>
    <t>6854</t>
    <phoneticPr fontId="8" type="noConversion"/>
  </si>
  <si>
    <t>6869</t>
    <phoneticPr fontId="8" type="noConversion"/>
  </si>
  <si>
    <t>6873</t>
    <phoneticPr fontId="8" type="noConversion"/>
  </si>
  <si>
    <r>
      <rPr>
        <b/>
        <sz val="12"/>
        <rFont val="標楷體"/>
        <family val="4"/>
        <charset val="136"/>
      </rPr>
      <t>地區代號</t>
    </r>
    <phoneticPr fontId="8"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</si>
  <si>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</si>
  <si>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比例性業務</t>
    </r>
    <r>
      <rPr>
        <b/>
        <sz val="12"/>
        <rFont val="Times New Roman"/>
        <family val="1"/>
      </rPr>
      <t>(</t>
    </r>
    <r>
      <rPr>
        <b/>
        <sz val="12"/>
        <rFont val="標楷體"/>
        <family val="4"/>
        <charset val="136"/>
      </rPr>
      <t>不含</t>
    </r>
    <r>
      <rPr>
        <b/>
        <sz val="12"/>
        <color indexed="10"/>
        <rFont val="標楷體"/>
        <family val="4"/>
        <charset val="136"/>
      </rPr>
      <t>特殊業務</t>
    </r>
    <r>
      <rPr>
        <b/>
        <sz val="12"/>
        <color indexed="10"/>
        <rFont val="Times New Roman"/>
        <family val="1"/>
      </rPr>
      <t>(</t>
    </r>
    <r>
      <rPr>
        <b/>
        <sz val="12"/>
        <color indexed="10"/>
        <rFont val="標楷體"/>
        <family val="4"/>
        <charset val="136"/>
      </rPr>
      <t>註</t>
    </r>
    <r>
      <rPr>
        <b/>
        <sz val="12"/>
        <color indexed="10"/>
        <rFont val="Times New Roman"/>
        <family val="1"/>
      </rPr>
      <t>1)</t>
    </r>
    <r>
      <rPr>
        <b/>
        <sz val="12"/>
        <rFont val="Times New Roman"/>
        <family val="1"/>
      </rPr>
      <t>)</t>
    </r>
    <phoneticPr fontId="8" type="noConversion"/>
  </si>
  <si>
    <r>
      <rPr>
        <b/>
        <sz val="12"/>
        <rFont val="標楷體"/>
        <family val="4"/>
        <charset val="136"/>
      </rPr>
      <t>地震</t>
    </r>
    <phoneticPr fontId="8" type="noConversion"/>
  </si>
  <si>
    <r>
      <rPr>
        <b/>
        <sz val="12"/>
        <rFont val="標楷體"/>
        <family val="4"/>
        <charset val="136"/>
      </rPr>
      <t>颱風洪水</t>
    </r>
    <phoneticPr fontId="8" type="noConversion"/>
  </si>
  <si>
    <t>簽單與國內分進業務保險金額</t>
    <phoneticPr fontId="8" type="noConversion"/>
  </si>
  <si>
    <r>
      <rPr>
        <b/>
        <sz val="12"/>
        <rFont val="標楷體"/>
        <family val="4"/>
        <charset val="136"/>
      </rPr>
      <t>自留業務保險金額</t>
    </r>
    <phoneticPr fontId="8" type="noConversion"/>
  </si>
  <si>
    <r>
      <rPr>
        <b/>
        <sz val="12"/>
        <rFont val="標楷體"/>
        <family val="4"/>
        <charset val="136"/>
      </rPr>
      <t>簽單及國內分進業務保險金額</t>
    </r>
    <phoneticPr fontId="8" type="noConversion"/>
  </si>
  <si>
    <r>
      <rPr>
        <b/>
        <sz val="12"/>
        <rFont val="標楷體"/>
        <family val="4"/>
        <charset val="136"/>
      </rPr>
      <t>台北市</t>
    </r>
  </si>
  <si>
    <r>
      <rPr>
        <b/>
        <sz val="12"/>
        <rFont val="標楷體"/>
        <family val="4"/>
        <charset val="136"/>
      </rPr>
      <t>新北市、基隆</t>
    </r>
  </si>
  <si>
    <r>
      <rPr>
        <b/>
        <sz val="12"/>
        <rFont val="標楷體"/>
        <family val="4"/>
        <charset val="136"/>
      </rPr>
      <t>桃園</t>
    </r>
  </si>
  <si>
    <r>
      <rPr>
        <b/>
        <sz val="12"/>
        <rFont val="標楷體"/>
        <family val="4"/>
        <charset val="136"/>
      </rPr>
      <t>新竹</t>
    </r>
  </si>
  <si>
    <r>
      <rPr>
        <b/>
        <sz val="12"/>
        <rFont val="標楷體"/>
        <family val="4"/>
        <charset val="136"/>
      </rPr>
      <t>苗栗</t>
    </r>
  </si>
  <si>
    <r>
      <rPr>
        <b/>
        <sz val="12"/>
        <rFont val="標楷體"/>
        <family val="4"/>
        <charset val="136"/>
      </rPr>
      <t>台中</t>
    </r>
  </si>
  <si>
    <r>
      <rPr>
        <b/>
        <sz val="12"/>
        <rFont val="標楷體"/>
        <family val="4"/>
        <charset val="136"/>
      </rPr>
      <t>南投</t>
    </r>
  </si>
  <si>
    <r>
      <rPr>
        <b/>
        <sz val="12"/>
        <rFont val="標楷體"/>
        <family val="4"/>
        <charset val="136"/>
      </rPr>
      <t>彰化</t>
    </r>
  </si>
  <si>
    <r>
      <rPr>
        <b/>
        <sz val="12"/>
        <rFont val="標楷體"/>
        <family val="4"/>
        <charset val="136"/>
      </rPr>
      <t>雲林</t>
    </r>
  </si>
  <si>
    <r>
      <rPr>
        <b/>
        <sz val="12"/>
        <rFont val="標楷體"/>
        <family val="4"/>
        <charset val="136"/>
      </rPr>
      <t>嘉義、台南</t>
    </r>
  </si>
  <si>
    <r>
      <rPr>
        <b/>
        <sz val="12"/>
        <rFont val="標楷體"/>
        <family val="4"/>
        <charset val="136"/>
      </rPr>
      <t>高雄、屏東、澎湖</t>
    </r>
  </si>
  <si>
    <r>
      <rPr>
        <b/>
        <sz val="12"/>
        <rFont val="標楷體"/>
        <family val="4"/>
        <charset val="136"/>
      </rPr>
      <t>花蓮、台東</t>
    </r>
  </si>
  <si>
    <r>
      <rPr>
        <b/>
        <sz val="12"/>
        <rFont val="標楷體"/>
        <family val="4"/>
        <charset val="136"/>
      </rPr>
      <t>宜蘭</t>
    </r>
  </si>
  <si>
    <r>
      <rPr>
        <b/>
        <sz val="12"/>
        <rFont val="標楷體"/>
        <family val="4"/>
        <charset val="136"/>
      </rPr>
      <t>金門、其他列嶼</t>
    </r>
  </si>
  <si>
    <r>
      <rPr>
        <b/>
        <sz val="12"/>
        <rFont val="標楷體"/>
        <family val="4"/>
        <charset val="136"/>
      </rPr>
      <t>汽車保險的天災業務及國內無法歸屬地區別的其他業務。</t>
    </r>
    <phoneticPr fontId="8" type="noConversion"/>
  </si>
  <si>
    <r>
      <rPr>
        <sz val="12"/>
        <rFont val="標楷體"/>
        <family val="4"/>
        <charset val="136"/>
      </rPr>
      <t>註</t>
    </r>
    <r>
      <rPr>
        <sz val="12"/>
        <rFont val="Times New Roman"/>
        <family val="1"/>
      </rPr>
      <t xml:space="preserve">1: </t>
    </r>
    <r>
      <rPr>
        <sz val="12"/>
        <rFont val="標楷體"/>
        <family val="4"/>
        <charset val="136"/>
      </rPr>
      <t>若一保單之自留風險有非比例性安排者則視為特殊業務，請將該保單保額於本表中扣除，並單獨填入</t>
    </r>
    <r>
      <rPr>
        <sz val="12"/>
        <rFont val="Times New Roman"/>
        <family val="1"/>
      </rPr>
      <t>"</t>
    </r>
    <r>
      <rPr>
        <sz val="12"/>
        <rFont val="標楷體"/>
        <family val="4"/>
        <charset val="136"/>
      </rPr>
      <t>特殊業務資料表</t>
    </r>
    <r>
      <rPr>
        <sz val="12"/>
        <rFont val="Times New Roman"/>
        <family val="1"/>
      </rPr>
      <t>"</t>
    </r>
    <r>
      <rPr>
        <sz val="12"/>
        <rFont val="標楷體"/>
        <family val="4"/>
        <charset val="136"/>
      </rPr>
      <t>。</t>
    </r>
    <phoneticPr fontId="8" type="noConversion"/>
  </si>
  <si>
    <t>地區/保險範圍</t>
    <phoneticPr fontId="8" type="noConversion"/>
  </si>
  <si>
    <r>
      <t>簽單與國內分進業務(不含</t>
    </r>
    <r>
      <rPr>
        <b/>
        <sz val="12"/>
        <color indexed="10"/>
        <rFont val="標楷體"/>
        <family val="4"/>
        <charset val="136"/>
      </rPr>
      <t>特殊業務(註1)</t>
    </r>
    <r>
      <rPr>
        <b/>
        <sz val="12"/>
        <rFont val="標楷體"/>
        <family val="4"/>
        <charset val="136"/>
      </rPr>
      <t>)</t>
    </r>
    <phoneticPr fontId="8" type="noConversion"/>
  </si>
  <si>
    <r>
      <rPr>
        <b/>
        <sz val="12"/>
        <rFont val="標楷體"/>
        <family val="4"/>
        <charset val="136"/>
      </rPr>
      <t>營造綜合保險</t>
    </r>
    <phoneticPr fontId="124" type="noConversion"/>
  </si>
  <si>
    <r>
      <rPr>
        <b/>
        <sz val="12"/>
        <rFont val="標楷體"/>
        <family val="4"/>
        <charset val="136"/>
      </rPr>
      <t>安裝工程
綜合保險</t>
    </r>
    <phoneticPr fontId="124" type="noConversion"/>
  </si>
  <si>
    <r>
      <rPr>
        <b/>
        <sz val="12"/>
        <rFont val="標楷體"/>
        <family val="4"/>
        <charset val="136"/>
      </rPr>
      <t>營建機具
綜合保險</t>
    </r>
    <phoneticPr fontId="124" type="noConversion"/>
  </si>
  <si>
    <r>
      <rPr>
        <b/>
        <sz val="12"/>
        <rFont val="標楷體"/>
        <family val="4"/>
        <charset val="136"/>
      </rPr>
      <t>鍋爐保險</t>
    </r>
    <phoneticPr fontId="124" type="noConversion"/>
  </si>
  <si>
    <r>
      <rPr>
        <b/>
        <sz val="12"/>
        <rFont val="標楷體"/>
        <family val="4"/>
        <charset val="136"/>
      </rPr>
      <t>機械保險</t>
    </r>
    <phoneticPr fontId="124" type="noConversion"/>
  </si>
  <si>
    <r>
      <rPr>
        <b/>
        <sz val="12"/>
        <rFont val="標楷體"/>
        <family val="4"/>
        <charset val="136"/>
      </rPr>
      <t>電子設備保險</t>
    </r>
    <phoneticPr fontId="124" type="noConversion"/>
  </si>
  <si>
    <r>
      <rPr>
        <b/>
        <sz val="12"/>
        <rFont val="標楷體"/>
        <family val="4"/>
        <charset val="136"/>
      </rPr>
      <t>其他</t>
    </r>
    <phoneticPr fontId="124" type="noConversion"/>
  </si>
  <si>
    <r>
      <rPr>
        <b/>
        <sz val="12"/>
        <rFont val="標楷體"/>
        <family val="4"/>
        <charset val="136"/>
      </rPr>
      <t>地址為國內及無法歸屬地區別的其他天災業務。</t>
    </r>
  </si>
  <si>
    <r>
      <rPr>
        <b/>
        <sz val="12"/>
        <rFont val="標楷體"/>
        <family val="4"/>
        <charset val="136"/>
      </rPr>
      <t>地區代號</t>
    </r>
  </si>
  <si>
    <r>
      <t>自留業務(不含</t>
    </r>
    <r>
      <rPr>
        <b/>
        <sz val="12"/>
        <color indexed="10"/>
        <rFont val="標楷體"/>
        <family val="4"/>
        <charset val="136"/>
      </rPr>
      <t>特殊業務(註1)</t>
    </r>
    <r>
      <rPr>
        <b/>
        <sz val="12"/>
        <rFont val="標楷體"/>
        <family val="4"/>
        <charset val="136"/>
      </rPr>
      <t>)</t>
    </r>
    <phoneticPr fontId="8" type="noConversion"/>
  </si>
  <si>
    <r>
      <rPr>
        <b/>
        <sz val="12"/>
        <rFont val="標楷體"/>
        <family val="4"/>
        <charset val="136"/>
      </rPr>
      <t>全年度所有航程保險金額</t>
    </r>
    <phoneticPr fontId="124" type="noConversion"/>
  </si>
  <si>
    <r>
      <rPr>
        <b/>
        <sz val="12"/>
        <rFont val="標楷體"/>
        <family val="4"/>
        <charset val="136"/>
      </rPr>
      <t>回歸期</t>
    </r>
    <phoneticPr fontId="8" type="noConversion"/>
  </si>
  <si>
    <r>
      <t>20</t>
    </r>
    <r>
      <rPr>
        <b/>
        <sz val="12"/>
        <rFont val="標楷體"/>
        <family val="4"/>
        <charset val="136"/>
      </rPr>
      <t>年</t>
    </r>
    <phoneticPr fontId="8" type="noConversion"/>
  </si>
  <si>
    <r>
      <t>50</t>
    </r>
    <r>
      <rPr>
        <b/>
        <sz val="12"/>
        <rFont val="標楷體"/>
        <family val="4"/>
        <charset val="136"/>
      </rPr>
      <t>年</t>
    </r>
    <phoneticPr fontId="8" type="noConversion"/>
  </si>
  <si>
    <r>
      <t>100</t>
    </r>
    <r>
      <rPr>
        <b/>
        <sz val="12"/>
        <rFont val="標楷體"/>
        <family val="4"/>
        <charset val="136"/>
      </rPr>
      <t>年</t>
    </r>
    <phoneticPr fontId="8" type="noConversion"/>
  </si>
  <si>
    <r>
      <t>200</t>
    </r>
    <r>
      <rPr>
        <b/>
        <sz val="12"/>
        <rFont val="標楷體"/>
        <family val="4"/>
        <charset val="136"/>
      </rPr>
      <t>年</t>
    </r>
    <phoneticPr fontId="8" type="noConversion"/>
  </si>
  <si>
    <r>
      <rPr>
        <b/>
        <sz val="12"/>
        <rFont val="標楷體"/>
        <family val="4"/>
        <charset val="136"/>
      </rPr>
      <t>非比例性再保合約的風險抵減額度</t>
    </r>
    <r>
      <rPr>
        <b/>
        <sz val="12"/>
        <rFont val="Times New Roman"/>
        <family val="1"/>
      </rPr>
      <t>(</t>
    </r>
    <r>
      <rPr>
        <b/>
        <sz val="12"/>
        <rFont val="標楷體"/>
        <family val="4"/>
        <charset val="136"/>
      </rPr>
      <t>地震</t>
    </r>
    <r>
      <rPr>
        <b/>
        <sz val="12"/>
        <rFont val="Times New Roman"/>
        <family val="1"/>
      </rPr>
      <t>)</t>
    </r>
    <phoneticPr fontId="8" type="noConversion"/>
  </si>
  <si>
    <r>
      <rPr>
        <b/>
        <sz val="12"/>
        <rFont val="標楷體"/>
        <family val="4"/>
        <charset val="136"/>
      </rPr>
      <t>非比例性再保合約的風險抵減額度</t>
    </r>
    <r>
      <rPr>
        <b/>
        <sz val="12"/>
        <rFont val="Times New Roman"/>
        <family val="1"/>
      </rPr>
      <t>(</t>
    </r>
    <r>
      <rPr>
        <b/>
        <sz val="12"/>
        <rFont val="標楷體"/>
        <family val="4"/>
        <charset val="136"/>
      </rPr>
      <t>颱洪</t>
    </r>
    <r>
      <rPr>
        <b/>
        <sz val="12"/>
        <rFont val="Times New Roman"/>
        <family val="1"/>
      </rPr>
      <t>)</t>
    </r>
    <phoneticPr fontId="8" type="noConversion"/>
  </si>
  <si>
    <r>
      <rPr>
        <sz val="12"/>
        <color indexed="8"/>
        <rFont val="標楷體"/>
        <family val="4"/>
        <charset val="136"/>
      </rPr>
      <t>表</t>
    </r>
    <r>
      <rPr>
        <sz val="12"/>
        <color indexed="8"/>
        <rFont val="Book Antiqua"/>
        <family val="1"/>
      </rPr>
      <t>30-5-2</t>
    </r>
    <r>
      <rPr>
        <sz val="12"/>
        <color indexed="8"/>
        <rFont val="標楷體"/>
        <family val="4"/>
        <charset val="136"/>
      </rPr>
      <t>：</t>
    </r>
    <r>
      <rPr>
        <sz val="12"/>
        <color indexed="8"/>
        <rFont val="Book Antiqua"/>
        <family val="1"/>
      </rPr>
      <t>R</t>
    </r>
    <r>
      <rPr>
        <vertAlign val="subscript"/>
        <sz val="12"/>
        <color indexed="8"/>
        <rFont val="Book Antiqua"/>
        <family val="1"/>
      </rPr>
      <t>3d</t>
    </r>
    <r>
      <rPr>
        <sz val="12"/>
        <color indexed="8"/>
        <rFont val="標楷體"/>
        <family val="4"/>
        <charset val="136"/>
      </rPr>
      <t>：天災風險資本計算表</t>
    </r>
    <phoneticPr fontId="8"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</si>
  <si>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8" type="noConversion"/>
  </si>
  <si>
    <t>KEY1</t>
    <phoneticPr fontId="8" type="noConversion"/>
  </si>
  <si>
    <r>
      <rPr>
        <b/>
        <sz val="12"/>
        <rFont val="標楷體"/>
        <family val="4"/>
        <charset val="136"/>
      </rPr>
      <t>地區</t>
    </r>
    <r>
      <rPr>
        <b/>
        <sz val="12"/>
        <rFont val="Times New Roman"/>
        <family val="1"/>
      </rPr>
      <t>/</t>
    </r>
    <r>
      <rPr>
        <b/>
        <sz val="12"/>
        <rFont val="標楷體"/>
        <family val="4"/>
        <charset val="136"/>
      </rPr>
      <t>業務範圍</t>
    </r>
    <phoneticPr fontId="8" type="noConversion"/>
  </si>
  <si>
    <r>
      <rPr>
        <b/>
        <sz val="12"/>
        <rFont val="標楷體"/>
        <family val="4"/>
        <charset val="136"/>
      </rPr>
      <t>比例性業務
總保險金額</t>
    </r>
    <phoneticPr fontId="8" type="noConversion"/>
  </si>
  <si>
    <r>
      <rPr>
        <b/>
        <sz val="12"/>
        <rFont val="標楷體"/>
        <family val="4"/>
        <charset val="136"/>
      </rPr>
      <t>特殊業務
比例層保額</t>
    </r>
    <phoneticPr fontId="8" type="noConversion"/>
  </si>
  <si>
    <r>
      <rPr>
        <b/>
        <sz val="12"/>
        <rFont val="標楷體"/>
        <family val="4"/>
        <charset val="136"/>
      </rPr>
      <t>特殊業務非比例層保額分配額</t>
    </r>
    <r>
      <rPr>
        <b/>
        <sz val="12"/>
        <rFont val="Times New Roman"/>
        <family val="1"/>
      </rPr>
      <t>(100RP)</t>
    </r>
    <phoneticPr fontId="8" type="noConversion"/>
  </si>
  <si>
    <r>
      <rPr>
        <b/>
        <sz val="12"/>
        <color indexed="10"/>
        <rFont val="標楷體"/>
        <family val="4"/>
        <charset val="136"/>
      </rPr>
      <t>特殊業務非比例層保額分配額</t>
    </r>
    <r>
      <rPr>
        <b/>
        <sz val="12"/>
        <color indexed="10"/>
        <rFont val="Times New Roman"/>
        <family val="1"/>
      </rPr>
      <t>(200RP)</t>
    </r>
    <phoneticPr fontId="8" type="noConversion"/>
  </si>
  <si>
    <r>
      <rPr>
        <b/>
        <sz val="12"/>
        <rFont val="標楷體"/>
        <family val="4"/>
        <charset val="136"/>
      </rPr>
      <t>平均損失金額</t>
    </r>
    <phoneticPr fontId="8" type="noConversion"/>
  </si>
  <si>
    <r>
      <rPr>
        <b/>
        <sz val="12"/>
        <rFont val="標楷體"/>
        <family val="4"/>
        <charset val="136"/>
      </rPr>
      <t>損失金額</t>
    </r>
    <phoneticPr fontId="8" type="noConversion"/>
  </si>
  <si>
    <r>
      <rPr>
        <b/>
        <sz val="12"/>
        <rFont val="標楷體"/>
        <family val="4"/>
        <charset val="136"/>
      </rPr>
      <t>迴歸期</t>
    </r>
    <r>
      <rPr>
        <b/>
        <sz val="12"/>
        <rFont val="Times New Roman"/>
        <family val="1"/>
      </rPr>
      <t>20</t>
    </r>
    <r>
      <rPr>
        <b/>
        <sz val="12"/>
        <rFont val="標楷體"/>
        <family val="4"/>
        <charset val="136"/>
      </rPr>
      <t>年</t>
    </r>
  </si>
  <si>
    <r>
      <rPr>
        <b/>
        <sz val="12"/>
        <rFont val="標楷體"/>
        <family val="4"/>
        <charset val="136"/>
      </rPr>
      <t>迴歸期</t>
    </r>
    <r>
      <rPr>
        <b/>
        <sz val="12"/>
        <rFont val="Times New Roman"/>
        <family val="1"/>
      </rPr>
      <t>50</t>
    </r>
    <r>
      <rPr>
        <b/>
        <sz val="12"/>
        <rFont val="標楷體"/>
        <family val="4"/>
        <charset val="136"/>
      </rPr>
      <t>年</t>
    </r>
  </si>
  <si>
    <r>
      <rPr>
        <b/>
        <sz val="12"/>
        <rFont val="標楷體"/>
        <family val="4"/>
        <charset val="136"/>
      </rPr>
      <t>迴歸期</t>
    </r>
    <r>
      <rPr>
        <b/>
        <sz val="12"/>
        <rFont val="Times New Roman"/>
        <family val="1"/>
      </rPr>
      <t>100</t>
    </r>
    <r>
      <rPr>
        <b/>
        <sz val="12"/>
        <rFont val="標楷體"/>
        <family val="4"/>
        <charset val="136"/>
      </rPr>
      <t>年</t>
    </r>
  </si>
  <si>
    <r>
      <rPr>
        <b/>
        <sz val="12"/>
        <rFont val="標楷體"/>
        <family val="4"/>
        <charset val="136"/>
      </rPr>
      <t>迴歸期</t>
    </r>
    <r>
      <rPr>
        <b/>
        <sz val="12"/>
        <rFont val="Times New Roman"/>
        <family val="1"/>
      </rPr>
      <t>200</t>
    </r>
    <r>
      <rPr>
        <b/>
        <sz val="12"/>
        <rFont val="標楷體"/>
        <family val="4"/>
        <charset val="136"/>
      </rPr>
      <t>年</t>
    </r>
    <phoneticPr fontId="8" type="noConversion"/>
  </si>
  <si>
    <t>Z1</t>
  </si>
  <si>
    <r>
      <rPr>
        <sz val="12"/>
        <rFont val="標楷體"/>
        <family val="4"/>
        <charset val="136"/>
      </rPr>
      <t>台北市</t>
    </r>
  </si>
  <si>
    <t>Z1p1</t>
  </si>
  <si>
    <r>
      <rPr>
        <sz val="12"/>
        <rFont val="標楷體"/>
        <family val="4"/>
        <charset val="136"/>
      </rPr>
      <t>新北市、基隆</t>
    </r>
  </si>
  <si>
    <t>Z2</t>
  </si>
  <si>
    <r>
      <rPr>
        <sz val="12"/>
        <rFont val="標楷體"/>
        <family val="4"/>
        <charset val="136"/>
      </rPr>
      <t>桃園</t>
    </r>
  </si>
  <si>
    <t>Z3</t>
  </si>
  <si>
    <r>
      <rPr>
        <sz val="12"/>
        <rFont val="標楷體"/>
        <family val="4"/>
        <charset val="136"/>
      </rPr>
      <t>新竹</t>
    </r>
  </si>
  <si>
    <t>Z4</t>
  </si>
  <si>
    <r>
      <rPr>
        <sz val="12"/>
        <rFont val="標楷體"/>
        <family val="4"/>
        <charset val="136"/>
      </rPr>
      <t>苗栗</t>
    </r>
  </si>
  <si>
    <t>Z5</t>
  </si>
  <si>
    <r>
      <rPr>
        <sz val="12"/>
        <rFont val="標楷體"/>
        <family val="4"/>
        <charset val="136"/>
      </rPr>
      <t>台中</t>
    </r>
  </si>
  <si>
    <t>Z6</t>
  </si>
  <si>
    <r>
      <rPr>
        <sz val="12"/>
        <rFont val="標楷體"/>
        <family val="4"/>
        <charset val="136"/>
      </rPr>
      <t>南投</t>
    </r>
  </si>
  <si>
    <t>Z7</t>
  </si>
  <si>
    <r>
      <rPr>
        <sz val="12"/>
        <rFont val="標楷體"/>
        <family val="4"/>
        <charset val="136"/>
      </rPr>
      <t>彰化</t>
    </r>
  </si>
  <si>
    <t>Z8</t>
  </si>
  <si>
    <r>
      <rPr>
        <sz val="12"/>
        <rFont val="標楷體"/>
        <family val="4"/>
        <charset val="136"/>
      </rPr>
      <t>雲林</t>
    </r>
  </si>
  <si>
    <t>Z9</t>
  </si>
  <si>
    <r>
      <rPr>
        <sz val="12"/>
        <rFont val="標楷體"/>
        <family val="4"/>
        <charset val="136"/>
      </rPr>
      <t>嘉義、台南</t>
    </r>
  </si>
  <si>
    <t>Z10</t>
  </si>
  <si>
    <r>
      <rPr>
        <sz val="12"/>
        <rFont val="標楷體"/>
        <family val="4"/>
        <charset val="136"/>
      </rPr>
      <t>高雄、屏東、澎湖</t>
    </r>
  </si>
  <si>
    <t>Z11</t>
  </si>
  <si>
    <r>
      <rPr>
        <sz val="12"/>
        <rFont val="標楷體"/>
        <family val="4"/>
        <charset val="136"/>
      </rPr>
      <t>花蓮、台東</t>
    </r>
  </si>
  <si>
    <t>Z12</t>
  </si>
  <si>
    <r>
      <rPr>
        <sz val="12"/>
        <rFont val="標楷體"/>
        <family val="4"/>
        <charset val="136"/>
      </rPr>
      <t>宜蘭</t>
    </r>
  </si>
  <si>
    <t>Z13</t>
  </si>
  <si>
    <r>
      <rPr>
        <sz val="12"/>
        <rFont val="標楷體"/>
        <family val="4"/>
        <charset val="136"/>
      </rPr>
      <t>金門、其他列嶼</t>
    </r>
  </si>
  <si>
    <t>Z14</t>
  </si>
  <si>
    <r>
      <rPr>
        <sz val="12"/>
        <rFont val="標楷體"/>
        <family val="4"/>
        <charset val="136"/>
      </rPr>
      <t>地址為國內及無法歸屬地區別的其他天災業務。</t>
    </r>
    <phoneticPr fontId="8" type="noConversion"/>
  </si>
  <si>
    <r>
      <rPr>
        <b/>
        <sz val="12"/>
        <rFont val="標楷體"/>
        <family val="4"/>
        <charset val="136"/>
      </rPr>
      <t>簽單損失總額</t>
    </r>
    <phoneticPr fontId="8" type="noConversion"/>
  </si>
  <si>
    <t>99r</t>
    <phoneticPr fontId="8" type="noConversion"/>
  </si>
  <si>
    <r>
      <rPr>
        <b/>
        <sz val="12"/>
        <rFont val="標楷體"/>
        <family val="4"/>
        <charset val="136"/>
      </rPr>
      <t>自留損失總額</t>
    </r>
    <phoneticPr fontId="8" type="noConversion"/>
  </si>
  <si>
    <r>
      <rPr>
        <b/>
        <sz val="12"/>
        <rFont val="標楷體"/>
        <family val="4"/>
        <charset val="136"/>
      </rPr>
      <t>保險類別</t>
    </r>
    <phoneticPr fontId="124" type="noConversion"/>
  </si>
  <si>
    <t>特殊業務比例層保額
營造綜合保險</t>
    <phoneticPr fontId="124" type="noConversion"/>
  </si>
  <si>
    <t>特殊業務非比例層保額分配額
營造綜合保險</t>
    <phoneticPr fontId="124" type="noConversion"/>
  </si>
  <si>
    <t>特殊業務比例層保額
安裝工程綜合保險</t>
    <phoneticPr fontId="124" type="noConversion"/>
  </si>
  <si>
    <t>特殊業務非比例層保額分配額
安裝工程綜合保險</t>
    <phoneticPr fontId="124" type="noConversion"/>
  </si>
  <si>
    <t>顯示單位: 百萬元</t>
    <phoneticPr fontId="124" type="noConversion"/>
  </si>
  <si>
    <t>自留損失總額</t>
    <phoneticPr fontId="8" type="noConversion"/>
  </si>
  <si>
    <t>非比例性再保合約的風險抵減額度</t>
    <phoneticPr fontId="8" type="noConversion"/>
  </si>
  <si>
    <t>淨自留損失總額</t>
    <phoneticPr fontId="8" type="noConversion"/>
  </si>
  <si>
    <r>
      <rPr>
        <b/>
        <sz val="12"/>
        <color indexed="10"/>
        <rFont val="標楷體"/>
        <family val="4"/>
        <charset val="136"/>
      </rPr>
      <t>非比例性再保合約的風險抵減額度</t>
    </r>
  </si>
  <si>
    <r>
      <rPr>
        <sz val="12"/>
        <rFont val="標楷體"/>
        <family val="4"/>
        <charset val="136"/>
      </rPr>
      <t>淨自留損失總額</t>
    </r>
    <phoneticPr fontId="8" type="noConversion"/>
  </si>
  <si>
    <r>
      <rPr>
        <b/>
        <sz val="12"/>
        <rFont val="標楷體"/>
        <family val="4"/>
        <charset val="136"/>
      </rPr>
      <t>表</t>
    </r>
    <r>
      <rPr>
        <b/>
        <sz val="12"/>
        <rFont val="Times New Roman"/>
        <family val="1"/>
      </rPr>
      <t>6_6:</t>
    </r>
    <r>
      <rPr>
        <b/>
        <sz val="12"/>
        <rFont val="標楷體"/>
        <family val="4"/>
        <charset val="136"/>
      </rPr>
      <t>貨物水險簽單與國內分進業務颱洪損失評估</t>
    </r>
    <phoneticPr fontId="8"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</si>
  <si>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124" type="noConversion"/>
  </si>
  <si>
    <t>颱風洪水</t>
    <phoneticPr fontId="8" type="noConversion"/>
  </si>
  <si>
    <t>保單號碼</t>
    <phoneticPr fontId="8" type="noConversion"/>
  </si>
  <si>
    <t>險種別</t>
    <phoneticPr fontId="8" type="noConversion"/>
  </si>
  <si>
    <t>分區</t>
    <phoneticPr fontId="8" type="noConversion"/>
  </si>
  <si>
    <t>Layer</t>
    <phoneticPr fontId="8" type="noConversion"/>
  </si>
  <si>
    <t>100%總暴險金額
(NTD)</t>
  </si>
  <si>
    <t>非比例層
總暴險金額
(NTD)</t>
  </si>
  <si>
    <t>比例層
簽單比例</t>
    <phoneticPr fontId="8" type="noConversion"/>
  </si>
  <si>
    <t>比例層
自留比例</t>
    <phoneticPr fontId="8" type="noConversion"/>
  </si>
  <si>
    <t>非比例層簽單佔比</t>
    <phoneticPr fontId="8" type="noConversion"/>
  </si>
  <si>
    <t>非比例層自留層佔比</t>
    <phoneticPr fontId="8" type="noConversion"/>
  </si>
  <si>
    <t>非比例層
起賠額
(NTD)</t>
    <phoneticPr fontId="8" type="noConversion"/>
  </si>
  <si>
    <t>非比例層
最高責任限額
(NTD)</t>
    <phoneticPr fontId="8" type="noConversion"/>
  </si>
  <si>
    <r>
      <t xml:space="preserve">比例層
簽單曝險金額
</t>
    </r>
    <r>
      <rPr>
        <b/>
        <sz val="12"/>
        <rFont val="Times New Roman"/>
        <family val="1"/>
      </rPr>
      <t>(NTD)</t>
    </r>
    <phoneticPr fontId="8" type="noConversion"/>
  </si>
  <si>
    <r>
      <t xml:space="preserve">比例層
自留曝險金額
</t>
    </r>
    <r>
      <rPr>
        <b/>
        <sz val="12"/>
        <rFont val="Times New Roman"/>
        <family val="1"/>
      </rPr>
      <t>(NTD)</t>
    </r>
    <phoneticPr fontId="8" type="noConversion"/>
  </si>
  <si>
    <t>非比例層
簽單責任額佔比</t>
    <phoneticPr fontId="8" type="noConversion"/>
  </si>
  <si>
    <t>非比例層
自留責任額佔比</t>
    <phoneticPr fontId="8" type="noConversion"/>
  </si>
  <si>
    <t>非比例層(起)
百分位</t>
    <phoneticPr fontId="8" type="noConversion"/>
  </si>
  <si>
    <t>非比例層(迄)
百分位</t>
    <phoneticPr fontId="8" type="noConversion"/>
  </si>
  <si>
    <r>
      <t>非比例層
調整係數</t>
    </r>
    <r>
      <rPr>
        <b/>
        <sz val="12"/>
        <rFont val="Times New Roman"/>
        <family val="1"/>
      </rPr>
      <t>(100RP)</t>
    </r>
    <phoneticPr fontId="8" type="noConversion"/>
  </si>
  <si>
    <r>
      <rPr>
        <b/>
        <sz val="12"/>
        <color indexed="10"/>
        <rFont val="標楷體"/>
        <family val="4"/>
        <charset val="136"/>
      </rPr>
      <t>非比例層
調整係數</t>
    </r>
    <r>
      <rPr>
        <b/>
        <sz val="12"/>
        <color indexed="10"/>
        <rFont val="Times New Roman"/>
        <family val="1"/>
      </rPr>
      <t>(200RP)</t>
    </r>
    <phoneticPr fontId="8" type="noConversion"/>
  </si>
  <si>
    <r>
      <t>非比例層調整後
簽單責任額</t>
    </r>
    <r>
      <rPr>
        <b/>
        <sz val="12"/>
        <color indexed="10"/>
        <rFont val="Times New Roman"/>
        <family val="1"/>
      </rPr>
      <t>(100RP)</t>
    </r>
    <r>
      <rPr>
        <b/>
        <sz val="12"/>
        <rFont val="標楷體"/>
        <family val="4"/>
        <charset val="136"/>
      </rPr>
      <t xml:space="preserve">
</t>
    </r>
    <r>
      <rPr>
        <b/>
        <sz val="12"/>
        <rFont val="Times New Roman"/>
        <family val="1"/>
      </rPr>
      <t>(NTD)</t>
    </r>
    <phoneticPr fontId="8" type="noConversion"/>
  </si>
  <si>
    <r>
      <rPr>
        <b/>
        <sz val="12"/>
        <color indexed="10"/>
        <rFont val="標楷體"/>
        <family val="4"/>
        <charset val="136"/>
      </rPr>
      <t>非比例層調整後
簽單責任額</t>
    </r>
    <r>
      <rPr>
        <b/>
        <sz val="12"/>
        <color indexed="10"/>
        <rFont val="Times New Roman"/>
        <family val="1"/>
      </rPr>
      <t>(200RP)</t>
    </r>
    <r>
      <rPr>
        <b/>
        <sz val="12"/>
        <color indexed="10"/>
        <rFont val="標楷體"/>
        <family val="4"/>
        <charset val="136"/>
      </rPr>
      <t xml:space="preserve">
</t>
    </r>
    <r>
      <rPr>
        <b/>
        <sz val="12"/>
        <color indexed="10"/>
        <rFont val="Times New Roman"/>
        <family val="1"/>
      </rPr>
      <t>(NTD)</t>
    </r>
    <phoneticPr fontId="8" type="noConversion"/>
  </si>
  <si>
    <r>
      <t>非比例層調整後
自留責任額</t>
    </r>
    <r>
      <rPr>
        <b/>
        <sz val="12"/>
        <rFont val="Times New Roman"/>
        <family val="1"/>
      </rPr>
      <t>(100RP)</t>
    </r>
    <r>
      <rPr>
        <b/>
        <sz val="12"/>
        <rFont val="標楷體"/>
        <family val="4"/>
        <charset val="136"/>
      </rPr>
      <t xml:space="preserve">
</t>
    </r>
    <r>
      <rPr>
        <b/>
        <sz val="12"/>
        <rFont val="Times New Roman"/>
        <family val="1"/>
      </rPr>
      <t>(NTD)</t>
    </r>
    <phoneticPr fontId="8" type="noConversion"/>
  </si>
  <si>
    <r>
      <rPr>
        <b/>
        <sz val="12"/>
        <color indexed="10"/>
        <rFont val="標楷體"/>
        <family val="4"/>
        <charset val="136"/>
      </rPr>
      <t>非比例層調整後
自留責任額</t>
    </r>
    <r>
      <rPr>
        <b/>
        <sz val="12"/>
        <color indexed="10"/>
        <rFont val="Times New Roman"/>
        <family val="1"/>
      </rPr>
      <t>(200RP)</t>
    </r>
    <r>
      <rPr>
        <b/>
        <sz val="12"/>
        <color indexed="10"/>
        <rFont val="標楷體"/>
        <family val="4"/>
        <charset val="136"/>
      </rPr>
      <t xml:space="preserve">
</t>
    </r>
    <r>
      <rPr>
        <b/>
        <sz val="12"/>
        <color indexed="10"/>
        <rFont val="Times New Roman"/>
        <family val="1"/>
      </rPr>
      <t>(NTD)</t>
    </r>
    <phoneticPr fontId="8" type="noConversion"/>
  </si>
  <si>
    <t>EQ Loss Ratio (10% Deductible)</t>
    <phoneticPr fontId="8" type="noConversion"/>
  </si>
  <si>
    <t>TF Loss Ratio (10% Deductible, Sublimit)</t>
    <phoneticPr fontId="8" type="noConversion"/>
  </si>
  <si>
    <t>Zone</t>
    <phoneticPr fontId="8" type="noConversion"/>
  </si>
  <si>
    <t>AAL Ratio 
(‰)</t>
    <phoneticPr fontId="8" type="noConversion"/>
  </si>
  <si>
    <t>Loss Ratio-AAL (‰)</t>
    <phoneticPr fontId="8" type="noConversion"/>
  </si>
  <si>
    <t xml:space="preserve">20-Year </t>
    <phoneticPr fontId="8" type="noConversion"/>
  </si>
  <si>
    <t xml:space="preserve">50-Year </t>
    <phoneticPr fontId="8" type="noConversion"/>
  </si>
  <si>
    <t xml:space="preserve">100-Year </t>
    <phoneticPr fontId="8" type="noConversion"/>
  </si>
  <si>
    <t xml:space="preserve">200-Year </t>
    <phoneticPr fontId="8" type="noConversion"/>
  </si>
  <si>
    <t>Sublimit</t>
    <phoneticPr fontId="8" type="noConversion"/>
  </si>
  <si>
    <t>-</t>
  </si>
  <si>
    <r>
      <rPr>
        <sz val="12"/>
        <rFont val="標楷體"/>
        <family val="4"/>
        <charset val="136"/>
      </rPr>
      <t>區域間風險分散係數</t>
    </r>
    <phoneticPr fontId="8" type="noConversion"/>
  </si>
  <si>
    <t>EQ Loss Ratio (10% Deductible, sublimit=100%)</t>
    <phoneticPr fontId="8" type="noConversion"/>
  </si>
  <si>
    <t>TF Loss Ratio (10% Deductible, Sublimit=100%)</t>
    <phoneticPr fontId="8" type="noConversion"/>
  </si>
  <si>
    <t>理賠費用係數</t>
    <phoneticPr fontId="8" type="noConversion"/>
  </si>
  <si>
    <t>險種間分散係數</t>
    <phoneticPr fontId="8" type="noConversion"/>
  </si>
  <si>
    <t>迴歸期20年</t>
  </si>
  <si>
    <t>迴歸期50年</t>
  </si>
  <si>
    <t>台北</t>
  </si>
  <si>
    <t>桃園</t>
  </si>
  <si>
    <t>新竹</t>
  </si>
  <si>
    <t>苗栗</t>
  </si>
  <si>
    <t>台中</t>
  </si>
  <si>
    <t>南投</t>
  </si>
  <si>
    <t>彰化</t>
  </si>
  <si>
    <t>雲林</t>
  </si>
  <si>
    <t>宜蘭</t>
  </si>
  <si>
    <t>離島</t>
  </si>
  <si>
    <t>全區</t>
  </si>
  <si>
    <t xml:space="preserve">工程-地震 </t>
    <phoneticPr fontId="8" type="noConversion"/>
  </si>
  <si>
    <t>營造綜合保險(自負額10%損失)</t>
    <phoneticPr fontId="8" type="noConversion"/>
  </si>
  <si>
    <t>營造綜合保險</t>
    <phoneticPr fontId="8" type="noConversion"/>
  </si>
  <si>
    <r>
      <rPr>
        <sz val="12"/>
        <rFont val="標楷體"/>
        <family val="4"/>
        <charset val="136"/>
      </rPr>
      <t>保險分區</t>
    </r>
    <phoneticPr fontId="8" type="noConversion"/>
  </si>
  <si>
    <r>
      <rPr>
        <sz val="12"/>
        <rFont val="標楷體"/>
        <family val="4"/>
        <charset val="136"/>
      </rPr>
      <t>平均損
失率</t>
    </r>
    <r>
      <rPr>
        <sz val="12"/>
        <rFont val="Times New Roman"/>
        <family val="1"/>
      </rPr>
      <t>(‰)</t>
    </r>
  </si>
  <si>
    <t>安裝工程綜合保險</t>
    <phoneticPr fontId="8" type="noConversion"/>
  </si>
  <si>
    <r>
      <rPr>
        <sz val="12"/>
        <rFont val="標楷體"/>
        <family val="4"/>
        <charset val="136"/>
      </rPr>
      <t>商品分類</t>
    </r>
    <phoneticPr fontId="8" type="noConversion"/>
  </si>
  <si>
    <r>
      <rPr>
        <sz val="12"/>
        <rFont val="標楷體"/>
        <family val="4"/>
        <charset val="136"/>
      </rPr>
      <t>營造綜合保險</t>
    </r>
  </si>
  <si>
    <r>
      <rPr>
        <sz val="12"/>
        <rFont val="標楷體"/>
        <family val="4"/>
        <charset val="136"/>
      </rPr>
      <t>安裝工程
綜合保險</t>
    </r>
  </si>
  <si>
    <r>
      <rPr>
        <sz val="12"/>
        <rFont val="標楷體"/>
        <family val="4"/>
        <charset val="136"/>
      </rPr>
      <t>營建機具
綜合保險</t>
    </r>
  </si>
  <si>
    <r>
      <rPr>
        <sz val="12"/>
        <rFont val="標楷體"/>
        <family val="4"/>
        <charset val="136"/>
      </rPr>
      <t>鍋爐保險</t>
    </r>
  </si>
  <si>
    <r>
      <rPr>
        <sz val="12"/>
        <rFont val="標楷體"/>
        <family val="4"/>
        <charset val="136"/>
      </rPr>
      <t>機械保險</t>
    </r>
  </si>
  <si>
    <r>
      <rPr>
        <sz val="12"/>
        <rFont val="標楷體"/>
        <family val="4"/>
        <charset val="136"/>
      </rPr>
      <t>電子設備保險</t>
    </r>
  </si>
  <si>
    <r>
      <rPr>
        <sz val="12"/>
        <rFont val="標楷體"/>
        <family val="4"/>
        <charset val="136"/>
      </rPr>
      <t>貨物水險</t>
    </r>
    <r>
      <rPr>
        <sz val="12"/>
        <rFont val="Times New Roman"/>
        <family val="1"/>
      </rPr>
      <t>-</t>
    </r>
    <r>
      <rPr>
        <sz val="12"/>
        <rFont val="標楷體"/>
        <family val="4"/>
        <charset val="136"/>
      </rPr>
      <t>地震</t>
    </r>
    <r>
      <rPr>
        <sz val="12"/>
        <rFont val="Times New Roman"/>
        <family val="1"/>
      </rPr>
      <t xml:space="preserve"> </t>
    </r>
    <phoneticPr fontId="8" type="noConversion"/>
  </si>
  <si>
    <r>
      <rPr>
        <sz val="12"/>
        <rFont val="標楷體"/>
        <family val="4"/>
        <charset val="136"/>
      </rPr>
      <t>貨物水險</t>
    </r>
    <r>
      <rPr>
        <sz val="12"/>
        <rFont val="Times New Roman"/>
        <family val="1"/>
      </rPr>
      <t>-</t>
    </r>
    <r>
      <rPr>
        <sz val="12"/>
        <rFont val="標楷體"/>
        <family val="4"/>
        <charset val="136"/>
      </rPr>
      <t>颱風洪水</t>
    </r>
    <r>
      <rPr>
        <sz val="12"/>
        <rFont val="Times New Roman"/>
        <family val="1"/>
      </rPr>
      <t xml:space="preserve"> </t>
    </r>
    <phoneticPr fontId="8" type="noConversion"/>
  </si>
  <si>
    <r>
      <rPr>
        <sz val="12"/>
        <rFont val="標楷體"/>
        <family val="4"/>
        <charset val="136"/>
      </rPr>
      <t>損失率</t>
    </r>
    <r>
      <rPr>
        <sz val="12"/>
        <rFont val="Times New Roman"/>
        <family val="1"/>
      </rPr>
      <t>-AAL (‰)</t>
    </r>
    <phoneticPr fontId="8" type="noConversion"/>
  </si>
  <si>
    <r>
      <t>100</t>
    </r>
    <r>
      <rPr>
        <sz val="12"/>
        <rFont val="標楷體"/>
        <family val="4"/>
        <charset val="136"/>
      </rPr>
      <t>年回歸期損失</t>
    </r>
    <r>
      <rPr>
        <sz val="12"/>
        <rFont val="Times New Roman"/>
        <family val="1"/>
      </rPr>
      <t>(‰)</t>
    </r>
    <phoneticPr fontId="8" type="noConversion"/>
  </si>
  <si>
    <r>
      <t>200</t>
    </r>
    <r>
      <rPr>
        <sz val="12"/>
        <rFont val="標楷體"/>
        <family val="4"/>
        <charset val="136"/>
      </rPr>
      <t>年回歸期損失</t>
    </r>
    <r>
      <rPr>
        <sz val="12"/>
        <rFont val="Times New Roman"/>
        <family val="1"/>
      </rPr>
      <t>(‰)</t>
    </r>
    <phoneticPr fontId="8" type="noConversion"/>
  </si>
  <si>
    <r>
      <t>RP(</t>
    </r>
    <r>
      <rPr>
        <sz val="12"/>
        <color indexed="8"/>
        <rFont val="微軟正黑體"/>
        <family val="2"/>
        <charset val="136"/>
      </rPr>
      <t>火險</t>
    </r>
    <r>
      <rPr>
        <sz val="12"/>
        <color indexed="8"/>
        <rFont val="Times New Roman"/>
        <family val="1"/>
      </rPr>
      <t>)</t>
    </r>
    <phoneticPr fontId="8" type="noConversion"/>
  </si>
  <si>
    <t>Layer</t>
  </si>
  <si>
    <t>Z13</t>
    <phoneticPr fontId="8" type="noConversion"/>
  </si>
  <si>
    <t>Z14</t>
    <phoneticPr fontId="8" type="noConversion"/>
  </si>
  <si>
    <t>RP</t>
  </si>
  <si>
    <r>
      <t>RP(</t>
    </r>
    <r>
      <rPr>
        <sz val="12"/>
        <color indexed="8"/>
        <rFont val="微軟正黑體"/>
        <family val="2"/>
        <charset val="136"/>
      </rPr>
      <t>營造綜合</t>
    </r>
    <r>
      <rPr>
        <sz val="12"/>
        <color indexed="8"/>
        <rFont val="Times New Roman"/>
        <family val="1"/>
      </rPr>
      <t>)</t>
    </r>
    <phoneticPr fontId="8" type="noConversion"/>
  </si>
  <si>
    <r>
      <t>RP(</t>
    </r>
    <r>
      <rPr>
        <sz val="12"/>
        <color indexed="8"/>
        <rFont val="微軟正黑體"/>
        <family val="2"/>
        <charset val="136"/>
      </rPr>
      <t>安裝工程綜合</t>
    </r>
    <r>
      <rPr>
        <sz val="12"/>
        <color indexed="8"/>
        <rFont val="Times New Roman"/>
        <family val="1"/>
      </rPr>
      <t>)</t>
    </r>
    <phoneticPr fontId="8" type="noConversion"/>
  </si>
  <si>
    <t>工程險非比例層
調整係數(200RP)</t>
    <phoneticPr fontId="8" type="noConversion"/>
  </si>
  <si>
    <t>火險非比例層
調整係數(200RP)</t>
    <phoneticPr fontId="8" type="noConversion"/>
  </si>
  <si>
    <t>工程險非比例層調整後
簽單責任額(200RP)
(NTD)</t>
    <phoneticPr fontId="8" type="noConversion"/>
  </si>
  <si>
    <t>火險非比例層調整後
簽單責任額(200RP)
(NTD)</t>
    <phoneticPr fontId="8" type="noConversion"/>
  </si>
  <si>
    <t>工程險非比例層調整後
自留責任額(200RP)
(NTD)</t>
    <phoneticPr fontId="8" type="noConversion"/>
  </si>
  <si>
    <t>火險非比例層調整後
自留責任額(200RP)
(NTD)</t>
    <phoneticPr fontId="8" type="noConversion"/>
  </si>
  <si>
    <t>L3</t>
  </si>
  <si>
    <t>L4</t>
  </si>
  <si>
    <t>L5</t>
  </si>
  <si>
    <r>
      <rPr>
        <b/>
        <sz val="12"/>
        <rFont val="標楷體"/>
        <family val="4"/>
        <charset val="136"/>
      </rPr>
      <t>單位</t>
    </r>
    <r>
      <rPr>
        <b/>
        <sz val="12"/>
        <rFont val="Times New Roman"/>
        <family val="1"/>
      </rPr>
      <t xml:space="preserve">: </t>
    </r>
    <r>
      <rPr>
        <b/>
        <sz val="12"/>
        <rFont val="標楷體"/>
        <family val="4"/>
        <charset val="136"/>
      </rPr>
      <t>新台幣元</t>
    </r>
    <phoneticPr fontId="144" type="noConversion"/>
  </si>
  <si>
    <r>
      <rPr>
        <b/>
        <sz val="12"/>
        <rFont val="標楷體"/>
        <family val="4"/>
        <charset val="136"/>
      </rPr>
      <t>地震</t>
    </r>
    <phoneticPr fontId="144" type="noConversion"/>
  </si>
  <si>
    <r>
      <rPr>
        <b/>
        <sz val="12"/>
        <rFont val="標楷體"/>
        <family val="4"/>
        <charset val="136"/>
      </rPr>
      <t>颱風洪水</t>
    </r>
    <phoneticPr fontId="144" type="noConversion"/>
  </si>
  <si>
    <r>
      <rPr>
        <b/>
        <sz val="12"/>
        <rFont val="標楷體"/>
        <family val="4"/>
        <charset val="136"/>
      </rPr>
      <t>營造綜合保險</t>
    </r>
    <phoneticPr fontId="144" type="noConversion"/>
  </si>
  <si>
    <r>
      <rPr>
        <b/>
        <sz val="12"/>
        <rFont val="標楷體"/>
        <family val="4"/>
        <charset val="136"/>
      </rPr>
      <t>安裝工程
綜合保險</t>
    </r>
    <phoneticPr fontId="144" type="noConversion"/>
  </si>
  <si>
    <r>
      <rPr>
        <b/>
        <sz val="12"/>
        <rFont val="標楷體"/>
        <family val="4"/>
        <charset val="136"/>
      </rPr>
      <t>營建機具
綜合保險</t>
    </r>
    <phoneticPr fontId="144" type="noConversion"/>
  </si>
  <si>
    <r>
      <rPr>
        <b/>
        <sz val="12"/>
        <rFont val="標楷體"/>
        <family val="4"/>
        <charset val="136"/>
      </rPr>
      <t>鍋爐保險</t>
    </r>
    <phoneticPr fontId="144" type="noConversion"/>
  </si>
  <si>
    <r>
      <rPr>
        <b/>
        <sz val="12"/>
        <rFont val="標楷體"/>
        <family val="4"/>
        <charset val="136"/>
      </rPr>
      <t>機械保險</t>
    </r>
    <phoneticPr fontId="144" type="noConversion"/>
  </si>
  <si>
    <r>
      <rPr>
        <b/>
        <sz val="12"/>
        <rFont val="標楷體"/>
        <family val="4"/>
        <charset val="136"/>
      </rPr>
      <t>電子設備保險</t>
    </r>
    <phoneticPr fontId="144" type="noConversion"/>
  </si>
  <si>
    <r>
      <rPr>
        <b/>
        <sz val="12"/>
        <rFont val="標楷體"/>
        <family val="4"/>
        <charset val="136"/>
      </rPr>
      <t>其他</t>
    </r>
    <phoneticPr fontId="144" type="noConversion"/>
  </si>
  <si>
    <r>
      <rPr>
        <b/>
        <sz val="12"/>
        <rFont val="標楷體"/>
        <family val="4"/>
        <charset val="136"/>
      </rPr>
      <t>單位</t>
    </r>
    <r>
      <rPr>
        <b/>
        <sz val="12"/>
        <rFont val="Times New Roman"/>
        <family val="1"/>
      </rPr>
      <t>:</t>
    </r>
    <r>
      <rPr>
        <b/>
        <sz val="12"/>
        <rFont val="標楷體"/>
        <family val="4"/>
        <charset val="136"/>
      </rPr>
      <t>新台幣元</t>
    </r>
    <phoneticPr fontId="144" type="noConversion"/>
  </si>
  <si>
    <r>
      <rPr>
        <b/>
        <sz val="12"/>
        <rFont val="標楷體"/>
        <family val="4"/>
        <charset val="136"/>
      </rPr>
      <t>全年度所有航程保險金額</t>
    </r>
    <phoneticPr fontId="144" type="noConversion"/>
  </si>
  <si>
    <r>
      <rPr>
        <b/>
        <sz val="12"/>
        <rFont val="標楷體"/>
        <family val="4"/>
        <charset val="136"/>
      </rPr>
      <t>保險類別</t>
    </r>
    <phoneticPr fontId="144" type="noConversion"/>
  </si>
  <si>
    <t>特殊業務比例層保額
營造綜合保險</t>
    <phoneticPr fontId="144" type="noConversion"/>
  </si>
  <si>
    <t>特殊業務非比例層保額分配額
營造綜合保險</t>
    <phoneticPr fontId="144" type="noConversion"/>
  </si>
  <si>
    <t>特殊業務比例層保額
安裝工程綜合保險</t>
    <phoneticPr fontId="144" type="noConversion"/>
  </si>
  <si>
    <t>特殊業務非比例層保額分配額
安裝工程綜合保險</t>
    <phoneticPr fontId="144" type="noConversion"/>
  </si>
  <si>
    <t>顯示單位: 百萬元</t>
    <phoneticPr fontId="144" type="noConversion"/>
  </si>
  <si>
    <r>
      <rPr>
        <sz val="12"/>
        <color rgb="FF000000"/>
        <rFont val="標楷體"/>
        <family val="4"/>
        <charset val="136"/>
      </rPr>
      <t>工程</t>
    </r>
    <r>
      <rPr>
        <sz val="12"/>
        <color rgb="FF000000"/>
        <rFont val="Times New Roman"/>
        <family val="1"/>
      </rPr>
      <t>-</t>
    </r>
    <r>
      <rPr>
        <sz val="12"/>
        <color rgb="FF000000"/>
        <rFont val="標楷體"/>
        <family val="4"/>
        <charset val="136"/>
      </rPr>
      <t>地震</t>
    </r>
    <r>
      <rPr>
        <sz val="12"/>
        <color rgb="FF000000"/>
        <rFont val="Times New Roman"/>
        <family val="1"/>
      </rPr>
      <t xml:space="preserve"> </t>
    </r>
    <phoneticPr fontId="8" type="noConversion"/>
  </si>
  <si>
    <r>
      <rPr>
        <sz val="12"/>
        <color rgb="FF000000"/>
        <rFont val="標楷體"/>
        <family val="4"/>
        <charset val="136"/>
      </rPr>
      <t>營造綜合保險</t>
    </r>
  </si>
  <si>
    <r>
      <rPr>
        <sz val="12"/>
        <color rgb="FF000000"/>
        <rFont val="標楷體"/>
        <family val="4"/>
        <charset val="136"/>
      </rPr>
      <t>自負額</t>
    </r>
    <r>
      <rPr>
        <sz val="12"/>
        <color rgb="FF000000"/>
        <rFont val="Times New Roman"/>
        <family val="1"/>
      </rPr>
      <t>(10%</t>
    </r>
    <r>
      <rPr>
        <sz val="12"/>
        <color rgb="FF000000"/>
        <rFont val="標楷體"/>
        <family val="4"/>
        <charset val="136"/>
      </rPr>
      <t>損失</t>
    </r>
    <r>
      <rPr>
        <sz val="12"/>
        <color rgb="FF000000"/>
        <rFont val="Times New Roman"/>
        <family val="1"/>
      </rPr>
      <t xml:space="preserve">), </t>
    </r>
    <r>
      <rPr>
        <sz val="12"/>
        <color rgb="FF000000"/>
        <rFont val="標楷體"/>
        <family val="4"/>
        <charset val="136"/>
      </rPr>
      <t>限額</t>
    </r>
    <r>
      <rPr>
        <sz val="12"/>
        <color rgb="FF000000"/>
        <rFont val="Times New Roman"/>
        <family val="1"/>
      </rPr>
      <t>(60%</t>
    </r>
    <r>
      <rPr>
        <sz val="12"/>
        <color rgb="FF000000"/>
        <rFont val="標楷體"/>
        <family val="4"/>
        <charset val="136"/>
      </rPr>
      <t>保額</t>
    </r>
    <r>
      <rPr>
        <sz val="12"/>
        <color rgb="FF000000"/>
        <rFont val="Times New Roman"/>
        <family val="1"/>
      </rPr>
      <t>)</t>
    </r>
    <phoneticPr fontId="8" type="noConversion"/>
  </si>
  <si>
    <r>
      <rPr>
        <sz val="12"/>
        <color rgb="FF000000"/>
        <rFont val="標楷體"/>
        <family val="4"/>
        <charset val="136"/>
      </rPr>
      <t>安裝工程綜合保險</t>
    </r>
  </si>
  <si>
    <r>
      <rPr>
        <sz val="12"/>
        <color rgb="FF000000"/>
        <rFont val="標楷體"/>
        <family val="4"/>
        <charset val="136"/>
      </rPr>
      <t>損失率</t>
    </r>
    <r>
      <rPr>
        <sz val="12"/>
        <color rgb="FF000000"/>
        <rFont val="Times New Roman"/>
        <family val="4"/>
      </rPr>
      <t>-AAL</t>
    </r>
    <r>
      <rPr>
        <sz val="12"/>
        <color rgb="FF000000"/>
        <rFont val="Times New Roman"/>
        <family val="1"/>
      </rPr>
      <t xml:space="preserve"> (‰)</t>
    </r>
    <phoneticPr fontId="8" type="noConversion"/>
  </si>
  <si>
    <r>
      <rPr>
        <sz val="12"/>
        <color rgb="FF000000"/>
        <rFont val="標楷體"/>
        <family val="4"/>
        <charset val="136"/>
      </rPr>
      <t>保險分區</t>
    </r>
  </si>
  <si>
    <r>
      <rPr>
        <sz val="12"/>
        <color rgb="FF000000"/>
        <rFont val="標楷體"/>
        <family val="4"/>
        <charset val="136"/>
      </rPr>
      <t>平均損
失率</t>
    </r>
    <r>
      <rPr>
        <sz val="12"/>
        <color rgb="FF000000"/>
        <rFont val="Times New Roman"/>
        <family val="1"/>
      </rPr>
      <t>(‰)</t>
    </r>
  </si>
  <si>
    <r>
      <rPr>
        <sz val="12"/>
        <color rgb="FF000000"/>
        <rFont val="標楷體"/>
        <family val="4"/>
        <charset val="136"/>
      </rPr>
      <t>迴歸期</t>
    </r>
    <r>
      <rPr>
        <sz val="12"/>
        <color rgb="FF000000"/>
        <rFont val="Times New Roman"/>
        <family val="1"/>
      </rPr>
      <t>20</t>
    </r>
    <r>
      <rPr>
        <sz val="12"/>
        <color rgb="FF000000"/>
        <rFont val="標楷體"/>
        <family val="4"/>
        <charset val="136"/>
      </rPr>
      <t>年</t>
    </r>
  </si>
  <si>
    <r>
      <rPr>
        <sz val="12"/>
        <color rgb="FF000000"/>
        <rFont val="標楷體"/>
        <family val="4"/>
        <charset val="136"/>
      </rPr>
      <t>迴歸期</t>
    </r>
    <r>
      <rPr>
        <sz val="12"/>
        <color rgb="FF000000"/>
        <rFont val="Times New Roman"/>
        <family val="1"/>
      </rPr>
      <t>50</t>
    </r>
    <r>
      <rPr>
        <sz val="12"/>
        <color rgb="FF000000"/>
        <rFont val="標楷體"/>
        <family val="4"/>
        <charset val="136"/>
      </rPr>
      <t>年</t>
    </r>
  </si>
  <si>
    <r>
      <rPr>
        <sz val="12"/>
        <color rgb="FF000000"/>
        <rFont val="標楷體"/>
        <family val="4"/>
        <charset val="136"/>
      </rPr>
      <t>迴歸期</t>
    </r>
    <r>
      <rPr>
        <sz val="12"/>
        <color rgb="FF000000"/>
        <rFont val="Times New Roman"/>
        <family val="1"/>
      </rPr>
      <t>100</t>
    </r>
    <r>
      <rPr>
        <sz val="12"/>
        <color rgb="FF000000"/>
        <rFont val="標楷體"/>
        <family val="4"/>
        <charset val="136"/>
      </rPr>
      <t>年</t>
    </r>
  </si>
  <si>
    <r>
      <rPr>
        <sz val="12"/>
        <color rgb="FF000000"/>
        <rFont val="標楷體"/>
        <family val="4"/>
        <charset val="136"/>
      </rPr>
      <t>迴歸期</t>
    </r>
    <r>
      <rPr>
        <sz val="12"/>
        <color rgb="FF000000"/>
        <rFont val="Times New Roman"/>
        <family val="1"/>
      </rPr>
      <t>200</t>
    </r>
    <r>
      <rPr>
        <sz val="12"/>
        <color rgb="FF000000"/>
        <rFont val="標楷體"/>
        <family val="4"/>
        <charset val="136"/>
      </rPr>
      <t>年</t>
    </r>
  </si>
  <si>
    <r>
      <rPr>
        <sz val="12"/>
        <color rgb="FF000000"/>
        <rFont val="標楷體"/>
        <family val="4"/>
        <charset val="136"/>
      </rPr>
      <t>台北</t>
    </r>
  </si>
  <si>
    <r>
      <rPr>
        <sz val="12"/>
        <color rgb="FF000000"/>
        <rFont val="標楷體"/>
        <family val="4"/>
        <charset val="136"/>
      </rPr>
      <t>新北基隆</t>
    </r>
  </si>
  <si>
    <r>
      <rPr>
        <sz val="12"/>
        <color rgb="FF000000"/>
        <rFont val="標楷體"/>
        <family val="4"/>
        <charset val="136"/>
      </rPr>
      <t>桃園</t>
    </r>
  </si>
  <si>
    <r>
      <rPr>
        <sz val="12"/>
        <color rgb="FF000000"/>
        <rFont val="標楷體"/>
        <family val="4"/>
        <charset val="136"/>
      </rPr>
      <t>新竹</t>
    </r>
  </si>
  <si>
    <r>
      <rPr>
        <sz val="12"/>
        <color rgb="FF000000"/>
        <rFont val="標楷體"/>
        <family val="4"/>
        <charset val="136"/>
      </rPr>
      <t>苗栗</t>
    </r>
  </si>
  <si>
    <r>
      <rPr>
        <sz val="12"/>
        <color rgb="FF000000"/>
        <rFont val="標楷體"/>
        <family val="4"/>
        <charset val="136"/>
      </rPr>
      <t>台中</t>
    </r>
  </si>
  <si>
    <r>
      <rPr>
        <sz val="12"/>
        <color rgb="FF000000"/>
        <rFont val="標楷體"/>
        <family val="4"/>
        <charset val="136"/>
      </rPr>
      <t>南投</t>
    </r>
  </si>
  <si>
    <r>
      <rPr>
        <sz val="12"/>
        <color rgb="FF000000"/>
        <rFont val="標楷體"/>
        <family val="4"/>
        <charset val="136"/>
      </rPr>
      <t>彰化</t>
    </r>
  </si>
  <si>
    <r>
      <rPr>
        <sz val="12"/>
        <color rgb="FF000000"/>
        <rFont val="標楷體"/>
        <family val="4"/>
        <charset val="136"/>
      </rPr>
      <t>雲林</t>
    </r>
  </si>
  <si>
    <r>
      <rPr>
        <sz val="12"/>
        <color rgb="FF000000"/>
        <rFont val="標楷體"/>
        <family val="4"/>
        <charset val="136"/>
      </rPr>
      <t>嘉義台南</t>
    </r>
  </si>
  <si>
    <r>
      <rPr>
        <sz val="12"/>
        <color rgb="FF000000"/>
        <rFont val="標楷體"/>
        <family val="4"/>
        <charset val="136"/>
      </rPr>
      <t>高雄屏東</t>
    </r>
  </si>
  <si>
    <r>
      <rPr>
        <sz val="12"/>
        <color rgb="FF000000"/>
        <rFont val="標楷體"/>
        <family val="4"/>
        <charset val="136"/>
      </rPr>
      <t>花蓮台東</t>
    </r>
  </si>
  <si>
    <r>
      <rPr>
        <sz val="12"/>
        <color rgb="FF000000"/>
        <rFont val="標楷體"/>
        <family val="4"/>
        <charset val="136"/>
      </rPr>
      <t>宜蘭</t>
    </r>
  </si>
  <si>
    <r>
      <rPr>
        <sz val="12"/>
        <color rgb="FF000000"/>
        <rFont val="標楷體"/>
        <family val="4"/>
        <charset val="136"/>
      </rPr>
      <t>離島</t>
    </r>
  </si>
  <si>
    <r>
      <rPr>
        <sz val="12"/>
        <color rgb="FF000000"/>
        <rFont val="標楷體"/>
        <family val="4"/>
        <charset val="136"/>
      </rPr>
      <t>全區</t>
    </r>
  </si>
  <si>
    <r>
      <rPr>
        <sz val="12"/>
        <color rgb="FF000000"/>
        <rFont val="標楷體"/>
        <family val="4"/>
        <charset val="136"/>
      </rPr>
      <t>電子設備綜合保險</t>
    </r>
  </si>
  <si>
    <r>
      <rPr>
        <sz val="12"/>
        <color rgb="FF000000"/>
        <rFont val="標楷體"/>
        <family val="4"/>
        <charset val="136"/>
      </rPr>
      <t>機械保險</t>
    </r>
  </si>
  <si>
    <r>
      <rPr>
        <sz val="12"/>
        <color rgb="FF000000"/>
        <rFont val="標楷體"/>
        <family val="4"/>
        <charset val="136"/>
      </rPr>
      <t>營建機具綜合保險</t>
    </r>
  </si>
  <si>
    <r>
      <rPr>
        <sz val="12"/>
        <color rgb="FF000000"/>
        <rFont val="標楷體"/>
        <family val="4"/>
        <charset val="136"/>
      </rPr>
      <t>鍋爐保險</t>
    </r>
  </si>
  <si>
    <r>
      <rPr>
        <b/>
        <sz val="12"/>
        <rFont val="標楷體"/>
        <family val="4"/>
        <charset val="136"/>
      </rPr>
      <t>其它</t>
    </r>
    <phoneticPr fontId="144" type="noConversion"/>
  </si>
  <si>
    <r>
      <rPr>
        <sz val="12"/>
        <rFont val="標楷體"/>
        <family val="4"/>
        <charset val="136"/>
      </rPr>
      <t>區域風險分散係數</t>
    </r>
    <phoneticPr fontId="144" type="noConversion"/>
  </si>
  <si>
    <t>理賠費用係數</t>
    <phoneticPr fontId="152" type="noConversion"/>
  </si>
  <si>
    <r>
      <rPr>
        <sz val="12"/>
        <rFont val="標楷體"/>
        <family val="4"/>
        <charset val="136"/>
      </rPr>
      <t>分類</t>
    </r>
    <phoneticPr fontId="152" type="noConversion"/>
  </si>
  <si>
    <r>
      <rPr>
        <sz val="12"/>
        <rFont val="標楷體"/>
        <family val="4"/>
        <charset val="136"/>
      </rPr>
      <t>年平均損失</t>
    </r>
    <r>
      <rPr>
        <sz val="12"/>
        <rFont val="Times New Roman"/>
        <family val="1"/>
      </rPr>
      <t>(‰)</t>
    </r>
    <phoneticPr fontId="144" type="noConversion"/>
  </si>
  <si>
    <r>
      <t>20</t>
    </r>
    <r>
      <rPr>
        <sz val="12"/>
        <rFont val="標楷體"/>
        <family val="4"/>
        <charset val="136"/>
      </rPr>
      <t>年回歸期損失</t>
    </r>
    <r>
      <rPr>
        <sz val="12"/>
        <rFont val="Times New Roman"/>
        <family val="1"/>
      </rPr>
      <t>(‰)</t>
    </r>
    <phoneticPr fontId="152" type="noConversion"/>
  </si>
  <si>
    <r>
      <t>50</t>
    </r>
    <r>
      <rPr>
        <sz val="12"/>
        <rFont val="標楷體"/>
        <family val="4"/>
        <charset val="136"/>
      </rPr>
      <t>年回歸期損失</t>
    </r>
    <r>
      <rPr>
        <sz val="12"/>
        <rFont val="Times New Roman"/>
        <family val="1"/>
      </rPr>
      <t>(‰)</t>
    </r>
    <phoneticPr fontId="144" type="noConversion"/>
  </si>
  <si>
    <r>
      <rPr>
        <sz val="12"/>
        <rFont val="標楷體"/>
        <family val="4"/>
        <charset val="136"/>
      </rPr>
      <t>不分貨物別</t>
    </r>
    <phoneticPr fontId="152" type="noConversion"/>
  </si>
  <si>
    <t>年平均</t>
    <phoneticPr fontId="144" type="noConversion"/>
  </si>
  <si>
    <r>
      <rPr>
        <sz val="12"/>
        <color rgb="FF000000"/>
        <rFont val="標楷體"/>
        <family val="4"/>
        <charset val="136"/>
      </rPr>
      <t>工程</t>
    </r>
    <r>
      <rPr>
        <sz val="12"/>
        <color rgb="FF000000"/>
        <rFont val="Times New Roman"/>
        <family val="1"/>
      </rPr>
      <t>-</t>
    </r>
    <r>
      <rPr>
        <sz val="12"/>
        <color rgb="FF000000"/>
        <rFont val="標楷體"/>
        <family val="4"/>
        <charset val="136"/>
      </rPr>
      <t>颱風洪水</t>
    </r>
    <phoneticPr fontId="8" type="noConversion"/>
  </si>
  <si>
    <t>保險分區</t>
    <phoneticPr fontId="144" type="noConversion"/>
  </si>
  <si>
    <t>保額
(億元)</t>
    <phoneticPr fontId="144" type="noConversion"/>
  </si>
  <si>
    <t>平均損
失率(‰)</t>
    <phoneticPr fontId="144" type="noConversion"/>
  </si>
  <si>
    <t>迴歸期100年</t>
    <phoneticPr fontId="144" type="noConversion"/>
  </si>
  <si>
    <t>迴歸期200年</t>
    <phoneticPr fontId="144" type="noConversion"/>
  </si>
  <si>
    <t>新北基隆</t>
    <phoneticPr fontId="144" type="noConversion"/>
  </si>
  <si>
    <t>嘉義台南</t>
    <phoneticPr fontId="144" type="noConversion"/>
  </si>
  <si>
    <t>高雄屏東</t>
    <phoneticPr fontId="144" type="noConversion"/>
  </si>
  <si>
    <t>花蓮台東</t>
    <phoneticPr fontId="144" type="noConversion"/>
  </si>
  <si>
    <r>
      <rPr>
        <b/>
        <sz val="12"/>
        <rFont val="標楷體"/>
        <family val="4"/>
        <charset val="136"/>
      </rPr>
      <t>區域風險分散係數</t>
    </r>
    <phoneticPr fontId="144" type="noConversion"/>
  </si>
  <si>
    <r>
      <rPr>
        <b/>
        <sz val="12"/>
        <rFont val="標楷體"/>
        <family val="4"/>
        <charset val="136"/>
      </rPr>
      <t>理賠費用係數</t>
    </r>
    <phoneticPr fontId="152" type="noConversion"/>
  </si>
  <si>
    <r>
      <t>RP(</t>
    </r>
    <r>
      <rPr>
        <sz val="12"/>
        <color indexed="8"/>
        <rFont val="微軟正黑體"/>
        <family val="2"/>
        <charset val="136"/>
      </rPr>
      <t>營造綜合地震</t>
    </r>
    <r>
      <rPr>
        <sz val="12"/>
        <color indexed="8"/>
        <rFont val="Times New Roman"/>
        <family val="1"/>
      </rPr>
      <t>)</t>
    </r>
    <phoneticPr fontId="152" type="noConversion"/>
  </si>
  <si>
    <r>
      <t>RP(</t>
    </r>
    <r>
      <rPr>
        <sz val="12"/>
        <color indexed="8"/>
        <rFont val="微軟正黑體"/>
        <family val="2"/>
        <charset val="136"/>
      </rPr>
      <t>安裝工程綜合</t>
    </r>
    <r>
      <rPr>
        <sz val="12"/>
        <color indexed="8"/>
        <rFont val="Times New Roman"/>
        <family val="1"/>
      </rPr>
      <t>)</t>
    </r>
    <phoneticPr fontId="152" type="noConversion"/>
  </si>
  <si>
    <t>KEY1</t>
    <phoneticPr fontId="144" type="noConversion"/>
  </si>
  <si>
    <t>保單號碼</t>
    <phoneticPr fontId="144" type="noConversion"/>
  </si>
  <si>
    <t>險種別(註)</t>
    <phoneticPr fontId="152" type="noConversion"/>
  </si>
  <si>
    <t>分區</t>
    <phoneticPr fontId="144" type="noConversion"/>
  </si>
  <si>
    <t>Layer</t>
    <phoneticPr fontId="144" type="noConversion"/>
  </si>
  <si>
    <t>100%總曝險金額
(NTD)</t>
    <phoneticPr fontId="144" type="noConversion"/>
  </si>
  <si>
    <t>非比例層
總曝險金額
(NTD)</t>
    <phoneticPr fontId="144" type="noConversion"/>
  </si>
  <si>
    <t>比例層
簽單比例</t>
    <phoneticPr fontId="144" type="noConversion"/>
  </si>
  <si>
    <t>比例層
自留比例</t>
    <phoneticPr fontId="144" type="noConversion"/>
  </si>
  <si>
    <t>非比例層簽單佔比</t>
    <phoneticPr fontId="144" type="noConversion"/>
  </si>
  <si>
    <t>非比例層自留層佔比</t>
    <phoneticPr fontId="144" type="noConversion"/>
  </si>
  <si>
    <t>非比例層
起賠額
(NTD)</t>
    <phoneticPr fontId="144" type="noConversion"/>
  </si>
  <si>
    <t>非比例層
最高責任限額
(NTD)</t>
    <phoneticPr fontId="144" type="noConversion"/>
  </si>
  <si>
    <t>比例層
簽單曝險金額
(NTD)</t>
    <phoneticPr fontId="144" type="noConversion"/>
  </si>
  <si>
    <t>比例層
自留曝險金額
(NTD)</t>
    <phoneticPr fontId="144" type="noConversion"/>
  </si>
  <si>
    <t>非比例層
簽單責任額佔比</t>
    <phoneticPr fontId="144" type="noConversion"/>
  </si>
  <si>
    <t>非比例層
自留責任額佔比</t>
    <phoneticPr fontId="144" type="noConversion"/>
  </si>
  <si>
    <t>非比例層(起)
百分位</t>
    <phoneticPr fontId="144" type="noConversion"/>
  </si>
  <si>
    <t>非比例層(迄)
百分位</t>
    <phoneticPr fontId="144" type="noConversion"/>
  </si>
  <si>
    <r>
      <t>Sample Case A0001</t>
    </r>
    <r>
      <rPr>
        <sz val="24"/>
        <rFont val="標楷體"/>
        <family val="4"/>
        <charset val="136"/>
      </rPr>
      <t>(火險)</t>
    </r>
    <phoneticPr fontId="144" type="noConversion"/>
  </si>
  <si>
    <r>
      <t>Sample Case A0002</t>
    </r>
    <r>
      <rPr>
        <sz val="24"/>
        <rFont val="標楷體"/>
        <family val="4"/>
        <charset val="136"/>
      </rPr>
      <t>(工程_營造綜合)</t>
    </r>
    <phoneticPr fontId="144" type="noConversion"/>
  </si>
  <si>
    <r>
      <t>Sample Case A0003</t>
    </r>
    <r>
      <rPr>
        <sz val="24"/>
        <rFont val="標楷體"/>
        <family val="4"/>
        <charset val="136"/>
      </rPr>
      <t>(工程_安裝工程)</t>
    </r>
    <phoneticPr fontId="144" type="noConversion"/>
  </si>
  <si>
    <r>
      <rPr>
        <b/>
        <sz val="12"/>
        <rFont val="標楷體"/>
        <family val="4"/>
        <charset val="136"/>
      </rPr>
      <t>簽單責任額</t>
    </r>
    <phoneticPr fontId="144" type="noConversion"/>
  </si>
  <si>
    <r>
      <rPr>
        <b/>
        <sz val="12"/>
        <rFont val="標楷體"/>
        <family val="4"/>
        <charset val="136"/>
      </rPr>
      <t>自留責任額</t>
    </r>
    <phoneticPr fontId="144" type="noConversion"/>
  </si>
  <si>
    <r>
      <rPr>
        <b/>
        <sz val="12"/>
        <rFont val="標楷體"/>
        <family val="4"/>
        <charset val="136"/>
      </rPr>
      <t>其他公司份額</t>
    </r>
    <phoneticPr fontId="144" type="noConversion"/>
  </si>
  <si>
    <r>
      <t>A</t>
    </r>
    <r>
      <rPr>
        <b/>
        <sz val="12"/>
        <rFont val="標楷體"/>
        <family val="4"/>
        <charset val="136"/>
      </rPr>
      <t>公司簽單份額</t>
    </r>
    <r>
      <rPr>
        <b/>
        <sz val="12"/>
        <rFont val="Times New Roman"/>
        <family val="1"/>
      </rPr>
      <t>(15%)</t>
    </r>
    <phoneticPr fontId="144" type="noConversion"/>
  </si>
  <si>
    <t>95B</t>
    <phoneticPr fontId="144" type="noConversion"/>
  </si>
  <si>
    <t>A0001</t>
    <phoneticPr fontId="144" type="noConversion"/>
  </si>
  <si>
    <t>F</t>
    <phoneticPr fontId="152" type="noConversion"/>
  </si>
  <si>
    <t>QS</t>
    <phoneticPr fontId="144" type="noConversion"/>
  </si>
  <si>
    <t>QS
RET
2%</t>
    <phoneticPr fontId="144" type="noConversion"/>
  </si>
  <si>
    <t>QS
Fac
1.5%</t>
    <phoneticPr fontId="144" type="noConversion"/>
  </si>
  <si>
    <t>90B XS 5B
11.5% Fac</t>
    <phoneticPr fontId="144" type="noConversion"/>
  </si>
  <si>
    <t>75B XS 20B
11.5% Fac</t>
    <phoneticPr fontId="144" type="noConversion"/>
  </si>
  <si>
    <t>XL
RET
75B XS 20B
5.5%</t>
    <phoneticPr fontId="144" type="noConversion"/>
  </si>
  <si>
    <t>XL RET 
25B XS 70B 1.75%</t>
    <phoneticPr fontId="144" type="noConversion"/>
  </si>
  <si>
    <t>XL
Fac</t>
    <phoneticPr fontId="144" type="noConversion"/>
  </si>
  <si>
    <t>L1</t>
    <phoneticPr fontId="144" type="noConversion"/>
  </si>
  <si>
    <t>70B</t>
    <phoneticPr fontId="144" type="noConversion"/>
  </si>
  <si>
    <t>L2</t>
    <phoneticPr fontId="144" type="noConversion"/>
  </si>
  <si>
    <t>A0002</t>
    <phoneticPr fontId="144" type="noConversion"/>
  </si>
  <si>
    <t>E1</t>
    <phoneticPr fontId="152" type="noConversion"/>
  </si>
  <si>
    <t>XL RET
11.5%
1.15B</t>
    <phoneticPr fontId="144" type="noConversion"/>
  </si>
  <si>
    <t>20B</t>
    <phoneticPr fontId="144" type="noConversion"/>
  </si>
  <si>
    <t>12B</t>
    <phoneticPr fontId="144" type="noConversion"/>
  </si>
  <si>
    <t>5B XS 5B
11.5% Fac</t>
    <phoneticPr fontId="144" type="noConversion"/>
  </si>
  <si>
    <t>10B</t>
    <phoneticPr fontId="144" type="noConversion"/>
  </si>
  <si>
    <t>XL
RET
7B XS 5B
3.5%</t>
    <phoneticPr fontId="144" type="noConversion"/>
  </si>
  <si>
    <t>8B</t>
    <phoneticPr fontId="144" type="noConversion"/>
  </si>
  <si>
    <t>A0003</t>
    <phoneticPr fontId="144" type="noConversion"/>
  </si>
  <si>
    <t>E2</t>
    <phoneticPr fontId="152" type="noConversion"/>
  </si>
  <si>
    <t>5B</t>
    <phoneticPr fontId="144" type="noConversion"/>
  </si>
  <si>
    <t>XL Fac
7.25%
362.5M</t>
    <phoneticPr fontId="144" type="noConversion"/>
  </si>
  <si>
    <t>XL RET
4.25%
212.5M</t>
    <phoneticPr fontId="144" type="noConversion"/>
  </si>
  <si>
    <t>XL 
RET
7.25%</t>
    <phoneticPr fontId="144" type="noConversion"/>
  </si>
  <si>
    <t>QS 3.5%</t>
    <phoneticPr fontId="144" type="noConversion"/>
  </si>
  <si>
    <t>XOL 11.5%</t>
    <phoneticPr fontId="144" type="noConversion"/>
  </si>
  <si>
    <t>0B</t>
    <phoneticPr fontId="144" type="noConversion"/>
  </si>
  <si>
    <t>註：火險代碼為F、工程險之營造綜合保險代碼為E1、工程險之安裝工程綜合保險代碼為E2。</t>
    <phoneticPr fontId="152" type="noConversion"/>
  </si>
  <si>
    <t>XL RET 25B XS 20B 7.25%</t>
    <phoneticPr fontId="144" type="noConversion"/>
  </si>
  <si>
    <t>XL RET 
50B XS 20B 5.5%</t>
    <phoneticPr fontId="144" type="noConversion"/>
  </si>
  <si>
    <t>XLRET
7B XS 5B
3.5%</t>
    <phoneticPr fontId="144" type="noConversion"/>
  </si>
  <si>
    <t>XL RET
7.25%</t>
    <phoneticPr fontId="144" type="noConversion"/>
  </si>
  <si>
    <r>
      <rPr>
        <sz val="16"/>
        <rFont val="標楷體"/>
        <family val="4"/>
        <charset val="136"/>
      </rPr>
      <t>表</t>
    </r>
    <r>
      <rPr>
        <sz val="16"/>
        <rFont val="Times New Roman"/>
        <family val="1"/>
      </rPr>
      <t>30-5-2-2-1</t>
    </r>
    <r>
      <rPr>
        <sz val="16"/>
        <rFont val="微軟正黑體"/>
        <family val="1"/>
        <charset val="136"/>
      </rPr>
      <t>：</t>
    </r>
    <r>
      <rPr>
        <sz val="16"/>
        <rFont val="標楷體"/>
        <family val="4"/>
        <charset val="136"/>
      </rPr>
      <t>地震損失評估</t>
    </r>
    <phoneticPr fontId="8" type="noConversion"/>
  </si>
  <si>
    <r>
      <rPr>
        <sz val="16"/>
        <rFont val="標楷體"/>
        <family val="4"/>
        <charset val="136"/>
      </rPr>
      <t>表</t>
    </r>
    <r>
      <rPr>
        <sz val="16"/>
        <rFont val="Times New Roman"/>
        <family val="1"/>
      </rPr>
      <t>30-5-2-2-2</t>
    </r>
    <r>
      <rPr>
        <sz val="16"/>
        <rFont val="微軟正黑體"/>
        <family val="1"/>
        <charset val="136"/>
      </rPr>
      <t>：</t>
    </r>
    <r>
      <rPr>
        <sz val="16"/>
        <rFont val="標楷體"/>
        <family val="4"/>
        <charset val="136"/>
      </rPr>
      <t>颱風洪水損失評估</t>
    </r>
    <phoneticPr fontId="8" type="noConversion"/>
  </si>
  <si>
    <r>
      <rPr>
        <sz val="16"/>
        <rFont val="微軟正黑體"/>
        <family val="4"/>
        <charset val="136"/>
      </rPr>
      <t>表</t>
    </r>
    <r>
      <rPr>
        <sz val="16"/>
        <rFont val="Times New Roman"/>
        <family val="4"/>
      </rPr>
      <t>30-5-2-3-2</t>
    </r>
    <r>
      <rPr>
        <sz val="16"/>
        <rFont val="微軟正黑體"/>
        <family val="1"/>
        <charset val="136"/>
      </rPr>
      <t>：</t>
    </r>
    <r>
      <rPr>
        <sz val="16"/>
        <rFont val="微軟正黑體"/>
        <family val="4"/>
        <charset val="136"/>
      </rPr>
      <t>特殊業務資料表</t>
    </r>
    <r>
      <rPr>
        <sz val="16"/>
        <rFont val="Times New Roman"/>
        <family val="4"/>
      </rPr>
      <t>(</t>
    </r>
    <r>
      <rPr>
        <sz val="16"/>
        <rFont val="微軟正黑體"/>
        <family val="4"/>
        <charset val="136"/>
      </rPr>
      <t>颱風洪水</t>
    </r>
    <r>
      <rPr>
        <sz val="16"/>
        <rFont val="Times New Roman"/>
        <family val="4"/>
      </rPr>
      <t>)</t>
    </r>
    <phoneticPr fontId="8" type="noConversion"/>
  </si>
  <si>
    <r>
      <rPr>
        <sz val="16"/>
        <rFont val="微軟正黑體"/>
        <family val="4"/>
        <charset val="136"/>
      </rPr>
      <t>表</t>
    </r>
    <r>
      <rPr>
        <sz val="16"/>
        <rFont val="Times New Roman"/>
        <family val="4"/>
      </rPr>
      <t>30-5-2-4-2</t>
    </r>
    <r>
      <rPr>
        <sz val="16"/>
        <rFont val="微軟正黑體"/>
        <family val="4"/>
        <charset val="136"/>
      </rPr>
      <t>：模型產出係數</t>
    </r>
    <r>
      <rPr>
        <sz val="16"/>
        <rFont val="Times New Roman"/>
        <family val="4"/>
      </rPr>
      <t>(</t>
    </r>
    <r>
      <rPr>
        <sz val="16"/>
        <rFont val="微軟正黑體"/>
        <family val="4"/>
        <charset val="136"/>
      </rPr>
      <t>水工</t>
    </r>
    <r>
      <rPr>
        <sz val="16"/>
        <rFont val="Times New Roman"/>
        <family val="4"/>
      </rPr>
      <t>)</t>
    </r>
    <phoneticPr fontId="8" type="noConversion"/>
  </si>
  <si>
    <t>災害別各分區比例性業務簽單與國內分進及自留曝險金額表</t>
    <phoneticPr fontId="8" type="noConversion"/>
  </si>
  <si>
    <t>工程險災害別各商品分區業務簽單與國內分進曝險金額表</t>
    <phoneticPr fontId="8" type="noConversion"/>
  </si>
  <si>
    <t>工程險災害別各商品分區業務自留曝險金額表</t>
    <phoneticPr fontId="8" type="noConversion"/>
  </si>
  <si>
    <t>貨物水險災害別簽單與國內分進及自留業務曝險金額表</t>
    <phoneticPr fontId="8" type="noConversion"/>
  </si>
  <si>
    <t>災害別各回歸期下非比例性再保合約風險抵減額度表</t>
    <phoneticPr fontId="8" type="noConversion"/>
  </si>
  <si>
    <t>商業地震險簽單與國內分進業務地震損失評估</t>
    <phoneticPr fontId="8" type="noConversion"/>
  </si>
  <si>
    <t>商業地震險自留業務地震損失評估</t>
    <phoneticPr fontId="8" type="noConversion"/>
  </si>
  <si>
    <t>工程險簽單與國內分進業務地震損失評估</t>
    <phoneticPr fontId="8" type="noConversion"/>
  </si>
  <si>
    <t>工程險自留業務地震損失評估</t>
    <phoneticPr fontId="8" type="noConversion"/>
  </si>
  <si>
    <t>商業地震及工程險災害別各回歸期下非比例性再保合約風險抵減額度表</t>
    <phoneticPr fontId="8" type="noConversion"/>
  </si>
  <si>
    <t>貨物水險簽單與國內分進業務地震損失評估</t>
    <phoneticPr fontId="8" type="noConversion"/>
  </si>
  <si>
    <t>貨物水險自留業務地震損失評估</t>
    <phoneticPr fontId="8" type="noConversion"/>
  </si>
  <si>
    <t>颱風洪水險簽單與國內分進業務颱洪損失評估</t>
    <phoneticPr fontId="8" type="noConversion"/>
  </si>
  <si>
    <t>颱風洪水險自留業務颱洪損失評估</t>
    <phoneticPr fontId="8" type="noConversion"/>
  </si>
  <si>
    <t>工程險簽單與國內分進業務颱洪損失評估</t>
    <phoneticPr fontId="8" type="noConversion"/>
  </si>
  <si>
    <t>工程險自留業務颱洪損失評估</t>
    <phoneticPr fontId="8" type="noConversion"/>
  </si>
  <si>
    <t>颱風洪水及工程險災害別各回歸期下非比例性再保合約風險抵減額度表</t>
    <phoneticPr fontId="8" type="noConversion"/>
  </si>
  <si>
    <t>貨物水險自留業務颱洪損失評估</t>
    <phoneticPr fontId="8" type="noConversion"/>
  </si>
  <si>
    <r>
      <t>表</t>
    </r>
    <r>
      <rPr>
        <sz val="12"/>
        <color rgb="FFFF0000"/>
        <rFont val="Times New Roman"/>
        <family val="1"/>
      </rPr>
      <t>30-5-2-1</t>
    </r>
    <r>
      <rPr>
        <sz val="12"/>
        <color rgb="FFFF0000"/>
        <rFont val="標楷體"/>
        <family val="4"/>
        <charset val="136"/>
      </rPr>
      <t>：公司資料表</t>
    </r>
  </si>
  <si>
    <r>
      <t>表</t>
    </r>
    <r>
      <rPr>
        <sz val="12"/>
        <color rgb="FFFF0000"/>
        <rFont val="Times New Roman"/>
        <family val="1"/>
      </rPr>
      <t>30-5-2-2-1</t>
    </r>
    <r>
      <rPr>
        <sz val="12"/>
        <color rgb="FFFF0000"/>
        <rFont val="標楷體"/>
        <family val="4"/>
        <charset val="136"/>
      </rPr>
      <t>：地震損失評估</t>
    </r>
  </si>
  <si>
    <r>
      <t>表</t>
    </r>
    <r>
      <rPr>
        <sz val="12"/>
        <color rgb="FFFF0000"/>
        <rFont val="Times New Roman"/>
        <family val="1"/>
      </rPr>
      <t>30-5-2-2-2</t>
    </r>
    <r>
      <rPr>
        <sz val="12"/>
        <color rgb="FFFF0000"/>
        <rFont val="標楷體"/>
        <family val="4"/>
        <charset val="136"/>
      </rPr>
      <t>：颱風洪水損失評估</t>
    </r>
  </si>
  <si>
    <r>
      <t>表</t>
    </r>
    <r>
      <rPr>
        <sz val="12"/>
        <color rgb="FFFF0000"/>
        <rFont val="Times New Roman"/>
        <family val="1"/>
      </rPr>
      <t>30-5-2-3-1</t>
    </r>
    <r>
      <rPr>
        <sz val="12"/>
        <color rgb="FFFF0000"/>
        <rFont val="標楷體"/>
        <family val="4"/>
        <charset val="136"/>
      </rPr>
      <t>：特殊業務資料表</t>
    </r>
    <r>
      <rPr>
        <sz val="12"/>
        <color rgb="FFFF0000"/>
        <rFont val="Times New Roman"/>
        <family val="1"/>
      </rPr>
      <t>(</t>
    </r>
    <r>
      <rPr>
        <sz val="12"/>
        <color rgb="FFFF0000"/>
        <rFont val="標楷體"/>
        <family val="4"/>
        <charset val="136"/>
      </rPr>
      <t>地震</t>
    </r>
    <r>
      <rPr>
        <sz val="12"/>
        <color rgb="FFFF0000"/>
        <rFont val="Times New Roman"/>
        <family val="1"/>
      </rPr>
      <t>)</t>
    </r>
  </si>
  <si>
    <r>
      <t>表</t>
    </r>
    <r>
      <rPr>
        <sz val="12"/>
        <color rgb="FFFF0000"/>
        <rFont val="Times New Roman"/>
        <family val="1"/>
      </rPr>
      <t>30-5-2-3-2</t>
    </r>
    <r>
      <rPr>
        <sz val="12"/>
        <color rgb="FFFF0000"/>
        <rFont val="標楷體"/>
        <family val="4"/>
        <charset val="136"/>
      </rPr>
      <t>：特殊業務資料表</t>
    </r>
    <r>
      <rPr>
        <sz val="12"/>
        <color rgb="FFFF0000"/>
        <rFont val="Times New Roman"/>
        <family val="1"/>
      </rPr>
      <t>(</t>
    </r>
    <r>
      <rPr>
        <sz val="12"/>
        <color rgb="FFFF0000"/>
        <rFont val="標楷體"/>
        <family val="4"/>
        <charset val="136"/>
      </rPr>
      <t>颱風洪水</t>
    </r>
    <r>
      <rPr>
        <sz val="12"/>
        <color rgb="FFFF0000"/>
        <rFont val="Times New Roman"/>
        <family val="1"/>
      </rPr>
      <t>)</t>
    </r>
  </si>
  <si>
    <r>
      <t>表</t>
    </r>
    <r>
      <rPr>
        <sz val="12"/>
        <color rgb="FFFF0000"/>
        <rFont val="Times New Roman"/>
        <family val="1"/>
      </rPr>
      <t>30-5-2-4-1</t>
    </r>
    <r>
      <rPr>
        <sz val="12"/>
        <color rgb="FFFF0000"/>
        <rFont val="標楷體"/>
        <family val="4"/>
        <charset val="136"/>
      </rPr>
      <t>：模型產出係數</t>
    </r>
    <r>
      <rPr>
        <sz val="12"/>
        <color rgb="FFFF0000"/>
        <rFont val="Times New Roman"/>
        <family val="1"/>
      </rPr>
      <t>(</t>
    </r>
    <r>
      <rPr>
        <sz val="12"/>
        <color rgb="FFFF0000"/>
        <rFont val="標楷體"/>
        <family val="4"/>
        <charset val="136"/>
      </rPr>
      <t>車火</t>
    </r>
    <r>
      <rPr>
        <sz val="12"/>
        <color rgb="FFFF0000"/>
        <rFont val="Times New Roman"/>
        <family val="1"/>
      </rPr>
      <t>)</t>
    </r>
  </si>
  <si>
    <r>
      <t>表</t>
    </r>
    <r>
      <rPr>
        <sz val="12"/>
        <color rgb="FFFF0000"/>
        <rFont val="Times New Roman"/>
        <family val="1"/>
      </rPr>
      <t>30-5-2-4-2</t>
    </r>
    <r>
      <rPr>
        <sz val="12"/>
        <color rgb="FFFF0000"/>
        <rFont val="標楷體"/>
        <family val="4"/>
        <charset val="136"/>
      </rPr>
      <t>：模型產出係數</t>
    </r>
    <r>
      <rPr>
        <sz val="12"/>
        <color rgb="FFFF0000"/>
        <rFont val="Times New Roman"/>
        <family val="1"/>
      </rPr>
      <t>(</t>
    </r>
    <r>
      <rPr>
        <sz val="12"/>
        <color rgb="FFFF0000"/>
        <rFont val="標楷體"/>
        <family val="4"/>
        <charset val="136"/>
      </rPr>
      <t>水工</t>
    </r>
    <r>
      <rPr>
        <sz val="12"/>
        <color rgb="FFFF0000"/>
        <rFont val="Times New Roman"/>
        <family val="1"/>
      </rPr>
      <t>)</t>
    </r>
  </si>
  <si>
    <r>
      <t>表</t>
    </r>
    <r>
      <rPr>
        <sz val="12"/>
        <color rgb="FFFF0000"/>
        <rFont val="Times New Roman"/>
        <family val="1"/>
      </rPr>
      <t>30-5-2-5-1</t>
    </r>
    <r>
      <rPr>
        <sz val="12"/>
        <color rgb="FFFF0000"/>
        <rFont val="標楷體"/>
        <family val="4"/>
        <charset val="136"/>
      </rPr>
      <t>：火險</t>
    </r>
    <r>
      <rPr>
        <sz val="12"/>
        <color rgb="FFFF0000"/>
        <rFont val="Times New Roman"/>
        <family val="1"/>
      </rPr>
      <t>100RP</t>
    </r>
    <r>
      <rPr>
        <sz val="12"/>
        <color rgb="FFFF0000"/>
        <rFont val="標楷體"/>
        <family val="4"/>
        <charset val="136"/>
      </rPr>
      <t>地震非比例層調整係數</t>
    </r>
  </si>
  <si>
    <r>
      <t>表</t>
    </r>
    <r>
      <rPr>
        <sz val="12"/>
        <color rgb="FFFF0000"/>
        <rFont val="Times New Roman"/>
        <family val="1"/>
      </rPr>
      <t>30-5-2-5-2</t>
    </r>
    <r>
      <rPr>
        <sz val="12"/>
        <color rgb="FFFF0000"/>
        <rFont val="標楷體"/>
        <family val="4"/>
        <charset val="136"/>
      </rPr>
      <t>：火險</t>
    </r>
    <r>
      <rPr>
        <sz val="12"/>
        <color rgb="FFFF0000"/>
        <rFont val="Times New Roman"/>
        <family val="1"/>
      </rPr>
      <t>200RP</t>
    </r>
    <r>
      <rPr>
        <sz val="12"/>
        <color rgb="FFFF0000"/>
        <rFont val="標楷體"/>
        <family val="4"/>
        <charset val="136"/>
      </rPr>
      <t>地震非比例層調整係數</t>
    </r>
  </si>
  <si>
    <r>
      <t>表</t>
    </r>
    <r>
      <rPr>
        <sz val="12"/>
        <color rgb="FFFF0000"/>
        <rFont val="Times New Roman"/>
        <family val="1"/>
      </rPr>
      <t>30-5-2-5-3</t>
    </r>
    <r>
      <rPr>
        <sz val="12"/>
        <color rgb="FFFF0000"/>
        <rFont val="標楷體"/>
        <family val="4"/>
        <charset val="136"/>
      </rPr>
      <t>：工程險</t>
    </r>
    <r>
      <rPr>
        <sz val="12"/>
        <color rgb="FFFF0000"/>
        <rFont val="Times New Roman"/>
        <family val="1"/>
      </rPr>
      <t>200RP</t>
    </r>
    <r>
      <rPr>
        <sz val="12"/>
        <color rgb="FFFF0000"/>
        <rFont val="標楷體"/>
        <family val="4"/>
        <charset val="136"/>
      </rPr>
      <t>地震非比例層調整係數</t>
    </r>
  </si>
  <si>
    <r>
      <t>表</t>
    </r>
    <r>
      <rPr>
        <sz val="12"/>
        <color rgb="FFFF0000"/>
        <rFont val="Times New Roman"/>
        <family val="1"/>
      </rPr>
      <t>30-5-2-5-4</t>
    </r>
    <r>
      <rPr>
        <sz val="12"/>
        <color rgb="FFFF0000"/>
        <rFont val="標楷體"/>
        <family val="4"/>
        <charset val="136"/>
      </rPr>
      <t>：火險</t>
    </r>
    <r>
      <rPr>
        <sz val="12"/>
        <color rgb="FFFF0000"/>
        <rFont val="Times New Roman"/>
        <family val="1"/>
      </rPr>
      <t>100RP</t>
    </r>
    <r>
      <rPr>
        <sz val="12"/>
        <color rgb="FFFF0000"/>
        <rFont val="標楷體"/>
        <family val="4"/>
        <charset val="136"/>
      </rPr>
      <t>颱洪非比例層調整係數</t>
    </r>
  </si>
  <si>
    <r>
      <t>表</t>
    </r>
    <r>
      <rPr>
        <sz val="12"/>
        <color rgb="FFFF0000"/>
        <rFont val="Times New Roman"/>
        <family val="1"/>
      </rPr>
      <t>30-5-2-5-5</t>
    </r>
    <r>
      <rPr>
        <sz val="12"/>
        <color rgb="FFFF0000"/>
        <rFont val="標楷體"/>
        <family val="4"/>
        <charset val="136"/>
      </rPr>
      <t>：火險</t>
    </r>
    <r>
      <rPr>
        <sz val="12"/>
        <color rgb="FFFF0000"/>
        <rFont val="Times New Roman"/>
        <family val="1"/>
      </rPr>
      <t>200RP</t>
    </r>
    <r>
      <rPr>
        <sz val="12"/>
        <color rgb="FFFF0000"/>
        <rFont val="標楷體"/>
        <family val="4"/>
        <charset val="136"/>
      </rPr>
      <t>颱洪非比例層調整係數</t>
    </r>
  </si>
  <si>
    <r>
      <t>表</t>
    </r>
    <r>
      <rPr>
        <sz val="12"/>
        <color rgb="FFFF0000"/>
        <rFont val="Times New Roman"/>
        <family val="1"/>
      </rPr>
      <t>30-5-2-5-6</t>
    </r>
    <r>
      <rPr>
        <sz val="12"/>
        <color rgb="FFFF0000"/>
        <rFont val="標楷體"/>
        <family val="4"/>
        <charset val="136"/>
      </rPr>
      <t>：工程險</t>
    </r>
    <r>
      <rPr>
        <sz val="12"/>
        <color rgb="FFFF0000"/>
        <rFont val="Times New Roman"/>
        <family val="1"/>
      </rPr>
      <t>200RP</t>
    </r>
    <r>
      <rPr>
        <sz val="12"/>
        <color rgb="FFFF0000"/>
        <rFont val="標楷體"/>
        <family val="4"/>
        <charset val="136"/>
      </rPr>
      <t>颱洪非比例層調整係數</t>
    </r>
  </si>
  <si>
    <r>
      <rPr>
        <sz val="12"/>
        <color rgb="FFFF0000"/>
        <rFont val="標楷體"/>
        <family val="4"/>
        <charset val="136"/>
      </rPr>
      <t>半年</t>
    </r>
    <phoneticPr fontId="6" type="noConversion"/>
  </si>
  <si>
    <r>
      <rPr>
        <sz val="12"/>
        <color rgb="FFFF0000"/>
        <rFont val="標楷體"/>
        <family val="4"/>
        <charset val="136"/>
      </rPr>
      <t>否</t>
    </r>
  </si>
  <si>
    <r>
      <rPr>
        <sz val="12"/>
        <color rgb="FFFF0000"/>
        <rFont val="標楷體"/>
        <family val="4"/>
        <charset val="136"/>
      </rPr>
      <t>是</t>
    </r>
    <phoneticPr fontId="8" type="noConversion"/>
  </si>
  <si>
    <r>
      <rPr>
        <sz val="12"/>
        <color rgb="FFFF0000"/>
        <rFont val="標楷體"/>
        <family val="4"/>
        <charset val="136"/>
      </rPr>
      <t>全部</t>
    </r>
    <phoneticPr fontId="8" type="noConversion"/>
  </si>
  <si>
    <r>
      <t>表</t>
    </r>
    <r>
      <rPr>
        <sz val="12"/>
        <color rgb="FFFF0000"/>
        <rFont val="Times New Roman"/>
        <family val="1"/>
      </rPr>
      <t>30-5-2-6</t>
    </r>
    <r>
      <rPr>
        <sz val="12"/>
        <color rgb="FFFF0000"/>
        <rFont val="標楷體"/>
        <family val="4"/>
        <charset val="136"/>
      </rPr>
      <t>：特殊業務表填報範例</t>
    </r>
  </si>
  <si>
    <r>
      <rPr>
        <sz val="12"/>
        <color theme="1"/>
        <rFont val="標楷體"/>
        <family val="4"/>
        <charset val="136"/>
      </rPr>
      <t>表</t>
    </r>
    <r>
      <rPr>
        <sz val="12"/>
        <color theme="1"/>
        <rFont val="Times New Roman"/>
        <family val="1"/>
      </rPr>
      <t>05-1</t>
    </r>
    <r>
      <rPr>
        <sz val="12"/>
        <color theme="1"/>
        <rFont val="標楷體"/>
        <family val="4"/>
        <charset val="136"/>
      </rPr>
      <t>：資金運用表</t>
    </r>
    <phoneticPr fontId="8" type="noConversion"/>
  </si>
  <si>
    <r>
      <rPr>
        <sz val="12"/>
        <color theme="1"/>
        <rFont val="標楷體"/>
        <family val="4"/>
        <charset val="136"/>
      </rPr>
      <t>單位：新台幣元</t>
    </r>
    <r>
      <rPr>
        <sz val="12"/>
        <color theme="1"/>
        <rFont val="Times New Roman"/>
        <family val="1"/>
      </rPr>
      <t>,%</t>
    </r>
    <phoneticPr fontId="6" type="noConversion"/>
  </si>
  <si>
    <r>
      <rPr>
        <b/>
        <sz val="12"/>
        <color theme="1"/>
        <rFont val="標楷體"/>
        <family val="4"/>
        <charset val="136"/>
      </rPr>
      <t>列號</t>
    </r>
    <phoneticPr fontId="8" type="noConversion"/>
  </si>
  <si>
    <r>
      <rPr>
        <b/>
        <sz val="12"/>
        <color theme="1"/>
        <rFont val="標楷體"/>
        <family val="4"/>
        <charset val="136"/>
      </rPr>
      <t>資金運用類別</t>
    </r>
    <phoneticPr fontId="8" type="noConversion"/>
  </si>
  <si>
    <r>
      <rPr>
        <b/>
        <sz val="12"/>
        <color theme="1"/>
        <rFont val="標楷體"/>
        <family val="4"/>
        <charset val="136"/>
      </rPr>
      <t>本期</t>
    </r>
    <phoneticPr fontId="8" type="noConversion"/>
  </si>
  <si>
    <r>
      <rPr>
        <b/>
        <sz val="12"/>
        <color theme="1"/>
        <rFont val="標楷體"/>
        <family val="4"/>
        <charset val="136"/>
      </rPr>
      <t>上期</t>
    </r>
    <phoneticPr fontId="8" type="noConversion"/>
  </si>
  <si>
    <r>
      <rPr>
        <b/>
        <sz val="12"/>
        <color theme="1"/>
        <rFont val="標楷體"/>
        <family val="4"/>
        <charset val="136"/>
      </rPr>
      <t>比較增減</t>
    </r>
    <phoneticPr fontId="8" type="noConversion"/>
  </si>
  <si>
    <r>
      <rPr>
        <b/>
        <sz val="12"/>
        <color theme="1"/>
        <rFont val="標楷體"/>
        <family val="4"/>
        <charset val="136"/>
      </rPr>
      <t>帳載金額</t>
    </r>
  </si>
  <si>
    <r>
      <rPr>
        <b/>
        <sz val="12"/>
        <color theme="1"/>
        <rFont val="標楷體"/>
        <family val="4"/>
        <charset val="136"/>
      </rPr>
      <t>占資金來源比率</t>
    </r>
    <phoneticPr fontId="6" type="noConversion"/>
  </si>
  <si>
    <r>
      <rPr>
        <b/>
        <sz val="12"/>
        <color theme="1"/>
        <rFont val="標楷體"/>
        <family val="4"/>
        <charset val="136"/>
      </rPr>
      <t>非認許資產</t>
    </r>
    <phoneticPr fontId="8" type="noConversion"/>
  </si>
  <si>
    <r>
      <rPr>
        <b/>
        <sz val="12"/>
        <color theme="1"/>
        <rFont val="標楷體"/>
        <family val="4"/>
        <charset val="136"/>
      </rPr>
      <t>淨認許資產</t>
    </r>
    <phoneticPr fontId="8" type="noConversion"/>
  </si>
  <si>
    <r>
      <rPr>
        <b/>
        <sz val="12"/>
        <color theme="1"/>
        <rFont val="標楷體"/>
        <family val="4"/>
        <charset val="136"/>
      </rPr>
      <t>帳載金額</t>
    </r>
    <phoneticPr fontId="6"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</si>
  <si>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8)</t>
    </r>
    <phoneticPr fontId="8" type="noConversion"/>
  </si>
  <si>
    <r>
      <rPr>
        <sz val="12"/>
        <color theme="1"/>
        <rFont val="標楷體"/>
        <family val="4"/>
        <charset val="136"/>
      </rPr>
      <t>現金及銀行存款</t>
    </r>
    <r>
      <rPr>
        <sz val="9"/>
        <rFont val="Times New Roman"/>
        <family val="1"/>
      </rPr>
      <t/>
    </r>
    <phoneticPr fontId="8" type="noConversion"/>
  </si>
  <si>
    <r>
      <rPr>
        <sz val="12"/>
        <color theme="1"/>
        <rFont val="標楷體"/>
        <family val="4"/>
        <charset val="136"/>
      </rPr>
      <t>一、現金</t>
    </r>
    <phoneticPr fontId="8" type="noConversion"/>
  </si>
  <si>
    <r>
      <rPr>
        <sz val="12"/>
        <color theme="1"/>
        <rFont val="標楷體"/>
        <family val="4"/>
        <charset val="136"/>
      </rPr>
      <t>二、非關係金融機構銀行存款</t>
    </r>
    <phoneticPr fontId="8" type="noConversion"/>
  </si>
  <si>
    <r>
      <rPr>
        <sz val="12"/>
        <color theme="1"/>
        <rFont val="標楷體"/>
        <family val="4"/>
        <charset val="136"/>
      </rPr>
      <t>三、關係金融機構銀行存款</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</si>
  <si>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具控制與從屬關係</t>
    </r>
  </si>
  <si>
    <r>
      <t>(</t>
    </r>
    <r>
      <rPr>
        <sz val="12"/>
        <color theme="1"/>
        <rFont val="標楷體"/>
        <family val="4"/>
        <charset val="136"/>
      </rPr>
      <t>二</t>
    </r>
    <r>
      <rPr>
        <sz val="12"/>
        <color theme="1"/>
        <rFont val="Times New Roman"/>
        <family val="1"/>
      </rPr>
      <t>)</t>
    </r>
    <r>
      <rPr>
        <sz val="12"/>
        <color theme="1"/>
        <rFont val="標楷體"/>
        <family val="4"/>
        <charset val="136"/>
      </rPr>
      <t>非控制與從屬關係</t>
    </r>
    <phoneticPr fontId="6" type="noConversion"/>
  </si>
  <si>
    <r>
      <rPr>
        <sz val="12"/>
        <color theme="1"/>
        <rFont val="標楷體"/>
        <family val="4"/>
        <charset val="136"/>
      </rPr>
      <t>現金及銀行存款合計</t>
    </r>
    <phoneticPr fontId="8" type="noConversion"/>
  </si>
  <si>
    <r>
      <rPr>
        <sz val="12"/>
        <color theme="1"/>
        <rFont val="標楷體"/>
        <family val="4"/>
        <charset val="136"/>
      </rPr>
      <t>有價證券</t>
    </r>
  </si>
  <si>
    <r>
      <rPr>
        <sz val="12"/>
        <color theme="1"/>
        <rFont val="標楷體"/>
        <family val="4"/>
        <charset val="136"/>
      </rPr>
      <t xml:space="preserve">一、公債、國庫券
</t>
    </r>
    <r>
      <rPr>
        <sz val="12"/>
        <color theme="1"/>
        <rFont val="Times New Roman"/>
        <family val="1"/>
      </rPr>
      <t>(</t>
    </r>
    <r>
      <rPr>
        <sz val="12"/>
        <color theme="1"/>
        <rFont val="標楷體"/>
        <family val="4"/>
        <charset val="136"/>
      </rPr>
      <t>保險法第</t>
    </r>
    <r>
      <rPr>
        <sz val="12"/>
        <color theme="1"/>
        <rFont val="Times New Roman"/>
        <family val="1"/>
      </rPr>
      <t>146</t>
    </r>
    <r>
      <rPr>
        <sz val="12"/>
        <color theme="1"/>
        <rFont val="標楷體"/>
        <family val="4"/>
        <charset val="136"/>
      </rPr>
      <t>條之一第一項第一款</t>
    </r>
    <r>
      <rPr>
        <sz val="12"/>
        <color theme="1"/>
        <rFont val="Times New Roman"/>
        <family val="1"/>
      </rPr>
      <t>)</t>
    </r>
    <phoneticPr fontId="8" type="noConversion"/>
  </si>
  <si>
    <r>
      <rPr>
        <sz val="12"/>
        <color theme="1"/>
        <rFont val="標楷體"/>
        <family val="4"/>
        <charset val="136"/>
      </rPr>
      <t xml:space="preserve">二、金融債券及其他經主管機關核准購買之有價證券
</t>
    </r>
    <r>
      <rPr>
        <sz val="12"/>
        <color theme="1"/>
        <rFont val="Times New Roman"/>
        <family val="1"/>
      </rPr>
      <t>(</t>
    </r>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第一項第二款及第六款</t>
    </r>
    <r>
      <rPr>
        <sz val="12"/>
        <color theme="1"/>
        <rFont val="Times New Roman"/>
        <family val="1"/>
      </rPr>
      <t>)</t>
    </r>
  </si>
  <si>
    <r>
      <t>(</t>
    </r>
    <r>
      <rPr>
        <sz val="12"/>
        <color theme="1"/>
        <rFont val="標楷體"/>
        <family val="4"/>
        <charset val="136"/>
      </rPr>
      <t>一</t>
    </r>
    <r>
      <rPr>
        <sz val="12"/>
        <color theme="1"/>
        <rFont val="Times New Roman"/>
        <family val="1"/>
      </rPr>
      <t>)</t>
    </r>
    <r>
      <rPr>
        <sz val="12"/>
        <color theme="1"/>
        <rFont val="標楷體"/>
        <family val="4"/>
        <charset val="136"/>
      </rPr>
      <t>非關係人</t>
    </r>
  </si>
  <si>
    <r>
      <t>1</t>
    </r>
    <r>
      <rPr>
        <sz val="12"/>
        <color theme="1"/>
        <rFont val="標楷體"/>
        <family val="4"/>
        <charset val="136"/>
      </rPr>
      <t>、金融債券</t>
    </r>
  </si>
  <si>
    <r>
      <t>2</t>
    </r>
    <r>
      <rPr>
        <sz val="12"/>
        <color theme="1"/>
        <rFont val="標楷體"/>
        <family val="4"/>
        <charset val="136"/>
      </rPr>
      <t>、可轉讓定期存單</t>
    </r>
  </si>
  <si>
    <r>
      <t>3</t>
    </r>
    <r>
      <rPr>
        <sz val="12"/>
        <color theme="1"/>
        <rFont val="標楷體"/>
        <family val="4"/>
        <charset val="136"/>
      </rPr>
      <t>、銀行承兌匯票</t>
    </r>
  </si>
  <si>
    <r>
      <t>4</t>
    </r>
    <r>
      <rPr>
        <sz val="12"/>
        <color theme="1"/>
        <rFont val="標楷體"/>
        <family val="4"/>
        <charset val="136"/>
      </rPr>
      <t>、金融機構保證商業本票</t>
    </r>
  </si>
  <si>
    <r>
      <t>5</t>
    </r>
    <r>
      <rPr>
        <sz val="12"/>
        <color theme="1"/>
        <rFont val="標楷體"/>
        <family val="4"/>
        <charset val="136"/>
      </rPr>
      <t>、附買回條件之債券投資</t>
    </r>
  </si>
  <si>
    <r>
      <t>6</t>
    </r>
    <r>
      <rPr>
        <sz val="12"/>
        <color theme="1"/>
        <rFont val="標楷體"/>
        <family val="4"/>
        <charset val="136"/>
      </rPr>
      <t>、不動產受益證劵</t>
    </r>
  </si>
  <si>
    <r>
      <t>7</t>
    </r>
    <r>
      <rPr>
        <sz val="12"/>
        <color theme="1"/>
        <rFont val="標楷體"/>
        <family val="4"/>
        <charset val="136"/>
      </rPr>
      <t>、金融資產受益證券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</si>
  <si>
    <r>
      <t>8</t>
    </r>
    <r>
      <rPr>
        <sz val="12"/>
        <color theme="1"/>
        <rFont val="標楷體"/>
        <family val="4"/>
        <charset val="136"/>
      </rPr>
      <t>、</t>
    </r>
    <r>
      <rPr>
        <sz val="12"/>
        <color theme="1"/>
        <rFont val="Times New Roman"/>
        <family val="1"/>
      </rPr>
      <t>ETF-</t>
    </r>
    <r>
      <rPr>
        <sz val="12"/>
        <color theme="1"/>
        <rFont val="標楷體"/>
        <family val="4"/>
        <charset val="136"/>
      </rPr>
      <t>股票型</t>
    </r>
  </si>
  <si>
    <r>
      <t>9</t>
    </r>
    <r>
      <rPr>
        <sz val="12"/>
        <color theme="1"/>
        <rFont val="標楷體"/>
        <family val="4"/>
        <charset val="136"/>
      </rPr>
      <t>、</t>
    </r>
    <r>
      <rPr>
        <sz val="12"/>
        <color theme="1"/>
        <rFont val="Times New Roman"/>
        <family val="1"/>
      </rPr>
      <t>ETF-</t>
    </r>
    <r>
      <rPr>
        <sz val="12"/>
        <color theme="1"/>
        <rFont val="標楷體"/>
        <family val="4"/>
        <charset val="136"/>
      </rPr>
      <t>債券型</t>
    </r>
  </si>
  <si>
    <r>
      <t>10</t>
    </r>
    <r>
      <rPr>
        <sz val="12"/>
        <color theme="1"/>
        <rFont val="標楷體"/>
        <family val="4"/>
        <charset val="136"/>
      </rPr>
      <t>、</t>
    </r>
    <r>
      <rPr>
        <sz val="12"/>
        <color theme="1"/>
        <rFont val="Times New Roman"/>
        <family val="1"/>
      </rPr>
      <t>ETF-</t>
    </r>
    <r>
      <rPr>
        <sz val="12"/>
        <color theme="1"/>
        <rFont val="標楷體"/>
        <family val="4"/>
        <charset val="136"/>
      </rPr>
      <t>其他型</t>
    </r>
  </si>
  <si>
    <r>
      <t>11</t>
    </r>
    <r>
      <rPr>
        <sz val="12"/>
        <color theme="1"/>
        <rFont val="標楷體"/>
        <family val="4"/>
        <charset val="136"/>
      </rPr>
      <t>、</t>
    </r>
    <r>
      <rPr>
        <sz val="12"/>
        <color theme="1"/>
        <rFont val="Times New Roman"/>
        <family val="1"/>
      </rPr>
      <t>ETN</t>
    </r>
  </si>
  <si>
    <r>
      <t>12</t>
    </r>
    <r>
      <rPr>
        <sz val="12"/>
        <color theme="1"/>
        <rFont val="標楷體"/>
        <family val="4"/>
        <charset val="136"/>
      </rPr>
      <t>、其他經核准之有價證券</t>
    </r>
  </si>
  <si>
    <r>
      <t>(</t>
    </r>
    <r>
      <rPr>
        <sz val="12"/>
        <color theme="1"/>
        <rFont val="標楷體"/>
        <family val="4"/>
        <charset val="136"/>
      </rPr>
      <t>二</t>
    </r>
    <r>
      <rPr>
        <sz val="12"/>
        <color theme="1"/>
        <rFont val="Times New Roman"/>
        <family val="1"/>
      </rPr>
      <t>)</t>
    </r>
    <r>
      <rPr>
        <sz val="12"/>
        <color theme="1"/>
        <rFont val="標楷體"/>
        <family val="4"/>
        <charset val="136"/>
      </rPr>
      <t>關係人</t>
    </r>
  </si>
  <si>
    <r>
      <t>1</t>
    </r>
    <r>
      <rPr>
        <sz val="12"/>
        <color theme="1"/>
        <rFont val="標楷體"/>
        <family val="4"/>
        <charset val="136"/>
      </rPr>
      <t>、具控制與從屬關係</t>
    </r>
  </si>
  <si>
    <r>
      <t>(1)ETF-</t>
    </r>
    <r>
      <rPr>
        <sz val="12"/>
        <color theme="1"/>
        <rFont val="標楷體"/>
        <family val="4"/>
        <charset val="136"/>
      </rPr>
      <t>股票型</t>
    </r>
  </si>
  <si>
    <r>
      <t>(2)ETF-</t>
    </r>
    <r>
      <rPr>
        <sz val="12"/>
        <color theme="1"/>
        <rFont val="標楷體"/>
        <family val="4"/>
        <charset val="136"/>
      </rPr>
      <t>債券型</t>
    </r>
  </si>
  <si>
    <r>
      <t>(3)ETF-</t>
    </r>
    <r>
      <rPr>
        <sz val="12"/>
        <color theme="1"/>
        <rFont val="標楷體"/>
        <family val="4"/>
        <charset val="136"/>
      </rPr>
      <t>其他型</t>
    </r>
  </si>
  <si>
    <r>
      <t>(5)</t>
    </r>
    <r>
      <rPr>
        <sz val="12"/>
        <color theme="1"/>
        <rFont val="標楷體"/>
        <family val="4"/>
        <charset val="136"/>
      </rPr>
      <t>其他</t>
    </r>
  </si>
  <si>
    <r>
      <t>2</t>
    </r>
    <r>
      <rPr>
        <sz val="12"/>
        <color theme="1"/>
        <rFont val="標楷體"/>
        <family val="4"/>
        <charset val="136"/>
      </rPr>
      <t>、非控制與從屬關係</t>
    </r>
  </si>
  <si>
    <r>
      <rPr>
        <sz val="12"/>
        <color theme="1"/>
        <rFont val="標楷體"/>
        <family val="4"/>
        <charset val="136"/>
      </rPr>
      <t xml:space="preserve">三、股票及公司債
</t>
    </r>
    <r>
      <rPr>
        <sz val="12"/>
        <color theme="1"/>
        <rFont val="Times New Roman"/>
        <family val="1"/>
      </rPr>
      <t>(</t>
    </r>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第一項第三及第四款</t>
    </r>
    <r>
      <rPr>
        <sz val="12"/>
        <color theme="1"/>
        <rFont val="Times New Roman"/>
        <family val="1"/>
      </rPr>
      <t>)</t>
    </r>
    <phoneticPr fontId="8" type="noConversion"/>
  </si>
  <si>
    <r>
      <t>1</t>
    </r>
    <r>
      <rPr>
        <sz val="12"/>
        <color theme="1"/>
        <rFont val="標楷體"/>
        <family val="4"/>
        <charset val="136"/>
      </rPr>
      <t>、股票</t>
    </r>
    <phoneticPr fontId="8" type="noConversion"/>
  </si>
  <si>
    <r>
      <t>(1)</t>
    </r>
    <r>
      <rPr>
        <sz val="12"/>
        <color theme="1"/>
        <rFont val="標楷體"/>
        <family val="4"/>
        <charset val="136"/>
      </rPr>
      <t>普通股</t>
    </r>
  </si>
  <si>
    <r>
      <t>(2)</t>
    </r>
    <r>
      <rPr>
        <sz val="12"/>
        <color theme="1"/>
        <rFont val="標楷體"/>
        <family val="4"/>
        <charset val="136"/>
      </rPr>
      <t>特別股</t>
    </r>
  </si>
  <si>
    <r>
      <t>-</t>
    </r>
    <r>
      <rPr>
        <sz val="12"/>
        <color theme="1"/>
        <rFont val="標楷體"/>
        <family val="4"/>
        <charset val="136"/>
      </rPr>
      <t>固定收益</t>
    </r>
  </si>
  <si>
    <r>
      <t>-</t>
    </r>
    <r>
      <rPr>
        <sz val="12"/>
        <color theme="1"/>
        <rFont val="標楷體"/>
        <family val="4"/>
        <charset val="136"/>
      </rPr>
      <t>非固定收益</t>
    </r>
  </si>
  <si>
    <r>
      <t>2</t>
    </r>
    <r>
      <rPr>
        <sz val="12"/>
        <color theme="1"/>
        <rFont val="標楷體"/>
        <family val="4"/>
        <charset val="136"/>
      </rPr>
      <t>、公司債</t>
    </r>
    <phoneticPr fontId="8" type="noConversion"/>
  </si>
  <si>
    <r>
      <t>(</t>
    </r>
    <r>
      <rPr>
        <sz val="12"/>
        <color theme="1"/>
        <rFont val="標楷體"/>
        <family val="4"/>
        <charset val="136"/>
      </rPr>
      <t>二</t>
    </r>
    <r>
      <rPr>
        <sz val="12"/>
        <color theme="1"/>
        <rFont val="Times New Roman"/>
        <family val="1"/>
      </rPr>
      <t>)</t>
    </r>
    <r>
      <rPr>
        <sz val="12"/>
        <color theme="1"/>
        <rFont val="標楷體"/>
        <family val="4"/>
        <charset val="136"/>
      </rPr>
      <t>關係人</t>
    </r>
    <phoneticPr fontId="8" type="noConversion"/>
  </si>
  <si>
    <r>
      <t>(1)</t>
    </r>
    <r>
      <rPr>
        <sz val="12"/>
        <color theme="1"/>
        <rFont val="標楷體"/>
        <family val="4"/>
        <charset val="136"/>
      </rPr>
      <t>具控制與從屬關係</t>
    </r>
  </si>
  <si>
    <r>
      <t>(2)</t>
    </r>
    <r>
      <rPr>
        <sz val="12"/>
        <color theme="1"/>
        <rFont val="標楷體"/>
        <family val="4"/>
        <charset val="136"/>
      </rPr>
      <t>非控制與從屬關係</t>
    </r>
  </si>
  <si>
    <r>
      <rPr>
        <sz val="12"/>
        <color theme="1"/>
        <rFont val="標楷體"/>
        <family val="4"/>
        <charset val="136"/>
      </rPr>
      <t>四、受益憑證</t>
    </r>
    <r>
      <rPr>
        <sz val="12"/>
        <color theme="1"/>
        <rFont val="Times New Roman"/>
        <family val="1"/>
      </rPr>
      <t>(</t>
    </r>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第一項第五款</t>
    </r>
    <r>
      <rPr>
        <sz val="12"/>
        <color theme="1"/>
        <rFont val="Times New Roman"/>
        <family val="1"/>
      </rPr>
      <t>)</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</si>
  <si>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非關係人</t>
    </r>
    <phoneticPr fontId="8" type="noConversion"/>
  </si>
  <si>
    <r>
      <t>1</t>
    </r>
    <r>
      <rPr>
        <sz val="12"/>
        <color theme="1"/>
        <rFont val="標楷體"/>
        <family val="4"/>
        <charset val="136"/>
      </rPr>
      <t>、股票型共同基金</t>
    </r>
  </si>
  <si>
    <r>
      <t>2</t>
    </r>
    <r>
      <rPr>
        <sz val="12"/>
        <color theme="1"/>
        <rFont val="標楷體"/>
        <family val="4"/>
        <charset val="136"/>
      </rPr>
      <t>、債券型共同基金</t>
    </r>
  </si>
  <si>
    <r>
      <t>3</t>
    </r>
    <r>
      <rPr>
        <sz val="12"/>
        <color theme="1"/>
        <rFont val="標楷體"/>
        <family val="4"/>
        <charset val="136"/>
      </rPr>
      <t>、平衡型共同基金及多重資產型基金</t>
    </r>
    <phoneticPr fontId="6" type="noConversion"/>
  </si>
  <si>
    <r>
      <t>4</t>
    </r>
    <r>
      <rPr>
        <sz val="12"/>
        <color theme="1"/>
        <rFont val="標楷體"/>
        <family val="4"/>
        <charset val="136"/>
      </rPr>
      <t>、避險型共同基金</t>
    </r>
  </si>
  <si>
    <r>
      <t>5</t>
    </r>
    <r>
      <rPr>
        <sz val="12"/>
        <color theme="1"/>
        <rFont val="標楷體"/>
        <family val="4"/>
        <charset val="136"/>
      </rPr>
      <t>、貨幣型共同基金</t>
    </r>
  </si>
  <si>
    <r>
      <t>6</t>
    </r>
    <r>
      <rPr>
        <sz val="12"/>
        <color theme="1"/>
        <rFont val="標楷體"/>
        <family val="4"/>
        <charset val="136"/>
      </rPr>
      <t>、私募基金</t>
    </r>
  </si>
  <si>
    <r>
      <t>7</t>
    </r>
    <r>
      <rPr>
        <sz val="12"/>
        <color theme="1"/>
        <rFont val="標楷體"/>
        <family val="4"/>
        <charset val="136"/>
      </rPr>
      <t>、其他</t>
    </r>
  </si>
  <si>
    <r>
      <t>(</t>
    </r>
    <r>
      <rPr>
        <sz val="12"/>
        <color theme="1"/>
        <rFont val="標楷體"/>
        <family val="4"/>
        <charset val="136"/>
      </rPr>
      <t>二</t>
    </r>
    <r>
      <rPr>
        <sz val="12"/>
        <color theme="1"/>
        <rFont val="Times New Roman"/>
        <family val="1"/>
      </rPr>
      <t>)</t>
    </r>
    <r>
      <rPr>
        <sz val="12"/>
        <color theme="1"/>
        <rFont val="標楷體"/>
        <family val="4"/>
        <charset val="136"/>
      </rPr>
      <t>、關係人</t>
    </r>
    <phoneticPr fontId="8" type="noConversion"/>
  </si>
  <si>
    <r>
      <t>1</t>
    </r>
    <r>
      <rPr>
        <sz val="12"/>
        <color theme="1"/>
        <rFont val="標楷體"/>
        <family val="4"/>
        <charset val="136"/>
      </rPr>
      <t>、具控制與從屬關係</t>
    </r>
    <phoneticPr fontId="8" type="noConversion"/>
  </si>
  <si>
    <r>
      <t>(1)</t>
    </r>
    <r>
      <rPr>
        <sz val="12"/>
        <color theme="1"/>
        <rFont val="標楷體"/>
        <family val="4"/>
        <charset val="136"/>
      </rPr>
      <t>股票型共同基金</t>
    </r>
  </si>
  <si>
    <r>
      <t>(2)</t>
    </r>
    <r>
      <rPr>
        <sz val="12"/>
        <color theme="1"/>
        <rFont val="標楷體"/>
        <family val="4"/>
        <charset val="136"/>
      </rPr>
      <t>債券型共同基金</t>
    </r>
  </si>
  <si>
    <r>
      <t>(3)</t>
    </r>
    <r>
      <rPr>
        <sz val="12"/>
        <color theme="1"/>
        <rFont val="標楷體"/>
        <family val="4"/>
        <charset val="136"/>
      </rPr>
      <t>平衡型共同基金及多重資產型基金</t>
    </r>
    <phoneticPr fontId="6" type="noConversion"/>
  </si>
  <si>
    <r>
      <t>(4)</t>
    </r>
    <r>
      <rPr>
        <sz val="12"/>
        <color theme="1"/>
        <rFont val="標楷體"/>
        <family val="4"/>
        <charset val="136"/>
      </rPr>
      <t>避險型共同基金</t>
    </r>
  </si>
  <si>
    <r>
      <t>(5)</t>
    </r>
    <r>
      <rPr>
        <sz val="12"/>
        <color theme="1"/>
        <rFont val="標楷體"/>
        <family val="4"/>
        <charset val="136"/>
      </rPr>
      <t>貨幣型共同基金</t>
    </r>
  </si>
  <si>
    <r>
      <t>(6)</t>
    </r>
    <r>
      <rPr>
        <sz val="12"/>
        <color theme="1"/>
        <rFont val="標楷體"/>
        <family val="4"/>
        <charset val="136"/>
      </rPr>
      <t>私募基金</t>
    </r>
  </si>
  <si>
    <r>
      <t>(7)</t>
    </r>
    <r>
      <rPr>
        <sz val="12"/>
        <color theme="1"/>
        <rFont val="標楷體"/>
        <family val="4"/>
        <charset val="136"/>
      </rPr>
      <t>其他</t>
    </r>
  </si>
  <si>
    <r>
      <t>2</t>
    </r>
    <r>
      <rPr>
        <sz val="12"/>
        <color theme="1"/>
        <rFont val="標楷體"/>
        <family val="4"/>
        <charset val="136"/>
      </rPr>
      <t>、非控制與從屬關係</t>
    </r>
    <phoneticPr fontId="8" type="noConversion"/>
  </si>
  <si>
    <r>
      <rPr>
        <sz val="12"/>
        <color theme="1"/>
        <rFont val="標楷體"/>
        <family val="4"/>
        <charset val="136"/>
      </rPr>
      <t>有價證券合計</t>
    </r>
  </si>
  <si>
    <r>
      <rPr>
        <sz val="12"/>
        <color theme="1"/>
        <rFont val="標楷體"/>
        <family val="4"/>
        <charset val="136"/>
      </rPr>
      <t>不動產</t>
    </r>
  </si>
  <si>
    <r>
      <rPr>
        <sz val="12"/>
        <color theme="1"/>
        <rFont val="標楷體"/>
        <family val="4"/>
        <charset val="136"/>
      </rPr>
      <t>一、投資非關係人不動產</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</si>
  <si>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自用不動產</t>
    </r>
  </si>
  <si>
    <r>
      <t>(</t>
    </r>
    <r>
      <rPr>
        <sz val="12"/>
        <color theme="1"/>
        <rFont val="標楷體"/>
        <family val="4"/>
        <charset val="136"/>
      </rPr>
      <t>二</t>
    </r>
    <r>
      <rPr>
        <sz val="12"/>
        <color theme="1"/>
        <rFont val="Times New Roman"/>
        <family val="1"/>
      </rPr>
      <t>)</t>
    </r>
    <r>
      <rPr>
        <sz val="12"/>
        <color theme="1"/>
        <rFont val="標楷體"/>
        <family val="4"/>
        <charset val="136"/>
      </rPr>
      <t>不動產投資</t>
    </r>
  </si>
  <si>
    <r>
      <t>(</t>
    </r>
    <r>
      <rPr>
        <sz val="12"/>
        <color theme="1"/>
        <rFont val="標楷體"/>
        <family val="4"/>
        <charset val="136"/>
      </rPr>
      <t>三</t>
    </r>
    <r>
      <rPr>
        <sz val="12"/>
        <color theme="1"/>
        <rFont val="Times New Roman"/>
        <family val="1"/>
      </rPr>
      <t>)</t>
    </r>
    <r>
      <rPr>
        <sz val="12"/>
        <color theme="1"/>
        <rFont val="標楷體"/>
        <family val="4"/>
        <charset val="136"/>
      </rPr>
      <t>承受擔保品</t>
    </r>
    <r>
      <rPr>
        <sz val="12"/>
        <color theme="1"/>
        <rFont val="Times New Roman"/>
        <family val="1"/>
      </rPr>
      <t>--</t>
    </r>
    <r>
      <rPr>
        <sz val="12"/>
        <color theme="1"/>
        <rFont val="標楷體"/>
        <family val="4"/>
        <charset val="136"/>
      </rPr>
      <t>協議取得</t>
    </r>
  </si>
  <si>
    <r>
      <t>(</t>
    </r>
    <r>
      <rPr>
        <sz val="12"/>
        <color theme="1"/>
        <rFont val="標楷體"/>
        <family val="4"/>
        <charset val="136"/>
      </rPr>
      <t>四</t>
    </r>
    <r>
      <rPr>
        <sz val="12"/>
        <color theme="1"/>
        <rFont val="Times New Roman"/>
        <family val="1"/>
      </rPr>
      <t>)</t>
    </r>
    <r>
      <rPr>
        <sz val="12"/>
        <color theme="1"/>
        <rFont val="標楷體"/>
        <family val="4"/>
        <charset val="136"/>
      </rPr>
      <t>承受擔保品</t>
    </r>
    <r>
      <rPr>
        <sz val="12"/>
        <color theme="1"/>
        <rFont val="Times New Roman"/>
        <family val="1"/>
      </rPr>
      <t>--</t>
    </r>
    <r>
      <rPr>
        <sz val="12"/>
        <color theme="1"/>
        <rFont val="標楷體"/>
        <family val="4"/>
        <charset val="136"/>
      </rPr>
      <t>經法院拍賣取得</t>
    </r>
  </si>
  <si>
    <r>
      <t>(</t>
    </r>
    <r>
      <rPr>
        <sz val="12"/>
        <color theme="1"/>
        <rFont val="標楷體"/>
        <family val="4"/>
        <charset val="136"/>
      </rPr>
      <t>五</t>
    </r>
    <r>
      <rPr>
        <sz val="12"/>
        <color theme="1"/>
        <rFont val="Times New Roman"/>
        <family val="1"/>
      </rPr>
      <t>)</t>
    </r>
    <r>
      <rPr>
        <sz val="12"/>
        <color theme="1"/>
        <rFont val="標楷體"/>
        <family val="4"/>
        <charset val="136"/>
      </rPr>
      <t>預付房地款</t>
    </r>
  </si>
  <si>
    <r>
      <t>(</t>
    </r>
    <r>
      <rPr>
        <sz val="12"/>
        <color theme="1"/>
        <rFont val="標楷體"/>
        <family val="4"/>
        <charset val="136"/>
      </rPr>
      <t>六</t>
    </r>
    <r>
      <rPr>
        <sz val="12"/>
        <color theme="1"/>
        <rFont val="Times New Roman"/>
        <family val="1"/>
      </rPr>
      <t>)</t>
    </r>
    <r>
      <rPr>
        <sz val="12"/>
        <color theme="1"/>
        <rFont val="標楷體"/>
        <family val="4"/>
        <charset val="136"/>
      </rPr>
      <t>未完工程</t>
    </r>
  </si>
  <si>
    <r>
      <t>1</t>
    </r>
    <r>
      <rPr>
        <sz val="12"/>
        <color theme="1"/>
        <rFont val="標楷體"/>
        <family val="4"/>
        <charset val="136"/>
      </rPr>
      <t>、投資用</t>
    </r>
  </si>
  <si>
    <r>
      <t>2</t>
    </r>
    <r>
      <rPr>
        <sz val="12"/>
        <color theme="1"/>
        <rFont val="標楷體"/>
        <family val="4"/>
        <charset val="136"/>
      </rPr>
      <t>、自用</t>
    </r>
  </si>
  <si>
    <r>
      <rPr>
        <sz val="12"/>
        <color theme="1"/>
        <rFont val="標楷體"/>
        <family val="4"/>
        <charset val="136"/>
      </rPr>
      <t>二、投資關係人不動產</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</si>
  <si>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具控制與從屬關係</t>
    </r>
    <phoneticPr fontId="8" type="noConversion"/>
  </si>
  <si>
    <r>
      <t>(</t>
    </r>
    <r>
      <rPr>
        <sz val="12"/>
        <color theme="1"/>
        <rFont val="標楷體"/>
        <family val="4"/>
        <charset val="136"/>
      </rPr>
      <t>二</t>
    </r>
    <r>
      <rPr>
        <sz val="12"/>
        <color theme="1"/>
        <rFont val="Times New Roman"/>
        <family val="1"/>
      </rPr>
      <t>)</t>
    </r>
    <r>
      <rPr>
        <sz val="12"/>
        <color theme="1"/>
        <rFont val="標楷體"/>
        <family val="4"/>
        <charset val="136"/>
      </rPr>
      <t>非控制與從屬關係</t>
    </r>
    <phoneticPr fontId="8" type="noConversion"/>
  </si>
  <si>
    <r>
      <rPr>
        <sz val="12"/>
        <color theme="1"/>
        <rFont val="標楷體"/>
        <family val="4"/>
        <charset val="136"/>
      </rPr>
      <t>不動產合計</t>
    </r>
  </si>
  <si>
    <r>
      <rPr>
        <sz val="12"/>
        <color theme="1"/>
        <rFont val="標楷體"/>
        <family val="4"/>
        <charset val="136"/>
      </rPr>
      <t>除自用不動產外之不動產投資合計</t>
    </r>
    <phoneticPr fontId="8" type="noConversion"/>
  </si>
  <si>
    <r>
      <rPr>
        <sz val="12"/>
        <color theme="1"/>
        <rFont val="標楷體"/>
        <family val="4"/>
        <charset val="136"/>
      </rPr>
      <t>放款</t>
    </r>
    <r>
      <rPr>
        <sz val="9"/>
        <rFont val="Times New Roman"/>
        <family val="1"/>
      </rPr>
      <t/>
    </r>
    <phoneticPr fontId="8" type="noConversion"/>
  </si>
  <si>
    <r>
      <rPr>
        <sz val="12"/>
        <color theme="1"/>
        <rFont val="標楷體"/>
        <family val="4"/>
        <charset val="136"/>
      </rPr>
      <t>一、非利害關係人放款</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</si>
  <si>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壽險貸款</t>
    </r>
  </si>
  <si>
    <r>
      <t>(</t>
    </r>
    <r>
      <rPr>
        <sz val="12"/>
        <color theme="1"/>
        <rFont val="標楷體"/>
        <family val="4"/>
        <charset val="136"/>
      </rPr>
      <t>二</t>
    </r>
    <r>
      <rPr>
        <sz val="12"/>
        <color theme="1"/>
        <rFont val="Times New Roman"/>
        <family val="1"/>
      </rPr>
      <t>)</t>
    </r>
    <r>
      <rPr>
        <sz val="12"/>
        <color theme="1"/>
        <rFont val="標楷體"/>
        <family val="4"/>
        <charset val="136"/>
      </rPr>
      <t>不動產擔保放款</t>
    </r>
  </si>
  <si>
    <r>
      <t>(</t>
    </r>
    <r>
      <rPr>
        <sz val="12"/>
        <color theme="1"/>
        <rFont val="標楷體"/>
        <family val="4"/>
        <charset val="136"/>
      </rPr>
      <t>三</t>
    </r>
    <r>
      <rPr>
        <sz val="12"/>
        <color theme="1"/>
        <rFont val="Times New Roman"/>
        <family val="1"/>
      </rPr>
      <t>)</t>
    </r>
    <r>
      <rPr>
        <sz val="12"/>
        <color theme="1"/>
        <rFont val="標楷體"/>
        <family val="4"/>
        <charset val="136"/>
      </rPr>
      <t>動產擔保放款</t>
    </r>
  </si>
  <si>
    <r>
      <t>(</t>
    </r>
    <r>
      <rPr>
        <sz val="12"/>
        <color theme="1"/>
        <rFont val="標楷體"/>
        <family val="4"/>
        <charset val="136"/>
      </rPr>
      <t>四</t>
    </r>
    <r>
      <rPr>
        <sz val="12"/>
        <color theme="1"/>
        <rFont val="Times New Roman"/>
        <family val="1"/>
      </rPr>
      <t>)</t>
    </r>
    <r>
      <rPr>
        <sz val="12"/>
        <color theme="1"/>
        <rFont val="標楷體"/>
        <family val="4"/>
        <charset val="136"/>
      </rPr>
      <t>有價證券質押放款</t>
    </r>
  </si>
  <si>
    <r>
      <t>(</t>
    </r>
    <r>
      <rPr>
        <sz val="12"/>
        <color theme="1"/>
        <rFont val="標楷體"/>
        <family val="4"/>
        <charset val="136"/>
      </rPr>
      <t>五</t>
    </r>
    <r>
      <rPr>
        <sz val="12"/>
        <color theme="1"/>
        <rFont val="Times New Roman"/>
        <family val="1"/>
      </rPr>
      <t>)</t>
    </r>
    <r>
      <rPr>
        <sz val="12"/>
        <color theme="1"/>
        <rFont val="標楷體"/>
        <family val="4"/>
        <charset val="136"/>
      </rPr>
      <t>銀行保證放款</t>
    </r>
  </si>
  <si>
    <r>
      <rPr>
        <sz val="12"/>
        <color theme="1"/>
        <rFont val="標楷體"/>
        <family val="4"/>
        <charset val="136"/>
      </rPr>
      <t>二、利害關係人放款</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</si>
  <si>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具控制與從屬關係</t>
    </r>
    <phoneticPr fontId="6" type="noConversion"/>
  </si>
  <si>
    <r>
      <rPr>
        <sz val="12"/>
        <color theme="1"/>
        <rFont val="標楷體"/>
        <family val="4"/>
        <charset val="136"/>
      </rPr>
      <t>放款合計</t>
    </r>
  </si>
  <si>
    <r>
      <rPr>
        <sz val="12"/>
        <color theme="1"/>
        <rFont val="標楷體"/>
        <family val="4"/>
        <charset val="136"/>
      </rPr>
      <t>國外投資</t>
    </r>
    <phoneticPr fontId="8" type="noConversion"/>
  </si>
  <si>
    <r>
      <rPr>
        <sz val="12"/>
        <color theme="1"/>
        <rFont val="標楷體"/>
        <family val="4"/>
        <charset val="136"/>
      </rPr>
      <t>一、非關係人</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</si>
  <si>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投資於已開發國家</t>
    </r>
  </si>
  <si>
    <r>
      <t>1.</t>
    </r>
    <r>
      <rPr>
        <sz val="12"/>
        <color theme="1"/>
        <rFont val="標楷體"/>
        <family val="4"/>
        <charset val="136"/>
      </rPr>
      <t>現金及外幣存款</t>
    </r>
  </si>
  <si>
    <r>
      <t>2.</t>
    </r>
    <r>
      <rPr>
        <sz val="12"/>
        <color theme="1"/>
        <rFont val="標楷體"/>
        <family val="4"/>
        <charset val="136"/>
      </rPr>
      <t>固定型收益投資</t>
    </r>
  </si>
  <si>
    <r>
      <t>(1)</t>
    </r>
    <r>
      <rPr>
        <sz val="12"/>
        <color theme="1"/>
        <rFont val="標楷體"/>
        <family val="4"/>
        <charset val="136"/>
      </rPr>
      <t>公債</t>
    </r>
  </si>
  <si>
    <r>
      <t>(2)</t>
    </r>
    <r>
      <rPr>
        <sz val="12"/>
        <color theme="1"/>
        <rFont val="標楷體"/>
        <family val="4"/>
        <charset val="136"/>
      </rPr>
      <t>公司債</t>
    </r>
  </si>
  <si>
    <r>
      <t>(3)</t>
    </r>
    <r>
      <rPr>
        <sz val="12"/>
        <color theme="1"/>
        <rFont val="標楷體"/>
        <family val="4"/>
        <charset val="136"/>
      </rPr>
      <t>不動產投資信託基金</t>
    </r>
  </si>
  <si>
    <r>
      <t>(4)</t>
    </r>
    <r>
      <rPr>
        <sz val="12"/>
        <color theme="1"/>
        <rFont val="標楷體"/>
        <family val="4"/>
        <charset val="136"/>
      </rPr>
      <t>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</si>
  <si>
    <r>
      <t>a.</t>
    </r>
    <r>
      <rPr>
        <sz val="12"/>
        <color theme="1"/>
        <rFont val="標楷體"/>
        <family val="4"/>
        <charset val="136"/>
      </rPr>
      <t>有信用評等者</t>
    </r>
    <phoneticPr fontId="6" type="noConversion"/>
  </si>
  <si>
    <r>
      <t>3.</t>
    </r>
    <r>
      <rPr>
        <sz val="12"/>
        <color theme="1"/>
        <rFont val="標楷體"/>
        <family val="4"/>
        <charset val="136"/>
      </rPr>
      <t>股票</t>
    </r>
    <phoneticPr fontId="8" type="noConversion"/>
  </si>
  <si>
    <r>
      <t>-</t>
    </r>
    <r>
      <rPr>
        <sz val="12"/>
        <color theme="1"/>
        <rFont val="標楷體"/>
        <family val="4"/>
        <charset val="136"/>
      </rPr>
      <t>固定收益</t>
    </r>
    <phoneticPr fontId="6" type="noConversion"/>
  </si>
  <si>
    <r>
      <t>-</t>
    </r>
    <r>
      <rPr>
        <sz val="12"/>
        <color theme="1"/>
        <rFont val="標楷體"/>
        <family val="4"/>
        <charset val="136"/>
      </rPr>
      <t>非固定收益</t>
    </r>
    <phoneticPr fontId="6" type="noConversion"/>
  </si>
  <si>
    <r>
      <t>4.</t>
    </r>
    <r>
      <rPr>
        <sz val="12"/>
        <color theme="1"/>
        <rFont val="標楷體"/>
        <family val="4"/>
        <charset val="136"/>
      </rPr>
      <t>受益憑證及信託資金</t>
    </r>
    <r>
      <rPr>
        <sz val="12"/>
        <color theme="1"/>
        <rFont val="Times New Roman"/>
        <family val="1"/>
      </rPr>
      <t>(</t>
    </r>
    <r>
      <rPr>
        <sz val="12"/>
        <color theme="1"/>
        <rFont val="標楷體"/>
        <family val="4"/>
        <charset val="136"/>
      </rPr>
      <t>註</t>
    </r>
    <r>
      <rPr>
        <sz val="12"/>
        <color theme="1"/>
        <rFont val="Times New Roman"/>
        <family val="1"/>
      </rPr>
      <t>5)</t>
    </r>
    <phoneticPr fontId="8" type="noConversion"/>
  </si>
  <si>
    <r>
      <t>5.</t>
    </r>
    <r>
      <rPr>
        <sz val="12"/>
        <color theme="1"/>
        <rFont val="標楷體"/>
        <family val="4"/>
        <charset val="136"/>
      </rPr>
      <t>放款</t>
    </r>
    <phoneticPr fontId="8" type="noConversion"/>
  </si>
  <si>
    <r>
      <t>(1)</t>
    </r>
    <r>
      <rPr>
        <sz val="12"/>
        <color theme="1"/>
        <rFont val="標楷體"/>
        <family val="4"/>
        <charset val="136"/>
      </rPr>
      <t>外幣保單放款</t>
    </r>
  </si>
  <si>
    <r>
      <t>(2)</t>
    </r>
    <r>
      <rPr>
        <sz val="12"/>
        <color theme="1"/>
        <rFont val="標楷體"/>
        <family val="4"/>
        <charset val="136"/>
      </rPr>
      <t>其他</t>
    </r>
  </si>
  <si>
    <r>
      <t>6.</t>
    </r>
    <r>
      <rPr>
        <sz val="12"/>
        <color theme="1"/>
        <rFont val="標楷體"/>
        <family val="4"/>
        <charset val="136"/>
      </rPr>
      <t>不動產</t>
    </r>
  </si>
  <si>
    <r>
      <t>7.</t>
    </r>
    <r>
      <rPr>
        <sz val="12"/>
        <color theme="1"/>
        <rFont val="標楷體"/>
        <family val="4"/>
        <charset val="136"/>
      </rPr>
      <t>對沖基金</t>
    </r>
    <r>
      <rPr>
        <sz val="12"/>
        <color theme="1"/>
        <rFont val="Times New Roman"/>
        <family val="1"/>
      </rPr>
      <t>(</t>
    </r>
    <r>
      <rPr>
        <sz val="12"/>
        <color theme="1"/>
        <rFont val="標楷體"/>
        <family val="4"/>
        <charset val="136"/>
      </rPr>
      <t>註</t>
    </r>
    <r>
      <rPr>
        <sz val="12"/>
        <color theme="1"/>
        <rFont val="Times New Roman"/>
        <family val="1"/>
      </rPr>
      <t>6)</t>
    </r>
  </si>
  <si>
    <r>
      <t>8.ETF-</t>
    </r>
    <r>
      <rPr>
        <sz val="12"/>
        <color theme="1"/>
        <rFont val="標楷體"/>
        <family val="4"/>
        <charset val="136"/>
      </rPr>
      <t>股票型</t>
    </r>
  </si>
  <si>
    <r>
      <t>9.ETF-</t>
    </r>
    <r>
      <rPr>
        <sz val="12"/>
        <color theme="1"/>
        <rFont val="標楷體"/>
        <family val="4"/>
        <charset val="136"/>
      </rPr>
      <t>債券型</t>
    </r>
  </si>
  <si>
    <r>
      <t>10.ETF-</t>
    </r>
    <r>
      <rPr>
        <sz val="12"/>
        <color theme="1"/>
        <rFont val="標楷體"/>
        <family val="4"/>
        <charset val="136"/>
      </rPr>
      <t>其他型</t>
    </r>
  </si>
  <si>
    <r>
      <t>11.</t>
    </r>
    <r>
      <rPr>
        <sz val="12"/>
        <color theme="1"/>
        <rFont val="標楷體"/>
        <family val="4"/>
        <charset val="136"/>
      </rPr>
      <t>其他</t>
    </r>
    <r>
      <rPr>
        <sz val="12"/>
        <color theme="1"/>
        <rFont val="Times New Roman"/>
        <family val="1"/>
      </rPr>
      <t>(</t>
    </r>
    <r>
      <rPr>
        <sz val="12"/>
        <color theme="1"/>
        <rFont val="標楷體"/>
        <family val="4"/>
        <charset val="136"/>
      </rPr>
      <t>註</t>
    </r>
    <r>
      <rPr>
        <sz val="12"/>
        <color theme="1"/>
        <rFont val="Times New Roman"/>
        <family val="1"/>
      </rPr>
      <t>7)</t>
    </r>
    <phoneticPr fontId="6" type="noConversion"/>
  </si>
  <si>
    <r>
      <t>(1)</t>
    </r>
    <r>
      <rPr>
        <sz val="12"/>
        <color theme="1"/>
        <rFont val="標楷體"/>
        <family val="4"/>
        <charset val="136"/>
      </rPr>
      <t>指數型基金</t>
    </r>
    <phoneticPr fontId="8" type="noConversion"/>
  </si>
  <si>
    <r>
      <t>(2)</t>
    </r>
    <r>
      <rPr>
        <sz val="12"/>
        <color theme="1"/>
        <rFont val="標楷體"/>
        <family val="4"/>
        <charset val="136"/>
      </rPr>
      <t>私募基金</t>
    </r>
    <phoneticPr fontId="6" type="noConversion"/>
  </si>
  <si>
    <r>
      <t>(3)</t>
    </r>
    <r>
      <rPr>
        <sz val="12"/>
        <color theme="1"/>
        <rFont val="標楷體"/>
        <family val="4"/>
        <charset val="136"/>
      </rPr>
      <t>基礎建設基金</t>
    </r>
    <phoneticPr fontId="6" type="noConversion"/>
  </si>
  <si>
    <r>
      <t>(4)</t>
    </r>
    <r>
      <rPr>
        <sz val="12"/>
        <color theme="1"/>
        <rFont val="標楷體"/>
        <family val="4"/>
        <charset val="136"/>
      </rPr>
      <t>商品基金</t>
    </r>
    <phoneticPr fontId="6" type="noConversion"/>
  </si>
  <si>
    <r>
      <t>(5)</t>
    </r>
    <r>
      <rPr>
        <sz val="12"/>
        <color theme="1"/>
        <rFont val="標楷體"/>
        <family val="4"/>
        <charset val="136"/>
      </rPr>
      <t>其他</t>
    </r>
    <phoneticPr fontId="6" type="noConversion"/>
  </si>
  <si>
    <r>
      <t>(</t>
    </r>
    <r>
      <rPr>
        <sz val="12"/>
        <color theme="1"/>
        <rFont val="標楷體"/>
        <family val="4"/>
        <charset val="136"/>
      </rPr>
      <t>二</t>
    </r>
    <r>
      <rPr>
        <sz val="12"/>
        <color theme="1"/>
        <rFont val="Times New Roman"/>
        <family val="1"/>
      </rPr>
      <t>)</t>
    </r>
    <r>
      <rPr>
        <sz val="12"/>
        <color theme="1"/>
        <rFont val="標楷體"/>
        <family val="4"/>
        <charset val="136"/>
      </rPr>
      <t>投資於新興市場</t>
    </r>
    <phoneticPr fontId="6" type="noConversion"/>
  </si>
  <si>
    <r>
      <t>a.</t>
    </r>
    <r>
      <rPr>
        <sz val="12"/>
        <color theme="1"/>
        <rFont val="標楷體"/>
        <family val="4"/>
        <charset val="136"/>
      </rPr>
      <t>有信用評等者</t>
    </r>
  </si>
  <si>
    <r>
      <t>(1)</t>
    </r>
    <r>
      <rPr>
        <sz val="12"/>
        <color theme="1"/>
        <rFont val="標楷體"/>
        <family val="4"/>
        <charset val="136"/>
      </rPr>
      <t>普通股</t>
    </r>
    <phoneticPr fontId="8" type="noConversion"/>
  </si>
  <si>
    <r>
      <t>(2)</t>
    </r>
    <r>
      <rPr>
        <sz val="12"/>
        <color theme="1"/>
        <rFont val="標楷體"/>
        <family val="4"/>
        <charset val="136"/>
      </rPr>
      <t>特別股</t>
    </r>
    <phoneticPr fontId="8" type="noConversion"/>
  </si>
  <si>
    <r>
      <t>(1)</t>
    </r>
    <r>
      <rPr>
        <sz val="12"/>
        <color theme="1"/>
        <rFont val="標楷體"/>
        <family val="4"/>
        <charset val="136"/>
      </rPr>
      <t>外幣保單放款</t>
    </r>
    <phoneticPr fontId="8" type="noConversion"/>
  </si>
  <si>
    <r>
      <t>(2)</t>
    </r>
    <r>
      <rPr>
        <sz val="12"/>
        <color theme="1"/>
        <rFont val="標楷體"/>
        <family val="4"/>
        <charset val="136"/>
      </rPr>
      <t>其他</t>
    </r>
    <phoneticPr fontId="8" type="noConversion"/>
  </si>
  <si>
    <r>
      <rPr>
        <sz val="12"/>
        <color theme="1"/>
        <rFont val="標楷體"/>
        <family val="4"/>
        <charset val="136"/>
      </rPr>
      <t>二、關係人</t>
    </r>
    <phoneticPr fontId="8" type="noConversion"/>
  </si>
  <si>
    <r>
      <t>1</t>
    </r>
    <r>
      <rPr>
        <sz val="12"/>
        <color theme="1"/>
        <rFont val="標楷體"/>
        <family val="4"/>
        <charset val="136"/>
      </rPr>
      <t>、存款</t>
    </r>
  </si>
  <si>
    <r>
      <t>2</t>
    </r>
    <r>
      <rPr>
        <sz val="12"/>
        <color theme="1"/>
        <rFont val="標楷體"/>
        <family val="4"/>
        <charset val="136"/>
      </rPr>
      <t>、放款</t>
    </r>
  </si>
  <si>
    <r>
      <t>3</t>
    </r>
    <r>
      <rPr>
        <sz val="12"/>
        <color theme="1"/>
        <rFont val="標楷體"/>
        <family val="4"/>
        <charset val="136"/>
      </rPr>
      <t>、債券、票券、不動產受益證券及金融資產受益證券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</si>
  <si>
    <r>
      <t>4</t>
    </r>
    <r>
      <rPr>
        <sz val="12"/>
        <color theme="1"/>
        <rFont val="標楷體"/>
        <family val="4"/>
        <charset val="136"/>
      </rPr>
      <t>、股票</t>
    </r>
  </si>
  <si>
    <r>
      <t>5</t>
    </r>
    <r>
      <rPr>
        <sz val="12"/>
        <color theme="1"/>
        <rFont val="標楷體"/>
        <family val="4"/>
        <charset val="136"/>
      </rPr>
      <t>、不動產</t>
    </r>
  </si>
  <si>
    <r>
      <t>6</t>
    </r>
    <r>
      <rPr>
        <sz val="12"/>
        <color theme="1"/>
        <rFont val="標楷體"/>
        <family val="4"/>
        <charset val="136"/>
      </rPr>
      <t>、受益憑證</t>
    </r>
  </si>
  <si>
    <r>
      <t>7</t>
    </r>
    <r>
      <rPr>
        <sz val="12"/>
        <color theme="1"/>
        <rFont val="標楷體"/>
        <family val="4"/>
        <charset val="136"/>
      </rPr>
      <t>、其他投資</t>
    </r>
  </si>
  <si>
    <r>
      <t>(1)</t>
    </r>
    <r>
      <rPr>
        <sz val="12"/>
        <color theme="1"/>
        <rFont val="標楷體"/>
        <family val="4"/>
        <charset val="136"/>
      </rPr>
      <t>基礎建設基金</t>
    </r>
  </si>
  <si>
    <r>
      <t>(2)</t>
    </r>
    <r>
      <rPr>
        <sz val="12"/>
        <color theme="1"/>
        <rFont val="標楷體"/>
        <family val="4"/>
        <charset val="136"/>
      </rPr>
      <t>私募基金</t>
    </r>
  </si>
  <si>
    <r>
      <t>(3)</t>
    </r>
    <r>
      <rPr>
        <sz val="12"/>
        <color theme="1"/>
        <rFont val="標楷體"/>
        <family val="4"/>
        <charset val="136"/>
      </rPr>
      <t>對沖基金</t>
    </r>
  </si>
  <si>
    <r>
      <t>(4)ETF-</t>
    </r>
    <r>
      <rPr>
        <sz val="12"/>
        <color theme="1"/>
        <rFont val="標楷體"/>
        <family val="4"/>
        <charset val="136"/>
      </rPr>
      <t>股票型</t>
    </r>
  </si>
  <si>
    <r>
      <t>(5)ETF-</t>
    </r>
    <r>
      <rPr>
        <sz val="12"/>
        <color theme="1"/>
        <rFont val="標楷體"/>
        <family val="4"/>
        <charset val="136"/>
      </rPr>
      <t>債券型</t>
    </r>
  </si>
  <si>
    <r>
      <t>(6)ETF-</t>
    </r>
    <r>
      <rPr>
        <sz val="12"/>
        <color theme="1"/>
        <rFont val="標楷體"/>
        <family val="4"/>
        <charset val="136"/>
      </rPr>
      <t>其他型</t>
    </r>
  </si>
  <si>
    <r>
      <rPr>
        <sz val="12"/>
        <color theme="1"/>
        <rFont val="標楷體"/>
        <family val="4"/>
        <charset val="136"/>
      </rPr>
      <t>國外投資合計</t>
    </r>
    <phoneticPr fontId="8" type="noConversion"/>
  </si>
  <si>
    <r>
      <rPr>
        <sz val="12"/>
        <color theme="1"/>
        <rFont val="標楷體"/>
        <family val="4"/>
        <charset val="136"/>
      </rPr>
      <t>專案運用公共及社會福利事業投資</t>
    </r>
  </si>
  <si>
    <r>
      <t>(</t>
    </r>
    <r>
      <rPr>
        <sz val="12"/>
        <color theme="1"/>
        <rFont val="標楷體"/>
        <family val="4"/>
        <charset val="136"/>
      </rPr>
      <t>一</t>
    </r>
    <r>
      <rPr>
        <sz val="12"/>
        <color theme="1"/>
        <rFont val="Times New Roman"/>
        <family val="1"/>
      </rPr>
      <t>)</t>
    </r>
    <r>
      <rPr>
        <sz val="12"/>
        <color theme="1"/>
        <rFont val="標楷體"/>
        <family val="4"/>
        <charset val="136"/>
      </rPr>
      <t>政策性之專案運用公共及社會福利事業投資</t>
    </r>
    <phoneticPr fontId="6" type="noConversion"/>
  </si>
  <si>
    <r>
      <t>(</t>
    </r>
    <r>
      <rPr>
        <sz val="12"/>
        <color theme="1"/>
        <rFont val="標楷體"/>
        <family val="4"/>
        <charset val="136"/>
      </rPr>
      <t>二</t>
    </r>
    <r>
      <rPr>
        <sz val="12"/>
        <color theme="1"/>
        <rFont val="Times New Roman"/>
        <family val="1"/>
      </rPr>
      <t>)</t>
    </r>
    <r>
      <rPr>
        <sz val="12"/>
        <color theme="1"/>
        <rFont val="標楷體"/>
        <family val="4"/>
        <charset val="136"/>
      </rPr>
      <t>創業投資</t>
    </r>
    <phoneticPr fontId="6" type="noConversion"/>
  </si>
  <si>
    <r>
      <t>1</t>
    </r>
    <r>
      <rPr>
        <sz val="12"/>
        <color theme="1"/>
        <rFont val="標楷體"/>
        <family val="4"/>
        <charset val="136"/>
      </rPr>
      <t>、公共投資</t>
    </r>
    <r>
      <rPr>
        <sz val="12"/>
        <color theme="1"/>
        <rFont val="Times New Roman"/>
        <family val="1"/>
      </rPr>
      <t>(100%)</t>
    </r>
    <phoneticPr fontId="6" type="noConversion"/>
  </si>
  <si>
    <r>
      <t>2</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6" type="noConversion"/>
  </si>
  <si>
    <r>
      <t>3</t>
    </r>
    <r>
      <rPr>
        <sz val="12"/>
        <color theme="1"/>
        <rFont val="標楷體"/>
        <family val="4"/>
        <charset val="136"/>
      </rPr>
      <t>、其他</t>
    </r>
    <phoneticPr fontId="6" type="noConversion"/>
  </si>
  <si>
    <r>
      <t>(</t>
    </r>
    <r>
      <rPr>
        <sz val="12"/>
        <color theme="1"/>
        <rFont val="標楷體"/>
        <family val="4"/>
        <charset val="136"/>
      </rPr>
      <t>三</t>
    </r>
    <r>
      <rPr>
        <sz val="12"/>
        <color theme="1"/>
        <rFont val="Times New Roman"/>
        <family val="1"/>
      </rPr>
      <t>)</t>
    </r>
    <r>
      <rPr>
        <sz val="12"/>
        <color theme="1"/>
        <rFont val="標楷體"/>
        <family val="4"/>
        <charset val="136"/>
      </rPr>
      <t>以股票方式投資（非創投）之專案運用公共及社會福利事業投資</t>
    </r>
    <phoneticPr fontId="6" type="noConversion"/>
  </si>
  <si>
    <r>
      <t>(</t>
    </r>
    <r>
      <rPr>
        <sz val="12"/>
        <color theme="1"/>
        <rFont val="標楷體"/>
        <family val="4"/>
        <charset val="136"/>
      </rPr>
      <t>四</t>
    </r>
    <r>
      <rPr>
        <sz val="12"/>
        <color theme="1"/>
        <rFont val="Times New Roman"/>
        <family val="1"/>
      </rPr>
      <t>)</t>
    </r>
    <r>
      <rPr>
        <sz val="12"/>
        <color theme="1"/>
        <rFont val="標楷體"/>
        <family val="4"/>
        <charset val="136"/>
      </rPr>
      <t>放款</t>
    </r>
    <phoneticPr fontId="6" type="noConversion"/>
  </si>
  <si>
    <r>
      <t>1</t>
    </r>
    <r>
      <rPr>
        <sz val="12"/>
        <color theme="1"/>
        <rFont val="標楷體"/>
        <family val="4"/>
        <charset val="136"/>
      </rPr>
      <t>、不動產擔保放款</t>
    </r>
  </si>
  <si>
    <r>
      <t>2</t>
    </r>
    <r>
      <rPr>
        <sz val="12"/>
        <color theme="1"/>
        <rFont val="標楷體"/>
        <family val="4"/>
        <charset val="136"/>
      </rPr>
      <t>、動產擔保放款</t>
    </r>
  </si>
  <si>
    <r>
      <t>3</t>
    </r>
    <r>
      <rPr>
        <sz val="12"/>
        <color theme="1"/>
        <rFont val="標楷體"/>
        <family val="4"/>
        <charset val="136"/>
      </rPr>
      <t>、有價證券質押放款</t>
    </r>
  </si>
  <si>
    <r>
      <t>4</t>
    </r>
    <r>
      <rPr>
        <sz val="12"/>
        <color theme="1"/>
        <rFont val="標楷體"/>
        <family val="4"/>
        <charset val="136"/>
      </rPr>
      <t>、銀行保證放款</t>
    </r>
    <r>
      <rPr>
        <sz val="12"/>
        <color theme="1"/>
        <rFont val="Times New Roman"/>
        <family val="1"/>
      </rPr>
      <t>(</t>
    </r>
    <r>
      <rPr>
        <sz val="12"/>
        <color theme="1"/>
        <rFont val="標楷體"/>
        <family val="4"/>
        <charset val="136"/>
      </rPr>
      <t>註</t>
    </r>
    <r>
      <rPr>
        <sz val="12"/>
        <color theme="1"/>
        <rFont val="Times New Roman"/>
        <family val="1"/>
      </rPr>
      <t>9)</t>
    </r>
  </si>
  <si>
    <r>
      <t>(</t>
    </r>
    <r>
      <rPr>
        <sz val="12"/>
        <color theme="1"/>
        <rFont val="標楷體"/>
        <family val="4"/>
        <charset val="136"/>
      </rPr>
      <t>五</t>
    </r>
    <r>
      <rPr>
        <sz val="12"/>
        <color theme="1"/>
        <rFont val="Times New Roman"/>
        <family val="1"/>
      </rPr>
      <t>)</t>
    </r>
    <r>
      <rPr>
        <sz val="12"/>
        <color theme="1"/>
        <rFont val="標楷體"/>
        <family val="4"/>
        <charset val="136"/>
      </rPr>
      <t>公共投資</t>
    </r>
    <r>
      <rPr>
        <sz val="12"/>
        <color theme="1"/>
        <rFont val="微軟正黑體"/>
        <family val="2"/>
        <charset val="136"/>
      </rPr>
      <t>、</t>
    </r>
    <r>
      <rPr>
        <sz val="12"/>
        <color theme="1"/>
        <rFont val="Times New Roman"/>
        <family val="1"/>
      </rPr>
      <t>5+2</t>
    </r>
    <r>
      <rPr>
        <sz val="12"/>
        <color theme="1"/>
        <rFont val="標楷體"/>
        <family val="4"/>
        <charset val="136"/>
      </rPr>
      <t>及六大核心產業</t>
    </r>
    <r>
      <rPr>
        <sz val="12"/>
        <color theme="1"/>
        <rFont val="Times New Roman"/>
        <family val="1"/>
      </rPr>
      <t>(</t>
    </r>
    <r>
      <rPr>
        <sz val="12"/>
        <color theme="1"/>
        <rFont val="標楷體"/>
        <family val="4"/>
        <charset val="136"/>
      </rPr>
      <t>註</t>
    </r>
    <r>
      <rPr>
        <sz val="12"/>
        <color theme="1"/>
        <rFont val="Times New Roman"/>
        <family val="1"/>
      </rPr>
      <t>10)</t>
    </r>
    <phoneticPr fontId="6" type="noConversion"/>
  </si>
  <si>
    <r>
      <t>(</t>
    </r>
    <r>
      <rPr>
        <sz val="12"/>
        <color theme="1"/>
        <rFont val="標楷體"/>
        <family val="4"/>
        <charset val="136"/>
      </rPr>
      <t>六</t>
    </r>
    <r>
      <rPr>
        <sz val="12"/>
        <color theme="1"/>
        <rFont val="Times New Roman"/>
        <family val="1"/>
      </rPr>
      <t>)</t>
    </r>
    <r>
      <rPr>
        <sz val="12"/>
        <color theme="1"/>
        <rFont val="標楷體"/>
        <family val="4"/>
        <charset val="136"/>
      </rPr>
      <t>其他專案運用公共及社會福利事業投資</t>
    </r>
    <phoneticPr fontId="6" type="noConversion"/>
  </si>
  <si>
    <r>
      <t>(</t>
    </r>
    <r>
      <rPr>
        <sz val="12"/>
        <color theme="1"/>
        <rFont val="標楷體"/>
        <family val="4"/>
        <charset val="136"/>
      </rPr>
      <t>三</t>
    </r>
    <r>
      <rPr>
        <sz val="12"/>
        <color theme="1"/>
        <rFont val="Times New Roman"/>
        <family val="1"/>
      </rPr>
      <t>)</t>
    </r>
    <r>
      <rPr>
        <sz val="12"/>
        <color theme="1"/>
        <rFont val="標楷體"/>
        <family val="4"/>
        <charset val="136"/>
      </rPr>
      <t>以股票方式投資之專案運用公共及社會福利事業投資</t>
    </r>
    <phoneticPr fontId="6" type="noConversion"/>
  </si>
  <si>
    <r>
      <t>(</t>
    </r>
    <r>
      <rPr>
        <sz val="12"/>
        <color theme="1"/>
        <rFont val="標楷體"/>
        <family val="4"/>
        <charset val="136"/>
      </rPr>
      <t>四</t>
    </r>
    <r>
      <rPr>
        <sz val="12"/>
        <color theme="1"/>
        <rFont val="Times New Roman"/>
        <family val="1"/>
      </rPr>
      <t>)</t>
    </r>
    <r>
      <rPr>
        <sz val="12"/>
        <color theme="1"/>
        <rFont val="標楷體"/>
        <family val="4"/>
        <charset val="136"/>
      </rPr>
      <t>利害關係人放款</t>
    </r>
    <phoneticPr fontId="6" type="noConversion"/>
  </si>
  <si>
    <r>
      <t>(</t>
    </r>
    <r>
      <rPr>
        <sz val="12"/>
        <color theme="1"/>
        <rFont val="標楷體"/>
        <family val="4"/>
        <charset val="136"/>
      </rPr>
      <t>五</t>
    </r>
    <r>
      <rPr>
        <sz val="12"/>
        <color theme="1"/>
        <rFont val="Times New Roman"/>
        <family val="1"/>
      </rPr>
      <t>)</t>
    </r>
    <r>
      <rPr>
        <sz val="12"/>
        <color theme="1"/>
        <rFont val="標楷體"/>
        <family val="4"/>
        <charset val="136"/>
      </rPr>
      <t>公共投資、</t>
    </r>
    <r>
      <rPr>
        <sz val="12"/>
        <color theme="1"/>
        <rFont val="Times New Roman"/>
        <family val="1"/>
      </rPr>
      <t>5+2</t>
    </r>
    <r>
      <rPr>
        <sz val="12"/>
        <color theme="1"/>
        <rFont val="標楷體"/>
        <family val="4"/>
        <charset val="136"/>
      </rPr>
      <t>產業及六大核心產業</t>
    </r>
    <r>
      <rPr>
        <sz val="12"/>
        <color theme="1"/>
        <rFont val="Times New Roman"/>
        <family val="1"/>
      </rPr>
      <t>(</t>
    </r>
    <r>
      <rPr>
        <sz val="12"/>
        <color theme="1"/>
        <rFont val="標楷體"/>
        <family val="4"/>
        <charset val="136"/>
      </rPr>
      <t>註</t>
    </r>
    <r>
      <rPr>
        <sz val="12"/>
        <color theme="1"/>
        <rFont val="Times New Roman"/>
        <family val="1"/>
      </rPr>
      <t>10)</t>
    </r>
  </si>
  <si>
    <r>
      <t xml:space="preserve">      (1)</t>
    </r>
    <r>
      <rPr>
        <sz val="12"/>
        <color theme="1"/>
        <rFont val="標楷體"/>
        <family val="4"/>
        <charset val="136"/>
      </rPr>
      <t>公共投資</t>
    </r>
    <r>
      <rPr>
        <sz val="12"/>
        <color theme="1"/>
        <rFont val="Times New Roman"/>
        <family val="1"/>
      </rPr>
      <t>(100%)</t>
    </r>
    <phoneticPr fontId="6" type="noConversion"/>
  </si>
  <si>
    <r>
      <t xml:space="preserve">      (2)</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6" type="noConversion"/>
  </si>
  <si>
    <r>
      <rPr>
        <sz val="12"/>
        <color theme="1"/>
        <rFont val="標楷體"/>
        <family val="4"/>
        <charset val="136"/>
      </rPr>
      <t>專案運用公共及社會福利事業投資合計</t>
    </r>
    <phoneticPr fontId="6" type="noConversion"/>
  </si>
  <si>
    <r>
      <rPr>
        <sz val="12"/>
        <color theme="1"/>
        <rFont val="標楷體"/>
        <family val="4"/>
        <charset val="136"/>
      </rPr>
      <t>其他投資</t>
    </r>
    <phoneticPr fontId="8" type="noConversion"/>
  </si>
  <si>
    <r>
      <rPr>
        <sz val="12"/>
        <color theme="1"/>
        <rFont val="標楷體"/>
        <family val="4"/>
        <charset val="136"/>
      </rPr>
      <t>關係人其他投資</t>
    </r>
  </si>
  <si>
    <r>
      <rPr>
        <sz val="12"/>
        <color theme="1"/>
        <rFont val="標楷體"/>
        <family val="4"/>
        <charset val="136"/>
      </rPr>
      <t>信託受益權</t>
    </r>
  </si>
  <si>
    <r>
      <rPr>
        <sz val="12"/>
        <color theme="1"/>
        <rFont val="標楷體"/>
        <family val="4"/>
        <charset val="136"/>
      </rPr>
      <t>組合式存款</t>
    </r>
  </si>
  <si>
    <r>
      <rPr>
        <sz val="12"/>
        <color theme="1"/>
        <rFont val="標楷體"/>
        <family val="4"/>
        <charset val="136"/>
      </rPr>
      <t>其他</t>
    </r>
  </si>
  <si>
    <r>
      <rPr>
        <sz val="12"/>
        <color theme="1"/>
        <rFont val="標楷體"/>
        <family val="4"/>
        <charset val="136"/>
      </rPr>
      <t>非關係人其他投資</t>
    </r>
  </si>
  <si>
    <r>
      <rPr>
        <sz val="12"/>
        <color theme="1"/>
        <rFont val="標楷體"/>
        <family val="4"/>
        <charset val="136"/>
      </rPr>
      <t>其他投資合計</t>
    </r>
    <phoneticPr fontId="8" type="noConversion"/>
  </si>
  <si>
    <r>
      <rPr>
        <sz val="12"/>
        <color theme="1"/>
        <rFont val="標楷體"/>
        <family val="4"/>
        <charset val="136"/>
      </rPr>
      <t>資金運用總計</t>
    </r>
  </si>
  <si>
    <r>
      <rPr>
        <sz val="12"/>
        <color theme="1"/>
        <rFont val="標楷體"/>
        <family val="4"/>
        <charset val="136"/>
      </rPr>
      <t>自有資金</t>
    </r>
    <r>
      <rPr>
        <sz val="12"/>
        <color theme="1"/>
        <rFont val="Times New Roman"/>
        <family val="1"/>
      </rPr>
      <t>(</t>
    </r>
    <r>
      <rPr>
        <sz val="12"/>
        <color theme="1"/>
        <rFont val="標楷體"/>
        <family val="4"/>
        <charset val="136"/>
      </rPr>
      <t>業主權益</t>
    </r>
    <r>
      <rPr>
        <sz val="12"/>
        <color theme="1"/>
        <rFont val="Times New Roman"/>
        <family val="1"/>
      </rPr>
      <t>)(</t>
    </r>
    <r>
      <rPr>
        <sz val="12"/>
        <color theme="1"/>
        <rFont val="標楷體"/>
        <family val="4"/>
        <charset val="136"/>
      </rPr>
      <t>註</t>
    </r>
    <r>
      <rPr>
        <sz val="12"/>
        <color theme="1"/>
        <rFont val="Times New Roman"/>
        <family val="1"/>
      </rPr>
      <t>11)</t>
    </r>
    <phoneticPr fontId="6" type="noConversion"/>
  </si>
  <si>
    <r>
      <rPr>
        <sz val="12"/>
        <color theme="1"/>
        <rFont val="標楷體"/>
        <family val="4"/>
        <charset val="136"/>
      </rPr>
      <t>軍保資金</t>
    </r>
  </si>
  <si>
    <r>
      <rPr>
        <sz val="12"/>
        <color theme="1"/>
        <rFont val="標楷體"/>
        <family val="4"/>
        <charset val="136"/>
      </rPr>
      <t>各種責任準備金</t>
    </r>
  </si>
  <si>
    <r>
      <rPr>
        <sz val="12"/>
        <color theme="1"/>
        <rFont val="標楷體"/>
        <family val="4"/>
        <charset val="136"/>
      </rPr>
      <t>未滿期保費準備金</t>
    </r>
    <phoneticPr fontId="8" type="noConversion"/>
  </si>
  <si>
    <r>
      <rPr>
        <sz val="12"/>
        <color theme="1"/>
        <rFont val="標楷體"/>
        <family val="4"/>
        <charset val="136"/>
      </rPr>
      <t>壽險責任準備金</t>
    </r>
    <phoneticPr fontId="8" type="noConversion"/>
  </si>
  <si>
    <r>
      <rPr>
        <sz val="12"/>
        <color theme="1"/>
        <rFont val="標楷體"/>
        <family val="4"/>
        <charset val="136"/>
      </rPr>
      <t>賠款準備金</t>
    </r>
    <phoneticPr fontId="8" type="noConversion"/>
  </si>
  <si>
    <r>
      <rPr>
        <sz val="12"/>
        <color theme="1"/>
        <rFont val="標楷體"/>
        <family val="4"/>
        <charset val="136"/>
      </rPr>
      <t>特別準備金</t>
    </r>
    <phoneticPr fontId="8" type="noConversion"/>
  </si>
  <si>
    <r>
      <rPr>
        <sz val="12"/>
        <color theme="1"/>
        <rFont val="標楷體"/>
        <family val="4"/>
        <charset val="136"/>
      </rPr>
      <t>保費不足準備金</t>
    </r>
    <phoneticPr fontId="6" type="noConversion"/>
  </si>
  <si>
    <r>
      <rPr>
        <sz val="12"/>
        <color theme="1"/>
        <rFont val="標楷體"/>
        <family val="4"/>
        <charset val="136"/>
      </rPr>
      <t>負債適足準備金</t>
    </r>
    <phoneticPr fontId="6" type="noConversion"/>
  </si>
  <si>
    <r>
      <rPr>
        <sz val="12"/>
        <color theme="1"/>
        <rFont val="標楷體"/>
        <family val="4"/>
        <charset val="136"/>
      </rPr>
      <t>具金融商品性質之保險契約準備金</t>
    </r>
    <phoneticPr fontId="6" type="noConversion"/>
  </si>
  <si>
    <r>
      <rPr>
        <sz val="12"/>
        <color theme="1"/>
        <rFont val="標楷體"/>
        <family val="4"/>
        <charset val="136"/>
      </rPr>
      <t>外匯價格變動準備</t>
    </r>
    <phoneticPr fontId="6" type="noConversion"/>
  </si>
  <si>
    <r>
      <rPr>
        <sz val="12"/>
        <color theme="1"/>
        <rFont val="標楷體"/>
        <family val="4"/>
        <charset val="136"/>
      </rPr>
      <t>其他準備金</t>
    </r>
    <phoneticPr fontId="6" type="noConversion"/>
  </si>
  <si>
    <r>
      <rPr>
        <sz val="12"/>
        <color theme="1"/>
        <rFont val="標楷體"/>
        <family val="4"/>
        <charset val="136"/>
      </rPr>
      <t>各種責任準備金合計</t>
    </r>
    <phoneticPr fontId="8" type="noConversion"/>
  </si>
  <si>
    <r>
      <rPr>
        <sz val="12"/>
        <color theme="1"/>
        <rFont val="標楷體"/>
        <family val="4"/>
        <charset val="136"/>
      </rPr>
      <t>資金來源總計</t>
    </r>
  </si>
  <si>
    <r>
      <rPr>
        <sz val="12"/>
        <color theme="1"/>
        <rFont val="標楷體"/>
        <family val="4"/>
        <charset val="136"/>
      </rPr>
      <t>註</t>
    </r>
    <phoneticPr fontId="6" type="noConversion"/>
  </si>
  <si>
    <r>
      <rPr>
        <sz val="12"/>
        <color theme="1"/>
        <rFont val="標楷體"/>
        <family val="4"/>
        <charset val="136"/>
      </rPr>
      <t>不含分離帳戶保險商品之專設帳簿資產</t>
    </r>
    <phoneticPr fontId="8" type="noConversion"/>
  </si>
  <si>
    <r>
      <rPr>
        <sz val="12"/>
        <color theme="1"/>
        <rFont val="標楷體"/>
        <family val="4"/>
        <charset val="136"/>
      </rPr>
      <t>非認許資產之評定請依「保險業計算資本適足率之資產認許標準及評價原則」辦理</t>
    </r>
    <r>
      <rPr>
        <sz val="12"/>
        <color theme="1"/>
        <rFont val="Times New Roman"/>
        <family val="1"/>
      </rPr>
      <t>,</t>
    </r>
    <r>
      <rPr>
        <sz val="12"/>
        <color theme="1"/>
        <rFont val="標楷體"/>
        <family val="4"/>
        <charset val="136"/>
      </rPr>
      <t>認許資產及淨認許資產之相關欄位資料僅填列年報時填寫</t>
    </r>
    <phoneticPr fontId="8" type="noConversion"/>
  </si>
  <si>
    <r>
      <rPr>
        <sz val="12"/>
        <color theme="1"/>
        <rFont val="標楷體"/>
        <family val="4"/>
        <charset val="136"/>
      </rPr>
      <t>所稱本期及上期於填報月報資料時係指當月份及上月份餘額</t>
    </r>
    <r>
      <rPr>
        <sz val="12"/>
        <color theme="1"/>
        <rFont val="Times New Roman"/>
        <family val="1"/>
      </rPr>
      <t>;</t>
    </r>
    <r>
      <rPr>
        <sz val="12"/>
        <color theme="1"/>
        <rFont val="標楷體"/>
        <family val="4"/>
        <charset val="136"/>
      </rPr>
      <t>於填報</t>
    </r>
    <r>
      <rPr>
        <sz val="12"/>
        <color theme="1"/>
        <rFont val="Times New Roman"/>
        <family val="1"/>
      </rPr>
      <t>(</t>
    </r>
    <r>
      <rPr>
        <sz val="12"/>
        <color theme="1"/>
        <rFont val="標楷體"/>
        <family val="4"/>
        <charset val="136"/>
      </rPr>
      <t>半</t>
    </r>
    <r>
      <rPr>
        <sz val="12"/>
        <color theme="1"/>
        <rFont val="Times New Roman"/>
        <family val="1"/>
      </rPr>
      <t>)</t>
    </r>
    <r>
      <rPr>
        <sz val="12"/>
        <color theme="1"/>
        <rFont val="標楷體"/>
        <family val="4"/>
        <charset val="136"/>
      </rPr>
      <t>年報時係指當</t>
    </r>
    <r>
      <rPr>
        <sz val="12"/>
        <color theme="1"/>
        <rFont val="Times New Roman"/>
        <family val="1"/>
      </rPr>
      <t>(</t>
    </r>
    <r>
      <rPr>
        <sz val="12"/>
        <color theme="1"/>
        <rFont val="標楷體"/>
        <family val="4"/>
        <charset val="136"/>
      </rPr>
      <t>半</t>
    </r>
    <r>
      <rPr>
        <sz val="12"/>
        <color theme="1"/>
        <rFont val="Times New Roman"/>
        <family val="1"/>
      </rPr>
      <t>)</t>
    </r>
    <r>
      <rPr>
        <sz val="12"/>
        <color theme="1"/>
        <rFont val="標楷體"/>
        <family val="4"/>
        <charset val="136"/>
      </rPr>
      <t>年度及上</t>
    </r>
    <r>
      <rPr>
        <sz val="12"/>
        <color theme="1"/>
        <rFont val="Times New Roman"/>
        <family val="1"/>
      </rPr>
      <t>(</t>
    </r>
    <r>
      <rPr>
        <sz val="12"/>
        <color theme="1"/>
        <rFont val="標楷體"/>
        <family val="4"/>
        <charset val="136"/>
      </rPr>
      <t>半</t>
    </r>
    <r>
      <rPr>
        <sz val="12"/>
        <color theme="1"/>
        <rFont val="Times New Roman"/>
        <family val="1"/>
      </rPr>
      <t>)</t>
    </r>
    <r>
      <rPr>
        <sz val="12"/>
        <color theme="1"/>
        <rFont val="標楷體"/>
        <family val="4"/>
        <charset val="136"/>
      </rPr>
      <t>年度餘額</t>
    </r>
    <phoneticPr fontId="6" type="noConversion"/>
  </si>
  <si>
    <r>
      <rPr>
        <sz val="12"/>
        <color theme="1"/>
        <rFont val="標楷體"/>
        <family val="4"/>
        <charset val="136"/>
      </rPr>
      <t>其他經主管機關核准之有價證券</t>
    </r>
    <r>
      <rPr>
        <sz val="12"/>
        <color theme="1"/>
        <rFont val="Times New Roman"/>
        <family val="1"/>
      </rPr>
      <t>(</t>
    </r>
    <r>
      <rPr>
        <sz val="12"/>
        <color theme="1"/>
        <rFont val="標楷體"/>
        <family val="4"/>
        <charset val="136"/>
      </rPr>
      <t>含其他金融資產</t>
    </r>
    <r>
      <rPr>
        <sz val="12"/>
        <color theme="1"/>
        <rFont val="Times New Roman"/>
        <family val="1"/>
      </rPr>
      <t>)</t>
    </r>
    <phoneticPr fontId="8" type="noConversion"/>
  </si>
  <si>
    <r>
      <rPr>
        <sz val="12"/>
        <color theme="1"/>
        <rFont val="標楷體"/>
        <family val="4"/>
        <charset val="136"/>
      </rPr>
      <t>所稱之受益憑證係指依「保險業辦理國外投資管理辦法」第八條第一項第一款規定投資之有價證券種類。</t>
    </r>
    <phoneticPr fontId="6" type="noConversion"/>
  </si>
  <si>
    <r>
      <rPr>
        <sz val="12"/>
        <color theme="1"/>
        <rFont val="標楷體"/>
        <family val="4"/>
        <charset val="136"/>
      </rPr>
      <t>所稱之對沖基金係指依「保險業辦理國外投資管理辦法」第八條第一項第五款規定投資之有價證券種類。</t>
    </r>
    <phoneticPr fontId="6" type="noConversion"/>
  </si>
  <si>
    <r>
      <rPr>
        <sz val="12"/>
        <color theme="1"/>
        <rFont val="標楷體"/>
        <family val="4"/>
        <charset val="136"/>
      </rPr>
      <t>所稱之其他係指依「保險業辦理國外投資管理辦法」第八條規定，除不動產投資信託基金、受益憑證及信託資金、對沖基金及</t>
    </r>
    <r>
      <rPr>
        <sz val="12"/>
        <color theme="1"/>
        <rFont val="Times New Roman"/>
        <family val="1"/>
      </rPr>
      <t>ETF</t>
    </r>
    <r>
      <rPr>
        <sz val="12"/>
        <color theme="1"/>
        <rFont val="標楷體"/>
        <family val="4"/>
        <charset val="136"/>
      </rPr>
      <t>以外，所投資之有價證券種類。</t>
    </r>
    <phoneticPr fontId="6" type="noConversion"/>
  </si>
  <si>
    <r>
      <rPr>
        <sz val="12"/>
        <color theme="1"/>
        <rFont val="標楷體"/>
        <family val="4"/>
        <charset val="136"/>
      </rPr>
      <t>係指依資產負債表日前半年每日收盤價計算之算術平均價格</t>
    </r>
    <phoneticPr fontId="6" type="noConversion"/>
  </si>
  <si>
    <r>
      <rPr>
        <sz val="12"/>
        <color theme="1"/>
        <rFont val="標楷體"/>
        <family val="4"/>
        <charset val="136"/>
      </rPr>
      <t>包含依保險法第</t>
    </r>
    <r>
      <rPr>
        <sz val="12"/>
        <color theme="1"/>
        <rFont val="Times New Roman"/>
        <family val="1"/>
      </rPr>
      <t>146</t>
    </r>
    <r>
      <rPr>
        <sz val="12"/>
        <color theme="1"/>
        <rFont val="標楷體"/>
        <family val="4"/>
        <charset val="136"/>
      </rPr>
      <t>條第</t>
    </r>
    <r>
      <rPr>
        <sz val="12"/>
        <color theme="1"/>
        <rFont val="Times New Roman"/>
        <family val="1"/>
      </rPr>
      <t>1</t>
    </r>
    <r>
      <rPr>
        <sz val="12"/>
        <color theme="1"/>
        <rFont val="標楷體"/>
        <family val="4"/>
        <charset val="136"/>
      </rPr>
      <t>項第</t>
    </r>
    <r>
      <rPr>
        <sz val="12"/>
        <color theme="1"/>
        <rFont val="Times New Roman"/>
        <family val="1"/>
      </rPr>
      <t>4</t>
    </r>
    <r>
      <rPr>
        <sz val="12"/>
        <color theme="1"/>
        <rFont val="標楷體"/>
        <family val="4"/>
        <charset val="136"/>
      </rPr>
      <t>款規定，經主管機關核准放款予財團法人保險安定基金之金額</t>
    </r>
    <r>
      <rPr>
        <sz val="12"/>
        <color theme="1"/>
        <rFont val="Times New Roman"/>
        <family val="1"/>
      </rPr>
      <t>____________</t>
    </r>
    <r>
      <rPr>
        <sz val="12"/>
        <color theme="1"/>
        <rFont val="標楷體"/>
        <family val="4"/>
        <charset val="136"/>
      </rPr>
      <t>元。</t>
    </r>
    <r>
      <rPr>
        <sz val="12"/>
        <color theme="1"/>
        <rFont val="Times New Roman"/>
        <family val="1"/>
      </rPr>
      <t>(__</t>
    </r>
    <r>
      <rPr>
        <sz val="12"/>
        <color theme="1"/>
        <rFont val="標楷體"/>
        <family val="4"/>
        <charset val="136"/>
      </rPr>
      <t>年</t>
    </r>
    <r>
      <rPr>
        <sz val="12"/>
        <color theme="1"/>
        <rFont val="Times New Roman"/>
        <family val="1"/>
      </rPr>
      <t>__</t>
    </r>
    <r>
      <rPr>
        <sz val="12"/>
        <color theme="1"/>
        <rFont val="標楷體"/>
        <family val="4"/>
        <charset val="136"/>
      </rPr>
      <t>月</t>
    </r>
    <r>
      <rPr>
        <sz val="12"/>
        <color theme="1"/>
        <rFont val="Times New Roman"/>
        <family val="1"/>
      </rPr>
      <t>__</t>
    </r>
    <r>
      <rPr>
        <sz val="12"/>
        <color theme="1"/>
        <rFont val="標楷體"/>
        <family val="4"/>
        <charset val="136"/>
      </rPr>
      <t>日</t>
    </r>
    <r>
      <rPr>
        <sz val="12"/>
        <color theme="1"/>
        <rFont val="Times New Roman"/>
        <family val="1"/>
      </rPr>
      <t>________________</t>
    </r>
    <r>
      <rPr>
        <sz val="12"/>
        <color theme="1"/>
        <rFont val="標楷體"/>
        <family val="4"/>
        <charset val="136"/>
      </rPr>
      <t>號函核准</t>
    </r>
    <r>
      <rPr>
        <sz val="12"/>
        <color theme="1"/>
        <rFont val="Times New Roman"/>
        <family val="1"/>
      </rPr>
      <t>)</t>
    </r>
    <phoneticPr fontId="6" type="noConversion"/>
  </si>
  <si>
    <r>
      <rPr>
        <sz val="12"/>
        <color theme="1"/>
        <rFont val="標楷體"/>
        <family val="4"/>
        <charset val="136"/>
      </rPr>
      <t>所稱之公共投資</t>
    </r>
    <r>
      <rPr>
        <sz val="12"/>
        <color theme="1"/>
        <rFont val="微軟正黑體"/>
        <family val="2"/>
        <charset val="136"/>
      </rPr>
      <t>、</t>
    </r>
    <r>
      <rPr>
        <sz val="12"/>
        <color theme="1"/>
        <rFont val="Times New Roman"/>
        <family val="1"/>
      </rPr>
      <t>5+2</t>
    </r>
    <r>
      <rPr>
        <sz val="12"/>
        <color theme="1"/>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color theme="1"/>
        <rFont val="微軟正黑體"/>
        <family val="2"/>
        <charset val="136"/>
      </rPr>
      <t>、</t>
    </r>
  </si>
  <si>
    <r>
      <rPr>
        <sz val="12"/>
        <color theme="1"/>
        <rFont val="標楷體"/>
        <family val="4"/>
        <charset val="136"/>
      </rPr>
      <t>或取得國家發展委員會資格函之國內私募股權基金，並投資於公共投資及金管保財字第</t>
    </r>
    <r>
      <rPr>
        <sz val="12"/>
        <color theme="1"/>
        <rFont val="Times New Roman"/>
        <family val="1"/>
      </rPr>
      <t>10610908021</t>
    </r>
    <r>
      <rPr>
        <sz val="12"/>
        <color theme="1"/>
        <rFont val="標楷體"/>
        <family val="4"/>
        <charset val="136"/>
      </rPr>
      <t>號令第一點及金管保財字第</t>
    </r>
    <r>
      <rPr>
        <sz val="12"/>
        <color theme="1"/>
        <rFont val="Times New Roman"/>
        <family val="1"/>
      </rPr>
      <t>11004365981</t>
    </r>
    <r>
      <rPr>
        <sz val="12"/>
        <color theme="1"/>
        <rFont val="標楷體"/>
        <family val="4"/>
        <charset val="136"/>
      </rPr>
      <t>號令第一點各款所列事項。</t>
    </r>
  </si>
  <si>
    <r>
      <rPr>
        <sz val="12"/>
        <color theme="1"/>
        <rFont val="標楷體"/>
        <family val="4"/>
        <charset val="136"/>
      </rPr>
      <t>本列以填報手冊定義為為準【即，</t>
    </r>
    <r>
      <rPr>
        <sz val="12"/>
        <color theme="1"/>
        <rFont val="Times New Roman"/>
        <family val="1"/>
      </rPr>
      <t>(5)</t>
    </r>
    <r>
      <rPr>
        <sz val="12"/>
        <color theme="1"/>
        <rFont val="標楷體"/>
        <family val="4"/>
        <charset val="136"/>
      </rPr>
      <t>不會等於</t>
    </r>
    <r>
      <rPr>
        <sz val="12"/>
        <color theme="1"/>
        <rFont val="Times New Roman"/>
        <family val="1"/>
      </rPr>
      <t>(2)-(4)</t>
    </r>
    <r>
      <rPr>
        <sz val="12"/>
        <color theme="1"/>
        <rFont val="標楷體"/>
        <family val="4"/>
        <charset val="136"/>
      </rPr>
      <t>】。</t>
    </r>
    <phoneticPr fontId="6"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</si>
  <si>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phoneticPr fontId="6" type="noConversion"/>
  </si>
  <si>
    <r>
      <rPr>
        <b/>
        <sz val="12"/>
        <color theme="1"/>
        <rFont val="標楷體"/>
        <family val="4"/>
        <charset val="136"/>
      </rPr>
      <t>列號</t>
    </r>
  </si>
  <si>
    <r>
      <rPr>
        <b/>
        <sz val="12"/>
        <color theme="1"/>
        <rFont val="標楷體"/>
        <family val="4"/>
        <charset val="136"/>
      </rPr>
      <t>發行公司</t>
    </r>
  </si>
  <si>
    <r>
      <rPr>
        <b/>
        <sz val="12"/>
        <color theme="1"/>
        <rFont val="標楷體"/>
        <family val="4"/>
        <charset val="136"/>
      </rPr>
      <t>證券種類</t>
    </r>
  </si>
  <si>
    <r>
      <rPr>
        <b/>
        <sz val="12"/>
        <color theme="1"/>
        <rFont val="標楷體"/>
        <family val="4"/>
        <charset val="136"/>
      </rPr>
      <t>募集方式</t>
    </r>
  </si>
  <si>
    <r>
      <rPr>
        <b/>
        <sz val="12"/>
        <color theme="1"/>
        <rFont val="標楷體"/>
        <family val="4"/>
        <charset val="136"/>
      </rPr>
      <t>交易種類</t>
    </r>
  </si>
  <si>
    <r>
      <rPr>
        <b/>
        <sz val="12"/>
        <color theme="1"/>
        <rFont val="標楷體"/>
        <family val="4"/>
        <charset val="136"/>
      </rPr>
      <t>投資型態</t>
    </r>
  </si>
  <si>
    <r>
      <rPr>
        <b/>
        <sz val="12"/>
        <color theme="1"/>
        <rFont val="標楷體"/>
        <family val="4"/>
        <charset val="136"/>
      </rPr>
      <t>是否為專案運用公共及社會福利事業投資及投資保險相關事業</t>
    </r>
    <phoneticPr fontId="6" type="noConversion"/>
  </si>
  <si>
    <r>
      <rPr>
        <b/>
        <sz val="12"/>
        <color theme="1"/>
        <rFont val="標楷體"/>
        <family val="4"/>
        <charset val="136"/>
      </rPr>
      <t>代號</t>
    </r>
  </si>
  <si>
    <r>
      <rPr>
        <b/>
        <sz val="12"/>
        <color theme="1"/>
        <rFont val="標楷體"/>
        <family val="4"/>
        <charset val="136"/>
      </rPr>
      <t>名稱</t>
    </r>
  </si>
  <si>
    <r>
      <rPr>
        <b/>
        <sz val="12"/>
        <color theme="1"/>
        <rFont val="標楷體"/>
        <family val="4"/>
        <charset val="136"/>
      </rPr>
      <t>信用評等機構</t>
    </r>
  </si>
  <si>
    <r>
      <rPr>
        <b/>
        <sz val="12"/>
        <color theme="1"/>
        <rFont val="標楷體"/>
        <family val="4"/>
        <charset val="136"/>
      </rPr>
      <t>評等等級</t>
    </r>
  </si>
  <si>
    <r>
      <rPr>
        <b/>
        <sz val="12"/>
        <color theme="1"/>
        <rFont val="標楷體"/>
        <family val="4"/>
        <charset val="136"/>
      </rPr>
      <t>是否為關係人</t>
    </r>
  </si>
  <si>
    <r>
      <rPr>
        <sz val="12"/>
        <color theme="1"/>
        <rFont val="標楷體"/>
        <family val="4"/>
        <charset val="136"/>
      </rPr>
      <t>註</t>
    </r>
    <r>
      <rPr>
        <sz val="12"/>
        <color theme="1"/>
        <rFont val="Times New Roman"/>
        <family val="1"/>
      </rPr>
      <t>:</t>
    </r>
  </si>
  <si>
    <r>
      <rPr>
        <sz val="12"/>
        <color theme="1"/>
        <rFont val="標楷體"/>
        <family val="4"/>
        <charset val="136"/>
      </rPr>
      <t>發行公司代號請洽由財團法人保險事業發展中心統一配賦。</t>
    </r>
    <phoneticPr fontId="6"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</si>
  <si>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6"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</si>
  <si>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6" type="noConversion"/>
  </si>
  <si>
    <r>
      <rPr>
        <sz val="12"/>
        <color theme="1"/>
        <rFont val="標楷體"/>
        <family val="4"/>
        <charset val="136"/>
      </rPr>
      <t>證券種類請依序填列</t>
    </r>
    <r>
      <rPr>
        <sz val="12"/>
        <color theme="1"/>
        <rFont val="Times New Roman"/>
        <family val="1"/>
      </rPr>
      <t>A.</t>
    </r>
    <r>
      <rPr>
        <sz val="12"/>
        <color theme="1"/>
        <rFont val="標楷體"/>
        <family val="4"/>
        <charset val="136"/>
      </rPr>
      <t>普通股</t>
    </r>
    <r>
      <rPr>
        <sz val="12"/>
        <color theme="1"/>
        <rFont val="Times New Roman"/>
        <family val="1"/>
      </rPr>
      <t>, B1.</t>
    </r>
    <r>
      <rPr>
        <sz val="12"/>
        <color theme="1"/>
        <rFont val="標楷體"/>
        <family val="4"/>
        <charset val="136"/>
      </rPr>
      <t>固定收益特別股</t>
    </r>
    <r>
      <rPr>
        <sz val="12"/>
        <color theme="1"/>
        <rFont val="Times New Roman"/>
        <family val="1"/>
      </rPr>
      <t>, B2.</t>
    </r>
    <r>
      <rPr>
        <sz val="12"/>
        <color theme="1"/>
        <rFont val="標楷體"/>
        <family val="4"/>
        <charset val="136"/>
      </rPr>
      <t>非固定收益特別股</t>
    </r>
    <r>
      <rPr>
        <sz val="12"/>
        <color theme="1"/>
        <rFont val="Times New Roman"/>
        <family val="1"/>
      </rPr>
      <t>, C.</t>
    </r>
    <r>
      <rPr>
        <sz val="12"/>
        <color theme="1"/>
        <rFont val="標楷體"/>
        <family val="4"/>
        <charset val="136"/>
      </rPr>
      <t>存託憑證。</t>
    </r>
    <phoneticPr fontId="8" type="noConversion"/>
  </si>
  <si>
    <r>
      <rPr>
        <sz val="12"/>
        <color theme="1"/>
        <rFont val="標楷體"/>
        <family val="4"/>
        <charset val="136"/>
      </rPr>
      <t>募集方式請依序填列</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r>
      <rPr>
        <sz val="12"/>
        <color theme="1"/>
        <rFont val="Times New Roman"/>
        <family val="1"/>
      </rPr>
      <t>, C.</t>
    </r>
    <r>
      <rPr>
        <sz val="12"/>
        <color theme="1"/>
        <rFont val="標楷體"/>
        <family val="4"/>
        <charset val="136"/>
      </rPr>
      <t>其他。</t>
    </r>
    <phoneticPr fontId="6"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</si>
  <si>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r>
      <rPr>
        <sz val="12"/>
        <color theme="1"/>
        <rFont val="Times New Roman"/>
        <family val="1"/>
      </rPr>
      <t>(</t>
    </r>
    <r>
      <rPr>
        <sz val="12"/>
        <color theme="1"/>
        <rFont val="標楷體"/>
        <family val="4"/>
        <charset val="136"/>
      </rPr>
      <t>公開公司</t>
    </r>
    <r>
      <rPr>
        <sz val="12"/>
        <color theme="1"/>
        <rFont val="Times New Roman"/>
        <family val="1"/>
      </rPr>
      <t>), E.</t>
    </r>
    <r>
      <rPr>
        <sz val="12"/>
        <color theme="1"/>
        <rFont val="標楷體"/>
        <family val="4"/>
        <charset val="136"/>
      </rPr>
      <t>其他</t>
    </r>
    <r>
      <rPr>
        <sz val="12"/>
        <color theme="1"/>
        <rFont val="Times New Roman"/>
        <family val="1"/>
      </rPr>
      <t>(</t>
    </r>
    <r>
      <rPr>
        <sz val="12"/>
        <color theme="1"/>
        <rFont val="標楷體"/>
        <family val="4"/>
        <charset val="136"/>
      </rPr>
      <t>非公開公司</t>
    </r>
    <r>
      <rPr>
        <sz val="12"/>
        <color theme="1"/>
        <rFont val="Times New Roman"/>
        <family val="1"/>
      </rPr>
      <t>)</t>
    </r>
    <r>
      <rPr>
        <sz val="12"/>
        <color theme="1"/>
        <rFont val="標楷體"/>
        <family val="4"/>
        <charset val="136"/>
      </rPr>
      <t>。</t>
    </r>
    <phoneticPr fontId="6" type="noConversion"/>
  </si>
  <si>
    <r>
      <rPr>
        <sz val="12"/>
        <color theme="1"/>
        <rFont val="標楷體"/>
        <family val="4"/>
        <charset val="136"/>
      </rPr>
      <t>投資型態請依序填列</t>
    </r>
    <r>
      <rPr>
        <sz val="12"/>
        <color theme="1"/>
        <rFont val="Times New Roman"/>
        <family val="1"/>
      </rPr>
      <t>A1.</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r>
      <rPr>
        <sz val="12"/>
        <color theme="1"/>
        <rFont val="Times New Roman"/>
        <family val="1"/>
      </rPr>
      <t>, A2.</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r>
      <rPr>
        <sz val="12"/>
        <color theme="1"/>
        <rFont val="Times New Roman"/>
        <family val="1"/>
      </rPr>
      <t>, B.</t>
    </r>
    <r>
      <rPr>
        <sz val="12"/>
        <color theme="1"/>
        <rFont val="標楷體"/>
        <family val="4"/>
        <charset val="136"/>
      </rPr>
      <t>透過其他綜合損益按公允價值衡量之金融資產</t>
    </r>
    <r>
      <rPr>
        <sz val="12"/>
        <color theme="1"/>
        <rFont val="Times New Roman"/>
        <family val="1"/>
      </rPr>
      <t xml:space="preserve">, </t>
    </r>
    <phoneticPr fontId="6" type="noConversion"/>
  </si>
  <si>
    <r>
      <t>C.</t>
    </r>
    <r>
      <rPr>
        <sz val="12"/>
        <color theme="1"/>
        <rFont val="標楷體"/>
        <family val="4"/>
        <charset val="136"/>
      </rPr>
      <t>按攤銷後成本衡量之金融資產</t>
    </r>
    <r>
      <rPr>
        <sz val="12"/>
        <color theme="1"/>
        <rFont val="Times New Roman"/>
        <family val="1"/>
      </rPr>
      <t>, D1.</t>
    </r>
    <r>
      <rPr>
        <sz val="12"/>
        <color theme="1"/>
        <rFont val="標楷體"/>
        <family val="4"/>
        <charset val="136"/>
      </rPr>
      <t>採用權益法之投資</t>
    </r>
    <r>
      <rPr>
        <sz val="12"/>
        <color theme="1"/>
        <rFont val="Times New Roman"/>
        <family val="1"/>
      </rPr>
      <t>, D2.</t>
    </r>
    <r>
      <rPr>
        <sz val="12"/>
        <color theme="1"/>
        <rFont val="標楷體"/>
        <family val="4"/>
        <charset val="136"/>
      </rPr>
      <t>採用權益法之投資</t>
    </r>
    <r>
      <rPr>
        <sz val="12"/>
        <color theme="1"/>
        <rFont val="Times New Roman"/>
        <family val="1"/>
      </rPr>
      <t>-</t>
    </r>
    <r>
      <rPr>
        <sz val="12"/>
        <color theme="1"/>
        <rFont val="標楷體"/>
        <family val="4"/>
        <charset val="136"/>
      </rPr>
      <t>特定目的公司</t>
    </r>
    <r>
      <rPr>
        <sz val="12"/>
        <color theme="1"/>
        <rFont val="Times New Roman"/>
        <family val="1"/>
      </rPr>
      <t>(</t>
    </r>
    <r>
      <rPr>
        <sz val="12"/>
        <color theme="1"/>
        <rFont val="標楷體"/>
        <family val="4"/>
        <charset val="136"/>
      </rPr>
      <t>間接持有國外不動產者</t>
    </r>
    <r>
      <rPr>
        <sz val="12"/>
        <color theme="1"/>
        <rFont val="Times New Roman"/>
        <family val="1"/>
      </rPr>
      <t>/</t>
    </r>
    <r>
      <rPr>
        <sz val="12"/>
        <color theme="1"/>
        <rFont val="標楷體"/>
        <family val="4"/>
        <charset val="136"/>
      </rPr>
      <t>含投資預付款</t>
    </r>
    <r>
      <rPr>
        <sz val="12"/>
        <color theme="1"/>
        <rFont val="Times New Roman"/>
        <family val="1"/>
      </rPr>
      <t>), E.</t>
    </r>
    <r>
      <rPr>
        <sz val="12"/>
        <color theme="1"/>
        <rFont val="標楷體"/>
        <family val="4"/>
        <charset val="136"/>
      </rPr>
      <t>待出售資產。</t>
    </r>
    <phoneticPr fontId="6" type="noConversion"/>
  </si>
  <si>
    <r>
      <rPr>
        <sz val="12"/>
        <color theme="1"/>
        <rFont val="標楷體"/>
        <family val="4"/>
        <charset val="136"/>
      </rPr>
      <t>是否為專案運用公共及社會福利事業投資請依序填列</t>
    </r>
    <r>
      <rPr>
        <sz val="12"/>
        <color theme="1"/>
        <rFont val="Times New Roman"/>
        <family val="1"/>
      </rPr>
      <t>A.</t>
    </r>
    <r>
      <rPr>
        <sz val="12"/>
        <color theme="1"/>
        <rFont val="標楷體"/>
        <family val="4"/>
        <charset val="136"/>
      </rPr>
      <t>專案運用</t>
    </r>
    <r>
      <rPr>
        <sz val="12"/>
        <color theme="1"/>
        <rFont val="Times New Roman"/>
        <family val="1"/>
      </rPr>
      <t>-</t>
    </r>
    <r>
      <rPr>
        <sz val="12"/>
        <color theme="1"/>
        <rFont val="標楷體"/>
        <family val="4"/>
        <charset val="136"/>
      </rPr>
      <t>非創業投資</t>
    </r>
    <r>
      <rPr>
        <sz val="12"/>
        <color theme="1"/>
        <rFont val="Times New Roman"/>
        <family val="1"/>
      </rPr>
      <t>,B1.</t>
    </r>
    <r>
      <rPr>
        <sz val="12"/>
        <color theme="1"/>
        <rFont val="標楷體"/>
        <family val="4"/>
        <charset val="136"/>
      </rPr>
      <t>專案運用</t>
    </r>
    <r>
      <rPr>
        <sz val="12"/>
        <color theme="1"/>
        <rFont val="Times New Roman"/>
        <family val="1"/>
      </rPr>
      <t>-</t>
    </r>
    <r>
      <rPr>
        <sz val="12"/>
        <color theme="1"/>
        <rFont val="標楷體"/>
        <family val="4"/>
        <charset val="136"/>
      </rPr>
      <t>創業投資【公共投資</t>
    </r>
    <r>
      <rPr>
        <sz val="12"/>
        <color theme="1"/>
        <rFont val="Times New Roman"/>
        <family val="1"/>
      </rPr>
      <t>100%</t>
    </r>
    <r>
      <rPr>
        <sz val="12"/>
        <color theme="1"/>
        <rFont val="標楷體"/>
        <family val="4"/>
        <charset val="136"/>
      </rPr>
      <t>】</t>
    </r>
    <r>
      <rPr>
        <sz val="12"/>
        <color theme="1"/>
        <rFont val="Times New Roman"/>
        <family val="1"/>
      </rPr>
      <t>,B2.</t>
    </r>
    <r>
      <rPr>
        <sz val="12"/>
        <color theme="1"/>
        <rFont val="標楷體"/>
        <family val="4"/>
        <charset val="136"/>
      </rPr>
      <t>專案運用</t>
    </r>
    <r>
      <rPr>
        <sz val="12"/>
        <color theme="1"/>
        <rFont val="Times New Roman"/>
        <family val="1"/>
      </rPr>
      <t>-</t>
    </r>
    <r>
      <rPr>
        <sz val="12"/>
        <color theme="1"/>
        <rFont val="標楷體"/>
        <family val="4"/>
        <charset val="136"/>
      </rPr>
      <t>創業投資【公共投資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r>
      <rPr>
        <sz val="12"/>
        <color theme="1"/>
        <rFont val="標楷體"/>
        <family val="4"/>
        <charset val="136"/>
      </rPr>
      <t>】</t>
    </r>
    <r>
      <rPr>
        <sz val="12"/>
        <color theme="1"/>
        <rFont val="Times New Roman"/>
        <family val="1"/>
      </rPr>
      <t>,B3.</t>
    </r>
    <r>
      <rPr>
        <sz val="12"/>
        <color theme="1"/>
        <rFont val="標楷體"/>
        <family val="4"/>
        <charset val="136"/>
      </rPr>
      <t>專案運用</t>
    </r>
    <r>
      <rPr>
        <sz val="12"/>
        <color theme="1"/>
        <rFont val="Times New Roman"/>
        <family val="1"/>
      </rPr>
      <t>-</t>
    </r>
    <r>
      <rPr>
        <sz val="12"/>
        <color theme="1"/>
        <rFont val="標楷體"/>
        <family val="4"/>
        <charset val="136"/>
      </rPr>
      <t>創業投資【其他】</t>
    </r>
    <r>
      <rPr>
        <sz val="12"/>
        <color theme="1"/>
        <rFont val="Times New Roman"/>
        <family val="1"/>
      </rPr>
      <t>, C1.</t>
    </r>
    <r>
      <rPr>
        <sz val="12"/>
        <color theme="1"/>
        <rFont val="標楷體"/>
        <family val="4"/>
        <charset val="136"/>
      </rPr>
      <t>投資保險相關事業</t>
    </r>
    <r>
      <rPr>
        <sz val="12"/>
        <color theme="1"/>
        <rFont val="Times New Roman"/>
        <family val="1"/>
      </rPr>
      <t>-</t>
    </r>
    <r>
      <rPr>
        <sz val="12"/>
        <color theme="1"/>
        <rFont val="標楷體"/>
        <family val="4"/>
        <charset val="136"/>
      </rPr>
      <t>保險業</t>
    </r>
    <r>
      <rPr>
        <sz val="12"/>
        <color theme="1"/>
        <rFont val="Times New Roman"/>
        <family val="1"/>
      </rPr>
      <t>, C2.</t>
    </r>
    <r>
      <rPr>
        <sz val="12"/>
        <color theme="1"/>
        <rFont val="標楷體"/>
        <family val="4"/>
        <charset val="136"/>
      </rPr>
      <t>投資保險相關事業</t>
    </r>
    <r>
      <rPr>
        <sz val="12"/>
        <color theme="1"/>
        <rFont val="Times New Roman"/>
        <family val="1"/>
      </rPr>
      <t>-</t>
    </r>
    <r>
      <rPr>
        <sz val="12"/>
        <color theme="1"/>
        <rFont val="標楷體"/>
        <family val="4"/>
        <charset val="136"/>
      </rPr>
      <t>非保險業且有資本適足要求之產業</t>
    </r>
    <r>
      <rPr>
        <sz val="12"/>
        <color theme="1"/>
        <rFont val="Times New Roman"/>
        <family val="1"/>
      </rPr>
      <t xml:space="preserve">, </t>
    </r>
    <phoneticPr fontId="6" type="noConversion"/>
  </si>
  <si>
    <r>
      <t>C3.</t>
    </r>
    <r>
      <rPr>
        <sz val="12"/>
        <color theme="1"/>
        <rFont val="標楷體"/>
        <family val="4"/>
        <charset val="136"/>
      </rPr>
      <t>投資保險相關事業</t>
    </r>
    <r>
      <rPr>
        <sz val="12"/>
        <color theme="1"/>
        <rFont val="Times New Roman"/>
        <family val="1"/>
      </rPr>
      <t>-</t>
    </r>
    <r>
      <rPr>
        <sz val="12"/>
        <color theme="1"/>
        <rFont val="標楷體"/>
        <family val="4"/>
        <charset val="136"/>
      </rPr>
      <t>其他保險相關事業</t>
    </r>
    <r>
      <rPr>
        <sz val="12"/>
        <color theme="1"/>
        <rFont val="Times New Roman"/>
        <family val="1"/>
      </rPr>
      <t>, D.</t>
    </r>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r>
      <rPr>
        <sz val="12"/>
        <color theme="1"/>
        <rFont val="Times New Roman"/>
        <family val="1"/>
      </rPr>
      <t>, E.</t>
    </r>
    <r>
      <rPr>
        <sz val="12"/>
        <color theme="1"/>
        <rFont val="標楷體"/>
        <family val="4"/>
        <charset val="136"/>
      </rPr>
      <t>非政策性專案運用公共及社會福利事業投資</t>
    </r>
    <r>
      <rPr>
        <sz val="12"/>
        <color theme="1"/>
        <rFont val="Times New Roman"/>
        <family val="1"/>
      </rPr>
      <t>, F.</t>
    </r>
    <r>
      <rPr>
        <sz val="12"/>
        <color theme="1"/>
        <rFont val="標楷體"/>
        <family val="4"/>
        <charset val="136"/>
      </rPr>
      <t>其他。</t>
    </r>
    <phoneticPr fontId="6" type="noConversion"/>
  </si>
  <si>
    <r>
      <rPr>
        <sz val="12"/>
        <color theme="1"/>
        <rFont val="標楷體"/>
        <family val="4"/>
        <charset val="136"/>
      </rPr>
      <t>交易市場型態請填列</t>
    </r>
    <r>
      <rPr>
        <sz val="12"/>
        <color theme="1"/>
        <rFont val="Times New Roman"/>
        <family val="1"/>
      </rPr>
      <t>A.</t>
    </r>
    <r>
      <rPr>
        <sz val="12"/>
        <color theme="1"/>
        <rFont val="標楷體"/>
        <family val="4"/>
        <charset val="136"/>
      </rPr>
      <t>集中</t>
    </r>
    <r>
      <rPr>
        <sz val="12"/>
        <color theme="1"/>
        <rFont val="Times New Roman"/>
        <family val="1"/>
      </rPr>
      <t>, B.</t>
    </r>
    <r>
      <rPr>
        <sz val="12"/>
        <color theme="1"/>
        <rFont val="標楷體"/>
        <family val="4"/>
        <charset val="136"/>
      </rPr>
      <t>店頭</t>
    </r>
    <r>
      <rPr>
        <sz val="12"/>
        <color theme="1"/>
        <rFont val="Times New Roman"/>
        <family val="1"/>
      </rPr>
      <t>, C.</t>
    </r>
    <r>
      <rPr>
        <sz val="12"/>
        <color theme="1"/>
        <rFont val="標楷體"/>
        <family val="4"/>
        <charset val="136"/>
      </rPr>
      <t>其他。</t>
    </r>
    <phoneticPr fontId="6" type="noConversion"/>
  </si>
  <si>
    <r>
      <rPr>
        <sz val="12"/>
        <color theme="1"/>
        <rFont val="標楷體"/>
        <family val="4"/>
        <charset val="136"/>
      </rPr>
      <t>本表均含國內外投資，若屬國外投資者於持有資產幣別請填該幣別代號如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t>
    </r>
    <phoneticPr fontId="6" type="noConversion"/>
  </si>
  <si>
    <r>
      <rPr>
        <sz val="12"/>
        <color theme="1"/>
        <rFont val="標楷體"/>
        <family val="4"/>
        <charset val="136"/>
      </rPr>
      <t>占有董監事席次比率為填表時本</t>
    </r>
    <r>
      <rPr>
        <sz val="12"/>
        <color theme="1"/>
        <rFont val="Times New Roman"/>
        <family val="1"/>
      </rPr>
      <t>(</t>
    </r>
    <r>
      <rPr>
        <sz val="12"/>
        <color theme="1"/>
        <rFont val="標楷體"/>
        <family val="4"/>
        <charset val="136"/>
      </rPr>
      <t>分</t>
    </r>
    <r>
      <rPr>
        <sz val="12"/>
        <color theme="1"/>
        <rFont val="Times New Roman"/>
        <family val="1"/>
      </rPr>
      <t>)</t>
    </r>
    <r>
      <rPr>
        <sz val="12"/>
        <color theme="1"/>
        <rFont val="標楷體"/>
        <family val="4"/>
        <charset val="136"/>
      </rPr>
      <t>公司所指派董監事席次占該被投資公司董監事所有席次之比率。</t>
    </r>
    <phoneticPr fontId="6" type="noConversion"/>
  </si>
  <si>
    <r>
      <rPr>
        <sz val="12"/>
        <color theme="1"/>
        <rFont val="標楷體"/>
        <family val="4"/>
        <charset val="136"/>
      </rPr>
      <t>持股比率超過</t>
    </r>
    <r>
      <rPr>
        <sz val="12"/>
        <color theme="1"/>
        <rFont val="Times New Roman"/>
        <family val="1"/>
      </rPr>
      <t>10%</t>
    </r>
    <r>
      <rPr>
        <sz val="12"/>
        <color theme="1"/>
        <rFont val="標楷體"/>
        <family val="4"/>
        <charset val="136"/>
      </rPr>
      <t>以上者，請於備註欄填具主管機關最近核定日期及文號。</t>
    </r>
    <phoneticPr fontId="6" type="noConversion"/>
  </si>
  <si>
    <r>
      <rPr>
        <sz val="12"/>
        <color theme="1"/>
        <rFont val="標楷體"/>
        <family val="4"/>
        <charset val="136"/>
      </rPr>
      <t>若屬國外投資</t>
    </r>
    <r>
      <rPr>
        <sz val="12"/>
        <color theme="1"/>
        <rFont val="Times New Roman"/>
        <family val="1"/>
      </rPr>
      <t>,</t>
    </r>
    <r>
      <rPr>
        <sz val="12"/>
        <color theme="1"/>
        <rFont val="標楷體"/>
        <family val="4"/>
        <charset val="136"/>
      </rPr>
      <t>請以期末匯率換算為新台幣帳面價值</t>
    </r>
  </si>
  <si>
    <r>
      <rPr>
        <sz val="12"/>
        <color theme="1"/>
        <rFont val="標楷體"/>
        <family val="4"/>
        <charset val="136"/>
      </rPr>
      <t>最近公允價值</t>
    </r>
    <r>
      <rPr>
        <sz val="12"/>
        <color theme="1"/>
        <rFont val="Times New Roman"/>
        <family val="1"/>
      </rPr>
      <t>/</t>
    </r>
    <r>
      <rPr>
        <sz val="12"/>
        <color theme="1"/>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6" type="noConversion"/>
  </si>
  <si>
    <r>
      <rPr>
        <sz val="12"/>
        <color theme="1"/>
        <rFont val="標楷體"/>
        <family val="4"/>
        <charset val="136"/>
      </rPr>
      <t>保管情形請填保管機構名稱及帳號</t>
    </r>
    <r>
      <rPr>
        <sz val="12"/>
        <color theme="1"/>
        <rFont val="Times New Roman"/>
        <family val="1"/>
      </rPr>
      <t>,</t>
    </r>
    <r>
      <rPr>
        <sz val="12"/>
        <color theme="1"/>
        <rFont val="標楷體"/>
        <family val="4"/>
        <charset val="136"/>
      </rPr>
      <t>若屬集保帳戶請填集保。</t>
    </r>
    <phoneticPr fontId="6" type="noConversion"/>
  </si>
  <si>
    <r>
      <rPr>
        <sz val="12"/>
        <color theme="1"/>
        <rFont val="標楷體"/>
        <family val="4"/>
        <charset val="136"/>
      </rPr>
      <t>是否屬實質互相投資之負債型特別股，請填列</t>
    </r>
    <r>
      <rPr>
        <sz val="12"/>
        <color theme="1"/>
        <rFont val="Times New Roman"/>
        <family val="1"/>
      </rPr>
      <t>A.</t>
    </r>
    <r>
      <rPr>
        <sz val="12"/>
        <color theme="1"/>
        <rFont val="標楷體"/>
        <family val="4"/>
        <charset val="136"/>
      </rPr>
      <t>屬實質互相投資之負債型特別股</t>
    </r>
    <r>
      <rPr>
        <sz val="12"/>
        <color theme="1"/>
        <rFont val="Times New Roman"/>
        <family val="1"/>
      </rPr>
      <t>, B.</t>
    </r>
    <r>
      <rPr>
        <sz val="12"/>
        <color theme="1"/>
        <rFont val="標楷體"/>
        <family val="4"/>
        <charset val="136"/>
      </rPr>
      <t>非屬實質互相投資之負債型特別股</t>
    </r>
    <r>
      <rPr>
        <sz val="12"/>
        <color theme="1"/>
        <rFont val="Times New Roman"/>
        <family val="1"/>
      </rPr>
      <t>, C.</t>
    </r>
    <r>
      <rPr>
        <sz val="12"/>
        <color theme="1"/>
        <rFont val="標楷體"/>
        <family val="4"/>
        <charset val="136"/>
      </rPr>
      <t>非負債型特別股。是否屬實質互相投資請參考「臺灣集中保管結算所」的「保險業投資資本工具查詢平台」。</t>
    </r>
    <phoneticPr fontId="6"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</si>
  <si>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：①保險業實質互相投資於「國內保險業」發行之負債型特別股；或②自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日起保險業新增實質互相投資於「國內金控公司」發行之負債型特別股。</t>
    </r>
    <phoneticPr fontId="6" type="noConversion"/>
  </si>
  <si>
    <r>
      <rPr>
        <sz val="12"/>
        <color theme="1"/>
        <rFont val="標楷體"/>
        <family val="4"/>
        <charset val="136"/>
      </rPr>
      <t>係指依資產負債表日前半年每日收盤價計算之算術平均價格。</t>
    </r>
    <phoneticPr fontId="6"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</si>
  <si>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8" type="noConversion"/>
  </si>
  <si>
    <r>
      <rPr>
        <sz val="12"/>
        <color theme="1"/>
        <rFont val="標楷體"/>
        <family val="4"/>
        <charset val="136"/>
      </rPr>
      <t>單位：新台幣元</t>
    </r>
    <r>
      <rPr>
        <sz val="12"/>
        <color theme="1"/>
        <rFont val="Times New Roman"/>
        <family val="1"/>
      </rPr>
      <t>, %</t>
    </r>
    <phoneticPr fontId="8" type="noConversion"/>
  </si>
  <si>
    <r>
      <rPr>
        <b/>
        <sz val="12"/>
        <color theme="1"/>
        <rFont val="標楷體"/>
        <family val="4"/>
        <charset val="136"/>
      </rPr>
      <t>項目</t>
    </r>
  </si>
  <si>
    <r>
      <rPr>
        <b/>
        <sz val="12"/>
        <color theme="1"/>
        <rFont val="標楷體"/>
        <family val="4"/>
        <charset val="136"/>
      </rPr>
      <t>淨值</t>
    </r>
    <phoneticPr fontId="8" type="noConversion"/>
  </si>
  <si>
    <r>
      <rPr>
        <b/>
        <sz val="12"/>
        <color theme="1"/>
        <rFont val="標楷體"/>
        <family val="4"/>
        <charset val="136"/>
      </rPr>
      <t>帳載金額與淨值孰低</t>
    </r>
    <phoneticPr fontId="8"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</si>
  <si>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7)</t>
    </r>
    <phoneticPr fontId="11" type="noConversion"/>
  </si>
  <si>
    <r>
      <rPr>
        <b/>
        <sz val="12"/>
        <color theme="1"/>
        <rFont val="標楷體"/>
        <family val="4"/>
        <charset val="136"/>
      </rPr>
      <t>採權益法評價者之
帳載金額</t>
    </r>
    <phoneticPr fontId="11" type="noConversion"/>
  </si>
  <si>
    <r>
      <rPr>
        <b/>
        <sz val="12"/>
        <color theme="1"/>
        <rFont val="標楷體"/>
        <family val="4"/>
        <charset val="136"/>
      </rPr>
      <t>上市上櫃股票</t>
    </r>
    <phoneticPr fontId="8" type="noConversion"/>
  </si>
  <si>
    <r>
      <rPr>
        <b/>
        <sz val="12"/>
        <color theme="1"/>
        <rFont val="標楷體"/>
        <family val="4"/>
        <charset val="136"/>
      </rPr>
      <t>非上市上櫃股票</t>
    </r>
    <phoneticPr fontId="8" type="noConversion"/>
  </si>
  <si>
    <r>
      <rPr>
        <b/>
        <sz val="12"/>
        <color theme="1"/>
        <rFont val="標楷體"/>
        <family val="4"/>
        <charset val="136"/>
      </rPr>
      <t>非上市上櫃股票</t>
    </r>
  </si>
  <si>
    <r>
      <rPr>
        <sz val="12"/>
        <color theme="1"/>
        <rFont val="標楷體"/>
        <family val="4"/>
        <charset val="136"/>
      </rPr>
      <t>一、國內關係人股票投資</t>
    </r>
    <phoneticPr fontId="8" type="noConversion"/>
  </si>
  <si>
    <r>
      <rPr>
        <sz val="12"/>
        <color theme="1"/>
        <rFont val="標楷體"/>
        <family val="4"/>
        <charset val="136"/>
      </rPr>
      <t>具控制與從屬關係</t>
    </r>
  </si>
  <si>
    <r>
      <rPr>
        <sz val="12"/>
        <color theme="1"/>
        <rFont val="標楷體"/>
        <family val="4"/>
        <charset val="136"/>
      </rPr>
      <t>投資國內保險相關事業：</t>
    </r>
  </si>
  <si>
    <r>
      <rPr>
        <sz val="12"/>
        <color theme="1"/>
        <rFont val="標楷體"/>
        <family val="4"/>
        <charset val="136"/>
      </rPr>
      <t>保險業</t>
    </r>
  </si>
  <si>
    <r>
      <rPr>
        <sz val="12"/>
        <color theme="1"/>
        <rFont val="標楷體"/>
        <family val="4"/>
        <charset val="136"/>
      </rPr>
      <t>非保險業且有資本適足要求之產業</t>
    </r>
  </si>
  <si>
    <r>
      <rPr>
        <sz val="12"/>
        <color theme="1"/>
        <rFont val="標楷體"/>
        <family val="4"/>
        <charset val="136"/>
      </rPr>
      <t>其他保險相關事業</t>
    </r>
  </si>
  <si>
    <r>
      <rPr>
        <sz val="12"/>
        <color theme="1"/>
        <rFont val="標楷體"/>
        <family val="4"/>
        <charset val="136"/>
      </rPr>
      <t>投資國內非保險相關事業：</t>
    </r>
  </si>
  <si>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</si>
  <si>
    <r>
      <rPr>
        <sz val="12"/>
        <color theme="1"/>
        <rFont val="標楷體"/>
        <family val="4"/>
        <charset val="136"/>
      </rPr>
      <t>採權益法評價之創業投資</t>
    </r>
  </si>
  <si>
    <r>
      <rPr>
        <sz val="12"/>
        <color theme="1"/>
        <rFont val="標楷體"/>
        <family val="4"/>
        <charset val="136"/>
      </rPr>
      <t>以股票方式投資之專案運用公共及社會福利事業投資</t>
    </r>
  </si>
  <si>
    <r>
      <rPr>
        <sz val="12"/>
        <color theme="1"/>
        <rFont val="標楷體"/>
        <family val="4"/>
        <charset val="136"/>
      </rPr>
      <t>非控制與從屬關係</t>
    </r>
  </si>
  <si>
    <r>
      <rPr>
        <sz val="12"/>
        <color theme="1"/>
        <rFont val="標楷體"/>
        <family val="4"/>
        <charset val="136"/>
      </rPr>
      <t>非採權益法評價之創業投資</t>
    </r>
  </si>
  <si>
    <r>
      <rPr>
        <sz val="12"/>
        <color theme="1"/>
        <rFont val="新細明體"/>
        <family val="1"/>
        <charset val="136"/>
      </rPr>
      <t xml:space="preserve">  - </t>
    </r>
    <r>
      <rPr>
        <sz val="12"/>
        <color theme="1"/>
        <rFont val="標楷體"/>
        <family val="4"/>
        <charset val="136"/>
      </rPr>
      <t>公共投資</t>
    </r>
    <r>
      <rPr>
        <sz val="12"/>
        <color theme="1"/>
        <rFont val="Times New Roman"/>
        <family val="1"/>
      </rPr>
      <t>(100%)</t>
    </r>
    <phoneticPr fontId="8" type="noConversion"/>
  </si>
  <si>
    <r>
      <t xml:space="preserve">  -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
   型標的</t>
    </r>
    <r>
      <rPr>
        <sz val="12"/>
        <color theme="1"/>
        <rFont val="Times New Roman"/>
        <family val="1"/>
      </rPr>
      <t>)</t>
    </r>
    <phoneticPr fontId="8" type="noConversion"/>
  </si>
  <si>
    <r>
      <t xml:space="preserve">  - </t>
    </r>
    <r>
      <rPr>
        <sz val="12"/>
        <color theme="1"/>
        <rFont val="標楷體"/>
        <family val="4"/>
        <charset val="136"/>
      </rPr>
      <t>其他</t>
    </r>
    <phoneticPr fontId="8" type="noConversion"/>
  </si>
  <si>
    <r>
      <rPr>
        <sz val="12"/>
        <color theme="1"/>
        <rFont val="標楷體"/>
        <family val="4"/>
        <charset val="136"/>
      </rPr>
      <t>小計</t>
    </r>
  </si>
  <si>
    <r>
      <rPr>
        <sz val="12"/>
        <color theme="1"/>
        <rFont val="標楷體"/>
        <family val="4"/>
        <charset val="136"/>
      </rPr>
      <t>二、國外關係人股票投資</t>
    </r>
    <phoneticPr fontId="8" type="noConversion"/>
  </si>
  <si>
    <r>
      <rPr>
        <sz val="12"/>
        <color theme="1"/>
        <rFont val="標楷體"/>
        <family val="4"/>
        <charset val="136"/>
      </rPr>
      <t>投資國外保險相關事業：</t>
    </r>
  </si>
  <si>
    <r>
      <rPr>
        <sz val="12"/>
        <color theme="1"/>
        <rFont val="標楷體"/>
        <family val="4"/>
        <charset val="136"/>
      </rPr>
      <t>投資國外非保險相關事業</t>
    </r>
  </si>
  <si>
    <r>
      <rPr>
        <sz val="12"/>
        <color theme="1"/>
        <rFont val="標楷體"/>
        <family val="4"/>
        <charset val="136"/>
      </rPr>
      <t>投資特定目的公司</t>
    </r>
    <r>
      <rPr>
        <sz val="12"/>
        <color theme="1"/>
        <rFont val="Times New Roman"/>
        <family val="1"/>
      </rPr>
      <t>(</t>
    </r>
    <r>
      <rPr>
        <sz val="12"/>
        <color theme="1"/>
        <rFont val="標楷體"/>
        <family val="4"/>
        <charset val="136"/>
      </rPr>
      <t>間接持有國外不動產者</t>
    </r>
    <r>
      <rPr>
        <sz val="12"/>
        <color theme="1"/>
        <rFont val="Times New Roman"/>
        <family val="1"/>
      </rPr>
      <t>)</t>
    </r>
  </si>
  <si>
    <r>
      <rPr>
        <sz val="12"/>
        <color theme="1"/>
        <rFont val="標楷體"/>
        <family val="4"/>
        <charset val="136"/>
      </rPr>
      <t>非具控制與從屬關係</t>
    </r>
  </si>
  <si>
    <r>
      <rPr>
        <sz val="12"/>
        <color theme="1"/>
        <rFont val="標楷體"/>
        <family val="4"/>
        <charset val="136"/>
      </rPr>
      <t>總計</t>
    </r>
  </si>
  <si>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8" type="noConversion"/>
  </si>
  <si>
    <r>
      <rPr>
        <b/>
        <sz val="12"/>
        <color theme="1"/>
        <rFont val="標楷體"/>
        <family val="4"/>
        <charset val="136"/>
      </rPr>
      <t>帳載金額</t>
    </r>
    <phoneticPr fontId="8" type="noConversion"/>
  </si>
  <si>
    <r>
      <rPr>
        <b/>
        <sz val="12"/>
        <color theme="1"/>
        <rFont val="標楷體"/>
        <family val="4"/>
        <charset val="136"/>
      </rPr>
      <t>公允價值</t>
    </r>
    <phoneticPr fontId="8"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</si>
  <si>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12)</t>
    </r>
    <phoneticPr fontId="8" type="noConversion"/>
  </si>
  <si>
    <r>
      <rPr>
        <b/>
        <sz val="12"/>
        <color theme="1"/>
        <rFont val="標楷體"/>
        <family val="4"/>
        <charset val="136"/>
      </rPr>
      <t>一、國內非關係人股票投資</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</si>
  <si>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上市普通股</t>
    </r>
    <phoneticPr fontId="8" type="noConversion"/>
  </si>
  <si>
    <r>
      <t>1.</t>
    </r>
    <r>
      <rPr>
        <sz val="12"/>
        <color theme="1"/>
        <rFont val="標楷體"/>
        <family val="4"/>
        <charset val="136"/>
      </rPr>
      <t>擔任被投資公司之董監事</t>
    </r>
  </si>
  <si>
    <r>
      <t>2.</t>
    </r>
    <r>
      <rPr>
        <sz val="12"/>
        <color theme="1"/>
        <rFont val="標楷體"/>
        <family val="4"/>
        <charset val="136"/>
      </rPr>
      <t>未擔任被投資公司之董監事</t>
    </r>
  </si>
  <si>
    <r>
      <t>(</t>
    </r>
    <r>
      <rPr>
        <sz val="12"/>
        <color theme="1"/>
        <rFont val="標楷體"/>
        <family val="4"/>
        <charset val="136"/>
      </rPr>
      <t>二</t>
    </r>
    <r>
      <rPr>
        <sz val="12"/>
        <color theme="1"/>
        <rFont val="Times New Roman"/>
        <family val="1"/>
      </rPr>
      <t>)</t>
    </r>
    <r>
      <rPr>
        <sz val="12"/>
        <color theme="1"/>
        <rFont val="標楷體"/>
        <family val="4"/>
        <charset val="136"/>
      </rPr>
      <t>上櫃普通股</t>
    </r>
  </si>
  <si>
    <r>
      <t>(</t>
    </r>
    <r>
      <rPr>
        <sz val="12"/>
        <color theme="1"/>
        <rFont val="標楷體"/>
        <family val="4"/>
        <charset val="136"/>
      </rPr>
      <t>三</t>
    </r>
    <r>
      <rPr>
        <sz val="12"/>
        <color theme="1"/>
        <rFont val="Times New Roman"/>
        <family val="1"/>
      </rPr>
      <t>)</t>
    </r>
    <r>
      <rPr>
        <sz val="12"/>
        <color theme="1"/>
        <rFont val="標楷體"/>
        <family val="4"/>
        <charset val="136"/>
      </rPr>
      <t>非上市上櫃普通股</t>
    </r>
  </si>
  <si>
    <r>
      <t>(</t>
    </r>
    <r>
      <rPr>
        <sz val="12"/>
        <color theme="1"/>
        <rFont val="標楷體"/>
        <family val="4"/>
        <charset val="136"/>
      </rPr>
      <t>四</t>
    </r>
    <r>
      <rPr>
        <sz val="12"/>
        <color theme="1"/>
        <rFont val="Times New Roman"/>
        <family val="1"/>
      </rPr>
      <t>)</t>
    </r>
    <r>
      <rPr>
        <sz val="12"/>
        <color theme="1"/>
        <rFont val="標楷體"/>
        <family val="4"/>
        <charset val="136"/>
      </rPr>
      <t>特別股</t>
    </r>
  </si>
  <si>
    <r>
      <t>1.</t>
    </r>
    <r>
      <rPr>
        <sz val="12"/>
        <color theme="1"/>
        <rFont val="標楷體"/>
        <family val="4"/>
        <charset val="136"/>
      </rPr>
      <t>固定收益特別股</t>
    </r>
  </si>
  <si>
    <r>
      <t>2.</t>
    </r>
    <r>
      <rPr>
        <sz val="12"/>
        <color theme="1"/>
        <rFont val="標楷體"/>
        <family val="4"/>
        <charset val="136"/>
      </rPr>
      <t>非固定收益特別股</t>
    </r>
  </si>
  <si>
    <r>
      <t>(1)</t>
    </r>
    <r>
      <rPr>
        <sz val="12"/>
        <color theme="1"/>
        <rFont val="標楷體"/>
        <family val="4"/>
        <charset val="136"/>
      </rPr>
      <t>上市上櫃</t>
    </r>
  </si>
  <si>
    <r>
      <t>(2)</t>
    </r>
    <r>
      <rPr>
        <sz val="12"/>
        <color theme="1"/>
        <rFont val="標楷體"/>
        <family val="4"/>
        <charset val="136"/>
      </rPr>
      <t>非上市上櫃</t>
    </r>
  </si>
  <si>
    <r>
      <t>(</t>
    </r>
    <r>
      <rPr>
        <sz val="12"/>
        <color theme="1"/>
        <rFont val="標楷體"/>
        <family val="4"/>
        <charset val="136"/>
      </rPr>
      <t>五</t>
    </r>
    <r>
      <rPr>
        <sz val="12"/>
        <color theme="1"/>
        <rFont val="Times New Roman"/>
        <family val="1"/>
      </rPr>
      <t>)</t>
    </r>
    <r>
      <rPr>
        <sz val="12"/>
        <color theme="1"/>
        <rFont val="標楷體"/>
        <family val="4"/>
        <charset val="136"/>
      </rPr>
      <t>專案運用公共及社會福利事業投資</t>
    </r>
  </si>
  <si>
    <r>
      <t>1.</t>
    </r>
    <r>
      <rPr>
        <sz val="12"/>
        <color theme="1"/>
        <rFont val="標楷體"/>
        <family val="4"/>
        <charset val="136"/>
      </rPr>
      <t>政策性之專案運用公共及社會福利事業投資</t>
    </r>
  </si>
  <si>
    <r>
      <t>2.</t>
    </r>
    <r>
      <rPr>
        <sz val="12"/>
        <color theme="1"/>
        <rFont val="標楷體"/>
        <family val="4"/>
        <charset val="136"/>
      </rPr>
      <t>創業投資</t>
    </r>
  </si>
  <si>
    <r>
      <rPr>
        <sz val="12"/>
        <color theme="1"/>
        <rFont val="新細明體"/>
        <family val="1"/>
        <charset val="136"/>
      </rPr>
      <t xml:space="preserve">- </t>
    </r>
    <r>
      <rPr>
        <sz val="12"/>
        <color theme="1"/>
        <rFont val="標楷體"/>
        <family val="4"/>
        <charset val="136"/>
      </rPr>
      <t>公共投資</t>
    </r>
    <r>
      <rPr>
        <sz val="12"/>
        <color theme="1"/>
        <rFont val="Times New Roman"/>
        <family val="1"/>
      </rPr>
      <t>(100%)</t>
    </r>
    <phoneticPr fontId="8" type="noConversion"/>
  </si>
  <si>
    <r>
      <t xml:space="preserve">-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</si>
  <si>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t xml:space="preserve">- </t>
    </r>
    <r>
      <rPr>
        <sz val="12"/>
        <color theme="1"/>
        <rFont val="標楷體"/>
        <family val="4"/>
        <charset val="136"/>
      </rPr>
      <t>其他</t>
    </r>
    <phoneticPr fontId="8" type="noConversion"/>
  </si>
  <si>
    <r>
      <t>3.</t>
    </r>
    <r>
      <rPr>
        <sz val="12"/>
        <color theme="1"/>
        <rFont val="標楷體"/>
        <family val="4"/>
        <charset val="136"/>
      </rPr>
      <t>以股票方式投資</t>
    </r>
    <r>
      <rPr>
        <sz val="12"/>
        <color theme="1"/>
        <rFont val="Times New Roman"/>
        <family val="1"/>
      </rPr>
      <t>(</t>
    </r>
    <r>
      <rPr>
        <sz val="12"/>
        <color theme="1"/>
        <rFont val="標楷體"/>
        <family val="4"/>
        <charset val="136"/>
      </rPr>
      <t>非創投</t>
    </r>
    <r>
      <rPr>
        <sz val="12"/>
        <color theme="1"/>
        <rFont val="Times New Roman"/>
        <family val="1"/>
      </rPr>
      <t>)</t>
    </r>
    <r>
      <rPr>
        <sz val="12"/>
        <color theme="1"/>
        <rFont val="標楷體"/>
        <family val="4"/>
        <charset val="136"/>
      </rPr>
      <t>之專案運用公共及社會福利事業投資</t>
    </r>
    <phoneticPr fontId="8" type="noConversion"/>
  </si>
  <si>
    <r>
      <t>(1)</t>
    </r>
    <r>
      <rPr>
        <sz val="12"/>
        <color theme="1"/>
        <rFont val="標楷體"/>
        <family val="4"/>
        <charset val="136"/>
      </rPr>
      <t>上市普通股</t>
    </r>
    <phoneticPr fontId="8" type="noConversion"/>
  </si>
  <si>
    <r>
      <t>(2)</t>
    </r>
    <r>
      <rPr>
        <sz val="12"/>
        <color theme="1"/>
        <rFont val="標楷體"/>
        <family val="4"/>
        <charset val="136"/>
      </rPr>
      <t>上櫃普通股</t>
    </r>
    <phoneticPr fontId="8" type="noConversion"/>
  </si>
  <si>
    <r>
      <t>(3)</t>
    </r>
    <r>
      <rPr>
        <sz val="12"/>
        <color theme="1"/>
        <rFont val="標楷體"/>
        <family val="4"/>
        <charset val="136"/>
      </rPr>
      <t>非上市上櫃普通股</t>
    </r>
    <phoneticPr fontId="8" type="noConversion"/>
  </si>
  <si>
    <r>
      <t>(4)</t>
    </r>
    <r>
      <rPr>
        <sz val="12"/>
        <color theme="1"/>
        <rFont val="標楷體"/>
        <family val="4"/>
        <charset val="136"/>
      </rPr>
      <t>特別股</t>
    </r>
    <phoneticPr fontId="8" type="noConversion"/>
  </si>
  <si>
    <r>
      <t>(</t>
    </r>
    <r>
      <rPr>
        <sz val="12"/>
        <color theme="1"/>
        <rFont val="標楷體"/>
        <family val="4"/>
        <charset val="136"/>
      </rPr>
      <t>六</t>
    </r>
    <r>
      <rPr>
        <sz val="12"/>
        <color theme="1"/>
        <rFont val="Times New Roman"/>
        <family val="1"/>
      </rPr>
      <t>)</t>
    </r>
    <r>
      <rPr>
        <sz val="12"/>
        <color theme="1"/>
        <rFont val="標楷體"/>
        <family val="4"/>
        <charset val="136"/>
      </rPr>
      <t>台灣存託憑證</t>
    </r>
    <r>
      <rPr>
        <sz val="12"/>
        <color theme="1"/>
        <rFont val="Times New Roman"/>
        <family val="1"/>
      </rPr>
      <t>(</t>
    </r>
    <r>
      <rPr>
        <sz val="12"/>
        <color theme="1"/>
        <rFont val="標楷體"/>
        <family val="4"/>
        <charset val="136"/>
      </rPr>
      <t>註</t>
    </r>
    <r>
      <rPr>
        <sz val="12"/>
        <color theme="1"/>
        <rFont val="Times New Roman"/>
        <family val="1"/>
      </rPr>
      <t>13)</t>
    </r>
  </si>
  <si>
    <r>
      <t>1.</t>
    </r>
    <r>
      <rPr>
        <sz val="12"/>
        <color theme="1"/>
        <rFont val="標楷體"/>
        <family val="4"/>
        <charset val="136"/>
      </rPr>
      <t>發行公司隸屬國家為已開發國家</t>
    </r>
    <phoneticPr fontId="8" type="noConversion"/>
  </si>
  <si>
    <r>
      <t>2.</t>
    </r>
    <r>
      <rPr>
        <sz val="12"/>
        <color theme="1"/>
        <rFont val="標楷體"/>
        <family val="4"/>
        <charset val="136"/>
      </rPr>
      <t>發行公司隸屬國家為新興市場</t>
    </r>
    <phoneticPr fontId="8" type="noConversion"/>
  </si>
  <si>
    <r>
      <rPr>
        <b/>
        <sz val="12"/>
        <color theme="1"/>
        <rFont val="標楷體"/>
        <family val="4"/>
        <charset val="136"/>
      </rPr>
      <t>國內非關係人股票投資總額</t>
    </r>
  </si>
  <si>
    <r>
      <rPr>
        <b/>
        <sz val="12"/>
        <color theme="1"/>
        <rFont val="標楷體"/>
        <family val="4"/>
        <charset val="136"/>
      </rPr>
      <t>二、國外非關係人股票投資</t>
    </r>
    <phoneticPr fontId="8" type="noConversion"/>
  </si>
  <si>
    <r>
      <t>(</t>
    </r>
    <r>
      <rPr>
        <sz val="12"/>
        <color theme="1"/>
        <rFont val="標楷體"/>
        <family val="4"/>
        <charset val="136"/>
      </rPr>
      <t>一</t>
    </r>
    <r>
      <rPr>
        <sz val="12"/>
        <color theme="1"/>
        <rFont val="Times New Roman"/>
        <family val="1"/>
      </rPr>
      <t>)</t>
    </r>
    <r>
      <rPr>
        <sz val="12"/>
        <color theme="1"/>
        <rFont val="標楷體"/>
        <family val="4"/>
        <charset val="136"/>
      </rPr>
      <t>已開發國家</t>
    </r>
  </si>
  <si>
    <r>
      <t>1.</t>
    </r>
    <r>
      <rPr>
        <sz val="12"/>
        <color theme="1"/>
        <rFont val="標楷體"/>
        <family val="4"/>
        <charset val="136"/>
      </rPr>
      <t>上市上櫃普通股</t>
    </r>
  </si>
  <si>
    <r>
      <t>2.</t>
    </r>
    <r>
      <rPr>
        <sz val="12"/>
        <color theme="1"/>
        <rFont val="標楷體"/>
        <family val="4"/>
        <charset val="136"/>
      </rPr>
      <t>非上市上櫃普通股</t>
    </r>
  </si>
  <si>
    <r>
      <t>3.</t>
    </r>
    <r>
      <rPr>
        <sz val="12"/>
        <color theme="1"/>
        <rFont val="標楷體"/>
        <family val="4"/>
        <charset val="136"/>
      </rPr>
      <t>特別股</t>
    </r>
  </si>
  <si>
    <r>
      <t>(1)</t>
    </r>
    <r>
      <rPr>
        <sz val="12"/>
        <color theme="1"/>
        <rFont val="標楷體"/>
        <family val="4"/>
        <charset val="136"/>
      </rPr>
      <t>固定收益特別股</t>
    </r>
  </si>
  <si>
    <r>
      <t>(2)</t>
    </r>
    <r>
      <rPr>
        <sz val="12"/>
        <color theme="1"/>
        <rFont val="標楷體"/>
        <family val="4"/>
        <charset val="136"/>
      </rPr>
      <t>非固定收益特別股</t>
    </r>
  </si>
  <si>
    <r>
      <t>(</t>
    </r>
    <r>
      <rPr>
        <sz val="12"/>
        <color theme="1"/>
        <rFont val="標楷體"/>
        <family val="4"/>
        <charset val="136"/>
      </rPr>
      <t>二</t>
    </r>
    <r>
      <rPr>
        <sz val="12"/>
        <color theme="1"/>
        <rFont val="Times New Roman"/>
        <family val="1"/>
      </rPr>
      <t>)</t>
    </r>
    <r>
      <rPr>
        <sz val="12"/>
        <color theme="1"/>
        <rFont val="標楷體"/>
        <family val="4"/>
        <charset val="136"/>
      </rPr>
      <t>新興市場</t>
    </r>
  </si>
  <si>
    <r>
      <rPr>
        <b/>
        <sz val="12"/>
        <color theme="1"/>
        <rFont val="標楷體"/>
        <family val="4"/>
        <charset val="136"/>
      </rPr>
      <t>國外非關係人股票投資總額</t>
    </r>
  </si>
  <si>
    <r>
      <rPr>
        <b/>
        <sz val="12"/>
        <color theme="1"/>
        <rFont val="標楷體"/>
        <family val="4"/>
        <charset val="136"/>
      </rPr>
      <t>非關係人股票投資總額</t>
    </r>
    <phoneticPr fontId="8" type="noConversion"/>
  </si>
  <si>
    <r>
      <rPr>
        <sz val="12"/>
        <color theme="1"/>
        <rFont val="標楷體"/>
        <family val="4"/>
        <charset val="136"/>
      </rPr>
      <t>註</t>
    </r>
    <r>
      <rPr>
        <sz val="12"/>
        <color theme="1"/>
        <rFont val="Times New Roman"/>
        <family val="1"/>
      </rPr>
      <t>1</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</si>
  <si>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(2+5+8)</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(38)</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</si>
  <si>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2</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</si>
  <si>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t>
    </r>
    <r>
      <rPr>
        <sz val="12"/>
        <color theme="1"/>
        <rFont val="Times New Roman"/>
        <family val="1"/>
      </rPr>
      <t>(10)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(40)</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</si>
  <si>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3</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</si>
  <si>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(11)</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(41)</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</si>
  <si>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4</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</si>
  <si>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(36+37)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(117)</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</si>
  <si>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5</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</si>
  <si>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(39)</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(119)</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</si>
  <si>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6</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</si>
  <si>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(120)</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</si>
  <si>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7</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</si>
  <si>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(44+45)</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(147)</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</si>
  <si>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8</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</si>
  <si>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(149)</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</si>
  <si>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9</t>
    </r>
    <phoneticPr fontId="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</si>
  <si>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(48)</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(150)</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</si>
  <si>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10</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</si>
  <si>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(16)</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(200)</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</si>
  <si>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11</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</si>
  <si>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(201)</t>
    </r>
    <r>
      <rPr>
        <sz val="12"/>
        <color theme="1"/>
        <rFont val="標楷體"/>
        <family val="4"/>
        <charset val="136"/>
      </rPr>
      <t>列之金額相一致。</t>
    </r>
    <phoneticPr fontId="8" type="noConversion"/>
  </si>
  <si>
    <r>
      <rPr>
        <sz val="12"/>
        <color theme="1"/>
        <rFont val="標楷體"/>
        <family val="4"/>
        <charset val="136"/>
      </rPr>
      <t>註</t>
    </r>
    <r>
      <rPr>
        <sz val="12"/>
        <color theme="1"/>
        <rFont val="Times New Roman"/>
        <family val="1"/>
      </rPr>
      <t>12</t>
    </r>
  </si>
  <si>
    <r>
      <rPr>
        <sz val="12"/>
        <color theme="1"/>
        <rFont val="標楷體"/>
        <family val="4"/>
        <charset val="136"/>
      </rPr>
      <t>係指依資產負債表日前半年每日收盤價計算之算術平均價格</t>
    </r>
    <phoneticPr fontId="8" type="noConversion"/>
  </si>
  <si>
    <r>
      <rPr>
        <sz val="12"/>
        <color theme="1"/>
        <rFont val="標楷體"/>
        <family val="4"/>
        <charset val="136"/>
      </rPr>
      <t>註</t>
    </r>
    <r>
      <rPr>
        <sz val="12"/>
        <color theme="1"/>
        <rFont val="Times New Roman"/>
        <family val="1"/>
      </rPr>
      <t>13</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</si>
  <si>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(30)</t>
    </r>
    <r>
      <rPr>
        <sz val="12"/>
        <color theme="1"/>
        <rFont val="標楷體"/>
        <family val="4"/>
        <charset val="136"/>
      </rPr>
      <t>列之金額依台財保字第</t>
    </r>
    <r>
      <rPr>
        <sz val="12"/>
        <color theme="1"/>
        <rFont val="Times New Roman"/>
        <family val="1"/>
      </rPr>
      <t>0900700387</t>
    </r>
    <r>
      <rPr>
        <sz val="12"/>
        <color theme="1"/>
        <rFont val="標楷體"/>
        <family val="4"/>
        <charset val="136"/>
      </rPr>
      <t>號函規定應填入表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21</t>
    </r>
    <r>
      <rPr>
        <sz val="12"/>
        <color theme="1"/>
        <rFont val="標楷體"/>
        <family val="4"/>
        <charset val="136"/>
      </rPr>
      <t>列中。</t>
    </r>
    <phoneticPr fontId="8"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</si>
  <si>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phoneticPr fontId="8" type="noConversion"/>
  </si>
  <si>
    <r>
      <rPr>
        <b/>
        <sz val="12"/>
        <color theme="1"/>
        <rFont val="標楷體"/>
        <family val="4"/>
        <charset val="136"/>
      </rPr>
      <t>國內投資</t>
    </r>
  </si>
  <si>
    <r>
      <rPr>
        <b/>
        <sz val="12"/>
        <color theme="1"/>
        <rFont val="標楷體"/>
        <family val="4"/>
        <charset val="136"/>
      </rPr>
      <t>國外投資</t>
    </r>
  </si>
  <si>
    <r>
      <rPr>
        <b/>
        <sz val="12"/>
        <color theme="1"/>
        <rFont val="標楷體"/>
        <family val="4"/>
        <charset val="136"/>
      </rPr>
      <t>最近期成交日公允價值總金額</t>
    </r>
    <phoneticPr fontId="6" type="noConversion"/>
  </si>
  <si>
    <r>
      <rPr>
        <b/>
        <sz val="12"/>
        <color theme="1"/>
        <rFont val="標楷體"/>
        <family val="4"/>
        <charset val="136"/>
      </rPr>
      <t>未實現損益</t>
    </r>
    <r>
      <rPr>
        <b/>
        <sz val="12"/>
        <color theme="1"/>
        <rFont val="Times New Roman"/>
        <family val="1"/>
      </rPr>
      <t>-</t>
    </r>
    <r>
      <rPr>
        <b/>
        <sz val="12"/>
        <color theme="1"/>
        <rFont val="標楷體"/>
        <family val="4"/>
        <charset val="136"/>
      </rPr>
      <t>非以公允價值評價者</t>
    </r>
    <phoneticPr fontId="11" type="noConversion"/>
  </si>
  <si>
    <r>
      <rPr>
        <b/>
        <sz val="12"/>
        <color theme="1"/>
        <rFont val="標楷體"/>
        <family val="4"/>
        <charset val="136"/>
      </rPr>
      <t>未實現損益</t>
    </r>
    <r>
      <rPr>
        <b/>
        <sz val="12"/>
        <color theme="1"/>
        <rFont val="Times New Roman"/>
        <family val="1"/>
      </rPr>
      <t>-</t>
    </r>
    <r>
      <rPr>
        <b/>
        <sz val="12"/>
        <color theme="1"/>
        <rFont val="標楷體"/>
        <family val="4"/>
        <charset val="136"/>
      </rPr>
      <t>以公允價值評價者</t>
    </r>
  </si>
  <si>
    <r>
      <rPr>
        <sz val="12"/>
        <color theme="1"/>
        <rFont val="標楷體"/>
        <family val="4"/>
        <charset val="136"/>
      </rPr>
      <t>總計</t>
    </r>
    <r>
      <rPr>
        <sz val="12"/>
        <color theme="1"/>
        <rFont val="Times New Roman"/>
        <family val="1"/>
      </rPr>
      <t>(</t>
    </r>
    <r>
      <rPr>
        <sz val="12"/>
        <color theme="1"/>
        <rFont val="標楷體"/>
        <family val="4"/>
        <charset val="136"/>
      </rPr>
      <t>交易對象</t>
    </r>
    <r>
      <rPr>
        <sz val="12"/>
        <color theme="1"/>
        <rFont val="Times New Roman"/>
        <family val="1"/>
      </rPr>
      <t>)</t>
    </r>
  </si>
  <si>
    <r>
      <rPr>
        <sz val="12"/>
        <color theme="1"/>
        <rFont val="標楷體"/>
        <family val="4"/>
        <charset val="136"/>
      </rPr>
      <t>關係人公司債投資：</t>
    </r>
    <phoneticPr fontId="6"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</si>
  <si>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phoneticPr fontId="6"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</si>
  <si>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phoneticPr fontId="6" type="noConversion"/>
  </si>
  <si>
    <r>
      <rPr>
        <sz val="12"/>
        <color theme="1"/>
        <rFont val="標楷體"/>
        <family val="4"/>
        <charset val="136"/>
      </rPr>
      <t>透過其他綜合損益按公允價值衡量之金融資產</t>
    </r>
    <phoneticPr fontId="6" type="noConversion"/>
  </si>
  <si>
    <r>
      <rPr>
        <sz val="12"/>
        <color theme="1"/>
        <rFont val="標楷體"/>
        <family val="4"/>
        <charset val="136"/>
      </rPr>
      <t>按攤銷後成本衡量之金融資產</t>
    </r>
    <phoneticPr fontId="6" type="noConversion"/>
  </si>
  <si>
    <r>
      <rPr>
        <sz val="12"/>
        <color theme="1"/>
        <rFont val="標楷體"/>
        <family val="4"/>
        <charset val="136"/>
      </rPr>
      <t>非關係人公司債投資：</t>
    </r>
    <phoneticPr fontId="6" type="noConversion"/>
  </si>
  <si>
    <r>
      <rPr>
        <sz val="12"/>
        <color theme="1"/>
        <rFont val="標楷體"/>
        <family val="4"/>
        <charset val="136"/>
      </rPr>
      <t>總計</t>
    </r>
    <r>
      <rPr>
        <sz val="12"/>
        <color theme="1"/>
        <rFont val="Times New Roman"/>
        <family val="1"/>
      </rPr>
      <t>(</t>
    </r>
    <r>
      <rPr>
        <sz val="12"/>
        <color theme="1"/>
        <rFont val="標楷體"/>
        <family val="4"/>
        <charset val="136"/>
      </rPr>
      <t>交易種類</t>
    </r>
    <r>
      <rPr>
        <sz val="12"/>
        <color theme="1"/>
        <rFont val="Times New Roman"/>
        <family val="1"/>
      </rPr>
      <t>)</t>
    </r>
  </si>
  <si>
    <r>
      <rPr>
        <sz val="12"/>
        <color theme="1"/>
        <rFont val="標楷體"/>
        <family val="4"/>
        <charset val="136"/>
      </rPr>
      <t>上市公司債</t>
    </r>
  </si>
  <si>
    <r>
      <rPr>
        <sz val="12"/>
        <color theme="1"/>
        <rFont val="標楷體"/>
        <family val="4"/>
        <charset val="136"/>
      </rPr>
      <t>上櫃公司債</t>
    </r>
  </si>
  <si>
    <r>
      <rPr>
        <sz val="12"/>
        <color theme="1"/>
        <rFont val="標楷體"/>
        <family val="4"/>
        <charset val="136"/>
      </rPr>
      <t>興櫃公司債</t>
    </r>
  </si>
  <si>
    <r>
      <rPr>
        <sz val="12"/>
        <color theme="1"/>
        <rFont val="標楷體"/>
        <family val="4"/>
        <charset val="136"/>
      </rPr>
      <t>非屬上市上櫃興櫃之其他公司債</t>
    </r>
  </si>
  <si>
    <r>
      <rPr>
        <sz val="12"/>
        <color theme="1"/>
        <rFont val="標楷體"/>
        <family val="4"/>
        <charset val="136"/>
      </rPr>
      <t>創業投資事業公司債</t>
    </r>
    <phoneticPr fontId="6" type="noConversion"/>
  </si>
  <si>
    <r>
      <rPr>
        <sz val="12"/>
        <color theme="1"/>
        <rFont val="標楷體"/>
        <family val="4"/>
        <charset val="136"/>
      </rPr>
      <t>有擔保公司債</t>
    </r>
    <phoneticPr fontId="6" type="noConversion"/>
  </si>
  <si>
    <r>
      <rPr>
        <sz val="12"/>
        <color theme="1"/>
        <rFont val="標楷體"/>
        <family val="4"/>
        <charset val="136"/>
      </rPr>
      <t>無擔保公司債</t>
    </r>
    <phoneticPr fontId="6" type="noConversion"/>
  </si>
  <si>
    <r>
      <rPr>
        <sz val="12"/>
        <color theme="1"/>
        <rFont val="標楷體"/>
        <family val="4"/>
        <charset val="136"/>
      </rPr>
      <t>可轉換公司債及附認股權公司債</t>
    </r>
    <phoneticPr fontId="8" type="noConversion"/>
  </si>
  <si>
    <r>
      <rPr>
        <sz val="12"/>
        <color theme="1"/>
        <rFont val="標楷體"/>
        <family val="4"/>
        <charset val="136"/>
      </rPr>
      <t>私募公司債</t>
    </r>
    <phoneticPr fontId="6" type="noConversion"/>
  </si>
  <si>
    <r>
      <rPr>
        <sz val="12"/>
        <color theme="1"/>
        <rFont val="標楷體"/>
        <family val="4"/>
        <charset val="136"/>
      </rPr>
      <t>專案運用公共及社會福利事業投資</t>
    </r>
    <phoneticPr fontId="6" type="noConversion"/>
  </si>
  <si>
    <r>
      <rPr>
        <sz val="12"/>
        <color theme="1"/>
        <rFont val="標楷體"/>
        <family val="4"/>
        <charset val="136"/>
      </rPr>
      <t>總計</t>
    </r>
    <r>
      <rPr>
        <sz val="12"/>
        <color theme="1"/>
        <rFont val="Times New Roman"/>
        <family val="1"/>
      </rPr>
      <t>(</t>
    </r>
    <r>
      <rPr>
        <sz val="12"/>
        <color theme="1"/>
        <rFont val="標楷體"/>
        <family val="4"/>
        <charset val="136"/>
      </rPr>
      <t>具資本性質債券</t>
    </r>
    <r>
      <rPr>
        <sz val="12"/>
        <color theme="1"/>
        <rFont val="Times New Roman"/>
        <family val="1"/>
      </rPr>
      <t>)</t>
    </r>
    <phoneticPr fontId="6" type="noConversion"/>
  </si>
  <si>
    <r>
      <rPr>
        <sz val="12"/>
        <color theme="1"/>
        <rFont val="標楷體"/>
        <family val="4"/>
        <charset val="136"/>
      </rPr>
      <t>具控制與從屬關係</t>
    </r>
    <phoneticPr fontId="6" type="noConversion"/>
  </si>
  <si>
    <r>
      <rPr>
        <sz val="12"/>
        <color theme="1"/>
        <rFont val="標楷體"/>
        <family val="4"/>
        <charset val="136"/>
      </rPr>
      <t>投資保險相關事業</t>
    </r>
    <phoneticPr fontId="6" type="noConversion"/>
  </si>
  <si>
    <r>
      <rPr>
        <sz val="12"/>
        <color theme="1"/>
        <rFont val="標楷體"/>
        <family val="4"/>
        <charset val="136"/>
      </rPr>
      <t>非屬實質互相投資</t>
    </r>
    <phoneticPr fontId="6" type="noConversion"/>
  </si>
  <si>
    <r>
      <rPr>
        <sz val="12"/>
        <color theme="1"/>
        <rFont val="標楷體"/>
        <family val="4"/>
        <charset val="136"/>
      </rPr>
      <t>投資非保險相關事業</t>
    </r>
    <phoneticPr fontId="6" type="noConversion"/>
  </si>
  <si>
    <r>
      <rPr>
        <sz val="12"/>
        <color theme="1"/>
        <rFont val="標楷體"/>
        <family val="4"/>
        <charset val="136"/>
      </rPr>
      <t>非控制與從屬關係</t>
    </r>
    <phoneticPr fontId="6" type="noConversion"/>
  </si>
  <si>
    <r>
      <rPr>
        <sz val="12"/>
        <color theme="1"/>
        <rFont val="標楷體"/>
        <family val="4"/>
        <charset val="136"/>
      </rPr>
      <t>小計</t>
    </r>
    <r>
      <rPr>
        <sz val="12"/>
        <color theme="1"/>
        <rFont val="Times New Roman"/>
        <family val="1"/>
      </rPr>
      <t>(</t>
    </r>
    <r>
      <rPr>
        <sz val="12"/>
        <color theme="1"/>
        <rFont val="標楷體"/>
        <family val="4"/>
        <charset val="136"/>
      </rPr>
      <t>註</t>
    </r>
    <r>
      <rPr>
        <sz val="12"/>
        <color theme="1"/>
        <rFont val="Times New Roman"/>
        <family val="1"/>
      </rPr>
      <t>2)</t>
    </r>
    <phoneticPr fontId="6" type="noConversion"/>
  </si>
  <si>
    <r>
      <rPr>
        <sz val="12"/>
        <color theme="1"/>
        <rFont val="標楷體"/>
        <family val="4"/>
        <charset val="136"/>
      </rPr>
      <t>期末公司債投資餘額</t>
    </r>
    <r>
      <rPr>
        <sz val="12"/>
        <color theme="1"/>
        <rFont val="Times New Roman"/>
        <family val="1"/>
      </rPr>
      <t>(</t>
    </r>
    <r>
      <rPr>
        <sz val="12"/>
        <color theme="1"/>
        <rFont val="標楷體"/>
        <family val="4"/>
        <charset val="136"/>
      </rPr>
      <t>列</t>
    </r>
    <r>
      <rPr>
        <sz val="12"/>
        <color theme="1"/>
        <rFont val="Times New Roman"/>
        <family val="1"/>
      </rPr>
      <t>16)</t>
    </r>
    <phoneticPr fontId="6" type="noConversion"/>
  </si>
  <si>
    <r>
      <rPr>
        <sz val="12"/>
        <color theme="1"/>
        <rFont val="標楷體"/>
        <family val="4"/>
        <charset val="136"/>
      </rPr>
      <t>列</t>
    </r>
    <r>
      <rPr>
        <sz val="12"/>
        <color theme="1"/>
        <rFont val="Times New Roman"/>
        <family val="1"/>
      </rPr>
      <t>17</t>
    </r>
    <r>
      <rPr>
        <sz val="12"/>
        <color theme="1"/>
        <rFont val="標楷體"/>
        <family val="4"/>
        <charset val="136"/>
      </rPr>
      <t>至列</t>
    </r>
    <r>
      <rPr>
        <sz val="12"/>
        <color theme="1"/>
        <rFont val="Times New Roman"/>
        <family val="1"/>
      </rPr>
      <t>22</t>
    </r>
    <r>
      <rPr>
        <sz val="12"/>
        <color theme="1"/>
        <rFont val="標楷體"/>
        <family val="4"/>
        <charset val="136"/>
      </rPr>
      <t>屬於屬性分類無需加總。</t>
    </r>
    <phoneticPr fontId="6" type="noConversion"/>
  </si>
  <si>
    <r>
      <rPr>
        <sz val="12"/>
        <color theme="1"/>
        <rFont val="標楷體"/>
        <family val="4"/>
        <charset val="136"/>
      </rPr>
      <t>小計應與「表</t>
    </r>
    <r>
      <rPr>
        <sz val="12"/>
        <color theme="1"/>
        <rFont val="Times New Roman"/>
        <family val="1"/>
      </rPr>
      <t>11-1</t>
    </r>
    <r>
      <rPr>
        <sz val="12"/>
        <color theme="1"/>
        <rFont val="標楷體"/>
        <family val="4"/>
        <charset val="136"/>
      </rPr>
      <t>：公司債餘額明細表」第</t>
    </r>
    <r>
      <rPr>
        <sz val="12"/>
        <color theme="1"/>
        <rFont val="Times New Roman"/>
        <family val="1"/>
      </rPr>
      <t>(14)</t>
    </r>
    <r>
      <rPr>
        <sz val="12"/>
        <color theme="1"/>
        <rFont val="標楷體"/>
        <family val="4"/>
        <charset val="136"/>
      </rPr>
      <t>欄填列為</t>
    </r>
    <r>
      <rPr>
        <sz val="12"/>
        <color theme="1"/>
        <rFont val="Times New Roman"/>
        <family val="1"/>
      </rPr>
      <t>"Y"</t>
    </r>
    <r>
      <rPr>
        <sz val="12"/>
        <color theme="1"/>
        <rFont val="標楷體"/>
        <family val="4"/>
        <charset val="136"/>
      </rPr>
      <t>者之期末帳載金額合計數相同。</t>
    </r>
    <phoneticPr fontId="6" type="noConversion"/>
  </si>
  <si>
    <r>
      <rPr>
        <sz val="12"/>
        <color theme="1"/>
        <rFont val="標楷體"/>
        <family val="4"/>
        <charset val="136"/>
      </rPr>
      <t>表</t>
    </r>
    <r>
      <rPr>
        <sz val="12"/>
        <color theme="1"/>
        <rFont val="Times New Roman"/>
        <family val="1"/>
      </rPr>
      <t>12-1</t>
    </r>
    <r>
      <rPr>
        <sz val="12"/>
        <color theme="1"/>
        <rFont val="標楷體"/>
        <family val="4"/>
        <charset val="136"/>
      </rPr>
      <t>：受益憑證及國外表彰基金餘額明細表</t>
    </r>
    <phoneticPr fontId="6" type="noConversion"/>
  </si>
  <si>
    <r>
      <rPr>
        <b/>
        <sz val="12"/>
        <color theme="1"/>
        <rFont val="標楷體"/>
        <family val="4"/>
        <charset val="136"/>
      </rPr>
      <t>證券代號</t>
    </r>
  </si>
  <si>
    <r>
      <rPr>
        <b/>
        <sz val="12"/>
        <color theme="1"/>
        <rFont val="標楷體"/>
        <family val="4"/>
        <charset val="136"/>
      </rPr>
      <t>證券名稱</t>
    </r>
  </si>
  <si>
    <r>
      <rPr>
        <b/>
        <sz val="12"/>
        <color theme="1"/>
        <rFont val="標楷體"/>
        <family val="4"/>
        <charset val="136"/>
      </rPr>
      <t>發行機構</t>
    </r>
  </si>
  <si>
    <r>
      <rPr>
        <b/>
        <sz val="12"/>
        <color theme="1"/>
        <rFont val="標楷體"/>
        <family val="4"/>
        <charset val="136"/>
      </rPr>
      <t>管理機構</t>
    </r>
  </si>
  <si>
    <r>
      <rPr>
        <b/>
        <sz val="12"/>
        <color theme="1"/>
        <rFont val="標楷體"/>
        <family val="4"/>
        <charset val="136"/>
      </rPr>
      <t>規模</t>
    </r>
  </si>
  <si>
    <r>
      <rPr>
        <b/>
        <sz val="12"/>
        <color theme="1"/>
        <rFont val="標楷體"/>
        <family val="4"/>
        <charset val="136"/>
      </rPr>
      <t>成立年期</t>
    </r>
  </si>
  <si>
    <r>
      <rPr>
        <sz val="12"/>
        <color theme="1"/>
        <rFont val="標楷體"/>
        <family val="4"/>
        <charset val="136"/>
      </rPr>
      <t>註</t>
    </r>
    <r>
      <rPr>
        <sz val="12"/>
        <color theme="1"/>
        <rFont val="Times New Roman"/>
        <family val="1"/>
      </rPr>
      <t>:</t>
    </r>
    <phoneticPr fontId="11" type="noConversion"/>
  </si>
  <si>
    <r>
      <rPr>
        <sz val="12"/>
        <color theme="1"/>
        <rFont val="標楷體"/>
        <family val="4"/>
        <charset val="136"/>
      </rPr>
      <t>證券及管理機構代號請洽由財團法人保險事業發展中心統一配賦。</t>
    </r>
    <phoneticPr fontId="6" type="noConversion"/>
  </si>
  <si>
    <r>
      <rPr>
        <sz val="12"/>
        <color theme="1"/>
        <rFont val="標楷體"/>
        <family val="4"/>
        <charset val="136"/>
      </rPr>
      <t>證券種類請依序填列</t>
    </r>
    <r>
      <rPr>
        <sz val="12"/>
        <color theme="1"/>
        <rFont val="Times New Roman"/>
        <family val="1"/>
      </rPr>
      <t>A.</t>
    </r>
    <r>
      <rPr>
        <sz val="12"/>
        <color theme="1"/>
        <rFont val="標楷體"/>
        <family val="4"/>
        <charset val="136"/>
      </rPr>
      <t>股票型基金</t>
    </r>
    <r>
      <rPr>
        <sz val="12"/>
        <color theme="1"/>
        <rFont val="Times New Roman"/>
        <family val="1"/>
      </rPr>
      <t>, B.</t>
    </r>
    <r>
      <rPr>
        <sz val="12"/>
        <color theme="1"/>
        <rFont val="標楷體"/>
        <family val="4"/>
        <charset val="136"/>
      </rPr>
      <t>債券型基金</t>
    </r>
    <r>
      <rPr>
        <sz val="12"/>
        <color theme="1"/>
        <rFont val="Times New Roman"/>
        <family val="1"/>
      </rPr>
      <t>, C.</t>
    </r>
    <r>
      <rPr>
        <sz val="12"/>
        <color theme="1"/>
        <rFont val="標楷體"/>
        <family val="4"/>
        <charset val="136"/>
      </rPr>
      <t>平衡型基金及多重資產型基金</t>
    </r>
    <r>
      <rPr>
        <sz val="12"/>
        <color theme="1"/>
        <rFont val="Times New Roman"/>
        <family val="1"/>
      </rPr>
      <t>, D.</t>
    </r>
    <r>
      <rPr>
        <sz val="12"/>
        <color theme="1"/>
        <rFont val="標楷體"/>
        <family val="4"/>
        <charset val="136"/>
      </rPr>
      <t>國內避險型基金</t>
    </r>
    <r>
      <rPr>
        <sz val="12"/>
        <color theme="1"/>
        <rFont val="Times New Roman"/>
        <family val="1"/>
      </rPr>
      <t>, E.</t>
    </r>
    <r>
      <rPr>
        <sz val="12"/>
        <color theme="1"/>
        <rFont val="標楷體"/>
        <family val="4"/>
        <charset val="136"/>
      </rPr>
      <t>貨幣型基金</t>
    </r>
    <r>
      <rPr>
        <sz val="12"/>
        <color theme="1"/>
        <rFont val="Times New Roman"/>
        <family val="1"/>
      </rPr>
      <t>, F1.</t>
    </r>
    <r>
      <rPr>
        <sz val="12"/>
        <color theme="1"/>
        <rFont val="標楷體"/>
        <family val="4"/>
        <charset val="136"/>
      </rPr>
      <t>國家級投資公司所設立之國內私募股權基金</t>
    </r>
    <r>
      <rPr>
        <sz val="12"/>
        <color theme="1"/>
        <rFont val="Times New Roman"/>
        <family val="1"/>
      </rPr>
      <t>, F2a.</t>
    </r>
    <r>
      <rPr>
        <sz val="12"/>
        <color theme="1"/>
        <rFont val="標楷體"/>
        <family val="4"/>
        <charset val="136"/>
      </rPr>
      <t>證投信及證券商轉投資子公司擔任普通合夥人設立之國內私募股權基金【公共投資</t>
    </r>
    <r>
      <rPr>
        <sz val="12"/>
        <color theme="1"/>
        <rFont val="Times New Roman"/>
        <family val="1"/>
      </rPr>
      <t>100%</t>
    </r>
    <r>
      <rPr>
        <sz val="12"/>
        <color theme="1"/>
        <rFont val="標楷體"/>
        <family val="4"/>
        <charset val="136"/>
      </rPr>
      <t>】</t>
    </r>
    <r>
      <rPr>
        <sz val="12"/>
        <color theme="1"/>
        <rFont val="Times New Roman"/>
        <family val="1"/>
      </rPr>
      <t>, F2b.</t>
    </r>
    <r>
      <rPr>
        <sz val="12"/>
        <color theme="1"/>
        <rFont val="標楷體"/>
        <family val="4"/>
        <charset val="136"/>
      </rPr>
      <t>證投信及證券商轉投資子公司擔任普通合夥人設立之國內私募股權基金【公共投資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r>
      <rPr>
        <sz val="12"/>
        <color theme="1"/>
        <rFont val="標楷體"/>
        <family val="4"/>
        <charset val="136"/>
      </rPr>
      <t>】</t>
    </r>
    <r>
      <rPr>
        <sz val="12"/>
        <color theme="1"/>
        <rFont val="Times New Roman"/>
        <family val="1"/>
      </rPr>
      <t>,</t>
    </r>
    <phoneticPr fontId="8" type="noConversion"/>
  </si>
  <si>
    <r>
      <t xml:space="preserve"> F3a.</t>
    </r>
    <r>
      <rPr>
        <sz val="12"/>
        <color theme="1"/>
        <rFont val="標楷體"/>
        <family val="4"/>
        <charset val="136"/>
      </rPr>
      <t>取得國家發展委員會資格函之國內私募股權基金【公共投資</t>
    </r>
    <r>
      <rPr>
        <sz val="12"/>
        <color theme="1"/>
        <rFont val="Times New Roman"/>
        <family val="1"/>
      </rPr>
      <t>100%</t>
    </r>
    <r>
      <rPr>
        <sz val="12"/>
        <color theme="1"/>
        <rFont val="標楷體"/>
        <family val="4"/>
        <charset val="136"/>
      </rPr>
      <t>】</t>
    </r>
    <r>
      <rPr>
        <sz val="12"/>
        <color theme="1"/>
        <rFont val="Times New Roman"/>
        <family val="1"/>
      </rPr>
      <t>, F3b.</t>
    </r>
    <r>
      <rPr>
        <sz val="12"/>
        <color theme="1"/>
        <rFont val="標楷體"/>
        <family val="4"/>
        <charset val="136"/>
      </rPr>
      <t>取得國家發展委員會資格函之國內私募股權基金【公共投資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r>
      <rPr>
        <sz val="12"/>
        <color theme="1"/>
        <rFont val="標楷體"/>
        <family val="4"/>
        <charset val="136"/>
      </rPr>
      <t>】</t>
    </r>
    <r>
      <rPr>
        <sz val="12"/>
        <color theme="1"/>
        <rFont val="Times New Roman"/>
        <family val="1"/>
      </rPr>
      <t>,  F4.</t>
    </r>
    <r>
      <rPr>
        <sz val="12"/>
        <color theme="1"/>
        <rFont val="標楷體"/>
        <family val="4"/>
        <charset val="136"/>
      </rPr>
      <t>其他國內私募基金</t>
    </r>
    <r>
      <rPr>
        <sz val="12"/>
        <color theme="1"/>
        <rFont val="Times New Roman"/>
        <family val="1"/>
      </rPr>
      <t>, G.</t>
    </r>
    <r>
      <rPr>
        <sz val="12"/>
        <color theme="1"/>
        <rFont val="標楷體"/>
        <family val="4"/>
        <charset val="136"/>
      </rPr>
      <t>指數型基金</t>
    </r>
    <r>
      <rPr>
        <sz val="12"/>
        <color theme="1"/>
        <rFont val="Times New Roman"/>
        <family val="1"/>
      </rPr>
      <t>, H.</t>
    </r>
    <r>
      <rPr>
        <sz val="12"/>
        <color theme="1"/>
        <rFont val="標楷體"/>
        <family val="4"/>
        <charset val="136"/>
      </rPr>
      <t>國外不動產投資信託基金</t>
    </r>
    <r>
      <rPr>
        <sz val="12"/>
        <color theme="1"/>
        <rFont val="Times New Roman"/>
        <family val="1"/>
      </rPr>
      <t>, I.</t>
    </r>
    <r>
      <rPr>
        <sz val="12"/>
        <color theme="1"/>
        <rFont val="標楷體"/>
        <family val="4"/>
        <charset val="136"/>
      </rPr>
      <t>國外對沖基金</t>
    </r>
    <r>
      <rPr>
        <sz val="12"/>
        <color theme="1"/>
        <rFont val="Times New Roman"/>
        <family val="1"/>
      </rPr>
      <t>,</t>
    </r>
    <phoneticPr fontId="8" type="noConversion"/>
  </si>
  <si>
    <r>
      <t>J1.</t>
    </r>
    <r>
      <rPr>
        <sz val="12"/>
        <color theme="1"/>
        <rFont val="標楷體"/>
        <family val="4"/>
        <charset val="136"/>
      </rPr>
      <t>國外私募股權基金</t>
    </r>
    <r>
      <rPr>
        <sz val="12"/>
        <color theme="1"/>
        <rFont val="Times New Roman"/>
        <family val="1"/>
      </rPr>
      <t>, J2.</t>
    </r>
    <r>
      <rPr>
        <sz val="12"/>
        <color theme="1"/>
        <rFont val="標楷體"/>
        <family val="4"/>
        <charset val="136"/>
      </rPr>
      <t>國外私募債權基金</t>
    </r>
    <r>
      <rPr>
        <sz val="12"/>
        <color theme="1"/>
        <rFont val="Times New Roman"/>
        <family val="1"/>
      </rPr>
      <t>, J3.</t>
    </r>
    <r>
      <rPr>
        <sz val="12"/>
        <color theme="1"/>
        <rFont val="標楷體"/>
        <family val="4"/>
        <charset val="136"/>
      </rPr>
      <t>國外不動產私募基金</t>
    </r>
    <r>
      <rPr>
        <sz val="12"/>
        <color theme="1"/>
        <rFont val="Times New Roman"/>
        <family val="1"/>
      </rPr>
      <t>, K.</t>
    </r>
    <r>
      <rPr>
        <sz val="12"/>
        <color theme="1"/>
        <rFont val="標楷體"/>
        <family val="4"/>
        <charset val="136"/>
      </rPr>
      <t>基礎建設基金</t>
    </r>
    <r>
      <rPr>
        <sz val="12"/>
        <color theme="1"/>
        <rFont val="Times New Roman"/>
        <family val="1"/>
      </rPr>
      <t>, L.</t>
    </r>
    <r>
      <rPr>
        <sz val="12"/>
        <color theme="1"/>
        <rFont val="標楷體"/>
        <family val="4"/>
        <charset val="136"/>
      </rPr>
      <t>商品基金</t>
    </r>
    <r>
      <rPr>
        <sz val="12"/>
        <color theme="1"/>
        <rFont val="Times New Roman"/>
        <family val="1"/>
      </rPr>
      <t>, M.</t>
    </r>
    <r>
      <rPr>
        <sz val="12"/>
        <color theme="1"/>
        <rFont val="標楷體"/>
        <family val="4"/>
        <charset val="136"/>
      </rPr>
      <t>其他；國內基金分類請參考填報手冊中表</t>
    </r>
    <r>
      <rPr>
        <sz val="12"/>
        <color theme="1"/>
        <rFont val="Times New Roman"/>
        <family val="1"/>
      </rPr>
      <t>05-1</t>
    </r>
    <r>
      <rPr>
        <sz val="12"/>
        <color theme="1"/>
        <rFont val="標楷體"/>
        <family val="4"/>
        <charset val="136"/>
      </rPr>
      <t>第</t>
    </r>
    <r>
      <rPr>
        <sz val="12"/>
        <color theme="1"/>
        <rFont val="Times New Roman"/>
        <family val="1"/>
      </rPr>
      <t>50</t>
    </r>
    <r>
      <rPr>
        <sz val="12"/>
        <color theme="1"/>
        <rFont val="標楷體"/>
        <family val="4"/>
        <charset val="136"/>
      </rPr>
      <t>列之說明。</t>
    </r>
    <r>
      <rPr>
        <sz val="12"/>
        <color theme="1"/>
        <rFont val="Times New Roman"/>
        <family val="1"/>
      </rPr>
      <t>(</t>
    </r>
    <r>
      <rPr>
        <sz val="12"/>
        <color theme="1"/>
        <rFont val="標楷體"/>
        <family val="4"/>
        <charset val="136"/>
      </rPr>
      <t>若係屬於國內私募基金者，請直接填列</t>
    </r>
    <r>
      <rPr>
        <sz val="12"/>
        <color theme="1"/>
        <rFont val="Times New Roman"/>
        <family val="1"/>
      </rPr>
      <t>F1~F4</t>
    </r>
    <r>
      <rPr>
        <sz val="12"/>
        <color theme="1"/>
        <rFont val="標楷體"/>
        <family val="4"/>
        <charset val="136"/>
      </rPr>
      <t>，而不需考慮</t>
    </r>
    <r>
      <rPr>
        <sz val="12"/>
        <color theme="1"/>
        <rFont val="Times New Roman"/>
        <family val="1"/>
      </rPr>
      <t>A</t>
    </r>
    <r>
      <rPr>
        <sz val="12"/>
        <color theme="1"/>
        <rFont val="標楷體"/>
        <family val="4"/>
        <charset val="136"/>
      </rPr>
      <t>至</t>
    </r>
    <r>
      <rPr>
        <sz val="12"/>
        <color theme="1"/>
        <rFont val="Times New Roman"/>
        <family val="1"/>
      </rPr>
      <t>E</t>
    </r>
    <r>
      <rPr>
        <sz val="12"/>
        <color theme="1"/>
        <rFont val="標楷體"/>
        <family val="4"/>
        <charset val="136"/>
      </rPr>
      <t>之證券種類。</t>
    </r>
    <r>
      <rPr>
        <sz val="12"/>
        <color theme="1"/>
        <rFont val="Times New Roman"/>
        <family val="1"/>
      </rPr>
      <t>)</t>
    </r>
    <phoneticPr fontId="6"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</si>
  <si>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 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 C.</t>
    </r>
    <r>
      <rPr>
        <sz val="12"/>
        <color theme="1"/>
        <rFont val="標楷體"/>
        <family val="4"/>
        <charset val="136"/>
      </rPr>
      <t>關係人</t>
    </r>
    <r>
      <rPr>
        <sz val="12"/>
        <color theme="1"/>
        <rFont val="Times New Roman"/>
        <family val="1"/>
      </rPr>
      <t>-</t>
    </r>
    <r>
      <rPr>
        <sz val="12"/>
        <color theme="1"/>
        <rFont val="標楷體"/>
        <family val="4"/>
        <charset val="136"/>
      </rPr>
      <t>具控制與從屬關係；所稱關係人係依國際會計準則第二十四號公報及公司法第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6"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</si>
  <si>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6" type="noConversion"/>
  </si>
  <si>
    <r>
      <rPr>
        <sz val="12"/>
        <color theme="1"/>
        <rFont val="標楷體"/>
        <family val="4"/>
        <charset val="136"/>
      </rPr>
      <t>投資型態請依序填列</t>
    </r>
    <r>
      <rPr>
        <sz val="12"/>
        <color theme="1"/>
        <rFont val="Times New Roman"/>
        <family val="1"/>
      </rPr>
      <t>A1.</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r>
      <rPr>
        <sz val="12"/>
        <color theme="1"/>
        <rFont val="Times New Roman"/>
        <family val="1"/>
      </rPr>
      <t>, A2.</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r>
      <rPr>
        <sz val="12"/>
        <color theme="1"/>
        <rFont val="Times New Roman"/>
        <family val="1"/>
      </rPr>
      <t>, B.</t>
    </r>
    <r>
      <rPr>
        <sz val="12"/>
        <color theme="1"/>
        <rFont val="標楷體"/>
        <family val="4"/>
        <charset val="136"/>
      </rPr>
      <t>透過其他綜合損益按公允價值衡量之金融資產</t>
    </r>
    <r>
      <rPr>
        <sz val="12"/>
        <color theme="1"/>
        <rFont val="Times New Roman"/>
        <family val="1"/>
      </rPr>
      <t>, C.</t>
    </r>
    <r>
      <rPr>
        <sz val="12"/>
        <color theme="1"/>
        <rFont val="標楷體"/>
        <family val="4"/>
        <charset val="136"/>
      </rPr>
      <t>按攤銷後成本衡量之金融資產</t>
    </r>
    <r>
      <rPr>
        <sz val="12"/>
        <color theme="1"/>
        <rFont val="Times New Roman"/>
        <family val="1"/>
      </rPr>
      <t>,D.</t>
    </r>
    <r>
      <rPr>
        <sz val="12"/>
        <color theme="1"/>
        <rFont val="標楷體"/>
        <family val="4"/>
        <charset val="136"/>
      </rPr>
      <t>其他金融資產。</t>
    </r>
    <phoneticPr fontId="6" type="noConversion"/>
  </si>
  <si>
    <r>
      <rPr>
        <sz val="12"/>
        <color theme="1"/>
        <rFont val="標楷體"/>
        <family val="4"/>
        <charset val="136"/>
      </rPr>
      <t>管理機構規模欄請填列管理機構所管理基金總資產淨值幾億美元（請以期末匯率換算</t>
    </r>
    <r>
      <rPr>
        <sz val="12"/>
        <color theme="1"/>
        <rFont val="Times New Roman"/>
        <family val="1"/>
      </rPr>
      <t>,</t>
    </r>
    <r>
      <rPr>
        <sz val="12"/>
        <color theme="1"/>
        <rFont val="標楷體"/>
        <family val="4"/>
        <charset val="136"/>
      </rPr>
      <t>若屬非美元資產請換算為美元資產），國內投資免填。</t>
    </r>
    <phoneticPr fontId="6" type="noConversion"/>
  </si>
  <si>
    <r>
      <rPr>
        <sz val="12"/>
        <color theme="1"/>
        <rFont val="標楷體"/>
        <family val="4"/>
        <charset val="136"/>
      </rPr>
      <t>基金規模與管理機構規模及成立年期均以購買時點認計，並得自九十三年一月一日以後新購之標的予以填列，國內投資免填。</t>
    </r>
    <phoneticPr fontId="6" type="noConversion"/>
  </si>
  <si>
    <r>
      <rPr>
        <sz val="12"/>
        <color theme="1"/>
        <rFont val="標楷體"/>
        <family val="4"/>
        <charset val="136"/>
      </rPr>
      <t>本表均含國內外投資，若屬國外投資者於持有資產幣別請填該幣別代號如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，並請以期末匯率換算為新台幣帳面價值。</t>
    </r>
    <phoneticPr fontId="6" type="noConversion"/>
  </si>
  <si>
    <r>
      <rPr>
        <sz val="12"/>
        <color theme="1"/>
        <rFont val="標楷體"/>
        <family val="4"/>
        <charset val="136"/>
      </rPr>
      <t>保管情形請填保管機構名稱及帳號，若屬集保帳戶請填集保。</t>
    </r>
    <phoneticPr fontId="6" type="noConversion"/>
  </si>
  <si>
    <r>
      <rPr>
        <sz val="10"/>
        <color theme="1"/>
        <rFont val="標楷體"/>
        <family val="4"/>
        <charset val="136"/>
      </rPr>
      <t>信用評等機構填列如</t>
    </r>
    <r>
      <rPr>
        <sz val="10"/>
        <color theme="1"/>
        <rFont val="Times New Roman"/>
        <family val="1"/>
      </rPr>
      <t>(A).S&amp;P (B).AM Best   (C).Moody's  (D).Fitch   (E).</t>
    </r>
    <r>
      <rPr>
        <sz val="10"/>
        <color theme="1"/>
        <rFont val="標楷體"/>
        <family val="4"/>
        <charset val="136"/>
      </rPr>
      <t>中華信評</t>
    </r>
    <r>
      <rPr>
        <sz val="10"/>
        <color theme="1"/>
        <rFont val="Times New Roman"/>
        <family val="1"/>
      </rPr>
      <t xml:space="preserve">  (F).KBRA  (G).</t>
    </r>
    <r>
      <rPr>
        <sz val="10"/>
        <color theme="1"/>
        <rFont val="標楷體"/>
        <family val="4"/>
        <charset val="136"/>
      </rPr>
      <t>其他；若無請填無。</t>
    </r>
    <phoneticPr fontId="8" type="noConversion"/>
  </si>
  <si>
    <r>
      <rPr>
        <sz val="10"/>
        <color theme="1"/>
        <rFont val="標楷體"/>
        <family val="4"/>
        <charset val="136"/>
      </rPr>
      <t>本欄填列評等等級請依資產負債日時之最新信用評等機構評定填寫，若無信用評等者請填無。</t>
    </r>
    <phoneticPr fontId="8" type="noConversion"/>
  </si>
  <si>
    <r>
      <rPr>
        <sz val="10"/>
        <color theme="1"/>
        <rFont val="標楷體"/>
        <family val="4"/>
        <charset val="136"/>
      </rPr>
      <t>為資產負債表應收再保往來款項－淨額。</t>
    </r>
    <phoneticPr fontId="8" type="noConversion"/>
  </si>
  <si>
    <r>
      <rPr>
        <sz val="10"/>
        <color theme="1"/>
        <rFont val="標楷體"/>
        <family val="4"/>
        <charset val="136"/>
      </rPr>
      <t>為資產負債表應攤回再保賠款與給付－淨額</t>
    </r>
    <phoneticPr fontId="8" type="noConversion"/>
  </si>
  <si>
    <r>
      <rPr>
        <sz val="10"/>
        <color theme="1"/>
        <rFont val="標楷體"/>
        <family val="4"/>
        <charset val="136"/>
      </rPr>
      <t>各欄之小計數應與資產負債表數核對相符。</t>
    </r>
    <phoneticPr fontId="8" type="noConversion"/>
  </si>
  <si>
    <r>
      <rPr>
        <sz val="10"/>
        <color theme="1"/>
        <rFont val="標楷體"/>
        <family val="4"/>
        <charset val="136"/>
      </rPr>
      <t>僅需填列合計數。</t>
    </r>
    <phoneticPr fontId="8" type="noConversion"/>
  </si>
  <si>
    <r>
      <rPr>
        <sz val="10"/>
        <color theme="1"/>
        <rFont val="標楷體"/>
        <family val="4"/>
        <charset val="136"/>
      </rPr>
      <t>本欄為已扣除備抵損失之催收款項的淨認許金額，且應不大於欄</t>
    </r>
    <r>
      <rPr>
        <sz val="10"/>
        <color theme="1"/>
        <rFont val="Times New Roman"/>
        <family val="1"/>
      </rPr>
      <t>(5b)-</t>
    </r>
    <r>
      <rPr>
        <sz val="10"/>
        <color theme="1"/>
        <rFont val="標楷體"/>
        <family val="4"/>
        <charset val="136"/>
      </rPr>
      <t>欄</t>
    </r>
    <r>
      <rPr>
        <sz val="10"/>
        <color theme="1"/>
        <rFont val="Times New Roman"/>
        <family val="1"/>
      </rPr>
      <t>(5d)+</t>
    </r>
    <r>
      <rPr>
        <sz val="10"/>
        <color theme="1"/>
        <rFont val="標楷體"/>
        <family val="4"/>
        <charset val="136"/>
      </rPr>
      <t>欄</t>
    </r>
    <r>
      <rPr>
        <sz val="10"/>
        <color theme="1"/>
        <rFont val="Times New Roman"/>
        <family val="1"/>
      </rPr>
      <t>(6b)-</t>
    </r>
    <r>
      <rPr>
        <sz val="10"/>
        <color theme="1"/>
        <rFont val="標楷體"/>
        <family val="4"/>
        <charset val="136"/>
      </rPr>
      <t>欄</t>
    </r>
    <r>
      <rPr>
        <sz val="10"/>
        <color theme="1"/>
        <rFont val="Times New Roman"/>
        <family val="1"/>
      </rPr>
      <t>(6d)</t>
    </r>
    <r>
      <rPr>
        <sz val="10"/>
        <color theme="1"/>
        <rFont val="標楷體"/>
        <family val="4"/>
        <charset val="136"/>
      </rPr>
      <t>。</t>
    </r>
    <phoneticPr fontId="8" type="noConversion"/>
  </si>
  <si>
    <r>
      <rPr>
        <sz val="10"/>
        <color theme="1"/>
        <rFont val="標楷體"/>
        <family val="4"/>
        <charset val="136"/>
      </rPr>
      <t>單位：新台幣元</t>
    </r>
    <phoneticPr fontId="8" type="noConversion"/>
  </si>
  <si>
    <r>
      <rPr>
        <sz val="10"/>
        <color theme="1"/>
        <rFont val="標楷體"/>
        <family val="4"/>
        <charset val="136"/>
      </rPr>
      <t>因</t>
    </r>
    <r>
      <rPr>
        <sz val="10"/>
        <color theme="1"/>
        <rFont val="Times New Roman"/>
        <family val="1"/>
      </rPr>
      <t>COVID-19</t>
    </r>
    <r>
      <rPr>
        <sz val="10"/>
        <color theme="1"/>
        <rFont val="標楷體"/>
        <family val="4"/>
        <charset val="136"/>
      </rPr>
      <t>防疫保單產生之應攤回再保賠款與給付或應收再保往來款項所轉列之催收款</t>
    </r>
    <r>
      <rPr>
        <sz val="10"/>
        <color theme="1"/>
        <rFont val="Times New Roman"/>
        <family val="1"/>
      </rPr>
      <t>(</t>
    </r>
    <r>
      <rPr>
        <sz val="10"/>
        <color theme="1"/>
        <rFont val="標楷體"/>
        <family val="4"/>
        <charset val="136"/>
      </rPr>
      <t>淨認許</t>
    </r>
    <r>
      <rPr>
        <sz val="10"/>
        <color theme="1"/>
        <rFont val="Times New Roman"/>
        <family val="1"/>
      </rPr>
      <t>)
(</t>
    </r>
    <r>
      <rPr>
        <sz val="10"/>
        <color theme="1"/>
        <rFont val="標楷體"/>
        <family val="4"/>
        <charset val="136"/>
      </rPr>
      <t>註</t>
    </r>
    <r>
      <rPr>
        <sz val="10"/>
        <color theme="1"/>
        <rFont val="Times New Roman"/>
        <family val="1"/>
      </rPr>
      <t>7)</t>
    </r>
    <phoneticPr fontId="8" type="noConversion"/>
  </si>
  <si>
    <r>
      <rPr>
        <sz val="12"/>
        <color theme="1"/>
        <rFont val="標楷體"/>
        <family val="4"/>
        <charset val="136"/>
      </rPr>
      <t>表</t>
    </r>
    <r>
      <rPr>
        <sz val="12"/>
        <color theme="1"/>
        <rFont val="Times New Roman"/>
        <family val="1"/>
      </rPr>
      <t>30-2</t>
    </r>
    <r>
      <rPr>
        <sz val="12"/>
        <color theme="1"/>
        <rFont val="標楷體"/>
        <family val="4"/>
        <charset val="136"/>
      </rPr>
      <t>：</t>
    </r>
    <r>
      <rPr>
        <sz val="12"/>
        <color theme="1"/>
        <rFont val="Times New Roman"/>
        <family val="1"/>
      </rPr>
      <t>R0</t>
    </r>
    <r>
      <rPr>
        <sz val="12"/>
        <color theme="1"/>
        <rFont val="標楷體"/>
        <family val="4"/>
        <charset val="136"/>
      </rPr>
      <t>：資產風險</t>
    </r>
    <r>
      <rPr>
        <sz val="12"/>
        <color theme="1"/>
        <rFont val="Times New Roman"/>
        <family val="1"/>
      </rPr>
      <t>--</t>
    </r>
    <r>
      <rPr>
        <sz val="12"/>
        <color theme="1"/>
        <rFont val="標楷體"/>
        <family val="4"/>
        <charset val="136"/>
      </rPr>
      <t>關係人風險計算表</t>
    </r>
    <phoneticPr fontId="8" type="noConversion"/>
  </si>
  <si>
    <r>
      <rPr>
        <sz val="12"/>
        <color theme="1"/>
        <rFont val="標楷體"/>
        <family val="4"/>
        <charset val="136"/>
      </rPr>
      <t>單位：新台幣元</t>
    </r>
  </si>
  <si>
    <r>
      <rPr>
        <b/>
        <sz val="12"/>
        <color theme="1"/>
        <rFont val="標楷體"/>
        <family val="4"/>
        <charset val="136"/>
      </rPr>
      <t>列號</t>
    </r>
    <phoneticPr fontId="6" type="noConversion"/>
  </si>
  <si>
    <r>
      <rPr>
        <b/>
        <sz val="12"/>
        <color theme="1"/>
        <rFont val="標楷體"/>
        <family val="4"/>
        <charset val="136"/>
      </rPr>
      <t>風險項目</t>
    </r>
  </si>
  <si>
    <r>
      <rPr>
        <b/>
        <sz val="12"/>
        <color theme="1"/>
        <rFont val="標楷體"/>
        <family val="4"/>
        <charset val="136"/>
      </rPr>
      <t>資料來源</t>
    </r>
  </si>
  <si>
    <r>
      <rPr>
        <b/>
        <sz val="12"/>
        <color theme="1"/>
        <rFont val="標楷體"/>
        <family val="4"/>
        <charset val="136"/>
      </rPr>
      <t>金額</t>
    </r>
  </si>
  <si>
    <r>
      <rPr>
        <b/>
        <sz val="12"/>
        <color theme="1"/>
        <rFont val="標楷體"/>
        <family val="4"/>
        <charset val="136"/>
      </rPr>
      <t>風險係數</t>
    </r>
    <phoneticPr fontId="8" type="noConversion"/>
  </si>
  <si>
    <r>
      <rPr>
        <b/>
        <sz val="12"/>
        <color theme="1"/>
        <rFont val="標楷體"/>
        <family val="4"/>
        <charset val="136"/>
      </rPr>
      <t>風險資本額</t>
    </r>
    <phoneticPr fontId="8" type="noConversion"/>
  </si>
  <si>
    <r>
      <t xml:space="preserve">0.1 </t>
    </r>
    <r>
      <rPr>
        <sz val="12"/>
        <color theme="1"/>
        <rFont val="標楷體"/>
        <family val="4"/>
        <charset val="136"/>
      </rPr>
      <t>與具控制與從屬關係之關係人交易</t>
    </r>
    <phoneticPr fontId="8" type="noConversion"/>
  </si>
  <si>
    <r>
      <t xml:space="preserve">0.1.1 </t>
    </r>
    <r>
      <rPr>
        <sz val="12"/>
        <color theme="1"/>
        <rFont val="標楷體"/>
        <family val="4"/>
        <charset val="136"/>
      </rPr>
      <t>投資股票</t>
    </r>
    <phoneticPr fontId="8" type="noConversion"/>
  </si>
  <si>
    <r>
      <t xml:space="preserve">0.1.1.1 </t>
    </r>
    <r>
      <rPr>
        <sz val="12"/>
        <color theme="1"/>
        <rFont val="標楷體"/>
        <family val="4"/>
        <charset val="136"/>
      </rPr>
      <t>投資保險相關事業</t>
    </r>
    <phoneticPr fontId="8" type="noConversion"/>
  </si>
  <si>
    <r>
      <t xml:space="preserve">0.1.1.1.1 </t>
    </r>
    <r>
      <rPr>
        <sz val="12"/>
        <color theme="1"/>
        <rFont val="標楷體"/>
        <family val="4"/>
        <charset val="136"/>
      </rPr>
      <t>屬「實質互相投資」之負債型特別股</t>
    </r>
    <phoneticPr fontId="6"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</si>
  <si>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(3)</t>
    </r>
    <r>
      <rPr>
        <sz val="12"/>
        <color theme="1"/>
        <rFont val="標楷體"/>
        <family val="4"/>
        <charset val="136"/>
      </rPr>
      <t>列</t>
    </r>
    <phoneticPr fontId="6" type="noConversion"/>
  </si>
  <si>
    <r>
      <t>N/A(</t>
    </r>
    <r>
      <rPr>
        <sz val="12"/>
        <color theme="1"/>
        <rFont val="標楷體"/>
        <family val="4"/>
        <charset val="136"/>
      </rPr>
      <t>註</t>
    </r>
    <r>
      <rPr>
        <sz val="12"/>
        <color theme="1"/>
        <rFont val="Times New Roman"/>
        <family val="1"/>
      </rPr>
      <t>3)</t>
    </r>
    <phoneticPr fontId="6" type="noConversion"/>
  </si>
  <si>
    <r>
      <t xml:space="preserve">0.1.1.1.2 </t>
    </r>
    <r>
      <rPr>
        <sz val="12"/>
        <color theme="1"/>
        <rFont val="標楷體"/>
        <family val="4"/>
        <charset val="136"/>
      </rPr>
      <t>國內保險相關事業</t>
    </r>
    <phoneticPr fontId="6"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</si>
  <si>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欄第</t>
    </r>
    <r>
      <rPr>
        <sz val="12"/>
        <color theme="1"/>
        <rFont val="Times New Roman"/>
        <family val="1"/>
      </rPr>
      <t>(3)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(3+4)</t>
    </r>
    <r>
      <rPr>
        <sz val="12"/>
        <color theme="1"/>
        <rFont val="標楷體"/>
        <family val="4"/>
        <charset val="136"/>
      </rPr>
      <t>列</t>
    </r>
    <phoneticPr fontId="6" type="noConversion"/>
  </si>
  <si>
    <r>
      <t xml:space="preserve">0.1.1.1.3 </t>
    </r>
    <r>
      <rPr>
        <sz val="12"/>
        <color theme="1"/>
        <rFont val="標楷體"/>
        <family val="4"/>
        <charset val="136"/>
      </rPr>
      <t>國外保險相關事業</t>
    </r>
    <r>
      <rPr>
        <b/>
        <sz val="12"/>
        <rFont val="Times New Roman"/>
        <family val="1"/>
      </rPr>
      <t/>
    </r>
    <phoneticPr fontId="6" type="noConversion"/>
  </si>
  <si>
    <r>
      <t xml:space="preserve">0.1.1.2 </t>
    </r>
    <r>
      <rPr>
        <sz val="12"/>
        <color theme="1"/>
        <rFont val="標楷體"/>
        <family val="4"/>
        <charset val="136"/>
      </rPr>
      <t>投資非保險相關事業</t>
    </r>
    <phoneticPr fontId="8" type="noConversion"/>
  </si>
  <si>
    <r>
      <t xml:space="preserve">0.1.1.2.1 </t>
    </r>
    <r>
      <rPr>
        <sz val="12"/>
        <color theme="1"/>
        <rFont val="標楷體"/>
        <family val="4"/>
        <charset val="136"/>
      </rPr>
      <t>國內非保險相關事業</t>
    </r>
    <phoneticPr fontId="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</si>
  <si>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欄第</t>
    </r>
    <r>
      <rPr>
        <sz val="12"/>
        <color theme="1"/>
        <rFont val="Times New Roman"/>
        <family val="1"/>
      </rPr>
      <t>(9+10+11)</t>
    </r>
    <r>
      <rPr>
        <sz val="12"/>
        <color theme="1"/>
        <rFont val="標楷體"/>
        <family val="4"/>
        <charset val="136"/>
      </rPr>
      <t>列</t>
    </r>
    <phoneticPr fontId="6" type="noConversion"/>
  </si>
  <si>
    <r>
      <t xml:space="preserve">0.1.1.2.2 </t>
    </r>
    <r>
      <rPr>
        <sz val="12"/>
        <color theme="1"/>
        <rFont val="標楷體"/>
        <family val="4"/>
        <charset val="136"/>
      </rPr>
      <t>國外非保險相關事業</t>
    </r>
    <r>
      <rPr>
        <b/>
        <sz val="12"/>
        <rFont val="Times New Roman"/>
        <family val="1"/>
      </rPr>
      <t/>
    </r>
    <phoneticPr fontId="6" type="noConversion"/>
  </si>
  <si>
    <r>
      <t xml:space="preserve">0.1.1.2.2.1 </t>
    </r>
    <r>
      <rPr>
        <sz val="12"/>
        <color theme="1"/>
        <rFont val="標楷體"/>
        <family val="4"/>
        <charset val="136"/>
      </rPr>
      <t>投資特定目的公司</t>
    </r>
    <r>
      <rPr>
        <sz val="12"/>
        <color theme="1"/>
        <rFont val="Times New Roman"/>
        <family val="1"/>
      </rPr>
      <t>(</t>
    </r>
    <r>
      <rPr>
        <sz val="12"/>
        <color theme="1"/>
        <rFont val="標楷體"/>
        <family val="4"/>
        <charset val="136"/>
      </rPr>
      <t>間接持有國外不動產</t>
    </r>
    <r>
      <rPr>
        <sz val="12"/>
        <color theme="1"/>
        <rFont val="Times New Roman"/>
        <family val="1"/>
      </rPr>
      <t>)</t>
    </r>
    <phoneticPr fontId="6"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</si>
  <si>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(10)</t>
    </r>
    <r>
      <rPr>
        <sz val="12"/>
        <color theme="1"/>
        <rFont val="標楷體"/>
        <family val="4"/>
        <charset val="136"/>
      </rPr>
      <t>欄第</t>
    </r>
    <r>
      <rPr>
        <sz val="12"/>
        <color theme="1"/>
        <rFont val="Times New Roman"/>
        <family val="1"/>
      </rPr>
      <t>(</t>
    </r>
    <r>
      <rPr>
        <sz val="12"/>
        <color theme="1"/>
        <rFont val="標楷體"/>
        <family val="4"/>
        <charset val="136"/>
      </rPr>
      <t>合計</t>
    </r>
    <r>
      <rPr>
        <sz val="12"/>
        <color theme="1"/>
        <rFont val="Times New Roman"/>
        <family val="1"/>
      </rPr>
      <t>)</t>
    </r>
    <r>
      <rPr>
        <sz val="12"/>
        <color theme="1"/>
        <rFont val="標楷體"/>
        <family val="4"/>
        <charset val="136"/>
      </rPr>
      <t>列</t>
    </r>
    <phoneticPr fontId="6" type="noConversion"/>
  </si>
  <si>
    <r>
      <t xml:space="preserve">0.1.1.2.2.2 </t>
    </r>
    <r>
      <rPr>
        <sz val="12"/>
        <color theme="1"/>
        <rFont val="標楷體"/>
        <family val="4"/>
        <charset val="136"/>
      </rPr>
      <t>其他</t>
    </r>
    <phoneticPr fontId="6"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</si>
  <si>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欄第</t>
    </r>
    <r>
      <rPr>
        <sz val="12"/>
        <color theme="1"/>
        <rFont val="Times New Roman"/>
        <family val="1"/>
      </rPr>
      <t>(32)</t>
    </r>
    <r>
      <rPr>
        <sz val="12"/>
        <color theme="1"/>
        <rFont val="標楷體"/>
        <family val="4"/>
        <charset val="136"/>
      </rPr>
      <t>列</t>
    </r>
    <phoneticPr fontId="6" type="noConversion"/>
  </si>
  <si>
    <r>
      <t xml:space="preserve">0.1.2 </t>
    </r>
    <r>
      <rPr>
        <sz val="12"/>
        <color theme="1"/>
        <rFont val="標楷體"/>
        <family val="4"/>
        <charset val="136"/>
      </rPr>
      <t>投資其他資產</t>
    </r>
    <phoneticPr fontId="8" type="noConversion"/>
  </si>
  <si>
    <r>
      <t xml:space="preserve">0.1.2.1 </t>
    </r>
    <r>
      <rPr>
        <sz val="12"/>
        <color theme="1"/>
        <rFont val="標楷體"/>
        <family val="4"/>
        <charset val="136"/>
      </rPr>
      <t>存款</t>
    </r>
    <r>
      <rPr>
        <sz val="12"/>
        <color theme="1"/>
        <rFont val="Times New Roman"/>
        <family val="1"/>
      </rPr>
      <t>(</t>
    </r>
    <r>
      <rPr>
        <sz val="12"/>
        <color theme="1"/>
        <rFont val="標楷體"/>
        <family val="4"/>
        <charset val="136"/>
      </rPr>
      <t>註</t>
    </r>
    <r>
      <rPr>
        <sz val="12"/>
        <color theme="1"/>
        <rFont val="Times New Roman"/>
        <family val="1"/>
      </rPr>
      <t>2)</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</si>
  <si>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(4+168)</t>
    </r>
    <r>
      <rPr>
        <sz val="12"/>
        <color theme="1"/>
        <rFont val="標楷體"/>
        <family val="4"/>
        <charset val="136"/>
      </rPr>
      <t>列</t>
    </r>
    <phoneticPr fontId="6" type="noConversion"/>
  </si>
  <si>
    <r>
      <t xml:space="preserve">0.1.2.2 </t>
    </r>
    <r>
      <rPr>
        <sz val="12"/>
        <color theme="1"/>
        <rFont val="標楷體"/>
        <family val="4"/>
        <charset val="136"/>
      </rPr>
      <t>債券、票券及不動產受益證劵及金融資產受益證券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phoneticPr fontId="8" type="noConversion"/>
  </si>
  <si>
    <r>
      <t xml:space="preserve">0.1.2.2.1   </t>
    </r>
    <r>
      <rPr>
        <sz val="12"/>
        <color theme="1"/>
        <rFont val="標楷體"/>
        <family val="4"/>
        <charset val="136"/>
      </rPr>
      <t>屬「實質互相投資」之具資本性質債券</t>
    </r>
    <phoneticPr fontId="6"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</si>
  <si>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：投資「國內保險業」及「國內金控公司」發行之具資本性質債券或負債型特別股明細表」第</t>
    </r>
    <r>
      <rPr>
        <sz val="12"/>
        <color theme="1"/>
        <rFont val="Times New Roman"/>
        <family val="1"/>
      </rPr>
      <t>(27)</t>
    </r>
    <r>
      <rPr>
        <sz val="12"/>
        <color theme="1"/>
        <rFont val="標楷體"/>
        <family val="4"/>
        <charset val="136"/>
      </rPr>
      <t>欄第</t>
    </r>
    <r>
      <rPr>
        <sz val="12"/>
        <color theme="1"/>
        <rFont val="Times New Roman"/>
        <family val="1"/>
      </rPr>
      <t>(3)</t>
    </r>
    <r>
      <rPr>
        <sz val="12"/>
        <color theme="1"/>
        <rFont val="標楷體"/>
        <family val="4"/>
        <charset val="136"/>
      </rPr>
      <t>列</t>
    </r>
    <phoneticPr fontId="6" type="noConversion"/>
  </si>
  <si>
    <r>
      <t xml:space="preserve">0.1.2.2.2   </t>
    </r>
    <r>
      <rPr>
        <sz val="12"/>
        <color theme="1"/>
        <rFont val="標楷體"/>
        <family val="4"/>
        <charset val="136"/>
      </rPr>
      <t>非屬「實質互相投資」之具資本性質債券」</t>
    </r>
    <phoneticPr fontId="6" type="noConversion"/>
  </si>
  <si>
    <r>
      <t xml:space="preserve">0.1.2.2.2.1 </t>
    </r>
    <r>
      <rPr>
        <sz val="12"/>
        <color theme="1"/>
        <rFont val="標楷體"/>
        <family val="4"/>
        <charset val="136"/>
      </rPr>
      <t>國內保險相關事業</t>
    </r>
    <phoneticPr fontId="6"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</si>
  <si>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(19)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：投資「國內保險業」及「國內金控公司」發行之具資本性質債券或負債型特別股明細表」第</t>
    </r>
    <r>
      <rPr>
        <sz val="12"/>
        <color theme="1"/>
        <rFont val="Times New Roman"/>
        <family val="1"/>
      </rPr>
      <t>(27)</t>
    </r>
    <r>
      <rPr>
        <sz val="12"/>
        <color theme="1"/>
        <rFont val="標楷體"/>
        <family val="4"/>
        <charset val="136"/>
      </rPr>
      <t>欄第</t>
    </r>
    <r>
      <rPr>
        <sz val="12"/>
        <color theme="1"/>
        <rFont val="Times New Roman"/>
        <family val="1"/>
      </rPr>
      <t>(4)</t>
    </r>
    <r>
      <rPr>
        <sz val="12"/>
        <color theme="1"/>
        <rFont val="標楷體"/>
        <family val="4"/>
        <charset val="136"/>
      </rPr>
      <t>列</t>
    </r>
    <phoneticPr fontId="6" type="noConversion"/>
  </si>
  <si>
    <r>
      <t xml:space="preserve">0.1.2.2.2.2 </t>
    </r>
    <r>
      <rPr>
        <sz val="12"/>
        <color theme="1"/>
        <rFont val="標楷體"/>
        <family val="4"/>
        <charset val="136"/>
      </rPr>
      <t>國外保險相關事業</t>
    </r>
    <phoneticPr fontId="6" type="noConversion"/>
  </si>
  <si>
    <r>
      <t xml:space="preserve">0.1.2.2.3 </t>
    </r>
    <r>
      <rPr>
        <sz val="12"/>
        <color theme="1"/>
        <rFont val="標楷體"/>
        <family val="4"/>
        <charset val="136"/>
      </rPr>
      <t>其他</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</si>
  <si>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(28+48+170)</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(15)</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(16)</t>
    </r>
    <r>
      <rPr>
        <sz val="12"/>
        <color theme="1"/>
        <rFont val="標楷體"/>
        <family val="4"/>
        <charset val="136"/>
      </rPr>
      <t>列</t>
    </r>
    <phoneticPr fontId="6" type="noConversion"/>
  </si>
  <si>
    <r>
      <t xml:space="preserve">0.1.2.3 </t>
    </r>
    <r>
      <rPr>
        <sz val="12"/>
        <color theme="1"/>
        <rFont val="標楷體"/>
        <family val="4"/>
        <charset val="136"/>
      </rPr>
      <t>受益憑證</t>
    </r>
    <r>
      <rPr>
        <sz val="12"/>
        <color theme="1"/>
        <rFont val="Times New Roman"/>
        <family val="1"/>
      </rPr>
      <t>(</t>
    </r>
    <r>
      <rPr>
        <sz val="12"/>
        <color theme="1"/>
        <rFont val="標楷體"/>
        <family val="4"/>
        <charset val="136"/>
      </rPr>
      <t>註</t>
    </r>
    <r>
      <rPr>
        <sz val="12"/>
        <color theme="1"/>
        <rFont val="Times New Roman"/>
        <family val="1"/>
      </rPr>
      <t>2)</t>
    </r>
    <phoneticPr fontId="8" type="noConversion"/>
  </si>
  <si>
    <r>
      <t xml:space="preserve">0.1.2.3.1 </t>
    </r>
    <r>
      <rPr>
        <sz val="12"/>
        <color theme="1"/>
        <rFont val="標楷體"/>
        <family val="4"/>
        <charset val="136"/>
      </rPr>
      <t>股票型共同基金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</si>
  <si>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(61)</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具控制與從屬關係</t>
    </r>
    <phoneticPr fontId="6" type="noConversion"/>
  </si>
  <si>
    <r>
      <t xml:space="preserve">0.1.2.3.2 </t>
    </r>
    <r>
      <rPr>
        <sz val="12"/>
        <color theme="1"/>
        <rFont val="標楷體"/>
        <family val="4"/>
        <charset val="136"/>
      </rPr>
      <t>債券型共同基金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</si>
  <si>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(62)</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具控制與從屬關係</t>
    </r>
    <phoneticPr fontId="6" type="noConversion"/>
  </si>
  <si>
    <r>
      <t xml:space="preserve">0.1.2.3.3 </t>
    </r>
    <r>
      <rPr>
        <sz val="12"/>
        <color theme="1"/>
        <rFont val="標楷體"/>
        <family val="4"/>
        <charset val="136"/>
      </rPr>
      <t>平衡型共同基金及多重資產型基金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</si>
  <si>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(63)</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具控制與從屬關係</t>
    </r>
    <phoneticPr fontId="6" type="noConversion"/>
  </si>
  <si>
    <r>
      <t xml:space="preserve">0.1.2.3.4 </t>
    </r>
    <r>
      <rPr>
        <sz val="12"/>
        <color theme="1"/>
        <rFont val="標楷體"/>
        <family val="4"/>
        <charset val="136"/>
      </rPr>
      <t>貨幣型共同基金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</si>
  <si>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(65)</t>
    </r>
    <r>
      <rPr>
        <sz val="12"/>
        <color theme="1"/>
        <rFont val="標楷體"/>
        <family val="4"/>
        <charset val="136"/>
      </rPr>
      <t>列</t>
    </r>
    <phoneticPr fontId="8" type="noConversion"/>
  </si>
  <si>
    <r>
      <t xml:space="preserve">0.1.2.3.5 </t>
    </r>
    <r>
      <rPr>
        <sz val="12"/>
        <color theme="1"/>
        <rFont val="標楷體"/>
        <family val="4"/>
        <charset val="136"/>
      </rPr>
      <t>私募基金</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</si>
  <si>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(66)</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值計算表」國內發行其投資區域包含國外之私募基金</t>
    </r>
    <r>
      <rPr>
        <sz val="12"/>
        <color theme="1"/>
        <rFont val="Times New Roman"/>
        <family val="1"/>
      </rPr>
      <t>--</t>
    </r>
    <r>
      <rPr>
        <sz val="12"/>
        <color theme="1"/>
        <rFont val="標楷體"/>
        <family val="4"/>
        <charset val="136"/>
      </rPr>
      <t>具控制與從屬關係</t>
    </r>
    <phoneticPr fontId="6" type="noConversion"/>
  </si>
  <si>
    <r>
      <t xml:space="preserve">0.1.2.3.6 </t>
    </r>
    <r>
      <rPr>
        <sz val="12"/>
        <color theme="1"/>
        <rFont val="標楷體"/>
        <family val="4"/>
        <charset val="136"/>
      </rPr>
      <t>國外投資受益憑證</t>
    </r>
    <phoneticPr fontId="8" type="noConversion"/>
  </si>
  <si>
    <r>
      <t xml:space="preserve">0.1.2.3.6.1 </t>
    </r>
    <r>
      <rPr>
        <sz val="12"/>
        <color theme="1"/>
        <rFont val="標楷體"/>
        <family val="4"/>
        <charset val="136"/>
      </rPr>
      <t>股票型共同基金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</si>
  <si>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(26)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具控制與從屬關係</t>
    </r>
    <phoneticPr fontId="6" type="noConversion"/>
  </si>
  <si>
    <r>
      <t xml:space="preserve">0.1.2.3.6.2 </t>
    </r>
    <r>
      <rPr>
        <sz val="12"/>
        <color theme="1"/>
        <rFont val="標楷體"/>
        <family val="4"/>
        <charset val="136"/>
      </rPr>
      <t>債券型共同基金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</si>
  <si>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具控制與從屬關係</t>
    </r>
    <phoneticPr fontId="6" type="noConversion"/>
  </si>
  <si>
    <r>
      <t xml:space="preserve">0.1.2.3.6.3 </t>
    </r>
    <r>
      <rPr>
        <sz val="12"/>
        <color theme="1"/>
        <rFont val="標楷體"/>
        <family val="4"/>
        <charset val="136"/>
      </rPr>
      <t>平衡型共同基金及多重資產型基金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</si>
  <si>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(28)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具控制與從屬關係</t>
    </r>
    <phoneticPr fontId="6" type="noConversion"/>
  </si>
  <si>
    <r>
      <t xml:space="preserve">0.1.2.3.6.4 </t>
    </r>
    <r>
      <rPr>
        <sz val="12"/>
        <color theme="1"/>
        <rFont val="標楷體"/>
        <family val="4"/>
        <charset val="136"/>
      </rPr>
      <t>貨幣型共同基金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</si>
  <si>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(29)</t>
    </r>
    <r>
      <rPr>
        <sz val="12"/>
        <color theme="1"/>
        <rFont val="標楷體"/>
        <family val="4"/>
        <charset val="136"/>
      </rPr>
      <t>列</t>
    </r>
    <phoneticPr fontId="6" type="noConversion"/>
  </si>
  <si>
    <r>
      <t xml:space="preserve">0.1.2.3.6.5 </t>
    </r>
    <r>
      <rPr>
        <sz val="12"/>
        <color theme="1"/>
        <rFont val="標楷體"/>
        <family val="4"/>
        <charset val="136"/>
      </rPr>
      <t>私募股權基金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</si>
  <si>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值計算表」國內發行其投資區域包含國外之私募基金</t>
    </r>
    <r>
      <rPr>
        <sz val="12"/>
        <color theme="1"/>
        <rFont val="Times New Roman"/>
        <family val="1"/>
      </rPr>
      <t>--</t>
    </r>
    <r>
      <rPr>
        <sz val="12"/>
        <color theme="1"/>
        <rFont val="標楷體"/>
        <family val="4"/>
        <charset val="136"/>
      </rPr>
      <t>具控制與從屬關係</t>
    </r>
    <phoneticPr fontId="6" type="noConversion"/>
  </si>
  <si>
    <r>
      <t xml:space="preserve">0.1.2.3.6.6 </t>
    </r>
    <r>
      <rPr>
        <sz val="12"/>
        <color theme="1"/>
        <rFont val="標楷體"/>
        <family val="4"/>
        <charset val="136"/>
      </rPr>
      <t>私募債權基金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</si>
  <si>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(31)</t>
    </r>
    <r>
      <rPr>
        <sz val="12"/>
        <color theme="1"/>
        <rFont val="標楷體"/>
        <family val="4"/>
        <charset val="136"/>
      </rPr>
      <t>列</t>
    </r>
    <phoneticPr fontId="6" type="noConversion"/>
  </si>
  <si>
    <r>
      <t xml:space="preserve">0.1.2.3.6.7 </t>
    </r>
    <r>
      <rPr>
        <sz val="12"/>
        <color theme="1"/>
        <rFont val="標楷體"/>
        <family val="4"/>
        <charset val="136"/>
      </rPr>
      <t>不動產私募基金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</si>
  <si>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(32)</t>
    </r>
    <r>
      <rPr>
        <sz val="12"/>
        <color theme="1"/>
        <rFont val="標楷體"/>
        <family val="4"/>
        <charset val="136"/>
      </rPr>
      <t>列</t>
    </r>
    <phoneticPr fontId="6" type="noConversion"/>
  </si>
  <si>
    <r>
      <t xml:space="preserve">0.1.2.3.6.8 </t>
    </r>
    <r>
      <rPr>
        <sz val="12"/>
        <color theme="1"/>
        <rFont val="標楷體"/>
        <family val="4"/>
        <charset val="136"/>
      </rPr>
      <t>基礎建設基金</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</si>
  <si>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(175)</t>
    </r>
    <r>
      <rPr>
        <sz val="12"/>
        <color theme="1"/>
        <rFont val="標楷體"/>
        <family val="4"/>
        <charset val="136"/>
      </rPr>
      <t>列</t>
    </r>
    <phoneticPr fontId="6" type="noConversion"/>
  </si>
  <si>
    <r>
      <t xml:space="preserve">0.1.2.3.6.9 </t>
    </r>
    <r>
      <rPr>
        <sz val="12"/>
        <color theme="1"/>
        <rFont val="標楷體"/>
        <family val="4"/>
        <charset val="136"/>
      </rPr>
      <t>對沖基金</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</si>
  <si>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(177)</t>
    </r>
    <r>
      <rPr>
        <sz val="12"/>
        <color theme="1"/>
        <rFont val="標楷體"/>
        <family val="4"/>
        <charset val="136"/>
      </rPr>
      <t>列</t>
    </r>
    <phoneticPr fontId="6" type="noConversion"/>
  </si>
  <si>
    <r>
      <t xml:space="preserve">0.1.2.4 </t>
    </r>
    <r>
      <rPr>
        <sz val="12"/>
        <color theme="1"/>
        <rFont val="標楷體"/>
        <family val="4"/>
        <charset val="136"/>
      </rPr>
      <t>不動產</t>
    </r>
    <phoneticPr fontId="8" type="noConversion"/>
  </si>
  <si>
    <r>
      <t xml:space="preserve">0.1.2.4.1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0.1.2.4.2</t>
    </r>
    <r>
      <rPr>
        <sz val="12"/>
        <color theme="1"/>
        <rFont val="標楷體"/>
        <family val="4"/>
        <charset val="136"/>
      </rPr>
      <t>外</t>
    </r>
    <r>
      <rPr>
        <sz val="12"/>
        <color theme="1"/>
        <rFont val="Times New Roman"/>
        <family val="1"/>
      </rPr>
      <t>)</t>
    </r>
    <phoneticPr fontId="6"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</si>
  <si>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欄第</t>
    </r>
    <r>
      <rPr>
        <sz val="12"/>
        <color theme="1"/>
        <rFont val="Times New Roman"/>
        <family val="1"/>
      </rPr>
      <t>(15+16)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(9+10)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(6+7)</t>
    </r>
    <r>
      <rPr>
        <sz val="12"/>
        <color theme="1"/>
        <rFont val="標楷體"/>
        <family val="4"/>
        <charset val="136"/>
      </rPr>
      <t>列</t>
    </r>
    <phoneticPr fontId="6" type="noConversion"/>
  </si>
  <si>
    <r>
      <t xml:space="preserve">0.1.2.4.2 </t>
    </r>
    <r>
      <rPr>
        <sz val="12"/>
        <color theme="1"/>
        <rFont val="標楷體"/>
        <family val="4"/>
        <charset val="136"/>
      </rPr>
      <t>不動產投資為素地或未能符合即時利用並有收益認定基準者</t>
    </r>
    <phoneticPr fontId="6"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</si>
  <si>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(6+7)</t>
    </r>
    <r>
      <rPr>
        <sz val="12"/>
        <color theme="1"/>
        <rFont val="標楷體"/>
        <family val="4"/>
        <charset val="136"/>
      </rPr>
      <t>列</t>
    </r>
    <phoneticPr fontId="6" type="noConversion"/>
  </si>
  <si>
    <r>
      <t xml:space="preserve">0.1.2.5 </t>
    </r>
    <r>
      <rPr>
        <sz val="12"/>
        <color theme="1"/>
        <rFont val="標楷體"/>
        <family val="4"/>
        <charset val="136"/>
      </rPr>
      <t>放款</t>
    </r>
    <phoneticPr fontId="8" type="noConversion"/>
  </si>
  <si>
    <r>
      <t xml:space="preserve">0.1.2.5.1 </t>
    </r>
    <r>
      <rPr>
        <sz val="12"/>
        <color theme="1"/>
        <rFont val="標楷體"/>
        <family val="4"/>
        <charset val="136"/>
      </rPr>
      <t>放款</t>
    </r>
    <r>
      <rPr>
        <sz val="12"/>
        <color theme="1"/>
        <rFont val="Times New Roman"/>
        <family val="1"/>
      </rPr>
      <t>(</t>
    </r>
    <r>
      <rPr>
        <sz val="12"/>
        <color theme="1"/>
        <rFont val="標楷體"/>
        <family val="4"/>
        <charset val="136"/>
      </rPr>
      <t>除</t>
    </r>
    <r>
      <rPr>
        <sz val="12"/>
        <color theme="1"/>
        <rFont val="Times New Roman"/>
        <family val="1"/>
      </rPr>
      <t>0.1.2.5.2</t>
    </r>
    <r>
      <rPr>
        <sz val="12"/>
        <color theme="1"/>
        <rFont val="標楷體"/>
        <family val="4"/>
        <charset val="136"/>
      </rPr>
      <t>外</t>
    </r>
    <r>
      <rPr>
        <sz val="12"/>
        <color theme="1"/>
        <rFont val="Times New Roman"/>
        <family val="1"/>
      </rPr>
      <t>)</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</si>
  <si>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(102+169+216)</t>
    </r>
    <r>
      <rPr>
        <sz val="12"/>
        <color theme="1"/>
        <rFont val="標楷體"/>
        <family val="4"/>
        <charset val="136"/>
      </rPr>
      <t>列－「表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(11)</t>
    </r>
    <r>
      <rPr>
        <sz val="12"/>
        <color theme="1"/>
        <rFont val="標楷體"/>
        <family val="4"/>
        <charset val="136"/>
      </rPr>
      <t>欄第</t>
    </r>
    <r>
      <rPr>
        <sz val="12"/>
        <color theme="1"/>
        <rFont val="Times New Roman"/>
        <family val="1"/>
      </rPr>
      <t>(</t>
    </r>
    <r>
      <rPr>
        <sz val="12"/>
        <color theme="1"/>
        <rFont val="標楷體"/>
        <family val="4"/>
        <charset val="136"/>
      </rPr>
      <t>合計</t>
    </r>
    <r>
      <rPr>
        <sz val="12"/>
        <color theme="1"/>
        <rFont val="Times New Roman"/>
        <family val="1"/>
      </rPr>
      <t>)</t>
    </r>
    <r>
      <rPr>
        <sz val="12"/>
        <color theme="1"/>
        <rFont val="標楷體"/>
        <family val="4"/>
        <charset val="136"/>
      </rPr>
      <t>列</t>
    </r>
    <phoneticPr fontId="6" type="noConversion"/>
  </si>
  <si>
    <r>
      <t xml:space="preserve">0.1.2.5.2 </t>
    </r>
    <r>
      <rPr>
        <sz val="12"/>
        <color theme="1"/>
        <rFont val="標楷體"/>
        <family val="4"/>
        <charset val="136"/>
      </rPr>
      <t>經由投資特定目的公司以貸款方式取得國外及大陸地區不動產</t>
    </r>
    <phoneticPr fontId="8"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</si>
  <si>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(11)</t>
    </r>
    <r>
      <rPr>
        <sz val="12"/>
        <color theme="1"/>
        <rFont val="標楷體"/>
        <family val="4"/>
        <charset val="136"/>
      </rPr>
      <t>欄第</t>
    </r>
    <r>
      <rPr>
        <sz val="12"/>
        <color theme="1"/>
        <rFont val="Times New Roman"/>
        <family val="1"/>
      </rPr>
      <t>(</t>
    </r>
    <r>
      <rPr>
        <sz val="12"/>
        <color theme="1"/>
        <rFont val="標楷體"/>
        <family val="4"/>
        <charset val="136"/>
      </rPr>
      <t>合計</t>
    </r>
    <r>
      <rPr>
        <sz val="12"/>
        <color theme="1"/>
        <rFont val="Times New Roman"/>
        <family val="1"/>
      </rPr>
      <t>)</t>
    </r>
    <r>
      <rPr>
        <sz val="12"/>
        <color theme="1"/>
        <rFont val="標楷體"/>
        <family val="4"/>
        <charset val="136"/>
      </rPr>
      <t>列</t>
    </r>
    <phoneticPr fontId="6" type="noConversion"/>
  </si>
  <si>
    <r>
      <t xml:space="preserve">0.1.2.6 </t>
    </r>
    <r>
      <rPr>
        <sz val="12"/>
        <color theme="1"/>
        <rFont val="標楷體"/>
        <family val="4"/>
        <charset val="136"/>
      </rPr>
      <t>應收票據</t>
    </r>
    <phoneticPr fontId="8"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</si>
  <si>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：資產負債表」第</t>
    </r>
    <r>
      <rPr>
        <sz val="12"/>
        <color theme="1"/>
        <rFont val="Times New Roman"/>
        <family val="1"/>
      </rPr>
      <t>(7)</t>
    </r>
    <r>
      <rPr>
        <sz val="12"/>
        <color theme="1"/>
        <rFont val="標楷體"/>
        <family val="4"/>
        <charset val="136"/>
      </rPr>
      <t>欄第</t>
    </r>
    <r>
      <rPr>
        <sz val="12"/>
        <color theme="1"/>
        <rFont val="Times New Roman"/>
        <family val="1"/>
      </rPr>
      <t>(5)</t>
    </r>
    <r>
      <rPr>
        <sz val="12"/>
        <color theme="1"/>
        <rFont val="標楷體"/>
        <family val="4"/>
        <charset val="136"/>
      </rPr>
      <t>列</t>
    </r>
    <phoneticPr fontId="6" type="noConversion"/>
  </si>
  <si>
    <r>
      <t>0.1.2.7.1 ETF-</t>
    </r>
    <r>
      <rPr>
        <sz val="12"/>
        <color theme="1"/>
        <rFont val="標楷體"/>
        <family val="4"/>
        <charset val="136"/>
      </rPr>
      <t>股票型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</si>
  <si>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(24)</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具控制與從屬關係</t>
    </r>
  </si>
  <si>
    <r>
      <t>0.1.2.7.2 ETF-</t>
    </r>
    <r>
      <rPr>
        <sz val="12"/>
        <color theme="1"/>
        <rFont val="標楷體"/>
        <family val="4"/>
        <charset val="136"/>
      </rPr>
      <t>債券型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</si>
  <si>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(25)</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具控制與從屬關係</t>
    </r>
  </si>
  <si>
    <r>
      <t>0.1.2.7.3 ETF-</t>
    </r>
    <r>
      <rPr>
        <sz val="12"/>
        <color theme="1"/>
        <rFont val="標楷體"/>
        <family val="4"/>
        <charset val="136"/>
      </rPr>
      <t>其他型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</si>
  <si>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(26)</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具控制與從屬關係</t>
    </r>
  </si>
  <si>
    <r>
      <t xml:space="preserve">0.1.2.7.4 </t>
    </r>
    <r>
      <rPr>
        <sz val="12"/>
        <color theme="1"/>
        <rFont val="標楷體"/>
        <family val="4"/>
        <charset val="136"/>
      </rPr>
      <t>國外</t>
    </r>
    <r>
      <rPr>
        <sz val="12"/>
        <color theme="1"/>
        <rFont val="Times New Roman"/>
        <family val="1"/>
      </rPr>
      <t>ETF</t>
    </r>
  </si>
  <si>
    <r>
      <t>0.1.2.7.4.1 ETF-</t>
    </r>
    <r>
      <rPr>
        <sz val="12"/>
        <color theme="1"/>
        <rFont val="標楷體"/>
        <family val="4"/>
        <charset val="136"/>
      </rPr>
      <t>股票型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</si>
  <si>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(178)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具控制與從屬關係</t>
    </r>
  </si>
  <si>
    <r>
      <t>0.1.2.7.4.2 ETF-</t>
    </r>
    <r>
      <rPr>
        <sz val="12"/>
        <color theme="1"/>
        <rFont val="標楷體"/>
        <family val="4"/>
        <charset val="136"/>
      </rPr>
      <t>債券型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</si>
  <si>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(179)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具控制與從屬關係</t>
    </r>
  </si>
  <si>
    <r>
      <t>0.1.2.7.4.3 ETF-</t>
    </r>
    <r>
      <rPr>
        <sz val="12"/>
        <color theme="1"/>
        <rFont val="標楷體"/>
        <family val="4"/>
        <charset val="136"/>
      </rPr>
      <t>其他型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</si>
  <si>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(180)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具控制與從屬關係</t>
    </r>
  </si>
  <si>
    <r>
      <t>0.1.2.8.1 ETN-</t>
    </r>
    <r>
      <rPr>
        <sz val="12"/>
        <color theme="1"/>
        <rFont val="標楷體"/>
        <family val="4"/>
        <charset val="136"/>
      </rPr>
      <t>投資標的市場於國內</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</si>
  <si>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具控制與從屬關係</t>
    </r>
  </si>
  <si>
    <r>
      <t>0.1.2.8.2 ETN-</t>
    </r>
    <r>
      <rPr>
        <sz val="12"/>
        <color theme="1"/>
        <rFont val="標楷體"/>
        <family val="4"/>
        <charset val="136"/>
      </rPr>
      <t>投資標的市場於國外</t>
    </r>
  </si>
  <si>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具控制與從屬關係</t>
    </r>
  </si>
  <si>
    <r>
      <t xml:space="preserve">0.1.2.9 </t>
    </r>
    <r>
      <rPr>
        <sz val="12"/>
        <color theme="1"/>
        <rFont val="標楷體"/>
        <family val="4"/>
        <charset val="136"/>
      </rPr>
      <t>其他投資</t>
    </r>
    <phoneticPr fontId="8" type="noConversion"/>
  </si>
  <si>
    <r>
      <t xml:space="preserve">0.1.2.9.1 </t>
    </r>
    <r>
      <rPr>
        <sz val="12"/>
        <color theme="1"/>
        <rFont val="標楷體"/>
        <family val="4"/>
        <charset val="136"/>
      </rPr>
      <t>信託受益權</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</si>
  <si>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(195)</t>
    </r>
    <r>
      <rPr>
        <sz val="12"/>
        <color theme="1"/>
        <rFont val="標楷體"/>
        <family val="4"/>
        <charset val="136"/>
      </rPr>
      <t>列</t>
    </r>
    <phoneticPr fontId="6" type="noConversion"/>
  </si>
  <si>
    <r>
      <t xml:space="preserve">0.1.2.9.2 </t>
    </r>
    <r>
      <rPr>
        <sz val="12"/>
        <color theme="1"/>
        <rFont val="標楷體"/>
        <family val="4"/>
        <charset val="136"/>
      </rPr>
      <t>組合式存款</t>
    </r>
    <phoneticPr fontId="8" type="noConversion"/>
  </si>
  <si>
    <r>
      <t>0.1.2.9.2.1 "100%"</t>
    </r>
    <r>
      <rPr>
        <sz val="12"/>
        <color theme="1"/>
        <rFont val="標楷體"/>
        <family val="4"/>
        <charset val="136"/>
      </rPr>
      <t>保本組合式存款</t>
    </r>
    <phoneticPr fontId="6"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</si>
  <si>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(9)</t>
    </r>
    <r>
      <rPr>
        <sz val="12"/>
        <color theme="1"/>
        <rFont val="標楷體"/>
        <family val="4"/>
        <charset val="136"/>
      </rPr>
      <t>欄第</t>
    </r>
    <r>
      <rPr>
        <sz val="12"/>
        <color theme="1"/>
        <rFont val="Times New Roman"/>
        <family val="1"/>
      </rPr>
      <t>(22)</t>
    </r>
    <r>
      <rPr>
        <sz val="12"/>
        <color theme="1"/>
        <rFont val="標楷體"/>
        <family val="4"/>
        <charset val="136"/>
      </rPr>
      <t>列</t>
    </r>
    <phoneticPr fontId="6" type="noConversion"/>
  </si>
  <si>
    <r>
      <t>0.1.2.9.2.2 "90%"</t>
    </r>
    <r>
      <rPr>
        <sz val="12"/>
        <color theme="1"/>
        <rFont val="標楷體"/>
        <family val="4"/>
        <charset val="136"/>
      </rPr>
      <t>保本組合式存款</t>
    </r>
    <phoneticPr fontId="6"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</si>
  <si>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(9)</t>
    </r>
    <r>
      <rPr>
        <sz val="12"/>
        <color theme="1"/>
        <rFont val="標楷體"/>
        <family val="4"/>
        <charset val="136"/>
      </rPr>
      <t>欄第</t>
    </r>
    <r>
      <rPr>
        <sz val="12"/>
        <color theme="1"/>
        <rFont val="Times New Roman"/>
        <family val="1"/>
      </rPr>
      <t>(44)</t>
    </r>
    <r>
      <rPr>
        <sz val="12"/>
        <color theme="1"/>
        <rFont val="標楷體"/>
        <family val="4"/>
        <charset val="136"/>
      </rPr>
      <t>列</t>
    </r>
    <phoneticPr fontId="6" type="noConversion"/>
  </si>
  <si>
    <r>
      <t xml:space="preserve">0.1.2.9.3 </t>
    </r>
    <r>
      <rPr>
        <sz val="12"/>
        <color theme="1"/>
        <rFont val="標楷體"/>
        <family val="4"/>
        <charset val="136"/>
      </rPr>
      <t>其他</t>
    </r>
    <phoneticPr fontId="8" type="noConversion"/>
  </si>
  <si>
    <r>
      <t xml:space="preserve">0.1.2.9.3.1 </t>
    </r>
    <r>
      <rPr>
        <sz val="12"/>
        <color theme="1"/>
        <rFont val="標楷體"/>
        <family val="4"/>
        <charset val="136"/>
      </rPr>
      <t>專案運用、公共及社會福利事業與其他主管機關核准項目</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</si>
  <si>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(211)</t>
    </r>
    <r>
      <rPr>
        <sz val="12"/>
        <color theme="1"/>
        <rFont val="標楷體"/>
        <family val="4"/>
        <charset val="136"/>
      </rPr>
      <t>列</t>
    </r>
    <phoneticPr fontId="6" type="noConversion"/>
  </si>
  <si>
    <r>
      <t xml:space="preserve">0.1.2.9.3.2 </t>
    </r>
    <r>
      <rPr>
        <sz val="12"/>
        <color theme="1"/>
        <rFont val="標楷體"/>
        <family val="4"/>
        <charset val="136"/>
      </rPr>
      <t>公共投資、</t>
    </r>
    <r>
      <rPr>
        <sz val="12"/>
        <color theme="1"/>
        <rFont val="Times New Roman"/>
        <family val="1"/>
      </rPr>
      <t>5+2</t>
    </r>
    <r>
      <rPr>
        <sz val="12"/>
        <color theme="1"/>
        <rFont val="標楷體"/>
        <family val="4"/>
        <charset val="136"/>
      </rPr>
      <t>及六大核心產業</t>
    </r>
    <r>
      <rPr>
        <sz val="12"/>
        <color theme="1"/>
        <rFont val="Times New Roman"/>
        <family val="1"/>
      </rPr>
      <t>(</t>
    </r>
    <r>
      <rPr>
        <sz val="12"/>
        <color theme="1"/>
        <rFont val="標楷體"/>
        <family val="4"/>
        <charset val="136"/>
      </rPr>
      <t>註</t>
    </r>
    <r>
      <rPr>
        <sz val="12"/>
        <color theme="1"/>
        <rFont val="Times New Roman"/>
        <family val="1"/>
      </rPr>
      <t>6)</t>
    </r>
    <phoneticPr fontId="8" type="noConversion"/>
  </si>
  <si>
    <r>
      <t xml:space="preserve">     0.1.2.9.3.2.1 </t>
    </r>
    <r>
      <rPr>
        <sz val="12"/>
        <color theme="1"/>
        <rFont val="標楷體"/>
        <family val="4"/>
        <charset val="136"/>
      </rPr>
      <t>公共投資</t>
    </r>
    <r>
      <rPr>
        <sz val="12"/>
        <color theme="1"/>
        <rFont val="Times New Roman"/>
        <family val="1"/>
      </rPr>
      <t>(100%)</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</si>
  <si>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(219-1)</t>
    </r>
    <r>
      <rPr>
        <sz val="12"/>
        <color theme="1"/>
        <rFont val="標楷體"/>
        <family val="4"/>
        <charset val="136"/>
      </rPr>
      <t>列</t>
    </r>
    <phoneticPr fontId="6" type="noConversion"/>
  </si>
  <si>
    <r>
      <t xml:space="preserve">     0.1.2.9.3.2.2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</si>
  <si>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(219-2)</t>
    </r>
    <r>
      <rPr>
        <sz val="12"/>
        <color theme="1"/>
        <rFont val="標楷體"/>
        <family val="4"/>
        <charset val="136"/>
      </rPr>
      <t>列</t>
    </r>
    <phoneticPr fontId="6" type="noConversion"/>
  </si>
  <si>
    <r>
      <t xml:space="preserve">0.1.2.9.3.3  </t>
    </r>
    <r>
      <rPr>
        <sz val="12"/>
        <color theme="1"/>
        <rFont val="標楷體"/>
        <family val="4"/>
        <charset val="136"/>
      </rPr>
      <t>其他</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</si>
  <si>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(64+67+181+222+229)</t>
    </r>
    <r>
      <rPr>
        <sz val="12"/>
        <color theme="1"/>
        <rFont val="標楷體"/>
        <family val="4"/>
        <charset val="136"/>
      </rPr>
      <t>列</t>
    </r>
    <phoneticPr fontId="6" type="noConversion"/>
  </si>
  <si>
    <r>
      <t xml:space="preserve">0.2 </t>
    </r>
    <r>
      <rPr>
        <sz val="12"/>
        <color theme="1"/>
        <rFont val="標楷體"/>
        <family val="4"/>
        <charset val="136"/>
      </rPr>
      <t>非控制與從屬關係之關係人交易</t>
    </r>
    <phoneticPr fontId="8" type="noConversion"/>
  </si>
  <si>
    <r>
      <t xml:space="preserve">0.2.1 </t>
    </r>
    <r>
      <rPr>
        <sz val="12"/>
        <color theme="1"/>
        <rFont val="標楷體"/>
        <family val="4"/>
        <charset val="136"/>
      </rPr>
      <t>投資股票</t>
    </r>
    <phoneticPr fontId="8" type="noConversion"/>
  </si>
  <si>
    <r>
      <t xml:space="preserve">0.2.1.1 </t>
    </r>
    <r>
      <rPr>
        <sz val="12"/>
        <color theme="1"/>
        <rFont val="標楷體"/>
        <family val="4"/>
        <charset val="136"/>
      </rPr>
      <t>投資保險相關事業</t>
    </r>
    <phoneticPr fontId="8" type="noConversion"/>
  </si>
  <si>
    <r>
      <t xml:space="preserve">0.2.1.1.1 </t>
    </r>
    <r>
      <rPr>
        <sz val="12"/>
        <color theme="1"/>
        <rFont val="標楷體"/>
        <family val="4"/>
        <charset val="136"/>
      </rPr>
      <t>屬「實質互相投資」之負債型特別股</t>
    </r>
    <phoneticPr fontId="6"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</si>
  <si>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(8)</t>
    </r>
    <r>
      <rPr>
        <sz val="12"/>
        <color theme="1"/>
        <rFont val="標楷體"/>
        <family val="4"/>
        <charset val="136"/>
      </rPr>
      <t>列</t>
    </r>
    <phoneticPr fontId="6" type="noConversion"/>
  </si>
  <si>
    <r>
      <t xml:space="preserve">0.2.1.1.2 </t>
    </r>
    <r>
      <rPr>
        <sz val="12"/>
        <color theme="1"/>
        <rFont val="標楷體"/>
        <family val="4"/>
        <charset val="136"/>
      </rPr>
      <t>國內保險相關事業</t>
    </r>
    <phoneticPr fontId="6"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</si>
  <si>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欄第</t>
    </r>
    <r>
      <rPr>
        <sz val="12"/>
        <color theme="1"/>
        <rFont val="Times New Roman"/>
        <family val="1"/>
      </rPr>
      <t>(13)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(8+9)</t>
    </r>
    <r>
      <rPr>
        <sz val="12"/>
        <color theme="1"/>
        <rFont val="標楷體"/>
        <family val="4"/>
        <charset val="136"/>
      </rPr>
      <t>列</t>
    </r>
    <phoneticPr fontId="6" type="noConversion"/>
  </si>
  <si>
    <r>
      <t xml:space="preserve">0.2.1.1.3 </t>
    </r>
    <r>
      <rPr>
        <sz val="12"/>
        <color theme="1"/>
        <rFont val="標楷體"/>
        <family val="4"/>
        <charset val="136"/>
      </rPr>
      <t>國外保險相關事業</t>
    </r>
    <r>
      <rPr>
        <b/>
        <sz val="12"/>
        <rFont val="Times New Roman"/>
        <family val="1"/>
      </rPr>
      <t/>
    </r>
    <phoneticPr fontId="6" type="noConversion"/>
  </si>
  <si>
    <r>
      <t xml:space="preserve">0.2.1.2 </t>
    </r>
    <r>
      <rPr>
        <sz val="12"/>
        <color theme="1"/>
        <rFont val="標楷體"/>
        <family val="4"/>
        <charset val="136"/>
      </rPr>
      <t>投資非保險相關事業</t>
    </r>
    <phoneticPr fontId="8" type="noConversion"/>
  </si>
  <si>
    <r>
      <t xml:space="preserve">0.2.1.2.1 </t>
    </r>
    <r>
      <rPr>
        <sz val="12"/>
        <color theme="1"/>
        <rFont val="標楷體"/>
        <family val="4"/>
        <charset val="136"/>
      </rPr>
      <t>國內非保險相關事業</t>
    </r>
    <phoneticPr fontId="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</si>
  <si>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欄第</t>
    </r>
    <r>
      <rPr>
        <sz val="12"/>
        <color theme="1"/>
        <rFont val="Times New Roman"/>
        <family val="1"/>
      </rPr>
      <t>(19+21+22)</t>
    </r>
    <r>
      <rPr>
        <sz val="12"/>
        <color theme="1"/>
        <rFont val="標楷體"/>
        <family val="4"/>
        <charset val="136"/>
      </rPr>
      <t>列</t>
    </r>
    <phoneticPr fontId="6" type="noConversion"/>
  </si>
  <si>
    <r>
      <t xml:space="preserve">0.2.1.2.2 </t>
    </r>
    <r>
      <rPr>
        <sz val="12"/>
        <color theme="1"/>
        <rFont val="標楷體"/>
        <family val="4"/>
        <charset val="136"/>
      </rPr>
      <t>國外非保險相關事業</t>
    </r>
    <phoneticPr fontId="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</si>
  <si>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(6+7)</t>
    </r>
    <r>
      <rPr>
        <sz val="12"/>
        <color theme="1"/>
        <rFont val="標楷體"/>
        <family val="4"/>
        <charset val="136"/>
      </rPr>
      <t>欄第</t>
    </r>
    <r>
      <rPr>
        <sz val="12"/>
        <color theme="1"/>
        <rFont val="Times New Roman"/>
        <family val="1"/>
      </rPr>
      <t>(35)</t>
    </r>
    <r>
      <rPr>
        <sz val="12"/>
        <color theme="1"/>
        <rFont val="標楷體"/>
        <family val="4"/>
        <charset val="136"/>
      </rPr>
      <t>列</t>
    </r>
    <r>
      <rPr>
        <b/>
        <sz val="12"/>
        <rFont val="Times New Roman"/>
        <family val="1"/>
      </rPr>
      <t/>
    </r>
    <phoneticPr fontId="6" type="noConversion"/>
  </si>
  <si>
    <r>
      <t xml:space="preserve">0.2.2 </t>
    </r>
    <r>
      <rPr>
        <sz val="12"/>
        <color theme="1"/>
        <rFont val="標楷體"/>
        <family val="4"/>
        <charset val="136"/>
      </rPr>
      <t>投資其他資產</t>
    </r>
    <phoneticPr fontId="8" type="noConversion"/>
  </si>
  <si>
    <r>
      <t xml:space="preserve">0.2.2.1 </t>
    </r>
    <r>
      <rPr>
        <sz val="12"/>
        <color theme="1"/>
        <rFont val="標楷體"/>
        <family val="4"/>
        <charset val="136"/>
      </rPr>
      <t>存款</t>
    </r>
    <r>
      <rPr>
        <sz val="12"/>
        <color theme="1"/>
        <rFont val="Times New Roman"/>
        <family val="1"/>
      </rPr>
      <t>(</t>
    </r>
    <r>
      <rPr>
        <sz val="12"/>
        <color theme="1"/>
        <rFont val="標楷體"/>
        <family val="4"/>
        <charset val="136"/>
      </rPr>
      <t>註</t>
    </r>
    <r>
      <rPr>
        <sz val="12"/>
        <color theme="1"/>
        <rFont val="Times New Roman"/>
        <family val="1"/>
      </rPr>
      <t>2)</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</si>
  <si>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(5+183)</t>
    </r>
    <r>
      <rPr>
        <sz val="12"/>
        <color theme="1"/>
        <rFont val="標楷體"/>
        <family val="4"/>
        <charset val="136"/>
      </rPr>
      <t>列</t>
    </r>
    <phoneticPr fontId="6" type="noConversion"/>
  </si>
  <si>
    <r>
      <t xml:space="preserve">0.2.2.2 </t>
    </r>
    <r>
      <rPr>
        <sz val="12"/>
        <color theme="1"/>
        <rFont val="標楷體"/>
        <family val="4"/>
        <charset val="136"/>
      </rPr>
      <t>債券、票券及不動產受益證劵及金融資產受益證券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phoneticPr fontId="8" type="noConversion"/>
  </si>
  <si>
    <r>
      <t xml:space="preserve">0.2.2.2.1   </t>
    </r>
    <r>
      <rPr>
        <sz val="12"/>
        <color theme="1"/>
        <rFont val="標楷體"/>
        <family val="4"/>
        <charset val="136"/>
      </rPr>
      <t>屬「實質互相投資」之具資本性質債券</t>
    </r>
    <phoneticPr fontId="6"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</si>
  <si>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(27)</t>
    </r>
    <r>
      <rPr>
        <sz val="12"/>
        <color theme="1"/>
        <rFont val="標楷體"/>
        <family val="4"/>
        <charset val="136"/>
      </rPr>
      <t>欄第</t>
    </r>
    <r>
      <rPr>
        <sz val="12"/>
        <color theme="1"/>
        <rFont val="Times New Roman"/>
        <family val="1"/>
      </rPr>
      <t>(8)</t>
    </r>
    <r>
      <rPr>
        <sz val="12"/>
        <color theme="1"/>
        <rFont val="標楷體"/>
        <family val="4"/>
        <charset val="136"/>
      </rPr>
      <t>列</t>
    </r>
    <phoneticPr fontId="6" type="noConversion"/>
  </si>
  <si>
    <r>
      <t xml:space="preserve">0.2.2.2.2   </t>
    </r>
    <r>
      <rPr>
        <sz val="12"/>
        <color theme="1"/>
        <rFont val="標楷體"/>
        <family val="4"/>
        <charset val="136"/>
      </rPr>
      <t>非屬「實質互相投資」之具資本性質債券」</t>
    </r>
    <phoneticPr fontId="6" type="noConversion"/>
  </si>
  <si>
    <r>
      <t xml:space="preserve">0.2.2.2.2.1 </t>
    </r>
    <r>
      <rPr>
        <sz val="12"/>
        <color theme="1"/>
        <rFont val="標楷體"/>
        <family val="4"/>
        <charset val="136"/>
      </rPr>
      <t>國內保險相關事業</t>
    </r>
    <phoneticPr fontId="6"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</si>
  <si>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(20)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(32)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：投資國內具資本性質債券或負債型特別股明細表」第</t>
    </r>
    <r>
      <rPr>
        <sz val="12"/>
        <color theme="1"/>
        <rFont val="Times New Roman"/>
        <family val="1"/>
      </rPr>
      <t>(27)</t>
    </r>
    <r>
      <rPr>
        <sz val="12"/>
        <color theme="1"/>
        <rFont val="標楷體"/>
        <family val="4"/>
        <charset val="136"/>
      </rPr>
      <t>欄第</t>
    </r>
    <r>
      <rPr>
        <sz val="12"/>
        <color theme="1"/>
        <rFont val="Times New Roman"/>
        <family val="1"/>
      </rPr>
      <t>(9)</t>
    </r>
    <r>
      <rPr>
        <sz val="12"/>
        <color theme="1"/>
        <rFont val="標楷體"/>
        <family val="4"/>
        <charset val="136"/>
      </rPr>
      <t>列</t>
    </r>
    <phoneticPr fontId="6" type="noConversion"/>
  </si>
  <si>
    <r>
      <t xml:space="preserve">0.2.2.2.2.2 </t>
    </r>
    <r>
      <rPr>
        <sz val="12"/>
        <color theme="1"/>
        <rFont val="標楷體"/>
        <family val="4"/>
        <charset val="136"/>
      </rPr>
      <t>國外保險相關事業</t>
    </r>
    <phoneticPr fontId="6" type="noConversion"/>
  </si>
  <si>
    <r>
      <t xml:space="preserve">0.2.2.2.3   </t>
    </r>
    <r>
      <rPr>
        <sz val="12"/>
        <color theme="1"/>
        <rFont val="標楷體"/>
        <family val="4"/>
        <charset val="136"/>
      </rPr>
      <t>其他</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</si>
  <si>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(34+49+185)</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(75)</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(76)</t>
    </r>
    <r>
      <rPr>
        <sz val="12"/>
        <color theme="1"/>
        <rFont val="標楷體"/>
        <family val="4"/>
        <charset val="136"/>
      </rPr>
      <t>列</t>
    </r>
    <phoneticPr fontId="6" type="noConversion"/>
  </si>
  <si>
    <r>
      <t xml:space="preserve">0.2.2.3 </t>
    </r>
    <r>
      <rPr>
        <sz val="12"/>
        <color theme="1"/>
        <rFont val="標楷體"/>
        <family val="4"/>
        <charset val="136"/>
      </rPr>
      <t>受益憑證</t>
    </r>
    <r>
      <rPr>
        <sz val="12"/>
        <color theme="1"/>
        <rFont val="Times New Roman"/>
        <family val="1"/>
      </rPr>
      <t>(</t>
    </r>
    <r>
      <rPr>
        <sz val="12"/>
        <color theme="1"/>
        <rFont val="標楷體"/>
        <family val="4"/>
        <charset val="136"/>
      </rPr>
      <t>註</t>
    </r>
    <r>
      <rPr>
        <sz val="12"/>
        <color theme="1"/>
        <rFont val="Times New Roman"/>
        <family val="1"/>
      </rPr>
      <t>2)</t>
    </r>
    <phoneticPr fontId="8" type="noConversion"/>
  </si>
  <si>
    <r>
      <t xml:space="preserve">0.2.2.3.1 </t>
    </r>
    <r>
      <rPr>
        <sz val="12"/>
        <color theme="1"/>
        <rFont val="標楷體"/>
        <family val="4"/>
        <charset val="136"/>
      </rPr>
      <t>股票型共同基金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</si>
  <si>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(69)</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非控制與從屬關係</t>
    </r>
    <phoneticPr fontId="6" type="noConversion"/>
  </si>
  <si>
    <r>
      <t xml:space="preserve">0.2.2.3.2 </t>
    </r>
    <r>
      <rPr>
        <sz val="12"/>
        <color theme="1"/>
        <rFont val="標楷體"/>
        <family val="4"/>
        <charset val="136"/>
      </rPr>
      <t>債券型共同基金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</si>
  <si>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(70)</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非控制與從屬關係</t>
    </r>
    <phoneticPr fontId="6" type="noConversion"/>
  </si>
  <si>
    <r>
      <t xml:space="preserve">0.2.2.3.3 </t>
    </r>
    <r>
      <rPr>
        <sz val="12"/>
        <color theme="1"/>
        <rFont val="標楷體"/>
        <family val="4"/>
        <charset val="136"/>
      </rPr>
      <t>平衡型共同基金及多重資產型基金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</si>
  <si>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(71)</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非控制與從屬關係</t>
    </r>
    <phoneticPr fontId="6" type="noConversion"/>
  </si>
  <si>
    <r>
      <t xml:space="preserve">0.2.2.3.4 </t>
    </r>
    <r>
      <rPr>
        <sz val="12"/>
        <color theme="1"/>
        <rFont val="標楷體"/>
        <family val="4"/>
        <charset val="136"/>
      </rPr>
      <t>貨幣型共同基金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</si>
  <si>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(73)</t>
    </r>
    <r>
      <rPr>
        <sz val="12"/>
        <color theme="1"/>
        <rFont val="標楷體"/>
        <family val="4"/>
        <charset val="136"/>
      </rPr>
      <t>列</t>
    </r>
    <phoneticPr fontId="6" type="noConversion"/>
  </si>
  <si>
    <r>
      <t xml:space="preserve">0.2.2.3.5 </t>
    </r>
    <r>
      <rPr>
        <sz val="12"/>
        <color theme="1"/>
        <rFont val="標楷體"/>
        <family val="4"/>
        <charset val="136"/>
      </rPr>
      <t>私募基金</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</si>
  <si>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(74)</t>
    </r>
    <r>
      <rPr>
        <sz val="12"/>
        <color theme="1"/>
        <rFont val="標楷體"/>
        <family val="4"/>
        <charset val="136"/>
      </rPr>
      <t>列－「表</t>
    </r>
    <r>
      <rPr>
        <sz val="12"/>
        <color theme="1"/>
        <rFont val="Times New Roman"/>
        <family val="1"/>
      </rPr>
      <t>30-14-1</t>
    </r>
    <r>
      <rPr>
        <sz val="12"/>
        <color theme="1"/>
        <rFont val="標楷體"/>
        <family val="4"/>
        <charset val="136"/>
      </rPr>
      <t>：公司上市股票及基金β值計算表」國內發行其投資區域包含國外之私募基金</t>
    </r>
    <r>
      <rPr>
        <sz val="12"/>
        <color theme="1"/>
        <rFont val="Times New Roman"/>
        <family val="1"/>
      </rPr>
      <t>--</t>
    </r>
    <r>
      <rPr>
        <sz val="12"/>
        <color theme="1"/>
        <rFont val="標楷體"/>
        <family val="4"/>
        <charset val="136"/>
      </rPr>
      <t>非控制與從屬關係</t>
    </r>
    <phoneticPr fontId="6" type="noConversion"/>
  </si>
  <si>
    <r>
      <t xml:space="preserve">0.2.2.3.6 </t>
    </r>
    <r>
      <rPr>
        <sz val="12"/>
        <color theme="1"/>
        <rFont val="標楷體"/>
        <family val="4"/>
        <charset val="136"/>
      </rPr>
      <t>國外投資受益憑證</t>
    </r>
    <phoneticPr fontId="8" type="noConversion"/>
  </si>
  <si>
    <r>
      <t xml:space="preserve">0.2.2.3.6.1 </t>
    </r>
    <r>
      <rPr>
        <sz val="12"/>
        <color theme="1"/>
        <rFont val="標楷體"/>
        <family val="4"/>
        <charset val="136"/>
      </rPr>
      <t>股票型共同基金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</si>
  <si>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(34)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非控制與從屬關係</t>
    </r>
    <phoneticPr fontId="6" type="noConversion"/>
  </si>
  <si>
    <r>
      <t xml:space="preserve">0.2.2.3.6.2 </t>
    </r>
    <r>
      <rPr>
        <sz val="12"/>
        <color theme="1"/>
        <rFont val="標楷體"/>
        <family val="4"/>
        <charset val="136"/>
      </rPr>
      <t>債券型共同基金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</si>
  <si>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非控制與從屬關係</t>
    </r>
    <phoneticPr fontId="6" type="noConversion"/>
  </si>
  <si>
    <r>
      <t xml:space="preserve">0.2.2.3.6.3 </t>
    </r>
    <r>
      <rPr>
        <sz val="12"/>
        <color theme="1"/>
        <rFont val="標楷體"/>
        <family val="4"/>
        <charset val="136"/>
      </rPr>
      <t>平衡型共同基金及多重資產型基金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</si>
  <si>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(36)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非控制與從屬關係</t>
    </r>
    <phoneticPr fontId="6" type="noConversion"/>
  </si>
  <si>
    <r>
      <t xml:space="preserve">0.2.2.3.6.4 </t>
    </r>
    <r>
      <rPr>
        <sz val="12"/>
        <color theme="1"/>
        <rFont val="標楷體"/>
        <family val="4"/>
        <charset val="136"/>
      </rPr>
      <t>貨幣型共同基金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</si>
  <si>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(37)</t>
    </r>
    <r>
      <rPr>
        <sz val="12"/>
        <color theme="1"/>
        <rFont val="標楷體"/>
        <family val="4"/>
        <charset val="136"/>
      </rPr>
      <t>列</t>
    </r>
    <phoneticPr fontId="6" type="noConversion"/>
  </si>
  <si>
    <r>
      <t xml:space="preserve">0.2.2.3.6.5 </t>
    </r>
    <r>
      <rPr>
        <sz val="12"/>
        <color theme="1"/>
        <rFont val="標楷體"/>
        <family val="4"/>
        <charset val="136"/>
      </rPr>
      <t>私募股權基金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</si>
  <si>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：公司上市股票及基金β值計算表」國內發行其投資區域包含國外之私募基金</t>
    </r>
    <r>
      <rPr>
        <sz val="12"/>
        <color theme="1"/>
        <rFont val="Times New Roman"/>
        <family val="1"/>
      </rPr>
      <t>--</t>
    </r>
    <r>
      <rPr>
        <sz val="12"/>
        <color theme="1"/>
        <rFont val="標楷體"/>
        <family val="4"/>
        <charset val="136"/>
      </rPr>
      <t>非控制與從屬關係</t>
    </r>
    <phoneticPr fontId="6" type="noConversion"/>
  </si>
  <si>
    <r>
      <t xml:space="preserve">0.2.2.3.6.6 </t>
    </r>
    <r>
      <rPr>
        <sz val="12"/>
        <color theme="1"/>
        <rFont val="標楷體"/>
        <family val="4"/>
        <charset val="136"/>
      </rPr>
      <t>私募債權基金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</si>
  <si>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(39)</t>
    </r>
    <r>
      <rPr>
        <sz val="12"/>
        <color theme="1"/>
        <rFont val="標楷體"/>
        <family val="4"/>
        <charset val="136"/>
      </rPr>
      <t>列</t>
    </r>
    <phoneticPr fontId="6" type="noConversion"/>
  </si>
  <si>
    <r>
      <t xml:space="preserve">0.2.2.3.6.7 </t>
    </r>
    <r>
      <rPr>
        <sz val="12"/>
        <color theme="1"/>
        <rFont val="標楷體"/>
        <family val="4"/>
        <charset val="136"/>
      </rPr>
      <t>不動產私募基金</t>
    </r>
    <phoneticPr fontId="6"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</si>
  <si>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(40)</t>
    </r>
    <r>
      <rPr>
        <sz val="12"/>
        <color theme="1"/>
        <rFont val="標楷體"/>
        <family val="4"/>
        <charset val="136"/>
      </rPr>
      <t>列</t>
    </r>
    <phoneticPr fontId="6" type="noConversion"/>
  </si>
  <si>
    <r>
      <t xml:space="preserve">0.2.2.3.6.8 </t>
    </r>
    <r>
      <rPr>
        <sz val="12"/>
        <color theme="1"/>
        <rFont val="標楷體"/>
        <family val="4"/>
        <charset val="136"/>
      </rPr>
      <t>基礎建設基金</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</si>
  <si>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(190)</t>
    </r>
    <r>
      <rPr>
        <sz val="12"/>
        <color theme="1"/>
        <rFont val="標楷體"/>
        <family val="4"/>
        <charset val="136"/>
      </rPr>
      <t>列</t>
    </r>
    <phoneticPr fontId="6" type="noConversion"/>
  </si>
  <si>
    <r>
      <t xml:space="preserve">0.2.2.3.6.9 </t>
    </r>
    <r>
      <rPr>
        <sz val="12"/>
        <color theme="1"/>
        <rFont val="標楷體"/>
        <family val="4"/>
        <charset val="136"/>
      </rPr>
      <t>對沖基金</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</si>
  <si>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(192)</t>
    </r>
    <r>
      <rPr>
        <sz val="12"/>
        <color theme="1"/>
        <rFont val="標楷體"/>
        <family val="4"/>
        <charset val="136"/>
      </rPr>
      <t>列</t>
    </r>
    <phoneticPr fontId="6" type="noConversion"/>
  </si>
  <si>
    <r>
      <t xml:space="preserve">0.2.2.4 </t>
    </r>
    <r>
      <rPr>
        <sz val="12"/>
        <color theme="1"/>
        <rFont val="標楷體"/>
        <family val="4"/>
        <charset val="136"/>
      </rPr>
      <t>不動產</t>
    </r>
    <phoneticPr fontId="8" type="noConversion"/>
  </si>
  <si>
    <r>
      <t xml:space="preserve">0.2.2.4.1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0.2.2.4.2</t>
    </r>
    <r>
      <rPr>
        <sz val="12"/>
        <color theme="1"/>
        <rFont val="標楷體"/>
        <family val="4"/>
        <charset val="136"/>
      </rPr>
      <t>外</t>
    </r>
    <r>
      <rPr>
        <sz val="12"/>
        <color theme="1"/>
        <rFont val="Times New Roman"/>
        <family val="1"/>
      </rPr>
      <t>)</t>
    </r>
    <phoneticPr fontId="6"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</si>
  <si>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欄第</t>
    </r>
    <r>
      <rPr>
        <sz val="12"/>
        <color theme="1"/>
        <rFont val="Times New Roman"/>
        <family val="1"/>
      </rPr>
      <t>(17+18)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(11+12)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(8+9)</t>
    </r>
    <r>
      <rPr>
        <sz val="12"/>
        <color theme="1"/>
        <rFont val="標楷體"/>
        <family val="4"/>
        <charset val="136"/>
      </rPr>
      <t>列</t>
    </r>
    <phoneticPr fontId="6" type="noConversion"/>
  </si>
  <si>
    <r>
      <t xml:space="preserve">0.2.2.4.2 </t>
    </r>
    <r>
      <rPr>
        <sz val="12"/>
        <color theme="1"/>
        <rFont val="標楷體"/>
        <family val="4"/>
        <charset val="136"/>
      </rPr>
      <t>不動產投資為素地或未能符合即時利用並有收益認定基準者</t>
    </r>
    <phoneticPr fontId="6"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</si>
  <si>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(8+9)</t>
    </r>
    <r>
      <rPr>
        <sz val="12"/>
        <color theme="1"/>
        <rFont val="標楷體"/>
        <family val="4"/>
        <charset val="136"/>
      </rPr>
      <t>列</t>
    </r>
    <phoneticPr fontId="6" type="noConversion"/>
  </si>
  <si>
    <r>
      <t xml:space="preserve">0.2.2.5 </t>
    </r>
    <r>
      <rPr>
        <sz val="12"/>
        <color theme="1"/>
        <rFont val="標楷體"/>
        <family val="4"/>
        <charset val="136"/>
      </rPr>
      <t>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</si>
  <si>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(103+184+217)</t>
    </r>
    <r>
      <rPr>
        <sz val="12"/>
        <color theme="1"/>
        <rFont val="標楷體"/>
        <family val="4"/>
        <charset val="136"/>
      </rPr>
      <t>列</t>
    </r>
    <phoneticPr fontId="6" type="noConversion"/>
  </si>
  <si>
    <r>
      <t xml:space="preserve">0.2.2.6 </t>
    </r>
    <r>
      <rPr>
        <sz val="12"/>
        <color theme="1"/>
        <rFont val="標楷體"/>
        <family val="4"/>
        <charset val="136"/>
      </rPr>
      <t>應收票據</t>
    </r>
    <phoneticPr fontId="8"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</si>
  <si>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：資產負債表」第</t>
    </r>
    <r>
      <rPr>
        <sz val="12"/>
        <color theme="1"/>
        <rFont val="Times New Roman"/>
        <family val="1"/>
      </rPr>
      <t>(7)</t>
    </r>
    <r>
      <rPr>
        <sz val="12"/>
        <color theme="1"/>
        <rFont val="標楷體"/>
        <family val="4"/>
        <charset val="136"/>
      </rPr>
      <t>欄第</t>
    </r>
    <r>
      <rPr>
        <sz val="12"/>
        <color theme="1"/>
        <rFont val="Times New Roman"/>
        <family val="1"/>
      </rPr>
      <t>(6)</t>
    </r>
    <r>
      <rPr>
        <sz val="12"/>
        <color theme="1"/>
        <rFont val="標楷體"/>
        <family val="4"/>
        <charset val="136"/>
      </rPr>
      <t>列</t>
    </r>
    <phoneticPr fontId="6" type="noConversion"/>
  </si>
  <si>
    <r>
      <t>0.2.2.7.1 ETF-</t>
    </r>
    <r>
      <rPr>
        <sz val="12"/>
        <color theme="1"/>
        <rFont val="標楷體"/>
        <family val="4"/>
        <charset val="136"/>
      </rPr>
      <t>股票型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</si>
  <si>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(30)</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非控制與從屬關係</t>
    </r>
  </si>
  <si>
    <r>
      <t>0.2.2.7.2 ETF-</t>
    </r>
    <r>
      <rPr>
        <sz val="12"/>
        <color theme="1"/>
        <rFont val="標楷體"/>
        <family val="4"/>
        <charset val="136"/>
      </rPr>
      <t>債券型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</si>
  <si>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(31)</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非控制與從屬關係</t>
    </r>
  </si>
  <si>
    <r>
      <t>0.2.2.7.3 ETF-</t>
    </r>
    <r>
      <rPr>
        <sz val="12"/>
        <color theme="1"/>
        <rFont val="標楷體"/>
        <family val="4"/>
        <charset val="136"/>
      </rPr>
      <t>其他型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</si>
  <si>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(32)</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非控制與從屬關係</t>
    </r>
  </si>
  <si>
    <r>
      <t xml:space="preserve">0.2.2.7.4 </t>
    </r>
    <r>
      <rPr>
        <sz val="12"/>
        <color theme="1"/>
        <rFont val="標楷體"/>
        <family val="4"/>
        <charset val="136"/>
      </rPr>
      <t>國外</t>
    </r>
    <r>
      <rPr>
        <sz val="12"/>
        <color theme="1"/>
        <rFont val="Times New Roman"/>
        <family val="1"/>
      </rPr>
      <t>ETF</t>
    </r>
    <phoneticPr fontId="8" type="noConversion"/>
  </si>
  <si>
    <r>
      <t>0.2.2.7.4.1 ETF-</t>
    </r>
    <r>
      <rPr>
        <sz val="12"/>
        <color theme="1"/>
        <rFont val="標楷體"/>
        <family val="4"/>
        <charset val="136"/>
      </rPr>
      <t>股票型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</si>
  <si>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(193)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非控制與從屬關係</t>
    </r>
  </si>
  <si>
    <r>
      <t>0.2.2.7.4.2 ETF-</t>
    </r>
    <r>
      <rPr>
        <sz val="12"/>
        <color theme="1"/>
        <rFont val="標楷體"/>
        <family val="4"/>
        <charset val="136"/>
      </rPr>
      <t>債券型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</si>
  <si>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非控制與從屬關係</t>
    </r>
  </si>
  <si>
    <r>
      <t>0.2.2.7.4.3 ETF-</t>
    </r>
    <r>
      <rPr>
        <sz val="12"/>
        <color theme="1"/>
        <rFont val="標楷體"/>
        <family val="4"/>
        <charset val="136"/>
      </rPr>
      <t>其他型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</si>
  <si>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非控制與從屬關係</t>
    </r>
  </si>
  <si>
    <r>
      <t>0.2.2.8.1 ETN-</t>
    </r>
    <r>
      <rPr>
        <sz val="12"/>
        <color theme="1"/>
        <rFont val="標楷體"/>
        <family val="4"/>
        <charset val="136"/>
      </rPr>
      <t>投資標的市場於國內</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</si>
  <si>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非控制與從屬關係</t>
    </r>
  </si>
  <si>
    <r>
      <t>0.2.2.8.2 ETN-</t>
    </r>
    <r>
      <rPr>
        <sz val="12"/>
        <color theme="1"/>
        <rFont val="標楷體"/>
        <family val="4"/>
        <charset val="136"/>
      </rPr>
      <t>投資標的市場於國外</t>
    </r>
    <phoneticPr fontId="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</si>
  <si>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非控制與從屬關係</t>
    </r>
  </si>
  <si>
    <r>
      <t xml:space="preserve">0.2.2.9 </t>
    </r>
    <r>
      <rPr>
        <sz val="12"/>
        <color theme="1"/>
        <rFont val="標楷體"/>
        <family val="4"/>
        <charset val="136"/>
      </rPr>
      <t>其他投資</t>
    </r>
    <phoneticPr fontId="8" type="noConversion"/>
  </si>
  <si>
    <r>
      <t xml:space="preserve">0.2.2.9.1 </t>
    </r>
    <r>
      <rPr>
        <sz val="12"/>
        <color theme="1"/>
        <rFont val="標楷體"/>
        <family val="4"/>
        <charset val="136"/>
      </rPr>
      <t>信託受益權</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</si>
  <si>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(231)</t>
    </r>
    <r>
      <rPr>
        <sz val="12"/>
        <color theme="1"/>
        <rFont val="標楷體"/>
        <family val="4"/>
        <charset val="136"/>
      </rPr>
      <t>列</t>
    </r>
    <phoneticPr fontId="6" type="noConversion"/>
  </si>
  <si>
    <r>
      <t xml:space="preserve">0.2.2.9.2 </t>
    </r>
    <r>
      <rPr>
        <sz val="12"/>
        <color theme="1"/>
        <rFont val="標楷體"/>
        <family val="4"/>
        <charset val="136"/>
      </rPr>
      <t>組合式存款</t>
    </r>
    <phoneticPr fontId="8" type="noConversion"/>
  </si>
  <si>
    <r>
      <t>0.2.2.9.2.1 "100%"</t>
    </r>
    <r>
      <rPr>
        <sz val="12"/>
        <color theme="1"/>
        <rFont val="標楷體"/>
        <family val="4"/>
        <charset val="136"/>
      </rPr>
      <t>保本組合式存款</t>
    </r>
    <phoneticPr fontId="6"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</si>
  <si>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(10)</t>
    </r>
    <r>
      <rPr>
        <sz val="12"/>
        <color theme="1"/>
        <rFont val="標楷體"/>
        <family val="4"/>
        <charset val="136"/>
      </rPr>
      <t>欄第</t>
    </r>
    <r>
      <rPr>
        <sz val="12"/>
        <color theme="1"/>
        <rFont val="Times New Roman"/>
        <family val="1"/>
      </rPr>
      <t>(22)</t>
    </r>
    <r>
      <rPr>
        <sz val="12"/>
        <color theme="1"/>
        <rFont val="標楷體"/>
        <family val="4"/>
        <charset val="136"/>
      </rPr>
      <t>列</t>
    </r>
    <phoneticPr fontId="6" type="noConversion"/>
  </si>
  <si>
    <r>
      <t>0.2.2.9.2.2 "90%"</t>
    </r>
    <r>
      <rPr>
        <sz val="12"/>
        <color theme="1"/>
        <rFont val="標楷體"/>
        <family val="4"/>
        <charset val="136"/>
      </rPr>
      <t>保本組合式存款</t>
    </r>
    <phoneticPr fontId="6"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</si>
  <si>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(10)</t>
    </r>
    <r>
      <rPr>
        <sz val="12"/>
        <color theme="1"/>
        <rFont val="標楷體"/>
        <family val="4"/>
        <charset val="136"/>
      </rPr>
      <t>欄第</t>
    </r>
    <r>
      <rPr>
        <sz val="12"/>
        <color theme="1"/>
        <rFont val="Times New Roman"/>
        <family val="1"/>
      </rPr>
      <t>(44)</t>
    </r>
    <r>
      <rPr>
        <sz val="12"/>
        <color theme="1"/>
        <rFont val="標楷體"/>
        <family val="4"/>
        <charset val="136"/>
      </rPr>
      <t>列</t>
    </r>
    <phoneticPr fontId="6" type="noConversion"/>
  </si>
  <si>
    <r>
      <t xml:space="preserve">0.2.2.9.3 </t>
    </r>
    <r>
      <rPr>
        <sz val="12"/>
        <color theme="1"/>
        <rFont val="標楷體"/>
        <family val="4"/>
        <charset val="136"/>
      </rPr>
      <t>其他</t>
    </r>
    <phoneticPr fontId="8" type="noConversion"/>
  </si>
  <si>
    <r>
      <t xml:space="preserve">0.2.2.9.3.1 </t>
    </r>
    <r>
      <rPr>
        <sz val="12"/>
        <color theme="1"/>
        <rFont val="標楷體"/>
        <family val="4"/>
        <charset val="136"/>
      </rPr>
      <t>專案運用、公共及社會福利事業與其他主管機關核准項目</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</si>
  <si>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(212)</t>
    </r>
    <r>
      <rPr>
        <sz val="12"/>
        <color theme="1"/>
        <rFont val="標楷體"/>
        <family val="4"/>
        <charset val="136"/>
      </rPr>
      <t>列</t>
    </r>
    <phoneticPr fontId="6" type="noConversion"/>
  </si>
  <si>
    <r>
      <t xml:space="preserve">0.2.2.9.3.2 </t>
    </r>
    <r>
      <rPr>
        <sz val="12"/>
        <color theme="1"/>
        <rFont val="標楷體"/>
        <family val="4"/>
        <charset val="136"/>
      </rPr>
      <t>公共投資、</t>
    </r>
    <r>
      <rPr>
        <sz val="12"/>
        <color theme="1"/>
        <rFont val="Times New Roman"/>
        <family val="1"/>
      </rPr>
      <t>5+2</t>
    </r>
    <r>
      <rPr>
        <sz val="12"/>
        <color theme="1"/>
        <rFont val="標楷體"/>
        <family val="4"/>
        <charset val="136"/>
      </rPr>
      <t>及六大核心產業</t>
    </r>
    <r>
      <rPr>
        <sz val="12"/>
        <color theme="1"/>
        <rFont val="Times New Roman"/>
        <family val="1"/>
      </rPr>
      <t>(</t>
    </r>
    <r>
      <rPr>
        <sz val="12"/>
        <color theme="1"/>
        <rFont val="標楷體"/>
        <family val="4"/>
        <charset val="136"/>
      </rPr>
      <t>註</t>
    </r>
    <r>
      <rPr>
        <sz val="12"/>
        <color theme="1"/>
        <rFont val="Times New Roman"/>
        <family val="1"/>
      </rPr>
      <t>6)</t>
    </r>
    <phoneticPr fontId="8" type="noConversion"/>
  </si>
  <si>
    <r>
      <t xml:space="preserve">     0.2.2.9.3.2.1 </t>
    </r>
    <r>
      <rPr>
        <sz val="12"/>
        <color theme="1"/>
        <rFont val="標楷體"/>
        <family val="4"/>
        <charset val="136"/>
      </rPr>
      <t>公共投資</t>
    </r>
    <r>
      <rPr>
        <sz val="12"/>
        <color theme="1"/>
        <rFont val="Times New Roman"/>
        <family val="1"/>
      </rPr>
      <t>(100%)</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</si>
  <si>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(220-1)</t>
    </r>
    <r>
      <rPr>
        <sz val="12"/>
        <color theme="1"/>
        <rFont val="標楷體"/>
        <family val="4"/>
        <charset val="136"/>
      </rPr>
      <t>列</t>
    </r>
    <phoneticPr fontId="6" type="noConversion"/>
  </si>
  <si>
    <r>
      <t xml:space="preserve">     0.2.2.9.3.2.2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</si>
  <si>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(220-2)</t>
    </r>
    <r>
      <rPr>
        <sz val="12"/>
        <color theme="1"/>
        <rFont val="標楷體"/>
        <family val="4"/>
        <charset val="136"/>
      </rPr>
      <t>列</t>
    </r>
    <phoneticPr fontId="6" type="noConversion"/>
  </si>
  <si>
    <r>
      <t xml:space="preserve">0.2.2.9.3.3 </t>
    </r>
    <r>
      <rPr>
        <sz val="12"/>
        <color theme="1"/>
        <rFont val="標楷體"/>
        <family val="4"/>
        <charset val="136"/>
      </rPr>
      <t>其他</t>
    </r>
    <phoneticPr fontId="6"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</si>
  <si>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(72+75+196+223+233)</t>
    </r>
    <r>
      <rPr>
        <sz val="12"/>
        <color theme="1"/>
        <rFont val="標楷體"/>
        <family val="4"/>
        <charset val="136"/>
      </rPr>
      <t>列</t>
    </r>
    <phoneticPr fontId="6" type="noConversion"/>
  </si>
  <si>
    <r>
      <t xml:space="preserve">0.3 </t>
    </r>
    <r>
      <rPr>
        <sz val="12"/>
        <color theme="1"/>
        <rFont val="標楷體"/>
        <family val="4"/>
        <charset val="136"/>
      </rPr>
      <t>匯率風險</t>
    </r>
    <r>
      <rPr>
        <sz val="12"/>
        <color theme="1"/>
        <rFont val="Times New Roman"/>
        <family val="1"/>
      </rPr>
      <t>(</t>
    </r>
    <r>
      <rPr>
        <sz val="12"/>
        <color theme="1"/>
        <rFont val="標楷體"/>
        <family val="4"/>
        <charset val="136"/>
      </rPr>
      <t>註</t>
    </r>
    <r>
      <rPr>
        <sz val="12"/>
        <color theme="1"/>
        <rFont val="Times New Roman"/>
        <family val="1"/>
      </rPr>
      <t>6)</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</si>
  <si>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(166)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值計算表」國內發行其投資區域包含國外之受益憑證</t>
    </r>
    <r>
      <rPr>
        <sz val="12"/>
        <color theme="1"/>
        <rFont val="Times New Roman"/>
        <family val="1"/>
      </rPr>
      <t>(</t>
    </r>
    <r>
      <rPr>
        <sz val="12"/>
        <color theme="1"/>
        <rFont val="標楷體"/>
        <family val="4"/>
        <charset val="136"/>
      </rPr>
      <t>關係人</t>
    </r>
    <r>
      <rPr>
        <sz val="12"/>
        <color theme="1"/>
        <rFont val="Times New Roman"/>
        <family val="1"/>
      </rPr>
      <t>)</t>
    </r>
    <phoneticPr fontId="6" type="noConversion"/>
  </si>
  <si>
    <r>
      <rPr>
        <b/>
        <sz val="12"/>
        <color theme="1"/>
        <rFont val="標楷體"/>
        <family val="4"/>
        <charset val="136"/>
      </rPr>
      <t>《資產風險</t>
    </r>
    <r>
      <rPr>
        <b/>
        <sz val="12"/>
        <color theme="1"/>
        <rFont val="Times New Roman"/>
        <family val="1"/>
      </rPr>
      <t>--</t>
    </r>
    <r>
      <rPr>
        <b/>
        <sz val="12"/>
        <color theme="1"/>
        <rFont val="標楷體"/>
        <family val="4"/>
        <charset val="136"/>
      </rPr>
      <t>關係人風險》總計</t>
    </r>
    <phoneticPr fontId="8" type="noConversion"/>
  </si>
  <si>
    <r>
      <rPr>
        <sz val="12"/>
        <color theme="1"/>
        <rFont val="標楷體"/>
        <family val="4"/>
        <charset val="136"/>
      </rPr>
      <t>註</t>
    </r>
    <phoneticPr fontId="8" type="noConversion"/>
  </si>
  <si>
    <r>
      <t>相關信用評等規範詳「保險業計算資本適足率之信用評等資訊係數調整規範」。但不包括以</t>
    </r>
    <r>
      <rPr>
        <sz val="12"/>
        <color theme="1"/>
        <rFont val="Calibri"/>
        <family val="2"/>
        <charset val="161"/>
      </rPr>
      <t>β</t>
    </r>
    <r>
      <rPr>
        <sz val="12"/>
        <color theme="1"/>
        <rFont val="標楷體"/>
        <family val="4"/>
        <charset val="136"/>
      </rPr>
      <t>值計算係數之受益憑證。</t>
    </r>
    <phoneticPr fontId="8" type="noConversion"/>
  </si>
  <si>
    <r>
      <rPr>
        <sz val="12"/>
        <color theme="1"/>
        <rFont val="標楷體"/>
        <family val="4"/>
        <charset val="136"/>
      </rPr>
      <t>依金管保財字第</t>
    </r>
    <r>
      <rPr>
        <sz val="12"/>
        <color theme="1"/>
        <rFont val="Times New Roman"/>
        <family val="1"/>
      </rPr>
      <t>10804277130</t>
    </r>
    <r>
      <rPr>
        <sz val="12"/>
        <color theme="1"/>
        <rFont val="標楷體"/>
        <family val="4"/>
        <charset val="136"/>
      </rPr>
      <t>號函規定，屬實質互相投資之具資本性質債券或負債型特別股，應將投資金額全數由自有資本扣除。</t>
    </r>
    <phoneticPr fontId="6" type="noConversion"/>
  </si>
  <si>
    <r>
      <rPr>
        <sz val="12"/>
        <color theme="1"/>
        <rFont val="標楷體"/>
        <family val="4"/>
        <charset val="136"/>
      </rPr>
      <t>大陸地區設立之分公司、子公司或參股投資之大陸地區保險業，雖非屬於保險法第</t>
    </r>
    <r>
      <rPr>
        <sz val="12"/>
        <color theme="1"/>
        <rFont val="Times New Roman"/>
        <family val="1"/>
      </rPr>
      <t>146</t>
    </r>
    <r>
      <rPr>
        <sz val="12"/>
        <color theme="1"/>
        <rFont val="標楷體"/>
        <family val="4"/>
        <charset val="136"/>
      </rPr>
      <t>條之</t>
    </r>
    <r>
      <rPr>
        <sz val="12"/>
        <color theme="1"/>
        <rFont val="Times New Roman"/>
        <family val="1"/>
      </rPr>
      <t>4</t>
    </r>
    <r>
      <rPr>
        <sz val="12"/>
        <color theme="1"/>
        <rFont val="標楷體"/>
        <family val="4"/>
        <charset val="136"/>
      </rPr>
      <t>規定及同條第</t>
    </r>
    <r>
      <rPr>
        <sz val="12"/>
        <color theme="1"/>
        <rFont val="Times New Roman"/>
        <family val="1"/>
      </rPr>
      <t>3</t>
    </r>
    <r>
      <rPr>
        <sz val="12"/>
        <color theme="1"/>
        <rFont val="標楷體"/>
        <family val="4"/>
        <charset val="136"/>
      </rPr>
      <t>項授權訂定之國外投資管理辦法所稱「國外保險相關事業」，惟於填報</t>
    </r>
    <r>
      <rPr>
        <sz val="12"/>
        <color theme="1"/>
        <rFont val="Times New Roman"/>
        <family val="1"/>
      </rPr>
      <t>RBC</t>
    </r>
    <r>
      <rPr>
        <sz val="12"/>
        <color theme="1"/>
        <rFont val="標楷體"/>
        <family val="4"/>
        <charset val="136"/>
      </rPr>
      <t>報表時，大陸地區之分公司、</t>
    </r>
    <phoneticPr fontId="8" type="noConversion"/>
  </si>
  <si>
    <r>
      <rPr>
        <sz val="12"/>
        <color theme="1"/>
        <rFont val="標楷體"/>
        <family val="4"/>
        <charset val="136"/>
      </rPr>
      <t>依「保險業資金辦理專案運用公共及社會福利事業投資管理辦法」第</t>
    </r>
    <r>
      <rPr>
        <sz val="12"/>
        <color theme="1"/>
        <rFont val="Times New Roman"/>
        <family val="1"/>
      </rPr>
      <t>2</t>
    </r>
    <r>
      <rPr>
        <sz val="12"/>
        <color theme="1"/>
        <rFont val="標楷體"/>
        <family val="4"/>
        <charset val="136"/>
      </rPr>
      <t>條第</t>
    </r>
    <r>
      <rPr>
        <sz val="12"/>
        <color theme="1"/>
        <rFont val="Times New Roman"/>
        <family val="1"/>
      </rPr>
      <t>2</t>
    </r>
    <r>
      <rPr>
        <sz val="12"/>
        <color theme="1"/>
        <rFont val="標楷體"/>
        <family val="4"/>
        <charset val="136"/>
      </rPr>
      <t>款及第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項第</t>
    </r>
    <r>
      <rPr>
        <sz val="12"/>
        <color theme="1"/>
        <rFont val="Times New Roman"/>
        <family val="1"/>
      </rPr>
      <t>4</t>
    </r>
    <r>
      <rPr>
        <sz val="12"/>
        <color theme="1"/>
        <rFont val="標楷體"/>
        <family val="4"/>
        <charset val="136"/>
      </rPr>
      <t>款投資國家級投資公司、證投信及證券商轉投資子公司擔任普通合夥人設立之國內私募股權基金</t>
    </r>
    <r>
      <rPr>
        <sz val="12"/>
        <color theme="1"/>
        <rFont val="微軟正黑體"/>
        <family val="2"/>
        <charset val="136"/>
      </rPr>
      <t>、</t>
    </r>
    <r>
      <rPr>
        <sz val="12"/>
        <color theme="1"/>
        <rFont val="標楷體"/>
        <family val="4"/>
        <charset val="136"/>
      </rPr>
      <t>或取得國家發展委員會資格函之國內私募股權基金</t>
    </r>
  </si>
  <si>
    <r>
      <rPr>
        <sz val="12"/>
        <color theme="1"/>
        <rFont val="標楷體"/>
        <family val="4"/>
        <charset val="136"/>
      </rPr>
      <t>，並投資於公共投資及金管保財字第</t>
    </r>
    <r>
      <rPr>
        <sz val="12"/>
        <color theme="1"/>
        <rFont val="Times New Roman"/>
        <family val="1"/>
      </rPr>
      <t>10610908021</t>
    </r>
    <r>
      <rPr>
        <sz val="12"/>
        <color theme="1"/>
        <rFont val="標楷體"/>
        <family val="4"/>
        <charset val="136"/>
      </rPr>
      <t>號令第一點及金管保財字第</t>
    </r>
    <r>
      <rPr>
        <sz val="12"/>
        <color theme="1"/>
        <rFont val="Times New Roman"/>
        <family val="1"/>
      </rPr>
      <t>11004365981</t>
    </r>
    <r>
      <rPr>
        <sz val="12"/>
        <color theme="1"/>
        <rFont val="標楷體"/>
        <family val="4"/>
        <charset val="136"/>
      </rPr>
      <t>號令第一點各款所列事項。</t>
    </r>
  </si>
  <si>
    <r>
      <rPr>
        <sz val="12"/>
        <color theme="1"/>
        <rFont val="標楷體"/>
        <family val="4"/>
        <charset val="136"/>
      </rPr>
      <t>表</t>
    </r>
    <r>
      <rPr>
        <sz val="12"/>
        <color theme="1"/>
        <rFont val="Times New Roman"/>
        <family val="1"/>
      </rPr>
      <t>30-3</t>
    </r>
    <r>
      <rPr>
        <sz val="12"/>
        <color theme="1"/>
        <rFont val="標楷體"/>
        <family val="4"/>
        <charset val="136"/>
      </rPr>
      <t>：</t>
    </r>
    <r>
      <rPr>
        <sz val="12"/>
        <color theme="1"/>
        <rFont val="Times New Roman"/>
        <family val="1"/>
      </rPr>
      <t>R1</t>
    </r>
    <r>
      <rPr>
        <sz val="12"/>
        <color theme="1"/>
        <rFont val="標楷體"/>
        <family val="4"/>
        <charset val="136"/>
      </rPr>
      <t>：資產風險</t>
    </r>
    <r>
      <rPr>
        <sz val="12"/>
        <color theme="1"/>
        <rFont val="Times New Roman"/>
        <family val="1"/>
      </rPr>
      <t>--</t>
    </r>
    <r>
      <rPr>
        <sz val="12"/>
        <color theme="1"/>
        <rFont val="標楷體"/>
        <family val="4"/>
        <charset val="136"/>
      </rPr>
      <t>非關係人風險計算表</t>
    </r>
    <phoneticPr fontId="6" type="noConversion"/>
  </si>
  <si>
    <r>
      <t xml:space="preserve">R1a </t>
    </r>
    <r>
      <rPr>
        <sz val="12"/>
        <color theme="1"/>
        <rFont val="標楷體"/>
        <family val="4"/>
        <charset val="136"/>
      </rPr>
      <t>國內資產風險</t>
    </r>
    <phoneticPr fontId="8" type="noConversion"/>
  </si>
  <si>
    <r>
      <t xml:space="preserve">1.1 </t>
    </r>
    <r>
      <rPr>
        <sz val="12"/>
        <color theme="1"/>
        <rFont val="標楷體"/>
        <family val="4"/>
        <charset val="136"/>
      </rPr>
      <t>現金及銀行存款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</si>
  <si>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t>
    </r>
    <r>
      <rPr>
        <sz val="12"/>
        <color theme="1"/>
        <rFont val="標楷體"/>
        <family val="4"/>
        <charset val="136"/>
      </rPr>
      <t>列</t>
    </r>
    <phoneticPr fontId="8" type="noConversion"/>
  </si>
  <si>
    <r>
      <t xml:space="preserve">1.2 </t>
    </r>
    <r>
      <rPr>
        <sz val="12"/>
        <color theme="1"/>
        <rFont val="標楷體"/>
        <family val="4"/>
        <charset val="136"/>
      </rPr>
      <t>有價證券</t>
    </r>
    <phoneticPr fontId="8" type="noConversion"/>
  </si>
  <si>
    <r>
      <t xml:space="preserve">1.2.1 </t>
    </r>
    <r>
      <rPr>
        <sz val="12"/>
        <color theme="1"/>
        <rFont val="標楷體"/>
        <family val="4"/>
        <charset val="136"/>
      </rPr>
      <t>債券</t>
    </r>
    <phoneticPr fontId="8" type="noConversion"/>
  </si>
  <si>
    <r>
      <t xml:space="preserve">1.2.1.1 </t>
    </r>
    <r>
      <rPr>
        <sz val="12"/>
        <color theme="1"/>
        <rFont val="標楷體"/>
        <family val="4"/>
        <charset val="136"/>
      </rPr>
      <t>公債及國庫券</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</si>
  <si>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t>
    </r>
    <r>
      <rPr>
        <sz val="12"/>
        <color theme="1"/>
        <rFont val="標楷體"/>
        <family val="4"/>
        <charset val="136"/>
      </rPr>
      <t>列</t>
    </r>
    <phoneticPr fontId="8" type="noConversion"/>
  </si>
  <si>
    <r>
      <t xml:space="preserve">1.2.1.2 </t>
    </r>
    <r>
      <rPr>
        <sz val="12"/>
        <color theme="1"/>
        <rFont val="標楷體"/>
        <family val="4"/>
        <charset val="136"/>
      </rPr>
      <t>公司債</t>
    </r>
    <phoneticPr fontId="8" type="noConversion"/>
  </si>
  <si>
    <r>
      <t xml:space="preserve">1.2.1.2.1 </t>
    </r>
    <r>
      <rPr>
        <sz val="12"/>
        <color theme="1"/>
        <rFont val="標楷體"/>
        <family val="4"/>
        <charset val="136"/>
      </rPr>
      <t>屬保險業實質互相投資之具資本性質債券</t>
    </r>
    <phoneticPr fontId="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</si>
  <si>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(27)</t>
    </r>
    <r>
      <rPr>
        <sz val="12"/>
        <color theme="1"/>
        <rFont val="標楷體"/>
        <family val="4"/>
        <charset val="136"/>
      </rPr>
      <t>欄第</t>
    </r>
    <r>
      <rPr>
        <sz val="12"/>
        <color theme="1"/>
        <rFont val="Times New Roman"/>
        <family val="1"/>
      </rPr>
      <t>(13)</t>
    </r>
    <r>
      <rPr>
        <sz val="12"/>
        <color theme="1"/>
        <rFont val="標楷體"/>
        <family val="4"/>
        <charset val="136"/>
      </rPr>
      <t>列</t>
    </r>
    <phoneticPr fontId="6" type="noConversion"/>
  </si>
  <si>
    <r>
      <t>N/A(</t>
    </r>
    <r>
      <rPr>
        <sz val="12"/>
        <color theme="1"/>
        <rFont val="標楷體"/>
        <family val="4"/>
        <charset val="136"/>
      </rPr>
      <t>註</t>
    </r>
    <r>
      <rPr>
        <sz val="12"/>
        <color theme="1"/>
        <rFont val="Times New Roman"/>
        <family val="1"/>
      </rPr>
      <t>7)</t>
    </r>
    <phoneticPr fontId="8" type="noConversion"/>
  </si>
  <si>
    <r>
      <t xml:space="preserve">1.2.1.2.2 </t>
    </r>
    <r>
      <rPr>
        <sz val="12"/>
        <color theme="1"/>
        <rFont val="標楷體"/>
        <family val="4"/>
        <charset val="136"/>
      </rPr>
      <t>非「屬保險業實質互相投資之具資本性質債券」</t>
    </r>
    <phoneticPr fontId="8" type="noConversion"/>
  </si>
  <si>
    <r>
      <t xml:space="preserve">1.2.1.2.2.1 </t>
    </r>
    <r>
      <rPr>
        <sz val="12"/>
        <color theme="1"/>
        <rFont val="標楷體"/>
        <family val="4"/>
        <charset val="136"/>
      </rPr>
      <t>有評等公司債</t>
    </r>
    <r>
      <rPr>
        <sz val="12"/>
        <color theme="1"/>
        <rFont val="Times New Roman"/>
        <family val="1"/>
      </rPr>
      <t xml:space="preserve"> </t>
    </r>
    <phoneticPr fontId="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</si>
  <si>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(19-115)</t>
    </r>
    <r>
      <rPr>
        <sz val="12"/>
        <color theme="1"/>
        <rFont val="標楷體"/>
        <family val="4"/>
        <charset val="136"/>
      </rPr>
      <t>列</t>
    </r>
    <phoneticPr fontId="8" type="noConversion"/>
  </si>
  <si>
    <r>
      <t xml:space="preserve">1.2.1.2.2.2 </t>
    </r>
    <r>
      <rPr>
        <sz val="12"/>
        <color theme="1"/>
        <rFont val="標楷體"/>
        <family val="4"/>
        <charset val="136"/>
      </rPr>
      <t>無評等公司債但提供保證的機構有評等</t>
    </r>
    <phoneticPr fontId="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</si>
  <si>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(38)</t>
    </r>
    <r>
      <rPr>
        <sz val="12"/>
        <color theme="1"/>
        <rFont val="標楷體"/>
        <family val="4"/>
        <charset val="136"/>
      </rPr>
      <t>列</t>
    </r>
    <phoneticPr fontId="8" type="noConversion"/>
  </si>
  <si>
    <r>
      <t xml:space="preserve">1.2.1.2.2.3 </t>
    </r>
    <r>
      <rPr>
        <sz val="12"/>
        <color theme="1"/>
        <rFont val="標楷體"/>
        <family val="4"/>
        <charset val="136"/>
      </rPr>
      <t>可轉換公司債及附認股權公司債</t>
    </r>
    <phoneticPr fontId="8"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</si>
  <si>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(3)</t>
    </r>
    <r>
      <rPr>
        <sz val="12"/>
        <color theme="1"/>
        <rFont val="標楷體"/>
        <family val="4"/>
        <charset val="136"/>
      </rPr>
      <t>欄第</t>
    </r>
    <r>
      <rPr>
        <sz val="12"/>
        <color theme="1"/>
        <rFont val="Times New Roman"/>
        <family val="1"/>
      </rPr>
      <t>(39)</t>
    </r>
    <r>
      <rPr>
        <sz val="12"/>
        <color theme="1"/>
        <rFont val="標楷體"/>
        <family val="4"/>
        <charset val="136"/>
      </rPr>
      <t>列</t>
    </r>
    <phoneticPr fontId="8" type="noConversion"/>
  </si>
  <si>
    <r>
      <t xml:space="preserve">1.2.1.3 </t>
    </r>
    <r>
      <rPr>
        <sz val="12"/>
        <color theme="1"/>
        <rFont val="標楷體"/>
        <family val="4"/>
        <charset val="136"/>
      </rPr>
      <t>金融債券</t>
    </r>
    <phoneticPr fontId="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</si>
  <si>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(58)</t>
    </r>
    <r>
      <rPr>
        <sz val="12"/>
        <color theme="1"/>
        <rFont val="標楷體"/>
        <family val="4"/>
        <charset val="136"/>
      </rPr>
      <t>列</t>
    </r>
    <phoneticPr fontId="8" type="noConversion"/>
  </si>
  <si>
    <r>
      <t xml:space="preserve">1.2.1.4 </t>
    </r>
    <r>
      <rPr>
        <sz val="12"/>
        <color theme="1"/>
        <rFont val="標楷體"/>
        <family val="4"/>
        <charset val="136"/>
      </rPr>
      <t>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phoneticPr fontId="8" type="noConversion"/>
  </si>
  <si>
    <r>
      <t xml:space="preserve">1.2.1.4.1 </t>
    </r>
    <r>
      <rPr>
        <sz val="12"/>
        <color theme="1"/>
        <rFont val="標楷體"/>
        <family val="4"/>
        <charset val="136"/>
      </rPr>
      <t>有評等不動產</t>
    </r>
    <r>
      <rPr>
        <sz val="12"/>
        <color theme="1"/>
        <rFont val="Times New Roman"/>
        <family val="1"/>
      </rPr>
      <t>(REAT)</t>
    </r>
    <r>
      <rPr>
        <sz val="12"/>
        <color theme="1"/>
        <rFont val="標楷體"/>
        <family val="4"/>
        <charset val="136"/>
      </rPr>
      <t>及金融資產受益證券</t>
    </r>
    <phoneticPr fontId="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</si>
  <si>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(77)</t>
    </r>
    <r>
      <rPr>
        <sz val="12"/>
        <color theme="1"/>
        <rFont val="標楷體"/>
        <family val="4"/>
        <charset val="136"/>
      </rPr>
      <t>列</t>
    </r>
    <phoneticPr fontId="8" type="noConversion"/>
  </si>
  <si>
    <r>
      <t xml:space="preserve">1.2.1.4.2 </t>
    </r>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phoneticPr fontId="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</si>
  <si>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(78)</t>
    </r>
    <r>
      <rPr>
        <sz val="12"/>
        <color theme="1"/>
        <rFont val="標楷體"/>
        <family val="4"/>
        <charset val="136"/>
      </rPr>
      <t>列</t>
    </r>
    <phoneticPr fontId="8" type="noConversion"/>
  </si>
  <si>
    <r>
      <t xml:space="preserve">1.2.1.4.3 </t>
    </r>
    <r>
      <rPr>
        <sz val="12"/>
        <color theme="1"/>
        <rFont val="標楷體"/>
        <family val="4"/>
        <charset val="136"/>
      </rPr>
      <t>不動產投資信託受益證券</t>
    </r>
    <r>
      <rPr>
        <sz val="12"/>
        <color theme="1"/>
        <rFont val="Times New Roman"/>
        <family val="1"/>
      </rPr>
      <t>(REIT)</t>
    </r>
    <phoneticPr fontId="8"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</si>
  <si>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(3)</t>
    </r>
    <r>
      <rPr>
        <sz val="12"/>
        <color theme="1"/>
        <rFont val="標楷體"/>
        <family val="4"/>
        <charset val="136"/>
      </rPr>
      <t>欄第</t>
    </r>
    <r>
      <rPr>
        <sz val="12"/>
        <color theme="1"/>
        <rFont val="Times New Roman"/>
        <family val="1"/>
      </rPr>
      <t>(79)</t>
    </r>
    <r>
      <rPr>
        <sz val="12"/>
        <color theme="1"/>
        <rFont val="標楷體"/>
        <family val="4"/>
        <charset val="136"/>
      </rPr>
      <t>列</t>
    </r>
    <phoneticPr fontId="8" type="noConversion"/>
  </si>
  <si>
    <r>
      <t xml:space="preserve">1.2.2 </t>
    </r>
    <r>
      <rPr>
        <sz val="12"/>
        <color theme="1"/>
        <rFont val="標楷體"/>
        <family val="4"/>
        <charset val="136"/>
      </rPr>
      <t>票券</t>
    </r>
    <phoneticPr fontId="8" type="noConversion"/>
  </si>
  <si>
    <r>
      <t xml:space="preserve">1.2.2.1 </t>
    </r>
    <r>
      <rPr>
        <sz val="12"/>
        <color theme="1"/>
        <rFont val="標楷體"/>
        <family val="4"/>
        <charset val="136"/>
      </rPr>
      <t>可轉讓定期存單</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</si>
  <si>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(11)</t>
    </r>
    <r>
      <rPr>
        <sz val="12"/>
        <color theme="1"/>
        <rFont val="標楷體"/>
        <family val="4"/>
        <charset val="136"/>
      </rPr>
      <t>列</t>
    </r>
    <phoneticPr fontId="8" type="noConversion"/>
  </si>
  <si>
    <r>
      <t xml:space="preserve">1.2.2.2 </t>
    </r>
    <r>
      <rPr>
        <sz val="12"/>
        <color theme="1"/>
        <rFont val="標楷體"/>
        <family val="4"/>
        <charset val="136"/>
      </rPr>
      <t>銀行承兌匯票</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</si>
  <si>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t>
    </r>
    <r>
      <rPr>
        <sz val="12"/>
        <color theme="1"/>
        <rFont val="標楷體"/>
        <family val="4"/>
        <charset val="136"/>
      </rPr>
      <t>列</t>
    </r>
    <phoneticPr fontId="8" type="noConversion"/>
  </si>
  <si>
    <r>
      <t xml:space="preserve">1.2.2.3 </t>
    </r>
    <r>
      <rPr>
        <sz val="12"/>
        <color theme="1"/>
        <rFont val="標楷體"/>
        <family val="4"/>
        <charset val="136"/>
      </rPr>
      <t>金融機構保證商業本票</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</si>
  <si>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t>
    </r>
    <r>
      <rPr>
        <sz val="12"/>
        <color theme="1"/>
        <rFont val="標楷體"/>
        <family val="4"/>
        <charset val="136"/>
      </rPr>
      <t>列</t>
    </r>
    <phoneticPr fontId="8" type="noConversion"/>
  </si>
  <si>
    <r>
      <t xml:space="preserve">1.2.2.4 </t>
    </r>
    <r>
      <rPr>
        <sz val="12"/>
        <color theme="1"/>
        <rFont val="標楷體"/>
        <family val="4"/>
        <charset val="136"/>
      </rPr>
      <t>附買回條件之債券</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</si>
  <si>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(14)</t>
    </r>
    <r>
      <rPr>
        <sz val="12"/>
        <color theme="1"/>
        <rFont val="標楷體"/>
        <family val="4"/>
        <charset val="136"/>
      </rPr>
      <t>列</t>
    </r>
  </si>
  <si>
    <r>
      <t xml:space="preserve">1.2.3 </t>
    </r>
    <r>
      <rPr>
        <sz val="12"/>
        <color theme="1"/>
        <rFont val="標楷體"/>
        <family val="4"/>
        <charset val="136"/>
      </rPr>
      <t>股票</t>
    </r>
    <phoneticPr fontId="8" type="noConversion"/>
  </si>
  <si>
    <r>
      <t xml:space="preserve">1.2.3.1 </t>
    </r>
    <r>
      <rPr>
        <sz val="12"/>
        <color theme="1"/>
        <rFont val="標楷體"/>
        <family val="4"/>
        <charset val="136"/>
      </rPr>
      <t>上市普通股</t>
    </r>
    <phoneticPr fontId="8" type="noConversion"/>
  </si>
  <si>
    <r>
      <t xml:space="preserve">1.2.3.1.1 </t>
    </r>
    <r>
      <rPr>
        <sz val="12"/>
        <color theme="1"/>
        <rFont val="標楷體"/>
        <family val="4"/>
        <charset val="136"/>
      </rPr>
      <t>擔任被投資公司之董監事</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</si>
  <si>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(3+19)</t>
    </r>
    <r>
      <rPr>
        <sz val="12"/>
        <color theme="1"/>
        <rFont val="標楷體"/>
        <family val="4"/>
        <charset val="136"/>
      </rPr>
      <t>列</t>
    </r>
    <phoneticPr fontId="6" type="noConversion"/>
  </si>
  <si>
    <r>
      <t xml:space="preserve">1.2.3.1.2 </t>
    </r>
    <r>
      <rPr>
        <sz val="12"/>
        <color theme="1"/>
        <rFont val="標楷體"/>
        <family val="4"/>
        <charset val="136"/>
      </rPr>
      <t>未擔任被投資公司之董監事</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</si>
  <si>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(4+20)</t>
    </r>
    <r>
      <rPr>
        <sz val="12"/>
        <color theme="1"/>
        <rFont val="標楷體"/>
        <family val="4"/>
        <charset val="136"/>
      </rPr>
      <t>列</t>
    </r>
    <r>
      <rPr>
        <sz val="12"/>
        <color theme="1"/>
        <rFont val="Times New Roman"/>
        <family val="1"/>
      </rPr>
      <t xml:space="preserve"> - </t>
    </r>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(16)</t>
    </r>
    <r>
      <rPr>
        <sz val="12"/>
        <color theme="1"/>
        <rFont val="標楷體"/>
        <family val="4"/>
        <charset val="136"/>
      </rPr>
      <t>欄第</t>
    </r>
    <r>
      <rPr>
        <sz val="12"/>
        <color theme="1"/>
        <rFont val="Times New Roman"/>
        <family val="1"/>
      </rPr>
      <t>(35)</t>
    </r>
    <r>
      <rPr>
        <sz val="12"/>
        <color theme="1"/>
        <rFont val="標楷體"/>
        <family val="4"/>
        <charset val="136"/>
      </rPr>
      <t>列</t>
    </r>
    <phoneticPr fontId="6" type="noConversion"/>
  </si>
  <si>
    <r>
      <t xml:space="preserve">1.2.3.2 </t>
    </r>
    <r>
      <rPr>
        <sz val="12"/>
        <color theme="1"/>
        <rFont val="標楷體"/>
        <family val="4"/>
        <charset val="136"/>
      </rPr>
      <t>上櫃普通股</t>
    </r>
    <phoneticPr fontId="8" type="noConversion"/>
  </si>
  <si>
    <r>
      <t xml:space="preserve">1.2.3.2.1 </t>
    </r>
    <r>
      <rPr>
        <sz val="12"/>
        <color theme="1"/>
        <rFont val="標楷體"/>
        <family val="4"/>
        <charset val="136"/>
      </rPr>
      <t>擔任被投資公司之董監事</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</si>
  <si>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(6+22)</t>
    </r>
    <r>
      <rPr>
        <sz val="12"/>
        <color theme="1"/>
        <rFont val="標楷體"/>
        <family val="4"/>
        <charset val="136"/>
      </rPr>
      <t>列</t>
    </r>
    <phoneticPr fontId="6" type="noConversion"/>
  </si>
  <si>
    <r>
      <t xml:space="preserve">1.2.3.2.2 </t>
    </r>
    <r>
      <rPr>
        <sz val="12"/>
        <color theme="1"/>
        <rFont val="標楷體"/>
        <family val="4"/>
        <charset val="136"/>
      </rPr>
      <t>未擔任被投資公司之董監事</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</si>
  <si>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(7+23)</t>
    </r>
    <r>
      <rPr>
        <sz val="12"/>
        <color theme="1"/>
        <rFont val="標楷體"/>
        <family val="4"/>
        <charset val="136"/>
      </rPr>
      <t>列</t>
    </r>
    <phoneticPr fontId="6" type="noConversion"/>
  </si>
  <si>
    <r>
      <t xml:space="preserve">1.2.3.3 </t>
    </r>
    <r>
      <rPr>
        <sz val="12"/>
        <color theme="1"/>
        <rFont val="標楷體"/>
        <family val="4"/>
        <charset val="136"/>
      </rPr>
      <t>非上市上櫃普通股</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</si>
  <si>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(5)</t>
    </r>
    <r>
      <rPr>
        <sz val="12"/>
        <color theme="1"/>
        <rFont val="標楷體"/>
        <family val="4"/>
        <charset val="136"/>
      </rPr>
      <t>欄第</t>
    </r>
    <r>
      <rPr>
        <sz val="12"/>
        <color theme="1"/>
        <rFont val="Times New Roman"/>
        <family val="1"/>
      </rPr>
      <t>(8+24)</t>
    </r>
    <r>
      <rPr>
        <sz val="12"/>
        <color theme="1"/>
        <rFont val="標楷體"/>
        <family val="4"/>
        <charset val="136"/>
      </rPr>
      <t>列</t>
    </r>
    <phoneticPr fontId="6" type="noConversion"/>
  </si>
  <si>
    <r>
      <t xml:space="preserve">1.2.3.4 </t>
    </r>
    <r>
      <rPr>
        <sz val="12"/>
        <color theme="1"/>
        <rFont val="標楷體"/>
        <family val="4"/>
        <charset val="136"/>
      </rPr>
      <t>特別股</t>
    </r>
    <phoneticPr fontId="8" type="noConversion"/>
  </si>
  <si>
    <r>
      <t xml:space="preserve">1.2.3.4.1 </t>
    </r>
    <r>
      <rPr>
        <sz val="12"/>
        <color theme="1"/>
        <rFont val="標楷體"/>
        <family val="4"/>
        <charset val="136"/>
      </rPr>
      <t>屬保險業實質互相投資之負債型特別股</t>
    </r>
    <phoneticPr fontId="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</si>
  <si>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(13)</t>
    </r>
    <r>
      <rPr>
        <sz val="12"/>
        <color theme="1"/>
        <rFont val="標楷體"/>
        <family val="4"/>
        <charset val="136"/>
      </rPr>
      <t>列</t>
    </r>
    <phoneticPr fontId="6" type="noConversion"/>
  </si>
  <si>
    <r>
      <t xml:space="preserve">1.2.3.4.2 </t>
    </r>
    <r>
      <rPr>
        <sz val="12"/>
        <color theme="1"/>
        <rFont val="標楷體"/>
        <family val="4"/>
        <charset val="136"/>
      </rPr>
      <t>非「屬保險業實質互相投資之負債型特別股」</t>
    </r>
    <phoneticPr fontId="8" type="noConversion"/>
  </si>
  <si>
    <r>
      <t xml:space="preserve">1.2.3.4.2.1 </t>
    </r>
    <r>
      <rPr>
        <sz val="12"/>
        <color theme="1"/>
        <rFont val="標楷體"/>
        <family val="4"/>
        <charset val="136"/>
      </rPr>
      <t>固定收益特別股</t>
    </r>
    <phoneticPr fontId="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</si>
  <si>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(96)</t>
    </r>
    <r>
      <rPr>
        <sz val="12"/>
        <color theme="1"/>
        <rFont val="標楷體"/>
        <family val="4"/>
        <charset val="136"/>
      </rPr>
      <t>列</t>
    </r>
    <phoneticPr fontId="8" type="noConversion"/>
  </si>
  <si>
    <r>
      <t xml:space="preserve">1.2.3.4.2.2 </t>
    </r>
    <r>
      <rPr>
        <sz val="12"/>
        <color theme="1"/>
        <rFont val="標楷體"/>
        <family val="4"/>
        <charset val="136"/>
      </rPr>
      <t>非固定收益特別股</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</si>
  <si>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(12+28)</t>
    </r>
    <r>
      <rPr>
        <sz val="12"/>
        <color theme="1"/>
        <rFont val="標楷體"/>
        <family val="4"/>
        <charset val="136"/>
      </rPr>
      <t>列與第</t>
    </r>
    <r>
      <rPr>
        <sz val="12"/>
        <color theme="1"/>
        <rFont val="Times New Roman"/>
        <family val="1"/>
      </rPr>
      <t>(5)</t>
    </r>
    <r>
      <rPr>
        <sz val="12"/>
        <color theme="1"/>
        <rFont val="標楷體"/>
        <family val="4"/>
        <charset val="136"/>
      </rPr>
      <t>欄第</t>
    </r>
    <r>
      <rPr>
        <sz val="12"/>
        <color theme="1"/>
        <rFont val="Times New Roman"/>
        <family val="1"/>
      </rPr>
      <t>(13+29)</t>
    </r>
    <r>
      <rPr>
        <sz val="12"/>
        <color theme="1"/>
        <rFont val="標楷體"/>
        <family val="4"/>
        <charset val="136"/>
      </rPr>
      <t>列之合計數</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(29)</t>
    </r>
    <r>
      <rPr>
        <sz val="12"/>
        <color theme="1"/>
        <rFont val="標楷體"/>
        <family val="4"/>
        <charset val="136"/>
      </rPr>
      <t>欄第</t>
    </r>
    <r>
      <rPr>
        <sz val="12"/>
        <color theme="1"/>
        <rFont val="Times New Roman"/>
        <family val="1"/>
      </rPr>
      <t>(12)</t>
    </r>
    <r>
      <rPr>
        <sz val="12"/>
        <color theme="1"/>
        <rFont val="標楷體"/>
        <family val="4"/>
        <charset val="136"/>
      </rPr>
      <t>列</t>
    </r>
    <phoneticPr fontId="6" type="noConversion"/>
  </si>
  <si>
    <r>
      <t xml:space="preserve">1.2.4 </t>
    </r>
    <r>
      <rPr>
        <sz val="12"/>
        <color theme="1"/>
        <rFont val="標楷體"/>
        <family val="4"/>
        <charset val="136"/>
      </rPr>
      <t>受益憑證</t>
    </r>
    <r>
      <rPr>
        <sz val="12"/>
        <color theme="1"/>
        <rFont val="Times New Roman"/>
        <family val="1"/>
      </rPr>
      <t>(</t>
    </r>
    <r>
      <rPr>
        <sz val="12"/>
        <color theme="1"/>
        <rFont val="標楷體"/>
        <family val="4"/>
        <charset val="136"/>
      </rPr>
      <t>註</t>
    </r>
    <r>
      <rPr>
        <sz val="12"/>
        <color theme="1"/>
        <rFont val="Times New Roman"/>
        <family val="1"/>
      </rPr>
      <t>1)</t>
    </r>
    <phoneticPr fontId="8" type="noConversion"/>
  </si>
  <si>
    <r>
      <t xml:space="preserve">1.2.4.1 </t>
    </r>
    <r>
      <rPr>
        <sz val="12"/>
        <color theme="1"/>
        <rFont val="標楷體"/>
        <family val="4"/>
        <charset val="136"/>
      </rPr>
      <t>股票型共同基金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</si>
  <si>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(52)</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phoneticPr fontId="8" type="noConversion"/>
  </si>
  <si>
    <r>
      <t xml:space="preserve">1.2.4.2 </t>
    </r>
    <r>
      <rPr>
        <sz val="12"/>
        <color theme="1"/>
        <rFont val="標楷體"/>
        <family val="4"/>
        <charset val="136"/>
      </rPr>
      <t>債券型共同基金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</si>
  <si>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(53</t>
    </r>
    <r>
      <rPr>
        <b/>
        <sz val="12"/>
        <color theme="1"/>
        <rFont val="Times New Roman"/>
        <family val="1"/>
      </rPr>
      <t>)</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phoneticPr fontId="8" type="noConversion"/>
  </si>
  <si>
    <r>
      <t xml:space="preserve">1.2.4.3 </t>
    </r>
    <r>
      <rPr>
        <sz val="12"/>
        <color theme="1"/>
        <rFont val="標楷體"/>
        <family val="4"/>
        <charset val="136"/>
      </rPr>
      <t>平衡型共同基金及多重資產型基金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</si>
  <si>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(54)</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phoneticPr fontId="8" type="noConversion"/>
  </si>
  <si>
    <r>
      <t>1.2.4.4</t>
    </r>
    <r>
      <rPr>
        <sz val="12"/>
        <color theme="1"/>
        <rFont val="標楷體"/>
        <family val="4"/>
        <charset val="136"/>
      </rPr>
      <t>貨幣型共同基金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</si>
  <si>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(56)</t>
    </r>
    <r>
      <rPr>
        <sz val="12"/>
        <color theme="1"/>
        <rFont val="標楷體"/>
        <family val="4"/>
        <charset val="136"/>
      </rPr>
      <t>列</t>
    </r>
    <phoneticPr fontId="8" type="noConversion"/>
  </si>
  <si>
    <r>
      <t xml:space="preserve">1.2.4.5 </t>
    </r>
    <r>
      <rPr>
        <sz val="12"/>
        <color theme="1"/>
        <rFont val="標楷體"/>
        <family val="4"/>
        <charset val="136"/>
      </rPr>
      <t>私募基金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</si>
  <si>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(57)</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Calibri"/>
        <family val="2"/>
        <charset val="161"/>
      </rPr>
      <t>β</t>
    </r>
    <r>
      <rPr>
        <sz val="12"/>
        <color theme="1"/>
        <rFont val="標楷體"/>
        <family val="4"/>
        <charset val="136"/>
      </rPr>
      <t>值計算表」國內發行其投資區域包含國外之私募基金</t>
    </r>
    <phoneticPr fontId="8" type="noConversion"/>
  </si>
  <si>
    <r>
      <t>1.2.5.1 ETF-</t>
    </r>
    <r>
      <rPr>
        <sz val="12"/>
        <color theme="1"/>
        <rFont val="標楷體"/>
        <family val="4"/>
        <charset val="136"/>
      </rPr>
      <t>股票型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</si>
  <si>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(17)</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股票型帳載價值</t>
    </r>
    <phoneticPr fontId="8" type="noConversion"/>
  </si>
  <si>
    <r>
      <t>1.2.5.2 ETF-</t>
    </r>
    <r>
      <rPr>
        <sz val="12"/>
        <color theme="1"/>
        <rFont val="標楷體"/>
        <family val="4"/>
        <charset val="136"/>
      </rPr>
      <t>債券型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</si>
  <si>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(18)</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債券型帳載價值</t>
    </r>
    <phoneticPr fontId="8" type="noConversion"/>
  </si>
  <si>
    <r>
      <t>1.2.5.3 ETF-</t>
    </r>
    <r>
      <rPr>
        <sz val="12"/>
        <color theme="1"/>
        <rFont val="標楷體"/>
        <family val="4"/>
        <charset val="136"/>
      </rPr>
      <t>其他型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</si>
  <si>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其他型帳載價值</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</si>
  <si>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(20)</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帳載價值</t>
    </r>
    <phoneticPr fontId="8" type="noConversion"/>
  </si>
  <si>
    <r>
      <t xml:space="preserve">1.3 </t>
    </r>
    <r>
      <rPr>
        <sz val="12"/>
        <color theme="1"/>
        <rFont val="標楷體"/>
        <family val="4"/>
        <charset val="136"/>
      </rPr>
      <t>不動產</t>
    </r>
    <phoneticPr fontId="8" type="noConversion"/>
  </si>
  <si>
    <r>
      <t xml:space="preserve">1.3.1 </t>
    </r>
    <r>
      <rPr>
        <sz val="12"/>
        <color theme="1"/>
        <rFont val="標楷體"/>
        <family val="4"/>
        <charset val="136"/>
      </rPr>
      <t>投資用不動產</t>
    </r>
    <r>
      <rPr>
        <sz val="12"/>
        <color theme="1"/>
        <rFont val="Times New Roman"/>
        <family val="1"/>
      </rPr>
      <t>(</t>
    </r>
    <r>
      <rPr>
        <sz val="12"/>
        <color theme="1"/>
        <rFont val="標楷體"/>
        <family val="4"/>
        <charset val="136"/>
      </rPr>
      <t>註</t>
    </r>
    <r>
      <rPr>
        <sz val="12"/>
        <color theme="1"/>
        <rFont val="Times New Roman"/>
        <family val="1"/>
      </rPr>
      <t>2)</t>
    </r>
    <phoneticPr fontId="8" type="noConversion"/>
  </si>
  <si>
    <r>
      <t xml:space="preserve">1.3.1.1 </t>
    </r>
    <r>
      <rPr>
        <sz val="12"/>
        <color theme="1"/>
        <rFont val="標楷體"/>
        <family val="4"/>
        <charset val="136"/>
      </rPr>
      <t>不動產投資</t>
    </r>
    <phoneticPr fontId="8" type="noConversion"/>
  </si>
  <si>
    <r>
      <t xml:space="preserve">1.3.1.1.1 </t>
    </r>
    <r>
      <rPr>
        <sz val="12"/>
        <color theme="1"/>
        <rFont val="標楷體"/>
        <family val="4"/>
        <charset val="136"/>
      </rPr>
      <t>不動產投資</t>
    </r>
    <r>
      <rPr>
        <sz val="12"/>
        <color theme="1"/>
        <rFont val="Times New Roman"/>
        <family val="1"/>
      </rPr>
      <t>(</t>
    </r>
    <r>
      <rPr>
        <sz val="12"/>
        <color theme="1"/>
        <rFont val="標楷體"/>
        <family val="4"/>
        <charset val="136"/>
      </rPr>
      <t>除</t>
    </r>
    <r>
      <rPr>
        <sz val="12"/>
        <color theme="1"/>
        <rFont val="Times New Roman"/>
        <family val="1"/>
      </rPr>
      <t>1.3.1.1.2</t>
    </r>
    <r>
      <rPr>
        <sz val="12"/>
        <color theme="1"/>
        <rFont val="標楷體"/>
        <family val="4"/>
        <charset val="136"/>
      </rPr>
      <t>外</t>
    </r>
    <r>
      <rPr>
        <sz val="12"/>
        <color theme="1"/>
        <rFont val="Times New Roman"/>
        <family val="1"/>
      </rPr>
      <t>)</t>
    </r>
    <phoneticPr fontId="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</si>
  <si>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：不動產餘額明細表（總計）」第</t>
    </r>
    <r>
      <rPr>
        <sz val="12"/>
        <color theme="1"/>
        <rFont val="Times New Roman"/>
        <family val="1"/>
      </rPr>
      <t>(6)</t>
    </r>
    <r>
      <rPr>
        <sz val="12"/>
        <color theme="1"/>
        <rFont val="標楷體"/>
        <family val="4"/>
        <charset val="136"/>
      </rPr>
      <t>欄第</t>
    </r>
    <r>
      <rPr>
        <sz val="12"/>
        <color theme="1"/>
        <rFont val="Times New Roman"/>
        <family val="1"/>
      </rPr>
      <t>(2+3)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(1)</t>
    </r>
    <r>
      <rPr>
        <sz val="12"/>
        <color theme="1"/>
        <rFont val="標楷體"/>
        <family val="4"/>
        <charset val="136"/>
      </rPr>
      <t>列</t>
    </r>
    <phoneticPr fontId="8" type="noConversion"/>
  </si>
  <si>
    <r>
      <t xml:space="preserve">1.3.1.1.2 </t>
    </r>
    <r>
      <rPr>
        <sz val="12"/>
        <color theme="1"/>
        <rFont val="標楷體"/>
        <family val="4"/>
        <charset val="136"/>
      </rPr>
      <t>不動產投資為素地或未能符合即時利用並有收益認定基準者</t>
    </r>
    <phoneticPr fontId="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</si>
  <si>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(1)</t>
    </r>
    <r>
      <rPr>
        <sz val="12"/>
        <color theme="1"/>
        <rFont val="標楷體"/>
        <family val="4"/>
        <charset val="136"/>
      </rPr>
      <t>列</t>
    </r>
    <phoneticPr fontId="8" type="noConversion"/>
  </si>
  <si>
    <r>
      <t xml:space="preserve">1.3.1.2 </t>
    </r>
    <r>
      <rPr>
        <sz val="12"/>
        <color theme="1"/>
        <rFont val="標楷體"/>
        <family val="4"/>
        <charset val="136"/>
      </rPr>
      <t>承受擔保品</t>
    </r>
    <phoneticPr fontId="8" type="noConversion"/>
  </si>
  <si>
    <r>
      <t xml:space="preserve">1.3.1.2.1 </t>
    </r>
    <r>
      <rPr>
        <sz val="12"/>
        <color theme="1"/>
        <rFont val="標楷體"/>
        <family val="4"/>
        <charset val="136"/>
      </rPr>
      <t>協議取得</t>
    </r>
    <phoneticPr fontId="8" type="noConversion"/>
  </si>
  <si>
    <r>
      <t xml:space="preserve">1.3.1.2.1.1 </t>
    </r>
    <r>
      <rPr>
        <sz val="12"/>
        <color theme="1"/>
        <rFont val="標楷體"/>
        <family val="4"/>
        <charset val="136"/>
      </rPr>
      <t>協議取得</t>
    </r>
    <r>
      <rPr>
        <sz val="12"/>
        <color theme="1"/>
        <rFont val="Times New Roman"/>
        <family val="1"/>
      </rPr>
      <t>(</t>
    </r>
    <r>
      <rPr>
        <sz val="12"/>
        <color theme="1"/>
        <rFont val="標楷體"/>
        <family val="4"/>
        <charset val="136"/>
      </rPr>
      <t>除</t>
    </r>
    <r>
      <rPr>
        <sz val="12"/>
        <color theme="1"/>
        <rFont val="Times New Roman"/>
        <family val="1"/>
      </rPr>
      <t>1.3.1.2.1.2</t>
    </r>
    <r>
      <rPr>
        <sz val="12"/>
        <color theme="1"/>
        <rFont val="標楷體"/>
        <family val="4"/>
        <charset val="136"/>
      </rPr>
      <t>外</t>
    </r>
    <r>
      <rPr>
        <sz val="12"/>
        <color theme="1"/>
        <rFont val="Times New Roman"/>
        <family val="1"/>
      </rPr>
      <t>)</t>
    </r>
    <phoneticPr fontId="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</si>
  <si>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：不動產餘額明細表（總計）」第</t>
    </r>
    <r>
      <rPr>
        <sz val="12"/>
        <color theme="1"/>
        <rFont val="Times New Roman"/>
        <family val="1"/>
      </rPr>
      <t>(6)</t>
    </r>
    <r>
      <rPr>
        <sz val="12"/>
        <color theme="1"/>
        <rFont val="標楷體"/>
        <family val="4"/>
        <charset val="136"/>
      </rPr>
      <t>欄第</t>
    </r>
    <r>
      <rPr>
        <sz val="12"/>
        <color theme="1"/>
        <rFont val="Times New Roman"/>
        <family val="1"/>
      </rPr>
      <t>(4)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(2)</t>
    </r>
    <r>
      <rPr>
        <sz val="12"/>
        <color theme="1"/>
        <rFont val="標楷體"/>
        <family val="4"/>
        <charset val="136"/>
      </rPr>
      <t>列</t>
    </r>
    <phoneticPr fontId="8" type="noConversion"/>
  </si>
  <si>
    <r>
      <t xml:space="preserve">1.3.1.2.1.2 </t>
    </r>
    <r>
      <rPr>
        <sz val="12"/>
        <color theme="1"/>
        <rFont val="標楷體"/>
        <family val="4"/>
        <charset val="136"/>
      </rPr>
      <t>不動產投資為素地或未能符合即時利用並有收益認定基準者</t>
    </r>
    <phoneticPr fontId="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</si>
  <si>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(2)</t>
    </r>
    <r>
      <rPr>
        <sz val="12"/>
        <color theme="1"/>
        <rFont val="標楷體"/>
        <family val="4"/>
        <charset val="136"/>
      </rPr>
      <t>列</t>
    </r>
    <phoneticPr fontId="8" type="noConversion"/>
  </si>
  <si>
    <r>
      <t xml:space="preserve">1.3.1.2.2 </t>
    </r>
    <r>
      <rPr>
        <sz val="12"/>
        <color theme="1"/>
        <rFont val="標楷體"/>
        <family val="4"/>
        <charset val="136"/>
      </rPr>
      <t>經法院拍賣取得</t>
    </r>
    <phoneticPr fontId="8" type="noConversion"/>
  </si>
  <si>
    <r>
      <t xml:space="preserve">1.3.1.2.2.1 </t>
    </r>
    <r>
      <rPr>
        <sz val="12"/>
        <color theme="1"/>
        <rFont val="標楷體"/>
        <family val="4"/>
        <charset val="136"/>
      </rPr>
      <t>經法院拍賣取得</t>
    </r>
    <r>
      <rPr>
        <sz val="12"/>
        <color theme="1"/>
        <rFont val="Times New Roman"/>
        <family val="1"/>
      </rPr>
      <t>(</t>
    </r>
    <r>
      <rPr>
        <sz val="12"/>
        <color theme="1"/>
        <rFont val="標楷體"/>
        <family val="4"/>
        <charset val="136"/>
      </rPr>
      <t>除</t>
    </r>
    <r>
      <rPr>
        <sz val="12"/>
        <color theme="1"/>
        <rFont val="Times New Roman"/>
        <family val="1"/>
      </rPr>
      <t>1.3.1.2.2.2)</t>
    </r>
    <phoneticPr fontId="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</si>
  <si>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：不動產餘額明細表（總計）」第</t>
    </r>
    <r>
      <rPr>
        <sz val="12"/>
        <color theme="1"/>
        <rFont val="Times New Roman"/>
        <family val="1"/>
      </rPr>
      <t>(6)</t>
    </r>
    <r>
      <rPr>
        <sz val="12"/>
        <color theme="1"/>
        <rFont val="標楷體"/>
        <family val="4"/>
        <charset val="136"/>
      </rPr>
      <t>欄第</t>
    </r>
    <r>
      <rPr>
        <sz val="12"/>
        <color theme="1"/>
        <rFont val="Times New Roman"/>
        <family val="1"/>
      </rPr>
      <t>(5)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(3)</t>
    </r>
    <r>
      <rPr>
        <sz val="12"/>
        <color theme="1"/>
        <rFont val="標楷體"/>
        <family val="4"/>
        <charset val="136"/>
      </rPr>
      <t>列</t>
    </r>
    <phoneticPr fontId="8" type="noConversion"/>
  </si>
  <si>
    <r>
      <t xml:space="preserve">1.3.1.2.2.2 </t>
    </r>
    <r>
      <rPr>
        <sz val="12"/>
        <color theme="1"/>
        <rFont val="標楷體"/>
        <family val="4"/>
        <charset val="136"/>
      </rPr>
      <t>不動產投資為素地或未能符合即時利用並有收益認定基準者</t>
    </r>
    <phoneticPr fontId="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</si>
  <si>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(3)</t>
    </r>
    <r>
      <rPr>
        <sz val="12"/>
        <color theme="1"/>
        <rFont val="標楷體"/>
        <family val="4"/>
        <charset val="136"/>
      </rPr>
      <t>列</t>
    </r>
    <phoneticPr fontId="8" type="noConversion"/>
  </si>
  <si>
    <r>
      <t xml:space="preserve">1.3.2 </t>
    </r>
    <r>
      <rPr>
        <sz val="12"/>
        <color theme="1"/>
        <rFont val="標楷體"/>
        <family val="4"/>
        <charset val="136"/>
      </rPr>
      <t>自用不動產</t>
    </r>
    <phoneticPr fontId="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</si>
  <si>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：不動產餘額明細表（總計）」第</t>
    </r>
    <r>
      <rPr>
        <sz val="12"/>
        <color theme="1"/>
        <rFont val="Times New Roman"/>
        <family val="1"/>
      </rPr>
      <t>(6)</t>
    </r>
    <r>
      <rPr>
        <sz val="12"/>
        <color theme="1"/>
        <rFont val="標楷體"/>
        <family val="4"/>
        <charset val="136"/>
      </rPr>
      <t>欄第</t>
    </r>
    <r>
      <rPr>
        <sz val="12"/>
        <color theme="1"/>
        <rFont val="Times New Roman"/>
        <family val="1"/>
      </rPr>
      <t>(1)</t>
    </r>
    <r>
      <rPr>
        <sz val="12"/>
        <color theme="1"/>
        <rFont val="標楷體"/>
        <family val="4"/>
        <charset val="136"/>
      </rPr>
      <t>列</t>
    </r>
    <phoneticPr fontId="8" type="noConversion"/>
  </si>
  <si>
    <r>
      <t xml:space="preserve">1.4 </t>
    </r>
    <r>
      <rPr>
        <sz val="12"/>
        <color theme="1"/>
        <rFont val="標楷體"/>
        <family val="4"/>
        <charset val="136"/>
      </rPr>
      <t>放款</t>
    </r>
    <phoneticPr fontId="8" type="noConversion"/>
  </si>
  <si>
    <r>
      <t xml:space="preserve">1.4.1 </t>
    </r>
    <r>
      <rPr>
        <sz val="12"/>
        <color theme="1"/>
        <rFont val="標楷體"/>
        <family val="4"/>
        <charset val="136"/>
      </rPr>
      <t>擔保放款</t>
    </r>
    <phoneticPr fontId="8" type="noConversion"/>
  </si>
  <si>
    <r>
      <t xml:space="preserve">1.4.1.1 </t>
    </r>
    <r>
      <rPr>
        <sz val="12"/>
        <color theme="1"/>
        <rFont val="標楷體"/>
        <family val="4"/>
        <charset val="136"/>
      </rPr>
      <t>不動產擔保放款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</si>
  <si>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(97+203)</t>
    </r>
    <r>
      <rPr>
        <sz val="12"/>
        <color theme="1"/>
        <rFont val="標楷體"/>
        <family val="4"/>
        <charset val="136"/>
      </rPr>
      <t>列</t>
    </r>
    <phoneticPr fontId="8" type="noConversion"/>
  </si>
  <si>
    <r>
      <t xml:space="preserve">1.4.1.2 </t>
    </r>
    <r>
      <rPr>
        <sz val="12"/>
        <color theme="1"/>
        <rFont val="標楷體"/>
        <family val="4"/>
        <charset val="136"/>
      </rPr>
      <t>動產擔保放款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</si>
  <si>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(98+204)</t>
    </r>
    <r>
      <rPr>
        <sz val="12"/>
        <color theme="1"/>
        <rFont val="標楷體"/>
        <family val="4"/>
        <charset val="136"/>
      </rPr>
      <t>列</t>
    </r>
    <phoneticPr fontId="8" type="noConversion"/>
  </si>
  <si>
    <r>
      <t xml:space="preserve">1.4.1.3 </t>
    </r>
    <r>
      <rPr>
        <sz val="12"/>
        <color theme="1"/>
        <rFont val="標楷體"/>
        <family val="4"/>
        <charset val="136"/>
      </rPr>
      <t>有價證券質押放款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</si>
  <si>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(99+205)</t>
    </r>
    <r>
      <rPr>
        <sz val="12"/>
        <color theme="1"/>
        <rFont val="標楷體"/>
        <family val="4"/>
        <charset val="136"/>
      </rPr>
      <t>列</t>
    </r>
    <phoneticPr fontId="8" type="noConversion"/>
  </si>
  <si>
    <r>
      <t xml:space="preserve">1.4.1.4 </t>
    </r>
    <r>
      <rPr>
        <sz val="12"/>
        <color theme="1"/>
        <rFont val="標楷體"/>
        <family val="4"/>
        <charset val="136"/>
      </rPr>
      <t>銀行保證放款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</si>
  <si>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(100+206)</t>
    </r>
    <r>
      <rPr>
        <sz val="12"/>
        <color theme="1"/>
        <rFont val="標楷體"/>
        <family val="4"/>
        <charset val="136"/>
      </rPr>
      <t>列</t>
    </r>
    <phoneticPr fontId="8" type="noConversion"/>
  </si>
  <si>
    <r>
      <t xml:space="preserve">1.5 </t>
    </r>
    <r>
      <rPr>
        <sz val="12"/>
        <color theme="1"/>
        <rFont val="標楷體"/>
        <family val="4"/>
        <charset val="136"/>
      </rPr>
      <t>其他投資資產</t>
    </r>
    <phoneticPr fontId="8" type="noConversion"/>
  </si>
  <si>
    <r>
      <t>1.5.1</t>
    </r>
    <r>
      <rPr>
        <sz val="12"/>
        <color theme="1"/>
        <rFont val="標楷體"/>
        <family val="4"/>
        <charset val="136"/>
      </rPr>
      <t>專案運用、公共及社會福利事業與其他主管機關核准項目</t>
    </r>
    <r>
      <rPr>
        <sz val="12"/>
        <color theme="1"/>
        <rFont val="Times New Roman"/>
        <family val="1"/>
      </rPr>
      <t>(</t>
    </r>
    <r>
      <rPr>
        <sz val="12"/>
        <color theme="1"/>
        <rFont val="標楷體"/>
        <family val="4"/>
        <charset val="136"/>
      </rPr>
      <t>註</t>
    </r>
    <r>
      <rPr>
        <sz val="12"/>
        <color theme="1"/>
        <rFont val="Times New Roman"/>
        <family val="1"/>
      </rPr>
      <t>3)</t>
    </r>
    <phoneticPr fontId="8" type="noConversion"/>
  </si>
  <si>
    <r>
      <t>1.5.1.1</t>
    </r>
    <r>
      <rPr>
        <sz val="12"/>
        <color theme="1"/>
        <rFont val="標楷體"/>
        <family val="4"/>
        <charset val="136"/>
      </rPr>
      <t>政策性</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</si>
  <si>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(199)</t>
    </r>
    <r>
      <rPr>
        <sz val="12"/>
        <color theme="1"/>
        <rFont val="標楷體"/>
        <family val="4"/>
        <charset val="136"/>
      </rPr>
      <t>列</t>
    </r>
    <phoneticPr fontId="8" type="noConversion"/>
  </si>
  <si>
    <r>
      <t>1.5.1.2</t>
    </r>
    <r>
      <rPr>
        <sz val="12"/>
        <color theme="1"/>
        <rFont val="標楷體"/>
        <family val="4"/>
        <charset val="136"/>
      </rPr>
      <t>創業投資</t>
    </r>
    <phoneticPr fontId="8" type="noConversion"/>
  </si>
  <si>
    <r>
      <t xml:space="preserve">   </t>
    </r>
    <r>
      <rPr>
        <sz val="12"/>
        <color theme="1"/>
        <rFont val="Times New Roman"/>
        <family val="1"/>
      </rPr>
      <t xml:space="preserve"> 1.5.1.2.1 </t>
    </r>
    <r>
      <rPr>
        <sz val="12"/>
        <color theme="1"/>
        <rFont val="標楷體"/>
        <family val="4"/>
        <charset val="136"/>
      </rPr>
      <t>公共投資</t>
    </r>
    <r>
      <rPr>
        <sz val="12"/>
        <color theme="1"/>
        <rFont val="Times New Roman"/>
        <family val="1"/>
      </rPr>
      <t>(100%)</t>
    </r>
    <phoneticPr fontId="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</si>
  <si>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(6+7)</t>
    </r>
    <r>
      <rPr>
        <sz val="12"/>
        <color theme="1"/>
        <rFont val="標楷體"/>
        <family val="4"/>
        <charset val="136"/>
      </rPr>
      <t>欄第</t>
    </r>
    <r>
      <rPr>
        <sz val="12"/>
        <color theme="1"/>
        <rFont val="Times New Roman"/>
        <family val="1"/>
      </rPr>
      <t>(20-1)</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(5)</t>
    </r>
    <r>
      <rPr>
        <sz val="12"/>
        <color theme="1"/>
        <rFont val="標楷體"/>
        <family val="4"/>
        <charset val="136"/>
      </rPr>
      <t>欄第</t>
    </r>
    <r>
      <rPr>
        <sz val="12"/>
        <color theme="1"/>
        <rFont val="Times New Roman"/>
        <family val="1"/>
      </rPr>
      <t>(16-1)</t>
    </r>
    <r>
      <rPr>
        <sz val="12"/>
        <color theme="1"/>
        <rFont val="標楷體"/>
        <family val="4"/>
        <charset val="136"/>
      </rPr>
      <t>列</t>
    </r>
    <phoneticPr fontId="8" type="noConversion"/>
  </si>
  <si>
    <r>
      <t xml:space="preserve">    1.5.1.2.2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</si>
  <si>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(6+7)</t>
    </r>
    <r>
      <rPr>
        <sz val="12"/>
        <color theme="1"/>
        <rFont val="標楷體"/>
        <family val="4"/>
        <charset val="136"/>
      </rPr>
      <t>欄第</t>
    </r>
    <r>
      <rPr>
        <sz val="12"/>
        <color theme="1"/>
        <rFont val="Times New Roman"/>
        <family val="1"/>
      </rPr>
      <t>(20-2)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(5)</t>
    </r>
    <r>
      <rPr>
        <sz val="12"/>
        <color theme="1"/>
        <rFont val="標楷體"/>
        <family val="4"/>
        <charset val="136"/>
      </rPr>
      <t>欄第</t>
    </r>
    <r>
      <rPr>
        <sz val="12"/>
        <color theme="1"/>
        <rFont val="Times New Roman"/>
        <family val="1"/>
      </rPr>
      <t>(16-2)</t>
    </r>
    <r>
      <rPr>
        <sz val="12"/>
        <color theme="1"/>
        <rFont val="標楷體"/>
        <family val="4"/>
        <charset val="136"/>
      </rPr>
      <t>列</t>
    </r>
    <phoneticPr fontId="8" type="noConversion"/>
  </si>
  <si>
    <r>
      <t xml:space="preserve">    1.5.1.2.3 </t>
    </r>
    <r>
      <rPr>
        <sz val="12"/>
        <color theme="1"/>
        <rFont val="標楷體"/>
        <family val="4"/>
        <charset val="136"/>
      </rPr>
      <t>其他</t>
    </r>
    <phoneticPr fontId="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</si>
  <si>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(6+7)</t>
    </r>
    <r>
      <rPr>
        <sz val="12"/>
        <color theme="1"/>
        <rFont val="標楷體"/>
        <family val="4"/>
        <charset val="136"/>
      </rPr>
      <t>欄第</t>
    </r>
    <r>
      <rPr>
        <sz val="12"/>
        <color theme="1"/>
        <rFont val="Times New Roman"/>
        <family val="1"/>
      </rPr>
      <t>(20-3)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(5)</t>
    </r>
    <r>
      <rPr>
        <sz val="12"/>
        <color theme="1"/>
        <rFont val="標楷體"/>
        <family val="4"/>
        <charset val="136"/>
      </rPr>
      <t>欄第</t>
    </r>
    <r>
      <rPr>
        <sz val="12"/>
        <color theme="1"/>
        <rFont val="Times New Roman"/>
        <family val="1"/>
      </rPr>
      <t>(16-3)</t>
    </r>
    <r>
      <rPr>
        <sz val="12"/>
        <color theme="1"/>
        <rFont val="標楷體"/>
        <family val="4"/>
        <charset val="136"/>
      </rPr>
      <t>列</t>
    </r>
    <phoneticPr fontId="8" type="noConversion"/>
  </si>
  <si>
    <r>
      <t>1.5.1.3</t>
    </r>
    <r>
      <rPr>
        <sz val="12"/>
        <color theme="1"/>
        <rFont val="標楷體"/>
        <family val="4"/>
        <charset val="136"/>
      </rPr>
      <t>公共投資</t>
    </r>
    <r>
      <rPr>
        <sz val="12"/>
        <color theme="1"/>
        <rFont val="新細明體"/>
        <family val="1"/>
        <charset val="136"/>
      </rPr>
      <t>、</t>
    </r>
    <r>
      <rPr>
        <sz val="12"/>
        <color theme="1"/>
        <rFont val="Times New Roman"/>
        <family val="1"/>
      </rPr>
      <t>5+2</t>
    </r>
    <r>
      <rPr>
        <sz val="12"/>
        <color theme="1"/>
        <rFont val="標楷體"/>
        <family val="4"/>
        <charset val="136"/>
      </rPr>
      <t>及六大核心產業</t>
    </r>
    <phoneticPr fontId="8" type="noConversion"/>
  </si>
  <si>
    <r>
      <t xml:space="preserve">   </t>
    </r>
    <r>
      <rPr>
        <sz val="12"/>
        <color theme="1"/>
        <rFont val="Times New Roman"/>
        <family val="1"/>
      </rPr>
      <t xml:space="preserve"> 1.5.1.3.1 </t>
    </r>
    <r>
      <rPr>
        <sz val="12"/>
        <color theme="1"/>
        <rFont val="標楷體"/>
        <family val="4"/>
        <charset val="136"/>
      </rPr>
      <t>公共投資</t>
    </r>
    <r>
      <rPr>
        <sz val="12"/>
        <color theme="1"/>
        <rFont val="Times New Roman"/>
        <family val="1"/>
      </rPr>
      <t>(100%)</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</si>
  <si>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(207-1)</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值計算表」國內發行但其投資區域包含國外之公共投資、</t>
    </r>
    <r>
      <rPr>
        <sz val="12"/>
        <color theme="1"/>
        <rFont val="Times New Roman"/>
        <family val="1"/>
      </rPr>
      <t>5+2</t>
    </r>
    <r>
      <rPr>
        <sz val="12"/>
        <color theme="1"/>
        <rFont val="標楷體"/>
        <family val="4"/>
        <charset val="136"/>
      </rPr>
      <t>及六大核心產業</t>
    </r>
    <r>
      <rPr>
        <sz val="12"/>
        <color theme="1"/>
        <rFont val="Times New Roman"/>
        <family val="1"/>
      </rPr>
      <t xml:space="preserve"> (</t>
    </r>
    <r>
      <rPr>
        <sz val="12"/>
        <color theme="1"/>
        <rFont val="標楷體"/>
        <family val="4"/>
        <charset val="136"/>
      </rPr>
      <t>公共投資</t>
    </r>
    <r>
      <rPr>
        <sz val="12"/>
        <color theme="1"/>
        <rFont val="Times New Roman"/>
        <family val="1"/>
      </rPr>
      <t>100%)</t>
    </r>
    <phoneticPr fontId="8" type="noConversion"/>
  </si>
  <si>
    <r>
      <t xml:space="preserve">    1.5.1.3.2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</si>
  <si>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(207-2)</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值計算表」國內發行但其投資區域包含國外之公共投資、</t>
    </r>
    <r>
      <rPr>
        <sz val="12"/>
        <color theme="1"/>
        <rFont val="Times New Roman"/>
        <family val="1"/>
      </rPr>
      <t>5+2</t>
    </r>
    <r>
      <rPr>
        <sz val="12"/>
        <color theme="1"/>
        <rFont val="標楷體"/>
        <family val="4"/>
        <charset val="136"/>
      </rPr>
      <t>及六大核心產業</t>
    </r>
    <r>
      <rPr>
        <sz val="12"/>
        <color theme="1"/>
        <rFont val="Times New Roman"/>
        <family val="1"/>
      </rPr>
      <t xml:space="preserve">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</si>
  <si>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t>1.5.2</t>
    </r>
    <r>
      <rPr>
        <sz val="12"/>
        <color theme="1"/>
        <rFont val="標楷體"/>
        <family val="4"/>
        <charset val="136"/>
      </rPr>
      <t>其他投資</t>
    </r>
    <phoneticPr fontId="8" type="noConversion"/>
  </si>
  <si>
    <r>
      <t xml:space="preserve">1.5.2.1 </t>
    </r>
    <r>
      <rPr>
        <sz val="12"/>
        <color theme="1"/>
        <rFont val="標楷體"/>
        <family val="4"/>
        <charset val="136"/>
      </rPr>
      <t>信託受益權</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</si>
  <si>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(235)</t>
    </r>
    <r>
      <rPr>
        <sz val="12"/>
        <color theme="1"/>
        <rFont val="標楷體"/>
        <family val="4"/>
        <charset val="136"/>
      </rPr>
      <t>列</t>
    </r>
    <phoneticPr fontId="8" type="noConversion"/>
  </si>
  <si>
    <r>
      <t xml:space="preserve">1.5.2.2 </t>
    </r>
    <r>
      <rPr>
        <sz val="12"/>
        <color theme="1"/>
        <rFont val="標楷體"/>
        <family val="4"/>
        <charset val="136"/>
      </rPr>
      <t>組合式存款</t>
    </r>
    <phoneticPr fontId="8" type="noConversion"/>
  </si>
  <si>
    <r>
      <t>1.5.2.2.1 "100%"</t>
    </r>
    <r>
      <rPr>
        <sz val="12"/>
        <color theme="1"/>
        <rFont val="標楷體"/>
        <family val="4"/>
        <charset val="136"/>
      </rPr>
      <t>保本組合式存款</t>
    </r>
    <phoneticPr fontId="6"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</si>
  <si>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(11)</t>
    </r>
    <r>
      <rPr>
        <sz val="12"/>
        <color theme="1"/>
        <rFont val="標楷體"/>
        <family val="4"/>
        <charset val="136"/>
      </rPr>
      <t>欄第</t>
    </r>
    <r>
      <rPr>
        <sz val="12"/>
        <color theme="1"/>
        <rFont val="Times New Roman"/>
        <family val="1"/>
      </rPr>
      <t>(22)</t>
    </r>
    <r>
      <rPr>
        <sz val="12"/>
        <color theme="1"/>
        <rFont val="標楷體"/>
        <family val="4"/>
        <charset val="136"/>
      </rPr>
      <t>列</t>
    </r>
    <phoneticPr fontId="8" type="noConversion"/>
  </si>
  <si>
    <r>
      <t>1.5.2.2.2 "90%"</t>
    </r>
    <r>
      <rPr>
        <sz val="12"/>
        <color theme="1"/>
        <rFont val="標楷體"/>
        <family val="4"/>
        <charset val="136"/>
      </rPr>
      <t>保本組合式存款</t>
    </r>
    <phoneticPr fontId="6"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</si>
  <si>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(11)</t>
    </r>
    <r>
      <rPr>
        <sz val="12"/>
        <color theme="1"/>
        <rFont val="標楷體"/>
        <family val="4"/>
        <charset val="136"/>
      </rPr>
      <t>欄第</t>
    </r>
    <r>
      <rPr>
        <sz val="12"/>
        <color theme="1"/>
        <rFont val="Times New Roman"/>
        <family val="1"/>
      </rPr>
      <t>(44)</t>
    </r>
    <r>
      <rPr>
        <sz val="12"/>
        <color theme="1"/>
        <rFont val="標楷體"/>
        <family val="4"/>
        <charset val="136"/>
      </rPr>
      <t>列</t>
    </r>
    <phoneticPr fontId="8" type="noConversion"/>
  </si>
  <si>
    <r>
      <t xml:space="preserve">1.5.2.3 </t>
    </r>
    <r>
      <rPr>
        <sz val="12"/>
        <color theme="1"/>
        <rFont val="標楷體"/>
        <family val="4"/>
        <charset val="136"/>
      </rPr>
      <t>其他</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</si>
  <si>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(21+55+58+208+237)</t>
    </r>
    <r>
      <rPr>
        <sz val="12"/>
        <color theme="1"/>
        <rFont val="標楷體"/>
        <family val="4"/>
        <charset val="136"/>
      </rPr>
      <t>列－「表</t>
    </r>
    <r>
      <rPr>
        <sz val="12"/>
        <color theme="1"/>
        <rFont val="Times New Roman"/>
        <family val="1"/>
      </rPr>
      <t>10-4</t>
    </r>
    <r>
      <rPr>
        <sz val="12"/>
        <color theme="1"/>
        <rFont val="標楷體"/>
        <family val="4"/>
        <charset val="136"/>
      </rPr>
      <t>：非關係人股票投資成本與市價明細表」第</t>
    </r>
    <r>
      <rPr>
        <sz val="12"/>
        <color theme="1"/>
        <rFont val="Times New Roman"/>
        <family val="1"/>
      </rPr>
      <t>(2)</t>
    </r>
    <r>
      <rPr>
        <sz val="12"/>
        <color theme="1"/>
        <rFont val="標楷體"/>
        <family val="4"/>
        <charset val="136"/>
      </rPr>
      <t>欄第</t>
    </r>
    <r>
      <rPr>
        <sz val="12"/>
        <color theme="1"/>
        <rFont val="Times New Roman"/>
        <family val="1"/>
      </rPr>
      <t>(30)</t>
    </r>
    <r>
      <rPr>
        <sz val="12"/>
        <color theme="1"/>
        <rFont val="標楷體"/>
        <family val="4"/>
        <charset val="136"/>
      </rPr>
      <t>列</t>
    </r>
    <phoneticPr fontId="8" type="noConversion"/>
  </si>
  <si>
    <r>
      <t xml:space="preserve">1.6 </t>
    </r>
    <r>
      <rPr>
        <sz val="12"/>
        <color theme="1"/>
        <rFont val="標楷體"/>
        <family val="4"/>
        <charset val="136"/>
      </rPr>
      <t>國內外資產集中度風險</t>
    </r>
    <r>
      <rPr>
        <sz val="12"/>
        <color theme="1"/>
        <rFont val="Times New Roman"/>
        <family val="1"/>
      </rPr>
      <t>--</t>
    </r>
    <r>
      <rPr>
        <sz val="12"/>
        <color theme="1"/>
        <rFont val="標楷體"/>
        <family val="4"/>
        <charset val="136"/>
      </rPr>
      <t>國內部份</t>
    </r>
    <phoneticPr fontId="8" type="noConversion"/>
  </si>
  <si>
    <r>
      <t xml:space="preserve">R1b </t>
    </r>
    <r>
      <rPr>
        <sz val="12"/>
        <color theme="1"/>
        <rFont val="標楷體"/>
        <family val="4"/>
        <charset val="136"/>
      </rPr>
      <t>國外資產風險</t>
    </r>
    <phoneticPr fontId="8" type="noConversion"/>
  </si>
  <si>
    <r>
      <t xml:space="preserve">1b.1 </t>
    </r>
    <r>
      <rPr>
        <sz val="12"/>
        <color theme="1"/>
        <rFont val="標楷體"/>
        <family val="4"/>
        <charset val="136"/>
      </rPr>
      <t>已開發國家</t>
    </r>
    <phoneticPr fontId="8" type="noConversion"/>
  </si>
  <si>
    <r>
      <t xml:space="preserve">1b.1.1 </t>
    </r>
    <r>
      <rPr>
        <sz val="12"/>
        <color theme="1"/>
        <rFont val="標楷體"/>
        <family val="4"/>
        <charset val="136"/>
      </rPr>
      <t>現金及外幣存款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</si>
  <si>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(107)</t>
    </r>
    <r>
      <rPr>
        <sz val="12"/>
        <color theme="1"/>
        <rFont val="標楷體"/>
        <family val="4"/>
        <charset val="136"/>
      </rPr>
      <t>列</t>
    </r>
    <phoneticPr fontId="6" type="noConversion"/>
  </si>
  <si>
    <r>
      <t xml:space="preserve">1b.1.2 </t>
    </r>
    <r>
      <rPr>
        <sz val="12"/>
        <color theme="1"/>
        <rFont val="標楷體"/>
        <family val="4"/>
        <charset val="136"/>
      </rPr>
      <t>固定型收益投資</t>
    </r>
    <phoneticPr fontId="8" type="noConversion"/>
  </si>
  <si>
    <r>
      <t xml:space="preserve">1b.1.2.1 </t>
    </r>
    <r>
      <rPr>
        <sz val="12"/>
        <color theme="1"/>
        <rFont val="標楷體"/>
        <family val="4"/>
        <charset val="136"/>
      </rPr>
      <t>公債(註4)</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</si>
  <si>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(22)</t>
    </r>
    <r>
      <rPr>
        <sz val="12"/>
        <color theme="1"/>
        <rFont val="標楷體"/>
        <family val="4"/>
        <charset val="136"/>
      </rPr>
      <t>列</t>
    </r>
  </si>
  <si>
    <r>
      <t xml:space="preserve">1b.1.2.2 </t>
    </r>
    <r>
      <rPr>
        <sz val="12"/>
        <color theme="1"/>
        <rFont val="標楷體"/>
        <family val="4"/>
        <charset val="136"/>
      </rPr>
      <t>公司債及金融資產受益證劵</t>
    </r>
    <r>
      <rPr>
        <sz val="12"/>
        <color theme="1"/>
        <rFont val="Times New Roman"/>
        <family val="1"/>
      </rPr>
      <t>(</t>
    </r>
    <r>
      <rPr>
        <sz val="12"/>
        <color theme="1"/>
        <rFont val="標楷體"/>
        <family val="4"/>
        <charset val="136"/>
      </rPr>
      <t>含資產基礎證劵</t>
    </r>
    <r>
      <rPr>
        <sz val="12"/>
        <color theme="1"/>
        <rFont val="Times New Roman"/>
        <family val="1"/>
      </rPr>
      <t>)</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</si>
  <si>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(44)</t>
    </r>
    <r>
      <rPr>
        <sz val="12"/>
        <color theme="1"/>
        <rFont val="標楷體"/>
        <family val="4"/>
        <charset val="136"/>
      </rPr>
      <t>列</t>
    </r>
  </si>
  <si>
    <r>
      <t xml:space="preserve">1b.1.2.3 </t>
    </r>
    <r>
      <rPr>
        <sz val="12"/>
        <color theme="1"/>
        <rFont val="標楷體"/>
        <family val="4"/>
        <charset val="136"/>
      </rPr>
      <t>不動產投資信託基金</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</si>
  <si>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(66)</t>
    </r>
    <r>
      <rPr>
        <sz val="12"/>
        <color theme="1"/>
        <rFont val="標楷體"/>
        <family val="4"/>
        <charset val="136"/>
      </rPr>
      <t>列</t>
    </r>
    <phoneticPr fontId="8" type="noConversion"/>
  </si>
  <si>
    <r>
      <t xml:space="preserve">1b.1.2.4 </t>
    </r>
    <r>
      <rPr>
        <sz val="12"/>
        <color theme="1"/>
        <rFont val="標楷體"/>
        <family val="4"/>
        <charset val="136"/>
      </rPr>
      <t>其他</t>
    </r>
    <phoneticPr fontId="8" type="noConversion"/>
  </si>
  <si>
    <r>
      <t xml:space="preserve">1b.1.2.4.1 </t>
    </r>
    <r>
      <rPr>
        <sz val="12"/>
        <color theme="1"/>
        <rFont val="標楷體"/>
        <family val="4"/>
        <charset val="136"/>
      </rPr>
      <t>有信用評等者</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</si>
  <si>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(88)</t>
    </r>
    <r>
      <rPr>
        <sz val="12"/>
        <color theme="1"/>
        <rFont val="標楷體"/>
        <family val="4"/>
        <charset val="136"/>
      </rPr>
      <t>列</t>
    </r>
  </si>
  <si>
    <r>
      <t xml:space="preserve">1b.1.2.4.2 </t>
    </r>
    <r>
      <rPr>
        <sz val="12"/>
        <color theme="1"/>
        <rFont val="標楷體"/>
        <family val="4"/>
        <charset val="136"/>
      </rPr>
      <t>無信用評等者</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</si>
  <si>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(115)</t>
    </r>
    <r>
      <rPr>
        <sz val="12"/>
        <color theme="1"/>
        <rFont val="標楷體"/>
        <family val="4"/>
        <charset val="136"/>
      </rPr>
      <t>列</t>
    </r>
    <phoneticPr fontId="8" type="noConversion"/>
  </si>
  <si>
    <r>
      <t xml:space="preserve">1b.1.3 </t>
    </r>
    <r>
      <rPr>
        <sz val="12"/>
        <color theme="1"/>
        <rFont val="標楷體"/>
        <family val="4"/>
        <charset val="136"/>
      </rPr>
      <t>股票</t>
    </r>
    <phoneticPr fontId="8" type="noConversion"/>
  </si>
  <si>
    <r>
      <t xml:space="preserve">1b.1.3.1 </t>
    </r>
    <r>
      <rPr>
        <sz val="12"/>
        <color theme="1"/>
        <rFont val="標楷體"/>
        <family val="4"/>
        <charset val="136"/>
      </rPr>
      <t>普通股</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</si>
  <si>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：非關係人股票投資成本與市價明細表」第</t>
    </r>
    <r>
      <rPr>
        <sz val="12"/>
        <color theme="1"/>
        <rFont val="Times New Roman"/>
        <family val="1"/>
      </rPr>
      <t>(6)</t>
    </r>
    <r>
      <rPr>
        <sz val="12"/>
        <color theme="1"/>
        <rFont val="標楷體"/>
        <family val="4"/>
        <charset val="136"/>
      </rPr>
      <t>欄第</t>
    </r>
    <r>
      <rPr>
        <sz val="12"/>
        <color theme="1"/>
        <rFont val="Times New Roman"/>
        <family val="1"/>
      </rPr>
      <t>(31+36)</t>
    </r>
    <r>
      <rPr>
        <sz val="12"/>
        <color theme="1"/>
        <rFont val="標楷體"/>
        <family val="4"/>
        <charset val="136"/>
      </rPr>
      <t>列與第</t>
    </r>
    <r>
      <rPr>
        <sz val="12"/>
        <color theme="1"/>
        <rFont val="Times New Roman"/>
        <family val="1"/>
      </rPr>
      <t>(5)</t>
    </r>
    <r>
      <rPr>
        <sz val="12"/>
        <color theme="1"/>
        <rFont val="標楷體"/>
        <family val="4"/>
        <charset val="136"/>
      </rPr>
      <t>欄第</t>
    </r>
    <r>
      <rPr>
        <sz val="12"/>
        <color theme="1"/>
        <rFont val="Times New Roman"/>
        <family val="1"/>
      </rPr>
      <t>(37)</t>
    </r>
    <r>
      <rPr>
        <sz val="12"/>
        <color theme="1"/>
        <rFont val="標楷體"/>
        <family val="4"/>
        <charset val="136"/>
      </rPr>
      <t>列之合計數</t>
    </r>
    <phoneticPr fontId="8" type="noConversion"/>
  </si>
  <si>
    <r>
      <t xml:space="preserve">1b.1.3.2 </t>
    </r>
    <r>
      <rPr>
        <sz val="12"/>
        <color theme="1"/>
        <rFont val="標楷體"/>
        <family val="4"/>
        <charset val="136"/>
      </rPr>
      <t>特別股</t>
    </r>
    <phoneticPr fontId="8" type="noConversion"/>
  </si>
  <si>
    <r>
      <t xml:space="preserve">1b.1.3.2.1 </t>
    </r>
    <r>
      <rPr>
        <sz val="12"/>
        <color theme="1"/>
        <rFont val="標楷體"/>
        <family val="4"/>
        <charset val="136"/>
      </rPr>
      <t>固定收益特別股</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</si>
  <si>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(110)</t>
    </r>
    <r>
      <rPr>
        <sz val="12"/>
        <color theme="1"/>
        <rFont val="標楷體"/>
        <family val="4"/>
        <charset val="136"/>
      </rPr>
      <t>列</t>
    </r>
  </si>
  <si>
    <r>
      <t xml:space="preserve">1b.1.3.2.2 </t>
    </r>
    <r>
      <rPr>
        <sz val="12"/>
        <color theme="1"/>
        <rFont val="標楷體"/>
        <family val="4"/>
        <charset val="136"/>
      </rPr>
      <t>非固定收益特別股</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</si>
  <si>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(41)</t>
    </r>
    <r>
      <rPr>
        <sz val="12"/>
        <color theme="1"/>
        <rFont val="標楷體"/>
        <family val="4"/>
        <charset val="136"/>
      </rPr>
      <t>列與第</t>
    </r>
    <r>
      <rPr>
        <sz val="12"/>
        <color theme="1"/>
        <rFont val="Times New Roman"/>
        <family val="1"/>
      </rPr>
      <t>(5)</t>
    </r>
    <r>
      <rPr>
        <sz val="12"/>
        <color theme="1"/>
        <rFont val="標楷體"/>
        <family val="4"/>
        <charset val="136"/>
      </rPr>
      <t>欄第</t>
    </r>
    <r>
      <rPr>
        <sz val="12"/>
        <color theme="1"/>
        <rFont val="Times New Roman"/>
        <family val="1"/>
      </rPr>
      <t>(42)</t>
    </r>
    <r>
      <rPr>
        <sz val="12"/>
        <color theme="1"/>
        <rFont val="標楷體"/>
        <family val="4"/>
        <charset val="136"/>
      </rPr>
      <t>列之合計數</t>
    </r>
    <phoneticPr fontId="8" type="noConversion"/>
  </si>
  <si>
    <r>
      <t xml:space="preserve">1b.1.4 </t>
    </r>
    <r>
      <rPr>
        <sz val="12"/>
        <color theme="1"/>
        <rFont val="標楷體"/>
        <family val="4"/>
        <charset val="136"/>
      </rPr>
      <t>受益憑證及信託資金</t>
    </r>
    <phoneticPr fontId="8" type="noConversion"/>
  </si>
  <si>
    <r>
      <t xml:space="preserve">1b.1.4.1 </t>
    </r>
    <r>
      <rPr>
        <sz val="12"/>
        <color theme="1"/>
        <rFont val="標楷體"/>
        <family val="4"/>
        <charset val="136"/>
      </rPr>
      <t>股票型共同基金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</si>
  <si>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(43)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已開發國家</t>
    </r>
    <r>
      <rPr>
        <sz val="10"/>
        <rFont val="Book Antiqua"/>
        <family val="1"/>
      </rPr>
      <t/>
    </r>
    <phoneticPr fontId="8" type="noConversion"/>
  </si>
  <si>
    <r>
      <t xml:space="preserve">1b.1.4.2 </t>
    </r>
    <r>
      <rPr>
        <sz val="12"/>
        <color theme="1"/>
        <rFont val="標楷體"/>
        <family val="4"/>
        <charset val="136"/>
      </rPr>
      <t>債券型共同基金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</si>
  <si>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已開發國家</t>
    </r>
    <phoneticPr fontId="8" type="noConversion"/>
  </si>
  <si>
    <r>
      <t xml:space="preserve">1b.1.4.3 </t>
    </r>
    <r>
      <rPr>
        <sz val="12"/>
        <color theme="1"/>
        <rFont val="標楷體"/>
        <family val="4"/>
        <charset val="136"/>
      </rPr>
      <t>平衡型共同基金及多重資產型基金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</si>
  <si>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(45)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已開發國家</t>
    </r>
    <phoneticPr fontId="8" type="noConversion"/>
  </si>
  <si>
    <r>
      <t xml:space="preserve">1b.1.4.4 </t>
    </r>
    <r>
      <rPr>
        <sz val="12"/>
        <color theme="1"/>
        <rFont val="標楷體"/>
        <family val="4"/>
        <charset val="136"/>
      </rPr>
      <t>貨幣型共同基金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</si>
  <si>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(46)</t>
    </r>
    <r>
      <rPr>
        <sz val="12"/>
        <color theme="1"/>
        <rFont val="標楷體"/>
        <family val="4"/>
        <charset val="136"/>
      </rPr>
      <t>列</t>
    </r>
    <phoneticPr fontId="8" type="noConversion"/>
  </si>
  <si>
    <r>
      <t xml:space="preserve">1b.1.4.5 </t>
    </r>
    <r>
      <rPr>
        <sz val="12"/>
        <color theme="1"/>
        <rFont val="標楷體"/>
        <family val="4"/>
        <charset val="136"/>
      </rPr>
      <t>私募股權基金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</si>
  <si>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值計算表」國內發行其投資區域包含國外之私募基金-已開發國家</t>
    </r>
    <phoneticPr fontId="8" type="noConversion"/>
  </si>
  <si>
    <r>
      <t xml:space="preserve">1b.1.4.6 </t>
    </r>
    <r>
      <rPr>
        <sz val="12"/>
        <color theme="1"/>
        <rFont val="標楷體"/>
        <family val="4"/>
        <charset val="136"/>
      </rPr>
      <t>私募債權基金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</si>
  <si>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(48)</t>
    </r>
    <r>
      <rPr>
        <sz val="12"/>
        <color theme="1"/>
        <rFont val="標楷體"/>
        <family val="4"/>
        <charset val="136"/>
      </rPr>
      <t>列</t>
    </r>
    <phoneticPr fontId="8" type="noConversion"/>
  </si>
  <si>
    <r>
      <t xml:space="preserve">1b.1.4.7 </t>
    </r>
    <r>
      <rPr>
        <sz val="12"/>
        <color theme="1"/>
        <rFont val="標楷體"/>
        <family val="4"/>
        <charset val="136"/>
      </rPr>
      <t>不動產私募基金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</si>
  <si>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(49)</t>
    </r>
    <r>
      <rPr>
        <sz val="12"/>
        <color theme="1"/>
        <rFont val="標楷體"/>
        <family val="4"/>
        <charset val="136"/>
      </rPr>
      <t>列</t>
    </r>
    <phoneticPr fontId="8" type="noConversion"/>
  </si>
  <si>
    <r>
      <t xml:space="preserve">1b.1.4.8 </t>
    </r>
    <r>
      <rPr>
        <sz val="12"/>
        <color theme="1"/>
        <rFont val="標楷體"/>
        <family val="4"/>
        <charset val="136"/>
      </rPr>
      <t>基礎建設基金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</si>
  <si>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(133)</t>
    </r>
    <r>
      <rPr>
        <sz val="12"/>
        <color theme="1"/>
        <rFont val="標楷體"/>
        <family val="4"/>
        <charset val="136"/>
      </rPr>
      <t>列</t>
    </r>
    <phoneticPr fontId="8" type="noConversion"/>
  </si>
  <si>
    <r>
      <t xml:space="preserve">1b.1.5 </t>
    </r>
    <r>
      <rPr>
        <sz val="12"/>
        <color theme="1"/>
        <rFont val="標楷體"/>
        <family val="4"/>
        <charset val="136"/>
      </rPr>
      <t>放款</t>
    </r>
    <phoneticPr fontId="8" type="noConversion"/>
  </si>
  <si>
    <r>
      <t xml:space="preserve">1b.1.5.1 </t>
    </r>
    <r>
      <rPr>
        <sz val="12"/>
        <color theme="1"/>
        <rFont val="標楷體"/>
        <family val="4"/>
        <charset val="136"/>
      </rPr>
      <t>外幣保單放款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</si>
  <si>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(123)</t>
    </r>
    <r>
      <rPr>
        <sz val="12"/>
        <color theme="1"/>
        <rFont val="標楷體"/>
        <family val="4"/>
        <charset val="136"/>
      </rPr>
      <t>列</t>
    </r>
    <phoneticPr fontId="6" type="noConversion"/>
  </si>
  <si>
    <r>
      <t xml:space="preserve">1b.1.5.2 </t>
    </r>
    <r>
      <rPr>
        <sz val="12"/>
        <color theme="1"/>
        <rFont val="標楷體"/>
        <family val="4"/>
        <charset val="136"/>
      </rPr>
      <t>其他放款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</si>
  <si>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(124)</t>
    </r>
    <r>
      <rPr>
        <sz val="12"/>
        <color theme="1"/>
        <rFont val="標楷體"/>
        <family val="4"/>
        <charset val="136"/>
      </rPr>
      <t>列</t>
    </r>
    <phoneticPr fontId="6" type="noConversion"/>
  </si>
  <si>
    <r>
      <t xml:space="preserve">1b.1.6 </t>
    </r>
    <r>
      <rPr>
        <sz val="12"/>
        <color theme="1"/>
        <rFont val="標楷體"/>
        <family val="4"/>
        <charset val="136"/>
      </rPr>
      <t>不動產</t>
    </r>
    <phoneticPr fontId="8" type="noConversion"/>
  </si>
  <si>
    <r>
      <t xml:space="preserve">1b.1.6.1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1b.1.6.2</t>
    </r>
    <r>
      <rPr>
        <sz val="12"/>
        <color theme="1"/>
        <rFont val="標楷體"/>
        <family val="4"/>
        <charset val="136"/>
      </rPr>
      <t>外</t>
    </r>
    <r>
      <rPr>
        <sz val="12"/>
        <color theme="1"/>
        <rFont val="Times New Roman"/>
        <family val="1"/>
      </rPr>
      <t>)</t>
    </r>
    <phoneticPr fontId="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</si>
  <si>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(11)</t>
    </r>
    <r>
      <rPr>
        <sz val="12"/>
        <color theme="1"/>
        <rFont val="標楷體"/>
        <family val="4"/>
        <charset val="136"/>
      </rPr>
      <t>欄第</t>
    </r>
    <r>
      <rPr>
        <sz val="12"/>
        <color theme="1"/>
        <rFont val="Times New Roman"/>
        <family val="1"/>
      </rPr>
      <t>(8+11)</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：投資用不動產為素地或自</t>
    </r>
    <r>
      <rPr>
        <sz val="12"/>
        <color theme="1"/>
        <rFont val="Times New Roman"/>
        <family val="1"/>
      </rPr>
      <t>100</t>
    </r>
    <r>
      <rPr>
        <sz val="12"/>
        <color theme="1"/>
        <rFont val="標楷體"/>
        <family val="4"/>
        <charset val="136"/>
      </rPr>
      <t>年</t>
    </r>
    <r>
      <rPr>
        <sz val="12"/>
        <color theme="1"/>
        <rFont val="Times New Roman"/>
        <family val="1"/>
      </rPr>
      <t>2</t>
    </r>
    <r>
      <rPr>
        <sz val="12"/>
        <color theme="1"/>
        <rFont val="標楷體"/>
        <family val="4"/>
        <charset val="136"/>
      </rPr>
      <t>月</t>
    </r>
    <r>
      <rPr>
        <sz val="12"/>
        <color theme="1"/>
        <rFont val="Times New Roman"/>
        <family val="1"/>
      </rPr>
      <t>24</t>
    </r>
    <r>
      <rPr>
        <sz val="12"/>
        <color theme="1"/>
        <rFont val="標楷體"/>
        <family val="4"/>
        <charset val="136"/>
      </rPr>
      <t>日起未能符合即時利用並有收益認定基準且報經主管機關核准展延期限者加計風險資本額調整計算表」第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(4)</t>
    </r>
    <r>
      <rPr>
        <sz val="12"/>
        <color theme="1"/>
        <rFont val="標楷體"/>
        <family val="4"/>
        <charset val="136"/>
      </rPr>
      <t>列</t>
    </r>
    <phoneticPr fontId="8" type="noConversion"/>
  </si>
  <si>
    <r>
      <t xml:space="preserve">1b.1.6.2  </t>
    </r>
    <r>
      <rPr>
        <sz val="12"/>
        <color theme="1"/>
        <rFont val="標楷體"/>
        <family val="4"/>
        <charset val="136"/>
      </rPr>
      <t>不動產投資為素地或未能符合</t>
    </r>
    <r>
      <rPr>
        <sz val="12"/>
        <color theme="1"/>
        <rFont val="Times New Roman"/>
        <family val="1"/>
      </rPr>
      <t xml:space="preserve">
          </t>
    </r>
    <r>
      <rPr>
        <sz val="12"/>
        <color theme="1"/>
        <rFont val="標楷體"/>
        <family val="4"/>
        <charset val="136"/>
      </rPr>
      <t>即時利用並有收益認定基準者</t>
    </r>
    <phoneticPr fontId="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</si>
  <si>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(4)</t>
    </r>
    <r>
      <rPr>
        <sz val="12"/>
        <color theme="1"/>
        <rFont val="標楷體"/>
        <family val="4"/>
        <charset val="136"/>
      </rPr>
      <t>列</t>
    </r>
    <phoneticPr fontId="8" type="noConversion"/>
  </si>
  <si>
    <r>
      <t xml:space="preserve">1b.1.7 </t>
    </r>
    <r>
      <rPr>
        <sz val="12"/>
        <color theme="1"/>
        <rFont val="標楷體"/>
        <family val="4"/>
        <charset val="136"/>
      </rPr>
      <t>對沖基金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</si>
  <si>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(126)</t>
    </r>
    <r>
      <rPr>
        <sz val="12"/>
        <color theme="1"/>
        <rFont val="標楷體"/>
        <family val="4"/>
        <charset val="136"/>
      </rPr>
      <t>列</t>
    </r>
    <phoneticPr fontId="6" type="noConversion"/>
  </si>
  <si>
    <r>
      <t xml:space="preserve">1b.1.8 ETF - </t>
    </r>
    <r>
      <rPr>
        <sz val="12"/>
        <color theme="1"/>
        <rFont val="標楷體"/>
        <family val="4"/>
        <charset val="136"/>
      </rPr>
      <t>股票型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</si>
  <si>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股票型帳載價值</t>
    </r>
    <r>
      <rPr>
        <sz val="12"/>
        <color theme="1"/>
        <rFont val="Times New Roman"/>
        <family val="1"/>
      </rPr>
      <t>-</t>
    </r>
    <r>
      <rPr>
        <sz val="12"/>
        <color theme="1"/>
        <rFont val="標楷體"/>
        <family val="4"/>
        <charset val="136"/>
      </rPr>
      <t>已開發國家</t>
    </r>
    <phoneticPr fontId="8" type="noConversion"/>
  </si>
  <si>
    <r>
      <t xml:space="preserve">1b.1.9 ETF - </t>
    </r>
    <r>
      <rPr>
        <sz val="12"/>
        <color theme="1"/>
        <rFont val="標楷體"/>
        <family val="4"/>
        <charset val="136"/>
      </rPr>
      <t>債券型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</si>
  <si>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債券型帳載價值</t>
    </r>
    <r>
      <rPr>
        <sz val="12"/>
        <color theme="1"/>
        <rFont val="Times New Roman"/>
        <family val="1"/>
      </rPr>
      <t>-</t>
    </r>
    <r>
      <rPr>
        <sz val="12"/>
        <color theme="1"/>
        <rFont val="標楷體"/>
        <family val="4"/>
        <charset val="136"/>
      </rPr>
      <t>已開發國家</t>
    </r>
    <phoneticPr fontId="8" type="noConversion"/>
  </si>
  <si>
    <r>
      <t xml:space="preserve">1b.1.10 ETF - </t>
    </r>
    <r>
      <rPr>
        <sz val="12"/>
        <color theme="1"/>
        <rFont val="標楷體"/>
        <family val="4"/>
        <charset val="136"/>
      </rPr>
      <t>其他型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</si>
  <si>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其他型帳載價值</t>
    </r>
    <r>
      <rPr>
        <sz val="12"/>
        <color theme="1"/>
        <rFont val="Times New Roman"/>
        <family val="1"/>
      </rPr>
      <t>-</t>
    </r>
    <r>
      <rPr>
        <sz val="12"/>
        <color theme="1"/>
        <rFont val="標楷體"/>
        <family val="4"/>
        <charset val="136"/>
      </rPr>
      <t>已開發國家</t>
    </r>
    <phoneticPr fontId="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</si>
  <si>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帳載價值</t>
    </r>
    <r>
      <rPr>
        <sz val="12"/>
        <color theme="1"/>
        <rFont val="Times New Roman"/>
        <family val="1"/>
      </rPr>
      <t>-</t>
    </r>
    <r>
      <rPr>
        <sz val="12"/>
        <color theme="1"/>
        <rFont val="標楷體"/>
        <family val="4"/>
        <charset val="136"/>
      </rPr>
      <t>已開發國家</t>
    </r>
    <phoneticPr fontId="8" type="noConversion"/>
  </si>
  <si>
    <r>
      <t xml:space="preserve">1b.1.12 </t>
    </r>
    <r>
      <rPr>
        <sz val="12"/>
        <color theme="1"/>
        <rFont val="標楷體"/>
        <family val="4"/>
        <charset val="136"/>
      </rPr>
      <t>組合式存款</t>
    </r>
    <phoneticPr fontId="8" type="noConversion"/>
  </si>
  <si>
    <r>
      <t>1b.1.12.1 "100%"</t>
    </r>
    <r>
      <rPr>
        <sz val="12"/>
        <color theme="1"/>
        <rFont val="標楷體"/>
        <family val="4"/>
        <charset val="136"/>
      </rPr>
      <t>保本組合式存款</t>
    </r>
    <phoneticPr fontId="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</si>
  <si>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(12)</t>
    </r>
    <r>
      <rPr>
        <sz val="12"/>
        <color theme="1"/>
        <rFont val="標楷體"/>
        <family val="4"/>
        <charset val="136"/>
      </rPr>
      <t>欄第</t>
    </r>
    <r>
      <rPr>
        <sz val="12"/>
        <color theme="1"/>
        <rFont val="Times New Roman"/>
        <family val="1"/>
      </rPr>
      <t>(22)</t>
    </r>
    <r>
      <rPr>
        <sz val="12"/>
        <color theme="1"/>
        <rFont val="標楷體"/>
        <family val="4"/>
        <charset val="136"/>
      </rPr>
      <t>列</t>
    </r>
    <phoneticPr fontId="8" type="noConversion"/>
  </si>
  <si>
    <r>
      <t>1b.1.12.2 "90%"</t>
    </r>
    <r>
      <rPr>
        <sz val="12"/>
        <color theme="1"/>
        <rFont val="標楷體"/>
        <family val="4"/>
        <charset val="136"/>
      </rPr>
      <t>保本組合式存款</t>
    </r>
    <phoneticPr fontId="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</si>
  <si>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(12)</t>
    </r>
    <r>
      <rPr>
        <sz val="12"/>
        <color theme="1"/>
        <rFont val="標楷體"/>
        <family val="4"/>
        <charset val="136"/>
      </rPr>
      <t>欄第</t>
    </r>
    <r>
      <rPr>
        <sz val="12"/>
        <color theme="1"/>
        <rFont val="Times New Roman"/>
        <family val="1"/>
      </rPr>
      <t>(44)</t>
    </r>
    <r>
      <rPr>
        <sz val="12"/>
        <color theme="1"/>
        <rFont val="標楷體"/>
        <family val="4"/>
        <charset val="136"/>
      </rPr>
      <t>列</t>
    </r>
    <phoneticPr fontId="8" type="noConversion"/>
  </si>
  <si>
    <r>
      <t xml:space="preserve">1b.1.13 </t>
    </r>
    <r>
      <rPr>
        <sz val="12"/>
        <color theme="1"/>
        <rFont val="標楷體"/>
        <family val="4"/>
        <charset val="136"/>
      </rPr>
      <t>其他</t>
    </r>
    <phoneticPr fontId="8" type="noConversion"/>
  </si>
  <si>
    <r>
      <t xml:space="preserve">1b.1.13.1 </t>
    </r>
    <r>
      <rPr>
        <sz val="12"/>
        <color theme="1"/>
        <rFont val="標楷體"/>
        <family val="4"/>
        <charset val="136"/>
      </rPr>
      <t>其他</t>
    </r>
    <r>
      <rPr>
        <sz val="12"/>
        <color theme="1"/>
        <rFont val="Times New Roman"/>
        <family val="1"/>
      </rPr>
      <t>(</t>
    </r>
    <r>
      <rPr>
        <sz val="12"/>
        <color theme="1"/>
        <rFont val="標楷體"/>
        <family val="4"/>
        <charset val="136"/>
      </rPr>
      <t>除</t>
    </r>
    <r>
      <rPr>
        <sz val="12"/>
        <color theme="1"/>
        <rFont val="Times New Roman"/>
        <family val="1"/>
      </rPr>
      <t>1b.1.13.2</t>
    </r>
    <r>
      <rPr>
        <sz val="12"/>
        <color theme="1"/>
        <rFont val="標楷體"/>
        <family val="4"/>
        <charset val="136"/>
      </rPr>
      <t>外</t>
    </r>
    <r>
      <rPr>
        <sz val="12"/>
        <color theme="1"/>
        <rFont val="Times New Roman"/>
        <family val="1"/>
      </rPr>
      <t>)</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</si>
  <si>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列</t>
    </r>
    <phoneticPr fontId="8" type="noConversion"/>
  </si>
  <si>
    <r>
      <t xml:space="preserve">1b.1.13.2 </t>
    </r>
    <r>
      <rPr>
        <sz val="12"/>
        <color theme="1"/>
        <rFont val="標楷體"/>
        <family val="4"/>
        <charset val="136"/>
      </rPr>
      <t>經由信託方式取得國外及大陸地區不動產</t>
    </r>
    <phoneticPr fontId="8"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</si>
  <si>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列</t>
    </r>
    <phoneticPr fontId="6" type="noConversion"/>
  </si>
  <si>
    <r>
      <t xml:space="preserve">1b.1.13.3 </t>
    </r>
    <r>
      <rPr>
        <sz val="12"/>
        <color theme="1"/>
        <rFont val="標楷體"/>
        <family val="4"/>
        <charset val="136"/>
      </rPr>
      <t>公共投資、</t>
    </r>
    <r>
      <rPr>
        <sz val="12"/>
        <color theme="1"/>
        <rFont val="Times New Roman"/>
        <family val="1"/>
      </rPr>
      <t>5+2</t>
    </r>
    <r>
      <rPr>
        <sz val="12"/>
        <color theme="1"/>
        <rFont val="標楷體"/>
        <family val="4"/>
        <charset val="136"/>
      </rPr>
      <t>及六大核心產業國內發行但其投資區域包含國外者</t>
    </r>
    <phoneticPr fontId="8" type="noConversion"/>
  </si>
  <si>
    <r>
      <t xml:space="preserve">1b.1.13.3.1 </t>
    </r>
    <r>
      <rPr>
        <sz val="12"/>
        <color theme="1"/>
        <rFont val="標楷體"/>
        <family val="4"/>
        <charset val="136"/>
      </rPr>
      <t>公共投資</t>
    </r>
    <r>
      <rPr>
        <sz val="12"/>
        <color theme="1"/>
        <rFont val="Times New Roman"/>
        <family val="1"/>
      </rPr>
      <t>(100%)(</t>
    </r>
    <r>
      <rPr>
        <sz val="12"/>
        <color theme="1"/>
        <rFont val="標楷體"/>
        <family val="4"/>
        <charset val="136"/>
      </rPr>
      <t>國內發行但其投資區域包含國外者</t>
    </r>
    <r>
      <rPr>
        <sz val="12"/>
        <color theme="1"/>
        <rFont val="Times New Roman"/>
        <family val="1"/>
      </rPr>
      <t>)</t>
    </r>
    <phoneticPr fontId="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</si>
  <si>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值計算表」國內發行但其投資區域包含國外之公共投資、</t>
    </r>
    <r>
      <rPr>
        <sz val="12"/>
        <color theme="1"/>
        <rFont val="Times New Roman"/>
        <family val="1"/>
      </rPr>
      <t>5+2</t>
    </r>
    <r>
      <rPr>
        <sz val="12"/>
        <color theme="1"/>
        <rFont val="標楷體"/>
        <family val="4"/>
        <charset val="136"/>
      </rPr>
      <t>及六大核心產業</t>
    </r>
    <r>
      <rPr>
        <sz val="12"/>
        <color theme="1"/>
        <rFont val="Times New Roman"/>
        <family val="1"/>
      </rPr>
      <t>-</t>
    </r>
    <r>
      <rPr>
        <sz val="12"/>
        <color theme="1"/>
        <rFont val="標楷體"/>
        <family val="4"/>
        <charset val="136"/>
      </rPr>
      <t>已開發國家</t>
    </r>
    <r>
      <rPr>
        <sz val="12"/>
        <color theme="1"/>
        <rFont val="Times New Roman"/>
        <family val="1"/>
      </rPr>
      <t xml:space="preserve"> (</t>
    </r>
    <r>
      <rPr>
        <sz val="12"/>
        <color theme="1"/>
        <rFont val="標楷體"/>
        <family val="4"/>
        <charset val="136"/>
      </rPr>
      <t>公共投資</t>
    </r>
    <r>
      <rPr>
        <sz val="12"/>
        <color theme="1"/>
        <rFont val="Times New Roman"/>
        <family val="1"/>
      </rPr>
      <t>(100%))</t>
    </r>
    <phoneticPr fontId="8" type="noConversion"/>
  </si>
  <si>
    <r>
      <t xml:space="preserve">1b.1.13.3.2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r>
      <rPr>
        <sz val="12"/>
        <color theme="1"/>
        <rFont val="標楷體"/>
        <family val="4"/>
        <charset val="136"/>
      </rPr>
      <t>國內發行但其投資區域包含國外者</t>
    </r>
    <r>
      <rPr>
        <sz val="12"/>
        <color theme="1"/>
        <rFont val="Times New Roman"/>
        <family val="1"/>
      </rPr>
      <t>)</t>
    </r>
    <phoneticPr fontId="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</si>
  <si>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值計算表」國內發行但其投資區域包含國外之公共投資、</t>
    </r>
    <r>
      <rPr>
        <sz val="12"/>
        <color theme="1"/>
        <rFont val="Times New Roman"/>
        <family val="1"/>
      </rPr>
      <t>5+2</t>
    </r>
    <r>
      <rPr>
        <sz val="12"/>
        <color theme="1"/>
        <rFont val="標楷體"/>
        <family val="4"/>
        <charset val="136"/>
      </rPr>
      <t>及六大核心產業</t>
    </r>
    <r>
      <rPr>
        <sz val="12"/>
        <color theme="1"/>
        <rFont val="Times New Roman"/>
        <family val="1"/>
      </rPr>
      <t>-</t>
    </r>
    <r>
      <rPr>
        <sz val="12"/>
        <color theme="1"/>
        <rFont val="標楷體"/>
        <family val="4"/>
        <charset val="136"/>
      </rPr>
      <t>已開發國家</t>
    </r>
    <r>
      <rPr>
        <sz val="12"/>
        <color theme="1"/>
        <rFont val="Times New Roman"/>
        <family val="1"/>
      </rPr>
      <t xml:space="preserve">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</si>
  <si>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t xml:space="preserve">1b.2 </t>
    </r>
    <r>
      <rPr>
        <sz val="12"/>
        <color theme="1"/>
        <rFont val="標楷體"/>
        <family val="4"/>
        <charset val="136"/>
      </rPr>
      <t>新興市場</t>
    </r>
    <phoneticPr fontId="8" type="noConversion"/>
  </si>
  <si>
    <r>
      <t xml:space="preserve">1b.2.1 </t>
    </r>
    <r>
      <rPr>
        <sz val="12"/>
        <color theme="1"/>
        <rFont val="標楷體"/>
        <family val="4"/>
        <charset val="136"/>
      </rPr>
      <t>現金及外幣存款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</si>
  <si>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(137)</t>
    </r>
    <r>
      <rPr>
        <sz val="12"/>
        <color theme="1"/>
        <rFont val="標楷體"/>
        <family val="4"/>
        <charset val="136"/>
      </rPr>
      <t>列</t>
    </r>
    <phoneticPr fontId="6" type="noConversion"/>
  </si>
  <si>
    <r>
      <t xml:space="preserve">1b.2.2 </t>
    </r>
    <r>
      <rPr>
        <sz val="12"/>
        <color theme="1"/>
        <rFont val="標楷體"/>
        <family val="4"/>
        <charset val="136"/>
      </rPr>
      <t>固定型收益投資</t>
    </r>
    <phoneticPr fontId="8" type="noConversion"/>
  </si>
  <si>
    <r>
      <t xml:space="preserve">1b.2.2.1 </t>
    </r>
    <r>
      <rPr>
        <sz val="12"/>
        <color theme="1"/>
        <rFont val="標楷體"/>
        <family val="4"/>
        <charset val="136"/>
      </rPr>
      <t>公債</t>
    </r>
    <r>
      <rPr>
        <sz val="12"/>
        <color theme="1"/>
        <rFont val="Times New Roman"/>
        <family val="1"/>
      </rPr>
      <t>(</t>
    </r>
    <r>
      <rPr>
        <sz val="12"/>
        <color theme="1"/>
        <rFont val="標楷體"/>
        <family val="4"/>
        <charset val="136"/>
      </rPr>
      <t>註</t>
    </r>
    <r>
      <rPr>
        <sz val="12"/>
        <color theme="1"/>
        <rFont val="Times New Roman"/>
        <family val="1"/>
      </rPr>
      <t>5)</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</si>
  <si>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(22)</t>
    </r>
    <r>
      <rPr>
        <sz val="12"/>
        <color theme="1"/>
        <rFont val="標楷體"/>
        <family val="4"/>
        <charset val="136"/>
      </rPr>
      <t>列</t>
    </r>
  </si>
  <si>
    <r>
      <t xml:space="preserve">1b.2.2.2 </t>
    </r>
    <r>
      <rPr>
        <sz val="12"/>
        <color theme="1"/>
        <rFont val="標楷體"/>
        <family val="4"/>
        <charset val="136"/>
      </rPr>
      <t>公司債及金融資產受益證劵</t>
    </r>
    <r>
      <rPr>
        <sz val="12"/>
        <color theme="1"/>
        <rFont val="Times New Roman"/>
        <family val="1"/>
      </rPr>
      <t>(</t>
    </r>
    <r>
      <rPr>
        <sz val="12"/>
        <color theme="1"/>
        <rFont val="標楷體"/>
        <family val="4"/>
        <charset val="136"/>
      </rPr>
      <t>含資產基礎證劵</t>
    </r>
    <r>
      <rPr>
        <sz val="12"/>
        <color theme="1"/>
        <rFont val="Times New Roman"/>
        <family val="1"/>
      </rPr>
      <t>)</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</si>
  <si>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(44)</t>
    </r>
    <r>
      <rPr>
        <sz val="12"/>
        <color theme="1"/>
        <rFont val="標楷體"/>
        <family val="4"/>
        <charset val="136"/>
      </rPr>
      <t>列</t>
    </r>
  </si>
  <si>
    <r>
      <t xml:space="preserve">1b.2.2.3 </t>
    </r>
    <r>
      <rPr>
        <sz val="12"/>
        <color theme="1"/>
        <rFont val="標楷體"/>
        <family val="4"/>
        <charset val="136"/>
      </rPr>
      <t>不動產投資信託基金</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</si>
  <si>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(66)</t>
    </r>
    <r>
      <rPr>
        <sz val="12"/>
        <color theme="1"/>
        <rFont val="標楷體"/>
        <family val="4"/>
        <charset val="136"/>
      </rPr>
      <t>列</t>
    </r>
  </si>
  <si>
    <r>
      <t xml:space="preserve">1b.2.2.4 </t>
    </r>
    <r>
      <rPr>
        <sz val="12"/>
        <color theme="1"/>
        <rFont val="標楷體"/>
        <family val="4"/>
        <charset val="136"/>
      </rPr>
      <t>其他</t>
    </r>
    <phoneticPr fontId="8" type="noConversion"/>
  </si>
  <si>
    <r>
      <t xml:space="preserve">1b.2.2.4.1 </t>
    </r>
    <r>
      <rPr>
        <sz val="12"/>
        <color theme="1"/>
        <rFont val="標楷體"/>
        <family val="4"/>
        <charset val="136"/>
      </rPr>
      <t>有信用評等者</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</si>
  <si>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(88)</t>
    </r>
    <r>
      <rPr>
        <sz val="12"/>
        <color theme="1"/>
        <rFont val="標楷體"/>
        <family val="4"/>
        <charset val="136"/>
      </rPr>
      <t>列</t>
    </r>
  </si>
  <si>
    <r>
      <t xml:space="preserve">1b.2.2.4.2 </t>
    </r>
    <r>
      <rPr>
        <sz val="12"/>
        <color theme="1"/>
        <rFont val="標楷體"/>
        <family val="4"/>
        <charset val="136"/>
      </rPr>
      <t>無信用評等者</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</si>
  <si>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(145)</t>
    </r>
    <r>
      <rPr>
        <sz val="12"/>
        <color theme="1"/>
        <rFont val="標楷體"/>
        <family val="4"/>
        <charset val="136"/>
      </rPr>
      <t>列</t>
    </r>
    <phoneticPr fontId="8" type="noConversion"/>
  </si>
  <si>
    <r>
      <t xml:space="preserve">1b.2.3 </t>
    </r>
    <r>
      <rPr>
        <sz val="12"/>
        <color theme="1"/>
        <rFont val="標楷體"/>
        <family val="4"/>
        <charset val="136"/>
      </rPr>
      <t>股票</t>
    </r>
    <phoneticPr fontId="8" type="noConversion"/>
  </si>
  <si>
    <r>
      <t xml:space="preserve">1b.2.3.1 </t>
    </r>
    <r>
      <rPr>
        <sz val="12"/>
        <color theme="1"/>
        <rFont val="標楷體"/>
        <family val="4"/>
        <charset val="136"/>
      </rPr>
      <t>普通股</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</si>
  <si>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：非關係人股票投資成本與市價明細表」第</t>
    </r>
    <r>
      <rPr>
        <sz val="12"/>
        <color theme="1"/>
        <rFont val="Times New Roman"/>
        <family val="1"/>
      </rPr>
      <t>(6)</t>
    </r>
    <r>
      <rPr>
        <sz val="12"/>
        <color theme="1"/>
        <rFont val="標楷體"/>
        <family val="4"/>
        <charset val="136"/>
      </rPr>
      <t>欄第</t>
    </r>
    <r>
      <rPr>
        <sz val="12"/>
        <color theme="1"/>
        <rFont val="Times New Roman"/>
        <family val="1"/>
      </rPr>
      <t>(32+44)</t>
    </r>
    <r>
      <rPr>
        <sz val="12"/>
        <color theme="1"/>
        <rFont val="標楷體"/>
        <family val="4"/>
        <charset val="136"/>
      </rPr>
      <t>列與第</t>
    </r>
    <r>
      <rPr>
        <sz val="12"/>
        <color theme="1"/>
        <rFont val="Times New Roman"/>
        <family val="1"/>
      </rPr>
      <t>(5)</t>
    </r>
    <r>
      <rPr>
        <sz val="12"/>
        <color theme="1"/>
        <rFont val="標楷體"/>
        <family val="4"/>
        <charset val="136"/>
      </rPr>
      <t>欄與第</t>
    </r>
    <r>
      <rPr>
        <sz val="12"/>
        <color theme="1"/>
        <rFont val="Times New Roman"/>
        <family val="1"/>
      </rPr>
      <t>(45)</t>
    </r>
    <r>
      <rPr>
        <sz val="12"/>
        <color theme="1"/>
        <rFont val="標楷體"/>
        <family val="4"/>
        <charset val="136"/>
      </rPr>
      <t>列之合計數</t>
    </r>
    <phoneticPr fontId="8" type="noConversion"/>
  </si>
  <si>
    <r>
      <t xml:space="preserve">1b.2.3.2 </t>
    </r>
    <r>
      <rPr>
        <sz val="12"/>
        <color theme="1"/>
        <rFont val="標楷體"/>
        <family val="4"/>
        <charset val="136"/>
      </rPr>
      <t>特別股</t>
    </r>
    <phoneticPr fontId="8" type="noConversion"/>
  </si>
  <si>
    <r>
      <t xml:space="preserve">1b.2.3.2.1 </t>
    </r>
    <r>
      <rPr>
        <sz val="12"/>
        <color theme="1"/>
        <rFont val="標楷體"/>
        <family val="4"/>
        <charset val="136"/>
      </rPr>
      <t>固定收益特別股</t>
    </r>
    <phoneticPr fontId="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</si>
  <si>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(110)</t>
    </r>
    <r>
      <rPr>
        <sz val="12"/>
        <color theme="1"/>
        <rFont val="標楷體"/>
        <family val="4"/>
        <charset val="136"/>
      </rPr>
      <t>列</t>
    </r>
  </si>
  <si>
    <r>
      <t xml:space="preserve">1b.2.3.2.2 </t>
    </r>
    <r>
      <rPr>
        <sz val="12"/>
        <color theme="1"/>
        <rFont val="標楷體"/>
        <family val="4"/>
        <charset val="136"/>
      </rPr>
      <t>非固定收益特別股</t>
    </r>
    <phoneticPr fontId="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</si>
  <si>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(49)</t>
    </r>
    <r>
      <rPr>
        <sz val="12"/>
        <color theme="1"/>
        <rFont val="標楷體"/>
        <family val="4"/>
        <charset val="136"/>
      </rPr>
      <t>列與第</t>
    </r>
    <r>
      <rPr>
        <sz val="12"/>
        <color theme="1"/>
        <rFont val="Times New Roman"/>
        <family val="1"/>
      </rPr>
      <t>(5)</t>
    </r>
    <r>
      <rPr>
        <sz val="12"/>
        <color theme="1"/>
        <rFont val="標楷體"/>
        <family val="4"/>
        <charset val="136"/>
      </rPr>
      <t>欄與第</t>
    </r>
    <r>
      <rPr>
        <sz val="12"/>
        <color theme="1"/>
        <rFont val="Times New Roman"/>
        <family val="1"/>
      </rPr>
      <t>(50)</t>
    </r>
    <r>
      <rPr>
        <sz val="12"/>
        <color theme="1"/>
        <rFont val="標楷體"/>
        <family val="4"/>
        <charset val="136"/>
      </rPr>
      <t>列之合計數</t>
    </r>
    <phoneticPr fontId="8" type="noConversion"/>
  </si>
  <si>
    <r>
      <t xml:space="preserve">1b.2.4 </t>
    </r>
    <r>
      <rPr>
        <sz val="12"/>
        <color theme="1"/>
        <rFont val="標楷體"/>
        <family val="4"/>
        <charset val="136"/>
      </rPr>
      <t>受益憑證及信託資金</t>
    </r>
    <phoneticPr fontId="8" type="noConversion"/>
  </si>
  <si>
    <r>
      <t xml:space="preserve">1b.2.4.1 </t>
    </r>
    <r>
      <rPr>
        <sz val="12"/>
        <color theme="1"/>
        <rFont val="標楷體"/>
        <family val="4"/>
        <charset val="136"/>
      </rPr>
      <t>股票型共同基金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</si>
  <si>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(51)</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新興市場</t>
    </r>
    <phoneticPr fontId="8" type="noConversion"/>
  </si>
  <si>
    <r>
      <t xml:space="preserve">1b.2.4.2 </t>
    </r>
    <r>
      <rPr>
        <sz val="12"/>
        <color theme="1"/>
        <rFont val="標楷體"/>
        <family val="4"/>
        <charset val="136"/>
      </rPr>
      <t>債券型共同基金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</si>
  <si>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新興市場</t>
    </r>
    <phoneticPr fontId="8" type="noConversion"/>
  </si>
  <si>
    <r>
      <t xml:space="preserve">1b.2.4.3 </t>
    </r>
    <r>
      <rPr>
        <sz val="12"/>
        <color theme="1"/>
        <rFont val="標楷體"/>
        <family val="4"/>
        <charset val="136"/>
      </rPr>
      <t>平衡型共同基金及多重資產型基金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</si>
  <si>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(53)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新興市場</t>
    </r>
    <phoneticPr fontId="8" type="noConversion"/>
  </si>
  <si>
    <r>
      <t xml:space="preserve">1b.2.4.4 </t>
    </r>
    <r>
      <rPr>
        <sz val="12"/>
        <color theme="1"/>
        <rFont val="標楷體"/>
        <family val="4"/>
        <charset val="136"/>
      </rPr>
      <t>貨幣型共同基金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</si>
  <si>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(54)</t>
    </r>
    <r>
      <rPr>
        <sz val="12"/>
        <color theme="1"/>
        <rFont val="標楷體"/>
        <family val="4"/>
        <charset val="136"/>
      </rPr>
      <t>列</t>
    </r>
    <phoneticPr fontId="8" type="noConversion"/>
  </si>
  <si>
    <r>
      <t xml:space="preserve">1b.2.4.5 </t>
    </r>
    <r>
      <rPr>
        <sz val="12"/>
        <color theme="1"/>
        <rFont val="標楷體"/>
        <family val="4"/>
        <charset val="136"/>
      </rPr>
      <t>私募股權基金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</si>
  <si>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：公司上市股票及基金β值計算表」國內發行其投資區域包含國外之私募基金</t>
    </r>
    <r>
      <rPr>
        <sz val="12"/>
        <color theme="1"/>
        <rFont val="Times New Roman"/>
        <family val="1"/>
      </rPr>
      <t>-</t>
    </r>
    <r>
      <rPr>
        <sz val="12"/>
        <color theme="1"/>
        <rFont val="標楷體"/>
        <family val="4"/>
        <charset val="136"/>
      </rPr>
      <t>新興市場</t>
    </r>
    <phoneticPr fontId="8" type="noConversion"/>
  </si>
  <si>
    <r>
      <t xml:space="preserve">1b.2.4.6 </t>
    </r>
    <r>
      <rPr>
        <sz val="12"/>
        <color theme="1"/>
        <rFont val="標楷體"/>
        <family val="4"/>
        <charset val="136"/>
      </rPr>
      <t>私募債權基金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</si>
  <si>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(56)</t>
    </r>
    <r>
      <rPr>
        <sz val="12"/>
        <color theme="1"/>
        <rFont val="標楷體"/>
        <family val="4"/>
        <charset val="136"/>
      </rPr>
      <t>列</t>
    </r>
    <phoneticPr fontId="8" type="noConversion"/>
  </si>
  <si>
    <r>
      <t xml:space="preserve">1b.2.4.7 </t>
    </r>
    <r>
      <rPr>
        <sz val="12"/>
        <color theme="1"/>
        <rFont val="標楷體"/>
        <family val="4"/>
        <charset val="136"/>
      </rPr>
      <t>不動產私募基金</t>
    </r>
    <phoneticPr fontId="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</si>
  <si>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(57)</t>
    </r>
    <r>
      <rPr>
        <sz val="12"/>
        <color theme="1"/>
        <rFont val="標楷體"/>
        <family val="4"/>
        <charset val="136"/>
      </rPr>
      <t>列</t>
    </r>
    <phoneticPr fontId="8" type="noConversion"/>
  </si>
  <si>
    <r>
      <t xml:space="preserve">1b.2.5 </t>
    </r>
    <r>
      <rPr>
        <sz val="12"/>
        <color theme="1"/>
        <rFont val="標楷體"/>
        <family val="4"/>
        <charset val="136"/>
      </rPr>
      <t>放款</t>
    </r>
    <phoneticPr fontId="8" type="noConversion"/>
  </si>
  <si>
    <r>
      <t xml:space="preserve">1b.2.5.1 </t>
    </r>
    <r>
      <rPr>
        <sz val="12"/>
        <color theme="1"/>
        <rFont val="標楷體"/>
        <family val="4"/>
        <charset val="136"/>
      </rPr>
      <t>外幣保單放款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</si>
  <si>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(153)</t>
    </r>
    <r>
      <rPr>
        <sz val="12"/>
        <color theme="1"/>
        <rFont val="標楷體"/>
        <family val="4"/>
        <charset val="136"/>
      </rPr>
      <t>列</t>
    </r>
    <phoneticPr fontId="6" type="noConversion"/>
  </si>
  <si>
    <r>
      <t xml:space="preserve">1b.2.5.2 </t>
    </r>
    <r>
      <rPr>
        <sz val="12"/>
        <color theme="1"/>
        <rFont val="標楷體"/>
        <family val="4"/>
        <charset val="136"/>
      </rPr>
      <t>其他放款</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</si>
  <si>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(154)</t>
    </r>
    <r>
      <rPr>
        <sz val="12"/>
        <color theme="1"/>
        <rFont val="標楷體"/>
        <family val="4"/>
        <charset val="136"/>
      </rPr>
      <t>列</t>
    </r>
    <phoneticPr fontId="6" type="noConversion"/>
  </si>
  <si>
    <r>
      <t xml:space="preserve">1b.2.6 </t>
    </r>
    <r>
      <rPr>
        <sz val="12"/>
        <color theme="1"/>
        <rFont val="標楷體"/>
        <family val="4"/>
        <charset val="136"/>
      </rPr>
      <t>不動產</t>
    </r>
    <phoneticPr fontId="8" type="noConversion"/>
  </si>
  <si>
    <r>
      <t xml:space="preserve">1b.2.6.1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1b.2.6.2</t>
    </r>
    <r>
      <rPr>
        <sz val="12"/>
        <color theme="1"/>
        <rFont val="標楷體"/>
        <family val="4"/>
        <charset val="136"/>
      </rPr>
      <t>外</t>
    </r>
    <r>
      <rPr>
        <sz val="12"/>
        <color theme="1"/>
        <rFont val="Times New Roman"/>
        <family val="1"/>
      </rPr>
      <t>)</t>
    </r>
    <phoneticPr fontId="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</si>
  <si>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(11)</t>
    </r>
    <r>
      <rPr>
        <sz val="12"/>
        <color theme="1"/>
        <rFont val="標楷體"/>
        <family val="4"/>
        <charset val="136"/>
      </rPr>
      <t>欄第</t>
    </r>
    <r>
      <rPr>
        <sz val="12"/>
        <color theme="1"/>
        <rFont val="Times New Roman"/>
        <family val="1"/>
      </rPr>
      <t>(9+12)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(5)</t>
    </r>
    <r>
      <rPr>
        <sz val="12"/>
        <color theme="1"/>
        <rFont val="標楷體"/>
        <family val="4"/>
        <charset val="136"/>
      </rPr>
      <t>列</t>
    </r>
    <phoneticPr fontId="8" type="noConversion"/>
  </si>
  <si>
    <r>
      <t xml:space="preserve">1b.2.6.2 </t>
    </r>
    <r>
      <rPr>
        <sz val="12"/>
        <color theme="1"/>
        <rFont val="標楷體"/>
        <family val="4"/>
        <charset val="136"/>
      </rPr>
      <t>不動產投資為素地或未能符合即時利用並有收益認定基準者</t>
    </r>
    <phoneticPr fontId="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</si>
  <si>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(5)</t>
    </r>
    <r>
      <rPr>
        <sz val="12"/>
        <color theme="1"/>
        <rFont val="標楷體"/>
        <family val="4"/>
        <charset val="136"/>
      </rPr>
      <t>列</t>
    </r>
    <phoneticPr fontId="8" type="noConversion"/>
  </si>
  <si>
    <r>
      <t xml:space="preserve">1b.2.7 </t>
    </r>
    <r>
      <rPr>
        <sz val="12"/>
        <color theme="1"/>
        <rFont val="標楷體"/>
        <family val="4"/>
        <charset val="136"/>
      </rPr>
      <t>對沖基金</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</si>
  <si>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(156)</t>
    </r>
    <r>
      <rPr>
        <sz val="12"/>
        <color theme="1"/>
        <rFont val="標楷體"/>
        <family val="4"/>
        <charset val="136"/>
      </rPr>
      <t>列</t>
    </r>
    <phoneticPr fontId="6" type="noConversion"/>
  </si>
  <si>
    <r>
      <t xml:space="preserve">1b.2.8 ETF - </t>
    </r>
    <r>
      <rPr>
        <sz val="12"/>
        <color theme="1"/>
        <rFont val="標楷體"/>
        <family val="4"/>
        <charset val="136"/>
      </rPr>
      <t>股票型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</si>
  <si>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(157)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股票型帳載價值</t>
    </r>
    <r>
      <rPr>
        <sz val="12"/>
        <color theme="1"/>
        <rFont val="Times New Roman"/>
        <family val="1"/>
      </rPr>
      <t>-</t>
    </r>
    <r>
      <rPr>
        <sz val="12"/>
        <color theme="1"/>
        <rFont val="標楷體"/>
        <family val="4"/>
        <charset val="136"/>
      </rPr>
      <t>新興市場</t>
    </r>
    <phoneticPr fontId="8" type="noConversion"/>
  </si>
  <si>
    <r>
      <t xml:space="preserve">1b.2.9 ETF - </t>
    </r>
    <r>
      <rPr>
        <sz val="12"/>
        <color theme="1"/>
        <rFont val="標楷體"/>
        <family val="4"/>
        <charset val="136"/>
      </rPr>
      <t>債券型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</si>
  <si>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債券型帳載價值</t>
    </r>
    <r>
      <rPr>
        <sz val="12"/>
        <color theme="1"/>
        <rFont val="Times New Roman"/>
        <family val="1"/>
      </rPr>
      <t>-</t>
    </r>
    <r>
      <rPr>
        <sz val="12"/>
        <color theme="1"/>
        <rFont val="標楷體"/>
        <family val="4"/>
        <charset val="136"/>
      </rPr>
      <t>新興市場</t>
    </r>
    <phoneticPr fontId="6" type="noConversion"/>
  </si>
  <si>
    <r>
      <t xml:space="preserve">1b.2.10 ETF - </t>
    </r>
    <r>
      <rPr>
        <sz val="12"/>
        <color theme="1"/>
        <rFont val="標楷體"/>
        <family val="4"/>
        <charset val="136"/>
      </rPr>
      <t>其他型</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</si>
  <si>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其他型帳載價值</t>
    </r>
    <r>
      <rPr>
        <sz val="12"/>
        <color theme="1"/>
        <rFont val="Times New Roman"/>
        <family val="1"/>
      </rPr>
      <t>-</t>
    </r>
    <r>
      <rPr>
        <sz val="12"/>
        <color theme="1"/>
        <rFont val="標楷體"/>
        <family val="4"/>
        <charset val="136"/>
      </rPr>
      <t>新興市場</t>
    </r>
    <phoneticPr fontId="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</si>
  <si>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帳載價值</t>
    </r>
    <r>
      <rPr>
        <sz val="12"/>
        <color theme="1"/>
        <rFont val="Times New Roman"/>
        <family val="1"/>
      </rPr>
      <t>-</t>
    </r>
    <r>
      <rPr>
        <sz val="12"/>
        <color theme="1"/>
        <rFont val="標楷體"/>
        <family val="4"/>
        <charset val="136"/>
      </rPr>
      <t>新興市場</t>
    </r>
    <phoneticPr fontId="8" type="noConversion"/>
  </si>
  <si>
    <r>
      <t xml:space="preserve">1b.2.12 </t>
    </r>
    <r>
      <rPr>
        <sz val="12"/>
        <color theme="1"/>
        <rFont val="標楷體"/>
        <family val="4"/>
        <charset val="136"/>
      </rPr>
      <t>組合式存款</t>
    </r>
    <phoneticPr fontId="8" type="noConversion"/>
  </si>
  <si>
    <r>
      <t>1b.2.12.1 "100%"</t>
    </r>
    <r>
      <rPr>
        <sz val="12"/>
        <color theme="1"/>
        <rFont val="標楷體"/>
        <family val="4"/>
        <charset val="136"/>
      </rPr>
      <t>保本組合式存款</t>
    </r>
    <phoneticPr fontId="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</si>
  <si>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(13)</t>
    </r>
    <r>
      <rPr>
        <sz val="12"/>
        <color theme="1"/>
        <rFont val="標楷體"/>
        <family val="4"/>
        <charset val="136"/>
      </rPr>
      <t>欄第</t>
    </r>
    <r>
      <rPr>
        <sz val="12"/>
        <color theme="1"/>
        <rFont val="Times New Roman"/>
        <family val="1"/>
      </rPr>
      <t>(22)</t>
    </r>
    <r>
      <rPr>
        <sz val="12"/>
        <color theme="1"/>
        <rFont val="標楷體"/>
        <family val="4"/>
        <charset val="136"/>
      </rPr>
      <t>列</t>
    </r>
    <phoneticPr fontId="8" type="noConversion"/>
  </si>
  <si>
    <r>
      <t>1b.2.12.2 "90%"</t>
    </r>
    <r>
      <rPr>
        <sz val="12"/>
        <color theme="1"/>
        <rFont val="標楷體"/>
        <family val="4"/>
        <charset val="136"/>
      </rPr>
      <t>保本組合式存款</t>
    </r>
    <phoneticPr fontId="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</si>
  <si>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(13)</t>
    </r>
    <r>
      <rPr>
        <sz val="12"/>
        <color theme="1"/>
        <rFont val="標楷體"/>
        <family val="4"/>
        <charset val="136"/>
      </rPr>
      <t>欄第</t>
    </r>
    <r>
      <rPr>
        <sz val="12"/>
        <color theme="1"/>
        <rFont val="Times New Roman"/>
        <family val="1"/>
      </rPr>
      <t>(44)</t>
    </r>
    <r>
      <rPr>
        <sz val="12"/>
        <color theme="1"/>
        <rFont val="標楷體"/>
        <family val="4"/>
        <charset val="136"/>
      </rPr>
      <t>列</t>
    </r>
    <phoneticPr fontId="8" type="noConversion"/>
  </si>
  <si>
    <r>
      <t>1b.2.13</t>
    </r>
    <r>
      <rPr>
        <sz val="12"/>
        <color theme="1"/>
        <rFont val="標楷體"/>
        <family val="4"/>
        <charset val="136"/>
      </rPr>
      <t>其他</t>
    </r>
    <phoneticPr fontId="8" type="noConversion"/>
  </si>
  <si>
    <r>
      <t xml:space="preserve">1b.2.13.1 </t>
    </r>
    <r>
      <rPr>
        <sz val="12"/>
        <color theme="1"/>
        <rFont val="標楷體"/>
        <family val="4"/>
        <charset val="136"/>
      </rPr>
      <t>其他</t>
    </r>
    <r>
      <rPr>
        <sz val="12"/>
        <color theme="1"/>
        <rFont val="Times New Roman"/>
        <family val="1"/>
      </rPr>
      <t>(</t>
    </r>
    <r>
      <rPr>
        <sz val="12"/>
        <color theme="1"/>
        <rFont val="標楷體"/>
        <family val="4"/>
        <charset val="136"/>
      </rPr>
      <t>除</t>
    </r>
    <r>
      <rPr>
        <sz val="12"/>
        <color theme="1"/>
        <rFont val="Times New Roman"/>
        <family val="1"/>
      </rPr>
      <t>1b.2.13.2</t>
    </r>
    <r>
      <rPr>
        <sz val="12"/>
        <color theme="1"/>
        <rFont val="標楷體"/>
        <family val="4"/>
        <charset val="136"/>
      </rPr>
      <t>外</t>
    </r>
    <r>
      <rPr>
        <sz val="12"/>
        <color theme="1"/>
        <rFont val="Times New Roman"/>
        <family val="1"/>
      </rPr>
      <t>)</t>
    </r>
    <phoneticPr fontId="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</si>
  <si>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(160)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(162)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列</t>
    </r>
    <phoneticPr fontId="8" type="noConversion"/>
  </si>
  <si>
    <r>
      <t xml:space="preserve">1b.2.13.2 </t>
    </r>
    <r>
      <rPr>
        <sz val="12"/>
        <color theme="1"/>
        <rFont val="標楷體"/>
        <family val="4"/>
        <charset val="136"/>
      </rPr>
      <t>經由信託方式取得國外及大陸地區不動產</t>
    </r>
    <phoneticPr fontId="8"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</si>
  <si>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列</t>
    </r>
    <phoneticPr fontId="6" type="noConversion"/>
  </si>
  <si>
    <r>
      <t xml:space="preserve">1b.2.13.3 </t>
    </r>
    <r>
      <rPr>
        <sz val="12"/>
        <color theme="1"/>
        <rFont val="標楷體"/>
        <family val="4"/>
        <charset val="136"/>
      </rPr>
      <t>公共投資、</t>
    </r>
    <r>
      <rPr>
        <sz val="12"/>
        <color theme="1"/>
        <rFont val="Times New Roman"/>
        <family val="1"/>
      </rPr>
      <t>5+2</t>
    </r>
    <r>
      <rPr>
        <sz val="12"/>
        <color theme="1"/>
        <rFont val="標楷體"/>
        <family val="4"/>
        <charset val="136"/>
      </rPr>
      <t>及六大核心產業國內發行但其投資區域包含國外者</t>
    </r>
    <phoneticPr fontId="8" type="noConversion"/>
  </si>
  <si>
    <r>
      <t xml:space="preserve">1b.2.13.3.1 </t>
    </r>
    <r>
      <rPr>
        <sz val="12"/>
        <color theme="1"/>
        <rFont val="標楷體"/>
        <family val="4"/>
        <charset val="136"/>
      </rPr>
      <t>公共投資</t>
    </r>
    <r>
      <rPr>
        <sz val="12"/>
        <color theme="1"/>
        <rFont val="Times New Roman"/>
        <family val="1"/>
      </rPr>
      <t>(100%)(</t>
    </r>
    <r>
      <rPr>
        <sz val="12"/>
        <color theme="1"/>
        <rFont val="標楷體"/>
        <family val="4"/>
        <charset val="136"/>
      </rPr>
      <t>國內發行但其投資區域包含國外者</t>
    </r>
    <r>
      <rPr>
        <sz val="12"/>
        <color theme="1"/>
        <rFont val="Times New Roman"/>
        <family val="1"/>
      </rPr>
      <t>)</t>
    </r>
    <phoneticPr fontId="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</si>
  <si>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值計算表」國內發行但其投資區域包含國外之公共投資、</t>
    </r>
    <r>
      <rPr>
        <sz val="12"/>
        <color theme="1"/>
        <rFont val="Times New Roman"/>
        <family val="1"/>
      </rPr>
      <t>5+2</t>
    </r>
    <r>
      <rPr>
        <sz val="12"/>
        <color theme="1"/>
        <rFont val="標楷體"/>
        <family val="4"/>
        <charset val="136"/>
      </rPr>
      <t>及六大核心產業</t>
    </r>
    <r>
      <rPr>
        <sz val="12"/>
        <color theme="1"/>
        <rFont val="Times New Roman"/>
        <family val="1"/>
      </rPr>
      <t>-</t>
    </r>
    <r>
      <rPr>
        <sz val="12"/>
        <color theme="1"/>
        <rFont val="標楷體"/>
        <family val="4"/>
        <charset val="136"/>
      </rPr>
      <t>新興市場</t>
    </r>
    <r>
      <rPr>
        <sz val="12"/>
        <color theme="1"/>
        <rFont val="Times New Roman"/>
        <family val="1"/>
      </rPr>
      <t xml:space="preserve"> (</t>
    </r>
    <r>
      <rPr>
        <sz val="12"/>
        <color theme="1"/>
        <rFont val="標楷體"/>
        <family val="4"/>
        <charset val="136"/>
      </rPr>
      <t>公共投資</t>
    </r>
    <r>
      <rPr>
        <sz val="12"/>
        <color theme="1"/>
        <rFont val="Times New Roman"/>
        <family val="1"/>
      </rPr>
      <t>(100%))</t>
    </r>
    <phoneticPr fontId="8" type="noConversion"/>
  </si>
  <si>
    <r>
      <t xml:space="preserve">1b.2.13.3.2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r>
      <rPr>
        <sz val="12"/>
        <color theme="1"/>
        <rFont val="標楷體"/>
        <family val="4"/>
        <charset val="136"/>
      </rPr>
      <t>國內發行但其投資區域包含國外者</t>
    </r>
    <r>
      <rPr>
        <sz val="12"/>
        <color theme="1"/>
        <rFont val="Times New Roman"/>
        <family val="1"/>
      </rPr>
      <t>)</t>
    </r>
    <phoneticPr fontId="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</si>
  <si>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值計算表」國內發行但其投資區域包含國外之公共投資、</t>
    </r>
    <r>
      <rPr>
        <sz val="12"/>
        <color theme="1"/>
        <rFont val="Times New Roman"/>
        <family val="1"/>
      </rPr>
      <t>5+2</t>
    </r>
    <r>
      <rPr>
        <sz val="12"/>
        <color theme="1"/>
        <rFont val="標楷體"/>
        <family val="4"/>
        <charset val="136"/>
      </rPr>
      <t>及六大核心產業</t>
    </r>
    <r>
      <rPr>
        <sz val="12"/>
        <color theme="1"/>
        <rFont val="Times New Roman"/>
        <family val="1"/>
      </rPr>
      <t>-</t>
    </r>
    <r>
      <rPr>
        <sz val="12"/>
        <color theme="1"/>
        <rFont val="標楷體"/>
        <family val="4"/>
        <charset val="136"/>
      </rPr>
      <t>新興市場</t>
    </r>
    <r>
      <rPr>
        <sz val="12"/>
        <color theme="1"/>
        <rFont val="Times New Roman"/>
        <family val="1"/>
      </rPr>
      <t xml:space="preserve">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8" type="noConversion"/>
  </si>
  <si>
    <r>
      <t xml:space="preserve">1b.3 </t>
    </r>
    <r>
      <rPr>
        <sz val="12"/>
        <color theme="1"/>
        <rFont val="標楷體"/>
        <family val="4"/>
        <charset val="136"/>
      </rPr>
      <t>外匯風險</t>
    </r>
    <phoneticPr fontId="8" type="noConversion"/>
  </si>
  <si>
    <r>
      <rPr>
        <sz val="12"/>
        <color theme="1"/>
        <rFont val="標楷體"/>
        <family val="4"/>
        <charset val="136"/>
      </rPr>
      <t>本表</t>
    </r>
    <r>
      <rPr>
        <sz val="12"/>
        <color theme="1"/>
        <rFont val="Times New Roman"/>
        <family val="1"/>
      </rPr>
      <t>1b.1.1~1b.1.13</t>
    </r>
    <r>
      <rPr>
        <sz val="12"/>
        <color theme="1"/>
        <rFont val="標楷體"/>
        <family val="4"/>
        <charset val="136"/>
      </rPr>
      <t>金額合計</t>
    </r>
    <r>
      <rPr>
        <sz val="12"/>
        <color theme="1"/>
        <rFont val="Times New Roman"/>
        <family val="1"/>
      </rPr>
      <t>+</t>
    </r>
    <r>
      <rPr>
        <sz val="12"/>
        <color theme="1"/>
        <rFont val="標楷體"/>
        <family val="4"/>
        <charset val="136"/>
      </rPr>
      <t>本表</t>
    </r>
    <r>
      <rPr>
        <sz val="12"/>
        <color theme="1"/>
        <rFont val="Times New Roman"/>
        <family val="1"/>
      </rPr>
      <t>1b.2.1~1b.2.13</t>
    </r>
    <r>
      <rPr>
        <sz val="12"/>
        <color theme="1"/>
        <rFont val="標楷體"/>
        <family val="4"/>
        <charset val="136"/>
      </rPr>
      <t>金額合計－「表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(5)</t>
    </r>
    <r>
      <rPr>
        <sz val="12"/>
        <color theme="1"/>
        <rFont val="標楷體"/>
        <family val="4"/>
        <charset val="136"/>
      </rPr>
      <t>欄第</t>
    </r>
    <r>
      <rPr>
        <sz val="12"/>
        <color theme="1"/>
        <rFont val="Times New Roman"/>
        <family val="1"/>
      </rPr>
      <t>(6)</t>
    </r>
    <r>
      <rPr>
        <sz val="12"/>
        <color theme="1"/>
        <rFont val="標楷體"/>
        <family val="4"/>
        <charset val="136"/>
      </rPr>
      <t>列－「表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(8)</t>
    </r>
    <r>
      <rPr>
        <sz val="12"/>
        <color theme="1"/>
        <rFont val="標楷體"/>
        <family val="4"/>
        <charset val="136"/>
      </rPr>
      <t>欄第</t>
    </r>
    <r>
      <rPr>
        <sz val="12"/>
        <color theme="1"/>
        <rFont val="Times New Roman"/>
        <family val="1"/>
      </rPr>
      <t>(6)</t>
    </r>
    <r>
      <rPr>
        <sz val="12"/>
        <color theme="1"/>
        <rFont val="標楷體"/>
        <family val="4"/>
        <charset val="136"/>
      </rPr>
      <t>列</t>
    </r>
    <phoneticPr fontId="6" type="noConversion"/>
  </si>
  <si>
    <r>
      <t xml:space="preserve">1b.4 </t>
    </r>
    <r>
      <rPr>
        <sz val="12"/>
        <color theme="1"/>
        <rFont val="標楷體"/>
        <family val="4"/>
        <charset val="136"/>
      </rPr>
      <t>借券再投資風險</t>
    </r>
    <phoneticPr fontId="8" type="noConversion"/>
  </si>
  <si>
    <r>
      <rPr>
        <sz val="12"/>
        <color theme="1"/>
        <rFont val="標楷體"/>
        <family val="4"/>
        <charset val="136"/>
      </rPr>
      <t>風險資本額計算來源「表</t>
    </r>
    <r>
      <rPr>
        <sz val="12"/>
        <color theme="1"/>
        <rFont val="Times New Roman"/>
        <family val="1"/>
      </rPr>
      <t>30-16</t>
    </r>
    <r>
      <rPr>
        <sz val="12"/>
        <color theme="1"/>
        <rFont val="標楷體"/>
        <family val="4"/>
        <charset val="136"/>
      </rPr>
      <t>：國外借券再投資風險資本額計算表」第</t>
    </r>
    <r>
      <rPr>
        <sz val="12"/>
        <color theme="1"/>
        <rFont val="Times New Roman"/>
        <family val="1"/>
      </rPr>
      <t>(9)</t>
    </r>
    <r>
      <rPr>
        <sz val="12"/>
        <color theme="1"/>
        <rFont val="標楷體"/>
        <family val="4"/>
        <charset val="136"/>
      </rPr>
      <t>欄合計數</t>
    </r>
    <phoneticPr fontId="8" type="noConversion"/>
  </si>
  <si>
    <r>
      <t xml:space="preserve">1b.5 </t>
    </r>
    <r>
      <rPr>
        <sz val="12"/>
        <color theme="1"/>
        <rFont val="標楷體"/>
        <family val="4"/>
        <charset val="136"/>
      </rPr>
      <t>國內外資產集中度風險</t>
    </r>
    <r>
      <rPr>
        <sz val="12"/>
        <color theme="1"/>
        <rFont val="Times New Roman"/>
        <family val="1"/>
      </rPr>
      <t>--</t>
    </r>
    <r>
      <rPr>
        <sz val="12"/>
        <color theme="1"/>
        <rFont val="標楷體"/>
        <family val="4"/>
        <charset val="136"/>
      </rPr>
      <t>國外部份</t>
    </r>
    <phoneticPr fontId="8" type="noConversion"/>
  </si>
  <si>
    <r>
      <t xml:space="preserve">R1c </t>
    </r>
    <r>
      <rPr>
        <sz val="12"/>
        <color theme="1"/>
        <rFont val="標楷體"/>
        <family val="4"/>
        <charset val="136"/>
      </rPr>
      <t>不計入風險資本額計算之項目</t>
    </r>
    <phoneticPr fontId="8" type="noConversion"/>
  </si>
  <si>
    <r>
      <t xml:space="preserve">1c.1 </t>
    </r>
    <r>
      <rPr>
        <sz val="12"/>
        <color theme="1"/>
        <rFont val="標楷體"/>
        <family val="4"/>
        <charset val="136"/>
      </rPr>
      <t>或有負債</t>
    </r>
    <phoneticPr fontId="8" type="noConversion"/>
  </si>
  <si>
    <r>
      <rPr>
        <sz val="12"/>
        <color theme="1"/>
        <rFont val="標楷體"/>
        <family val="4"/>
        <charset val="136"/>
      </rPr>
      <t>經會計師簽證之財務報表附註揭露事項之確定額度</t>
    </r>
  </si>
  <si>
    <r>
      <t xml:space="preserve">1c.2 </t>
    </r>
    <r>
      <rPr>
        <sz val="12"/>
        <color theme="1"/>
        <rFont val="標楷體"/>
        <family val="4"/>
        <charset val="136"/>
      </rPr>
      <t>衍生性金融商品</t>
    </r>
    <phoneticPr fontId="8" type="noConversion"/>
  </si>
  <si>
    <r>
      <t xml:space="preserve">1c.2.1 </t>
    </r>
    <r>
      <rPr>
        <sz val="12"/>
        <color theme="1"/>
        <rFont val="標楷體"/>
        <family val="4"/>
        <charset val="136"/>
      </rPr>
      <t>以避險為目的</t>
    </r>
    <phoneticPr fontId="8" type="noConversion"/>
  </si>
  <si>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(34)</t>
    </r>
    <r>
      <rPr>
        <sz val="12"/>
        <color theme="1"/>
        <rFont val="標楷體"/>
        <family val="4"/>
        <charset val="136"/>
      </rPr>
      <t>列第</t>
    </r>
    <r>
      <rPr>
        <sz val="12"/>
        <color theme="1"/>
        <rFont val="Times New Roman"/>
        <family val="1"/>
      </rPr>
      <t>(5+8)</t>
    </r>
    <r>
      <rPr>
        <sz val="12"/>
        <color theme="1"/>
        <rFont val="標楷體"/>
        <family val="4"/>
        <charset val="136"/>
      </rPr>
      <t>欄</t>
    </r>
    <phoneticPr fontId="6" type="noConversion"/>
  </si>
  <si>
    <r>
      <t xml:space="preserve">1c.2.2 </t>
    </r>
    <r>
      <rPr>
        <sz val="12"/>
        <color theme="1"/>
        <rFont val="標楷體"/>
        <family val="4"/>
        <charset val="136"/>
      </rPr>
      <t>以增加收益為目的</t>
    </r>
    <phoneticPr fontId="8" type="noConversion"/>
  </si>
  <si>
    <r>
      <rPr>
        <sz val="12"/>
        <color theme="1"/>
        <rFont val="標楷體"/>
        <family val="4"/>
        <charset val="136"/>
      </rPr>
      <t>「表</t>
    </r>
    <r>
      <rPr>
        <sz val="12"/>
        <color theme="1"/>
        <rFont val="Times New Roman"/>
        <family val="1"/>
      </rPr>
      <t>16-2-2</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買入衍生性商品</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列第</t>
    </r>
    <r>
      <rPr>
        <sz val="12"/>
        <color theme="1"/>
        <rFont val="Times New Roman"/>
        <family val="1"/>
      </rPr>
      <t>(2+5+8)</t>
    </r>
    <r>
      <rPr>
        <sz val="12"/>
        <color theme="1"/>
        <rFont val="標楷體"/>
        <family val="4"/>
        <charset val="136"/>
      </rPr>
      <t>欄</t>
    </r>
    <r>
      <rPr>
        <sz val="12"/>
        <color theme="1"/>
        <rFont val="Times New Roman"/>
        <family val="1"/>
      </rPr>
      <t xml:space="preserve"> + </t>
    </r>
    <r>
      <rPr>
        <sz val="12"/>
        <color theme="1"/>
        <rFont val="標楷體"/>
        <family val="4"/>
        <charset val="136"/>
      </rPr>
      <t>「表</t>
    </r>
    <r>
      <rPr>
        <sz val="12"/>
        <color theme="1"/>
        <rFont val="Times New Roman"/>
        <family val="1"/>
      </rPr>
      <t>16-2-3</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賣出衍生性商品</t>
    </r>
    <r>
      <rPr>
        <sz val="12"/>
        <color theme="1"/>
        <rFont val="Times New Roman"/>
        <family val="1"/>
      </rPr>
      <t>)</t>
    </r>
    <r>
      <rPr>
        <sz val="12"/>
        <color theme="1"/>
        <rFont val="標楷體"/>
        <family val="4"/>
        <charset val="136"/>
      </rPr>
      <t>」第</t>
    </r>
    <r>
      <rPr>
        <sz val="12"/>
        <color theme="1"/>
        <rFont val="Times New Roman"/>
        <family val="1"/>
      </rPr>
      <t>(13)</t>
    </r>
    <r>
      <rPr>
        <sz val="12"/>
        <color theme="1"/>
        <rFont val="標楷體"/>
        <family val="4"/>
        <charset val="136"/>
      </rPr>
      <t>列第</t>
    </r>
    <r>
      <rPr>
        <sz val="12"/>
        <color theme="1"/>
        <rFont val="Times New Roman"/>
        <family val="1"/>
      </rPr>
      <t>(2+5+8)</t>
    </r>
    <r>
      <rPr>
        <sz val="12"/>
        <color theme="1"/>
        <rFont val="標楷體"/>
        <family val="4"/>
        <charset val="136"/>
      </rPr>
      <t>欄</t>
    </r>
    <phoneticPr fontId="6" type="noConversion"/>
  </si>
  <si>
    <r>
      <rPr>
        <b/>
        <sz val="12"/>
        <color theme="1"/>
        <rFont val="標楷體"/>
        <family val="4"/>
        <charset val="136"/>
      </rPr>
      <t>《資產風險</t>
    </r>
    <r>
      <rPr>
        <b/>
        <sz val="12"/>
        <color theme="1"/>
        <rFont val="Times New Roman"/>
        <family val="1"/>
      </rPr>
      <t>--</t>
    </r>
    <r>
      <rPr>
        <b/>
        <sz val="12"/>
        <color theme="1"/>
        <rFont val="標楷體"/>
        <family val="4"/>
        <charset val="136"/>
      </rPr>
      <t>非關係人風險》總計</t>
    </r>
    <phoneticPr fontId="8" type="noConversion"/>
  </si>
  <si>
    <r>
      <rPr>
        <sz val="12"/>
        <color theme="1"/>
        <rFont val="標楷體"/>
        <family val="4"/>
        <charset val="136"/>
      </rPr>
      <t>若投資受益憑證且該標的已經信用評等機構評定達一定程度以上者，公司可提供該項信評資料，以作為係數上扣減之憑據，但不包括以</t>
    </r>
    <r>
      <rPr>
        <sz val="12"/>
        <color theme="1"/>
        <rFont val="Times New Roman"/>
        <family val="1"/>
      </rPr>
      <t>β</t>
    </r>
    <r>
      <rPr>
        <sz val="12"/>
        <color theme="1"/>
        <rFont val="標楷體"/>
        <family val="4"/>
        <charset val="136"/>
      </rPr>
      <t>值計算係數之受益憑證。</t>
    </r>
    <phoneticPr fontId="8" type="noConversion"/>
  </si>
  <si>
    <r>
      <rPr>
        <sz val="12"/>
        <color theme="1"/>
        <rFont val="標楷體"/>
        <family val="4"/>
        <charset val="136"/>
      </rPr>
      <t>本項專案運用、公共及社會福利事業與其他主管機關核准項目含政策性、創業投資、公共投資、</t>
    </r>
    <r>
      <rPr>
        <sz val="12"/>
        <color theme="1"/>
        <rFont val="Times New Roman"/>
        <family val="1"/>
      </rPr>
      <t>5+2</t>
    </r>
    <r>
      <rPr>
        <sz val="12"/>
        <color theme="1"/>
        <rFont val="標楷體"/>
        <family val="4"/>
        <charset val="136"/>
      </rPr>
      <t>及六大核心產業部分，其他專案運用公共及社會福利事業投資依其投資類別歸類於各項資產中。</t>
    </r>
  </si>
  <si>
    <r>
      <rPr>
        <sz val="12"/>
        <color theme="1"/>
        <rFont val="標楷體"/>
        <family val="4"/>
        <charset val="136"/>
      </rPr>
      <t>公共投資</t>
    </r>
    <r>
      <rPr>
        <sz val="12"/>
        <color theme="1"/>
        <rFont val="新細明體"/>
        <family val="1"/>
        <charset val="136"/>
      </rPr>
      <t>、</t>
    </r>
    <r>
      <rPr>
        <sz val="12"/>
        <color theme="1"/>
        <rFont val="Times New Roman"/>
        <family val="1"/>
      </rPr>
      <t>5+2</t>
    </r>
    <r>
      <rPr>
        <sz val="12"/>
        <color theme="1"/>
        <rFont val="標楷體"/>
        <family val="4"/>
        <charset val="136"/>
      </rPr>
      <t>及六大核心產業係指依「保險業資金辦理專案運用公共及社會福利事業投資管理辦法」第</t>
    </r>
    <r>
      <rPr>
        <sz val="12"/>
        <color theme="1"/>
        <rFont val="Times New Roman"/>
        <family val="1"/>
      </rPr>
      <t>2</t>
    </r>
    <r>
      <rPr>
        <sz val="12"/>
        <color theme="1"/>
        <rFont val="標楷體"/>
        <family val="4"/>
        <charset val="136"/>
      </rPr>
      <t>條第</t>
    </r>
    <r>
      <rPr>
        <sz val="12"/>
        <color theme="1"/>
        <rFont val="Times New Roman"/>
        <family val="1"/>
      </rPr>
      <t>2</t>
    </r>
    <r>
      <rPr>
        <sz val="12"/>
        <color theme="1"/>
        <rFont val="標楷體"/>
        <family val="4"/>
        <charset val="136"/>
      </rPr>
      <t>款及第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項第</t>
    </r>
    <r>
      <rPr>
        <sz val="12"/>
        <color theme="1"/>
        <rFont val="Times New Roman"/>
        <family val="1"/>
      </rPr>
      <t>4</t>
    </r>
    <r>
      <rPr>
        <sz val="12"/>
        <color theme="1"/>
        <rFont val="標楷體"/>
        <family val="4"/>
        <charset val="136"/>
      </rPr>
      <t>款投資國家級投資公司、證投信及證券商轉投資子公司擔任普通合夥人</t>
    </r>
    <phoneticPr fontId="8" type="noConversion"/>
  </si>
  <si>
    <r>
      <rPr>
        <sz val="12"/>
        <color theme="1"/>
        <rFont val="標楷體"/>
        <family val="4"/>
        <charset val="136"/>
      </rPr>
      <t>對於因從事國外投資所進行之避險行為，除匯率相關</t>
    </r>
    <r>
      <rPr>
        <sz val="12"/>
        <color theme="1"/>
        <rFont val="Times New Roman"/>
        <family val="1"/>
      </rPr>
      <t>(</t>
    </r>
    <r>
      <rPr>
        <sz val="12"/>
        <color theme="1"/>
        <rFont val="標楷體"/>
        <family val="4"/>
        <charset val="136"/>
      </rPr>
      <t>標準避險</t>
    </r>
    <r>
      <rPr>
        <sz val="12"/>
        <color theme="1"/>
        <rFont val="Times New Roman"/>
        <family val="1"/>
      </rPr>
      <t>)</t>
    </r>
    <r>
      <rPr>
        <sz val="12"/>
        <color theme="1"/>
        <rFont val="標楷體"/>
        <family val="4"/>
        <charset val="136"/>
      </rPr>
      <t>外，暫不作風險資本額之扣抵，本項僅列示從事衍生性金融商品之部位金額。</t>
    </r>
    <phoneticPr fontId="8" type="noConversion"/>
  </si>
  <si>
    <r>
      <rPr>
        <sz val="12"/>
        <color theme="1"/>
        <rFont val="標楷體"/>
        <family val="4"/>
        <charset val="136"/>
      </rPr>
      <t>依金管保財字第</t>
    </r>
    <r>
      <rPr>
        <sz val="12"/>
        <color theme="1"/>
        <rFont val="Times New Roman"/>
        <family val="1"/>
      </rPr>
      <t>10804277130</t>
    </r>
    <r>
      <rPr>
        <sz val="12"/>
        <color theme="1"/>
        <rFont val="標楷體"/>
        <family val="4"/>
        <charset val="136"/>
      </rPr>
      <t>號函規定，屬實質互相投資之具資本性質債券或負債型特別股，應將投資金額全數由自有資本扣除。</t>
    </r>
    <phoneticPr fontId="8"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</si>
  <si>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t>
    </r>
    <phoneticPr fontId="6"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</si>
  <si>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6" type="noConversion"/>
  </si>
  <si>
    <r>
      <rPr>
        <b/>
        <sz val="12"/>
        <color theme="1"/>
        <rFont val="標楷體"/>
        <family val="4"/>
        <charset val="136"/>
      </rPr>
      <t>資產項目</t>
    </r>
    <phoneticPr fontId="6" type="noConversion"/>
  </si>
  <si>
    <r>
      <rPr>
        <b/>
        <sz val="12"/>
        <color theme="1"/>
        <rFont val="標楷體"/>
        <family val="4"/>
        <charset val="136"/>
      </rPr>
      <t>信用評等</t>
    </r>
    <phoneticPr fontId="6" type="noConversion"/>
  </si>
  <si>
    <r>
      <rPr>
        <b/>
        <sz val="12"/>
        <color theme="1"/>
        <rFont val="標楷體"/>
        <family val="4"/>
        <charset val="136"/>
      </rPr>
      <t>風險係數</t>
    </r>
    <phoneticPr fontId="6" type="noConversion"/>
  </si>
  <si>
    <r>
      <rPr>
        <b/>
        <sz val="12"/>
        <color theme="1"/>
        <rFont val="標楷體"/>
        <family val="4"/>
        <charset val="136"/>
      </rPr>
      <t>風險資本額</t>
    </r>
    <phoneticPr fontId="6" type="noConversion"/>
  </si>
  <si>
    <r>
      <rPr>
        <b/>
        <sz val="12"/>
        <color theme="1"/>
        <rFont val="標楷體"/>
        <family val="4"/>
        <charset val="136"/>
      </rPr>
      <t>中華信評</t>
    </r>
    <phoneticPr fontId="6" type="noConversion"/>
  </si>
  <si>
    <r>
      <rPr>
        <sz val="12"/>
        <color theme="1"/>
        <rFont val="標楷體"/>
        <family val="4"/>
        <charset val="136"/>
      </rPr>
      <t>公司債</t>
    </r>
    <r>
      <rPr>
        <sz val="12"/>
        <color theme="1"/>
        <rFont val="Times New Roman"/>
        <family val="1"/>
      </rPr>
      <t>(</t>
    </r>
    <r>
      <rPr>
        <sz val="12"/>
        <color theme="1"/>
        <rFont val="標楷體"/>
        <family val="4"/>
        <charset val="136"/>
      </rPr>
      <t>註</t>
    </r>
    <r>
      <rPr>
        <sz val="12"/>
        <color theme="1"/>
        <rFont val="Times New Roman"/>
        <family val="1"/>
      </rPr>
      <t>7)</t>
    </r>
    <r>
      <rPr>
        <sz val="12"/>
        <color theme="1"/>
        <rFont val="新細明體"/>
        <family val="1"/>
        <charset val="136"/>
      </rPr>
      <t>、</t>
    </r>
    <r>
      <rPr>
        <sz val="12"/>
        <color theme="1"/>
        <rFont val="Times New Roman"/>
        <family val="1"/>
      </rPr>
      <t>(</t>
    </r>
    <r>
      <rPr>
        <sz val="12"/>
        <color theme="1"/>
        <rFont val="標楷體"/>
        <family val="4"/>
        <charset val="136"/>
      </rPr>
      <t>註</t>
    </r>
    <r>
      <rPr>
        <sz val="12"/>
        <color theme="1"/>
        <rFont val="Times New Roman"/>
        <family val="1"/>
      </rPr>
      <t>8)</t>
    </r>
    <phoneticPr fontId="6" type="noConversion"/>
  </si>
  <si>
    <r>
      <rPr>
        <sz val="12"/>
        <color theme="1"/>
        <rFont val="標楷體"/>
        <family val="4"/>
        <charset val="136"/>
      </rPr>
      <t>有評等公司債合計數</t>
    </r>
  </si>
  <si>
    <r>
      <rPr>
        <sz val="12"/>
        <color theme="1"/>
        <rFont val="標楷體"/>
        <family val="4"/>
        <charset val="136"/>
      </rPr>
      <t>無評等公司債但提供保證的機構有評等</t>
    </r>
    <r>
      <rPr>
        <sz val="12"/>
        <color theme="1"/>
        <rFont val="Times New Roman"/>
        <family val="1"/>
      </rPr>
      <t>(</t>
    </r>
    <r>
      <rPr>
        <sz val="12"/>
        <color theme="1"/>
        <rFont val="標楷體"/>
        <family val="4"/>
        <charset val="136"/>
      </rPr>
      <t>註</t>
    </r>
    <r>
      <rPr>
        <sz val="12"/>
        <color theme="1"/>
        <rFont val="Times New Roman"/>
        <family val="1"/>
      </rPr>
      <t>7)</t>
    </r>
    <r>
      <rPr>
        <sz val="12"/>
        <color theme="1"/>
        <rFont val="新細明體"/>
        <family val="1"/>
        <charset val="136"/>
      </rPr>
      <t>、</t>
    </r>
    <r>
      <rPr>
        <sz val="12"/>
        <color theme="1"/>
        <rFont val="Times New Roman"/>
        <family val="1"/>
      </rPr>
      <t>(</t>
    </r>
    <r>
      <rPr>
        <sz val="12"/>
        <color theme="1"/>
        <rFont val="標楷體"/>
        <family val="4"/>
        <charset val="136"/>
      </rPr>
      <t>註</t>
    </r>
    <r>
      <rPr>
        <sz val="12"/>
        <color theme="1"/>
        <rFont val="Times New Roman"/>
        <family val="1"/>
      </rPr>
      <t>8)</t>
    </r>
    <phoneticPr fontId="6" type="noConversion"/>
  </si>
  <si>
    <r>
      <rPr>
        <sz val="12"/>
        <color theme="1"/>
        <rFont val="標楷體"/>
        <family val="4"/>
        <charset val="136"/>
      </rPr>
      <t>無評等公司債但提供保證的機構有評等合計數</t>
    </r>
  </si>
  <si>
    <r>
      <rPr>
        <sz val="12"/>
        <color theme="1"/>
        <rFont val="標楷體"/>
        <family val="4"/>
        <charset val="136"/>
      </rPr>
      <t>可轉換公司債及附認股權公司債</t>
    </r>
    <r>
      <rPr>
        <sz val="12"/>
        <color theme="1"/>
        <rFont val="Times New Roman"/>
        <family val="1"/>
      </rPr>
      <t>(</t>
    </r>
    <r>
      <rPr>
        <sz val="12"/>
        <color theme="1"/>
        <rFont val="標楷體"/>
        <family val="4"/>
        <charset val="136"/>
      </rPr>
      <t>篩選自表</t>
    </r>
    <r>
      <rPr>
        <sz val="12"/>
        <color theme="1"/>
        <rFont val="Times New Roman"/>
        <family val="1"/>
      </rPr>
      <t xml:space="preserve">11-1 </t>
    </r>
    <r>
      <rPr>
        <sz val="12"/>
        <color theme="1"/>
        <rFont val="標楷體"/>
        <family val="4"/>
        <charset val="136"/>
      </rPr>
      <t>第</t>
    </r>
    <r>
      <rPr>
        <sz val="12"/>
        <color theme="1"/>
        <rFont val="Times New Roman"/>
        <family val="1"/>
      </rPr>
      <t>17</t>
    </r>
    <r>
      <rPr>
        <sz val="12"/>
        <color theme="1"/>
        <rFont val="標楷體"/>
        <family val="4"/>
        <charset val="136"/>
      </rPr>
      <t>欄</t>
    </r>
    <r>
      <rPr>
        <sz val="12"/>
        <color theme="1"/>
        <rFont val="Times New Roman"/>
        <family val="1"/>
      </rPr>
      <t>C</t>
    </r>
    <r>
      <rPr>
        <sz val="12"/>
        <color theme="1"/>
        <rFont val="標楷體"/>
        <family val="4"/>
        <charset val="136"/>
      </rPr>
      <t>選項之國內非關係人投資</t>
    </r>
    <r>
      <rPr>
        <sz val="12"/>
        <color theme="1"/>
        <rFont val="Times New Roman"/>
        <family val="1"/>
      </rPr>
      <t>)</t>
    </r>
  </si>
  <si>
    <r>
      <rPr>
        <sz val="12"/>
        <color theme="1"/>
        <rFont val="標楷體"/>
        <family val="4"/>
        <charset val="136"/>
      </rPr>
      <t>金融債劵</t>
    </r>
    <r>
      <rPr>
        <sz val="12"/>
        <color theme="1"/>
        <rFont val="Times New Roman"/>
        <family val="1"/>
      </rPr>
      <t>(</t>
    </r>
    <r>
      <rPr>
        <sz val="12"/>
        <color theme="1"/>
        <rFont val="標楷體"/>
        <family val="4"/>
        <charset val="136"/>
      </rPr>
      <t>註</t>
    </r>
    <r>
      <rPr>
        <sz val="12"/>
        <color theme="1"/>
        <rFont val="Times New Roman"/>
        <family val="1"/>
      </rPr>
      <t>1)</t>
    </r>
    <r>
      <rPr>
        <sz val="12"/>
        <color theme="1"/>
        <rFont val="標楷體"/>
        <family val="4"/>
        <charset val="136"/>
      </rPr>
      <t>、</t>
    </r>
    <r>
      <rPr>
        <sz val="12"/>
        <color theme="1"/>
        <rFont val="Times New Roman"/>
        <family val="1"/>
      </rPr>
      <t>(</t>
    </r>
    <r>
      <rPr>
        <sz val="12"/>
        <color theme="1"/>
        <rFont val="標楷體"/>
        <family val="4"/>
        <charset val="136"/>
      </rPr>
      <t>註</t>
    </r>
    <r>
      <rPr>
        <sz val="12"/>
        <color theme="1"/>
        <rFont val="Times New Roman"/>
        <family val="1"/>
      </rPr>
      <t>7)</t>
    </r>
    <r>
      <rPr>
        <sz val="12"/>
        <color theme="1"/>
        <rFont val="新細明體"/>
        <family val="1"/>
        <charset val="136"/>
      </rPr>
      <t>、</t>
    </r>
    <r>
      <rPr>
        <sz val="12"/>
        <color theme="1"/>
        <rFont val="Times New Roman"/>
        <family val="1"/>
      </rPr>
      <t>(</t>
    </r>
    <r>
      <rPr>
        <sz val="12"/>
        <color theme="1"/>
        <rFont val="標楷體"/>
        <family val="4"/>
        <charset val="136"/>
      </rPr>
      <t>註</t>
    </r>
    <r>
      <rPr>
        <sz val="12"/>
        <color theme="1"/>
        <rFont val="Times New Roman"/>
        <family val="1"/>
      </rPr>
      <t>8)</t>
    </r>
    <phoneticPr fontId="6" type="noConversion"/>
  </si>
  <si>
    <r>
      <rPr>
        <sz val="12"/>
        <color theme="1"/>
        <rFont val="標楷體"/>
        <family val="4"/>
        <charset val="136"/>
      </rPr>
      <t>金融債劵合計數</t>
    </r>
  </si>
  <si>
    <r>
      <rPr>
        <sz val="12"/>
        <color theme="1"/>
        <rFont val="標楷體"/>
        <family val="4"/>
        <charset val="136"/>
      </rPr>
      <t>不動產受益證劵及金融資產受益證券</t>
    </r>
    <r>
      <rPr>
        <sz val="12"/>
        <color theme="1"/>
        <rFont val="Times New Roman"/>
        <family val="1"/>
      </rPr>
      <t>(</t>
    </r>
    <r>
      <rPr>
        <sz val="12"/>
        <color theme="1"/>
        <rFont val="標楷體"/>
        <family val="4"/>
        <charset val="136"/>
      </rPr>
      <t>含資產基礎證劵</t>
    </r>
    <r>
      <rPr>
        <sz val="12"/>
        <color theme="1"/>
        <rFont val="Times New Roman"/>
        <family val="1"/>
      </rPr>
      <t>)(REAT)</t>
    </r>
  </si>
  <si>
    <r>
      <rPr>
        <sz val="12"/>
        <color theme="1"/>
        <rFont val="標楷體"/>
        <family val="4"/>
        <charset val="136"/>
      </rPr>
      <t>有評等不動產及金融資產受益證券</t>
    </r>
    <r>
      <rPr>
        <sz val="12"/>
        <color theme="1"/>
        <rFont val="Times New Roman"/>
        <family val="1"/>
      </rPr>
      <t>(</t>
    </r>
    <r>
      <rPr>
        <sz val="12"/>
        <color theme="1"/>
        <rFont val="標楷體"/>
        <family val="4"/>
        <charset val="136"/>
      </rPr>
      <t>含資產基礎證劵</t>
    </r>
    <r>
      <rPr>
        <sz val="12"/>
        <color theme="1"/>
        <rFont val="Times New Roman"/>
        <family val="1"/>
      </rPr>
      <t>)(REAT)</t>
    </r>
    <r>
      <rPr>
        <sz val="12"/>
        <color theme="1"/>
        <rFont val="標楷體"/>
        <family val="4"/>
        <charset val="136"/>
      </rPr>
      <t>合計數</t>
    </r>
  </si>
  <si>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</si>
  <si>
    <r>
      <rPr>
        <sz val="12"/>
        <color theme="1"/>
        <rFont val="標楷體"/>
        <family val="4"/>
        <charset val="136"/>
      </rPr>
      <t>不動產投資信託受益證券</t>
    </r>
    <r>
      <rPr>
        <sz val="12"/>
        <color theme="1"/>
        <rFont val="Times New Roman"/>
        <family val="1"/>
      </rPr>
      <t>(REIT)(</t>
    </r>
    <r>
      <rPr>
        <sz val="12"/>
        <color theme="1"/>
        <rFont val="標楷體"/>
        <family val="4"/>
        <charset val="136"/>
      </rPr>
      <t>篩選自表</t>
    </r>
    <r>
      <rPr>
        <sz val="12"/>
        <color theme="1"/>
        <rFont val="Times New Roman"/>
        <family val="1"/>
      </rPr>
      <t xml:space="preserve">09-1 </t>
    </r>
    <r>
      <rPr>
        <sz val="12"/>
        <color theme="1"/>
        <rFont val="標楷體"/>
        <family val="4"/>
        <charset val="136"/>
      </rPr>
      <t>證劵種類</t>
    </r>
    <r>
      <rPr>
        <sz val="12"/>
        <color theme="1"/>
        <rFont val="Times New Roman"/>
        <family val="1"/>
      </rPr>
      <t>H2(</t>
    </r>
    <r>
      <rPr>
        <sz val="12"/>
        <color theme="1"/>
        <rFont val="標楷體"/>
        <family val="4"/>
        <charset val="136"/>
      </rPr>
      <t>非關係人</t>
    </r>
    <r>
      <rPr>
        <sz val="12"/>
        <color theme="1"/>
        <rFont val="Times New Roman"/>
        <family val="1"/>
      </rPr>
      <t>))</t>
    </r>
  </si>
  <si>
    <r>
      <rPr>
        <sz val="12"/>
        <color theme="1"/>
        <rFont val="標楷體"/>
        <family val="4"/>
        <charset val="136"/>
      </rPr>
      <t>固定收益特別股</t>
    </r>
    <r>
      <rPr>
        <sz val="12"/>
        <color theme="1"/>
        <rFont val="Times New Roman"/>
        <family val="1"/>
      </rPr>
      <t>(</t>
    </r>
    <r>
      <rPr>
        <sz val="12"/>
        <color theme="1"/>
        <rFont val="標楷體"/>
        <family val="4"/>
        <charset val="136"/>
      </rPr>
      <t>註</t>
    </r>
    <r>
      <rPr>
        <sz val="12"/>
        <color theme="1"/>
        <rFont val="Times New Roman"/>
        <family val="1"/>
      </rPr>
      <t>1)</t>
    </r>
    <r>
      <rPr>
        <sz val="12"/>
        <color theme="1"/>
        <rFont val="標楷體"/>
        <family val="4"/>
        <charset val="136"/>
      </rPr>
      <t>、</t>
    </r>
    <r>
      <rPr>
        <sz val="12"/>
        <color theme="1"/>
        <rFont val="Times New Roman"/>
        <family val="1"/>
      </rPr>
      <t>(</t>
    </r>
    <r>
      <rPr>
        <sz val="12"/>
        <color theme="1"/>
        <rFont val="標楷體"/>
        <family val="4"/>
        <charset val="136"/>
      </rPr>
      <t>註</t>
    </r>
    <r>
      <rPr>
        <sz val="12"/>
        <color theme="1"/>
        <rFont val="Times New Roman"/>
        <family val="1"/>
      </rPr>
      <t>6)</t>
    </r>
    <phoneticPr fontId="6" type="noConversion"/>
  </si>
  <si>
    <r>
      <rPr>
        <sz val="12"/>
        <color theme="1"/>
        <rFont val="標楷體"/>
        <family val="4"/>
        <charset val="136"/>
      </rPr>
      <t>固定收益特別股合計數</t>
    </r>
  </si>
  <si>
    <r>
      <rPr>
        <sz val="12"/>
        <color theme="1"/>
        <rFont val="標楷體"/>
        <family val="4"/>
        <charset val="136"/>
      </rPr>
      <t>可減除計算風險資本之金額</t>
    </r>
    <r>
      <rPr>
        <sz val="12"/>
        <color theme="1"/>
        <rFont val="Times New Roman"/>
        <family val="1"/>
      </rPr>
      <t xml:space="preserve"> - </t>
    </r>
    <r>
      <rPr>
        <sz val="12"/>
        <color theme="1"/>
        <rFont val="標楷體"/>
        <family val="4"/>
        <charset val="136"/>
      </rPr>
      <t>非屬實質互相投資之具資本性質債券</t>
    </r>
    <r>
      <rPr>
        <sz val="12"/>
        <color theme="1"/>
        <rFont val="Times New Roman"/>
        <family val="1"/>
      </rPr>
      <t>(</t>
    </r>
    <r>
      <rPr>
        <sz val="12"/>
        <color theme="1"/>
        <rFont val="標楷體"/>
        <family val="4"/>
        <charset val="136"/>
      </rPr>
      <t>註</t>
    </r>
    <r>
      <rPr>
        <sz val="12"/>
        <color theme="1"/>
        <rFont val="Times New Roman"/>
        <family val="1"/>
      </rPr>
      <t>9)</t>
    </r>
    <phoneticPr fontId="6" type="noConversion"/>
  </si>
  <si>
    <r>
      <rPr>
        <sz val="12"/>
        <color theme="1"/>
        <rFont val="標楷體"/>
        <family val="4"/>
        <charset val="136"/>
      </rPr>
      <t>由風險資本扣除之金額</t>
    </r>
    <r>
      <rPr>
        <sz val="12"/>
        <color theme="1"/>
        <rFont val="Times New Roman"/>
        <family val="1"/>
      </rPr>
      <t xml:space="preserve"> - </t>
    </r>
    <r>
      <rPr>
        <sz val="12"/>
        <color theme="1"/>
        <rFont val="標楷體"/>
        <family val="4"/>
        <charset val="136"/>
      </rPr>
      <t>非屬實質互相投資之具資本性質債券合計數</t>
    </r>
    <phoneticPr fontId="6" type="noConversion"/>
  </si>
  <si>
    <r>
      <rPr>
        <sz val="12"/>
        <color theme="1"/>
        <rFont val="標楷體"/>
        <family val="4"/>
        <charset val="136"/>
      </rPr>
      <t>註</t>
    </r>
    <r>
      <rPr>
        <sz val="12"/>
        <color theme="1"/>
        <rFont val="Times New Roman"/>
        <family val="1"/>
      </rPr>
      <t>1</t>
    </r>
  </si>
  <si>
    <r>
      <rPr>
        <sz val="12"/>
        <color theme="1"/>
        <rFont val="標楷體"/>
        <family val="4"/>
        <charset val="136"/>
      </rPr>
      <t>若無法取得投資標的之信用評等等級者，則按最低評等等級所對應之數值作為風險係數。債券投資因信用風險顯著增加已依</t>
    </r>
    <r>
      <rPr>
        <sz val="12"/>
        <color theme="1"/>
        <rFont val="Times New Roman"/>
        <family val="1"/>
      </rPr>
      <t>IFRS9</t>
    </r>
    <r>
      <rPr>
        <sz val="12"/>
        <color theme="1"/>
        <rFont val="標楷體"/>
        <family val="4"/>
        <charset val="136"/>
      </rPr>
      <t>規定計算其存續期間之預期信用損失者，</t>
    </r>
    <phoneticPr fontId="6" type="noConversion"/>
  </si>
  <si>
    <r>
      <rPr>
        <sz val="12"/>
        <color theme="1"/>
        <rFont val="標楷體"/>
        <family val="4"/>
        <charset val="136"/>
      </rPr>
      <t>可採最高信評等級係數計算本表信用風險。</t>
    </r>
    <phoneticPr fontId="6" type="noConversion"/>
  </si>
  <si>
    <r>
      <rPr>
        <sz val="12"/>
        <color theme="1"/>
        <rFont val="標楷體"/>
        <family val="4"/>
        <charset val="136"/>
      </rPr>
      <t>註</t>
    </r>
    <r>
      <rPr>
        <sz val="12"/>
        <color theme="1"/>
        <rFont val="Times New Roman"/>
        <family val="1"/>
      </rPr>
      <t>2</t>
    </r>
  </si>
  <si>
    <r>
      <rPr>
        <sz val="12"/>
        <color theme="1"/>
        <rFont val="標楷體"/>
        <family val="4"/>
        <charset val="136"/>
      </rPr>
      <t>本表第</t>
    </r>
    <r>
      <rPr>
        <sz val="12"/>
        <color theme="1"/>
        <rFont val="Times New Roman"/>
        <family val="1"/>
      </rPr>
      <t>(3)</t>
    </r>
    <r>
      <rPr>
        <sz val="12"/>
        <color theme="1"/>
        <rFont val="標楷體"/>
        <family val="4"/>
        <charset val="136"/>
      </rPr>
      <t>欄第</t>
    </r>
    <r>
      <rPr>
        <sz val="12"/>
        <color theme="1"/>
        <rFont val="Times New Roman"/>
        <family val="1"/>
      </rPr>
      <t>(19+38+39)</t>
    </r>
    <r>
      <rPr>
        <sz val="12"/>
        <color theme="1"/>
        <rFont val="標楷體"/>
        <family val="4"/>
        <charset val="136"/>
      </rPr>
      <t>列加計表</t>
    </r>
    <r>
      <rPr>
        <sz val="12"/>
        <color theme="1"/>
        <rFont val="Times New Roman"/>
        <family val="1"/>
      </rPr>
      <t>30-3</t>
    </r>
    <r>
      <rPr>
        <sz val="12"/>
        <color theme="1"/>
        <rFont val="標楷體"/>
        <family val="4"/>
        <charset val="136"/>
      </rPr>
      <t>第</t>
    </r>
    <r>
      <rPr>
        <sz val="12"/>
        <color theme="1"/>
        <rFont val="Times New Roman"/>
        <family val="1"/>
      </rPr>
      <t>(1)</t>
    </r>
    <r>
      <rPr>
        <sz val="12"/>
        <color theme="1"/>
        <rFont val="標楷體"/>
        <family val="4"/>
        <charset val="136"/>
      </rPr>
      <t>欄第</t>
    </r>
    <r>
      <rPr>
        <sz val="12"/>
        <color theme="1"/>
        <rFont val="Times New Roman"/>
        <family val="1"/>
      </rPr>
      <t>(7)</t>
    </r>
    <r>
      <rPr>
        <sz val="12"/>
        <color theme="1"/>
        <rFont val="標楷體"/>
        <family val="4"/>
        <charset val="136"/>
      </rPr>
      <t>列之合計數應與表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欄第</t>
    </r>
    <r>
      <rPr>
        <sz val="12"/>
        <color theme="1"/>
        <rFont val="Times New Roman"/>
        <family val="1"/>
      </rPr>
      <t>(42)</t>
    </r>
    <r>
      <rPr>
        <sz val="12"/>
        <color theme="1"/>
        <rFont val="標楷體"/>
        <family val="4"/>
        <charset val="136"/>
      </rPr>
      <t>列金額相等。</t>
    </r>
    <phoneticPr fontId="6" type="noConversion"/>
  </si>
  <si>
    <r>
      <rPr>
        <sz val="12"/>
        <color theme="1"/>
        <rFont val="標楷體"/>
        <family val="4"/>
        <charset val="136"/>
      </rPr>
      <t>註</t>
    </r>
    <r>
      <rPr>
        <sz val="12"/>
        <color theme="1"/>
        <rFont val="Times New Roman"/>
        <family val="1"/>
      </rPr>
      <t>3</t>
    </r>
  </si>
  <si>
    <r>
      <rPr>
        <sz val="12"/>
        <color theme="1"/>
        <rFont val="標楷體"/>
        <family val="4"/>
        <charset val="136"/>
      </rPr>
      <t>本表第</t>
    </r>
    <r>
      <rPr>
        <sz val="12"/>
        <color theme="1"/>
        <rFont val="Times New Roman"/>
        <family val="1"/>
      </rPr>
      <t>(3)</t>
    </r>
    <r>
      <rPr>
        <sz val="12"/>
        <color theme="1"/>
        <rFont val="標楷體"/>
        <family val="4"/>
        <charset val="136"/>
      </rPr>
      <t>欄第</t>
    </r>
    <r>
      <rPr>
        <sz val="12"/>
        <color theme="1"/>
        <rFont val="Times New Roman"/>
        <family val="1"/>
      </rPr>
      <t>(77+78+79)</t>
    </r>
    <r>
      <rPr>
        <sz val="12"/>
        <color theme="1"/>
        <rFont val="標楷體"/>
        <family val="4"/>
        <charset val="136"/>
      </rPr>
      <t>列合計數應與表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欄第</t>
    </r>
    <r>
      <rPr>
        <sz val="12"/>
        <color theme="1"/>
        <rFont val="Times New Roman"/>
        <family val="1"/>
      </rPr>
      <t>(15+16)</t>
    </r>
    <r>
      <rPr>
        <sz val="12"/>
        <color theme="1"/>
        <rFont val="標楷體"/>
        <family val="4"/>
        <charset val="136"/>
      </rPr>
      <t>列金額相等。</t>
    </r>
    <phoneticPr fontId="6" type="noConversion"/>
  </si>
  <si>
    <r>
      <rPr>
        <sz val="12"/>
        <color theme="1"/>
        <rFont val="標楷體"/>
        <family val="4"/>
        <charset val="136"/>
      </rPr>
      <t>本表第</t>
    </r>
    <r>
      <rPr>
        <sz val="12"/>
        <color theme="1"/>
        <rFont val="Times New Roman"/>
        <family val="1"/>
      </rPr>
      <t>(3)</t>
    </r>
    <r>
      <rPr>
        <sz val="12"/>
        <color theme="1"/>
        <rFont val="標楷體"/>
        <family val="4"/>
        <charset val="136"/>
      </rPr>
      <t>欄第</t>
    </r>
    <r>
      <rPr>
        <sz val="12"/>
        <color theme="1"/>
        <rFont val="Times New Roman"/>
        <family val="1"/>
      </rPr>
      <t>(58)</t>
    </r>
    <r>
      <rPr>
        <sz val="12"/>
        <color theme="1"/>
        <rFont val="標楷體"/>
        <family val="4"/>
        <charset val="136"/>
      </rPr>
      <t>列應與表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欄第</t>
    </r>
    <r>
      <rPr>
        <sz val="12"/>
        <color theme="1"/>
        <rFont val="Times New Roman"/>
        <family val="1"/>
      </rPr>
      <t>(10)</t>
    </r>
    <r>
      <rPr>
        <sz val="12"/>
        <color theme="1"/>
        <rFont val="標楷體"/>
        <family val="4"/>
        <charset val="136"/>
      </rPr>
      <t>列金額相等。</t>
    </r>
    <phoneticPr fontId="6" type="noConversion"/>
  </si>
  <si>
    <r>
      <rPr>
        <sz val="12"/>
        <color theme="1"/>
        <rFont val="標楷體"/>
        <family val="4"/>
        <charset val="136"/>
      </rPr>
      <t>註</t>
    </r>
    <r>
      <rPr>
        <sz val="12"/>
        <color theme="1"/>
        <rFont val="Times New Roman"/>
        <family val="1"/>
      </rPr>
      <t>5</t>
    </r>
  </si>
  <si>
    <r>
      <rPr>
        <sz val="12"/>
        <color theme="1"/>
        <rFont val="標楷體"/>
        <family val="4"/>
        <charset val="136"/>
      </rPr>
      <t>本表第</t>
    </r>
    <r>
      <rPr>
        <sz val="12"/>
        <color theme="1"/>
        <rFont val="Times New Roman"/>
        <family val="1"/>
      </rPr>
      <t>(3)</t>
    </r>
    <r>
      <rPr>
        <sz val="12"/>
        <color theme="1"/>
        <rFont val="標楷體"/>
        <family val="4"/>
        <charset val="136"/>
      </rPr>
      <t>欄第</t>
    </r>
    <r>
      <rPr>
        <sz val="12"/>
        <color theme="1"/>
        <rFont val="Times New Roman"/>
        <family val="1"/>
      </rPr>
      <t>(96)</t>
    </r>
    <r>
      <rPr>
        <sz val="12"/>
        <color theme="1"/>
        <rFont val="標楷體"/>
        <family val="4"/>
        <charset val="136"/>
      </rPr>
      <t>列加計表</t>
    </r>
    <r>
      <rPr>
        <sz val="12"/>
        <color theme="1"/>
        <rFont val="Times New Roman"/>
        <family val="1"/>
      </rPr>
      <t>30-8-7</t>
    </r>
    <r>
      <rPr>
        <sz val="12"/>
        <color theme="1"/>
        <rFont val="標楷體"/>
        <family val="4"/>
        <charset val="136"/>
      </rPr>
      <t>第</t>
    </r>
    <r>
      <rPr>
        <sz val="12"/>
        <color theme="1"/>
        <rFont val="Times New Roman"/>
        <family val="1"/>
      </rPr>
      <t>(28)</t>
    </r>
    <r>
      <rPr>
        <sz val="12"/>
        <color theme="1"/>
        <rFont val="標楷體"/>
        <family val="4"/>
        <charset val="136"/>
      </rPr>
      <t>欄第</t>
    </r>
    <r>
      <rPr>
        <sz val="12"/>
        <color theme="1"/>
        <rFont val="Times New Roman"/>
        <family val="1"/>
      </rPr>
      <t>(12)</t>
    </r>
    <r>
      <rPr>
        <sz val="12"/>
        <color theme="1"/>
        <rFont val="標楷體"/>
        <family val="4"/>
        <charset val="136"/>
      </rPr>
      <t>列之合計數應與表</t>
    </r>
    <r>
      <rPr>
        <sz val="12"/>
        <color theme="1"/>
        <rFont val="Times New Roman"/>
        <family val="1"/>
      </rPr>
      <t>10-4</t>
    </r>
    <r>
      <rPr>
        <sz val="12"/>
        <color theme="1"/>
        <rFont val="標楷體"/>
        <family val="4"/>
        <charset val="136"/>
      </rPr>
      <t>第</t>
    </r>
    <r>
      <rPr>
        <sz val="12"/>
        <color theme="1"/>
        <rFont val="Times New Roman"/>
        <family val="1"/>
      </rPr>
      <t>(6)</t>
    </r>
    <r>
      <rPr>
        <sz val="12"/>
        <color theme="1"/>
        <rFont val="標楷體"/>
        <family val="4"/>
        <charset val="136"/>
      </rPr>
      <t>欄第</t>
    </r>
    <r>
      <rPr>
        <sz val="12"/>
        <color theme="1"/>
        <rFont val="Times New Roman"/>
        <family val="1"/>
      </rPr>
      <t>(10+26)</t>
    </r>
    <r>
      <rPr>
        <sz val="12"/>
        <color theme="1"/>
        <rFont val="標楷體"/>
        <family val="4"/>
        <charset val="136"/>
      </rPr>
      <t>列金額相等。</t>
    </r>
    <phoneticPr fontId="6" type="noConversion"/>
  </si>
  <si>
    <r>
      <rPr>
        <sz val="12"/>
        <color theme="1"/>
        <rFont val="標楷體"/>
        <family val="4"/>
        <charset val="136"/>
      </rPr>
      <t>註</t>
    </r>
    <r>
      <rPr>
        <sz val="12"/>
        <color theme="1"/>
        <rFont val="Times New Roman"/>
        <family val="1"/>
      </rPr>
      <t>6</t>
    </r>
  </si>
  <si>
    <r>
      <rPr>
        <sz val="12"/>
        <color theme="1"/>
        <rFont val="標楷體"/>
        <family val="4"/>
        <charset val="136"/>
      </rPr>
      <t>註</t>
    </r>
    <r>
      <rPr>
        <sz val="12"/>
        <color theme="1"/>
        <rFont val="Times New Roman"/>
        <family val="1"/>
      </rPr>
      <t>7</t>
    </r>
    <r>
      <rPr>
        <sz val="12"/>
        <color indexed="8"/>
        <rFont val="新細明體"/>
        <family val="1"/>
        <charset val="136"/>
      </rPr>
      <t/>
    </r>
  </si>
  <si>
    <r>
      <rPr>
        <sz val="12"/>
        <color theme="1"/>
        <rFont val="標楷體"/>
        <family val="4"/>
        <charset val="136"/>
      </rPr>
      <t>次順位公司債及次順位金融債券本身無信用評等採發行人評等計提風險資本者，調整以發行人評等降</t>
    </r>
    <r>
      <rPr>
        <sz val="12"/>
        <color theme="1"/>
        <rFont val="Times New Roman"/>
        <family val="1"/>
      </rPr>
      <t>3</t>
    </r>
    <r>
      <rPr>
        <sz val="12"/>
        <color theme="1"/>
        <rFont val="標楷體"/>
        <family val="4"/>
        <charset val="136"/>
      </rPr>
      <t>個評等等級計提風險資本。</t>
    </r>
    <phoneticPr fontId="6" type="noConversion"/>
  </si>
  <si>
    <r>
      <rPr>
        <sz val="12"/>
        <color theme="1"/>
        <rFont val="標楷體"/>
        <family val="4"/>
        <charset val="136"/>
      </rPr>
      <t>本表第</t>
    </r>
    <r>
      <rPr>
        <sz val="12"/>
        <color theme="1"/>
        <rFont val="Times New Roman"/>
        <family val="1"/>
      </rPr>
      <t>(3)</t>
    </r>
    <r>
      <rPr>
        <sz val="12"/>
        <color theme="1"/>
        <rFont val="標楷體"/>
        <family val="4"/>
        <charset val="136"/>
      </rPr>
      <t>欄第</t>
    </r>
    <r>
      <rPr>
        <sz val="12"/>
        <color theme="1"/>
        <rFont val="Times New Roman"/>
        <family val="1"/>
      </rPr>
      <t>(115)</t>
    </r>
    <r>
      <rPr>
        <sz val="12"/>
        <color theme="1"/>
        <rFont val="標楷體"/>
        <family val="4"/>
        <charset val="136"/>
      </rPr>
      <t>列應與表</t>
    </r>
    <r>
      <rPr>
        <sz val="12"/>
        <color theme="1"/>
        <rFont val="Times New Roman"/>
        <family val="1"/>
      </rPr>
      <t>30-8-7</t>
    </r>
    <r>
      <rPr>
        <sz val="12"/>
        <color theme="1"/>
        <rFont val="標楷體"/>
        <family val="4"/>
        <charset val="136"/>
      </rPr>
      <t>第</t>
    </r>
    <r>
      <rPr>
        <sz val="12"/>
        <color theme="1"/>
        <rFont val="Times New Roman"/>
        <family val="1"/>
      </rPr>
      <t>(27)</t>
    </r>
    <r>
      <rPr>
        <sz val="12"/>
        <color theme="1"/>
        <rFont val="標楷體"/>
        <family val="4"/>
        <charset val="136"/>
      </rPr>
      <t>欄第</t>
    </r>
    <r>
      <rPr>
        <sz val="12"/>
        <color theme="1"/>
        <rFont val="Times New Roman"/>
        <family val="1"/>
      </rPr>
      <t>(14)</t>
    </r>
    <r>
      <rPr>
        <sz val="12"/>
        <color theme="1"/>
        <rFont val="標楷體"/>
        <family val="4"/>
        <charset val="136"/>
      </rPr>
      <t>列金額相等。</t>
    </r>
    <phoneticPr fontId="6"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</si>
  <si>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6" type="noConversion"/>
  </si>
  <si>
    <r>
      <rPr>
        <b/>
        <sz val="12"/>
        <color theme="1"/>
        <rFont val="標楷體"/>
        <family val="4"/>
        <charset val="136"/>
      </rPr>
      <t>資產項目</t>
    </r>
    <phoneticPr fontId="8" type="noConversion"/>
  </si>
  <si>
    <r>
      <rPr>
        <b/>
        <sz val="12"/>
        <color theme="1"/>
        <rFont val="標楷體"/>
        <family val="4"/>
        <charset val="136"/>
      </rPr>
      <t>發行機構信用評等</t>
    </r>
    <phoneticPr fontId="8"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</si>
  <si>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金額</t>
    </r>
    <phoneticPr fontId="6"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</si>
  <si>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金額</t>
    </r>
    <phoneticPr fontId="8"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</si>
  <si>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金額</t>
    </r>
    <phoneticPr fontId="8"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</si>
  <si>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風險資本額</t>
    </r>
    <phoneticPr fontId="6" type="noConversion"/>
  </si>
  <si>
    <r>
      <rPr>
        <b/>
        <sz val="12"/>
        <color theme="1"/>
        <rFont val="標楷體"/>
        <family val="4"/>
        <charset val="136"/>
      </rPr>
      <t>具控制與從屬關係之關係人</t>
    </r>
    <phoneticPr fontId="8" type="noConversion"/>
  </si>
  <si>
    <r>
      <rPr>
        <b/>
        <sz val="12"/>
        <color theme="1"/>
        <rFont val="標楷體"/>
        <family val="4"/>
        <charset val="136"/>
      </rPr>
      <t>非具控制與從屬關係之關係人</t>
    </r>
    <phoneticPr fontId="6" type="noConversion"/>
  </si>
  <si>
    <r>
      <rPr>
        <b/>
        <sz val="12"/>
        <color theme="1"/>
        <rFont val="標楷體"/>
        <family val="4"/>
        <charset val="136"/>
      </rPr>
      <t>已開發國家</t>
    </r>
    <phoneticPr fontId="8" type="noConversion"/>
  </si>
  <si>
    <r>
      <rPr>
        <b/>
        <sz val="12"/>
        <color theme="1"/>
        <rFont val="標楷體"/>
        <family val="4"/>
        <charset val="136"/>
      </rPr>
      <t>新興市場</t>
    </r>
    <phoneticPr fontId="8" type="noConversion"/>
  </si>
  <si>
    <r>
      <rPr>
        <sz val="12"/>
        <color theme="1"/>
        <rFont val="標楷體"/>
        <family val="4"/>
        <charset val="136"/>
      </rPr>
      <t>組合式存款</t>
    </r>
    <r>
      <rPr>
        <sz val="12"/>
        <color theme="1"/>
        <rFont val="Times New Roman"/>
        <family val="1"/>
      </rPr>
      <t>(100%</t>
    </r>
    <r>
      <rPr>
        <sz val="12"/>
        <color theme="1"/>
        <rFont val="標楷體"/>
        <family val="4"/>
        <charset val="136"/>
      </rPr>
      <t>保本</t>
    </r>
    <r>
      <rPr>
        <sz val="12"/>
        <color theme="1"/>
        <rFont val="Times New Roman"/>
        <family val="1"/>
      </rPr>
      <t>)</t>
    </r>
    <phoneticPr fontId="8" type="noConversion"/>
  </si>
  <si>
    <r>
      <t>100%</t>
    </r>
    <r>
      <rPr>
        <sz val="12"/>
        <color theme="1"/>
        <rFont val="標楷體"/>
        <family val="4"/>
        <charset val="136"/>
      </rPr>
      <t>保本合計</t>
    </r>
    <phoneticPr fontId="6" type="noConversion"/>
  </si>
  <si>
    <r>
      <rPr>
        <sz val="12"/>
        <color theme="1"/>
        <rFont val="標楷體"/>
        <family val="4"/>
        <charset val="136"/>
      </rPr>
      <t>組合式存款</t>
    </r>
    <r>
      <rPr>
        <sz val="12"/>
        <color theme="1"/>
        <rFont val="Times New Roman"/>
        <family val="1"/>
      </rPr>
      <t>(90%</t>
    </r>
    <r>
      <rPr>
        <sz val="12"/>
        <color theme="1"/>
        <rFont val="標楷體"/>
        <family val="4"/>
        <charset val="136"/>
      </rPr>
      <t>保本</t>
    </r>
    <r>
      <rPr>
        <sz val="12"/>
        <color theme="1"/>
        <rFont val="Times New Roman"/>
        <family val="1"/>
      </rPr>
      <t>)</t>
    </r>
    <phoneticPr fontId="8" type="noConversion"/>
  </si>
  <si>
    <r>
      <t>90%</t>
    </r>
    <r>
      <rPr>
        <sz val="12"/>
        <color theme="1"/>
        <rFont val="標楷體"/>
        <family val="4"/>
        <charset val="136"/>
      </rPr>
      <t>保本合計</t>
    </r>
    <phoneticPr fontId="6"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</si>
  <si>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phoneticPr fontId="6" type="noConversion"/>
  </si>
  <si>
    <r>
      <rPr>
        <sz val="12"/>
        <color theme="1"/>
        <rFont val="標楷體"/>
        <family val="4"/>
        <charset val="136"/>
      </rPr>
      <t>註</t>
    </r>
    <r>
      <rPr>
        <sz val="12"/>
        <color theme="1"/>
        <rFont val="Times New Roman"/>
        <family val="1"/>
      </rPr>
      <t>1</t>
    </r>
    <phoneticPr fontId="6"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</si>
  <si>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(3)</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(228)</t>
    </r>
    <r>
      <rPr>
        <sz val="12"/>
        <color theme="1"/>
        <rFont val="標楷體"/>
        <family val="4"/>
        <charset val="136"/>
      </rPr>
      <t>列之金額一致。</t>
    </r>
    <phoneticPr fontId="6"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</si>
  <si>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(4)</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(232)</t>
    </r>
    <r>
      <rPr>
        <sz val="12"/>
        <color theme="1"/>
        <rFont val="標楷體"/>
        <family val="4"/>
        <charset val="136"/>
      </rPr>
      <t>列之金額一致。</t>
    </r>
    <phoneticPr fontId="6"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</si>
  <si>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(5+6+7)</t>
    </r>
    <r>
      <rPr>
        <sz val="12"/>
        <color theme="1"/>
        <rFont val="標楷體"/>
        <family val="4"/>
        <charset val="136"/>
      </rPr>
      <t>欄之合計數應與表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(236)</t>
    </r>
    <r>
      <rPr>
        <sz val="12"/>
        <color theme="1"/>
        <rFont val="標楷體"/>
        <family val="4"/>
        <charset val="136"/>
      </rPr>
      <t>列之金額一致。</t>
    </r>
    <phoneticPr fontId="6" type="noConversion"/>
  </si>
  <si>
    <r>
      <rPr>
        <sz val="10"/>
        <color theme="1"/>
        <rFont val="標楷體"/>
        <family val="4"/>
        <charset val="136"/>
      </rPr>
      <t>表</t>
    </r>
    <r>
      <rPr>
        <sz val="10"/>
        <color theme="1"/>
        <rFont val="Book Antiqua"/>
        <family val="1"/>
      </rPr>
      <t>30-4</t>
    </r>
    <r>
      <rPr>
        <sz val="10"/>
        <color theme="1"/>
        <rFont val="標楷體"/>
        <family val="4"/>
        <charset val="136"/>
      </rPr>
      <t>：</t>
    </r>
    <r>
      <rPr>
        <sz val="10"/>
        <color theme="1"/>
        <rFont val="Book Antiqua"/>
        <family val="1"/>
      </rPr>
      <t>R2</t>
    </r>
    <r>
      <rPr>
        <sz val="10"/>
        <color theme="1"/>
        <rFont val="標楷體"/>
        <family val="4"/>
        <charset val="136"/>
      </rPr>
      <t>：信用風險計算表</t>
    </r>
    <phoneticPr fontId="8"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</si>
  <si>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8" type="noConversion"/>
  </si>
  <si>
    <r>
      <rPr>
        <b/>
        <sz val="10"/>
        <color theme="1"/>
        <rFont val="標楷體"/>
        <family val="4"/>
        <charset val="136"/>
      </rPr>
      <t>資</t>
    </r>
    <r>
      <rPr>
        <b/>
        <sz val="10"/>
        <color theme="1"/>
        <rFont val="Book Antiqua"/>
        <family val="1"/>
      </rPr>
      <t xml:space="preserve">      </t>
    </r>
    <r>
      <rPr>
        <b/>
        <sz val="10"/>
        <color theme="1"/>
        <rFont val="標楷體"/>
        <family val="4"/>
        <charset val="136"/>
      </rPr>
      <t>料</t>
    </r>
    <r>
      <rPr>
        <b/>
        <sz val="10"/>
        <color theme="1"/>
        <rFont val="Book Antiqua"/>
        <family val="1"/>
      </rPr>
      <t xml:space="preserve">      </t>
    </r>
    <r>
      <rPr>
        <b/>
        <sz val="10"/>
        <color theme="1"/>
        <rFont val="標楷體"/>
        <family val="4"/>
        <charset val="136"/>
      </rPr>
      <t>來</t>
    </r>
    <r>
      <rPr>
        <b/>
        <sz val="10"/>
        <color theme="1"/>
        <rFont val="Book Antiqua"/>
        <family val="1"/>
      </rPr>
      <t xml:space="preserve">      </t>
    </r>
    <r>
      <rPr>
        <b/>
        <sz val="10"/>
        <color theme="1"/>
        <rFont val="標楷體"/>
        <family val="4"/>
        <charset val="136"/>
      </rPr>
      <t>源</t>
    </r>
    <phoneticPr fontId="8"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</si>
  <si>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</si>
  <si>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r>
      <rPr>
        <b/>
        <sz val="10"/>
        <color theme="1"/>
        <rFont val="Book Antiqua"/>
        <family val="1"/>
      </rPr>
      <t>(</t>
    </r>
    <r>
      <rPr>
        <b/>
        <sz val="10"/>
        <color theme="1"/>
        <rFont val="標楷體"/>
        <family val="4"/>
        <charset val="136"/>
      </rPr>
      <t>註</t>
    </r>
    <r>
      <rPr>
        <b/>
        <sz val="10"/>
        <color theme="1"/>
        <rFont val="Book Antiqua"/>
        <family val="1"/>
      </rPr>
      <t>2)</t>
    </r>
    <phoneticPr fontId="8" type="noConversion"/>
  </si>
  <si>
    <r>
      <rPr>
        <b/>
        <sz val="10"/>
        <color theme="1"/>
        <rFont val="標楷體"/>
        <family val="4"/>
        <charset val="136"/>
      </rPr>
      <t>風險係數</t>
    </r>
  </si>
  <si>
    <r>
      <rPr>
        <b/>
        <sz val="10"/>
        <color theme="1"/>
        <rFont val="標楷體"/>
        <family val="4"/>
        <charset val="136"/>
      </rPr>
      <t>風險資本額</t>
    </r>
  </si>
  <si>
    <r>
      <t xml:space="preserve"> 2.1 </t>
    </r>
    <r>
      <rPr>
        <sz val="10"/>
        <color theme="1"/>
        <rFont val="標楷體"/>
        <family val="4"/>
        <charset val="136"/>
      </rPr>
      <t>應收保費</t>
    </r>
    <phoneticPr fontId="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</si>
  <si>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(8)</t>
    </r>
    <r>
      <rPr>
        <sz val="10"/>
        <color theme="1"/>
        <rFont val="標楷體"/>
        <family val="4"/>
        <charset val="136"/>
      </rPr>
      <t>列</t>
    </r>
    <phoneticPr fontId="8" type="noConversion"/>
  </si>
  <si>
    <r>
      <t xml:space="preserve"> 2.2 </t>
    </r>
    <r>
      <rPr>
        <sz val="10"/>
        <color theme="1"/>
        <rFont val="標楷體"/>
        <family val="4"/>
        <charset val="136"/>
      </rPr>
      <t>應收利息及收益</t>
    </r>
    <phoneticPr fontId="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</si>
  <si>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(10)</t>
    </r>
    <r>
      <rPr>
        <sz val="10"/>
        <color theme="1"/>
        <rFont val="標楷體"/>
        <family val="4"/>
        <charset val="136"/>
      </rPr>
      <t>列</t>
    </r>
    <phoneticPr fontId="8" type="noConversion"/>
  </si>
  <si>
    <r>
      <t xml:space="preserve"> 2.3 </t>
    </r>
    <r>
      <rPr>
        <sz val="10"/>
        <color theme="1"/>
        <rFont val="標楷體"/>
        <family val="4"/>
        <charset val="136"/>
      </rPr>
      <t>應收票據</t>
    </r>
    <phoneticPr fontId="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</si>
  <si>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(3)</t>
    </r>
    <r>
      <rPr>
        <sz val="10"/>
        <color theme="1"/>
        <rFont val="標楷體"/>
        <family val="4"/>
        <charset val="136"/>
      </rPr>
      <t>列</t>
    </r>
    <phoneticPr fontId="8" type="noConversion"/>
  </si>
  <si>
    <r>
      <t xml:space="preserve"> 2.4 </t>
    </r>
    <r>
      <rPr>
        <sz val="10"/>
        <color theme="1"/>
        <rFont val="標楷體"/>
        <family val="4"/>
        <charset val="136"/>
      </rPr>
      <t>催收款項</t>
    </r>
    <phoneticPr fontId="8" type="noConversion"/>
  </si>
  <si>
    <r>
      <t xml:space="preserve">2.4.1 </t>
    </r>
    <r>
      <rPr>
        <sz val="10"/>
        <color theme="1"/>
        <rFont val="標楷體"/>
        <family val="4"/>
        <charset val="136"/>
      </rPr>
      <t>直接業務</t>
    </r>
    <phoneticPr fontId="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</si>
  <si>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(7+9)</t>
    </r>
    <r>
      <rPr>
        <sz val="10"/>
        <color theme="1"/>
        <rFont val="標楷體"/>
        <family val="4"/>
        <charset val="136"/>
      </rPr>
      <t>列</t>
    </r>
    <phoneticPr fontId="8" type="noConversion"/>
  </si>
  <si>
    <r>
      <t xml:space="preserve">2.4.2 </t>
    </r>
    <r>
      <rPr>
        <sz val="10"/>
        <color theme="1"/>
        <rFont val="標楷體"/>
        <family val="4"/>
        <charset val="136"/>
      </rPr>
      <t>再保業務</t>
    </r>
    <phoneticPr fontId="8"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</si>
  <si>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(60+62)</t>
    </r>
    <r>
      <rPr>
        <sz val="10"/>
        <color theme="1"/>
        <rFont val="標楷體"/>
        <family val="4"/>
        <charset val="136"/>
      </rPr>
      <t>列</t>
    </r>
    <r>
      <rPr>
        <sz val="10"/>
        <color theme="1"/>
        <rFont val="Times New Roman"/>
        <family val="1"/>
      </rPr>
      <t xml:space="preserve"> -</t>
    </r>
    <r>
      <rPr>
        <sz val="10"/>
        <color theme="1"/>
        <rFont val="標楷體"/>
        <family val="4"/>
        <charset val="136"/>
      </rPr>
      <t>「表</t>
    </r>
    <r>
      <rPr>
        <sz val="10"/>
        <color theme="1"/>
        <rFont val="Times New Roman"/>
        <family val="1"/>
      </rPr>
      <t>19-4</t>
    </r>
    <r>
      <rPr>
        <sz val="10"/>
        <color theme="1"/>
        <rFont val="標楷體"/>
        <family val="4"/>
        <charset val="136"/>
      </rPr>
      <t>：再保險資產－再保人別」第</t>
    </r>
    <r>
      <rPr>
        <sz val="10"/>
        <color theme="1"/>
        <rFont val="Times New Roman"/>
        <family val="1"/>
      </rPr>
      <t>(14)</t>
    </r>
    <r>
      <rPr>
        <sz val="10"/>
        <color theme="1"/>
        <rFont val="標楷體"/>
        <family val="4"/>
        <charset val="136"/>
      </rPr>
      <t>欄合計列</t>
    </r>
    <phoneticPr fontId="8" type="noConversion"/>
  </si>
  <si>
    <r>
      <t xml:space="preserve">2.4.2 </t>
    </r>
    <r>
      <rPr>
        <sz val="10"/>
        <color theme="1"/>
        <rFont val="標楷體"/>
        <family val="4"/>
        <charset val="136"/>
      </rPr>
      <t>其他業務</t>
    </r>
    <phoneticPr fontId="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</si>
  <si>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(11+13)</t>
    </r>
    <r>
      <rPr>
        <sz val="10"/>
        <color theme="1"/>
        <rFont val="標楷體"/>
        <family val="4"/>
        <charset val="136"/>
      </rPr>
      <t>列</t>
    </r>
    <phoneticPr fontId="8" type="noConversion"/>
  </si>
  <si>
    <r>
      <t xml:space="preserve"> 2.5 </t>
    </r>
    <r>
      <rPr>
        <sz val="10"/>
        <color theme="1"/>
        <rFont val="標楷體"/>
        <family val="4"/>
        <charset val="136"/>
      </rPr>
      <t>其他應收款項</t>
    </r>
    <phoneticPr fontId="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</si>
  <si>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(12+14)</t>
    </r>
    <r>
      <rPr>
        <sz val="10"/>
        <color theme="1"/>
        <rFont val="標楷體"/>
        <family val="4"/>
        <charset val="136"/>
      </rPr>
      <t>列</t>
    </r>
    <phoneticPr fontId="6" type="noConversion"/>
  </si>
  <si>
    <r>
      <t xml:space="preserve"> 2.6 </t>
    </r>
    <r>
      <rPr>
        <sz val="10"/>
        <color theme="1"/>
        <rFont val="標楷體"/>
        <family val="4"/>
        <charset val="136"/>
      </rPr>
      <t>再保險資產</t>
    </r>
    <phoneticPr fontId="8" type="noConversion"/>
  </si>
  <si>
    <r>
      <rPr>
        <sz val="10"/>
        <color theme="1"/>
        <rFont val="標楷體"/>
        <family val="4"/>
        <charset val="136"/>
      </rPr>
      <t>「表</t>
    </r>
    <r>
      <rPr>
        <sz val="10"/>
        <color theme="1"/>
        <rFont val="Book Antiqua"/>
        <family val="1"/>
      </rPr>
      <t>30-4-1</t>
    </r>
    <r>
      <rPr>
        <sz val="10"/>
        <color theme="1"/>
        <rFont val="標楷體"/>
        <family val="4"/>
        <charset val="136"/>
      </rPr>
      <t>：再保險資產風險資本額計算表」第</t>
    </r>
    <r>
      <rPr>
        <sz val="10"/>
        <color theme="1"/>
        <rFont val="Book Antiqua"/>
        <family val="1"/>
      </rPr>
      <t>(2)</t>
    </r>
    <r>
      <rPr>
        <sz val="10"/>
        <color theme="1"/>
        <rFont val="標楷體"/>
        <family val="4"/>
        <charset val="136"/>
      </rPr>
      <t>欄第</t>
    </r>
    <r>
      <rPr>
        <sz val="10"/>
        <color theme="1"/>
        <rFont val="Book Antiqua"/>
        <family val="1"/>
      </rPr>
      <t>(8)</t>
    </r>
    <r>
      <rPr>
        <sz val="10"/>
        <color theme="1"/>
        <rFont val="標楷體"/>
        <family val="4"/>
        <charset val="136"/>
      </rPr>
      <t>列</t>
    </r>
    <phoneticPr fontId="6" type="noConversion"/>
  </si>
  <si>
    <r>
      <t xml:space="preserve"> 2.7 </t>
    </r>
    <r>
      <rPr>
        <sz val="10"/>
        <color theme="1"/>
        <rFont val="標楷體"/>
        <family val="4"/>
        <charset val="136"/>
      </rPr>
      <t>天災信用風險</t>
    </r>
    <phoneticPr fontId="8" type="noConversion"/>
  </si>
  <si>
    <r>
      <rPr>
        <sz val="10"/>
        <color theme="1"/>
        <rFont val="標楷體"/>
        <family val="4"/>
        <charset val="136"/>
      </rPr>
      <t>「表</t>
    </r>
    <r>
      <rPr>
        <sz val="10"/>
        <color theme="1"/>
        <rFont val="Book Antiqua"/>
        <family val="1"/>
      </rPr>
      <t>30-5-2</t>
    </r>
    <r>
      <rPr>
        <sz val="10"/>
        <color theme="1"/>
        <rFont val="標楷體"/>
        <family val="4"/>
        <charset val="136"/>
      </rPr>
      <t>：天災風險資本計算表」第</t>
    </r>
    <r>
      <rPr>
        <sz val="10"/>
        <color theme="1"/>
        <rFont val="Book Antiqua"/>
        <family val="1"/>
      </rPr>
      <t>(1)</t>
    </r>
    <r>
      <rPr>
        <sz val="10"/>
        <color theme="1"/>
        <rFont val="標楷體"/>
        <family val="4"/>
        <charset val="136"/>
      </rPr>
      <t>欄第</t>
    </r>
    <r>
      <rPr>
        <sz val="10"/>
        <color theme="1"/>
        <rFont val="Book Antiqua"/>
        <family val="1"/>
      </rPr>
      <t>(6)</t>
    </r>
    <r>
      <rPr>
        <sz val="10"/>
        <color theme="1"/>
        <rFont val="標楷體"/>
        <family val="4"/>
        <charset val="136"/>
      </rPr>
      <t>列</t>
    </r>
    <phoneticPr fontId="6" type="noConversion"/>
  </si>
  <si>
    <r>
      <rPr>
        <b/>
        <sz val="10"/>
        <color theme="1"/>
        <rFont val="標楷體"/>
        <family val="4"/>
        <charset val="136"/>
      </rPr>
      <t>《信用風險》總計</t>
    </r>
    <phoneticPr fontId="8" type="noConversion"/>
  </si>
  <si>
    <r>
      <rPr>
        <sz val="10"/>
        <color theme="1"/>
        <rFont val="標楷體"/>
        <family val="4"/>
        <charset val="136"/>
      </rPr>
      <t>註</t>
    </r>
    <r>
      <rPr>
        <sz val="10"/>
        <color theme="1"/>
        <rFont val="Book Antiqua"/>
        <family val="1"/>
      </rPr>
      <t>1</t>
    </r>
    <r>
      <rPr>
        <sz val="10"/>
        <color theme="1"/>
        <rFont val="標楷體"/>
        <family val="4"/>
        <charset val="136"/>
      </rPr>
      <t>：填報半年報報表時，資料來源表之數值僅包含本半年度金額，應加計前一年度下半年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phoneticPr fontId="8" type="noConversion"/>
  </si>
  <si>
    <r>
      <rPr>
        <sz val="10"/>
        <color theme="1"/>
        <rFont val="標楷體"/>
        <family val="4"/>
        <charset val="136"/>
      </rPr>
      <t>註</t>
    </r>
    <r>
      <rPr>
        <sz val="10"/>
        <color theme="1"/>
        <rFont val="Times New Roman"/>
        <family val="1"/>
      </rPr>
      <t>2</t>
    </r>
    <r>
      <rPr>
        <sz val="10"/>
        <color theme="1"/>
        <rFont val="標楷體"/>
        <family val="4"/>
        <charset val="136"/>
      </rPr>
      <t>：「</t>
    </r>
    <r>
      <rPr>
        <sz val="10"/>
        <color theme="1"/>
        <rFont val="Times New Roman"/>
        <family val="1"/>
      </rPr>
      <t xml:space="preserve">2.4.2 </t>
    </r>
    <r>
      <rPr>
        <sz val="10"/>
        <color theme="1"/>
        <rFont val="標楷體"/>
        <family val="4"/>
        <charset val="136"/>
      </rPr>
      <t>催收款項－再保業務」不包含因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8" type="noConversion"/>
  </si>
  <si>
    <r>
      <rPr>
        <sz val="10"/>
        <color theme="1"/>
        <rFont val="標楷體"/>
        <family val="4"/>
        <charset val="136"/>
      </rPr>
      <t>註</t>
    </r>
    <r>
      <rPr>
        <sz val="10"/>
        <color theme="1"/>
        <rFont val="Times New Roman"/>
        <family val="1"/>
      </rPr>
      <t>3</t>
    </r>
    <r>
      <rPr>
        <sz val="10"/>
        <color theme="1"/>
        <rFont val="標楷體"/>
        <family val="4"/>
        <charset val="136"/>
      </rPr>
      <t>：「</t>
    </r>
    <r>
      <rPr>
        <sz val="10"/>
        <color theme="1"/>
        <rFont val="Times New Roman"/>
        <family val="1"/>
      </rPr>
      <t xml:space="preserve">2.6 </t>
    </r>
    <r>
      <rPr>
        <sz val="10"/>
        <color theme="1"/>
        <rFont val="標楷體"/>
        <family val="4"/>
        <charset val="136"/>
      </rPr>
      <t>再保險資產」應依再保人信用評等計入因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8" type="noConversion"/>
  </si>
  <si>
    <r>
      <rPr>
        <sz val="10"/>
        <color theme="1"/>
        <rFont val="標楷體"/>
        <family val="4"/>
        <charset val="136"/>
      </rPr>
      <t>表</t>
    </r>
    <r>
      <rPr>
        <sz val="10"/>
        <color theme="1"/>
        <rFont val="Book Antiqua"/>
        <family val="1"/>
      </rPr>
      <t>30-4-1</t>
    </r>
    <r>
      <rPr>
        <sz val="10"/>
        <color theme="1"/>
        <rFont val="標楷體"/>
        <family val="4"/>
        <charset val="136"/>
      </rPr>
      <t>：再保險資產風險資本額計算表</t>
    </r>
    <phoneticPr fontId="6" type="noConversion"/>
  </si>
  <si>
    <r>
      <rPr>
        <sz val="10"/>
        <color theme="1"/>
        <rFont val="標楷體"/>
        <family val="4"/>
        <charset val="136"/>
      </rPr>
      <t>列號</t>
    </r>
    <phoneticPr fontId="8" type="noConversion"/>
  </si>
  <si>
    <r>
      <rPr>
        <sz val="10"/>
        <color theme="1"/>
        <rFont val="標楷體"/>
        <family val="4"/>
        <charset val="136"/>
      </rPr>
      <t>發行機構信用評等</t>
    </r>
    <phoneticPr fontId="8" type="noConversion"/>
  </si>
  <si>
    <r>
      <rPr>
        <sz val="10"/>
        <color theme="1"/>
        <rFont val="標楷體"/>
        <family val="4"/>
        <charset val="136"/>
      </rPr>
      <t xml:space="preserve">應列入本表計算風險資本額之再保險資產
</t>
    </r>
    <r>
      <rPr>
        <sz val="10"/>
        <color theme="1"/>
        <rFont val="Book Antiqua"/>
        <family val="1"/>
      </rPr>
      <t>(</t>
    </r>
    <r>
      <rPr>
        <sz val="10"/>
        <color theme="1"/>
        <rFont val="標楷體"/>
        <family val="4"/>
        <charset val="136"/>
      </rPr>
      <t>註</t>
    </r>
    <r>
      <rPr>
        <sz val="10"/>
        <color theme="1"/>
        <rFont val="Book Antiqua"/>
        <family val="1"/>
      </rPr>
      <t>)</t>
    </r>
    <phoneticPr fontId="8" type="noConversion"/>
  </si>
  <si>
    <r>
      <rPr>
        <sz val="10"/>
        <color theme="1"/>
        <rFont val="標楷體"/>
        <family val="4"/>
        <charset val="136"/>
      </rPr>
      <t>風險係數</t>
    </r>
    <phoneticPr fontId="8" type="noConversion"/>
  </si>
  <si>
    <r>
      <rPr>
        <sz val="10"/>
        <color theme="1"/>
        <rFont val="標楷體"/>
        <family val="4"/>
        <charset val="136"/>
      </rPr>
      <t>再保險資產風險資本額</t>
    </r>
    <phoneticPr fontId="8"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</si>
  <si>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6" type="noConversion"/>
  </si>
  <si>
    <r>
      <rPr>
        <sz val="10"/>
        <color theme="1"/>
        <rFont val="標楷體"/>
        <family val="4"/>
        <charset val="136"/>
      </rPr>
      <t>註：</t>
    </r>
    <phoneticPr fontId="8" type="noConversion"/>
  </si>
  <si>
    <r>
      <rPr>
        <sz val="10"/>
        <color theme="1"/>
        <rFont val="標楷體"/>
        <family val="4"/>
        <charset val="136"/>
      </rPr>
      <t>請按表</t>
    </r>
    <r>
      <rPr>
        <sz val="10"/>
        <color theme="1"/>
        <rFont val="Times New Roman"/>
        <family val="1"/>
      </rPr>
      <t>19-4</t>
    </r>
    <r>
      <rPr>
        <sz val="10"/>
        <color theme="1"/>
        <rFont val="標楷體"/>
        <family val="4"/>
        <charset val="136"/>
      </rPr>
      <t>第</t>
    </r>
    <r>
      <rPr>
        <sz val="10"/>
        <color theme="1"/>
        <rFont val="Times New Roman"/>
        <family val="1"/>
      </rPr>
      <t>(13)</t>
    </r>
    <r>
      <rPr>
        <sz val="10"/>
        <color theme="1"/>
        <rFont val="標楷體"/>
        <family val="4"/>
        <charset val="136"/>
      </rPr>
      <t>欄合計數依再保險人別的信用評等予以分類，並請依規定扣除催收款及非許認資產後之金額填列</t>
    </r>
    <r>
      <rPr>
        <sz val="10"/>
        <color theme="1"/>
        <rFont val="Times New Roman"/>
        <family val="1"/>
      </rPr>
      <t>(</t>
    </r>
    <r>
      <rPr>
        <sz val="10"/>
        <color theme="1"/>
        <rFont val="標楷體"/>
        <family val="4"/>
        <charset val="136"/>
      </rPr>
      <t>前述扣除金額如因主管機關另有規定而未列為非認許資產者，則不予扣除</t>
    </r>
    <r>
      <rPr>
        <sz val="10"/>
        <color theme="1"/>
        <rFont val="Times New Roman"/>
        <family val="1"/>
      </rPr>
      <t>)</t>
    </r>
    <r>
      <rPr>
        <sz val="10"/>
        <color theme="1"/>
        <rFont val="標楷體"/>
        <family val="4"/>
        <charset val="136"/>
      </rPr>
      <t>，</t>
    </r>
    <phoneticPr fontId="8" type="noConversion"/>
  </si>
  <si>
    <r>
      <rPr>
        <sz val="10"/>
        <color theme="1"/>
        <rFont val="標楷體"/>
        <family val="4"/>
        <charset val="136"/>
      </rPr>
      <t>分出保費不足及分出負債適足準備項目，若無法拆分至各再保險人時，指定為最差信評等級</t>
    </r>
    <r>
      <rPr>
        <sz val="10"/>
        <color theme="1"/>
        <rFont val="Book Antiqua"/>
        <family val="1"/>
      </rPr>
      <t>(</t>
    </r>
    <r>
      <rPr>
        <sz val="10"/>
        <color theme="1"/>
        <rFont val="標楷體"/>
        <family val="4"/>
        <charset val="136"/>
      </rPr>
      <t>投資等級</t>
    </r>
    <r>
      <rPr>
        <sz val="10"/>
        <color theme="1"/>
        <rFont val="Book Antiqua"/>
        <family val="1"/>
      </rPr>
      <t>Baa)</t>
    </r>
    <r>
      <rPr>
        <sz val="10"/>
        <color theme="1"/>
        <rFont val="標楷體"/>
        <family val="4"/>
        <charset val="136"/>
      </rPr>
      <t>，</t>
    </r>
    <phoneticPr fontId="8" type="noConversion"/>
  </si>
  <si>
    <r>
      <rPr>
        <sz val="10"/>
        <color theme="1"/>
        <rFont val="標楷體"/>
        <family val="4"/>
        <charset val="136"/>
      </rPr>
      <t>或按已有的各信用評等分配之比例予以拆分。</t>
    </r>
    <phoneticPr fontId="6" type="noConversion"/>
  </si>
  <si>
    <r>
      <rPr>
        <sz val="10"/>
        <color theme="1"/>
        <rFont val="標楷體"/>
        <family val="4"/>
        <charset val="136"/>
      </rPr>
      <t>若再保險人為國內共保組織請分別依下列信用評等級予以填列：</t>
    </r>
    <phoneticPr fontId="8" type="noConversion"/>
  </si>
  <si>
    <r>
      <t>(1)</t>
    </r>
    <r>
      <rPr>
        <sz val="10"/>
        <color theme="1"/>
        <rFont val="標楷體"/>
        <family val="4"/>
        <charset val="136"/>
      </rPr>
      <t>住宅地震保險共保</t>
    </r>
    <r>
      <rPr>
        <sz val="10"/>
        <color theme="1"/>
        <rFont val="Book Antiqua"/>
        <family val="1"/>
      </rPr>
      <t>--&gt;Aaa</t>
    </r>
    <r>
      <rPr>
        <sz val="10"/>
        <color theme="1"/>
        <rFont val="標楷體"/>
        <family val="4"/>
        <charset val="136"/>
      </rPr>
      <t>、</t>
    </r>
    <r>
      <rPr>
        <sz val="10"/>
        <color theme="1"/>
        <rFont val="Book Antiqua"/>
        <family val="1"/>
      </rPr>
      <t>(2)</t>
    </r>
    <r>
      <rPr>
        <sz val="10"/>
        <color theme="1"/>
        <rFont val="標楷體"/>
        <family val="4"/>
        <charset val="136"/>
      </rPr>
      <t>強制汽車責任保險共保</t>
    </r>
    <r>
      <rPr>
        <sz val="10"/>
        <color theme="1"/>
        <rFont val="Book Antiqua"/>
        <family val="1"/>
      </rPr>
      <t>--&gt;Aa</t>
    </r>
    <r>
      <rPr>
        <sz val="10"/>
        <color theme="1"/>
        <rFont val="標楷體"/>
        <family val="4"/>
        <charset val="136"/>
      </rPr>
      <t>、</t>
    </r>
    <r>
      <rPr>
        <sz val="10"/>
        <color theme="1"/>
        <rFont val="Book Antiqua"/>
        <family val="1"/>
      </rPr>
      <t>(3)</t>
    </r>
    <r>
      <rPr>
        <sz val="10"/>
        <color theme="1"/>
        <rFont val="標楷體"/>
        <family val="4"/>
        <charset val="136"/>
      </rPr>
      <t>其他</t>
    </r>
    <r>
      <rPr>
        <sz val="10"/>
        <color theme="1"/>
        <rFont val="Book Antiqua"/>
        <family val="1"/>
      </rPr>
      <t>--&gt;A</t>
    </r>
    <r>
      <rPr>
        <sz val="10"/>
        <color theme="1"/>
        <rFont val="標楷體"/>
        <family val="4"/>
        <charset val="136"/>
      </rPr>
      <t>。</t>
    </r>
    <phoneticPr fontId="6" type="noConversion"/>
  </si>
  <si>
    <r>
      <rPr>
        <sz val="10"/>
        <color theme="1"/>
        <rFont val="標楷體"/>
        <family val="4"/>
        <charset val="136"/>
      </rPr>
      <t>若再保險人為國內依法設立之保險公司且未有信用評等者，請依該再保險人最近一期已公告之</t>
    </r>
    <r>
      <rPr>
        <sz val="10"/>
        <color theme="1"/>
        <rFont val="Book Antiqua"/>
        <family val="1"/>
      </rPr>
      <t>RBC</t>
    </r>
    <r>
      <rPr>
        <sz val="10"/>
        <color theme="1"/>
        <rFont val="標楷體"/>
        <family val="4"/>
        <charset val="136"/>
      </rPr>
      <t>比率等級予以填列：</t>
    </r>
    <phoneticPr fontId="8" type="noConversion"/>
  </si>
  <si>
    <r>
      <t xml:space="preserve">RBC </t>
    </r>
    <r>
      <rPr>
        <sz val="10"/>
        <color theme="1"/>
        <rFont val="標楷體"/>
        <family val="4"/>
        <charset val="136"/>
      </rPr>
      <t>比率</t>
    </r>
  </si>
  <si>
    <r>
      <rPr>
        <sz val="10"/>
        <color theme="1"/>
        <rFont val="標楷體"/>
        <family val="4"/>
        <charset val="136"/>
      </rPr>
      <t>風險係數</t>
    </r>
  </si>
  <si>
    <r>
      <rPr>
        <sz val="10"/>
        <color theme="1"/>
        <rFont val="標楷體"/>
        <family val="4"/>
        <charset val="136"/>
      </rPr>
      <t>百分之三百以上</t>
    </r>
  </si>
  <si>
    <r>
      <rPr>
        <sz val="10"/>
        <color theme="1"/>
        <rFont val="標楷體"/>
        <family val="4"/>
        <charset val="136"/>
      </rPr>
      <t>百分之二百以上，未達百分之三百</t>
    </r>
  </si>
  <si>
    <r>
      <rPr>
        <sz val="10"/>
        <color theme="1"/>
        <rFont val="標楷體"/>
        <family val="4"/>
        <charset val="136"/>
      </rPr>
      <t>未達百分之二百</t>
    </r>
  </si>
  <si>
    <r>
      <rPr>
        <sz val="10"/>
        <color theme="1"/>
        <rFont val="標楷體"/>
        <family val="4"/>
        <charset val="136"/>
      </rPr>
      <t>負值</t>
    </r>
  </si>
  <si>
    <r>
      <rPr>
        <sz val="10"/>
        <color theme="1"/>
        <rFont val="標楷體"/>
        <family val="4"/>
        <charset val="136"/>
      </rPr>
      <t>本欄應依再保人信用評等計入因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8" type="noConversion"/>
  </si>
  <si>
    <r>
      <rPr>
        <sz val="12"/>
        <color theme="1"/>
        <rFont val="標楷體"/>
        <family val="4"/>
        <charset val="136"/>
      </rPr>
      <t>表</t>
    </r>
    <r>
      <rPr>
        <sz val="12"/>
        <color theme="1"/>
        <rFont val="Times New Roman"/>
        <family val="1"/>
      </rPr>
      <t>28-1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特別準備金總表</t>
    </r>
    <phoneticPr fontId="8" type="noConversion"/>
  </si>
  <si>
    <r>
      <rPr>
        <sz val="12"/>
        <color theme="1"/>
        <rFont val="標楷體"/>
        <family val="4"/>
        <charset val="136"/>
      </rPr>
      <t>表</t>
    </r>
    <r>
      <rPr>
        <sz val="12"/>
        <color theme="1"/>
        <rFont val="Times New Roman"/>
        <family val="1"/>
      </rPr>
      <t>28-1-1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定期存款</t>
    </r>
    <phoneticPr fontId="8" type="noConversion"/>
  </si>
  <si>
    <r>
      <rPr>
        <sz val="12"/>
        <color theme="1"/>
        <rFont val="標楷體"/>
        <family val="4"/>
        <charset val="136"/>
      </rPr>
      <t>表</t>
    </r>
    <r>
      <rPr>
        <sz val="12"/>
        <color theme="1"/>
        <rFont val="Times New Roman"/>
        <family val="1"/>
      </rPr>
      <t>28-1-2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國庫券</t>
    </r>
    <phoneticPr fontId="8" type="noConversion"/>
  </si>
  <si>
    <r>
      <rPr>
        <sz val="12"/>
        <color theme="1"/>
        <rFont val="標楷體"/>
        <family val="4"/>
        <charset val="136"/>
      </rPr>
      <t>表</t>
    </r>
    <r>
      <rPr>
        <sz val="12"/>
        <color theme="1"/>
        <rFont val="Times New Roman"/>
        <family val="1"/>
      </rPr>
      <t>28-1-3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公債</t>
    </r>
    <phoneticPr fontId="8" type="noConversion"/>
  </si>
  <si>
    <r>
      <rPr>
        <sz val="12"/>
        <color theme="1"/>
        <rFont val="標楷體"/>
        <family val="4"/>
        <charset val="136"/>
      </rPr>
      <t>表</t>
    </r>
    <r>
      <rPr>
        <sz val="12"/>
        <color theme="1"/>
        <rFont val="Times New Roman"/>
        <family val="1"/>
      </rPr>
      <t>28-1-4</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金融債券、可轉讓定期存單、銀行承兌匯票及金融機構保證商業本票</t>
    </r>
    <phoneticPr fontId="8" type="noConversion"/>
  </si>
  <si>
    <r>
      <rPr>
        <sz val="12"/>
        <color theme="1"/>
        <rFont val="標楷體"/>
        <family val="4"/>
        <charset val="136"/>
      </rPr>
      <t>表</t>
    </r>
    <r>
      <rPr>
        <sz val="12"/>
        <color theme="1"/>
        <rFont val="Times New Roman"/>
        <family val="1"/>
      </rPr>
      <t>28-2</t>
    </r>
    <r>
      <rPr>
        <sz val="12"/>
        <color theme="1"/>
        <rFont val="標楷體"/>
        <family val="4"/>
        <charset val="136"/>
      </rPr>
      <t>：強制汽車責任保險資金運用明細表</t>
    </r>
    <r>
      <rPr>
        <sz val="12"/>
        <color theme="1"/>
        <rFont val="Times New Roman"/>
        <family val="1"/>
      </rPr>
      <t>-</t>
    </r>
    <r>
      <rPr>
        <sz val="12"/>
        <color theme="1"/>
        <rFont val="標楷體"/>
        <family val="4"/>
        <charset val="136"/>
      </rPr>
      <t>非特別準備金總表</t>
    </r>
    <phoneticPr fontId="8" type="noConversion"/>
  </si>
  <si>
    <r>
      <rPr>
        <sz val="12"/>
        <color theme="1"/>
        <rFont val="標楷體"/>
        <family val="4"/>
        <charset val="136"/>
      </rPr>
      <t>表</t>
    </r>
    <r>
      <rPr>
        <sz val="12"/>
        <color theme="1"/>
        <rFont val="Times New Roman"/>
        <family val="1"/>
      </rPr>
      <t>28-2-1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活期存款、定期存款</t>
    </r>
    <phoneticPr fontId="8" type="noConversion"/>
  </si>
  <si>
    <r>
      <rPr>
        <sz val="12"/>
        <color theme="1"/>
        <rFont val="標楷體"/>
        <family val="4"/>
        <charset val="136"/>
      </rPr>
      <t>表</t>
    </r>
    <r>
      <rPr>
        <sz val="12"/>
        <color theme="1"/>
        <rFont val="Times New Roman"/>
        <family val="1"/>
      </rPr>
      <t>28-2-2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國庫券</t>
    </r>
    <phoneticPr fontId="8" type="noConversion"/>
  </si>
  <si>
    <r>
      <rPr>
        <sz val="12"/>
        <color theme="1"/>
        <rFont val="標楷體"/>
        <family val="4"/>
        <charset val="136"/>
      </rPr>
      <t>表</t>
    </r>
    <r>
      <rPr>
        <sz val="12"/>
        <color theme="1"/>
        <rFont val="Times New Roman"/>
        <family val="1"/>
      </rPr>
      <t>28-2-3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可轉讓定期存單、銀行承兌匯票、金融機構保證商業本票及附買回公債</t>
    </r>
    <phoneticPr fontId="8" type="noConversion"/>
  </si>
  <si>
    <r>
      <rPr>
        <sz val="12"/>
        <color theme="1"/>
        <rFont val="標楷體"/>
        <family val="4"/>
        <charset val="136"/>
      </rPr>
      <t>表</t>
    </r>
    <r>
      <rPr>
        <sz val="12"/>
        <color theme="1"/>
        <rFont val="Times New Roman"/>
        <family val="1"/>
      </rPr>
      <t>28-3</t>
    </r>
    <r>
      <rPr>
        <sz val="12"/>
        <color theme="1"/>
        <rFont val="標楷體"/>
        <family val="4"/>
        <charset val="136"/>
      </rPr>
      <t>：強制汽車責任保險特別準備金計算表〈汽機車及微型電動二輪車彙總表〉</t>
    </r>
    <phoneticPr fontId="8" type="noConversion"/>
  </si>
  <si>
    <t>本表包含SPV國外籌資事業發行具資本性質債券所得之資金，其資金運用所投資之資產。公司應依該資金運用投資之項目類別填列於本表中。</t>
    <phoneticPr fontId="6" type="noConversion"/>
  </si>
  <si>
    <r>
      <rPr>
        <sz val="12"/>
        <color indexed="10"/>
        <rFont val="標楷體"/>
        <family val="4"/>
        <charset val="136"/>
      </rPr>
      <t>本表應包含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Times New Roman"/>
        <family val="1"/>
      </rPr>
      <t>(</t>
    </r>
    <r>
      <rPr>
        <sz val="12"/>
        <color indexed="10"/>
        <rFont val="標楷體"/>
        <family val="4"/>
        <charset val="136"/>
      </rPr>
      <t>請備註：國外籌資事業投資</t>
    </r>
    <r>
      <rPr>
        <sz val="12"/>
        <color indexed="10"/>
        <rFont val="Times New Roman"/>
        <family val="1"/>
      </rPr>
      <t>)</t>
    </r>
    <r>
      <rPr>
        <sz val="12"/>
        <color indexed="10"/>
        <rFont val="標楷體"/>
        <family val="4"/>
        <charset val="136"/>
      </rPr>
      <t>。</t>
    </r>
    <phoneticPr fontId="6" type="noConversion"/>
  </si>
  <si>
    <r>
      <rPr>
        <sz val="12"/>
        <color indexed="10"/>
        <rFont val="標楷體"/>
        <family val="4"/>
        <charset val="136"/>
      </rPr>
      <t>具資本性質債券</t>
    </r>
    <r>
      <rPr>
        <sz val="12"/>
        <color indexed="10"/>
        <rFont val="標楷體"/>
        <family val="4"/>
        <charset val="136"/>
      </rPr>
      <t>(註2)</t>
    </r>
    <phoneticPr fontId="6" type="noConversion"/>
  </si>
  <si>
    <r>
      <t>113</t>
    </r>
    <r>
      <rPr>
        <sz val="12"/>
        <color indexed="10"/>
        <rFont val="標楷體"/>
        <family val="4"/>
        <charset val="136"/>
      </rPr>
      <t>年起，投資國外保險相關事業，與具控制與從屬關係之關係人交易</t>
    </r>
    <phoneticPr fontId="6" type="noConversion"/>
  </si>
  <si>
    <r>
      <t>113</t>
    </r>
    <r>
      <rPr>
        <sz val="12"/>
        <color indexed="10"/>
        <rFont val="標楷體"/>
        <family val="4"/>
        <charset val="136"/>
      </rPr>
      <t>年起，投資國外保險相關事業，與</t>
    </r>
    <r>
      <rPr>
        <sz val="16"/>
        <color indexed="10"/>
        <rFont val="標楷體"/>
        <family val="4"/>
        <charset val="136"/>
      </rPr>
      <t>非</t>
    </r>
    <r>
      <rPr>
        <sz val="12"/>
        <color indexed="10"/>
        <rFont val="標楷體"/>
        <family val="4"/>
        <charset val="136"/>
      </rPr>
      <t>控制與從屬關係之關係人交易</t>
    </r>
    <phoneticPr fontId="6" type="noConversion"/>
  </si>
  <si>
    <r>
      <rPr>
        <sz val="12"/>
        <color indexed="8"/>
        <rFont val="標楷體"/>
        <family val="4"/>
        <charset val="136"/>
      </rPr>
      <t>小計應與「表</t>
    </r>
    <r>
      <rPr>
        <sz val="12"/>
        <color indexed="8"/>
        <rFont val="Times New Roman"/>
        <family val="1"/>
      </rPr>
      <t>09-1</t>
    </r>
    <r>
      <rPr>
        <sz val="12"/>
        <color indexed="8"/>
        <rFont val="標楷體"/>
        <family val="4"/>
        <charset val="136"/>
      </rPr>
      <t>：金融債券及其他經主管機關核准購買之有價證券餘額明細表」第</t>
    </r>
    <r>
      <rPr>
        <sz val="12"/>
        <color indexed="8"/>
        <rFont val="Times New Roman"/>
        <family val="1"/>
      </rPr>
      <t>(8)</t>
    </r>
    <r>
      <rPr>
        <sz val="12"/>
        <color indexed="8"/>
        <rFont val="標楷體"/>
        <family val="4"/>
        <charset val="136"/>
      </rPr>
      <t>欄填列為</t>
    </r>
    <r>
      <rPr>
        <sz val="12"/>
        <color indexed="8"/>
        <rFont val="Times New Roman"/>
        <family val="1"/>
      </rPr>
      <t>"Y"</t>
    </r>
    <r>
      <rPr>
        <sz val="12"/>
        <color indexed="8"/>
        <rFont val="標楷體"/>
        <family val="4"/>
        <charset val="136"/>
      </rPr>
      <t>者之期末帳載金額合計數相同</t>
    </r>
    <phoneticPr fontId="6" type="noConversion"/>
  </si>
  <si>
    <r>
      <rPr>
        <sz val="12"/>
        <color indexed="10"/>
        <rFont val="標楷體"/>
        <family val="4"/>
        <charset val="136"/>
      </rPr>
      <t>係本表第</t>
    </r>
    <r>
      <rPr>
        <sz val="12"/>
        <color indexed="10"/>
        <rFont val="Times New Roman"/>
        <family val="1"/>
      </rPr>
      <t>19</t>
    </r>
    <r>
      <rPr>
        <sz val="12"/>
        <color indexed="10"/>
        <rFont val="標楷體"/>
        <family val="4"/>
        <charset val="136"/>
      </rPr>
      <t>、</t>
    </r>
    <r>
      <rPr>
        <sz val="12"/>
        <color indexed="10"/>
        <rFont val="Times New Roman"/>
        <family val="1"/>
      </rPr>
      <t>20</t>
    </r>
    <r>
      <rPr>
        <sz val="12"/>
        <color indexed="10"/>
        <rFont val="標楷體"/>
        <family val="4"/>
        <charset val="136"/>
      </rPr>
      <t>列中屬</t>
    </r>
    <r>
      <rPr>
        <sz val="12"/>
        <color indexed="10"/>
        <rFont val="新細明體"/>
        <family val="1"/>
        <charset val="136"/>
      </rPr>
      <t>「</t>
    </r>
    <r>
      <rPr>
        <sz val="12"/>
        <color indexed="10"/>
        <rFont val="Times New Roman"/>
        <family val="1"/>
      </rPr>
      <t>113.1.1</t>
    </r>
    <r>
      <rPr>
        <sz val="12"/>
        <color indexed="10"/>
        <rFont val="標楷體"/>
        <family val="4"/>
        <charset val="136"/>
      </rPr>
      <t>起投資於關係人且屬於國外保險相關事業者</t>
    </r>
    <r>
      <rPr>
        <sz val="12"/>
        <color indexed="10"/>
        <rFont val="新細明體"/>
        <family val="1"/>
        <charset val="136"/>
      </rPr>
      <t>」</t>
    </r>
    <r>
      <rPr>
        <sz val="12"/>
        <color indexed="10"/>
        <rFont val="標楷體"/>
        <family val="4"/>
        <charset val="136"/>
      </rPr>
      <t>。</t>
    </r>
    <phoneticPr fontId="6" type="noConversion"/>
  </si>
  <si>
    <r>
      <rPr>
        <sz val="12"/>
        <color indexed="10"/>
        <rFont val="標楷體"/>
        <family val="4"/>
        <charset val="136"/>
      </rPr>
      <t>本表應包含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</si>
  <si>
    <r>
      <t>係指依資產負債表日前半年每日收盤價計算之算術平均價格</t>
    </r>
    <r>
      <rPr>
        <sz val="12"/>
        <color indexed="10"/>
        <rFont val="標楷體"/>
        <family val="4"/>
        <charset val="136"/>
      </rPr>
      <t>(不包含非上市上櫃經驗區間)</t>
    </r>
    <r>
      <rPr>
        <sz val="12"/>
        <rFont val="標楷體"/>
        <family val="4"/>
        <charset val="136"/>
      </rPr>
      <t>。</t>
    </r>
    <phoneticPr fontId="6" type="noConversion"/>
  </si>
  <si>
    <r>
      <rPr>
        <sz val="12"/>
        <rFont val="標楷體"/>
        <family val="4"/>
        <charset val="136"/>
      </rPr>
      <t>若為特定目的公司投資預付款則無須填列發行公司相關欄位。</t>
    </r>
    <phoneticPr fontId="6" type="noConversion"/>
  </si>
  <si>
    <r>
      <rPr>
        <sz val="12"/>
        <color indexed="10"/>
        <rFont val="標楷體"/>
        <family val="4"/>
        <charset val="136"/>
      </rPr>
      <t>本表應包含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Times New Roman"/>
        <family val="1"/>
      </rPr>
      <t>(</t>
    </r>
    <r>
      <rPr>
        <sz val="12"/>
        <color indexed="10"/>
        <rFont val="標楷體"/>
        <family val="4"/>
        <charset val="136"/>
      </rPr>
      <t>請備註：國外籌資事業投資</t>
    </r>
    <r>
      <rPr>
        <sz val="12"/>
        <color indexed="10"/>
        <rFont val="Times New Roman"/>
        <family val="1"/>
      </rPr>
      <t>)</t>
    </r>
    <r>
      <rPr>
        <sz val="12"/>
        <color indexed="10"/>
        <rFont val="標楷體"/>
        <family val="4"/>
        <charset val="136"/>
      </rPr>
      <t>。</t>
    </r>
    <phoneticPr fontId="6" type="noConversion"/>
  </si>
  <si>
    <r>
      <rPr>
        <sz val="12"/>
        <color rgb="FFFF0000"/>
        <rFont val="標楷體"/>
        <family val="4"/>
        <charset val="136"/>
      </rPr>
      <t>本表應包含</t>
    </r>
    <r>
      <rPr>
        <sz val="12"/>
        <color rgb="FFFF0000"/>
        <rFont val="Times New Roman"/>
        <family val="1"/>
      </rPr>
      <t>SPV</t>
    </r>
    <r>
      <rPr>
        <sz val="12"/>
        <color rgb="FFFF0000"/>
        <rFont val="標楷體"/>
        <family val="4"/>
        <charset val="136"/>
      </rPr>
      <t>國外籌資事業發行具資本性質債券所得之資金，該資金運用所投資之資產為本項目者。</t>
    </r>
  </si>
  <si>
    <t>29-1</t>
    <phoneticPr fontId="8" type="noConversion"/>
  </si>
  <si>
    <t>國外籌資事業</t>
  </si>
  <si>
    <r>
      <t>113</t>
    </r>
    <r>
      <rPr>
        <sz val="12"/>
        <color indexed="10"/>
        <rFont val="標楷體"/>
        <family val="4"/>
        <charset val="136"/>
      </rPr>
      <t>年起，投資國外保險相關事業</t>
    </r>
    <r>
      <rPr>
        <sz val="12"/>
        <color indexed="10"/>
        <rFont val="Times New Roman"/>
        <family val="1"/>
      </rPr>
      <t>(</t>
    </r>
    <r>
      <rPr>
        <sz val="12"/>
        <color indexed="10"/>
        <rFont val="標楷體"/>
        <family val="4"/>
        <charset val="136"/>
      </rPr>
      <t>與具控制與從屬關係之關係人交易</t>
    </r>
    <r>
      <rPr>
        <sz val="12"/>
        <color indexed="10"/>
        <rFont val="Times New Roman"/>
        <family val="1"/>
      </rPr>
      <t>)</t>
    </r>
    <phoneticPr fontId="8" type="noConversion"/>
  </si>
  <si>
    <r>
      <t>113</t>
    </r>
    <r>
      <rPr>
        <sz val="12"/>
        <color indexed="10"/>
        <rFont val="標楷體"/>
        <family val="4"/>
        <charset val="136"/>
      </rPr>
      <t>年起，投資國外保險相關事業</t>
    </r>
    <r>
      <rPr>
        <sz val="12"/>
        <color indexed="10"/>
        <rFont val="Times New Roman"/>
        <family val="1"/>
      </rPr>
      <t>(</t>
    </r>
    <r>
      <rPr>
        <sz val="12"/>
        <color indexed="10"/>
        <rFont val="標楷體"/>
        <family val="4"/>
        <charset val="136"/>
      </rPr>
      <t>與</t>
    </r>
    <r>
      <rPr>
        <sz val="16"/>
        <color indexed="10"/>
        <rFont val="標楷體"/>
        <family val="4"/>
        <charset val="136"/>
      </rPr>
      <t>非</t>
    </r>
    <r>
      <rPr>
        <sz val="12"/>
        <color indexed="10"/>
        <rFont val="標楷體"/>
        <family val="4"/>
        <charset val="136"/>
      </rPr>
      <t>控制與從屬關係之關係人交易</t>
    </r>
    <r>
      <rPr>
        <sz val="12"/>
        <color indexed="10"/>
        <rFont val="Times New Roman"/>
        <family val="1"/>
      </rPr>
      <t>)</t>
    </r>
    <phoneticPr fontId="8" type="noConversion"/>
  </si>
  <si>
    <r>
      <rPr>
        <sz val="12"/>
        <color indexed="10"/>
        <rFont val="標楷體"/>
        <family val="4"/>
        <charset val="136"/>
      </rPr>
      <t>註</t>
    </r>
    <r>
      <rPr>
        <sz val="12"/>
        <color indexed="10"/>
        <rFont val="Times New Roman"/>
        <family val="1"/>
      </rPr>
      <t>8</t>
    </r>
    <phoneticPr fontId="8" type="noConversion"/>
  </si>
  <si>
    <r>
      <t>a.</t>
    </r>
    <r>
      <rPr>
        <sz val="12"/>
        <rFont val="標楷體"/>
        <family val="4"/>
        <charset val="136"/>
      </rPr>
      <t>擔任被投資公司之董監事</t>
    </r>
  </si>
  <si>
    <r>
      <t>b.</t>
    </r>
    <r>
      <rPr>
        <sz val="12"/>
        <rFont val="標楷體"/>
        <family val="4"/>
        <charset val="136"/>
      </rPr>
      <t>未擔任被投資公司之董監事</t>
    </r>
  </si>
  <si>
    <r>
      <t>a.</t>
    </r>
    <r>
      <rPr>
        <sz val="12"/>
        <rFont val="標楷體"/>
        <family val="4"/>
        <charset val="136"/>
      </rPr>
      <t>固定收益特別股</t>
    </r>
  </si>
  <si>
    <r>
      <t>b.</t>
    </r>
    <r>
      <rPr>
        <sz val="12"/>
        <rFont val="標楷體"/>
        <family val="4"/>
        <charset val="136"/>
      </rPr>
      <t>非固定收益特別股</t>
    </r>
  </si>
  <si>
    <r>
      <t>b-1</t>
    </r>
    <r>
      <rPr>
        <sz val="12"/>
        <rFont val="標楷體"/>
        <family val="4"/>
        <charset val="136"/>
      </rPr>
      <t>上市櫃</t>
    </r>
    <phoneticPr fontId="8" type="noConversion"/>
  </si>
  <si>
    <r>
      <t>b-2</t>
    </r>
    <r>
      <rPr>
        <sz val="12"/>
        <rFont val="標楷體"/>
        <family val="4"/>
        <charset val="136"/>
      </rPr>
      <t>非上市上櫃</t>
    </r>
    <phoneticPr fontId="8" type="noConversion"/>
  </si>
  <si>
    <r>
      <t>a.</t>
    </r>
    <r>
      <rPr>
        <sz val="12"/>
        <rFont val="標楷體"/>
        <family val="4"/>
        <charset val="136"/>
      </rPr>
      <t>上市櫃</t>
    </r>
  </si>
  <si>
    <r>
      <t>b.</t>
    </r>
    <r>
      <rPr>
        <sz val="12"/>
        <rFont val="標楷體"/>
        <family val="4"/>
        <charset val="136"/>
      </rPr>
      <t>非上市櫃</t>
    </r>
  </si>
  <si>
    <r>
      <rPr>
        <sz val="12"/>
        <color indexed="10"/>
        <rFont val="標楷體"/>
        <family val="4"/>
        <charset val="136"/>
      </rPr>
      <t>註</t>
    </r>
    <r>
      <rPr>
        <sz val="12"/>
        <color indexed="10"/>
        <rFont val="Times New Roman"/>
        <family val="1"/>
      </rPr>
      <t>14</t>
    </r>
    <phoneticPr fontId="8" type="noConversion"/>
  </si>
  <si>
    <r>
      <rPr>
        <sz val="12"/>
        <color indexed="10"/>
        <rFont val="標楷體"/>
        <family val="4"/>
        <charset val="136"/>
      </rPr>
      <t>本表應包含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Times New Roman"/>
        <family val="1"/>
      </rPr>
      <t>(</t>
    </r>
    <r>
      <rPr>
        <sz val="12"/>
        <color indexed="10"/>
        <rFont val="標楷體"/>
        <family val="4"/>
        <charset val="136"/>
      </rPr>
      <t>請備註：國外籌資事業投資</t>
    </r>
    <r>
      <rPr>
        <sz val="12"/>
        <color indexed="10"/>
        <rFont val="Times New Roman"/>
        <family val="1"/>
      </rPr>
      <t>)</t>
    </r>
    <r>
      <rPr>
        <sz val="12"/>
        <color indexed="10"/>
        <rFont val="標楷體"/>
        <family val="4"/>
        <charset val="136"/>
      </rPr>
      <t>。</t>
    </r>
    <phoneticPr fontId="6" type="noConversion"/>
  </si>
  <si>
    <r>
      <rPr>
        <sz val="12"/>
        <color indexed="10"/>
        <rFont val="標楷體"/>
        <family val="4"/>
        <charset val="136"/>
      </rPr>
      <t>具資本性質債</t>
    </r>
    <phoneticPr fontId="6" type="noConversion"/>
  </si>
  <si>
    <r>
      <t>113</t>
    </r>
    <r>
      <rPr>
        <sz val="12"/>
        <color indexed="10"/>
        <rFont val="標楷體"/>
        <family val="4"/>
        <charset val="136"/>
      </rPr>
      <t>年起，投資國外保險相關事業，非屬實質互相投資</t>
    </r>
    <r>
      <rPr>
        <sz val="12"/>
        <color indexed="10"/>
        <rFont val="Times New Roman"/>
        <family val="1"/>
      </rPr>
      <t>(</t>
    </r>
    <r>
      <rPr>
        <sz val="12"/>
        <color indexed="10"/>
        <rFont val="標楷體"/>
        <family val="4"/>
        <charset val="136"/>
      </rPr>
      <t>與具控制與從屬關係之關係人交易</t>
    </r>
    <r>
      <rPr>
        <sz val="12"/>
        <color indexed="10"/>
        <rFont val="Times New Roman"/>
        <family val="1"/>
      </rPr>
      <t>)</t>
    </r>
    <phoneticPr fontId="6" type="noConversion"/>
  </si>
  <si>
    <r>
      <t>113</t>
    </r>
    <r>
      <rPr>
        <sz val="12"/>
        <color indexed="10"/>
        <rFont val="標楷體"/>
        <family val="4"/>
        <charset val="136"/>
      </rPr>
      <t>年起，投資國外保險相關事業，非屬實質互相投資</t>
    </r>
    <r>
      <rPr>
        <sz val="12"/>
        <color indexed="10"/>
        <rFont val="Times New Roman"/>
        <family val="1"/>
      </rPr>
      <t>(</t>
    </r>
    <r>
      <rPr>
        <sz val="12"/>
        <color indexed="10"/>
        <rFont val="標楷體"/>
        <family val="4"/>
        <charset val="136"/>
      </rPr>
      <t>與</t>
    </r>
    <r>
      <rPr>
        <sz val="16"/>
        <color indexed="10"/>
        <rFont val="標楷體"/>
        <family val="4"/>
        <charset val="136"/>
      </rPr>
      <t>非</t>
    </r>
    <r>
      <rPr>
        <sz val="12"/>
        <color indexed="10"/>
        <rFont val="標楷體"/>
        <family val="4"/>
        <charset val="136"/>
      </rPr>
      <t>控制與從屬關係之關係人交易</t>
    </r>
    <r>
      <rPr>
        <sz val="12"/>
        <color indexed="10"/>
        <rFont val="Times New Roman"/>
        <family val="1"/>
      </rPr>
      <t>)</t>
    </r>
    <phoneticPr fontId="6" type="noConversion"/>
  </si>
  <si>
    <t>19</t>
    <phoneticPr fontId="6" type="noConversion"/>
  </si>
  <si>
    <r>
      <rPr>
        <sz val="10"/>
        <color indexed="10"/>
        <rFont val="標楷體"/>
        <family val="4"/>
        <charset val="136"/>
      </rPr>
      <t>本表應包含</t>
    </r>
    <r>
      <rPr>
        <sz val="10"/>
        <color indexed="10"/>
        <rFont val="Times New Roman"/>
        <family val="1"/>
      </rPr>
      <t>SPV</t>
    </r>
    <r>
      <rPr>
        <sz val="10"/>
        <color indexed="10"/>
        <rFont val="標楷體"/>
        <family val="4"/>
        <charset val="136"/>
      </rPr>
      <t>國外籌資事業發行具資本性質債券所得之資金，該資金運用所投資之資產為本項目者</t>
    </r>
    <r>
      <rPr>
        <sz val="10"/>
        <color indexed="10"/>
        <rFont val="Times New Roman"/>
        <family val="1"/>
      </rPr>
      <t>(</t>
    </r>
    <r>
      <rPr>
        <sz val="10"/>
        <color indexed="10"/>
        <rFont val="標楷體"/>
        <family val="4"/>
        <charset val="136"/>
      </rPr>
      <t>請備註：國外籌資事業投資</t>
    </r>
    <r>
      <rPr>
        <sz val="10"/>
        <color indexed="10"/>
        <rFont val="Times New Roman"/>
        <family val="1"/>
      </rPr>
      <t>)</t>
    </r>
    <r>
      <rPr>
        <sz val="10"/>
        <color indexed="10"/>
        <rFont val="標楷體"/>
        <family val="4"/>
        <charset val="136"/>
      </rPr>
      <t>。</t>
    </r>
    <phoneticPr fontId="6" type="noConversion"/>
  </si>
  <si>
    <r>
      <rPr>
        <sz val="10"/>
        <color indexed="10"/>
        <rFont val="標楷體"/>
        <family val="4"/>
        <charset val="136"/>
      </rPr>
      <t>本表應包含</t>
    </r>
    <r>
      <rPr>
        <sz val="10"/>
        <color indexed="10"/>
        <rFont val="Times New Roman"/>
        <family val="1"/>
      </rPr>
      <t>SPV</t>
    </r>
    <r>
      <rPr>
        <sz val="10"/>
        <color indexed="10"/>
        <rFont val="標楷體"/>
        <family val="4"/>
        <charset val="136"/>
      </rPr>
      <t>國外籌資事業發行具資本性質債券所得之資金，該資金運用所投資之資產為本項目者。</t>
    </r>
  </si>
  <si>
    <r>
      <rPr>
        <sz val="10"/>
        <color indexed="8"/>
        <rFont val="標楷體"/>
        <family val="4"/>
        <charset val="136"/>
      </rPr>
      <t>以自己</t>
    </r>
    <r>
      <rPr>
        <sz val="10"/>
        <color indexed="10"/>
        <rFont val="標楷體"/>
        <family val="4"/>
        <charset val="136"/>
      </rPr>
      <t>及國外籌資公司</t>
    </r>
    <r>
      <rPr>
        <sz val="10"/>
        <color indexed="8"/>
        <rFont val="標楷體"/>
        <family val="4"/>
        <charset val="136"/>
      </rPr>
      <t>名義</t>
    </r>
    <phoneticPr fontId="8" type="noConversion"/>
  </si>
  <si>
    <t>10</t>
    <phoneticPr fontId="6"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</si>
  <si>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t>
    </r>
    <r>
      <rPr>
        <sz val="12"/>
        <color indexed="10"/>
        <rFont val="Times New Roman"/>
        <family val="1"/>
      </rPr>
      <t>7</t>
    </r>
    <r>
      <rPr>
        <sz val="12"/>
        <color indexed="10"/>
        <rFont val="標楷體"/>
        <family val="4"/>
        <charset val="136"/>
      </rPr>
      <t>＋</t>
    </r>
    <r>
      <rPr>
        <sz val="12"/>
        <color indexed="10"/>
        <rFont val="Times New Roman"/>
        <family val="1"/>
      </rPr>
      <t>8)</t>
    </r>
    <r>
      <rPr>
        <sz val="12"/>
        <color indexed="10"/>
        <rFont val="標楷體"/>
        <family val="4"/>
        <charset val="136"/>
      </rPr>
      <t>欄第</t>
    </r>
    <r>
      <rPr>
        <sz val="12"/>
        <color indexed="10"/>
        <rFont val="Times New Roman"/>
        <family val="1"/>
      </rPr>
      <t>(38)</t>
    </r>
    <r>
      <rPr>
        <sz val="12"/>
        <color indexed="10"/>
        <rFont val="標楷體"/>
        <family val="4"/>
        <charset val="136"/>
      </rPr>
      <t>列</t>
    </r>
    <phoneticPr fontId="6"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</si>
  <si>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欄第</t>
    </r>
    <r>
      <rPr>
        <sz val="12"/>
        <color indexed="10"/>
        <rFont val="Times New Roman"/>
        <family val="1"/>
      </rPr>
      <t>(24)</t>
    </r>
    <r>
      <rPr>
        <sz val="12"/>
        <color indexed="10"/>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欄第</t>
    </r>
    <r>
      <rPr>
        <sz val="12"/>
        <color indexed="10"/>
        <rFont val="Times New Roman"/>
        <family val="1"/>
      </rPr>
      <t>(41)</t>
    </r>
    <r>
      <rPr>
        <sz val="12"/>
        <color indexed="10"/>
        <rFont val="標楷體"/>
        <family val="4"/>
        <charset val="136"/>
      </rPr>
      <t>列</t>
    </r>
    <phoneticPr fontId="6"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</si>
  <si>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t>
    </r>
    <r>
      <rPr>
        <sz val="12"/>
        <color indexed="10"/>
        <rFont val="Times New Roman"/>
        <family val="1"/>
      </rPr>
      <t>7</t>
    </r>
    <r>
      <rPr>
        <sz val="12"/>
        <color indexed="10"/>
        <rFont val="標楷體"/>
        <family val="4"/>
        <charset val="136"/>
      </rPr>
      <t>＋</t>
    </r>
    <r>
      <rPr>
        <sz val="12"/>
        <color indexed="10"/>
        <rFont val="Times New Roman"/>
        <family val="1"/>
      </rPr>
      <t>8)</t>
    </r>
    <r>
      <rPr>
        <sz val="12"/>
        <color indexed="10"/>
        <rFont val="標楷體"/>
        <family val="4"/>
        <charset val="136"/>
      </rPr>
      <t>欄第</t>
    </r>
    <r>
      <rPr>
        <sz val="12"/>
        <color indexed="10"/>
        <rFont val="Times New Roman"/>
        <family val="1"/>
      </rPr>
      <t>(39)</t>
    </r>
    <r>
      <rPr>
        <sz val="12"/>
        <color indexed="10"/>
        <rFont val="標楷體"/>
        <family val="4"/>
        <charset val="136"/>
      </rPr>
      <t>列</t>
    </r>
    <phoneticPr fontId="6"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</si>
  <si>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欄第</t>
    </r>
    <r>
      <rPr>
        <sz val="12"/>
        <color indexed="10"/>
        <rFont val="Times New Roman"/>
        <family val="1"/>
      </rPr>
      <t>(25)</t>
    </r>
    <r>
      <rPr>
        <sz val="12"/>
        <color indexed="10"/>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r>
      <rPr>
        <sz val="12"/>
        <color indexed="10"/>
        <rFont val="Times New Roman"/>
        <family val="1"/>
      </rPr>
      <t>-</t>
    </r>
    <r>
      <rPr>
        <sz val="12"/>
        <color indexed="10"/>
        <rFont val="標楷體"/>
        <family val="4"/>
        <charset val="136"/>
      </rPr>
      <t>第</t>
    </r>
    <r>
      <rPr>
        <sz val="12"/>
        <color indexed="10"/>
        <rFont val="Times New Roman"/>
        <family val="1"/>
      </rPr>
      <t>(6)</t>
    </r>
    <r>
      <rPr>
        <sz val="12"/>
        <color indexed="10"/>
        <rFont val="標楷體"/>
        <family val="4"/>
        <charset val="136"/>
      </rPr>
      <t>欄第</t>
    </r>
    <r>
      <rPr>
        <sz val="12"/>
        <color indexed="10"/>
        <rFont val="Times New Roman"/>
        <family val="1"/>
      </rPr>
      <t>(42)</t>
    </r>
    <r>
      <rPr>
        <sz val="12"/>
        <color indexed="10"/>
        <rFont val="標楷體"/>
        <family val="4"/>
        <charset val="136"/>
      </rPr>
      <t>列</t>
    </r>
    <phoneticPr fontId="6" type="noConversion"/>
  </si>
  <si>
    <r>
      <rPr>
        <sz val="12"/>
        <rFont val="標楷體"/>
        <family val="4"/>
        <charset val="136"/>
      </rPr>
      <t>公債</t>
    </r>
    <r>
      <rPr>
        <sz val="12"/>
        <rFont val="Times New Roman"/>
        <family val="1"/>
      </rPr>
      <t>(</t>
    </r>
    <r>
      <rPr>
        <sz val="12"/>
        <rFont val="標楷體"/>
        <family val="4"/>
        <charset val="136"/>
      </rPr>
      <t>註</t>
    </r>
    <r>
      <rPr>
        <sz val="12"/>
        <rFont val="Times New Roman"/>
        <family val="1"/>
      </rPr>
      <t>1)</t>
    </r>
    <r>
      <rPr>
        <sz val="12"/>
        <color indexed="10"/>
        <rFont val="Times New Roman"/>
        <family val="1"/>
      </rPr>
      <t>(</t>
    </r>
    <r>
      <rPr>
        <sz val="12"/>
        <color indexed="10"/>
        <rFont val="標楷體"/>
        <family val="4"/>
        <charset val="136"/>
      </rPr>
      <t>註</t>
    </r>
    <r>
      <rPr>
        <sz val="12"/>
        <color indexed="10"/>
        <rFont val="Times New Roman"/>
        <family val="1"/>
      </rPr>
      <t>11)</t>
    </r>
    <phoneticPr fontId="8" type="noConversion"/>
  </si>
  <si>
    <r>
      <rPr>
        <sz val="12"/>
        <rFont val="標楷體"/>
        <family val="4"/>
        <charset val="136"/>
      </rPr>
      <t>不動產投資信託基金</t>
    </r>
    <r>
      <rPr>
        <sz val="12"/>
        <color indexed="10"/>
        <rFont val="Times New Roman"/>
        <family val="1"/>
      </rPr>
      <t>(</t>
    </r>
    <r>
      <rPr>
        <sz val="12"/>
        <color indexed="10"/>
        <rFont val="標楷體"/>
        <family val="4"/>
        <charset val="136"/>
      </rPr>
      <t>註</t>
    </r>
    <r>
      <rPr>
        <sz val="12"/>
        <color indexed="10"/>
        <rFont val="Times New Roman"/>
        <family val="1"/>
      </rPr>
      <t>2)</t>
    </r>
    <phoneticPr fontId="8"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</si>
  <si>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color indexed="10"/>
        <rFont val="Times New Roman"/>
        <family val="1"/>
      </rPr>
      <t>10</t>
    </r>
    <r>
      <rPr>
        <sz val="12"/>
        <rFont val="Times New Roman"/>
        <family val="1"/>
      </rPr>
      <t>)</t>
    </r>
    <r>
      <rPr>
        <sz val="12"/>
        <rFont val="標楷體"/>
        <family val="4"/>
        <charset val="136"/>
      </rPr>
      <t>、</t>
    </r>
    <r>
      <rPr>
        <sz val="12"/>
        <rFont val="Times New Roman"/>
        <family val="1"/>
      </rPr>
      <t>(</t>
    </r>
    <r>
      <rPr>
        <sz val="12"/>
        <rFont val="標楷體"/>
        <family val="4"/>
        <charset val="136"/>
      </rPr>
      <t>註</t>
    </r>
    <r>
      <rPr>
        <sz val="12"/>
        <color indexed="10"/>
        <rFont val="Times New Roman"/>
        <family val="1"/>
      </rPr>
      <t>12</t>
    </r>
    <r>
      <rPr>
        <sz val="12"/>
        <rFont val="Times New Roman"/>
        <family val="1"/>
      </rPr>
      <t>)</t>
    </r>
    <phoneticPr fontId="8" type="noConversion"/>
  </si>
  <si>
    <r>
      <rPr>
        <sz val="12"/>
        <color indexed="10"/>
        <rFont val="標楷體"/>
        <family val="4"/>
        <charset val="136"/>
      </rPr>
      <t>註</t>
    </r>
    <r>
      <rPr>
        <sz val="12"/>
        <color indexed="10"/>
        <rFont val="Times New Roman"/>
        <family val="1"/>
      </rPr>
      <t>2</t>
    </r>
    <phoneticPr fontId="8" type="noConversion"/>
  </si>
  <si>
    <r>
      <rPr>
        <sz val="12"/>
        <color indexed="10"/>
        <rFont val="標楷體"/>
        <family val="4"/>
        <charset val="136"/>
      </rPr>
      <t>註</t>
    </r>
    <r>
      <rPr>
        <sz val="12"/>
        <color indexed="10"/>
        <rFont val="Times New Roman"/>
        <family val="1"/>
      </rPr>
      <t>10</t>
    </r>
    <phoneticPr fontId="8" type="noConversion"/>
  </si>
  <si>
    <r>
      <rPr>
        <sz val="12"/>
        <color indexed="10"/>
        <rFont val="標楷體"/>
        <family val="4"/>
        <charset val="136"/>
      </rPr>
      <t>註</t>
    </r>
    <r>
      <rPr>
        <sz val="12"/>
        <color indexed="10"/>
        <rFont val="Times New Roman"/>
        <family val="1"/>
      </rPr>
      <t>11</t>
    </r>
    <phoneticPr fontId="8" type="noConversion"/>
  </si>
  <si>
    <r>
      <rPr>
        <sz val="12"/>
        <color indexed="10"/>
        <rFont val="標楷體"/>
        <family val="4"/>
        <charset val="136"/>
      </rPr>
      <t>註</t>
    </r>
    <r>
      <rPr>
        <sz val="12"/>
        <color indexed="10"/>
        <rFont val="Times New Roman"/>
        <family val="1"/>
      </rPr>
      <t>12</t>
    </r>
    <phoneticPr fontId="8" type="noConversion"/>
  </si>
  <si>
    <r>
      <rPr>
        <sz val="12"/>
        <color indexed="10"/>
        <rFont val="標楷體"/>
        <family val="4"/>
        <charset val="136"/>
      </rPr>
      <t>註</t>
    </r>
    <r>
      <rPr>
        <sz val="12"/>
        <color indexed="10"/>
        <rFont val="Times New Roman"/>
        <family val="1"/>
      </rPr>
      <t>3</t>
    </r>
    <r>
      <rPr>
        <sz val="12"/>
        <color theme="1"/>
        <rFont val="新細明體"/>
        <family val="2"/>
        <charset val="136"/>
        <scheme val="minor"/>
      </rPr>
      <t/>
    </r>
  </si>
  <si>
    <r>
      <rPr>
        <sz val="12"/>
        <color indexed="10"/>
        <rFont val="標楷體"/>
        <family val="4"/>
        <charset val="136"/>
      </rPr>
      <t>註</t>
    </r>
    <r>
      <rPr>
        <sz val="12"/>
        <color indexed="10"/>
        <rFont val="Times New Roman"/>
        <family val="1"/>
      </rPr>
      <t>4</t>
    </r>
    <r>
      <rPr>
        <sz val="12"/>
        <color theme="1"/>
        <rFont val="新細明體"/>
        <family val="2"/>
        <charset val="136"/>
        <scheme val="minor"/>
      </rPr>
      <t/>
    </r>
  </si>
  <si>
    <r>
      <rPr>
        <sz val="12"/>
        <color indexed="10"/>
        <rFont val="標楷體"/>
        <family val="4"/>
        <charset val="136"/>
      </rPr>
      <t>註</t>
    </r>
    <r>
      <rPr>
        <sz val="12"/>
        <color indexed="10"/>
        <rFont val="Times New Roman"/>
        <family val="1"/>
      </rPr>
      <t>5</t>
    </r>
    <r>
      <rPr>
        <sz val="12"/>
        <color theme="1"/>
        <rFont val="新細明體"/>
        <family val="2"/>
        <charset val="136"/>
        <scheme val="minor"/>
      </rPr>
      <t/>
    </r>
  </si>
  <si>
    <r>
      <rPr>
        <sz val="12"/>
        <color indexed="10"/>
        <rFont val="標楷體"/>
        <family val="4"/>
        <charset val="136"/>
      </rPr>
      <t>註</t>
    </r>
    <r>
      <rPr>
        <sz val="12"/>
        <color indexed="10"/>
        <rFont val="Times New Roman"/>
        <family val="1"/>
      </rPr>
      <t>6</t>
    </r>
    <r>
      <rPr>
        <sz val="12"/>
        <color theme="1"/>
        <rFont val="新細明體"/>
        <family val="2"/>
        <charset val="136"/>
        <scheme val="minor"/>
      </rPr>
      <t/>
    </r>
  </si>
  <si>
    <r>
      <rPr>
        <sz val="12"/>
        <color indexed="10"/>
        <rFont val="標楷體"/>
        <family val="4"/>
        <charset val="136"/>
      </rPr>
      <t>註</t>
    </r>
    <r>
      <rPr>
        <sz val="12"/>
        <color indexed="10"/>
        <rFont val="Times New Roman"/>
        <family val="1"/>
      </rPr>
      <t>7</t>
    </r>
    <r>
      <rPr>
        <sz val="12"/>
        <color theme="1"/>
        <rFont val="新細明體"/>
        <family val="2"/>
        <charset val="136"/>
        <scheme val="minor"/>
      </rPr>
      <t/>
    </r>
  </si>
  <si>
    <r>
      <rPr>
        <sz val="12"/>
        <color indexed="10"/>
        <rFont val="標楷體"/>
        <family val="4"/>
        <charset val="136"/>
      </rPr>
      <t>註</t>
    </r>
    <r>
      <rPr>
        <sz val="12"/>
        <color indexed="10"/>
        <rFont val="Times New Roman"/>
        <family val="1"/>
      </rPr>
      <t>8</t>
    </r>
    <r>
      <rPr>
        <sz val="12"/>
        <color theme="1"/>
        <rFont val="新細明體"/>
        <family val="2"/>
        <charset val="136"/>
        <scheme val="minor"/>
      </rPr>
      <t/>
    </r>
  </si>
  <si>
    <r>
      <rPr>
        <sz val="12"/>
        <color indexed="10"/>
        <rFont val="標楷體"/>
        <family val="4"/>
        <charset val="136"/>
      </rPr>
      <t>註</t>
    </r>
    <r>
      <rPr>
        <sz val="12"/>
        <color indexed="10"/>
        <rFont val="Times New Roman"/>
        <family val="1"/>
      </rPr>
      <t>9</t>
    </r>
    <r>
      <rPr>
        <sz val="12"/>
        <color theme="1"/>
        <rFont val="新細明體"/>
        <family val="2"/>
        <charset val="136"/>
        <scheme val="minor"/>
      </rPr>
      <t/>
    </r>
  </si>
  <si>
    <r>
      <rPr>
        <sz val="12"/>
        <rFont val="標楷體"/>
        <family val="4"/>
        <charset val="136"/>
      </rPr>
      <t>已開發國家及新興市場國家所發行之公債，其等級係依照其國家主權評等與債券評等等級取較低者為準，並按評等等級所對應之數值作為風險係數。</t>
    </r>
    <phoneticPr fontId="6" type="noConversion"/>
  </si>
  <si>
    <r>
      <rPr>
        <sz val="12"/>
        <color indexed="10"/>
        <rFont val="標楷體"/>
        <family val="4"/>
        <charset val="136"/>
      </rPr>
      <t>以</t>
    </r>
    <r>
      <rPr>
        <sz val="12"/>
        <color indexed="10"/>
        <rFont val="Times New Roman"/>
        <family val="1"/>
      </rPr>
      <t>Issuer Credit Rating</t>
    </r>
    <r>
      <rPr>
        <sz val="12"/>
        <color indexed="10"/>
        <rFont val="標楷體"/>
        <family val="4"/>
        <charset val="136"/>
      </rPr>
      <t>為填列基礎</t>
    </r>
    <r>
      <rPr>
        <sz val="12"/>
        <color indexed="10"/>
        <rFont val="Times New Roman"/>
        <family val="1"/>
      </rPr>
      <t>(</t>
    </r>
    <r>
      <rPr>
        <sz val="12"/>
        <color indexed="10"/>
        <rFont val="標楷體"/>
        <family val="4"/>
        <charset val="136"/>
      </rPr>
      <t>或實質相同意函之評等</t>
    </r>
    <r>
      <rPr>
        <sz val="12"/>
        <color indexed="10"/>
        <rFont val="Times New Roman"/>
        <family val="1"/>
      </rPr>
      <t>)</t>
    </r>
    <r>
      <rPr>
        <sz val="12"/>
        <color indexed="10"/>
        <rFont val="標楷體"/>
        <family val="4"/>
        <charset val="136"/>
      </rPr>
      <t>，若無法取得信用評等等級者，則按最低評等等級所對應之數值作為風險係數。</t>
    </r>
    <phoneticPr fontId="6" type="noConversion"/>
  </si>
  <si>
    <r>
      <rPr>
        <sz val="12"/>
        <color indexed="10"/>
        <rFont val="標楷體"/>
        <family val="4"/>
        <charset val="136"/>
      </rPr>
      <t>俄羅斯公債若無信用評等，則曝險部位填列到</t>
    </r>
    <r>
      <rPr>
        <sz val="12"/>
        <color indexed="10"/>
        <rFont val="Times New Roman"/>
        <family val="1"/>
      </rPr>
      <t>Caa1</t>
    </r>
    <phoneticPr fontId="6" type="noConversion"/>
  </si>
  <si>
    <r>
      <rPr>
        <sz val="12"/>
        <rFont val="標楷體"/>
        <family val="4"/>
        <charset val="136"/>
      </rPr>
      <t>若無法取得投資標的之信用評等等級者，則按最低評等等級所對應之數值作為風險係數。</t>
    </r>
  </si>
  <si>
    <r>
      <t xml:space="preserve">5.2.1 </t>
    </r>
    <r>
      <rPr>
        <sz val="10"/>
        <color indexed="10"/>
        <rFont val="標楷體"/>
        <family val="4"/>
        <charset val="136"/>
      </rPr>
      <t>自</t>
    </r>
    <r>
      <rPr>
        <sz val="10"/>
        <color indexed="10"/>
        <rFont val="Times New Roman"/>
        <family val="1"/>
      </rPr>
      <t>113.1.1</t>
    </r>
    <r>
      <rPr>
        <sz val="10"/>
        <color indexed="10"/>
        <rFont val="標楷體"/>
        <family val="4"/>
        <charset val="136"/>
      </rPr>
      <t xml:space="preserve">起，投資於關係人且屬於國外保險
</t>
    </r>
    <r>
      <rPr>
        <sz val="10"/>
        <color indexed="10"/>
        <rFont val="Times New Roman"/>
        <family val="1"/>
      </rPr>
      <t xml:space="preserve">          </t>
    </r>
    <r>
      <rPr>
        <sz val="10"/>
        <color indexed="10"/>
        <rFont val="標楷體"/>
        <family val="4"/>
        <charset val="136"/>
      </rPr>
      <t>相關事業</t>
    </r>
    <r>
      <rPr>
        <sz val="10"/>
        <color indexed="10"/>
        <rFont val="Times New Roman"/>
        <family val="1"/>
      </rPr>
      <t>_</t>
    </r>
    <r>
      <rPr>
        <sz val="10"/>
        <color indexed="10"/>
        <rFont val="標楷體"/>
        <family val="4"/>
        <charset val="136"/>
      </rPr>
      <t>評價日淨認許資產金額</t>
    </r>
    <phoneticPr fontId="6" type="noConversion"/>
  </si>
  <si>
    <r>
      <t xml:space="preserve">5.2.2 </t>
    </r>
    <r>
      <rPr>
        <sz val="10"/>
        <color indexed="10"/>
        <rFont val="標楷體"/>
        <family val="4"/>
        <charset val="136"/>
      </rPr>
      <t>國外籌資事業投資相關之淨認許資產</t>
    </r>
    <r>
      <rPr>
        <sz val="10"/>
        <color indexed="10"/>
        <rFont val="Times New Roman"/>
        <family val="1"/>
      </rPr>
      <t>(</t>
    </r>
    <r>
      <rPr>
        <sz val="10"/>
        <color indexed="10"/>
        <rFont val="標楷體"/>
        <family val="4"/>
        <charset val="136"/>
      </rPr>
      <t>註</t>
    </r>
    <r>
      <rPr>
        <sz val="10"/>
        <color indexed="10"/>
        <rFont val="Times New Roman"/>
        <family val="1"/>
      </rPr>
      <t>3)</t>
    </r>
    <phoneticPr fontId="6"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</si>
  <si>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：資產負債表」第</t>
    </r>
    <r>
      <rPr>
        <sz val="10"/>
        <color indexed="8"/>
        <rFont val="Times New Roman"/>
        <family val="1"/>
      </rPr>
      <t>(7)</t>
    </r>
    <r>
      <rPr>
        <sz val="10"/>
        <color indexed="8"/>
        <rFont val="標楷體"/>
        <family val="4"/>
        <charset val="136"/>
      </rPr>
      <t>欄第</t>
    </r>
    <r>
      <rPr>
        <sz val="10"/>
        <color indexed="8"/>
        <rFont val="Times New Roman"/>
        <family val="1"/>
      </rPr>
      <t>(98-63-64-65-66-67-92)</t>
    </r>
    <r>
      <rPr>
        <sz val="10"/>
        <color indexed="8"/>
        <rFont val="標楷體"/>
        <family val="4"/>
        <charset val="136"/>
      </rPr>
      <t>列</t>
    </r>
    <r>
      <rPr>
        <sz val="10"/>
        <color indexed="8"/>
        <rFont val="Times New Roman"/>
        <family val="1"/>
      </rPr>
      <t>-</t>
    </r>
    <r>
      <rPr>
        <sz val="10"/>
        <color indexed="8"/>
        <rFont val="標楷體"/>
        <family val="4"/>
        <charset val="136"/>
      </rPr>
      <t>「表</t>
    </r>
    <r>
      <rPr>
        <sz val="10"/>
        <color indexed="8"/>
        <rFont val="Times New Roman"/>
        <family val="1"/>
      </rPr>
      <t>30-8-3</t>
    </r>
    <r>
      <rPr>
        <sz val="10"/>
        <color indexed="8"/>
        <rFont val="標楷體"/>
        <family val="4"/>
        <charset val="136"/>
      </rPr>
      <t>：不動產投資採市價評價計入自有資本調整計算表」第</t>
    </r>
    <r>
      <rPr>
        <sz val="10"/>
        <color indexed="8"/>
        <rFont val="Times New Roman"/>
        <family val="1"/>
      </rPr>
      <t>(12)</t>
    </r>
    <r>
      <rPr>
        <sz val="10"/>
        <color indexed="8"/>
        <rFont val="標楷體"/>
        <family val="4"/>
        <charset val="136"/>
      </rPr>
      <t>欄第</t>
    </r>
    <r>
      <rPr>
        <sz val="10"/>
        <color indexed="8"/>
        <rFont val="Times New Roman"/>
        <family val="1"/>
      </rPr>
      <t>(15)</t>
    </r>
    <r>
      <rPr>
        <sz val="10"/>
        <color indexed="8"/>
        <rFont val="標楷體"/>
        <family val="4"/>
        <charset val="136"/>
      </rPr>
      <t>列</t>
    </r>
    <r>
      <rPr>
        <sz val="10"/>
        <color rgb="FFFF0000"/>
        <rFont val="Times New Roman"/>
        <family val="1"/>
      </rPr>
      <t xml:space="preserve"> - </t>
    </r>
    <r>
      <rPr>
        <sz val="10"/>
        <color rgb="FFFF0000"/>
        <rFont val="標楷體"/>
        <family val="4"/>
        <charset val="136"/>
      </rPr>
      <t>本表</t>
    </r>
    <r>
      <rPr>
        <sz val="10"/>
        <color rgb="FFFF0000"/>
        <rFont val="Times New Roman"/>
        <family val="1"/>
      </rPr>
      <t xml:space="preserve">5.2.1 + </t>
    </r>
    <r>
      <rPr>
        <sz val="10"/>
        <color rgb="FFFF0000"/>
        <rFont val="標楷體"/>
        <family val="4"/>
        <charset val="136"/>
      </rPr>
      <t>本表</t>
    </r>
    <r>
      <rPr>
        <sz val="10"/>
        <color rgb="FFFF0000"/>
        <rFont val="Times New Roman"/>
        <family val="1"/>
      </rPr>
      <t xml:space="preserve"> 5.2.2</t>
    </r>
    <phoneticPr fontId="8" type="noConversion"/>
  </si>
  <si>
    <r>
      <rPr>
        <sz val="10"/>
        <color indexed="10"/>
        <rFont val="標楷體"/>
        <family val="4"/>
        <charset val="136"/>
      </rPr>
      <t>註</t>
    </r>
    <r>
      <rPr>
        <sz val="10"/>
        <color indexed="10"/>
        <rFont val="Times New Roman"/>
        <family val="1"/>
      </rPr>
      <t>3</t>
    </r>
    <r>
      <rPr>
        <sz val="10"/>
        <color indexed="10"/>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8" type="noConversion"/>
  </si>
  <si>
    <r>
      <rPr>
        <b/>
        <sz val="12"/>
        <color theme="1"/>
        <rFont val="標楷體"/>
        <family val="4"/>
        <charset val="136"/>
      </rPr>
      <t>項目</t>
    </r>
    <phoneticPr fontId="8" type="noConversion"/>
  </si>
  <si>
    <r>
      <rPr>
        <b/>
        <sz val="12"/>
        <color theme="1"/>
        <rFont val="標楷體"/>
        <family val="4"/>
        <charset val="136"/>
      </rPr>
      <t>資料來源</t>
    </r>
    <phoneticPr fontId="8" type="noConversion"/>
  </si>
  <si>
    <r>
      <rPr>
        <b/>
        <sz val="12"/>
        <color theme="1"/>
        <rFont val="標楷體"/>
        <family val="4"/>
        <charset val="136"/>
      </rPr>
      <t>金額</t>
    </r>
    <phoneticPr fontId="8" type="noConversion"/>
  </si>
  <si>
    <r>
      <rPr>
        <b/>
        <sz val="12"/>
        <color theme="1"/>
        <rFont val="標楷體"/>
        <family val="4"/>
        <charset val="136"/>
      </rPr>
      <t>比例</t>
    </r>
    <phoneticPr fontId="8" type="noConversion"/>
  </si>
  <si>
    <r>
      <rPr>
        <b/>
        <sz val="12"/>
        <color theme="1"/>
        <rFont val="標楷體"/>
        <family val="4"/>
        <charset val="136"/>
      </rPr>
      <t>限額</t>
    </r>
  </si>
  <si>
    <r>
      <rPr>
        <sz val="12"/>
        <color theme="1"/>
        <rFont val="標楷體"/>
        <family val="4"/>
        <charset val="136"/>
      </rPr>
      <t>風險資本總額</t>
    </r>
    <phoneticPr fontId="8" type="noConversion"/>
  </si>
  <si>
    <r>
      <rPr>
        <sz val="12"/>
        <color theme="1"/>
        <rFont val="標楷體"/>
        <family val="4"/>
        <charset val="136"/>
      </rPr>
      <t>「表</t>
    </r>
    <r>
      <rPr>
        <sz val="12"/>
        <color theme="1"/>
        <rFont val="Times New Roman"/>
        <family val="1"/>
      </rPr>
      <t>30-1</t>
    </r>
    <r>
      <rPr>
        <sz val="12"/>
        <color theme="1"/>
        <rFont val="標楷體"/>
        <family val="4"/>
        <charset val="136"/>
      </rPr>
      <t>」風險資本總額</t>
    </r>
    <phoneticPr fontId="8" type="noConversion"/>
  </si>
  <si>
    <r>
      <rPr>
        <sz val="12"/>
        <color theme="1"/>
        <rFont val="標楷體"/>
        <family val="4"/>
        <charset val="136"/>
      </rPr>
      <t>第一類限制性資本</t>
    </r>
    <r>
      <rPr>
        <sz val="12"/>
        <color theme="1"/>
        <rFont val="Times New Roman"/>
        <family val="1"/>
      </rPr>
      <t>(T1L)</t>
    </r>
    <phoneticPr fontId="6" type="noConversion"/>
  </si>
  <si>
    <r>
      <rPr>
        <sz val="12"/>
        <color theme="1"/>
        <rFont val="標楷體"/>
        <family val="4"/>
        <charset val="136"/>
      </rPr>
      <t>風險資本總額</t>
    </r>
    <r>
      <rPr>
        <sz val="12"/>
        <color theme="1"/>
        <rFont val="Times New Roman"/>
        <family val="1"/>
      </rPr>
      <t>*20%</t>
    </r>
    <phoneticPr fontId="6" type="noConversion"/>
  </si>
  <si>
    <r>
      <rPr>
        <sz val="12"/>
        <color theme="1"/>
        <rFont val="標楷體"/>
        <family val="4"/>
        <charset val="136"/>
      </rPr>
      <t>第二類資本</t>
    </r>
    <r>
      <rPr>
        <sz val="12"/>
        <color theme="1"/>
        <rFont val="Times New Roman"/>
        <family val="1"/>
      </rPr>
      <t>(T2)</t>
    </r>
    <phoneticPr fontId="6" type="noConversion"/>
  </si>
  <si>
    <r>
      <rPr>
        <sz val="12"/>
        <color theme="1"/>
        <rFont val="標楷體"/>
        <family val="4"/>
        <charset val="136"/>
      </rPr>
      <t>風險資本總額</t>
    </r>
    <r>
      <rPr>
        <sz val="12"/>
        <color theme="1"/>
        <rFont val="Times New Roman"/>
        <family val="1"/>
      </rPr>
      <t>*100%</t>
    </r>
    <phoneticPr fontId="6" type="noConversion"/>
  </si>
  <si>
    <r>
      <rPr>
        <sz val="12"/>
        <color theme="1"/>
        <rFont val="標楷體"/>
        <family val="4"/>
        <charset val="136"/>
      </rPr>
      <t>未上市櫃股票投資未實現評價利益</t>
    </r>
    <phoneticPr fontId="11"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</si>
  <si>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：認列未實現評價損益檢討計算表」第</t>
    </r>
    <r>
      <rPr>
        <sz val="12"/>
        <color theme="1"/>
        <rFont val="Times New Roman"/>
        <family val="1"/>
      </rPr>
      <t>(13)</t>
    </r>
    <r>
      <rPr>
        <sz val="12"/>
        <color theme="1"/>
        <rFont val="標楷體"/>
        <family val="4"/>
        <charset val="136"/>
      </rPr>
      <t>欄第</t>
    </r>
    <r>
      <rPr>
        <sz val="12"/>
        <color theme="1"/>
        <rFont val="Times New Roman"/>
        <family val="1"/>
      </rPr>
      <t>(13)</t>
    </r>
    <r>
      <rPr>
        <sz val="12"/>
        <color theme="1"/>
        <rFont val="標楷體"/>
        <family val="4"/>
        <charset val="136"/>
      </rPr>
      <t>列</t>
    </r>
    <phoneticPr fontId="8" type="noConversion"/>
  </si>
  <si>
    <r>
      <rPr>
        <sz val="12"/>
        <color theme="1"/>
        <rFont val="標楷體"/>
        <family val="4"/>
        <charset val="136"/>
      </rPr>
      <t>權益投資相關調整</t>
    </r>
    <phoneticPr fontId="6" type="noConversion"/>
  </si>
  <si>
    <r>
      <rPr>
        <sz val="12"/>
        <color theme="1"/>
        <rFont val="標楷體"/>
        <family val="4"/>
        <charset val="136"/>
      </rPr>
      <t>「表</t>
    </r>
    <r>
      <rPr>
        <sz val="12"/>
        <color theme="1"/>
        <rFont val="Times New Roman"/>
        <family val="1"/>
      </rPr>
      <t>25-1</t>
    </r>
    <r>
      <rPr>
        <sz val="12"/>
        <color theme="1"/>
        <rFont val="標楷體"/>
        <family val="4"/>
        <charset val="136"/>
      </rPr>
      <t>：重大事故特別準備金明細表」第</t>
    </r>
    <r>
      <rPr>
        <sz val="12"/>
        <color theme="1"/>
        <rFont val="Times New Roman"/>
        <family val="1"/>
      </rPr>
      <t>(17)</t>
    </r>
    <r>
      <rPr>
        <sz val="12"/>
        <color theme="1"/>
        <rFont val="標楷體"/>
        <family val="4"/>
        <charset val="136"/>
      </rPr>
      <t>欄第</t>
    </r>
    <r>
      <rPr>
        <sz val="12"/>
        <color theme="1"/>
        <rFont val="Times New Roman"/>
        <family val="1"/>
      </rPr>
      <t>(43</t>
    </r>
    <r>
      <rPr>
        <sz val="12"/>
        <color theme="1"/>
        <rFont val="標楷體"/>
        <family val="4"/>
        <charset val="136"/>
      </rPr>
      <t>－</t>
    </r>
    <r>
      <rPr>
        <sz val="12"/>
        <color theme="1"/>
        <rFont val="Times New Roman"/>
        <family val="1"/>
      </rPr>
      <t>14</t>
    </r>
    <r>
      <rPr>
        <sz val="12"/>
        <color theme="1"/>
        <rFont val="標楷體"/>
        <family val="4"/>
        <charset val="136"/>
      </rPr>
      <t>－</t>
    </r>
    <r>
      <rPr>
        <sz val="12"/>
        <color theme="1"/>
        <rFont val="Times New Roman"/>
        <family val="1"/>
      </rPr>
      <t>15</t>
    </r>
    <r>
      <rPr>
        <sz val="12"/>
        <color theme="1"/>
        <rFont val="標楷體"/>
        <family val="4"/>
        <charset val="136"/>
      </rPr>
      <t>－</t>
    </r>
    <r>
      <rPr>
        <sz val="12"/>
        <color theme="1"/>
        <rFont val="Times New Roman"/>
        <family val="1"/>
      </rPr>
      <t>16</t>
    </r>
    <r>
      <rPr>
        <sz val="12"/>
        <color theme="1"/>
        <rFont val="標楷體"/>
        <family val="4"/>
        <charset val="136"/>
      </rPr>
      <t>－</t>
    </r>
    <r>
      <rPr>
        <sz val="12"/>
        <color theme="1"/>
        <rFont val="Times New Roman"/>
        <family val="1"/>
      </rPr>
      <t>32)</t>
    </r>
    <r>
      <rPr>
        <sz val="12"/>
        <color theme="1"/>
        <rFont val="標楷體"/>
        <family val="4"/>
        <charset val="136"/>
      </rPr>
      <t>列。</t>
    </r>
    <phoneticPr fontId="8" type="noConversion"/>
  </si>
  <si>
    <r>
      <rPr>
        <sz val="12"/>
        <color theme="1"/>
        <rFont val="標楷體"/>
        <family val="4"/>
        <charset val="136"/>
      </rPr>
      <t>投資於屬實質互相投資之具資本性質債券及負債型特別股</t>
    </r>
    <phoneticPr fontId="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</si>
  <si>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(31)</t>
    </r>
    <r>
      <rPr>
        <sz val="12"/>
        <color theme="1"/>
        <rFont val="標楷體"/>
        <family val="4"/>
        <charset val="136"/>
      </rPr>
      <t>欄第</t>
    </r>
    <r>
      <rPr>
        <sz val="12"/>
        <color theme="1"/>
        <rFont val="Times New Roman"/>
        <family val="1"/>
      </rPr>
      <t>(22)</t>
    </r>
    <r>
      <rPr>
        <sz val="12"/>
        <color theme="1"/>
        <rFont val="標楷體"/>
        <family val="4"/>
        <charset val="136"/>
      </rPr>
      <t>列</t>
    </r>
    <phoneticPr fontId="8" type="noConversion"/>
  </si>
  <si>
    <r>
      <rPr>
        <sz val="12"/>
        <color theme="1"/>
        <rFont val="標楷體"/>
        <family val="4"/>
        <charset val="136"/>
      </rPr>
      <t>投資於非屬實質互相投資之具資本性質債券及負債型特別股合計超過淨值</t>
    </r>
    <r>
      <rPr>
        <sz val="12"/>
        <color theme="1"/>
        <rFont val="Times New Roman"/>
        <family val="1"/>
      </rPr>
      <t>10%</t>
    </r>
    <r>
      <rPr>
        <sz val="12"/>
        <color theme="1"/>
        <rFont val="標楷體"/>
        <family val="4"/>
        <charset val="136"/>
      </rPr>
      <t>金額</t>
    </r>
    <phoneticPr fontId="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</si>
  <si>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(31)</t>
    </r>
    <r>
      <rPr>
        <sz val="12"/>
        <color theme="1"/>
        <rFont val="標楷體"/>
        <family val="4"/>
        <charset val="136"/>
      </rPr>
      <t>欄第</t>
    </r>
    <r>
      <rPr>
        <sz val="12"/>
        <color theme="1"/>
        <rFont val="Times New Roman"/>
        <family val="1"/>
      </rPr>
      <t>(23)</t>
    </r>
    <r>
      <rPr>
        <sz val="12"/>
        <color theme="1"/>
        <rFont val="標楷體"/>
        <family val="4"/>
        <charset val="136"/>
      </rPr>
      <t>列</t>
    </r>
    <phoneticPr fontId="8" type="noConversion"/>
  </si>
  <si>
    <r>
      <rPr>
        <sz val="12"/>
        <color theme="1"/>
        <rFont val="標楷體"/>
        <family val="4"/>
        <charset val="136"/>
      </rPr>
      <t>投資於關係人且屬於國外保險相關事業其該公司之法定資本不足數</t>
    </r>
    <phoneticPr fontId="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</si>
  <si>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(7)</t>
    </r>
    <r>
      <rPr>
        <sz val="12"/>
        <color theme="1"/>
        <rFont val="標楷體"/>
        <family val="4"/>
        <charset val="136"/>
      </rPr>
      <t>欄第</t>
    </r>
    <r>
      <rPr>
        <sz val="12"/>
        <color theme="1"/>
        <rFont val="Times New Roman"/>
        <family val="1"/>
      </rPr>
      <t>(17)</t>
    </r>
    <r>
      <rPr>
        <sz val="12"/>
        <color theme="1"/>
        <rFont val="標楷體"/>
        <family val="4"/>
        <charset val="136"/>
      </rPr>
      <t>列</t>
    </r>
    <phoneticPr fontId="8" type="noConversion"/>
  </si>
  <si>
    <r>
      <rPr>
        <sz val="12"/>
        <color theme="1"/>
        <rFont val="標楷體"/>
        <family val="4"/>
        <charset val="136"/>
      </rPr>
      <t>特別盈餘公積</t>
    </r>
    <r>
      <rPr>
        <sz val="12"/>
        <color theme="1"/>
        <rFont val="Times New Roman"/>
        <family val="1"/>
      </rPr>
      <t>-</t>
    </r>
    <r>
      <rPr>
        <sz val="12"/>
        <color theme="1"/>
        <rFont val="標楷體"/>
        <family val="4"/>
        <charset val="136"/>
      </rPr>
      <t>不動產增值利益</t>
    </r>
    <phoneticPr fontId="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</si>
  <si>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(2)</t>
    </r>
    <r>
      <rPr>
        <sz val="12"/>
        <color theme="1"/>
        <rFont val="標楷體"/>
        <family val="4"/>
        <charset val="136"/>
      </rPr>
      <t>欄第</t>
    </r>
    <r>
      <rPr>
        <sz val="12"/>
        <color theme="1"/>
        <rFont val="Times New Roman"/>
        <family val="1"/>
      </rPr>
      <t>(1)</t>
    </r>
    <r>
      <rPr>
        <sz val="12"/>
        <color theme="1"/>
        <rFont val="標楷體"/>
        <family val="4"/>
        <charset val="136"/>
      </rPr>
      <t>列</t>
    </r>
    <phoneticPr fontId="6" type="noConversion"/>
  </si>
  <si>
    <r>
      <t>113.1.1</t>
    </r>
    <r>
      <rPr>
        <sz val="12"/>
        <color theme="1"/>
        <rFont val="標楷體"/>
        <family val="4"/>
        <charset val="136"/>
      </rPr>
      <t>起，投資於關係人且屬於國外保險相關事業</t>
    </r>
    <r>
      <rPr>
        <sz val="12"/>
        <color theme="1"/>
        <rFont val="Times New Roman"/>
        <family val="1"/>
      </rPr>
      <t>_</t>
    </r>
    <r>
      <rPr>
        <sz val="12"/>
        <color theme="1"/>
        <rFont val="標楷體"/>
        <family val="4"/>
        <charset val="136"/>
      </rPr>
      <t>評價日帳面金額</t>
    </r>
    <phoneticPr fontId="6" type="noConversion"/>
  </si>
  <si>
    <r>
      <t>113.1.1</t>
    </r>
    <r>
      <rPr>
        <sz val="12"/>
        <color theme="1"/>
        <rFont val="標楷體"/>
        <family val="4"/>
        <charset val="136"/>
      </rPr>
      <t>起發行之資本工具-</t>
    </r>
    <r>
      <rPr>
        <sz val="12"/>
        <color theme="1"/>
        <rFont val="Times New Roman"/>
        <family val="1"/>
      </rPr>
      <t>TIU</t>
    </r>
    <r>
      <rPr>
        <sz val="12"/>
        <color theme="1"/>
        <rFont val="標楷體"/>
        <family val="4"/>
        <charset val="136"/>
      </rPr>
      <t>涉及「保險業於發行時或發行後對持有該等資本工具之持有人提供相關融資，有減損其作為資本工具之實質效益者」金額</t>
    </r>
    <phoneticPr fontId="6" type="noConversion"/>
  </si>
  <si>
    <r>
      <t>113.1.1</t>
    </r>
    <r>
      <rPr>
        <sz val="12"/>
        <color theme="1"/>
        <rFont val="標楷體"/>
        <family val="4"/>
        <charset val="136"/>
      </rPr>
      <t>起發行之資本工具</t>
    </r>
    <r>
      <rPr>
        <sz val="12"/>
        <color theme="1"/>
        <rFont val="Times New Roman"/>
        <family val="1"/>
      </rPr>
      <t>-TIU</t>
    </r>
    <r>
      <rPr>
        <sz val="12"/>
        <color theme="1"/>
        <rFont val="標楷體"/>
        <family val="4"/>
        <charset val="136"/>
      </rPr>
      <t>涉及「保險業之子公司及保險業金融控股母公司之子公司，持有該等資本工具」金額</t>
    </r>
    <phoneticPr fontId="6" type="noConversion"/>
  </si>
  <si>
    <r>
      <t>113.1.1</t>
    </r>
    <r>
      <rPr>
        <sz val="12"/>
        <color theme="1"/>
        <rFont val="標楷體"/>
        <family val="4"/>
        <charset val="136"/>
      </rPr>
      <t>起發行之資本工具</t>
    </r>
    <r>
      <rPr>
        <sz val="12"/>
        <color theme="1"/>
        <rFont val="Times New Roman"/>
        <family val="1"/>
      </rPr>
      <t>-TIU</t>
    </r>
    <r>
      <rPr>
        <sz val="12"/>
        <color theme="1"/>
        <rFont val="標楷體"/>
        <family val="4"/>
        <charset val="136"/>
      </rPr>
      <t>涉及「保險業對其具有重大影響力之被投資公司，持有之該等資本工具」金額</t>
    </r>
    <phoneticPr fontId="6" type="noConversion"/>
  </si>
  <si>
    <r>
      <t>113.1.1</t>
    </r>
    <r>
      <rPr>
        <sz val="12"/>
        <color theme="1"/>
        <rFont val="標楷體"/>
        <family val="4"/>
        <charset val="136"/>
      </rPr>
      <t>起發行之資本工具-</t>
    </r>
    <r>
      <rPr>
        <sz val="12"/>
        <color theme="1"/>
        <rFont val="Times New Roman"/>
        <family val="1"/>
      </rPr>
      <t>T1U</t>
    </r>
    <r>
      <rPr>
        <sz val="12"/>
        <color theme="1"/>
        <rFont val="標楷體"/>
        <family val="4"/>
        <charset val="136"/>
      </rPr>
      <t>，「資本溯源」調整金額</t>
    </r>
    <r>
      <rPr>
        <sz val="12"/>
        <color theme="1"/>
        <rFont val="Times New Roman"/>
        <family val="1"/>
      </rPr>
      <t>_</t>
    </r>
    <r>
      <rPr>
        <sz val="12"/>
        <color theme="1"/>
        <rFont val="標楷體"/>
        <family val="4"/>
        <charset val="136"/>
      </rPr>
      <t>從</t>
    </r>
    <r>
      <rPr>
        <sz val="12"/>
        <color theme="1"/>
        <rFont val="Times New Roman"/>
        <family val="1"/>
      </rPr>
      <t>T1U</t>
    </r>
    <r>
      <rPr>
        <sz val="12"/>
        <color theme="1"/>
        <rFont val="標楷體"/>
        <family val="4"/>
        <charset val="136"/>
      </rPr>
      <t>扣除</t>
    </r>
    <phoneticPr fontId="6" type="noConversion"/>
  </si>
  <si>
    <r>
      <rPr>
        <sz val="12"/>
        <color theme="1"/>
        <rFont val="標楷體"/>
        <family val="4"/>
        <charset val="136"/>
      </rPr>
      <t>「第一類非限制性資本」合計</t>
    </r>
    <phoneticPr fontId="6" type="noConversion"/>
  </si>
  <si>
    <r>
      <rPr>
        <sz val="12"/>
        <color theme="1"/>
        <rFont val="標楷體"/>
        <family val="4"/>
        <charset val="136"/>
      </rPr>
      <t>負債型特別股</t>
    </r>
    <r>
      <rPr>
        <sz val="12"/>
        <color theme="1"/>
        <rFont val="Times New Roman"/>
        <family val="1"/>
      </rPr>
      <t>(</t>
    </r>
    <r>
      <rPr>
        <sz val="12"/>
        <color theme="1"/>
        <rFont val="標楷體"/>
        <family val="4"/>
        <charset val="136"/>
      </rPr>
      <t>無到期日</t>
    </r>
    <r>
      <rPr>
        <sz val="12"/>
        <color theme="1"/>
        <rFont val="Times New Roman"/>
        <family val="1"/>
      </rPr>
      <t>)</t>
    </r>
    <r>
      <rPr>
        <sz val="12"/>
        <color theme="1"/>
        <rFont val="標楷體"/>
        <family val="4"/>
        <charset val="136"/>
      </rPr>
      <t>：為非累積且無利率加碼條件或其他提前贖回之誘因</t>
    </r>
    <phoneticPr fontId="8"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</si>
  <si>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：發行負債型特別股明細表」負債型特別股</t>
    </r>
    <r>
      <rPr>
        <sz val="12"/>
        <color theme="1"/>
        <rFont val="Times New Roman"/>
        <family val="1"/>
      </rPr>
      <t>(</t>
    </r>
    <r>
      <rPr>
        <sz val="12"/>
        <color theme="1"/>
        <rFont val="標楷體"/>
        <family val="4"/>
        <charset val="136"/>
      </rPr>
      <t>無到期日</t>
    </r>
    <r>
      <rPr>
        <sz val="12"/>
        <color theme="1"/>
        <rFont val="Times New Roman"/>
        <family val="1"/>
      </rPr>
      <t>)</t>
    </r>
    <r>
      <rPr>
        <sz val="12"/>
        <color theme="1"/>
        <rFont val="標楷體"/>
        <family val="4"/>
        <charset val="136"/>
      </rPr>
      <t>：為非累積且無利率加碼條件或其他提前贖回之誘因第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8" type="noConversion"/>
  </si>
  <si>
    <r>
      <rPr>
        <sz val="12"/>
        <color theme="1"/>
        <rFont val="標楷體"/>
        <family val="4"/>
        <charset val="136"/>
      </rPr>
      <t>具資本性資債券</t>
    </r>
    <r>
      <rPr>
        <sz val="12"/>
        <color theme="1"/>
        <rFont val="Times New Roman"/>
        <family val="1"/>
      </rPr>
      <t>(</t>
    </r>
    <r>
      <rPr>
        <sz val="12"/>
        <color theme="1"/>
        <rFont val="標楷體"/>
        <family val="4"/>
        <charset val="136"/>
      </rPr>
      <t>無到期日</t>
    </r>
    <r>
      <rPr>
        <sz val="12"/>
        <color theme="1"/>
        <rFont val="Times New Roman"/>
        <family val="1"/>
      </rPr>
      <t>)</t>
    </r>
    <r>
      <rPr>
        <sz val="12"/>
        <color theme="1"/>
        <rFont val="標楷體"/>
        <family val="4"/>
        <charset val="136"/>
      </rPr>
      <t>：為非累積且無利率加碼條件或其他提前贖回之誘因</t>
    </r>
    <phoneticPr fontId="8"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</si>
  <si>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：發行具資本性質債券明細表」具資本性資債券</t>
    </r>
    <r>
      <rPr>
        <sz val="12"/>
        <color theme="1"/>
        <rFont val="Times New Roman"/>
        <family val="1"/>
      </rPr>
      <t>(</t>
    </r>
    <r>
      <rPr>
        <sz val="12"/>
        <color theme="1"/>
        <rFont val="標楷體"/>
        <family val="4"/>
        <charset val="136"/>
      </rPr>
      <t>無到期日</t>
    </r>
    <r>
      <rPr>
        <sz val="12"/>
        <color theme="1"/>
        <rFont val="Times New Roman"/>
        <family val="1"/>
      </rPr>
      <t>)</t>
    </r>
    <r>
      <rPr>
        <sz val="12"/>
        <color theme="1"/>
        <rFont val="標楷體"/>
        <family val="4"/>
        <charset val="136"/>
      </rPr>
      <t>：為非累積且無利率加碼條件或其他提前贖回之誘因第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8" type="noConversion"/>
  </si>
  <si>
    <r>
      <t>113.1.1</t>
    </r>
    <r>
      <rPr>
        <sz val="12"/>
        <color theme="1"/>
        <rFont val="標楷體"/>
        <family val="4"/>
        <charset val="136"/>
      </rPr>
      <t>起發行之資本工具</t>
    </r>
    <r>
      <rPr>
        <sz val="12"/>
        <color theme="1"/>
        <rFont val="Times New Roman"/>
        <family val="1"/>
      </rPr>
      <t>-T1U</t>
    </r>
    <r>
      <rPr>
        <sz val="12"/>
        <color theme="1"/>
        <rFont val="標楷體"/>
        <family val="4"/>
        <charset val="136"/>
      </rPr>
      <t>，「資本溯源」調整金額</t>
    </r>
    <r>
      <rPr>
        <sz val="12"/>
        <color theme="1"/>
        <rFont val="Times New Roman"/>
        <family val="1"/>
      </rPr>
      <t>_</t>
    </r>
    <r>
      <rPr>
        <sz val="12"/>
        <color theme="1"/>
        <rFont val="標楷體"/>
        <family val="4"/>
        <charset val="136"/>
      </rPr>
      <t>從</t>
    </r>
    <r>
      <rPr>
        <sz val="12"/>
        <color theme="1"/>
        <rFont val="Times New Roman"/>
        <family val="1"/>
      </rPr>
      <t>T1U</t>
    </r>
    <r>
      <rPr>
        <sz val="12"/>
        <color theme="1"/>
        <rFont val="標楷體"/>
        <family val="4"/>
        <charset val="136"/>
      </rPr>
      <t>扣除加回</t>
    </r>
    <r>
      <rPr>
        <sz val="12"/>
        <color theme="1"/>
        <rFont val="Times New Roman"/>
        <family val="1"/>
      </rPr>
      <t>T1L</t>
    </r>
    <phoneticPr fontId="6" type="noConversion"/>
  </si>
  <si>
    <r>
      <t>113.1.1</t>
    </r>
    <r>
      <rPr>
        <sz val="12"/>
        <color theme="1"/>
        <rFont val="標楷體"/>
        <family val="4"/>
        <charset val="136"/>
      </rPr>
      <t>起發行之資本工具</t>
    </r>
    <r>
      <rPr>
        <sz val="12"/>
        <color theme="1"/>
        <rFont val="Times New Roman"/>
        <family val="1"/>
      </rPr>
      <t>-T1L</t>
    </r>
    <r>
      <rPr>
        <sz val="12"/>
        <color theme="1"/>
        <rFont val="標楷體"/>
        <family val="4"/>
        <charset val="136"/>
      </rPr>
      <t>涉及「保險業於發行時或發行後對持有該等資本工具之持有人提供相關融資，有減損其作為資本工具之實質效益者」金額</t>
    </r>
    <phoneticPr fontId="6" type="noConversion"/>
  </si>
  <si>
    <r>
      <t>113.1.1</t>
    </r>
    <r>
      <rPr>
        <sz val="12"/>
        <color theme="1"/>
        <rFont val="標楷體"/>
        <family val="4"/>
        <charset val="136"/>
      </rPr>
      <t>起發行之資本工具</t>
    </r>
    <r>
      <rPr>
        <sz val="12"/>
        <color theme="1"/>
        <rFont val="Times New Roman"/>
        <family val="1"/>
      </rPr>
      <t>-T1L</t>
    </r>
    <r>
      <rPr>
        <sz val="12"/>
        <color theme="1"/>
        <rFont val="標楷體"/>
        <family val="4"/>
        <charset val="136"/>
      </rPr>
      <t>涉及「保險業之子公司及保險業金融控股母公司之子公司，持有該等資本工具」金額</t>
    </r>
    <phoneticPr fontId="6" type="noConversion"/>
  </si>
  <si>
    <r>
      <t>113.1.1</t>
    </r>
    <r>
      <rPr>
        <sz val="12"/>
        <color theme="1"/>
        <rFont val="標楷體"/>
        <family val="4"/>
        <charset val="136"/>
      </rPr>
      <t>起發行之資本工具</t>
    </r>
    <r>
      <rPr>
        <sz val="12"/>
        <color theme="1"/>
        <rFont val="Times New Roman"/>
        <family val="1"/>
      </rPr>
      <t>-T1L</t>
    </r>
    <r>
      <rPr>
        <sz val="12"/>
        <color theme="1"/>
        <rFont val="標楷體"/>
        <family val="4"/>
        <charset val="136"/>
      </rPr>
      <t>涉及「保險業對其具有重大影響力之被投資公司，持有之該等資本工具」金額</t>
    </r>
    <phoneticPr fontId="6" type="noConversion"/>
  </si>
  <si>
    <r>
      <t>113.1.1</t>
    </r>
    <r>
      <rPr>
        <sz val="12"/>
        <color theme="1"/>
        <rFont val="標楷體"/>
        <family val="4"/>
        <charset val="136"/>
      </rPr>
      <t>起發行之資本工具-</t>
    </r>
    <r>
      <rPr>
        <sz val="12"/>
        <color theme="1"/>
        <rFont val="Times New Roman"/>
        <family val="1"/>
      </rPr>
      <t>T1L</t>
    </r>
    <r>
      <rPr>
        <sz val="12"/>
        <color theme="1"/>
        <rFont val="標楷體"/>
        <family val="4"/>
        <charset val="136"/>
      </rPr>
      <t>，「資本溯源」調整金額</t>
    </r>
    <r>
      <rPr>
        <sz val="12"/>
        <color theme="1"/>
        <rFont val="Times New Roman"/>
        <family val="1"/>
      </rPr>
      <t>_</t>
    </r>
    <r>
      <rPr>
        <sz val="12"/>
        <color theme="1"/>
        <rFont val="標楷體"/>
        <family val="4"/>
        <charset val="136"/>
      </rPr>
      <t>從</t>
    </r>
    <r>
      <rPr>
        <sz val="12"/>
        <color theme="1"/>
        <rFont val="Times New Roman"/>
        <family val="1"/>
      </rPr>
      <t>T1L</t>
    </r>
    <r>
      <rPr>
        <sz val="12"/>
        <color theme="1"/>
        <rFont val="標楷體"/>
        <family val="4"/>
        <charset val="136"/>
      </rPr>
      <t>扣除</t>
    </r>
    <phoneticPr fontId="6" type="noConversion"/>
  </si>
  <si>
    <r>
      <rPr>
        <sz val="12"/>
        <color theme="1"/>
        <rFont val="標楷體"/>
        <family val="4"/>
        <charset val="136"/>
      </rPr>
      <t>「第一類限制性資本」合計</t>
    </r>
    <r>
      <rPr>
        <sz val="12"/>
        <color theme="1"/>
        <rFont val="Times New Roman"/>
        <family val="1"/>
      </rPr>
      <t>_</t>
    </r>
    <r>
      <rPr>
        <sz val="12"/>
        <color theme="1"/>
        <rFont val="標楷體"/>
        <family val="4"/>
        <charset val="136"/>
      </rPr>
      <t>反映限額前</t>
    </r>
    <phoneticPr fontId="6" type="noConversion"/>
  </si>
  <si>
    <r>
      <rPr>
        <sz val="12"/>
        <color theme="1"/>
        <rFont val="標楷體"/>
        <family val="4"/>
        <charset val="136"/>
      </rPr>
      <t>「第一類限制性資本」合計</t>
    </r>
    <r>
      <rPr>
        <sz val="12"/>
        <color theme="1"/>
        <rFont val="Times New Roman"/>
        <family val="1"/>
      </rPr>
      <t>_</t>
    </r>
    <r>
      <rPr>
        <sz val="12"/>
        <color theme="1"/>
        <rFont val="標楷體"/>
        <family val="4"/>
        <charset val="136"/>
      </rPr>
      <t>反映限額後</t>
    </r>
    <phoneticPr fontId="6" type="noConversion"/>
  </si>
  <si>
    <r>
      <rPr>
        <sz val="12"/>
        <color theme="1"/>
        <rFont val="標楷體"/>
        <family val="4"/>
        <charset val="136"/>
      </rPr>
      <t>不動產增值利益相關</t>
    </r>
    <r>
      <rPr>
        <sz val="12"/>
        <color theme="1"/>
        <rFont val="Times New Roman"/>
        <family val="1"/>
      </rPr>
      <t>_</t>
    </r>
    <r>
      <rPr>
        <sz val="12"/>
        <color theme="1"/>
        <rFont val="標楷體"/>
        <family val="4"/>
        <charset val="136"/>
      </rPr>
      <t>不受限制</t>
    </r>
    <phoneticPr fontId="6" type="noConversion"/>
  </si>
  <si>
    <r>
      <rPr>
        <sz val="12"/>
        <color theme="1"/>
        <rFont val="標楷體"/>
        <family val="4"/>
        <charset val="136"/>
      </rPr>
      <t>不動產增值利益相關</t>
    </r>
    <r>
      <rPr>
        <sz val="12"/>
        <color theme="1"/>
        <rFont val="Times New Roman"/>
        <family val="1"/>
      </rPr>
      <t>_</t>
    </r>
    <r>
      <rPr>
        <sz val="12"/>
        <color theme="1"/>
        <rFont val="標楷體"/>
        <family val="4"/>
        <charset val="136"/>
      </rPr>
      <t>受限制</t>
    </r>
    <phoneticPr fontId="6" type="noConversion"/>
  </si>
  <si>
    <r>
      <rPr>
        <sz val="12"/>
        <color theme="1"/>
        <rFont val="標楷體"/>
        <family val="4"/>
        <charset val="136"/>
      </rPr>
      <t>負債型特別股</t>
    </r>
    <r>
      <rPr>
        <sz val="12"/>
        <color theme="1"/>
        <rFont val="Times New Roman"/>
        <family val="1"/>
      </rPr>
      <t>(</t>
    </r>
    <r>
      <rPr>
        <sz val="12"/>
        <color theme="1"/>
        <rFont val="標楷體"/>
        <family val="4"/>
        <charset val="136"/>
      </rPr>
      <t>有到期日</t>
    </r>
    <r>
      <rPr>
        <sz val="12"/>
        <color theme="1"/>
        <rFont val="Times New Roman"/>
        <family val="1"/>
      </rPr>
      <t>)</t>
    </r>
    <r>
      <rPr>
        <sz val="12"/>
        <color theme="1"/>
        <rFont val="標楷體"/>
        <family val="4"/>
        <charset val="136"/>
      </rPr>
      <t>：為非累積且無利率加碼條件或其他提前贖回之誘因</t>
    </r>
    <phoneticPr fontId="8"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</si>
  <si>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：發行負債型特別股明細表」負債型特別股</t>
    </r>
    <r>
      <rPr>
        <sz val="12"/>
        <color theme="1"/>
        <rFont val="Times New Roman"/>
        <family val="1"/>
      </rPr>
      <t>(</t>
    </r>
    <r>
      <rPr>
        <sz val="12"/>
        <color theme="1"/>
        <rFont val="標楷體"/>
        <family val="4"/>
        <charset val="136"/>
      </rPr>
      <t>有到期日</t>
    </r>
    <r>
      <rPr>
        <sz val="12"/>
        <color theme="1"/>
        <rFont val="Times New Roman"/>
        <family val="1"/>
      </rPr>
      <t>)</t>
    </r>
    <r>
      <rPr>
        <sz val="12"/>
        <color theme="1"/>
        <rFont val="標楷體"/>
        <family val="4"/>
        <charset val="136"/>
      </rPr>
      <t>：為非累積且無利率加碼條件或其他提前贖回之誘因第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6" type="noConversion"/>
  </si>
  <si>
    <r>
      <rPr>
        <sz val="12"/>
        <color theme="1"/>
        <rFont val="標楷體"/>
        <family val="4"/>
        <charset val="136"/>
      </rPr>
      <t>具資本性資債券</t>
    </r>
    <r>
      <rPr>
        <sz val="12"/>
        <color theme="1"/>
        <rFont val="Times New Roman"/>
        <family val="1"/>
      </rPr>
      <t>(</t>
    </r>
    <r>
      <rPr>
        <sz val="12"/>
        <color theme="1"/>
        <rFont val="標楷體"/>
        <family val="4"/>
        <charset val="136"/>
      </rPr>
      <t>有到期日</t>
    </r>
    <r>
      <rPr>
        <sz val="12"/>
        <color theme="1"/>
        <rFont val="Times New Roman"/>
        <family val="1"/>
      </rPr>
      <t>)</t>
    </r>
    <r>
      <rPr>
        <sz val="12"/>
        <color theme="1"/>
        <rFont val="標楷體"/>
        <family val="4"/>
        <charset val="136"/>
      </rPr>
      <t>：為非累積且無利率加碼條件或其他提前贖回之誘因</t>
    </r>
    <phoneticPr fontId="8"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</si>
  <si>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：發行具資本性質債券明細表」具資本性資債券</t>
    </r>
    <r>
      <rPr>
        <sz val="12"/>
        <color theme="1"/>
        <rFont val="Times New Roman"/>
        <family val="1"/>
      </rPr>
      <t>(</t>
    </r>
    <r>
      <rPr>
        <sz val="12"/>
        <color theme="1"/>
        <rFont val="標楷體"/>
        <family val="4"/>
        <charset val="136"/>
      </rPr>
      <t>有到期日</t>
    </r>
    <r>
      <rPr>
        <sz val="12"/>
        <color theme="1"/>
        <rFont val="Times New Roman"/>
        <family val="1"/>
      </rPr>
      <t>)</t>
    </r>
    <r>
      <rPr>
        <sz val="12"/>
        <color theme="1"/>
        <rFont val="標楷體"/>
        <family val="4"/>
        <charset val="136"/>
      </rPr>
      <t>：為非累積且無利率加碼條件或其他提前贖回之誘因第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6" type="noConversion"/>
  </si>
  <si>
    <r>
      <rPr>
        <sz val="12"/>
        <color theme="1"/>
        <rFont val="標楷體"/>
        <family val="4"/>
        <charset val="136"/>
      </rPr>
      <t>負債型特別股：為累積或有利率加碼條件或其他提前贖回之誘因</t>
    </r>
    <phoneticPr fontId="8"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</si>
  <si>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：發行負債型特別股明細表」負債型特別股：為累積或有利率加碼條件或其他提前贖回之誘因第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8" type="noConversion"/>
  </si>
  <si>
    <r>
      <rPr>
        <sz val="12"/>
        <color theme="1"/>
        <rFont val="標楷體"/>
        <family val="4"/>
        <charset val="136"/>
      </rPr>
      <t>具資本性資債券：為累積或有利率加碼條件或其他提前贖回之誘因</t>
    </r>
    <phoneticPr fontId="8"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</si>
  <si>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：發行具資本性質債券明細表」具資本性資債券：為累積或有利率加碼條件或其他提前贖回之誘因第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8" type="noConversion"/>
  </si>
  <si>
    <r>
      <rPr>
        <sz val="12"/>
        <color theme="1"/>
        <rFont val="標楷體"/>
        <family val="4"/>
        <charset val="136"/>
      </rPr>
      <t>發行期限不低於五年且在十年以內之可轉換次順位債券</t>
    </r>
  </si>
  <si>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：發行具資本性質債券明細表」的「發行期限不低於五年且在十年以內之可轉換次順位債券」第</t>
    </r>
    <r>
      <rPr>
        <sz val="12"/>
        <color theme="1"/>
        <rFont val="Times New Roman"/>
        <family val="1"/>
      </rPr>
      <t>(12)</t>
    </r>
    <r>
      <rPr>
        <sz val="12"/>
        <color theme="1"/>
        <rFont val="標楷體"/>
        <family val="4"/>
        <charset val="136"/>
      </rPr>
      <t>欄標註為「可計入自有資本加計項之金額」小計值</t>
    </r>
    <phoneticPr fontId="6" type="noConversion"/>
  </si>
  <si>
    <r>
      <rPr>
        <sz val="12"/>
        <color theme="1"/>
        <rFont val="標楷體"/>
        <family val="4"/>
        <charset val="136"/>
      </rPr>
      <t>「第一類限制性資本」因限額排除數</t>
    </r>
    <phoneticPr fontId="6" type="noConversion"/>
  </si>
  <si>
    <r>
      <t>113.1.1</t>
    </r>
    <r>
      <rPr>
        <sz val="12"/>
        <color theme="1"/>
        <rFont val="標楷體"/>
        <family val="4"/>
        <charset val="136"/>
      </rPr>
      <t>起發行之資本工具-</t>
    </r>
    <r>
      <rPr>
        <sz val="12"/>
        <color theme="1"/>
        <rFont val="Times New Roman"/>
        <family val="1"/>
      </rPr>
      <t>T1U</t>
    </r>
    <r>
      <rPr>
        <sz val="12"/>
        <color theme="1"/>
        <rFont val="標楷體"/>
        <family val="4"/>
        <charset val="136"/>
      </rPr>
      <t>，「資本溯源」調整金額</t>
    </r>
    <r>
      <rPr>
        <sz val="12"/>
        <color theme="1"/>
        <rFont val="Times New Roman"/>
        <family val="1"/>
      </rPr>
      <t>_</t>
    </r>
    <r>
      <rPr>
        <sz val="12"/>
        <color theme="1"/>
        <rFont val="標楷體"/>
        <family val="4"/>
        <charset val="136"/>
      </rPr>
      <t>從</t>
    </r>
    <r>
      <rPr>
        <sz val="12"/>
        <color theme="1"/>
        <rFont val="Times New Roman"/>
        <family val="1"/>
      </rPr>
      <t>T1U</t>
    </r>
    <r>
      <rPr>
        <sz val="12"/>
        <color theme="1"/>
        <rFont val="標楷體"/>
        <family val="4"/>
        <charset val="136"/>
      </rPr>
      <t>扣除加回</t>
    </r>
    <r>
      <rPr>
        <sz val="12"/>
        <color theme="1"/>
        <rFont val="Times New Roman"/>
        <family val="1"/>
      </rPr>
      <t>T2</t>
    </r>
    <phoneticPr fontId="6" type="noConversion"/>
  </si>
  <si>
    <r>
      <t>113.1.1</t>
    </r>
    <r>
      <rPr>
        <sz val="12"/>
        <color theme="1"/>
        <rFont val="標楷體"/>
        <family val="4"/>
        <charset val="136"/>
      </rPr>
      <t>起發行之資本工具-</t>
    </r>
    <r>
      <rPr>
        <sz val="12"/>
        <color theme="1"/>
        <rFont val="Times New Roman"/>
        <family val="1"/>
      </rPr>
      <t>T1L</t>
    </r>
    <r>
      <rPr>
        <sz val="12"/>
        <color theme="1"/>
        <rFont val="標楷體"/>
        <family val="4"/>
        <charset val="136"/>
      </rPr>
      <t>，「資本溯源」調整金額</t>
    </r>
    <r>
      <rPr>
        <sz val="12"/>
        <color theme="1"/>
        <rFont val="Times New Roman"/>
        <family val="1"/>
      </rPr>
      <t>_</t>
    </r>
    <r>
      <rPr>
        <sz val="12"/>
        <color theme="1"/>
        <rFont val="標楷體"/>
        <family val="4"/>
        <charset val="136"/>
      </rPr>
      <t>從</t>
    </r>
    <r>
      <rPr>
        <sz val="12"/>
        <color theme="1"/>
        <rFont val="Times New Roman"/>
        <family val="1"/>
      </rPr>
      <t>T1L</t>
    </r>
    <r>
      <rPr>
        <sz val="12"/>
        <color theme="1"/>
        <rFont val="標楷體"/>
        <family val="4"/>
        <charset val="136"/>
      </rPr>
      <t>扣除加回</t>
    </r>
    <r>
      <rPr>
        <sz val="12"/>
        <color theme="1"/>
        <rFont val="Times New Roman"/>
        <family val="1"/>
      </rPr>
      <t>T2</t>
    </r>
    <phoneticPr fontId="6" type="noConversion"/>
  </si>
  <si>
    <r>
      <t>113.1.1</t>
    </r>
    <r>
      <rPr>
        <sz val="12"/>
        <color theme="1"/>
        <rFont val="標楷體"/>
        <family val="4"/>
        <charset val="136"/>
      </rPr>
      <t>起發行之資本工具</t>
    </r>
    <r>
      <rPr>
        <sz val="12"/>
        <color theme="1"/>
        <rFont val="Times New Roman"/>
        <family val="1"/>
      </rPr>
      <t>-T2</t>
    </r>
    <r>
      <rPr>
        <sz val="12"/>
        <color theme="1"/>
        <rFont val="標楷體"/>
        <family val="4"/>
        <charset val="136"/>
      </rPr>
      <t>涉及「保險業於發行時或發行後對持有該等資本工具之持有人提供相關融資，有減損其作為資本工具之實質效益者」金額</t>
    </r>
    <phoneticPr fontId="6" type="noConversion"/>
  </si>
  <si>
    <r>
      <t>113.1.1</t>
    </r>
    <r>
      <rPr>
        <sz val="12"/>
        <color theme="1"/>
        <rFont val="標楷體"/>
        <family val="4"/>
        <charset val="136"/>
      </rPr>
      <t>起發行之資本工具</t>
    </r>
    <r>
      <rPr>
        <sz val="12"/>
        <color theme="1"/>
        <rFont val="Times New Roman"/>
        <family val="1"/>
      </rPr>
      <t>-T2</t>
    </r>
    <r>
      <rPr>
        <sz val="12"/>
        <color theme="1"/>
        <rFont val="標楷體"/>
        <family val="4"/>
        <charset val="136"/>
      </rPr>
      <t>涉及「保險業之子公司及保險業金融控股母公司之子公司，持有該等資本工具」金額</t>
    </r>
    <phoneticPr fontId="6" type="noConversion"/>
  </si>
  <si>
    <r>
      <t>113.1.1</t>
    </r>
    <r>
      <rPr>
        <sz val="12"/>
        <color theme="1"/>
        <rFont val="標楷體"/>
        <family val="4"/>
        <charset val="136"/>
      </rPr>
      <t>起發行之資本工具</t>
    </r>
    <r>
      <rPr>
        <sz val="12"/>
        <color theme="1"/>
        <rFont val="Times New Roman"/>
        <family val="1"/>
      </rPr>
      <t>-T2</t>
    </r>
    <r>
      <rPr>
        <sz val="12"/>
        <color theme="1"/>
        <rFont val="標楷體"/>
        <family val="4"/>
        <charset val="136"/>
      </rPr>
      <t>涉及「保險業對其具有重大影響力之被投資公司，持有之該等資本工具」金額</t>
    </r>
    <phoneticPr fontId="6" type="noConversion"/>
  </si>
  <si>
    <r>
      <t>113.1.1</t>
    </r>
    <r>
      <rPr>
        <sz val="12"/>
        <color theme="1"/>
        <rFont val="標楷體"/>
        <family val="4"/>
        <charset val="136"/>
      </rPr>
      <t>起發行之資本工具</t>
    </r>
    <r>
      <rPr>
        <sz val="12"/>
        <color theme="1"/>
        <rFont val="Times New Roman"/>
        <family val="1"/>
      </rPr>
      <t>-T2</t>
    </r>
    <r>
      <rPr>
        <sz val="12"/>
        <color theme="1"/>
        <rFont val="標楷體"/>
        <family val="4"/>
        <charset val="136"/>
      </rPr>
      <t>，「資本溯源」調整金額</t>
    </r>
    <r>
      <rPr>
        <sz val="12"/>
        <color theme="1"/>
        <rFont val="Times New Roman"/>
        <family val="1"/>
      </rPr>
      <t>_</t>
    </r>
    <r>
      <rPr>
        <sz val="12"/>
        <color theme="1"/>
        <rFont val="標楷體"/>
        <family val="4"/>
        <charset val="136"/>
      </rPr>
      <t>從</t>
    </r>
    <r>
      <rPr>
        <sz val="12"/>
        <color theme="1"/>
        <rFont val="Times New Roman"/>
        <family val="1"/>
      </rPr>
      <t>T2</t>
    </r>
    <r>
      <rPr>
        <sz val="12"/>
        <color theme="1"/>
        <rFont val="標楷體"/>
        <family val="4"/>
        <charset val="136"/>
      </rPr>
      <t>扣除</t>
    </r>
    <phoneticPr fontId="6" type="noConversion"/>
  </si>
  <si>
    <r>
      <rPr>
        <sz val="12"/>
        <color theme="1"/>
        <rFont val="標楷體"/>
        <family val="4"/>
        <charset val="136"/>
      </rPr>
      <t>「第二類資本」合計</t>
    </r>
    <r>
      <rPr>
        <sz val="12"/>
        <color theme="1"/>
        <rFont val="Times New Roman"/>
        <family val="1"/>
      </rPr>
      <t>_</t>
    </r>
    <r>
      <rPr>
        <sz val="12"/>
        <color theme="1"/>
        <rFont val="標楷體"/>
        <family val="4"/>
        <charset val="136"/>
      </rPr>
      <t>反映限額前</t>
    </r>
    <phoneticPr fontId="6" type="noConversion"/>
  </si>
  <si>
    <r>
      <rPr>
        <sz val="12"/>
        <color theme="1"/>
        <rFont val="標楷體"/>
        <family val="4"/>
        <charset val="136"/>
      </rPr>
      <t>「第二類資本」合計</t>
    </r>
    <r>
      <rPr>
        <sz val="12"/>
        <color theme="1"/>
        <rFont val="Times New Roman"/>
        <family val="1"/>
      </rPr>
      <t>_</t>
    </r>
    <r>
      <rPr>
        <sz val="12"/>
        <color theme="1"/>
        <rFont val="標楷體"/>
        <family val="4"/>
        <charset val="136"/>
      </rPr>
      <t>反映限額後</t>
    </r>
    <phoneticPr fontId="6" type="noConversion"/>
  </si>
  <si>
    <r>
      <rPr>
        <sz val="12"/>
        <color theme="1"/>
        <rFont val="標楷體"/>
        <family val="4"/>
        <charset val="136"/>
      </rPr>
      <t>「第二類資本」合計</t>
    </r>
    <r>
      <rPr>
        <sz val="12"/>
        <color theme="1"/>
        <rFont val="Times New Roman"/>
        <family val="1"/>
      </rPr>
      <t>_</t>
    </r>
    <r>
      <rPr>
        <sz val="12"/>
        <color theme="1"/>
        <rFont val="標楷體"/>
        <family val="4"/>
        <charset val="136"/>
      </rPr>
      <t>因限額排除數</t>
    </r>
    <phoneticPr fontId="6" type="noConversion"/>
  </si>
  <si>
    <r>
      <rPr>
        <sz val="12"/>
        <color theme="1"/>
        <rFont val="標楷體"/>
        <family val="4"/>
        <charset val="136"/>
      </rPr>
      <t>《調整後自有資本》總計</t>
    </r>
    <phoneticPr fontId="6" type="noConversion"/>
  </si>
  <si>
    <r>
      <rPr>
        <b/>
        <sz val="12"/>
        <color theme="1"/>
        <rFont val="標楷體"/>
        <family val="4"/>
        <charset val="136"/>
      </rPr>
      <t>不動產增值利益相關項目</t>
    </r>
    <phoneticPr fontId="6" type="noConversion"/>
  </si>
  <si>
    <r>
      <rPr>
        <b/>
        <sz val="12"/>
        <color theme="1"/>
        <rFont val="標楷體"/>
        <family val="4"/>
        <charset val="136"/>
      </rPr>
      <t>不動產增值利益相關計入</t>
    </r>
    <r>
      <rPr>
        <b/>
        <sz val="12"/>
        <color theme="1"/>
        <rFont val="Times New Roman"/>
        <family val="1"/>
      </rPr>
      <t>T2</t>
    </r>
    <r>
      <rPr>
        <b/>
        <sz val="12"/>
        <color theme="1"/>
        <rFont val="標楷體"/>
        <family val="4"/>
        <charset val="136"/>
      </rPr>
      <t>受限制比例</t>
    </r>
    <phoneticPr fontId="6" type="noConversion"/>
  </si>
  <si>
    <r>
      <rPr>
        <b/>
        <sz val="12"/>
        <color theme="1"/>
        <rFont val="標楷體"/>
        <family val="4"/>
        <charset val="136"/>
      </rPr>
      <t>項目</t>
    </r>
    <phoneticPr fontId="6" type="noConversion"/>
  </si>
  <si>
    <r>
      <rPr>
        <sz val="12"/>
        <color theme="1"/>
        <rFont val="標楷體"/>
        <family val="4"/>
        <charset val="136"/>
      </rPr>
      <t>評價年</t>
    </r>
    <phoneticPr fontId="6" type="noConversion"/>
  </si>
  <si>
    <r>
      <rPr>
        <sz val="12"/>
        <color theme="1"/>
        <rFont val="標楷體"/>
        <family val="4"/>
        <charset val="136"/>
      </rPr>
      <t>不動產投資評價調整數</t>
    </r>
    <phoneticPr fontId="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</si>
  <si>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(3)</t>
    </r>
    <r>
      <rPr>
        <sz val="12"/>
        <color theme="1"/>
        <rFont val="標楷體"/>
        <family val="4"/>
        <charset val="136"/>
      </rPr>
      <t>欄第</t>
    </r>
    <r>
      <rPr>
        <sz val="12"/>
        <color theme="1"/>
        <rFont val="Times New Roman"/>
        <family val="1"/>
      </rPr>
      <t>(1)</t>
    </r>
    <r>
      <rPr>
        <sz val="12"/>
        <color theme="1"/>
        <rFont val="標楷體"/>
        <family val="4"/>
        <charset val="136"/>
      </rPr>
      <t>列</t>
    </r>
    <phoneticPr fontId="8" type="noConversion"/>
  </si>
  <si>
    <r>
      <rPr>
        <sz val="12"/>
        <color theme="1"/>
        <rFont val="標楷體"/>
        <family val="4"/>
        <charset val="136"/>
      </rPr>
      <t>特別準備</t>
    </r>
    <r>
      <rPr>
        <sz val="12"/>
        <color theme="1"/>
        <rFont val="Times New Roman"/>
        <family val="1"/>
      </rPr>
      <t>-</t>
    </r>
    <r>
      <rPr>
        <sz val="12"/>
        <color theme="1"/>
        <rFont val="標楷體"/>
        <family val="4"/>
        <charset val="136"/>
      </rPr>
      <t>不動產增值利益</t>
    </r>
    <phoneticPr fontId="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</si>
  <si>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(1)</t>
    </r>
    <r>
      <rPr>
        <sz val="12"/>
        <color theme="1"/>
        <rFont val="標楷體"/>
        <family val="4"/>
        <charset val="136"/>
      </rPr>
      <t>欄第</t>
    </r>
    <r>
      <rPr>
        <sz val="12"/>
        <color theme="1"/>
        <rFont val="Times New Roman"/>
        <family val="1"/>
      </rPr>
      <t>(1)</t>
    </r>
    <r>
      <rPr>
        <sz val="12"/>
        <color theme="1"/>
        <rFont val="標楷體"/>
        <family val="4"/>
        <charset val="136"/>
      </rPr>
      <t>列</t>
    </r>
    <phoneticPr fontId="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</si>
  <si>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(2)</t>
    </r>
    <r>
      <rPr>
        <sz val="12"/>
        <color theme="1"/>
        <rFont val="標楷體"/>
        <family val="4"/>
        <charset val="136"/>
      </rPr>
      <t>欄第</t>
    </r>
    <r>
      <rPr>
        <sz val="12"/>
        <color theme="1"/>
        <rFont val="Times New Roman"/>
        <family val="1"/>
      </rPr>
      <t>(1)</t>
    </r>
    <r>
      <rPr>
        <sz val="12"/>
        <color theme="1"/>
        <rFont val="標楷體"/>
        <family val="4"/>
        <charset val="136"/>
      </rPr>
      <t>列</t>
    </r>
    <phoneticPr fontId="8" type="noConversion"/>
  </si>
  <si>
    <r>
      <rPr>
        <sz val="12"/>
        <color theme="1"/>
        <rFont val="標楷體"/>
        <family val="4"/>
        <charset val="136"/>
      </rPr>
      <t>不動產增值利益相關金額合計</t>
    </r>
    <phoneticPr fontId="6" type="noConversion"/>
  </si>
  <si>
    <r>
      <rPr>
        <sz val="10"/>
        <color theme="1"/>
        <rFont val="標楷體"/>
        <family val="4"/>
        <charset val="136"/>
      </rPr>
      <t>特別準備</t>
    </r>
    <r>
      <rPr>
        <sz val="10"/>
        <color theme="1"/>
        <rFont val="Times New Roman"/>
        <family val="1"/>
      </rPr>
      <t>(</t>
    </r>
    <r>
      <rPr>
        <sz val="10"/>
        <color theme="1"/>
        <rFont val="標楷體"/>
        <family val="4"/>
        <charset val="136"/>
      </rPr>
      <t>負債</t>
    </r>
    <r>
      <rPr>
        <sz val="10"/>
        <color theme="1"/>
        <rFont val="Times New Roman"/>
        <family val="1"/>
      </rPr>
      <t>)-</t>
    </r>
    <r>
      <rPr>
        <sz val="10"/>
        <color theme="1"/>
        <rFont val="標楷體"/>
        <family val="4"/>
        <charset val="136"/>
      </rPr>
      <t xml:space="preserve">不動產增值利益
</t>
    </r>
    <r>
      <rPr>
        <sz val="10"/>
        <color theme="1"/>
        <rFont val="Times New Roman"/>
        <family val="1"/>
      </rPr>
      <t>(</t>
    </r>
    <r>
      <rPr>
        <sz val="10"/>
        <color theme="1"/>
        <rFont val="標楷體"/>
        <family val="4"/>
        <charset val="136"/>
      </rPr>
      <t>註</t>
    </r>
    <r>
      <rPr>
        <sz val="10"/>
        <color theme="1"/>
        <rFont val="Times New Roman"/>
        <family val="1"/>
      </rPr>
      <t>1)</t>
    </r>
    <phoneticPr fontId="8" type="noConversion"/>
  </si>
  <si>
    <r>
      <rPr>
        <sz val="10"/>
        <color theme="1"/>
        <rFont val="標楷體"/>
        <family val="4"/>
        <charset val="136"/>
      </rPr>
      <t>特別盈餘公積</t>
    </r>
    <r>
      <rPr>
        <sz val="10"/>
        <color theme="1"/>
        <rFont val="Times New Roman"/>
        <family val="1"/>
      </rPr>
      <t>-</t>
    </r>
    <r>
      <rPr>
        <sz val="10"/>
        <color theme="1"/>
        <rFont val="標楷體"/>
        <family val="4"/>
        <charset val="136"/>
      </rPr>
      <t xml:space="preserve">不動產增值利益
</t>
    </r>
    <r>
      <rPr>
        <sz val="10"/>
        <color theme="1"/>
        <rFont val="Times New Roman"/>
        <family val="1"/>
      </rPr>
      <t>(</t>
    </r>
    <r>
      <rPr>
        <sz val="10"/>
        <color theme="1"/>
        <rFont val="標楷體"/>
        <family val="4"/>
        <charset val="136"/>
      </rPr>
      <t>註</t>
    </r>
    <r>
      <rPr>
        <sz val="10"/>
        <color theme="1"/>
        <rFont val="Times New Roman"/>
        <family val="1"/>
      </rPr>
      <t>2)</t>
    </r>
    <phoneticPr fontId="8" type="noConversion"/>
  </si>
  <si>
    <r>
      <rPr>
        <sz val="10"/>
        <color theme="1"/>
        <rFont val="標楷體"/>
        <family val="4"/>
        <charset val="136"/>
      </rPr>
      <t>不動產種類</t>
    </r>
    <phoneticPr fontId="8" type="noConversion"/>
  </si>
  <si>
    <r>
      <rPr>
        <sz val="10"/>
        <color theme="1"/>
        <rFont val="標楷體"/>
        <family val="4"/>
        <charset val="136"/>
      </rPr>
      <t>國內投資用不動產總計</t>
    </r>
    <phoneticPr fontId="8" type="noConversion"/>
  </si>
  <si>
    <r>
      <rPr>
        <sz val="10"/>
        <color theme="1"/>
        <rFont val="標楷體"/>
        <family val="4"/>
        <charset val="136"/>
      </rPr>
      <t>投資用不動產投資</t>
    </r>
    <phoneticPr fontId="8" type="noConversion"/>
  </si>
  <si>
    <r>
      <rPr>
        <sz val="10"/>
        <color theme="1"/>
        <rFont val="標楷體"/>
        <family val="4"/>
        <charset val="136"/>
      </rPr>
      <t>投資用承受擔保品</t>
    </r>
    <r>
      <rPr>
        <sz val="10"/>
        <color theme="1"/>
        <rFont val="Book Antiqua"/>
        <family val="1"/>
      </rPr>
      <t>---</t>
    </r>
    <r>
      <rPr>
        <sz val="10"/>
        <color theme="1"/>
        <rFont val="標楷體"/>
        <family val="4"/>
        <charset val="136"/>
      </rPr>
      <t>協議取得</t>
    </r>
    <phoneticPr fontId="8" type="noConversion"/>
  </si>
  <si>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phoneticPr fontId="8" type="noConversion"/>
  </si>
  <si>
    <r>
      <rPr>
        <sz val="10"/>
        <color theme="1"/>
        <rFont val="標楷體"/>
        <family val="4"/>
        <charset val="136"/>
      </rPr>
      <t>小計</t>
    </r>
  </si>
  <si>
    <r>
      <rPr>
        <sz val="10"/>
        <color theme="1"/>
        <rFont val="標楷體"/>
        <family val="4"/>
        <charset val="136"/>
      </rPr>
      <t>國外投資總計</t>
    </r>
    <phoneticPr fontId="8" type="noConversion"/>
  </si>
  <si>
    <r>
      <rPr>
        <sz val="10"/>
        <color theme="1"/>
        <rFont val="標楷體"/>
        <family val="4"/>
        <charset val="136"/>
      </rPr>
      <t>五年內取自關係人之不動產總計</t>
    </r>
    <phoneticPr fontId="8" type="noConversion"/>
  </si>
  <si>
    <r>
      <rPr>
        <sz val="10"/>
        <color theme="1"/>
        <rFont val="標楷體"/>
        <family val="4"/>
        <charset val="136"/>
      </rPr>
      <t>具控制與從屬關係</t>
    </r>
    <r>
      <rPr>
        <sz val="10"/>
        <color theme="1"/>
        <rFont val="Book Antiqua"/>
        <family val="1"/>
      </rPr>
      <t>--</t>
    </r>
    <r>
      <rPr>
        <sz val="10"/>
        <color theme="1"/>
        <rFont val="標楷體"/>
        <family val="4"/>
        <charset val="136"/>
      </rPr>
      <t>具收益性之不動產</t>
    </r>
    <phoneticPr fontId="8" type="noConversion"/>
  </si>
  <si>
    <r>
      <rPr>
        <sz val="10"/>
        <color theme="1"/>
        <rFont val="標楷體"/>
        <family val="4"/>
        <charset val="136"/>
      </rPr>
      <t>具控制與從屬關係</t>
    </r>
    <r>
      <rPr>
        <sz val="10"/>
        <color theme="1"/>
        <rFont val="Book Antiqua"/>
        <family val="1"/>
      </rPr>
      <t>--</t>
    </r>
    <r>
      <rPr>
        <sz val="10"/>
        <color theme="1"/>
        <rFont val="標楷體"/>
        <family val="4"/>
        <charset val="136"/>
      </rPr>
      <t>其他不動產</t>
    </r>
    <phoneticPr fontId="8" type="noConversion"/>
  </si>
  <si>
    <r>
      <rPr>
        <sz val="10"/>
        <color theme="1"/>
        <rFont val="標楷體"/>
        <family val="4"/>
        <charset val="136"/>
      </rPr>
      <t>非控制與從屬關係</t>
    </r>
    <r>
      <rPr>
        <sz val="10"/>
        <color theme="1"/>
        <rFont val="Book Antiqua"/>
        <family val="1"/>
      </rPr>
      <t>--</t>
    </r>
    <r>
      <rPr>
        <sz val="10"/>
        <color theme="1"/>
        <rFont val="標楷體"/>
        <family val="4"/>
        <charset val="136"/>
      </rPr>
      <t>具收益性之不動產</t>
    </r>
    <phoneticPr fontId="8" type="noConversion"/>
  </si>
  <si>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8" type="noConversion"/>
  </si>
  <si>
    <r>
      <rPr>
        <sz val="10"/>
        <color theme="1"/>
        <rFont val="標楷體"/>
        <family val="4"/>
        <charset val="136"/>
      </rPr>
      <t>小計</t>
    </r>
    <phoneticPr fontId="8" type="noConversion"/>
  </si>
  <si>
    <r>
      <rPr>
        <sz val="10"/>
        <color theme="1"/>
        <rFont val="標楷體"/>
        <family val="4"/>
        <charset val="136"/>
      </rPr>
      <t>投資用不動產合計</t>
    </r>
  </si>
  <si>
    <r>
      <rPr>
        <sz val="10"/>
        <color theme="1"/>
        <rFont val="標楷體"/>
        <family val="4"/>
        <charset val="136"/>
      </rPr>
      <t>項</t>
    </r>
    <r>
      <rPr>
        <sz val="10"/>
        <color theme="1"/>
        <rFont val="Book Antiqua"/>
        <family val="1"/>
      </rPr>
      <t xml:space="preserve"> </t>
    </r>
    <r>
      <rPr>
        <sz val="10"/>
        <color theme="1"/>
        <rFont val="標楷體"/>
        <family val="4"/>
        <charset val="136"/>
      </rPr>
      <t>目</t>
    </r>
    <phoneticPr fontId="6" type="noConversion"/>
  </si>
  <si>
    <r>
      <rPr>
        <sz val="10"/>
        <color theme="1"/>
        <rFont val="標楷體"/>
        <family val="4"/>
        <charset val="136"/>
      </rPr>
      <t>金</t>
    </r>
    <r>
      <rPr>
        <sz val="10"/>
        <color theme="1"/>
        <rFont val="Times New Roman"/>
        <family val="1"/>
      </rPr>
      <t xml:space="preserve"> </t>
    </r>
    <r>
      <rPr>
        <sz val="10"/>
        <color theme="1"/>
        <rFont val="標楷體"/>
        <family val="4"/>
        <charset val="136"/>
      </rPr>
      <t xml:space="preserve">額
</t>
    </r>
    <r>
      <rPr>
        <sz val="10"/>
        <color theme="1"/>
        <rFont val="Times New Roman"/>
        <family val="1"/>
      </rPr>
      <t>(7)</t>
    </r>
    <phoneticPr fontId="6"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</si>
  <si>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8"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</si>
  <si>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次發行公司債（原始發行金額</t>
    </r>
    <r>
      <rPr>
        <sz val="12"/>
        <color theme="1"/>
        <rFont val="Times New Roman"/>
        <family val="1"/>
      </rPr>
      <t xml:space="preserve"> __________ </t>
    </r>
    <r>
      <rPr>
        <sz val="12"/>
        <color theme="1"/>
        <rFont val="標楷體"/>
        <family val="4"/>
        <charset val="136"/>
      </rPr>
      <t>）</t>
    </r>
    <phoneticPr fontId="6" type="noConversion"/>
  </si>
  <si>
    <r>
      <rPr>
        <sz val="12"/>
        <color theme="1"/>
        <rFont val="標楷體"/>
        <family val="4"/>
        <charset val="136"/>
      </rPr>
      <t>單位：新台幣元</t>
    </r>
    <r>
      <rPr>
        <sz val="12"/>
        <color theme="1"/>
        <rFont val="Times New Roman"/>
        <family val="1"/>
      </rPr>
      <t>, %</t>
    </r>
    <phoneticPr fontId="6" type="noConversion"/>
  </si>
  <si>
    <r>
      <rPr>
        <b/>
        <sz val="12"/>
        <color theme="1"/>
        <rFont val="標楷體"/>
        <family val="4"/>
        <charset val="136"/>
      </rPr>
      <t>債權人名稱</t>
    </r>
    <phoneticPr fontId="8" type="noConversion"/>
  </si>
  <si>
    <r>
      <rPr>
        <b/>
        <sz val="12"/>
        <color theme="1"/>
        <rFont val="標楷體"/>
        <family val="4"/>
        <charset val="136"/>
      </rPr>
      <t>與本公司關係</t>
    </r>
    <phoneticPr fontId="8" type="noConversion"/>
  </si>
  <si>
    <r>
      <rPr>
        <b/>
        <sz val="12"/>
        <color theme="1"/>
        <rFont val="標楷體"/>
        <family val="4"/>
        <charset val="136"/>
      </rPr>
      <t>是否為保險業實質互相投資</t>
    </r>
    <phoneticPr fontId="8" type="noConversion"/>
  </si>
  <si>
    <r>
      <rPr>
        <b/>
        <sz val="12"/>
        <color theme="1"/>
        <rFont val="標楷體"/>
        <family val="4"/>
        <charset val="136"/>
      </rPr>
      <t>募集方式</t>
    </r>
    <phoneticPr fontId="8" type="noConversion"/>
  </si>
  <si>
    <r>
      <rPr>
        <b/>
        <sz val="12"/>
        <color theme="1"/>
        <rFont val="標楷體"/>
        <family val="4"/>
        <charset val="136"/>
      </rPr>
      <t>發行日</t>
    </r>
    <phoneticPr fontId="8" type="noConversion"/>
  </si>
  <si>
    <r>
      <rPr>
        <b/>
        <sz val="12"/>
        <color theme="1"/>
        <rFont val="標楷體"/>
        <family val="4"/>
        <charset val="136"/>
      </rPr>
      <t>到期日</t>
    </r>
    <phoneticPr fontId="8" type="noConversion"/>
  </si>
  <si>
    <r>
      <rPr>
        <b/>
        <sz val="12"/>
        <color theme="1"/>
        <rFont val="標楷體"/>
        <family val="4"/>
        <charset val="136"/>
      </rPr>
      <t>剩餘年限</t>
    </r>
    <phoneticPr fontId="8" type="noConversion"/>
  </si>
  <si>
    <r>
      <rPr>
        <b/>
        <sz val="12"/>
        <color theme="1"/>
        <rFont val="標楷體"/>
        <family val="4"/>
        <charset val="136"/>
      </rPr>
      <t>帳載金額</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8" type="noConversion"/>
  </si>
  <si>
    <r>
      <rPr>
        <b/>
        <sz val="12"/>
        <color theme="1"/>
        <rFont val="標楷體"/>
        <family val="4"/>
        <charset val="136"/>
      </rPr>
      <t>備註</t>
    </r>
    <phoneticPr fontId="8"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</si>
  <si>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次發行小計</t>
    </r>
    <phoneticPr fontId="6" type="noConversion"/>
  </si>
  <si>
    <r>
      <rPr>
        <sz val="12"/>
        <color theme="1"/>
        <rFont val="標楷體"/>
        <family val="4"/>
        <charset val="136"/>
      </rPr>
      <t>（原始發行金額</t>
    </r>
    <r>
      <rPr>
        <sz val="12"/>
        <color theme="1"/>
        <rFont val="Times New Roman"/>
        <family val="1"/>
      </rPr>
      <t xml:space="preserve"> __________ </t>
    </r>
    <r>
      <rPr>
        <sz val="12"/>
        <color theme="1"/>
        <rFont val="標楷體"/>
        <family val="4"/>
        <charset val="136"/>
      </rPr>
      <t>）</t>
    </r>
    <phoneticPr fontId="6" type="noConversion"/>
  </si>
  <si>
    <t>具資本性資債券(無到期日)：為非累積且無利率加碼條件或其他提前贖回之誘因</t>
    <phoneticPr fontId="6" type="noConversion"/>
  </si>
  <si>
    <r>
      <rPr>
        <b/>
        <sz val="12"/>
        <color theme="1"/>
        <rFont val="標楷體"/>
        <family val="4"/>
        <charset val="136"/>
      </rPr>
      <t>合</t>
    </r>
    <r>
      <rPr>
        <b/>
        <sz val="12"/>
        <color theme="1"/>
        <rFont val="Times New Roman"/>
        <family val="1"/>
      </rPr>
      <t xml:space="preserve"> </t>
    </r>
    <r>
      <rPr>
        <b/>
        <sz val="12"/>
        <color theme="1"/>
        <rFont val="標楷體"/>
        <family val="4"/>
        <charset val="136"/>
      </rPr>
      <t>計</t>
    </r>
    <phoneticPr fontId="6" type="noConversion"/>
  </si>
  <si>
    <r>
      <rPr>
        <sz val="12"/>
        <color theme="1"/>
        <rFont val="標楷體"/>
        <family val="4"/>
        <charset val="136"/>
      </rPr>
      <t>填表說明：</t>
    </r>
  </si>
  <si>
    <r>
      <t xml:space="preserve">(1) </t>
    </r>
    <r>
      <rPr>
        <sz val="12"/>
        <color theme="1"/>
        <rFont val="標楷體"/>
        <family val="4"/>
        <charset val="136"/>
      </rPr>
      <t>與本公司之關係請填</t>
    </r>
    <r>
      <rPr>
        <sz val="12"/>
        <color theme="1"/>
        <rFont val="Times New Roman"/>
        <family val="1"/>
      </rPr>
      <t>A.</t>
    </r>
    <r>
      <rPr>
        <sz val="12"/>
        <color theme="1"/>
        <rFont val="標楷體"/>
        <family val="4"/>
        <charset val="136"/>
      </rPr>
      <t>保險業負責人</t>
    </r>
    <r>
      <rPr>
        <sz val="12"/>
        <color theme="1"/>
        <rFont val="Times New Roman"/>
        <family val="1"/>
      </rPr>
      <t>(</t>
    </r>
    <r>
      <rPr>
        <sz val="12"/>
        <color theme="1"/>
        <rFont val="標楷體"/>
        <family val="4"/>
        <charset val="136"/>
      </rPr>
      <t>依據保險業負責人應具備資格條件準則</t>
    </r>
    <r>
      <rPr>
        <sz val="12"/>
        <color theme="1"/>
        <rFont val="Times New Roman"/>
        <family val="1"/>
      </rPr>
      <t>), B.</t>
    </r>
    <r>
      <rPr>
        <sz val="12"/>
        <color theme="1"/>
        <rFont val="標楷體"/>
        <family val="4"/>
        <charset val="136"/>
      </rPr>
      <t>主要股東</t>
    </r>
    <r>
      <rPr>
        <sz val="12"/>
        <color theme="1"/>
        <rFont val="Times New Roman"/>
        <family val="1"/>
      </rPr>
      <t>(</t>
    </r>
    <r>
      <rPr>
        <sz val="12"/>
        <color theme="1"/>
        <rFont val="標楷體"/>
        <family val="4"/>
        <charset val="136"/>
      </rPr>
      <t>係指具有本公司已發行股</t>
    </r>
  </si>
  <si>
    <r>
      <rPr>
        <sz val="12"/>
        <color theme="1"/>
        <rFont val="標楷體"/>
        <family val="4"/>
        <charset val="136"/>
      </rPr>
      <t>份總數</t>
    </r>
    <r>
      <rPr>
        <sz val="12"/>
        <color theme="1"/>
        <rFont val="Times New Roman"/>
        <family val="1"/>
      </rPr>
      <t>10%</t>
    </r>
    <r>
      <rPr>
        <sz val="12"/>
        <color theme="1"/>
        <rFont val="標楷體"/>
        <family val="4"/>
        <charset val="136"/>
      </rPr>
      <t>以上或前十大持股比率或有指派董監事之股東</t>
    </r>
    <r>
      <rPr>
        <sz val="12"/>
        <color theme="1"/>
        <rFont val="Times New Roman"/>
        <family val="1"/>
      </rPr>
      <t>), C.</t>
    </r>
    <r>
      <rPr>
        <sz val="12"/>
        <color theme="1"/>
        <rFont val="標楷體"/>
        <family val="4"/>
        <charset val="136"/>
      </rPr>
      <t>本公司對其有控制與從屬關係之公司</t>
    </r>
    <r>
      <rPr>
        <sz val="12"/>
        <color theme="1"/>
        <rFont val="Times New Roman"/>
        <family val="1"/>
      </rPr>
      <t>(</t>
    </r>
    <r>
      <rPr>
        <sz val="12"/>
        <color theme="1"/>
        <rFont val="標楷體"/>
        <family val="4"/>
        <charset val="136"/>
      </rPr>
      <t>請依公司法第六章</t>
    </r>
    <r>
      <rPr>
        <sz val="12"/>
        <color theme="1"/>
        <rFont val="Times New Roman"/>
        <family val="1"/>
      </rPr>
      <t xml:space="preserve"> </t>
    </r>
    <phoneticPr fontId="6" type="noConversion"/>
  </si>
  <si>
    <r>
      <rPr>
        <sz val="12"/>
        <color theme="1"/>
        <rFont val="標楷體"/>
        <family val="4"/>
        <charset val="136"/>
      </rPr>
      <t>之一關係企業章規定</t>
    </r>
    <r>
      <rPr>
        <sz val="12"/>
        <color theme="1"/>
        <rFont val="Times New Roman"/>
        <family val="1"/>
      </rPr>
      <t>), D.</t>
    </r>
    <r>
      <rPr>
        <sz val="12"/>
        <color theme="1"/>
        <rFont val="標楷體"/>
        <family val="4"/>
        <charset val="136"/>
      </rPr>
      <t>同一關係企業</t>
    </r>
    <r>
      <rPr>
        <sz val="12"/>
        <color theme="1"/>
        <rFont val="Times New Roman"/>
        <family val="1"/>
      </rPr>
      <t>, E.</t>
    </r>
    <r>
      <rPr>
        <sz val="12"/>
        <color theme="1"/>
        <rFont val="標楷體"/>
        <family val="4"/>
        <charset val="136"/>
      </rPr>
      <t>其他</t>
    </r>
    <r>
      <rPr>
        <sz val="12"/>
        <color theme="1"/>
        <rFont val="Times New Roman"/>
        <family val="1"/>
      </rPr>
      <t>;</t>
    </r>
    <r>
      <rPr>
        <sz val="12"/>
        <color theme="1"/>
        <rFont val="標楷體"/>
        <family val="4"/>
        <charset val="136"/>
      </rPr>
      <t>若為多重身分者</t>
    </r>
    <r>
      <rPr>
        <sz val="12"/>
        <color theme="1"/>
        <rFont val="Times New Roman"/>
        <family val="1"/>
      </rPr>
      <t xml:space="preserve">, </t>
    </r>
    <r>
      <rPr>
        <sz val="12"/>
        <color theme="1"/>
        <rFont val="標楷體"/>
        <family val="4"/>
        <charset val="136"/>
      </rPr>
      <t>填寫方式如</t>
    </r>
    <r>
      <rPr>
        <sz val="12"/>
        <color theme="1"/>
        <rFont val="Times New Roman"/>
        <family val="1"/>
      </rPr>
      <t>B;C</t>
    </r>
  </si>
  <si>
    <r>
      <t xml:space="preserve">(2) </t>
    </r>
    <r>
      <rPr>
        <sz val="12"/>
        <color theme="1"/>
        <rFont val="標楷體"/>
        <family val="4"/>
        <charset val="136"/>
      </rPr>
      <t>是否為保險業實質互相投資，請填列</t>
    </r>
    <r>
      <rPr>
        <sz val="12"/>
        <color theme="1"/>
        <rFont val="Times New Roman"/>
        <family val="1"/>
      </rPr>
      <t>Y.</t>
    </r>
    <r>
      <rPr>
        <sz val="12"/>
        <color theme="1"/>
        <rFont val="標楷體"/>
        <family val="4"/>
        <charset val="136"/>
      </rPr>
      <t>為保險業實質互相投資之具資本性質債券</t>
    </r>
    <r>
      <rPr>
        <sz val="12"/>
        <color theme="1"/>
        <rFont val="Times New Roman"/>
        <family val="1"/>
      </rPr>
      <t>, N.</t>
    </r>
    <r>
      <rPr>
        <sz val="12"/>
        <color theme="1"/>
        <rFont val="標楷體"/>
        <family val="4"/>
        <charset val="136"/>
      </rPr>
      <t>非「保險業實質互相投資之具資本性質債券」</t>
    </r>
    <phoneticPr fontId="6" type="noConversion"/>
  </si>
  <si>
    <r>
      <t xml:space="preserve">(3) </t>
    </r>
    <r>
      <rPr>
        <sz val="12"/>
        <color theme="1"/>
        <rFont val="標楷體"/>
        <family val="4"/>
        <charset val="136"/>
      </rPr>
      <t>募集方式請依序填</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phoneticPr fontId="6" type="noConversion"/>
  </si>
  <si>
    <r>
      <t xml:space="preserve">(4) </t>
    </r>
    <r>
      <rPr>
        <sz val="12"/>
        <color theme="1"/>
        <rFont val="標楷體"/>
        <family val="4"/>
        <charset val="136"/>
      </rPr>
      <t>發行日及到期日，年月日填寫方式為</t>
    </r>
    <r>
      <rPr>
        <sz val="12"/>
        <color theme="1"/>
        <rFont val="Times New Roman"/>
        <family val="1"/>
      </rPr>
      <t>2008/06/25</t>
    </r>
    <r>
      <rPr>
        <sz val="12"/>
        <color theme="1"/>
        <rFont val="標楷體"/>
        <family val="4"/>
        <charset val="136"/>
      </rPr>
      <t>；到期日如為永久，按</t>
    </r>
    <r>
      <rPr>
        <sz val="12"/>
        <color theme="1"/>
        <rFont val="Times New Roman"/>
        <family val="1"/>
      </rPr>
      <t>9999/99/99</t>
    </r>
    <r>
      <rPr>
        <sz val="12"/>
        <color theme="1"/>
        <rFont val="標楷體"/>
        <family val="4"/>
        <charset val="136"/>
      </rPr>
      <t>填列</t>
    </r>
  </si>
  <si>
    <r>
      <t xml:space="preserve">(5) </t>
    </r>
    <r>
      <rPr>
        <sz val="12"/>
        <color theme="1"/>
        <rFont val="標楷體"/>
        <family val="4"/>
        <charset val="136"/>
      </rPr>
      <t>是否為累積公司債，請填列</t>
    </r>
    <r>
      <rPr>
        <sz val="12"/>
        <color theme="1"/>
        <rFont val="Times New Roman"/>
        <family val="1"/>
      </rPr>
      <t>Y.</t>
    </r>
    <r>
      <rPr>
        <sz val="12"/>
        <color theme="1"/>
        <rFont val="標楷體"/>
        <family val="4"/>
        <charset val="136"/>
      </rPr>
      <t>累積公司債</t>
    </r>
    <r>
      <rPr>
        <sz val="12"/>
        <color theme="1"/>
        <rFont val="Times New Roman"/>
        <family val="1"/>
      </rPr>
      <t>, N.</t>
    </r>
    <r>
      <rPr>
        <sz val="12"/>
        <color theme="1"/>
        <rFont val="標楷體"/>
        <family val="4"/>
        <charset val="136"/>
      </rPr>
      <t>非累積公司債</t>
    </r>
    <phoneticPr fontId="6" type="noConversion"/>
  </si>
  <si>
    <r>
      <t xml:space="preserve">(6) </t>
    </r>
    <r>
      <rPr>
        <sz val="12"/>
        <color theme="1"/>
        <rFont val="標楷體"/>
        <family val="4"/>
        <charset val="136"/>
      </rPr>
      <t>是否有利率加碼條件或其他提前贖回之誘因，請填列</t>
    </r>
    <r>
      <rPr>
        <sz val="12"/>
        <color theme="1"/>
        <rFont val="Times New Roman"/>
        <family val="1"/>
      </rPr>
      <t>Y.</t>
    </r>
    <r>
      <rPr>
        <sz val="12"/>
        <color theme="1"/>
        <rFont val="標楷體"/>
        <family val="4"/>
        <charset val="136"/>
      </rPr>
      <t>有</t>
    </r>
    <r>
      <rPr>
        <sz val="12"/>
        <color theme="1"/>
        <rFont val="Times New Roman"/>
        <family val="1"/>
      </rPr>
      <t>, N.</t>
    </r>
    <r>
      <rPr>
        <sz val="12"/>
        <color theme="1"/>
        <rFont val="標楷體"/>
        <family val="4"/>
        <charset val="136"/>
      </rPr>
      <t>無</t>
    </r>
    <phoneticPr fontId="6" type="noConversion"/>
  </si>
  <si>
    <r>
      <t xml:space="preserve">(7) </t>
    </r>
    <r>
      <rPr>
        <sz val="12"/>
        <color theme="1"/>
        <rFont val="標楷體"/>
        <family val="4"/>
        <charset val="136"/>
      </rPr>
      <t>若有分次發行公司債者，應分別填報</t>
    </r>
    <phoneticPr fontId="6" type="noConversion"/>
  </si>
  <si>
    <r>
      <t xml:space="preserve">(8) </t>
    </r>
    <r>
      <rPr>
        <sz val="12"/>
        <color theme="1"/>
        <rFont val="標楷體"/>
        <family val="4"/>
        <charset val="136"/>
      </rPr>
      <t>可計入自有資本加計項之比例係指依金管保財字第</t>
    </r>
    <r>
      <rPr>
        <sz val="12"/>
        <color theme="1"/>
        <rFont val="Times New Roman"/>
        <family val="1"/>
      </rPr>
      <t>10002517111</t>
    </r>
    <r>
      <rPr>
        <sz val="12"/>
        <color theme="1"/>
        <rFont val="標楷體"/>
        <family val="4"/>
        <charset val="136"/>
      </rPr>
      <t>號函計算，依距到期日之時間進行本金比例調整，於</t>
    </r>
    <r>
      <rPr>
        <sz val="12"/>
        <color theme="1"/>
        <rFont val="Times New Roman"/>
        <family val="1"/>
      </rPr>
      <t>5</t>
    </r>
    <r>
      <rPr>
        <sz val="12"/>
        <color theme="1"/>
        <rFont val="標楷體"/>
        <family val="4"/>
        <charset val="136"/>
      </rPr>
      <t>年內逐年遞減至</t>
    </r>
    <r>
      <rPr>
        <sz val="12"/>
        <color theme="1"/>
        <rFont val="Times New Roman"/>
        <family val="1"/>
      </rPr>
      <t>0%</t>
    </r>
    <r>
      <rPr>
        <sz val="12"/>
        <color theme="1"/>
        <rFont val="標楷體"/>
        <family val="4"/>
        <charset val="136"/>
      </rPr>
      <t>。</t>
    </r>
    <phoneticPr fontId="6" type="noConversion"/>
  </si>
  <si>
    <r>
      <t xml:space="preserve">(9) </t>
    </r>
    <r>
      <rPr>
        <sz val="12"/>
        <color theme="1"/>
        <rFont val="標楷體"/>
        <family val="4"/>
        <charset val="136"/>
      </rPr>
      <t>已發行負債型特別股及具資本性質債券得計入自有資本之總額上限，於表</t>
    </r>
    <r>
      <rPr>
        <sz val="12"/>
        <color theme="1"/>
        <rFont val="Times New Roman"/>
        <family val="1"/>
      </rPr>
      <t>30-8</t>
    </r>
    <r>
      <rPr>
        <sz val="12"/>
        <color theme="1"/>
        <rFont val="標楷體"/>
        <family val="4"/>
        <charset val="136"/>
      </rPr>
      <t>計算。</t>
    </r>
    <phoneticPr fontId="6"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</si>
  <si>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8"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</si>
  <si>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次發行特別股（原始發行金額</t>
    </r>
    <r>
      <rPr>
        <sz val="12"/>
        <color theme="1"/>
        <rFont val="Times New Roman"/>
        <family val="1"/>
      </rPr>
      <t xml:space="preserve"> __________ </t>
    </r>
    <r>
      <rPr>
        <sz val="12"/>
        <color theme="1"/>
        <rFont val="標楷體"/>
        <family val="4"/>
        <charset val="136"/>
      </rPr>
      <t>）</t>
    </r>
    <phoneticPr fontId="6" type="noConversion"/>
  </si>
  <si>
    <r>
      <rPr>
        <b/>
        <sz val="12"/>
        <color theme="1"/>
        <rFont val="標楷體"/>
        <family val="4"/>
        <charset val="136"/>
      </rPr>
      <t>股東名稱</t>
    </r>
    <phoneticPr fontId="8" type="noConversion"/>
  </si>
  <si>
    <r>
      <rPr>
        <b/>
        <sz val="12"/>
        <color theme="1"/>
        <rFont val="標楷體"/>
        <family val="4"/>
        <charset val="136"/>
      </rPr>
      <t>募集方式</t>
    </r>
    <phoneticPr fontId="6" type="noConversion"/>
  </si>
  <si>
    <r>
      <rPr>
        <b/>
        <sz val="12"/>
        <color theme="1"/>
        <rFont val="標楷體"/>
        <family val="4"/>
        <charset val="136"/>
      </rPr>
      <t>是否為累積特別股</t>
    </r>
    <phoneticPr fontId="6" type="noConversion"/>
  </si>
  <si>
    <r>
      <rPr>
        <b/>
        <sz val="12"/>
        <color theme="1"/>
        <rFont val="標楷體"/>
        <family val="4"/>
        <charset val="136"/>
      </rPr>
      <t>是否有利率加碼條件或其他提前贖回之誘因</t>
    </r>
    <phoneticPr fontId="6" type="noConversion"/>
  </si>
  <si>
    <r>
      <rPr>
        <b/>
        <sz val="12"/>
        <color theme="1"/>
        <rFont val="標楷體"/>
        <family val="4"/>
        <charset val="136"/>
      </rPr>
      <t>小計</t>
    </r>
    <phoneticPr fontId="6" type="noConversion"/>
  </si>
  <si>
    <t>負債型特別股(無到期日)：為非累積且無利率加碼條件或其他提前贖回之誘因</t>
    <phoneticPr fontId="6" type="noConversion"/>
  </si>
  <si>
    <r>
      <rPr>
        <b/>
        <sz val="12"/>
        <color theme="1"/>
        <rFont val="標楷體"/>
        <family val="4"/>
        <charset val="136"/>
      </rPr>
      <t>合</t>
    </r>
    <r>
      <rPr>
        <b/>
        <sz val="12"/>
        <color theme="1"/>
        <rFont val="Times New Roman"/>
        <family val="1"/>
      </rPr>
      <t xml:space="preserve"> </t>
    </r>
    <r>
      <rPr>
        <b/>
        <sz val="12"/>
        <color theme="1"/>
        <rFont val="標楷體"/>
        <family val="4"/>
        <charset val="136"/>
      </rPr>
      <t>計</t>
    </r>
    <phoneticPr fontId="8" type="noConversion"/>
  </si>
  <si>
    <r>
      <rPr>
        <sz val="12"/>
        <color theme="1"/>
        <rFont val="標楷體"/>
        <family val="4"/>
        <charset val="136"/>
      </rPr>
      <t>填表說明：</t>
    </r>
    <phoneticPr fontId="8" type="noConversion"/>
  </si>
  <si>
    <r>
      <t xml:space="preserve">(2) </t>
    </r>
    <r>
      <rPr>
        <sz val="12"/>
        <color theme="1"/>
        <rFont val="標楷體"/>
        <family val="4"/>
        <charset val="136"/>
      </rPr>
      <t>是否為保險業實質互相投資，請填列</t>
    </r>
    <r>
      <rPr>
        <sz val="12"/>
        <color theme="1"/>
        <rFont val="Times New Roman"/>
        <family val="1"/>
      </rPr>
      <t>Y.</t>
    </r>
    <r>
      <rPr>
        <sz val="12"/>
        <color theme="1"/>
        <rFont val="標楷體"/>
        <family val="4"/>
        <charset val="136"/>
      </rPr>
      <t>為保險業實質互相投資之負債型特別股</t>
    </r>
    <r>
      <rPr>
        <sz val="12"/>
        <color theme="1"/>
        <rFont val="Times New Roman"/>
        <family val="1"/>
      </rPr>
      <t>, N.</t>
    </r>
    <r>
      <rPr>
        <sz val="12"/>
        <color theme="1"/>
        <rFont val="標楷體"/>
        <family val="4"/>
        <charset val="136"/>
      </rPr>
      <t>非「保險業實質互相投資之負債型特別股」</t>
    </r>
    <phoneticPr fontId="6" type="noConversion"/>
  </si>
  <si>
    <r>
      <t xml:space="preserve">(4) </t>
    </r>
    <r>
      <rPr>
        <sz val="12"/>
        <color theme="1"/>
        <rFont val="標楷體"/>
        <family val="4"/>
        <charset val="136"/>
      </rPr>
      <t>發行日及到期日，年月日填寫方式為</t>
    </r>
    <r>
      <rPr>
        <sz val="12"/>
        <color theme="1"/>
        <rFont val="Times New Roman"/>
        <family val="1"/>
      </rPr>
      <t>2008/06/25</t>
    </r>
    <r>
      <rPr>
        <sz val="12"/>
        <color theme="1"/>
        <rFont val="標楷體"/>
        <family val="4"/>
        <charset val="136"/>
      </rPr>
      <t>；到期日如為永久，按</t>
    </r>
    <r>
      <rPr>
        <sz val="12"/>
        <color theme="1"/>
        <rFont val="Times New Roman"/>
        <family val="1"/>
      </rPr>
      <t>9999/99/99</t>
    </r>
    <r>
      <rPr>
        <sz val="12"/>
        <color theme="1"/>
        <rFont val="標楷體"/>
        <family val="4"/>
        <charset val="136"/>
      </rPr>
      <t>填列</t>
    </r>
    <phoneticPr fontId="6" type="noConversion"/>
  </si>
  <si>
    <r>
      <t xml:space="preserve">(5) </t>
    </r>
    <r>
      <rPr>
        <sz val="12"/>
        <color theme="1"/>
        <rFont val="標楷體"/>
        <family val="4"/>
        <charset val="136"/>
      </rPr>
      <t>是否為累積特別股，請填列</t>
    </r>
    <r>
      <rPr>
        <sz val="12"/>
        <color theme="1"/>
        <rFont val="Times New Roman"/>
        <family val="1"/>
      </rPr>
      <t>Y.</t>
    </r>
    <r>
      <rPr>
        <sz val="12"/>
        <color theme="1"/>
        <rFont val="標楷體"/>
        <family val="4"/>
        <charset val="136"/>
      </rPr>
      <t>累積特別股</t>
    </r>
    <r>
      <rPr>
        <sz val="12"/>
        <color theme="1"/>
        <rFont val="Times New Roman"/>
        <family val="1"/>
      </rPr>
      <t>, N.</t>
    </r>
    <r>
      <rPr>
        <sz val="12"/>
        <color theme="1"/>
        <rFont val="標楷體"/>
        <family val="4"/>
        <charset val="136"/>
      </rPr>
      <t>非累積特別股</t>
    </r>
    <phoneticPr fontId="6" type="noConversion"/>
  </si>
  <si>
    <r>
      <t xml:space="preserve">(7) </t>
    </r>
    <r>
      <rPr>
        <sz val="12"/>
        <color theme="1"/>
        <rFont val="標楷體"/>
        <family val="4"/>
        <charset val="136"/>
      </rPr>
      <t>若有分次發行特別股者，應分別填報</t>
    </r>
    <phoneticPr fontId="6" type="noConversion"/>
  </si>
  <si>
    <r>
      <t>(10)</t>
    </r>
    <r>
      <rPr>
        <sz val="12"/>
        <color indexed="10"/>
        <rFont val="標楷體"/>
        <family val="4"/>
        <charset val="136"/>
      </rPr>
      <t>該表填列項目包含「國外籌資事業」所發行之具資本性質債券。另，請於註解填寫「</t>
    </r>
    <r>
      <rPr>
        <sz val="12"/>
        <color indexed="10"/>
        <rFont val="Times New Roman"/>
        <family val="1"/>
      </rPr>
      <t>SPV</t>
    </r>
    <r>
      <rPr>
        <sz val="12"/>
        <color indexed="10"/>
        <rFont val="標楷體"/>
        <family val="4"/>
        <charset val="136"/>
      </rPr>
      <t>發行」。</t>
    </r>
    <phoneticPr fontId="6" type="noConversion"/>
  </si>
  <si>
    <r>
      <rPr>
        <sz val="10"/>
        <color theme="1"/>
        <rFont val="標楷體"/>
        <family val="4"/>
        <charset val="136"/>
      </rPr>
      <t>本表第</t>
    </r>
    <r>
      <rPr>
        <sz val="10"/>
        <color theme="1"/>
        <rFont val="Times New Roman"/>
        <family val="1"/>
      </rPr>
      <t>(1)</t>
    </r>
    <r>
      <rPr>
        <sz val="10"/>
        <color theme="1"/>
        <rFont val="標楷體"/>
        <family val="4"/>
        <charset val="136"/>
      </rPr>
      <t>欄第</t>
    </r>
    <r>
      <rPr>
        <sz val="10"/>
        <color theme="1"/>
        <rFont val="Times New Roman"/>
        <family val="1"/>
      </rPr>
      <t>(1)</t>
    </r>
    <r>
      <rPr>
        <sz val="10"/>
        <color theme="1"/>
        <rFont val="標楷體"/>
        <family val="4"/>
        <charset val="136"/>
      </rPr>
      <t>列之金額應與「表</t>
    </r>
    <r>
      <rPr>
        <sz val="10"/>
        <color theme="1"/>
        <rFont val="Times New Roman"/>
        <family val="1"/>
      </rPr>
      <t>25-7</t>
    </r>
    <r>
      <rPr>
        <sz val="10"/>
        <color theme="1"/>
        <rFont val="標楷體"/>
        <family val="4"/>
        <charset val="136"/>
      </rPr>
      <t>：帳列負債之特別準備明細」第</t>
    </r>
    <r>
      <rPr>
        <sz val="10"/>
        <color theme="1"/>
        <rFont val="Times New Roman"/>
        <family val="1"/>
      </rPr>
      <t>(1)</t>
    </r>
    <r>
      <rPr>
        <sz val="10"/>
        <color theme="1"/>
        <rFont val="標楷體"/>
        <family val="4"/>
        <charset val="136"/>
      </rPr>
      <t>欄第</t>
    </r>
    <r>
      <rPr>
        <sz val="10"/>
        <color theme="1"/>
        <rFont val="Times New Roman"/>
        <family val="1"/>
      </rPr>
      <t>(4)</t>
    </r>
    <r>
      <rPr>
        <sz val="10"/>
        <color theme="1"/>
        <rFont val="標楷體"/>
        <family val="4"/>
        <charset val="136"/>
      </rPr>
      <t>列之金額一致。</t>
    </r>
    <phoneticPr fontId="6" type="noConversion"/>
  </si>
  <si>
    <r>
      <rPr>
        <sz val="10"/>
        <color theme="1"/>
        <rFont val="標楷體"/>
        <family val="4"/>
        <charset val="136"/>
      </rPr>
      <t>係依金管保財字第</t>
    </r>
    <r>
      <rPr>
        <sz val="10"/>
        <color theme="1"/>
        <rFont val="Times New Roman"/>
        <family val="1"/>
      </rPr>
      <t>10102515281</t>
    </r>
    <r>
      <rPr>
        <sz val="10"/>
        <color theme="1"/>
        <rFont val="標楷體"/>
        <family val="4"/>
        <charset val="136"/>
      </rPr>
      <t>號函收回第</t>
    </r>
    <r>
      <rPr>
        <sz val="10"/>
        <color theme="1"/>
        <rFont val="Times New Roman"/>
        <family val="1"/>
      </rPr>
      <t>(2)</t>
    </r>
    <r>
      <rPr>
        <sz val="10"/>
        <color theme="1"/>
        <rFont val="標楷體"/>
        <family val="4"/>
        <charset val="136"/>
      </rPr>
      <t>欄並提列於特別盈餘公積之金額</t>
    </r>
    <phoneticPr fontId="6"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</si>
  <si>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(2)</t>
    </r>
    <r>
      <rPr>
        <sz val="10"/>
        <color theme="1"/>
        <rFont val="標楷體"/>
        <family val="4"/>
        <charset val="136"/>
      </rPr>
      <t>列之金額應等於「表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(2+3)</t>
    </r>
    <r>
      <rPr>
        <sz val="10"/>
        <color theme="1"/>
        <rFont val="標楷體"/>
        <family val="4"/>
        <charset val="136"/>
      </rPr>
      <t>列之合計數。</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</si>
  <si>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(3)</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(4)</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</si>
  <si>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(4)</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(5)</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</si>
  <si>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(6)</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(11)</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</si>
  <si>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(7)</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(12)</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</si>
  <si>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(9)</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(15)</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</si>
  <si>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(5)</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(16)</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</si>
  <si>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(11)</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(17)</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</si>
  <si>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(5)</t>
    </r>
    <r>
      <rPr>
        <sz val="10"/>
        <color theme="1"/>
        <rFont val="標楷體"/>
        <family val="4"/>
        <charset val="136"/>
      </rPr>
      <t>欄第</t>
    </r>
    <r>
      <rPr>
        <sz val="10"/>
        <color theme="1"/>
        <rFont val="Times New Roman"/>
        <family val="1"/>
      </rPr>
      <t>(12)</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(18)</t>
    </r>
    <r>
      <rPr>
        <sz val="10"/>
        <color theme="1"/>
        <rFont val="標楷體"/>
        <family val="4"/>
        <charset val="136"/>
      </rPr>
      <t>列之金額一致。</t>
    </r>
    <phoneticPr fontId="8" type="noConversion"/>
  </si>
  <si>
    <r>
      <rPr>
        <sz val="10"/>
        <color theme="1"/>
        <rFont val="標楷體"/>
        <family val="4"/>
        <charset val="136"/>
      </rPr>
      <t>本表第</t>
    </r>
    <r>
      <rPr>
        <sz val="10"/>
        <color theme="1"/>
        <rFont val="Times New Roman"/>
        <family val="1"/>
      </rPr>
      <t>(7)</t>
    </r>
    <r>
      <rPr>
        <sz val="10"/>
        <color theme="1"/>
        <rFont val="標楷體"/>
        <family val="4"/>
        <charset val="136"/>
      </rPr>
      <t>欄第</t>
    </r>
    <r>
      <rPr>
        <sz val="10"/>
        <color theme="1"/>
        <rFont val="Times New Roman"/>
        <family val="1"/>
      </rPr>
      <t>(15)</t>
    </r>
    <r>
      <rPr>
        <sz val="10"/>
        <color theme="1"/>
        <rFont val="標楷體"/>
        <family val="4"/>
        <charset val="136"/>
      </rPr>
      <t>列之金額應等於「表</t>
    </r>
    <r>
      <rPr>
        <sz val="10"/>
        <color theme="1"/>
        <rFont val="Times New Roman"/>
        <family val="1"/>
      </rPr>
      <t>13-1</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(20)</t>
    </r>
    <r>
      <rPr>
        <sz val="10"/>
        <color theme="1"/>
        <rFont val="標楷體"/>
        <family val="4"/>
        <charset val="136"/>
      </rPr>
      <t>欄之合計數。</t>
    </r>
    <phoneticPr fontId="6" type="noConversion"/>
  </si>
  <si>
    <t>註</t>
    <phoneticPr fontId="6" type="noConversion"/>
  </si>
  <si>
    <r>
      <rPr>
        <sz val="12"/>
        <color rgb="FFFF0000"/>
        <rFont val="標楷體"/>
        <family val="4"/>
        <charset val="136"/>
      </rPr>
      <t>註</t>
    </r>
    <r>
      <rPr>
        <sz val="12"/>
        <color rgb="FFFF0000"/>
        <rFont val="Times New Roman"/>
        <family val="1"/>
      </rPr>
      <t>8</t>
    </r>
    <phoneticPr fontId="6" type="noConversion"/>
  </si>
  <si>
    <r>
      <rPr>
        <sz val="16"/>
        <rFont val="標楷體"/>
        <family val="4"/>
        <charset val="136"/>
      </rPr>
      <t>表</t>
    </r>
    <r>
      <rPr>
        <sz val="16"/>
        <rFont val="Times New Roman"/>
        <family val="1"/>
      </rPr>
      <t>30-5-2-1</t>
    </r>
    <r>
      <rPr>
        <sz val="16"/>
        <rFont val="標楷體"/>
        <family val="4"/>
        <charset val="136"/>
      </rPr>
      <t>：天災風險公司資料表</t>
    </r>
    <phoneticPr fontId="8" type="noConversion"/>
  </si>
  <si>
    <r>
      <rPr>
        <sz val="16"/>
        <rFont val="標楷體"/>
        <family val="4"/>
        <charset val="136"/>
      </rPr>
      <t>表</t>
    </r>
    <r>
      <rPr>
        <sz val="16"/>
        <rFont val="Times New Roman"/>
        <family val="1"/>
      </rPr>
      <t>30-5-2-3-1</t>
    </r>
    <r>
      <rPr>
        <sz val="16"/>
        <rFont val="標楷體"/>
        <family val="4"/>
        <charset val="136"/>
      </rPr>
      <t>：特殊業務資料表</t>
    </r>
    <r>
      <rPr>
        <sz val="16"/>
        <rFont val="Times New Roman"/>
        <family val="1"/>
      </rPr>
      <t>(</t>
    </r>
    <r>
      <rPr>
        <sz val="16"/>
        <rFont val="標楷體"/>
        <family val="4"/>
        <charset val="136"/>
      </rPr>
      <t>地震</t>
    </r>
    <r>
      <rPr>
        <sz val="16"/>
        <rFont val="Times New Roman"/>
        <family val="1"/>
      </rPr>
      <t>)</t>
    </r>
    <phoneticPr fontId="8" type="noConversion"/>
  </si>
  <si>
    <r>
      <rPr>
        <sz val="16"/>
        <rFont val="標楷體"/>
        <family val="4"/>
        <charset val="136"/>
      </rPr>
      <t>表</t>
    </r>
    <r>
      <rPr>
        <sz val="16"/>
        <rFont val="Times New Roman"/>
        <family val="1"/>
      </rPr>
      <t>30-5-2-4-1</t>
    </r>
    <r>
      <rPr>
        <sz val="16"/>
        <rFont val="標楷體"/>
        <family val="4"/>
        <charset val="136"/>
      </rPr>
      <t>：模型產出係數</t>
    </r>
    <r>
      <rPr>
        <sz val="16"/>
        <rFont val="Times New Roman"/>
        <family val="1"/>
      </rPr>
      <t>(</t>
    </r>
    <r>
      <rPr>
        <sz val="16"/>
        <rFont val="標楷體"/>
        <family val="4"/>
        <charset val="136"/>
      </rPr>
      <t>車火</t>
    </r>
    <r>
      <rPr>
        <sz val="16"/>
        <rFont val="Times New Roman"/>
        <family val="1"/>
      </rPr>
      <t>)</t>
    </r>
    <phoneticPr fontId="8" type="noConversion"/>
  </si>
  <si>
    <r>
      <rPr>
        <sz val="16"/>
        <rFont val="標楷體"/>
        <family val="4"/>
        <charset val="136"/>
      </rPr>
      <t>表</t>
    </r>
    <r>
      <rPr>
        <sz val="16"/>
        <rFont val="Times New Roman"/>
        <family val="1"/>
      </rPr>
      <t>30-5-2-5-1</t>
    </r>
    <r>
      <rPr>
        <sz val="16"/>
        <rFont val="標楷體"/>
        <family val="4"/>
        <charset val="136"/>
      </rPr>
      <t>：火險</t>
    </r>
    <r>
      <rPr>
        <sz val="16"/>
        <rFont val="Times New Roman"/>
        <family val="1"/>
      </rPr>
      <t>100RP</t>
    </r>
    <r>
      <rPr>
        <sz val="16"/>
        <rFont val="標楷體"/>
        <family val="4"/>
        <charset val="136"/>
      </rPr>
      <t>地震非比例層調整係數</t>
    </r>
    <phoneticPr fontId="8" type="noConversion"/>
  </si>
  <si>
    <r>
      <rPr>
        <sz val="16"/>
        <rFont val="標楷體"/>
        <family val="4"/>
        <charset val="136"/>
      </rPr>
      <t>表</t>
    </r>
    <r>
      <rPr>
        <sz val="16"/>
        <rFont val="Times New Roman"/>
        <family val="1"/>
      </rPr>
      <t>30-5-2-5-2</t>
    </r>
    <r>
      <rPr>
        <sz val="16"/>
        <rFont val="標楷體"/>
        <family val="4"/>
        <charset val="136"/>
      </rPr>
      <t>：火險</t>
    </r>
    <r>
      <rPr>
        <sz val="16"/>
        <rFont val="Times New Roman"/>
        <family val="1"/>
      </rPr>
      <t>200RP</t>
    </r>
    <r>
      <rPr>
        <sz val="16"/>
        <rFont val="標楷體"/>
        <family val="4"/>
        <charset val="136"/>
      </rPr>
      <t>地震非比例層調整係數</t>
    </r>
    <phoneticPr fontId="8" type="noConversion"/>
  </si>
  <si>
    <r>
      <rPr>
        <sz val="16"/>
        <rFont val="標楷體"/>
        <family val="4"/>
        <charset val="136"/>
      </rPr>
      <t>表</t>
    </r>
    <r>
      <rPr>
        <sz val="16"/>
        <rFont val="Times New Roman"/>
        <family val="1"/>
      </rPr>
      <t>30-5-2-5-3</t>
    </r>
    <r>
      <rPr>
        <sz val="16"/>
        <rFont val="標楷體"/>
        <family val="4"/>
        <charset val="136"/>
      </rPr>
      <t>：工程險</t>
    </r>
    <r>
      <rPr>
        <sz val="16"/>
        <rFont val="Times New Roman"/>
        <family val="1"/>
      </rPr>
      <t>200RP</t>
    </r>
    <r>
      <rPr>
        <sz val="16"/>
        <rFont val="標楷體"/>
        <family val="4"/>
        <charset val="136"/>
      </rPr>
      <t>地震非比例層調整係數</t>
    </r>
    <phoneticPr fontId="8" type="noConversion"/>
  </si>
  <si>
    <r>
      <rPr>
        <sz val="16"/>
        <rFont val="標楷體"/>
        <family val="4"/>
        <charset val="136"/>
      </rPr>
      <t>表</t>
    </r>
    <r>
      <rPr>
        <sz val="16"/>
        <rFont val="Times New Roman"/>
        <family val="1"/>
      </rPr>
      <t>30-5-2-5-4</t>
    </r>
    <r>
      <rPr>
        <sz val="16"/>
        <rFont val="標楷體"/>
        <family val="4"/>
        <charset val="136"/>
      </rPr>
      <t>：火險</t>
    </r>
    <r>
      <rPr>
        <sz val="16"/>
        <rFont val="Times New Roman"/>
        <family val="1"/>
      </rPr>
      <t>100RP</t>
    </r>
    <r>
      <rPr>
        <sz val="16"/>
        <rFont val="標楷體"/>
        <family val="4"/>
        <charset val="136"/>
      </rPr>
      <t>颱洪非比例層調整係數</t>
    </r>
    <phoneticPr fontId="8" type="noConversion"/>
  </si>
  <si>
    <r>
      <rPr>
        <sz val="16"/>
        <rFont val="標楷體"/>
        <family val="4"/>
        <charset val="136"/>
      </rPr>
      <t>表</t>
    </r>
    <r>
      <rPr>
        <sz val="16"/>
        <rFont val="Times New Roman"/>
        <family val="1"/>
      </rPr>
      <t>30-5-2-5-5</t>
    </r>
    <r>
      <rPr>
        <sz val="16"/>
        <rFont val="標楷體"/>
        <family val="4"/>
        <charset val="136"/>
      </rPr>
      <t>：火險</t>
    </r>
    <r>
      <rPr>
        <sz val="16"/>
        <rFont val="Times New Roman"/>
        <family val="1"/>
      </rPr>
      <t>200RP</t>
    </r>
    <r>
      <rPr>
        <sz val="16"/>
        <rFont val="標楷體"/>
        <family val="4"/>
        <charset val="136"/>
      </rPr>
      <t>颱洪非比例層調整係數</t>
    </r>
    <phoneticPr fontId="8" type="noConversion"/>
  </si>
  <si>
    <r>
      <rPr>
        <sz val="16"/>
        <rFont val="標楷體"/>
        <family val="4"/>
        <charset val="136"/>
      </rPr>
      <t>表</t>
    </r>
    <r>
      <rPr>
        <sz val="16"/>
        <rFont val="Times New Roman"/>
        <family val="1"/>
      </rPr>
      <t>30-5-2-5-6</t>
    </r>
    <r>
      <rPr>
        <sz val="16"/>
        <rFont val="標楷體"/>
        <family val="4"/>
        <charset val="136"/>
      </rPr>
      <t>：工程險</t>
    </r>
    <r>
      <rPr>
        <sz val="16"/>
        <rFont val="Times New Roman"/>
        <family val="1"/>
      </rPr>
      <t>200RP</t>
    </r>
    <r>
      <rPr>
        <sz val="16"/>
        <rFont val="標楷體"/>
        <family val="4"/>
        <charset val="136"/>
      </rPr>
      <t>颱洪非比例層調整係數</t>
    </r>
    <phoneticPr fontId="8" type="noConversion"/>
  </si>
  <si>
    <r>
      <rPr>
        <sz val="16"/>
        <rFont val="標楷體"/>
        <family val="4"/>
        <charset val="136"/>
      </rPr>
      <t>表</t>
    </r>
    <r>
      <rPr>
        <sz val="16"/>
        <rFont val="Times New Roman"/>
        <family val="1"/>
      </rPr>
      <t>30-5-2-6</t>
    </r>
    <r>
      <rPr>
        <sz val="16"/>
        <rFont val="標楷體"/>
        <family val="4"/>
        <charset val="136"/>
      </rPr>
      <t>：特殊業務表填報範例</t>
    </r>
    <phoneticPr fontId="8"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</si>
  <si>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</si>
  <si>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112/1/1~112/12/31)</t>
    </r>
    <phoneticPr fontId="8"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</si>
  <si>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</si>
  <si>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</si>
  <si>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</si>
  <si>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</si>
  <si>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</si>
  <si>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</si>
  <si>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</si>
  <si>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</si>
  <si>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t xml:space="preserve"> </t>
    </r>
    <r>
      <rPr>
        <sz val="12"/>
        <rFont val="標楷體"/>
        <family val="4"/>
        <charset val="136"/>
      </rPr>
      <t>元大台灣</t>
    </r>
    <r>
      <rPr>
        <sz val="12"/>
        <rFont val="Times New Roman"/>
        <family val="1"/>
      </rPr>
      <t>50</t>
    </r>
  </si>
  <si>
    <r>
      <t>公司</t>
    </r>
    <r>
      <rPr>
        <b/>
        <sz val="12"/>
        <rFont val="Times New Roman"/>
        <family val="1"/>
      </rPr>
      <t>beta</t>
    </r>
    <r>
      <rPr>
        <b/>
        <sz val="12"/>
        <rFont val="標楷體"/>
        <family val="4"/>
        <charset val="136"/>
      </rPr>
      <t>值</t>
    </r>
    <phoneticPr fontId="8" type="noConversion"/>
  </si>
  <si>
    <r>
      <t xml:space="preserve"> </t>
    </r>
    <r>
      <rPr>
        <sz val="12"/>
        <rFont val="標楷體"/>
        <family val="4"/>
        <charset val="136"/>
      </rPr>
      <t>元大中型</t>
    </r>
    <r>
      <rPr>
        <sz val="12"/>
        <rFont val="Times New Roman"/>
        <family val="1"/>
      </rPr>
      <t>100</t>
    </r>
  </si>
  <si>
    <r>
      <t xml:space="preserve"> </t>
    </r>
    <r>
      <rPr>
        <sz val="12"/>
        <rFont val="標楷體"/>
        <family val="4"/>
        <charset val="136"/>
      </rPr>
      <t>富邦科技</t>
    </r>
  </si>
  <si>
    <r>
      <t xml:space="preserve"> </t>
    </r>
    <r>
      <rPr>
        <sz val="12"/>
        <rFont val="標楷體"/>
        <family val="4"/>
        <charset val="136"/>
      </rPr>
      <t>元大電子</t>
    </r>
  </si>
  <si>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8" type="noConversion"/>
  </si>
  <si>
    <r>
      <t xml:space="preserve"> </t>
    </r>
    <r>
      <rPr>
        <sz val="12"/>
        <rFont val="標楷體"/>
        <family val="4"/>
        <charset val="136"/>
      </rPr>
      <t>元大</t>
    </r>
    <r>
      <rPr>
        <sz val="12"/>
        <rFont val="Times New Roman"/>
        <family val="1"/>
      </rPr>
      <t>MSCI</t>
    </r>
    <r>
      <rPr>
        <sz val="12"/>
        <rFont val="標楷體"/>
        <family val="4"/>
        <charset val="136"/>
      </rPr>
      <t>金融</t>
    </r>
  </si>
  <si>
    <r>
      <t xml:space="preserve">1.1 </t>
    </r>
    <r>
      <rPr>
        <sz val="12"/>
        <rFont val="標楷體"/>
        <family val="4"/>
        <charset val="136"/>
      </rPr>
      <t>股票型共同基金半年均價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</si>
  <si>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元大高股息</t>
    </r>
  </si>
  <si>
    <r>
      <t xml:space="preserve">1.2 </t>
    </r>
    <r>
      <rPr>
        <sz val="12"/>
        <rFont val="標楷體"/>
        <family val="4"/>
        <charset val="136"/>
      </rPr>
      <t>股票型共同基金半年均價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</si>
  <si>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富邦摩台</t>
    </r>
  </si>
  <si>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8" type="noConversion"/>
  </si>
  <si>
    <r>
      <t xml:space="preserve"> </t>
    </r>
    <r>
      <rPr>
        <sz val="12"/>
        <rFont val="標楷體"/>
        <family val="4"/>
        <charset val="136"/>
      </rPr>
      <t>元大</t>
    </r>
    <r>
      <rPr>
        <sz val="12"/>
        <rFont val="Times New Roman"/>
        <family val="1"/>
      </rPr>
      <t>MSCI</t>
    </r>
    <r>
      <rPr>
        <sz val="12"/>
        <rFont val="標楷體"/>
        <family val="4"/>
        <charset val="136"/>
      </rPr>
      <t>台灣</t>
    </r>
  </si>
  <si>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8" type="noConversion"/>
  </si>
  <si>
    <r>
      <t xml:space="preserve"> </t>
    </r>
    <r>
      <rPr>
        <sz val="12"/>
        <rFont val="標楷體"/>
        <family val="4"/>
        <charset val="136"/>
      </rPr>
      <t>永豐臺灣加權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</si>
  <si>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</si>
  <si>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富邦台</t>
    </r>
    <r>
      <rPr>
        <sz val="12"/>
        <rFont val="Times New Roman"/>
        <family val="1"/>
      </rPr>
      <t>50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</si>
  <si>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</si>
  <si>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</si>
  <si>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t>4.1 ETF-</t>
    </r>
    <r>
      <rPr>
        <sz val="12"/>
        <rFont val="標楷體"/>
        <family val="4"/>
        <charset val="136"/>
      </rPr>
      <t>股票型半年均價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</si>
  <si>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</si>
  <si>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t>4.2 ETF-</t>
    </r>
    <r>
      <rPr>
        <sz val="12"/>
        <rFont val="標楷體"/>
        <family val="4"/>
        <charset val="136"/>
      </rPr>
      <t>股票型半年均價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</si>
  <si>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國泰臺灣加權正</t>
    </r>
    <r>
      <rPr>
        <sz val="12"/>
        <rFont val="Times New Roman"/>
        <family val="1"/>
      </rPr>
      <t>2</t>
    </r>
  </si>
  <si>
    <r>
      <t>5.1 ETF-</t>
    </r>
    <r>
      <rPr>
        <sz val="12"/>
        <rFont val="標楷體"/>
        <family val="4"/>
        <charset val="136"/>
      </rPr>
      <t>債券型帳載價值</t>
    </r>
    <r>
      <rPr>
        <sz val="12"/>
        <rFont val="Times New Roman"/>
        <family val="1"/>
      </rPr>
      <t>-</t>
    </r>
    <r>
      <rPr>
        <sz val="12"/>
        <rFont val="標楷體"/>
        <family val="4"/>
        <charset val="136"/>
      </rPr>
      <t>已開發國家</t>
    </r>
    <phoneticPr fontId="8" type="noConversion"/>
  </si>
  <si>
    <r>
      <t xml:space="preserve"> </t>
    </r>
    <r>
      <rPr>
        <sz val="12"/>
        <rFont val="標楷體"/>
        <family val="4"/>
        <charset val="136"/>
      </rPr>
      <t>國泰臺灣加權反</t>
    </r>
    <r>
      <rPr>
        <sz val="12"/>
        <rFont val="Times New Roman"/>
        <family val="1"/>
      </rPr>
      <t>1</t>
    </r>
  </si>
  <si>
    <r>
      <t>5.2 ETF-</t>
    </r>
    <r>
      <rPr>
        <sz val="12"/>
        <rFont val="標楷體"/>
        <family val="4"/>
        <charset val="136"/>
      </rPr>
      <t>債券型帳載價值</t>
    </r>
    <r>
      <rPr>
        <sz val="12"/>
        <rFont val="Times New Roman"/>
        <family val="1"/>
      </rPr>
      <t>-</t>
    </r>
    <r>
      <rPr>
        <sz val="12"/>
        <rFont val="標楷體"/>
        <family val="4"/>
        <charset val="136"/>
      </rPr>
      <t>新興市場</t>
    </r>
    <phoneticPr fontId="8" type="noConversion"/>
  </si>
  <si>
    <r>
      <t xml:space="preserve"> </t>
    </r>
    <r>
      <rPr>
        <sz val="12"/>
        <rFont val="標楷體"/>
        <family val="4"/>
        <charset val="136"/>
      </rPr>
      <t>富邦臺灣加權正</t>
    </r>
    <r>
      <rPr>
        <sz val="12"/>
        <rFont val="Times New Roman"/>
        <family val="1"/>
      </rPr>
      <t>2</t>
    </r>
  </si>
  <si>
    <r>
      <t>6.1 ETF-</t>
    </r>
    <r>
      <rPr>
        <sz val="12"/>
        <rFont val="標楷體"/>
        <family val="4"/>
        <charset val="136"/>
      </rPr>
      <t>其他型帳載價值</t>
    </r>
    <r>
      <rPr>
        <sz val="12"/>
        <rFont val="Times New Roman"/>
        <family val="1"/>
      </rPr>
      <t>-</t>
    </r>
    <r>
      <rPr>
        <sz val="12"/>
        <rFont val="標楷體"/>
        <family val="4"/>
        <charset val="136"/>
      </rPr>
      <t>已開發國家</t>
    </r>
    <phoneticPr fontId="8" type="noConversion"/>
  </si>
  <si>
    <r>
      <t xml:space="preserve"> </t>
    </r>
    <r>
      <rPr>
        <sz val="12"/>
        <rFont val="標楷體"/>
        <family val="4"/>
        <charset val="136"/>
      </rPr>
      <t>富邦臺灣加權反</t>
    </r>
    <r>
      <rPr>
        <sz val="12"/>
        <rFont val="Times New Roman"/>
        <family val="1"/>
      </rPr>
      <t>1</t>
    </r>
  </si>
  <si>
    <r>
      <t>6.2 ETF-</t>
    </r>
    <r>
      <rPr>
        <sz val="12"/>
        <rFont val="標楷體"/>
        <family val="4"/>
        <charset val="136"/>
      </rPr>
      <t>其他型帳載價值</t>
    </r>
    <r>
      <rPr>
        <sz val="12"/>
        <rFont val="Times New Roman"/>
        <family val="1"/>
      </rPr>
      <t>-</t>
    </r>
    <r>
      <rPr>
        <sz val="12"/>
        <rFont val="標楷體"/>
        <family val="4"/>
        <charset val="136"/>
      </rPr>
      <t>新興市場</t>
    </r>
    <phoneticPr fontId="8" type="noConversion"/>
  </si>
  <si>
    <r>
      <t xml:space="preserve"> </t>
    </r>
    <r>
      <rPr>
        <sz val="12"/>
        <rFont val="標楷體"/>
        <family val="4"/>
        <charset val="136"/>
      </rPr>
      <t>群益臺灣加權正</t>
    </r>
    <r>
      <rPr>
        <sz val="12"/>
        <rFont val="Times New Roman"/>
        <family val="1"/>
      </rPr>
      <t>2</t>
    </r>
  </si>
  <si>
    <r>
      <t>7.1 ETN</t>
    </r>
    <r>
      <rPr>
        <sz val="12"/>
        <rFont val="標楷體"/>
        <family val="4"/>
        <charset val="136"/>
      </rPr>
      <t>帳載價值</t>
    </r>
    <r>
      <rPr>
        <sz val="12"/>
        <rFont val="Times New Roman"/>
        <family val="1"/>
      </rPr>
      <t>-</t>
    </r>
    <r>
      <rPr>
        <sz val="12"/>
        <rFont val="標楷體"/>
        <family val="4"/>
        <charset val="136"/>
      </rPr>
      <t>已開發國家</t>
    </r>
    <phoneticPr fontId="8" type="noConversion"/>
  </si>
  <si>
    <r>
      <t xml:space="preserve"> </t>
    </r>
    <r>
      <rPr>
        <sz val="12"/>
        <rFont val="標楷體"/>
        <family val="4"/>
        <charset val="136"/>
      </rPr>
      <t>群益臺灣加權反</t>
    </r>
    <r>
      <rPr>
        <sz val="12"/>
        <rFont val="Times New Roman"/>
        <family val="1"/>
      </rPr>
      <t>1</t>
    </r>
  </si>
  <si>
    <r>
      <t>7.2 ETN</t>
    </r>
    <r>
      <rPr>
        <sz val="12"/>
        <rFont val="標楷體"/>
        <family val="4"/>
        <charset val="136"/>
      </rPr>
      <t>帳載價值</t>
    </r>
    <r>
      <rPr>
        <sz val="12"/>
        <rFont val="Times New Roman"/>
        <family val="1"/>
      </rPr>
      <t>-</t>
    </r>
    <r>
      <rPr>
        <sz val="12"/>
        <rFont val="標楷體"/>
        <family val="4"/>
        <charset val="136"/>
      </rPr>
      <t>新興市場</t>
    </r>
    <phoneticPr fontId="8" type="noConversion"/>
  </si>
  <si>
    <r>
      <t xml:space="preserve"> </t>
    </r>
    <r>
      <rPr>
        <sz val="12"/>
        <rFont val="標楷體"/>
        <family val="4"/>
        <charset val="136"/>
      </rPr>
      <t>兆豐臺灣藍籌</t>
    </r>
    <r>
      <rPr>
        <sz val="12"/>
        <rFont val="Times New Roman"/>
        <family val="1"/>
      </rPr>
      <t>30</t>
    </r>
  </si>
  <si>
    <r>
      <t xml:space="preserve">8.1 </t>
    </r>
    <r>
      <rPr>
        <sz val="12"/>
        <rFont val="標楷體"/>
        <family val="4"/>
        <charset val="136"/>
      </rPr>
      <t>私募基金帳載價值</t>
    </r>
    <r>
      <rPr>
        <sz val="12"/>
        <rFont val="Times New Roman"/>
        <family val="1"/>
      </rPr>
      <t>-</t>
    </r>
    <r>
      <rPr>
        <sz val="12"/>
        <rFont val="標楷體"/>
        <family val="4"/>
        <charset val="136"/>
      </rPr>
      <t>已開發國家</t>
    </r>
    <phoneticPr fontId="8" type="noConversion"/>
  </si>
  <si>
    <r>
      <t xml:space="preserve"> </t>
    </r>
    <r>
      <rPr>
        <sz val="12"/>
        <rFont val="標楷體"/>
        <family val="4"/>
        <charset val="136"/>
      </rPr>
      <t>富邦公司治理</t>
    </r>
  </si>
  <si>
    <r>
      <t xml:space="preserve">8.2 </t>
    </r>
    <r>
      <rPr>
        <sz val="12"/>
        <rFont val="標楷體"/>
        <family val="4"/>
        <charset val="136"/>
      </rPr>
      <t>私募基金帳載價值</t>
    </r>
    <r>
      <rPr>
        <sz val="12"/>
        <rFont val="Times New Roman"/>
        <family val="1"/>
      </rPr>
      <t>-</t>
    </r>
    <r>
      <rPr>
        <sz val="12"/>
        <rFont val="標楷體"/>
        <family val="4"/>
        <charset val="136"/>
      </rPr>
      <t>新興市場</t>
    </r>
    <phoneticPr fontId="8" type="noConversion"/>
  </si>
  <si>
    <r>
      <t xml:space="preserve"> </t>
    </r>
    <r>
      <rPr>
        <sz val="12"/>
        <rFont val="標楷體"/>
        <family val="4"/>
        <charset val="136"/>
      </rPr>
      <t>國泰股利精選</t>
    </r>
    <r>
      <rPr>
        <sz val="12"/>
        <rFont val="Times New Roman"/>
        <family val="1"/>
      </rPr>
      <t>30</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</si>
  <si>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3)</t>
    </r>
    <phoneticPr fontId="8" type="noConversion"/>
  </si>
  <si>
    <r>
      <t xml:space="preserve"> </t>
    </r>
    <r>
      <rPr>
        <sz val="12"/>
        <rFont val="標楷體"/>
        <family val="4"/>
        <charset val="136"/>
      </rPr>
      <t>元大台灣高息低波</t>
    </r>
  </si>
  <si>
    <r>
      <t xml:space="preserve">9.1.1 </t>
    </r>
    <r>
      <rPr>
        <sz val="12"/>
        <rFont val="標楷體"/>
        <family val="4"/>
        <charset val="136"/>
      </rPr>
      <t>公共投資</t>
    </r>
    <r>
      <rPr>
        <sz val="12"/>
        <rFont val="Times New Roman"/>
        <family val="1"/>
      </rPr>
      <t>100%</t>
    </r>
    <phoneticPr fontId="8" type="noConversion"/>
  </si>
  <si>
    <r>
      <t xml:space="preserve"> </t>
    </r>
    <r>
      <rPr>
        <sz val="12"/>
        <rFont val="標楷體"/>
        <family val="4"/>
        <charset val="136"/>
      </rPr>
      <t>第一金工業</t>
    </r>
    <r>
      <rPr>
        <sz val="12"/>
        <rFont val="Times New Roman"/>
        <family val="1"/>
      </rPr>
      <t>30</t>
    </r>
  </si>
  <si>
    <r>
      <t xml:space="preserve">9.1.2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8" type="noConversion"/>
  </si>
  <si>
    <r>
      <t xml:space="preserve"> </t>
    </r>
    <r>
      <rPr>
        <sz val="12"/>
        <rFont val="標楷體"/>
        <family val="4"/>
        <charset val="136"/>
      </rPr>
      <t>富邦臺灣優質高息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</si>
  <si>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3)</t>
    </r>
    <phoneticPr fontId="8" type="noConversion"/>
  </si>
  <si>
    <r>
      <t xml:space="preserve"> </t>
    </r>
    <r>
      <rPr>
        <sz val="12"/>
        <rFont val="標楷體"/>
        <family val="4"/>
        <charset val="136"/>
      </rPr>
      <t>復華富時高息低波</t>
    </r>
  </si>
  <si>
    <r>
      <t xml:space="preserve">9.2.1 </t>
    </r>
    <r>
      <rPr>
        <sz val="12"/>
        <rFont val="標楷體"/>
        <family val="4"/>
        <charset val="136"/>
      </rPr>
      <t>公共投資</t>
    </r>
    <r>
      <rPr>
        <sz val="12"/>
        <rFont val="Times New Roman"/>
        <family val="1"/>
      </rPr>
      <t>100%</t>
    </r>
    <phoneticPr fontId="8" type="noConversion"/>
  </si>
  <si>
    <r>
      <t xml:space="preserve"> </t>
    </r>
    <r>
      <rPr>
        <sz val="12"/>
        <rFont val="標楷體"/>
        <family val="4"/>
        <charset val="136"/>
      </rPr>
      <t>富邦臺灣中小</t>
    </r>
  </si>
  <si>
    <r>
      <t xml:space="preserve">9.2.2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8" type="noConversion"/>
  </si>
  <si>
    <r>
      <t xml:space="preserve"> </t>
    </r>
    <r>
      <rPr>
        <sz val="12"/>
        <rFont val="標楷體"/>
        <family val="4"/>
        <charset val="136"/>
      </rPr>
      <t>元大臺灣</t>
    </r>
    <r>
      <rPr>
        <sz val="12"/>
        <rFont val="Times New Roman"/>
        <family val="1"/>
      </rPr>
      <t>ESG</t>
    </r>
    <r>
      <rPr>
        <sz val="12"/>
        <rFont val="標楷體"/>
        <family val="4"/>
        <charset val="136"/>
      </rPr>
      <t>永續</t>
    </r>
  </si>
  <si>
    <r>
      <t xml:space="preserve"> </t>
    </r>
    <r>
      <rPr>
        <sz val="12"/>
        <rFont val="標楷體"/>
        <family val="4"/>
        <charset val="136"/>
      </rPr>
      <t>國泰永續高股息</t>
    </r>
  </si>
  <si>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關係人</t>
    </r>
    <r>
      <rPr>
        <b/>
        <sz val="12"/>
        <rFont val="Times New Roman"/>
        <family val="1"/>
      </rPr>
      <t>)</t>
    </r>
    <phoneticPr fontId="8" type="noConversion"/>
  </si>
  <si>
    <r>
      <t xml:space="preserve"> </t>
    </r>
    <r>
      <rPr>
        <sz val="12"/>
        <rFont val="標楷體"/>
        <family val="4"/>
        <charset val="136"/>
      </rPr>
      <t>國泰台灣</t>
    </r>
    <r>
      <rPr>
        <sz val="12"/>
        <rFont val="Times New Roman"/>
        <family val="1"/>
      </rPr>
      <t>5G+</t>
    </r>
  </si>
  <si>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8" type="noConversion"/>
  </si>
  <si>
    <r>
      <t xml:space="preserve"> </t>
    </r>
    <r>
      <rPr>
        <sz val="12"/>
        <rFont val="標楷體"/>
        <family val="4"/>
        <charset val="136"/>
      </rPr>
      <t>中信關鍵半導體</t>
    </r>
  </si>
  <si>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8" type="noConversion"/>
  </si>
  <si>
    <r>
      <t xml:space="preserve"> </t>
    </r>
    <r>
      <rPr>
        <sz val="12"/>
        <rFont val="標楷體"/>
        <family val="4"/>
        <charset val="136"/>
      </rPr>
      <t>富邦台灣半導體</t>
    </r>
  </si>
  <si>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8" type="noConversion"/>
  </si>
  <si>
    <r>
      <t xml:space="preserve"> </t>
    </r>
    <r>
      <rPr>
        <sz val="12"/>
        <rFont val="標楷體"/>
        <family val="4"/>
        <charset val="136"/>
      </rPr>
      <t>中信小資高價</t>
    </r>
    <r>
      <rPr>
        <sz val="12"/>
        <rFont val="Times New Roman"/>
        <family val="1"/>
      </rPr>
      <t>30</t>
    </r>
  </si>
  <si>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8" type="noConversion"/>
  </si>
  <si>
    <r>
      <t xml:space="preserve"> </t>
    </r>
    <r>
      <rPr>
        <sz val="12"/>
        <rFont val="標楷體"/>
        <family val="4"/>
        <charset val="136"/>
      </rPr>
      <t>中信綠能及電動車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</si>
  <si>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</si>
  <si>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富邦特選高股息</t>
    </r>
    <r>
      <rPr>
        <sz val="12"/>
        <rFont val="Times New Roman"/>
        <family val="1"/>
      </rPr>
      <t>30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</si>
  <si>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</si>
  <si>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永豐智能車供應鏈</t>
    </r>
  </si>
  <si>
    <r>
      <t>4.1 ETF-</t>
    </r>
    <r>
      <rPr>
        <sz val="12"/>
        <rFont val="標楷體"/>
        <family val="4"/>
        <charset val="136"/>
      </rPr>
      <t>股票型半年均價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8" type="noConversion"/>
  </si>
  <si>
    <r>
      <t xml:space="preserve"> </t>
    </r>
    <r>
      <rPr>
        <sz val="12"/>
        <rFont val="標楷體"/>
        <family val="4"/>
        <charset val="136"/>
      </rPr>
      <t>新光臺灣半導體</t>
    </r>
    <r>
      <rPr>
        <sz val="12"/>
        <rFont val="Times New Roman"/>
        <family val="1"/>
      </rPr>
      <t>30</t>
    </r>
  </si>
  <si>
    <r>
      <t>4.2 ETF-</t>
    </r>
    <r>
      <rPr>
        <sz val="12"/>
        <rFont val="標楷體"/>
        <family val="4"/>
        <charset val="136"/>
      </rPr>
      <t>股票型半年均價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8" type="noConversion"/>
  </si>
  <si>
    <r>
      <t xml:space="preserve"> FT</t>
    </r>
    <r>
      <rPr>
        <sz val="12"/>
        <rFont val="標楷體"/>
        <family val="4"/>
        <charset val="136"/>
      </rPr>
      <t>臺灣</t>
    </r>
    <r>
      <rPr>
        <sz val="12"/>
        <rFont val="Times New Roman"/>
        <family val="1"/>
      </rPr>
      <t>Smart</t>
    </r>
  </si>
  <si>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8" type="noConversion"/>
  </si>
  <si>
    <r>
      <t xml:space="preserve"> </t>
    </r>
    <r>
      <rPr>
        <sz val="12"/>
        <rFont val="標楷體"/>
        <family val="4"/>
        <charset val="136"/>
      </rPr>
      <t>永豐優息存股</t>
    </r>
  </si>
  <si>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8" type="noConversion"/>
  </si>
  <si>
    <r>
      <t xml:space="preserve"> </t>
    </r>
    <r>
      <rPr>
        <sz val="12"/>
        <rFont val="標楷體"/>
        <family val="4"/>
        <charset val="136"/>
      </rPr>
      <t>中信臺灣智慧</t>
    </r>
    <r>
      <rPr>
        <sz val="12"/>
        <rFont val="Times New Roman"/>
        <family val="1"/>
      </rPr>
      <t>50</t>
    </r>
  </si>
  <si>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8" type="noConversion"/>
  </si>
  <si>
    <r>
      <t xml:space="preserve"> </t>
    </r>
    <r>
      <rPr>
        <sz val="12"/>
        <rFont val="標楷體"/>
        <family val="4"/>
        <charset val="136"/>
      </rPr>
      <t>兆豐台灣晶圓製造</t>
    </r>
  </si>
  <si>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8" type="noConversion"/>
  </si>
  <si>
    <r>
      <t xml:space="preserve"> </t>
    </r>
    <r>
      <rPr>
        <sz val="12"/>
        <rFont val="標楷體"/>
        <family val="4"/>
        <charset val="136"/>
      </rPr>
      <t>凱基優選高股息</t>
    </r>
    <r>
      <rPr>
        <sz val="12"/>
        <rFont val="Times New Roman"/>
        <family val="1"/>
      </rPr>
      <t>30</t>
    </r>
  </si>
  <si>
    <r>
      <t>7.1 ETN</t>
    </r>
    <r>
      <rPr>
        <sz val="12"/>
        <rFont val="標楷體"/>
        <family val="4"/>
        <charset val="136"/>
      </rPr>
      <t>帳載價值</t>
    </r>
    <r>
      <rPr>
        <sz val="12"/>
        <rFont val="Times New Roman"/>
        <family val="1"/>
      </rPr>
      <t>-</t>
    </r>
    <r>
      <rPr>
        <sz val="12"/>
        <rFont val="標楷體"/>
        <family val="4"/>
        <charset val="136"/>
      </rPr>
      <t>具控制與從屬關係</t>
    </r>
    <phoneticPr fontId="8" type="noConversion"/>
  </si>
  <si>
    <r>
      <t xml:space="preserve"> </t>
    </r>
    <r>
      <rPr>
        <sz val="12"/>
        <rFont val="標楷體"/>
        <family val="4"/>
        <charset val="136"/>
      </rPr>
      <t>大華銀台灣優選股利高</t>
    </r>
  </si>
  <si>
    <r>
      <t>7.2 ETN</t>
    </r>
    <r>
      <rPr>
        <sz val="12"/>
        <rFont val="標楷體"/>
        <family val="4"/>
        <charset val="136"/>
      </rPr>
      <t>帳載價值</t>
    </r>
    <r>
      <rPr>
        <sz val="12"/>
        <rFont val="Times New Roman"/>
        <family val="1"/>
      </rPr>
      <t>-</t>
    </r>
    <r>
      <rPr>
        <sz val="12"/>
        <rFont val="標楷體"/>
        <family val="4"/>
        <charset val="136"/>
      </rPr>
      <t>非控制與從屬關係</t>
    </r>
    <phoneticPr fontId="8" type="noConversion"/>
  </si>
  <si>
    <r>
      <t xml:space="preserve"> </t>
    </r>
    <r>
      <rPr>
        <sz val="12"/>
        <rFont val="標楷體"/>
        <family val="4"/>
        <charset val="136"/>
      </rPr>
      <t>群益台灣精選高息</t>
    </r>
  </si>
  <si>
    <r>
      <t xml:space="preserve">8.1 </t>
    </r>
    <r>
      <rPr>
        <sz val="12"/>
        <rFont val="標楷體"/>
        <family val="4"/>
        <charset val="136"/>
      </rPr>
      <t>私募基金帳載價值</t>
    </r>
    <r>
      <rPr>
        <sz val="12"/>
        <rFont val="Times New Roman"/>
        <family val="1"/>
      </rPr>
      <t>-</t>
    </r>
    <r>
      <rPr>
        <sz val="12"/>
        <rFont val="標楷體"/>
        <family val="4"/>
        <charset val="136"/>
      </rPr>
      <t>具控制與從屬關係</t>
    </r>
    <phoneticPr fontId="8" type="noConversion"/>
  </si>
  <si>
    <r>
      <t xml:space="preserve"> </t>
    </r>
    <r>
      <rPr>
        <sz val="12"/>
        <rFont val="標楷體"/>
        <family val="4"/>
        <charset val="136"/>
      </rPr>
      <t>兆豐龍頭等權重</t>
    </r>
  </si>
  <si>
    <r>
      <t xml:space="preserve">8.2 </t>
    </r>
    <r>
      <rPr>
        <sz val="12"/>
        <rFont val="標楷體"/>
        <family val="4"/>
        <charset val="136"/>
      </rPr>
      <t>私募基金帳載價值</t>
    </r>
    <r>
      <rPr>
        <sz val="12"/>
        <rFont val="Times New Roman"/>
        <family val="1"/>
      </rPr>
      <t>-</t>
    </r>
    <r>
      <rPr>
        <sz val="12"/>
        <rFont val="標楷體"/>
        <family val="4"/>
        <charset val="136"/>
      </rPr>
      <t>非控制與從屬關係</t>
    </r>
    <phoneticPr fontId="8" type="noConversion"/>
  </si>
  <si>
    <r>
      <t xml:space="preserve"> </t>
    </r>
    <r>
      <rPr>
        <sz val="12"/>
        <rFont val="標楷體"/>
        <family val="4"/>
        <charset val="136"/>
      </rPr>
      <t>國泰台灣領袖</t>
    </r>
    <r>
      <rPr>
        <sz val="12"/>
        <rFont val="Times New Roman"/>
        <family val="1"/>
      </rPr>
      <t>50 ETF</t>
    </r>
    <r>
      <rPr>
        <sz val="12"/>
        <rFont val="標楷體"/>
        <family val="4"/>
        <charset val="136"/>
      </rPr>
      <t>基</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</si>
  <si>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3)</t>
    </r>
    <phoneticPr fontId="8" type="noConversion"/>
  </si>
  <si>
    <r>
      <t xml:space="preserve"> </t>
    </r>
    <r>
      <rPr>
        <sz val="12"/>
        <rFont val="標楷體"/>
        <family val="4"/>
        <charset val="136"/>
      </rPr>
      <t>群益台</t>
    </r>
    <r>
      <rPr>
        <sz val="12"/>
        <rFont val="Times New Roman"/>
        <family val="1"/>
      </rPr>
      <t>ESG</t>
    </r>
    <r>
      <rPr>
        <sz val="12"/>
        <rFont val="標楷體"/>
        <family val="4"/>
        <charset val="136"/>
      </rPr>
      <t>低碳</t>
    </r>
    <r>
      <rPr>
        <sz val="12"/>
        <rFont val="Times New Roman"/>
        <family val="1"/>
      </rPr>
      <t>50</t>
    </r>
  </si>
  <si>
    <r>
      <t xml:space="preserve"> </t>
    </r>
    <r>
      <rPr>
        <sz val="12"/>
        <rFont val="標楷體"/>
        <family val="4"/>
        <charset val="136"/>
      </rPr>
      <t>群益半導體收益</t>
    </r>
  </si>
  <si>
    <r>
      <t xml:space="preserve"> </t>
    </r>
    <r>
      <rPr>
        <sz val="12"/>
        <rFont val="標楷體"/>
        <family val="4"/>
        <charset val="136"/>
      </rPr>
      <t>復華台灣科技優息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</si>
  <si>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3)</t>
    </r>
    <phoneticPr fontId="8" type="noConversion"/>
  </si>
  <si>
    <r>
      <t xml:space="preserve"> </t>
    </r>
    <r>
      <rPr>
        <sz val="12"/>
        <rFont val="標楷體"/>
        <family val="4"/>
        <charset val="136"/>
      </rPr>
      <t>永豐</t>
    </r>
    <r>
      <rPr>
        <sz val="12"/>
        <rFont val="Times New Roman"/>
        <family val="1"/>
      </rPr>
      <t>ESG</t>
    </r>
    <r>
      <rPr>
        <sz val="12"/>
        <rFont val="標楷體"/>
        <family val="4"/>
        <charset val="136"/>
      </rPr>
      <t>低碳高息</t>
    </r>
  </si>
  <si>
    <r>
      <t xml:space="preserve"> </t>
    </r>
    <r>
      <rPr>
        <sz val="12"/>
        <rFont val="標楷體"/>
        <family val="4"/>
        <charset val="136"/>
      </rPr>
      <t>兆豐永續高息等權</t>
    </r>
  </si>
  <si>
    <r>
      <t xml:space="preserve"> </t>
    </r>
    <r>
      <rPr>
        <sz val="12"/>
        <rFont val="標楷體"/>
        <family val="4"/>
        <charset val="136"/>
      </rPr>
      <t>中信臺灣優選成長高股</t>
    </r>
  </si>
  <si>
    <r>
      <t xml:space="preserve"> </t>
    </r>
    <r>
      <rPr>
        <sz val="12"/>
        <rFont val="標楷體"/>
        <family val="4"/>
        <charset val="136"/>
      </rPr>
      <t>野村臺灣新科技</t>
    </r>
    <r>
      <rPr>
        <sz val="12"/>
        <rFont val="Times New Roman"/>
        <family val="1"/>
      </rPr>
      <t>50</t>
    </r>
  </si>
  <si>
    <r>
      <t xml:space="preserve"> </t>
    </r>
    <r>
      <rPr>
        <sz val="12"/>
        <rFont val="標楷體"/>
        <family val="4"/>
        <charset val="136"/>
      </rPr>
      <t>台新臺灣永續高息中小</t>
    </r>
  </si>
  <si>
    <r>
      <t xml:space="preserve"> </t>
    </r>
    <r>
      <rPr>
        <sz val="12"/>
        <rFont val="標楷體"/>
        <family val="4"/>
        <charset val="136"/>
      </rPr>
      <t>台泥</t>
    </r>
  </si>
  <si>
    <r>
      <t xml:space="preserve"> </t>
    </r>
    <r>
      <rPr>
        <sz val="12"/>
        <rFont val="標楷體"/>
        <family val="4"/>
        <charset val="136"/>
      </rPr>
      <t>亞泥</t>
    </r>
  </si>
  <si>
    <r>
      <t xml:space="preserve"> </t>
    </r>
    <r>
      <rPr>
        <sz val="12"/>
        <rFont val="標楷體"/>
        <family val="4"/>
        <charset val="136"/>
      </rPr>
      <t>嘉泥</t>
    </r>
  </si>
  <si>
    <r>
      <t xml:space="preserve"> </t>
    </r>
    <r>
      <rPr>
        <sz val="12"/>
        <rFont val="標楷體"/>
        <family val="4"/>
        <charset val="136"/>
      </rPr>
      <t>環泥</t>
    </r>
  </si>
  <si>
    <r>
      <t xml:space="preserve"> </t>
    </r>
    <r>
      <rPr>
        <sz val="12"/>
        <rFont val="標楷體"/>
        <family val="4"/>
        <charset val="136"/>
      </rPr>
      <t>幸福</t>
    </r>
  </si>
  <si>
    <r>
      <t xml:space="preserve"> </t>
    </r>
    <r>
      <rPr>
        <sz val="12"/>
        <rFont val="標楷體"/>
        <family val="4"/>
        <charset val="136"/>
      </rPr>
      <t>信大</t>
    </r>
  </si>
  <si>
    <r>
      <t xml:space="preserve"> </t>
    </r>
    <r>
      <rPr>
        <sz val="12"/>
        <rFont val="標楷體"/>
        <family val="4"/>
        <charset val="136"/>
      </rPr>
      <t>東泥</t>
    </r>
  </si>
  <si>
    <r>
      <t xml:space="preserve"> </t>
    </r>
    <r>
      <rPr>
        <sz val="12"/>
        <rFont val="標楷體"/>
        <family val="4"/>
        <charset val="136"/>
      </rPr>
      <t>味全</t>
    </r>
  </si>
  <si>
    <r>
      <t xml:space="preserve"> </t>
    </r>
    <r>
      <rPr>
        <sz val="12"/>
        <rFont val="標楷體"/>
        <family val="4"/>
        <charset val="136"/>
      </rPr>
      <t>味王</t>
    </r>
  </si>
  <si>
    <r>
      <t xml:space="preserve"> </t>
    </r>
    <r>
      <rPr>
        <sz val="12"/>
        <rFont val="標楷體"/>
        <family val="4"/>
        <charset val="136"/>
      </rPr>
      <t>大成</t>
    </r>
  </si>
  <si>
    <r>
      <t xml:space="preserve"> </t>
    </r>
    <r>
      <rPr>
        <sz val="12"/>
        <rFont val="標楷體"/>
        <family val="4"/>
        <charset val="136"/>
      </rPr>
      <t>大飲</t>
    </r>
  </si>
  <si>
    <r>
      <t xml:space="preserve"> </t>
    </r>
    <r>
      <rPr>
        <sz val="12"/>
        <rFont val="標楷體"/>
        <family val="4"/>
        <charset val="136"/>
      </rPr>
      <t>卜蜂</t>
    </r>
  </si>
  <si>
    <r>
      <t xml:space="preserve"> </t>
    </r>
    <r>
      <rPr>
        <sz val="12"/>
        <rFont val="標楷體"/>
        <family val="4"/>
        <charset val="136"/>
      </rPr>
      <t>統一</t>
    </r>
  </si>
  <si>
    <r>
      <t xml:space="preserve"> </t>
    </r>
    <r>
      <rPr>
        <sz val="12"/>
        <rFont val="標楷體"/>
        <family val="4"/>
        <charset val="136"/>
      </rPr>
      <t>愛之味</t>
    </r>
  </si>
  <si>
    <r>
      <t xml:space="preserve"> </t>
    </r>
    <r>
      <rPr>
        <sz val="12"/>
        <rFont val="標楷體"/>
        <family val="4"/>
        <charset val="136"/>
      </rPr>
      <t>泰山</t>
    </r>
  </si>
  <si>
    <r>
      <t xml:space="preserve"> </t>
    </r>
    <r>
      <rPr>
        <sz val="12"/>
        <rFont val="標楷體"/>
        <family val="4"/>
        <charset val="136"/>
      </rPr>
      <t>福壽</t>
    </r>
  </si>
  <si>
    <r>
      <t xml:space="preserve"> </t>
    </r>
    <r>
      <rPr>
        <sz val="12"/>
        <rFont val="標楷體"/>
        <family val="4"/>
        <charset val="136"/>
      </rPr>
      <t>台榮</t>
    </r>
  </si>
  <si>
    <r>
      <t xml:space="preserve"> </t>
    </r>
    <r>
      <rPr>
        <sz val="12"/>
        <rFont val="標楷體"/>
        <family val="4"/>
        <charset val="136"/>
      </rPr>
      <t>福懋油</t>
    </r>
  </si>
  <si>
    <r>
      <t xml:space="preserve"> </t>
    </r>
    <r>
      <rPr>
        <sz val="12"/>
        <rFont val="標楷體"/>
        <family val="4"/>
        <charset val="136"/>
      </rPr>
      <t>佳格</t>
    </r>
  </si>
  <si>
    <r>
      <t xml:space="preserve"> </t>
    </r>
    <r>
      <rPr>
        <sz val="12"/>
        <rFont val="標楷體"/>
        <family val="4"/>
        <charset val="136"/>
      </rPr>
      <t>聯華</t>
    </r>
  </si>
  <si>
    <r>
      <t xml:space="preserve"> </t>
    </r>
    <r>
      <rPr>
        <sz val="12"/>
        <rFont val="標楷體"/>
        <family val="4"/>
        <charset val="136"/>
      </rPr>
      <t>聯華食</t>
    </r>
  </si>
  <si>
    <r>
      <t xml:space="preserve"> </t>
    </r>
    <r>
      <rPr>
        <sz val="12"/>
        <rFont val="標楷體"/>
        <family val="4"/>
        <charset val="136"/>
      </rPr>
      <t>大統益</t>
    </r>
  </si>
  <si>
    <r>
      <t xml:space="preserve"> </t>
    </r>
    <r>
      <rPr>
        <sz val="12"/>
        <rFont val="標楷體"/>
        <family val="4"/>
        <charset val="136"/>
      </rPr>
      <t>天仁</t>
    </r>
  </si>
  <si>
    <r>
      <t xml:space="preserve"> </t>
    </r>
    <r>
      <rPr>
        <sz val="12"/>
        <rFont val="標楷體"/>
        <family val="4"/>
        <charset val="136"/>
      </rPr>
      <t>黑松</t>
    </r>
  </si>
  <si>
    <r>
      <t xml:space="preserve"> </t>
    </r>
    <r>
      <rPr>
        <sz val="12"/>
        <rFont val="標楷體"/>
        <family val="4"/>
        <charset val="136"/>
      </rPr>
      <t>興泰</t>
    </r>
  </si>
  <si>
    <r>
      <t xml:space="preserve"> </t>
    </r>
    <r>
      <rPr>
        <sz val="12"/>
        <rFont val="標楷體"/>
        <family val="4"/>
        <charset val="136"/>
      </rPr>
      <t>宏亞</t>
    </r>
  </si>
  <si>
    <r>
      <t xml:space="preserve"> </t>
    </r>
    <r>
      <rPr>
        <sz val="12"/>
        <rFont val="標楷體"/>
        <family val="4"/>
        <charset val="136"/>
      </rPr>
      <t>鮮活果汁</t>
    </r>
    <r>
      <rPr>
        <sz val="12"/>
        <rFont val="Times New Roman"/>
        <family val="1"/>
      </rPr>
      <t>-KY</t>
    </r>
  </si>
  <si>
    <r>
      <t xml:space="preserve"> </t>
    </r>
    <r>
      <rPr>
        <sz val="12"/>
        <rFont val="標楷體"/>
        <family val="4"/>
        <charset val="136"/>
      </rPr>
      <t>台塑</t>
    </r>
  </si>
  <si>
    <r>
      <t xml:space="preserve"> </t>
    </r>
    <r>
      <rPr>
        <sz val="12"/>
        <rFont val="標楷體"/>
        <family val="4"/>
        <charset val="136"/>
      </rPr>
      <t>南亞</t>
    </r>
  </si>
  <si>
    <r>
      <t xml:space="preserve"> </t>
    </r>
    <r>
      <rPr>
        <sz val="12"/>
        <rFont val="標楷體"/>
        <family val="4"/>
        <charset val="136"/>
      </rPr>
      <t>台聚</t>
    </r>
  </si>
  <si>
    <r>
      <t xml:space="preserve"> </t>
    </r>
    <r>
      <rPr>
        <sz val="12"/>
        <rFont val="標楷體"/>
        <family val="4"/>
        <charset val="136"/>
      </rPr>
      <t>華夏</t>
    </r>
  </si>
  <si>
    <r>
      <t xml:space="preserve"> </t>
    </r>
    <r>
      <rPr>
        <sz val="12"/>
        <rFont val="標楷體"/>
        <family val="4"/>
        <charset val="136"/>
      </rPr>
      <t>三芳</t>
    </r>
  </si>
  <si>
    <r>
      <t xml:space="preserve"> </t>
    </r>
    <r>
      <rPr>
        <sz val="12"/>
        <rFont val="標楷體"/>
        <family val="4"/>
        <charset val="136"/>
      </rPr>
      <t>亞聚</t>
    </r>
  </si>
  <si>
    <r>
      <t xml:space="preserve"> </t>
    </r>
    <r>
      <rPr>
        <sz val="12"/>
        <rFont val="標楷體"/>
        <family val="4"/>
        <charset val="136"/>
      </rPr>
      <t>台達化</t>
    </r>
  </si>
  <si>
    <r>
      <t xml:space="preserve"> </t>
    </r>
    <r>
      <rPr>
        <sz val="12"/>
        <rFont val="標楷體"/>
        <family val="4"/>
        <charset val="136"/>
      </rPr>
      <t>台苯</t>
    </r>
  </si>
  <si>
    <r>
      <t xml:space="preserve"> </t>
    </r>
    <r>
      <rPr>
        <sz val="12"/>
        <rFont val="標楷體"/>
        <family val="4"/>
        <charset val="136"/>
      </rPr>
      <t>國喬</t>
    </r>
  </si>
  <si>
    <r>
      <t xml:space="preserve"> </t>
    </r>
    <r>
      <rPr>
        <sz val="12"/>
        <rFont val="標楷體"/>
        <family val="4"/>
        <charset val="136"/>
      </rPr>
      <t>聯成</t>
    </r>
  </si>
  <si>
    <r>
      <t xml:space="preserve"> </t>
    </r>
    <r>
      <rPr>
        <sz val="12"/>
        <rFont val="標楷體"/>
        <family val="4"/>
        <charset val="136"/>
      </rPr>
      <t>中石化</t>
    </r>
  </si>
  <si>
    <r>
      <t xml:space="preserve"> </t>
    </r>
    <r>
      <rPr>
        <sz val="12"/>
        <rFont val="標楷體"/>
        <family val="4"/>
        <charset val="136"/>
      </rPr>
      <t>達新</t>
    </r>
  </si>
  <si>
    <r>
      <t xml:space="preserve"> </t>
    </r>
    <r>
      <rPr>
        <sz val="12"/>
        <rFont val="標楷體"/>
        <family val="4"/>
        <charset val="136"/>
      </rPr>
      <t>上曜</t>
    </r>
  </si>
  <si>
    <r>
      <t xml:space="preserve"> </t>
    </r>
    <r>
      <rPr>
        <sz val="12"/>
        <rFont val="標楷體"/>
        <family val="4"/>
        <charset val="136"/>
      </rPr>
      <t>東陽</t>
    </r>
  </si>
  <si>
    <r>
      <t xml:space="preserve"> </t>
    </r>
    <r>
      <rPr>
        <sz val="12"/>
        <rFont val="標楷體"/>
        <family val="4"/>
        <charset val="136"/>
      </rPr>
      <t>大洋</t>
    </r>
  </si>
  <si>
    <r>
      <t xml:space="preserve"> </t>
    </r>
    <r>
      <rPr>
        <sz val="12"/>
        <rFont val="標楷體"/>
        <family val="4"/>
        <charset val="136"/>
      </rPr>
      <t>永裕</t>
    </r>
  </si>
  <si>
    <r>
      <t xml:space="preserve"> </t>
    </r>
    <r>
      <rPr>
        <sz val="12"/>
        <rFont val="標楷體"/>
        <family val="4"/>
        <charset val="136"/>
      </rPr>
      <t>地球</t>
    </r>
  </si>
  <si>
    <r>
      <t xml:space="preserve"> </t>
    </r>
    <r>
      <rPr>
        <sz val="12"/>
        <rFont val="標楷體"/>
        <family val="4"/>
        <charset val="136"/>
      </rPr>
      <t>恒大</t>
    </r>
  </si>
  <si>
    <r>
      <t xml:space="preserve"> </t>
    </r>
    <r>
      <rPr>
        <sz val="12"/>
        <rFont val="標楷體"/>
        <family val="4"/>
        <charset val="136"/>
      </rPr>
      <t>台化</t>
    </r>
  </si>
  <si>
    <r>
      <t xml:space="preserve"> </t>
    </r>
    <r>
      <rPr>
        <sz val="12"/>
        <rFont val="標楷體"/>
        <family val="4"/>
        <charset val="136"/>
      </rPr>
      <t>再生</t>
    </r>
    <r>
      <rPr>
        <sz val="12"/>
        <rFont val="Times New Roman"/>
        <family val="1"/>
      </rPr>
      <t>-KY</t>
    </r>
  </si>
  <si>
    <r>
      <t xml:space="preserve"> </t>
    </r>
    <r>
      <rPr>
        <sz val="12"/>
        <rFont val="標楷體"/>
        <family val="4"/>
        <charset val="136"/>
      </rPr>
      <t>廣華</t>
    </r>
    <r>
      <rPr>
        <sz val="12"/>
        <rFont val="Times New Roman"/>
        <family val="1"/>
      </rPr>
      <t>-KY</t>
    </r>
  </si>
  <si>
    <r>
      <t xml:space="preserve"> </t>
    </r>
    <r>
      <rPr>
        <sz val="12"/>
        <rFont val="標楷體"/>
        <family val="4"/>
        <charset val="136"/>
      </rPr>
      <t>昭輝</t>
    </r>
  </si>
  <si>
    <r>
      <t xml:space="preserve"> </t>
    </r>
    <r>
      <rPr>
        <sz val="12"/>
        <rFont val="標楷體"/>
        <family val="4"/>
        <charset val="136"/>
      </rPr>
      <t>勝悅</t>
    </r>
    <r>
      <rPr>
        <sz val="12"/>
        <rFont val="Times New Roman"/>
        <family val="1"/>
      </rPr>
      <t>-KY</t>
    </r>
  </si>
  <si>
    <r>
      <t xml:space="preserve"> </t>
    </r>
    <r>
      <rPr>
        <sz val="12"/>
        <rFont val="標楷體"/>
        <family val="4"/>
        <charset val="136"/>
      </rPr>
      <t>富林</t>
    </r>
    <r>
      <rPr>
        <sz val="12"/>
        <rFont val="Times New Roman"/>
        <family val="1"/>
      </rPr>
      <t>-KY</t>
    </r>
  </si>
  <si>
    <r>
      <t xml:space="preserve"> </t>
    </r>
    <r>
      <rPr>
        <sz val="12"/>
        <rFont val="標楷體"/>
        <family val="4"/>
        <charset val="136"/>
      </rPr>
      <t>八貫</t>
    </r>
  </si>
  <si>
    <r>
      <t xml:space="preserve"> </t>
    </r>
    <r>
      <rPr>
        <sz val="12"/>
        <rFont val="標楷體"/>
        <family val="4"/>
        <charset val="136"/>
      </rPr>
      <t>遠東新</t>
    </r>
  </si>
  <si>
    <r>
      <t xml:space="preserve"> </t>
    </r>
    <r>
      <rPr>
        <sz val="12"/>
        <rFont val="標楷體"/>
        <family val="4"/>
        <charset val="136"/>
      </rPr>
      <t>新纖</t>
    </r>
  </si>
  <si>
    <r>
      <t xml:space="preserve"> </t>
    </r>
    <r>
      <rPr>
        <sz val="12"/>
        <rFont val="標楷體"/>
        <family val="4"/>
        <charset val="136"/>
      </rPr>
      <t>南染</t>
    </r>
  </si>
  <si>
    <r>
      <t xml:space="preserve"> </t>
    </r>
    <r>
      <rPr>
        <sz val="12"/>
        <rFont val="標楷體"/>
        <family val="4"/>
        <charset val="136"/>
      </rPr>
      <t>宏洲</t>
    </r>
  </si>
  <si>
    <r>
      <t xml:space="preserve"> </t>
    </r>
    <r>
      <rPr>
        <sz val="12"/>
        <rFont val="標楷體"/>
        <family val="4"/>
        <charset val="136"/>
      </rPr>
      <t>東和</t>
    </r>
  </si>
  <si>
    <r>
      <t xml:space="preserve"> </t>
    </r>
    <r>
      <rPr>
        <sz val="12"/>
        <rFont val="標楷體"/>
        <family val="4"/>
        <charset val="136"/>
      </rPr>
      <t>廣豐</t>
    </r>
  </si>
  <si>
    <r>
      <t xml:space="preserve"> </t>
    </r>
    <r>
      <rPr>
        <sz val="12"/>
        <rFont val="標楷體"/>
        <family val="4"/>
        <charset val="136"/>
      </rPr>
      <t>嘉裕</t>
    </r>
  </si>
  <si>
    <r>
      <t xml:space="preserve"> </t>
    </r>
    <r>
      <rPr>
        <sz val="12"/>
        <rFont val="標楷體"/>
        <family val="4"/>
        <charset val="136"/>
      </rPr>
      <t>東華</t>
    </r>
  </si>
  <si>
    <r>
      <t xml:space="preserve"> </t>
    </r>
    <r>
      <rPr>
        <sz val="12"/>
        <rFont val="標楷體"/>
        <family val="4"/>
        <charset val="136"/>
      </rPr>
      <t>新紡</t>
    </r>
  </si>
  <si>
    <r>
      <t xml:space="preserve"> </t>
    </r>
    <r>
      <rPr>
        <sz val="12"/>
        <rFont val="標楷體"/>
        <family val="4"/>
        <charset val="136"/>
      </rPr>
      <t>利華</t>
    </r>
  </si>
  <si>
    <r>
      <t xml:space="preserve"> </t>
    </r>
    <r>
      <rPr>
        <sz val="12"/>
        <rFont val="標楷體"/>
        <family val="4"/>
        <charset val="136"/>
      </rPr>
      <t>大魯閣</t>
    </r>
  </si>
  <si>
    <r>
      <t xml:space="preserve"> </t>
    </r>
    <r>
      <rPr>
        <sz val="12"/>
        <rFont val="標楷體"/>
        <family val="4"/>
        <charset val="136"/>
      </rPr>
      <t>福懋</t>
    </r>
  </si>
  <si>
    <r>
      <t xml:space="preserve"> </t>
    </r>
    <r>
      <rPr>
        <sz val="12"/>
        <rFont val="標楷體"/>
        <family val="4"/>
        <charset val="136"/>
      </rPr>
      <t>中福</t>
    </r>
  </si>
  <si>
    <r>
      <t xml:space="preserve"> </t>
    </r>
    <r>
      <rPr>
        <sz val="12"/>
        <rFont val="標楷體"/>
        <family val="4"/>
        <charset val="136"/>
      </rPr>
      <t>華友聯</t>
    </r>
  </si>
  <si>
    <r>
      <t xml:space="preserve"> </t>
    </r>
    <r>
      <rPr>
        <sz val="12"/>
        <rFont val="標楷體"/>
        <family val="4"/>
        <charset val="136"/>
      </rPr>
      <t>勤益控</t>
    </r>
  </si>
  <si>
    <r>
      <t xml:space="preserve"> </t>
    </r>
    <r>
      <rPr>
        <sz val="12"/>
        <rFont val="標楷體"/>
        <family val="4"/>
        <charset val="136"/>
      </rPr>
      <t>三地開發</t>
    </r>
  </si>
  <si>
    <r>
      <t xml:space="preserve"> </t>
    </r>
    <r>
      <rPr>
        <sz val="12"/>
        <rFont val="標楷體"/>
        <family val="4"/>
        <charset val="136"/>
      </rPr>
      <t>雋揚</t>
    </r>
  </si>
  <si>
    <r>
      <t xml:space="preserve"> </t>
    </r>
    <r>
      <rPr>
        <sz val="12"/>
        <rFont val="標楷體"/>
        <family val="4"/>
        <charset val="136"/>
      </rPr>
      <t>南紡</t>
    </r>
  </si>
  <si>
    <r>
      <t xml:space="preserve"> </t>
    </r>
    <r>
      <rPr>
        <sz val="12"/>
        <rFont val="標楷體"/>
        <family val="4"/>
        <charset val="136"/>
      </rPr>
      <t>大東</t>
    </r>
  </si>
  <si>
    <r>
      <t xml:space="preserve"> </t>
    </r>
    <r>
      <rPr>
        <sz val="12"/>
        <rFont val="標楷體"/>
        <family val="4"/>
        <charset val="136"/>
      </rPr>
      <t>名軒</t>
    </r>
  </si>
  <si>
    <r>
      <t xml:space="preserve"> </t>
    </r>
    <r>
      <rPr>
        <sz val="12"/>
        <rFont val="標楷體"/>
        <family val="4"/>
        <charset val="136"/>
      </rPr>
      <t>立益物流</t>
    </r>
  </si>
  <si>
    <r>
      <t xml:space="preserve"> </t>
    </r>
    <r>
      <rPr>
        <sz val="12"/>
        <rFont val="標楷體"/>
        <family val="4"/>
        <charset val="136"/>
      </rPr>
      <t>力麗</t>
    </r>
  </si>
  <si>
    <r>
      <t xml:space="preserve"> </t>
    </r>
    <r>
      <rPr>
        <sz val="12"/>
        <rFont val="標楷體"/>
        <family val="4"/>
        <charset val="136"/>
      </rPr>
      <t>大宇</t>
    </r>
  </si>
  <si>
    <r>
      <t xml:space="preserve"> </t>
    </r>
    <r>
      <rPr>
        <sz val="12"/>
        <rFont val="標楷體"/>
        <family val="4"/>
        <charset val="136"/>
      </rPr>
      <t>宏和</t>
    </r>
  </si>
  <si>
    <r>
      <t xml:space="preserve"> </t>
    </r>
    <r>
      <rPr>
        <sz val="12"/>
        <rFont val="標楷體"/>
        <family val="4"/>
        <charset val="136"/>
      </rPr>
      <t>力鵬</t>
    </r>
  </si>
  <si>
    <r>
      <t xml:space="preserve"> </t>
    </r>
    <r>
      <rPr>
        <sz val="12"/>
        <rFont val="標楷體"/>
        <family val="4"/>
        <charset val="136"/>
      </rPr>
      <t>佳和</t>
    </r>
  </si>
  <si>
    <r>
      <t xml:space="preserve"> </t>
    </r>
    <r>
      <rPr>
        <sz val="12"/>
        <rFont val="標楷體"/>
        <family val="4"/>
        <charset val="136"/>
      </rPr>
      <t>年興</t>
    </r>
  </si>
  <si>
    <r>
      <t xml:space="preserve"> </t>
    </r>
    <r>
      <rPr>
        <sz val="12"/>
        <rFont val="標楷體"/>
        <family val="4"/>
        <charset val="136"/>
      </rPr>
      <t>宏益</t>
    </r>
  </si>
  <si>
    <r>
      <t xml:space="preserve"> </t>
    </r>
    <r>
      <rPr>
        <sz val="12"/>
        <rFont val="標楷體"/>
        <family val="4"/>
        <charset val="136"/>
      </rPr>
      <t>大將</t>
    </r>
  </si>
  <si>
    <r>
      <t xml:space="preserve"> </t>
    </r>
    <r>
      <rPr>
        <sz val="12"/>
        <rFont val="標楷體"/>
        <family val="4"/>
        <charset val="136"/>
      </rPr>
      <t>台富</t>
    </r>
  </si>
  <si>
    <r>
      <t xml:space="preserve"> </t>
    </r>
    <r>
      <rPr>
        <sz val="12"/>
        <rFont val="標楷體"/>
        <family val="4"/>
        <charset val="136"/>
      </rPr>
      <t>集盛</t>
    </r>
  </si>
  <si>
    <r>
      <t xml:space="preserve"> </t>
    </r>
    <r>
      <rPr>
        <sz val="12"/>
        <rFont val="標楷體"/>
        <family val="4"/>
        <charset val="136"/>
      </rPr>
      <t>怡華</t>
    </r>
  </si>
  <si>
    <r>
      <t xml:space="preserve"> </t>
    </r>
    <r>
      <rPr>
        <sz val="12"/>
        <rFont val="標楷體"/>
        <family val="4"/>
        <charset val="136"/>
      </rPr>
      <t>宜進</t>
    </r>
  </si>
  <si>
    <r>
      <t xml:space="preserve"> </t>
    </r>
    <r>
      <rPr>
        <sz val="12"/>
        <rFont val="標楷體"/>
        <family val="4"/>
        <charset val="136"/>
      </rPr>
      <t>聯發</t>
    </r>
  </si>
  <si>
    <r>
      <t xml:space="preserve"> </t>
    </r>
    <r>
      <rPr>
        <sz val="12"/>
        <rFont val="標楷體"/>
        <family val="4"/>
        <charset val="136"/>
      </rPr>
      <t>宏遠</t>
    </r>
  </si>
  <si>
    <r>
      <t xml:space="preserve"> </t>
    </r>
    <r>
      <rPr>
        <sz val="12"/>
        <rFont val="標楷體"/>
        <family val="4"/>
        <charset val="136"/>
      </rPr>
      <t>強盛</t>
    </r>
  </si>
  <si>
    <r>
      <t xml:space="preserve"> </t>
    </r>
    <r>
      <rPr>
        <sz val="12"/>
        <rFont val="標楷體"/>
        <family val="4"/>
        <charset val="136"/>
      </rPr>
      <t>得力</t>
    </r>
  </si>
  <si>
    <r>
      <t xml:space="preserve"> </t>
    </r>
    <r>
      <rPr>
        <sz val="12"/>
        <rFont val="標楷體"/>
        <family val="4"/>
        <charset val="136"/>
      </rPr>
      <t>偉全</t>
    </r>
  </si>
  <si>
    <r>
      <t xml:space="preserve"> </t>
    </r>
    <r>
      <rPr>
        <sz val="12"/>
        <rFont val="標楷體"/>
        <family val="4"/>
        <charset val="136"/>
      </rPr>
      <t>聚隆</t>
    </r>
  </si>
  <si>
    <r>
      <t xml:space="preserve"> </t>
    </r>
    <r>
      <rPr>
        <sz val="12"/>
        <rFont val="標楷體"/>
        <family val="4"/>
        <charset val="136"/>
      </rPr>
      <t>南緯</t>
    </r>
  </si>
  <si>
    <r>
      <t xml:space="preserve"> </t>
    </r>
    <r>
      <rPr>
        <sz val="12"/>
        <rFont val="標楷體"/>
        <family val="4"/>
        <charset val="136"/>
      </rPr>
      <t>昶和</t>
    </r>
  </si>
  <si>
    <r>
      <t xml:space="preserve"> </t>
    </r>
    <r>
      <rPr>
        <sz val="12"/>
        <rFont val="標楷體"/>
        <family val="4"/>
        <charset val="136"/>
      </rPr>
      <t>大統新創</t>
    </r>
  </si>
  <si>
    <r>
      <t xml:space="preserve"> </t>
    </r>
    <r>
      <rPr>
        <sz val="12"/>
        <rFont val="標楷體"/>
        <family val="4"/>
        <charset val="136"/>
      </rPr>
      <t>首利</t>
    </r>
  </si>
  <si>
    <r>
      <t xml:space="preserve"> </t>
    </r>
    <r>
      <rPr>
        <sz val="12"/>
        <rFont val="標楷體"/>
        <family val="4"/>
        <charset val="136"/>
      </rPr>
      <t>三洋實業</t>
    </r>
  </si>
  <si>
    <r>
      <t xml:space="preserve"> </t>
    </r>
    <r>
      <rPr>
        <sz val="12"/>
        <rFont val="標楷體"/>
        <family val="4"/>
        <charset val="136"/>
      </rPr>
      <t>台南</t>
    </r>
  </si>
  <si>
    <r>
      <t xml:space="preserve"> </t>
    </r>
    <r>
      <rPr>
        <sz val="12"/>
        <rFont val="標楷體"/>
        <family val="4"/>
        <charset val="136"/>
      </rPr>
      <t>弘裕</t>
    </r>
  </si>
  <si>
    <r>
      <t xml:space="preserve"> </t>
    </r>
    <r>
      <rPr>
        <sz val="12"/>
        <rFont val="標楷體"/>
        <family val="4"/>
        <charset val="136"/>
      </rPr>
      <t>業旺</t>
    </r>
  </si>
  <si>
    <r>
      <t xml:space="preserve"> </t>
    </r>
    <r>
      <rPr>
        <sz val="12"/>
        <rFont val="標楷體"/>
        <family val="4"/>
        <charset val="136"/>
      </rPr>
      <t>儒鴻</t>
    </r>
  </si>
  <si>
    <r>
      <t xml:space="preserve"> </t>
    </r>
    <r>
      <rPr>
        <sz val="12"/>
        <rFont val="標楷體"/>
        <family val="4"/>
        <charset val="136"/>
      </rPr>
      <t>聚陽</t>
    </r>
  </si>
  <si>
    <r>
      <t xml:space="preserve"> </t>
    </r>
    <r>
      <rPr>
        <sz val="12"/>
        <rFont val="標楷體"/>
        <family val="4"/>
        <charset val="136"/>
      </rPr>
      <t>士電</t>
    </r>
  </si>
  <si>
    <r>
      <t xml:space="preserve"> </t>
    </r>
    <r>
      <rPr>
        <sz val="12"/>
        <rFont val="標楷體"/>
        <family val="4"/>
        <charset val="136"/>
      </rPr>
      <t>東元</t>
    </r>
  </si>
  <si>
    <r>
      <t xml:space="preserve"> </t>
    </r>
    <r>
      <rPr>
        <sz val="12"/>
        <rFont val="標楷體"/>
        <family val="4"/>
        <charset val="136"/>
      </rPr>
      <t>正道</t>
    </r>
  </si>
  <si>
    <r>
      <t xml:space="preserve"> </t>
    </r>
    <r>
      <rPr>
        <sz val="12"/>
        <rFont val="標楷體"/>
        <family val="4"/>
        <charset val="136"/>
      </rPr>
      <t>瑞利</t>
    </r>
  </si>
  <si>
    <r>
      <t xml:space="preserve"> </t>
    </r>
    <r>
      <rPr>
        <sz val="12"/>
        <rFont val="標楷體"/>
        <family val="4"/>
        <charset val="136"/>
      </rPr>
      <t>中興電</t>
    </r>
  </si>
  <si>
    <r>
      <t xml:space="preserve"> </t>
    </r>
    <r>
      <rPr>
        <sz val="12"/>
        <rFont val="標楷體"/>
        <family val="4"/>
        <charset val="136"/>
      </rPr>
      <t>亞力</t>
    </r>
  </si>
  <si>
    <r>
      <t xml:space="preserve"> </t>
    </r>
    <r>
      <rPr>
        <sz val="12"/>
        <rFont val="標楷體"/>
        <family val="4"/>
        <charset val="136"/>
      </rPr>
      <t>力山</t>
    </r>
  </si>
  <si>
    <r>
      <t xml:space="preserve"> </t>
    </r>
    <r>
      <rPr>
        <sz val="12"/>
        <rFont val="標楷體"/>
        <family val="4"/>
        <charset val="136"/>
      </rPr>
      <t>川飛</t>
    </r>
  </si>
  <si>
    <r>
      <t xml:space="preserve"> </t>
    </r>
    <r>
      <rPr>
        <sz val="12"/>
        <rFont val="標楷體"/>
        <family val="4"/>
        <charset val="136"/>
      </rPr>
      <t>利奇</t>
    </r>
  </si>
  <si>
    <r>
      <t xml:space="preserve"> </t>
    </r>
    <r>
      <rPr>
        <sz val="12"/>
        <rFont val="標楷體"/>
        <family val="4"/>
        <charset val="136"/>
      </rPr>
      <t>華城</t>
    </r>
  </si>
  <si>
    <r>
      <t xml:space="preserve"> </t>
    </r>
    <r>
      <rPr>
        <sz val="12"/>
        <rFont val="標楷體"/>
        <family val="4"/>
        <charset val="136"/>
      </rPr>
      <t>大億</t>
    </r>
  </si>
  <si>
    <r>
      <t xml:space="preserve"> </t>
    </r>
    <r>
      <rPr>
        <sz val="12"/>
        <rFont val="標楷體"/>
        <family val="4"/>
        <charset val="136"/>
      </rPr>
      <t>堤維西</t>
    </r>
  </si>
  <si>
    <r>
      <t xml:space="preserve"> </t>
    </r>
    <r>
      <rPr>
        <sz val="12"/>
        <rFont val="標楷體"/>
        <family val="4"/>
        <charset val="136"/>
      </rPr>
      <t>耿鼎</t>
    </r>
  </si>
  <si>
    <r>
      <t xml:space="preserve"> </t>
    </r>
    <r>
      <rPr>
        <sz val="12"/>
        <rFont val="標楷體"/>
        <family val="4"/>
        <charset val="136"/>
      </rPr>
      <t>江申</t>
    </r>
  </si>
  <si>
    <r>
      <t xml:space="preserve"> </t>
    </r>
    <r>
      <rPr>
        <sz val="12"/>
        <rFont val="標楷體"/>
        <family val="4"/>
        <charset val="136"/>
      </rPr>
      <t>日馳</t>
    </r>
  </si>
  <si>
    <r>
      <t xml:space="preserve"> </t>
    </r>
    <r>
      <rPr>
        <sz val="12"/>
        <rFont val="標楷體"/>
        <family val="4"/>
        <charset val="136"/>
      </rPr>
      <t>鑽全</t>
    </r>
  </si>
  <si>
    <r>
      <t xml:space="preserve"> </t>
    </r>
    <r>
      <rPr>
        <sz val="12"/>
        <rFont val="標楷體"/>
        <family val="4"/>
        <charset val="136"/>
      </rPr>
      <t>恩德</t>
    </r>
  </si>
  <si>
    <r>
      <t xml:space="preserve"> </t>
    </r>
    <r>
      <rPr>
        <sz val="12"/>
        <rFont val="標楷體"/>
        <family val="4"/>
        <charset val="136"/>
      </rPr>
      <t>樂事綠能</t>
    </r>
  </si>
  <si>
    <r>
      <t xml:space="preserve"> </t>
    </r>
    <r>
      <rPr>
        <sz val="12"/>
        <rFont val="標楷體"/>
        <family val="4"/>
        <charset val="136"/>
      </rPr>
      <t>亞崴</t>
    </r>
  </si>
  <si>
    <r>
      <t xml:space="preserve"> </t>
    </r>
    <r>
      <rPr>
        <sz val="12"/>
        <rFont val="標楷體"/>
        <family val="4"/>
        <charset val="136"/>
      </rPr>
      <t>高林股</t>
    </r>
  </si>
  <si>
    <r>
      <t xml:space="preserve"> </t>
    </r>
    <r>
      <rPr>
        <sz val="12"/>
        <rFont val="標楷體"/>
        <family val="4"/>
        <charset val="136"/>
      </rPr>
      <t>勤美</t>
    </r>
  </si>
  <si>
    <r>
      <t xml:space="preserve"> </t>
    </r>
    <r>
      <rPr>
        <sz val="12"/>
        <rFont val="標楷體"/>
        <family val="4"/>
        <charset val="136"/>
      </rPr>
      <t>車王電</t>
    </r>
  </si>
  <si>
    <r>
      <t xml:space="preserve"> </t>
    </r>
    <r>
      <rPr>
        <sz val="12"/>
        <rFont val="標楷體"/>
        <family val="4"/>
        <charset val="136"/>
      </rPr>
      <t>中宇</t>
    </r>
  </si>
  <si>
    <r>
      <t xml:space="preserve"> </t>
    </r>
    <r>
      <rPr>
        <sz val="12"/>
        <rFont val="標楷體"/>
        <family val="4"/>
        <charset val="136"/>
      </rPr>
      <t>和大</t>
    </r>
  </si>
  <si>
    <r>
      <t xml:space="preserve"> </t>
    </r>
    <r>
      <rPr>
        <sz val="12"/>
        <rFont val="標楷體"/>
        <family val="4"/>
        <charset val="136"/>
      </rPr>
      <t>廣隆</t>
    </r>
  </si>
  <si>
    <r>
      <t xml:space="preserve"> </t>
    </r>
    <r>
      <rPr>
        <sz val="12"/>
        <rFont val="標楷體"/>
        <family val="4"/>
        <charset val="136"/>
      </rPr>
      <t>正峰</t>
    </r>
  </si>
  <si>
    <r>
      <t xml:space="preserve"> </t>
    </r>
    <r>
      <rPr>
        <sz val="12"/>
        <rFont val="標楷體"/>
        <family val="4"/>
        <charset val="136"/>
      </rPr>
      <t>巨庭</t>
    </r>
  </si>
  <si>
    <r>
      <t xml:space="preserve"> </t>
    </r>
    <r>
      <rPr>
        <sz val="12"/>
        <rFont val="標楷體"/>
        <family val="4"/>
        <charset val="136"/>
      </rPr>
      <t>喬福</t>
    </r>
  </si>
  <si>
    <r>
      <t xml:space="preserve"> </t>
    </r>
    <r>
      <rPr>
        <sz val="12"/>
        <rFont val="標楷體"/>
        <family val="4"/>
        <charset val="136"/>
      </rPr>
      <t>錩泰</t>
    </r>
  </si>
  <si>
    <r>
      <t xml:space="preserve"> </t>
    </r>
    <r>
      <rPr>
        <sz val="12"/>
        <rFont val="標楷體"/>
        <family val="4"/>
        <charset val="136"/>
      </rPr>
      <t>伸興</t>
    </r>
  </si>
  <si>
    <r>
      <t xml:space="preserve"> </t>
    </r>
    <r>
      <rPr>
        <sz val="12"/>
        <rFont val="標楷體"/>
        <family val="4"/>
        <charset val="136"/>
      </rPr>
      <t>中砂</t>
    </r>
  </si>
  <si>
    <r>
      <t xml:space="preserve"> </t>
    </r>
    <r>
      <rPr>
        <sz val="12"/>
        <rFont val="標楷體"/>
        <family val="4"/>
        <charset val="136"/>
      </rPr>
      <t>倉佑</t>
    </r>
  </si>
  <si>
    <r>
      <t xml:space="preserve"> </t>
    </r>
    <r>
      <rPr>
        <sz val="12"/>
        <rFont val="標楷體"/>
        <family val="4"/>
        <charset val="136"/>
      </rPr>
      <t>信錦</t>
    </r>
  </si>
  <si>
    <r>
      <t xml:space="preserve"> </t>
    </r>
    <r>
      <rPr>
        <sz val="12"/>
        <rFont val="標楷體"/>
        <family val="4"/>
        <charset val="136"/>
      </rPr>
      <t>程泰</t>
    </r>
  </si>
  <si>
    <r>
      <t xml:space="preserve"> </t>
    </r>
    <r>
      <rPr>
        <sz val="12"/>
        <rFont val="標楷體"/>
        <family val="4"/>
        <charset val="136"/>
      </rPr>
      <t>吉茂</t>
    </r>
  </si>
  <si>
    <r>
      <t xml:space="preserve"> </t>
    </r>
    <r>
      <rPr>
        <sz val="12"/>
        <rFont val="標楷體"/>
        <family val="4"/>
        <charset val="136"/>
      </rPr>
      <t>永冠</t>
    </r>
    <r>
      <rPr>
        <sz val="12"/>
        <rFont val="Times New Roman"/>
        <family val="1"/>
      </rPr>
      <t>-KY</t>
    </r>
  </si>
  <si>
    <r>
      <t xml:space="preserve"> </t>
    </r>
    <r>
      <rPr>
        <sz val="12"/>
        <rFont val="標楷體"/>
        <family val="4"/>
        <charset val="136"/>
      </rPr>
      <t>亞德客</t>
    </r>
    <r>
      <rPr>
        <sz val="12"/>
        <rFont val="Times New Roman"/>
        <family val="1"/>
      </rPr>
      <t>-KY</t>
    </r>
  </si>
  <si>
    <r>
      <t xml:space="preserve"> </t>
    </r>
    <r>
      <rPr>
        <sz val="12"/>
        <rFont val="標楷體"/>
        <family val="4"/>
        <charset val="136"/>
      </rPr>
      <t>直得</t>
    </r>
  </si>
  <si>
    <r>
      <t xml:space="preserve"> </t>
    </r>
    <r>
      <rPr>
        <sz val="12"/>
        <rFont val="標楷體"/>
        <family val="4"/>
        <charset val="136"/>
      </rPr>
      <t>岱宇</t>
    </r>
  </si>
  <si>
    <r>
      <t xml:space="preserve"> </t>
    </r>
    <r>
      <rPr>
        <sz val="12"/>
        <rFont val="標楷體"/>
        <family val="4"/>
        <charset val="136"/>
      </rPr>
      <t>華電</t>
    </r>
  </si>
  <si>
    <r>
      <t xml:space="preserve"> </t>
    </r>
    <r>
      <rPr>
        <sz val="12"/>
        <rFont val="標楷體"/>
        <family val="4"/>
        <charset val="136"/>
      </rPr>
      <t>聲寶</t>
    </r>
  </si>
  <si>
    <r>
      <t xml:space="preserve"> </t>
    </r>
    <r>
      <rPr>
        <sz val="12"/>
        <rFont val="標楷體"/>
        <family val="4"/>
        <charset val="136"/>
      </rPr>
      <t>華新</t>
    </r>
  </si>
  <si>
    <r>
      <t xml:space="preserve"> </t>
    </r>
    <r>
      <rPr>
        <sz val="12"/>
        <rFont val="標楷體"/>
        <family val="4"/>
        <charset val="136"/>
      </rPr>
      <t>華榮</t>
    </r>
  </si>
  <si>
    <r>
      <t xml:space="preserve"> </t>
    </r>
    <r>
      <rPr>
        <sz val="12"/>
        <rFont val="標楷體"/>
        <family val="4"/>
        <charset val="136"/>
      </rPr>
      <t>大亞</t>
    </r>
  </si>
  <si>
    <r>
      <t xml:space="preserve"> </t>
    </r>
    <r>
      <rPr>
        <sz val="12"/>
        <rFont val="標楷體"/>
        <family val="4"/>
        <charset val="136"/>
      </rPr>
      <t>中電</t>
    </r>
  </si>
  <si>
    <r>
      <t xml:space="preserve"> </t>
    </r>
    <r>
      <rPr>
        <sz val="12"/>
        <rFont val="標楷體"/>
        <family val="4"/>
        <charset val="136"/>
      </rPr>
      <t>宏泰</t>
    </r>
  </si>
  <si>
    <r>
      <t xml:space="preserve"> </t>
    </r>
    <r>
      <rPr>
        <sz val="12"/>
        <rFont val="標楷體"/>
        <family val="4"/>
        <charset val="136"/>
      </rPr>
      <t>三洋電</t>
    </r>
  </si>
  <si>
    <r>
      <t xml:space="preserve"> </t>
    </r>
    <r>
      <rPr>
        <sz val="12"/>
        <rFont val="標楷體"/>
        <family val="4"/>
        <charset val="136"/>
      </rPr>
      <t>大山</t>
    </r>
  </si>
  <si>
    <r>
      <t xml:space="preserve"> </t>
    </r>
    <r>
      <rPr>
        <sz val="12"/>
        <rFont val="標楷體"/>
        <family val="4"/>
        <charset val="136"/>
      </rPr>
      <t>億泰</t>
    </r>
  </si>
  <si>
    <r>
      <t xml:space="preserve"> </t>
    </r>
    <r>
      <rPr>
        <sz val="12"/>
        <rFont val="標楷體"/>
        <family val="4"/>
        <charset val="136"/>
      </rPr>
      <t>榮星</t>
    </r>
  </si>
  <si>
    <r>
      <t xml:space="preserve"> </t>
    </r>
    <r>
      <rPr>
        <sz val="12"/>
        <rFont val="標楷體"/>
        <family val="4"/>
        <charset val="136"/>
      </rPr>
      <t>合機</t>
    </r>
  </si>
  <si>
    <r>
      <t xml:space="preserve"> </t>
    </r>
    <r>
      <rPr>
        <sz val="12"/>
        <rFont val="標楷體"/>
        <family val="4"/>
        <charset val="136"/>
      </rPr>
      <t>艾美特</t>
    </r>
    <r>
      <rPr>
        <sz val="12"/>
        <rFont val="Times New Roman"/>
        <family val="1"/>
      </rPr>
      <t>-KY</t>
    </r>
  </si>
  <si>
    <r>
      <t xml:space="preserve"> </t>
    </r>
    <r>
      <rPr>
        <sz val="12"/>
        <rFont val="標楷體"/>
        <family val="4"/>
        <charset val="136"/>
      </rPr>
      <t>中化</t>
    </r>
  </si>
  <si>
    <r>
      <t xml:space="preserve"> </t>
    </r>
    <r>
      <rPr>
        <sz val="12"/>
        <rFont val="標楷體"/>
        <family val="4"/>
        <charset val="136"/>
      </rPr>
      <t>南僑</t>
    </r>
  </si>
  <si>
    <r>
      <t xml:space="preserve"> </t>
    </r>
    <r>
      <rPr>
        <sz val="12"/>
        <rFont val="標楷體"/>
        <family val="4"/>
        <charset val="136"/>
      </rPr>
      <t>葡萄王</t>
    </r>
  </si>
  <si>
    <r>
      <t xml:space="preserve"> </t>
    </r>
    <r>
      <rPr>
        <sz val="12"/>
        <rFont val="標楷體"/>
        <family val="4"/>
        <charset val="136"/>
      </rPr>
      <t>東鹼</t>
    </r>
  </si>
  <si>
    <r>
      <t xml:space="preserve"> </t>
    </r>
    <r>
      <rPr>
        <sz val="12"/>
        <rFont val="標楷體"/>
        <family val="4"/>
        <charset val="136"/>
      </rPr>
      <t>和益</t>
    </r>
  </si>
  <si>
    <r>
      <t xml:space="preserve"> </t>
    </r>
    <r>
      <rPr>
        <sz val="12"/>
        <rFont val="標楷體"/>
        <family val="4"/>
        <charset val="136"/>
      </rPr>
      <t>東聯</t>
    </r>
  </si>
  <si>
    <r>
      <t xml:space="preserve"> </t>
    </r>
    <r>
      <rPr>
        <sz val="12"/>
        <rFont val="標楷體"/>
        <family val="4"/>
        <charset val="136"/>
      </rPr>
      <t>永光</t>
    </r>
  </si>
  <si>
    <r>
      <t xml:space="preserve"> </t>
    </r>
    <r>
      <rPr>
        <sz val="12"/>
        <rFont val="標楷體"/>
        <family val="4"/>
        <charset val="136"/>
      </rPr>
      <t>興農</t>
    </r>
  </si>
  <si>
    <r>
      <t xml:space="preserve"> </t>
    </r>
    <r>
      <rPr>
        <sz val="12"/>
        <rFont val="標楷體"/>
        <family val="4"/>
        <charset val="136"/>
      </rPr>
      <t>國化</t>
    </r>
  </si>
  <si>
    <r>
      <t xml:space="preserve"> </t>
    </r>
    <r>
      <rPr>
        <sz val="12"/>
        <rFont val="標楷體"/>
        <family val="4"/>
        <charset val="136"/>
      </rPr>
      <t>和桐</t>
    </r>
  </si>
  <si>
    <r>
      <t xml:space="preserve"> </t>
    </r>
    <r>
      <rPr>
        <sz val="12"/>
        <rFont val="標楷體"/>
        <family val="4"/>
        <charset val="136"/>
      </rPr>
      <t>長興</t>
    </r>
  </si>
  <si>
    <r>
      <t xml:space="preserve"> </t>
    </r>
    <r>
      <rPr>
        <sz val="12"/>
        <rFont val="標楷體"/>
        <family val="4"/>
        <charset val="136"/>
      </rPr>
      <t>中纖</t>
    </r>
  </si>
  <si>
    <r>
      <t xml:space="preserve"> </t>
    </r>
    <r>
      <rPr>
        <sz val="12"/>
        <rFont val="標楷體"/>
        <family val="4"/>
        <charset val="136"/>
      </rPr>
      <t>生達</t>
    </r>
  </si>
  <si>
    <r>
      <t xml:space="preserve"> </t>
    </r>
    <r>
      <rPr>
        <sz val="12"/>
        <rFont val="標楷體"/>
        <family val="4"/>
        <charset val="136"/>
      </rPr>
      <t>三晃</t>
    </r>
  </si>
  <si>
    <r>
      <t xml:space="preserve"> </t>
    </r>
    <r>
      <rPr>
        <sz val="12"/>
        <rFont val="標楷體"/>
        <family val="4"/>
        <charset val="136"/>
      </rPr>
      <t>台肥</t>
    </r>
  </si>
  <si>
    <r>
      <t xml:space="preserve"> </t>
    </r>
    <r>
      <rPr>
        <sz val="12"/>
        <rFont val="標楷體"/>
        <family val="4"/>
        <charset val="136"/>
      </rPr>
      <t>中碳</t>
    </r>
  </si>
  <si>
    <r>
      <t xml:space="preserve"> </t>
    </r>
    <r>
      <rPr>
        <sz val="12"/>
        <rFont val="標楷體"/>
        <family val="4"/>
        <charset val="136"/>
      </rPr>
      <t>元禎</t>
    </r>
  </si>
  <si>
    <r>
      <t xml:space="preserve"> </t>
    </r>
    <r>
      <rPr>
        <sz val="12"/>
        <rFont val="標楷體"/>
        <family val="4"/>
        <charset val="136"/>
      </rPr>
      <t>永記</t>
    </r>
  </si>
  <si>
    <r>
      <t xml:space="preserve"> </t>
    </r>
    <r>
      <rPr>
        <sz val="12"/>
        <rFont val="標楷體"/>
        <family val="4"/>
        <charset val="136"/>
      </rPr>
      <t>中華化</t>
    </r>
  </si>
  <si>
    <r>
      <t xml:space="preserve"> </t>
    </r>
    <r>
      <rPr>
        <sz val="12"/>
        <rFont val="標楷體"/>
        <family val="4"/>
        <charset val="136"/>
      </rPr>
      <t>花仙子</t>
    </r>
  </si>
  <si>
    <r>
      <t xml:space="preserve"> </t>
    </r>
    <r>
      <rPr>
        <sz val="12"/>
        <rFont val="標楷體"/>
        <family val="4"/>
        <charset val="136"/>
      </rPr>
      <t>美吾華</t>
    </r>
  </si>
  <si>
    <r>
      <t xml:space="preserve"> </t>
    </r>
    <r>
      <rPr>
        <sz val="12"/>
        <rFont val="標楷體"/>
        <family val="4"/>
        <charset val="136"/>
      </rPr>
      <t>毛寶</t>
    </r>
  </si>
  <si>
    <r>
      <t xml:space="preserve"> </t>
    </r>
    <r>
      <rPr>
        <sz val="12"/>
        <rFont val="標楷體"/>
        <family val="4"/>
        <charset val="136"/>
      </rPr>
      <t>五鼎</t>
    </r>
  </si>
  <si>
    <r>
      <t xml:space="preserve"> </t>
    </r>
    <r>
      <rPr>
        <sz val="12"/>
        <rFont val="標楷體"/>
        <family val="4"/>
        <charset val="136"/>
      </rPr>
      <t>杏輝</t>
    </r>
  </si>
  <si>
    <r>
      <t xml:space="preserve"> </t>
    </r>
    <r>
      <rPr>
        <sz val="12"/>
        <rFont val="標楷體"/>
        <family val="4"/>
        <charset val="136"/>
      </rPr>
      <t>日勝化</t>
    </r>
  </si>
  <si>
    <r>
      <t xml:space="preserve"> </t>
    </r>
    <r>
      <rPr>
        <sz val="12"/>
        <rFont val="標楷體"/>
        <family val="4"/>
        <charset val="136"/>
      </rPr>
      <t>喬山</t>
    </r>
  </si>
  <si>
    <r>
      <t xml:space="preserve"> </t>
    </r>
    <r>
      <rPr>
        <sz val="12"/>
        <rFont val="標楷體"/>
        <family val="4"/>
        <charset val="136"/>
      </rPr>
      <t>臺鹽</t>
    </r>
  </si>
  <si>
    <r>
      <t xml:space="preserve"> </t>
    </r>
    <r>
      <rPr>
        <sz val="12"/>
        <rFont val="標楷體"/>
        <family val="4"/>
        <charset val="136"/>
      </rPr>
      <t>南光</t>
    </r>
  </si>
  <si>
    <r>
      <t xml:space="preserve"> </t>
    </r>
    <r>
      <rPr>
        <sz val="12"/>
        <rFont val="標楷體"/>
        <family val="4"/>
        <charset val="136"/>
      </rPr>
      <t>寶齡富錦</t>
    </r>
  </si>
  <si>
    <r>
      <t xml:space="preserve"> </t>
    </r>
    <r>
      <rPr>
        <sz val="12"/>
        <rFont val="標楷體"/>
        <family val="4"/>
        <charset val="136"/>
      </rPr>
      <t>中化生</t>
    </r>
  </si>
  <si>
    <r>
      <t xml:space="preserve"> </t>
    </r>
    <r>
      <rPr>
        <sz val="12"/>
        <rFont val="標楷體"/>
        <family val="4"/>
        <charset val="136"/>
      </rPr>
      <t>勝一</t>
    </r>
  </si>
  <si>
    <r>
      <t xml:space="preserve"> </t>
    </r>
    <r>
      <rPr>
        <sz val="12"/>
        <rFont val="標楷體"/>
        <family val="4"/>
        <charset val="136"/>
      </rPr>
      <t>展宇</t>
    </r>
  </si>
  <si>
    <r>
      <t xml:space="preserve"> </t>
    </r>
    <r>
      <rPr>
        <sz val="12"/>
        <rFont val="標楷體"/>
        <family val="4"/>
        <charset val="136"/>
      </rPr>
      <t>和康生</t>
    </r>
  </si>
  <si>
    <r>
      <t xml:space="preserve"> </t>
    </r>
    <r>
      <rPr>
        <sz val="12"/>
        <rFont val="標楷體"/>
        <family val="4"/>
        <charset val="136"/>
      </rPr>
      <t>科妍</t>
    </r>
  </si>
  <si>
    <r>
      <t xml:space="preserve"> </t>
    </r>
    <r>
      <rPr>
        <sz val="12"/>
        <rFont val="標楷體"/>
        <family val="4"/>
        <charset val="136"/>
      </rPr>
      <t>神隆</t>
    </r>
  </si>
  <si>
    <r>
      <t xml:space="preserve"> </t>
    </r>
    <r>
      <rPr>
        <sz val="12"/>
        <rFont val="標楷體"/>
        <family val="4"/>
        <charset val="136"/>
      </rPr>
      <t>美時</t>
    </r>
  </si>
  <si>
    <r>
      <t xml:space="preserve"> </t>
    </r>
    <r>
      <rPr>
        <sz val="12"/>
        <rFont val="標楷體"/>
        <family val="4"/>
        <charset val="136"/>
      </rPr>
      <t>台玻</t>
    </r>
  </si>
  <si>
    <r>
      <t xml:space="preserve"> </t>
    </r>
    <r>
      <rPr>
        <sz val="12"/>
        <rFont val="標楷體"/>
        <family val="4"/>
        <charset val="136"/>
      </rPr>
      <t>寶徠</t>
    </r>
  </si>
  <si>
    <r>
      <t xml:space="preserve"> </t>
    </r>
    <r>
      <rPr>
        <sz val="12"/>
        <rFont val="標楷體"/>
        <family val="4"/>
        <charset val="136"/>
      </rPr>
      <t>冠軍</t>
    </r>
  </si>
  <si>
    <r>
      <t xml:space="preserve"> </t>
    </r>
    <r>
      <rPr>
        <sz val="12"/>
        <rFont val="標楷體"/>
        <family val="4"/>
        <charset val="136"/>
      </rPr>
      <t>潤隆</t>
    </r>
  </si>
  <si>
    <r>
      <t xml:space="preserve"> </t>
    </r>
    <r>
      <rPr>
        <sz val="12"/>
        <rFont val="標楷體"/>
        <family val="4"/>
        <charset val="136"/>
      </rPr>
      <t>中釉</t>
    </r>
  </si>
  <si>
    <r>
      <t xml:space="preserve"> </t>
    </r>
    <r>
      <rPr>
        <sz val="12"/>
        <rFont val="標楷體"/>
        <family val="4"/>
        <charset val="136"/>
      </rPr>
      <t>和成</t>
    </r>
  </si>
  <si>
    <r>
      <t xml:space="preserve"> </t>
    </r>
    <r>
      <rPr>
        <sz val="12"/>
        <rFont val="標楷體"/>
        <family val="4"/>
        <charset val="136"/>
      </rPr>
      <t>凱撒衛</t>
    </r>
  </si>
  <si>
    <r>
      <t xml:space="preserve"> </t>
    </r>
    <r>
      <rPr>
        <sz val="12"/>
        <rFont val="標楷體"/>
        <family val="4"/>
        <charset val="136"/>
      </rPr>
      <t>士紙</t>
    </r>
  </si>
  <si>
    <r>
      <t xml:space="preserve"> </t>
    </r>
    <r>
      <rPr>
        <sz val="12"/>
        <rFont val="標楷體"/>
        <family val="4"/>
        <charset val="136"/>
      </rPr>
      <t>正隆</t>
    </r>
  </si>
  <si>
    <r>
      <t xml:space="preserve"> </t>
    </r>
    <r>
      <rPr>
        <sz val="12"/>
        <rFont val="標楷體"/>
        <family val="4"/>
        <charset val="136"/>
      </rPr>
      <t>華紙</t>
    </r>
  </si>
  <si>
    <r>
      <t xml:space="preserve"> </t>
    </r>
    <r>
      <rPr>
        <sz val="12"/>
        <rFont val="標楷體"/>
        <family val="4"/>
        <charset val="136"/>
      </rPr>
      <t>寶隆</t>
    </r>
  </si>
  <si>
    <r>
      <t xml:space="preserve"> </t>
    </r>
    <r>
      <rPr>
        <sz val="12"/>
        <rFont val="標楷體"/>
        <family val="4"/>
        <charset val="136"/>
      </rPr>
      <t>永豐餘</t>
    </r>
  </si>
  <si>
    <r>
      <t xml:space="preserve"> </t>
    </r>
    <r>
      <rPr>
        <sz val="12"/>
        <rFont val="標楷體"/>
        <family val="4"/>
        <charset val="136"/>
      </rPr>
      <t>榮成</t>
    </r>
  </si>
  <si>
    <r>
      <t xml:space="preserve"> </t>
    </r>
    <r>
      <rPr>
        <sz val="12"/>
        <rFont val="標楷體"/>
        <family val="4"/>
        <charset val="136"/>
      </rPr>
      <t>中鋼</t>
    </r>
  </si>
  <si>
    <r>
      <t xml:space="preserve"> </t>
    </r>
    <r>
      <rPr>
        <sz val="12"/>
        <rFont val="標楷體"/>
        <family val="4"/>
        <charset val="136"/>
      </rPr>
      <t>東和鋼鐵</t>
    </r>
  </si>
  <si>
    <r>
      <t xml:space="preserve"> </t>
    </r>
    <r>
      <rPr>
        <sz val="12"/>
        <rFont val="標楷體"/>
        <family val="4"/>
        <charset val="136"/>
      </rPr>
      <t>燁興</t>
    </r>
  </si>
  <si>
    <r>
      <t xml:space="preserve"> </t>
    </r>
    <r>
      <rPr>
        <sz val="12"/>
        <rFont val="標楷體"/>
        <family val="4"/>
        <charset val="136"/>
      </rPr>
      <t>高興昌</t>
    </r>
  </si>
  <si>
    <r>
      <t xml:space="preserve"> </t>
    </r>
    <r>
      <rPr>
        <sz val="12"/>
        <rFont val="標楷體"/>
        <family val="4"/>
        <charset val="136"/>
      </rPr>
      <t>第一銅</t>
    </r>
  </si>
  <si>
    <r>
      <t xml:space="preserve"> </t>
    </r>
    <r>
      <rPr>
        <sz val="12"/>
        <rFont val="標楷體"/>
        <family val="4"/>
        <charset val="136"/>
      </rPr>
      <t>春源</t>
    </r>
  </si>
  <si>
    <r>
      <t xml:space="preserve"> </t>
    </r>
    <r>
      <rPr>
        <sz val="12"/>
        <rFont val="標楷體"/>
        <family val="4"/>
        <charset val="136"/>
      </rPr>
      <t>春雨</t>
    </r>
  </si>
  <si>
    <r>
      <t xml:space="preserve"> </t>
    </r>
    <r>
      <rPr>
        <sz val="12"/>
        <rFont val="標楷體"/>
        <family val="4"/>
        <charset val="136"/>
      </rPr>
      <t>中鋼構</t>
    </r>
  </si>
  <si>
    <r>
      <t xml:space="preserve"> </t>
    </r>
    <r>
      <rPr>
        <sz val="12"/>
        <rFont val="標楷體"/>
        <family val="4"/>
        <charset val="136"/>
      </rPr>
      <t>中鴻</t>
    </r>
  </si>
  <si>
    <r>
      <t xml:space="preserve"> </t>
    </r>
    <r>
      <rPr>
        <sz val="12"/>
        <rFont val="標楷體"/>
        <family val="4"/>
        <charset val="136"/>
      </rPr>
      <t>豐興</t>
    </r>
  </si>
  <si>
    <r>
      <t xml:space="preserve"> </t>
    </r>
    <r>
      <rPr>
        <sz val="12"/>
        <rFont val="標楷體"/>
        <family val="4"/>
        <charset val="136"/>
      </rPr>
      <t>官田鋼</t>
    </r>
  </si>
  <si>
    <r>
      <t xml:space="preserve"> </t>
    </r>
    <r>
      <rPr>
        <sz val="12"/>
        <rFont val="標楷體"/>
        <family val="4"/>
        <charset val="136"/>
      </rPr>
      <t>美亞</t>
    </r>
  </si>
  <si>
    <r>
      <t xml:space="preserve"> </t>
    </r>
    <r>
      <rPr>
        <sz val="12"/>
        <rFont val="標楷體"/>
        <family val="4"/>
        <charset val="136"/>
      </rPr>
      <t>聚亨</t>
    </r>
  </si>
  <si>
    <r>
      <t xml:space="preserve"> </t>
    </r>
    <r>
      <rPr>
        <sz val="12"/>
        <rFont val="標楷體"/>
        <family val="4"/>
        <charset val="136"/>
      </rPr>
      <t>燁輝</t>
    </r>
  </si>
  <si>
    <r>
      <t xml:space="preserve"> </t>
    </r>
    <r>
      <rPr>
        <sz val="12"/>
        <rFont val="標楷體"/>
        <family val="4"/>
        <charset val="136"/>
      </rPr>
      <t>志聯</t>
    </r>
  </si>
  <si>
    <r>
      <t xml:space="preserve"> </t>
    </r>
    <r>
      <rPr>
        <sz val="12"/>
        <rFont val="標楷體"/>
        <family val="4"/>
        <charset val="136"/>
      </rPr>
      <t>千興</t>
    </r>
  </si>
  <si>
    <r>
      <t xml:space="preserve"> </t>
    </r>
    <r>
      <rPr>
        <sz val="12"/>
        <rFont val="標楷體"/>
        <family val="4"/>
        <charset val="136"/>
      </rPr>
      <t>大成鋼</t>
    </r>
  </si>
  <si>
    <r>
      <t xml:space="preserve"> </t>
    </r>
    <r>
      <rPr>
        <sz val="12"/>
        <rFont val="標楷體"/>
        <family val="4"/>
        <charset val="136"/>
      </rPr>
      <t>威致</t>
    </r>
  </si>
  <si>
    <r>
      <t xml:space="preserve"> </t>
    </r>
    <r>
      <rPr>
        <sz val="12"/>
        <rFont val="標楷體"/>
        <family val="4"/>
        <charset val="136"/>
      </rPr>
      <t>盛餘</t>
    </r>
  </si>
  <si>
    <r>
      <t xml:space="preserve"> </t>
    </r>
    <r>
      <rPr>
        <sz val="12"/>
        <rFont val="標楷體"/>
        <family val="4"/>
        <charset val="136"/>
      </rPr>
      <t>彰源</t>
    </r>
  </si>
  <si>
    <r>
      <t xml:space="preserve"> </t>
    </r>
    <r>
      <rPr>
        <sz val="12"/>
        <rFont val="標楷體"/>
        <family val="4"/>
        <charset val="136"/>
      </rPr>
      <t>新光鋼</t>
    </r>
  </si>
  <si>
    <r>
      <t xml:space="preserve"> </t>
    </r>
    <r>
      <rPr>
        <sz val="12"/>
        <rFont val="標楷體"/>
        <family val="4"/>
        <charset val="136"/>
      </rPr>
      <t>新鋼</t>
    </r>
  </si>
  <si>
    <r>
      <t xml:space="preserve"> </t>
    </r>
    <r>
      <rPr>
        <sz val="12"/>
        <rFont val="標楷體"/>
        <family val="4"/>
        <charset val="136"/>
      </rPr>
      <t>佳大</t>
    </r>
  </si>
  <si>
    <r>
      <t xml:space="preserve"> </t>
    </r>
    <r>
      <rPr>
        <sz val="12"/>
        <rFont val="標楷體"/>
        <family val="4"/>
        <charset val="136"/>
      </rPr>
      <t>允強</t>
    </r>
  </si>
  <si>
    <r>
      <t xml:space="preserve"> </t>
    </r>
    <r>
      <rPr>
        <sz val="12"/>
        <rFont val="標楷體"/>
        <family val="4"/>
        <charset val="136"/>
      </rPr>
      <t>海光</t>
    </r>
  </si>
  <si>
    <r>
      <t xml:space="preserve"> </t>
    </r>
    <r>
      <rPr>
        <sz val="12"/>
        <rFont val="標楷體"/>
        <family val="4"/>
        <charset val="136"/>
      </rPr>
      <t>上銀</t>
    </r>
  </si>
  <si>
    <r>
      <t xml:space="preserve"> </t>
    </r>
    <r>
      <rPr>
        <sz val="12"/>
        <rFont val="標楷體"/>
        <family val="4"/>
        <charset val="136"/>
      </rPr>
      <t>川湖</t>
    </r>
  </si>
  <si>
    <r>
      <t xml:space="preserve"> </t>
    </r>
    <r>
      <rPr>
        <sz val="12"/>
        <rFont val="標楷體"/>
        <family val="4"/>
        <charset val="136"/>
      </rPr>
      <t>橋椿</t>
    </r>
  </si>
  <si>
    <r>
      <t xml:space="preserve"> </t>
    </r>
    <r>
      <rPr>
        <sz val="12"/>
        <rFont val="標楷體"/>
        <family val="4"/>
        <charset val="136"/>
      </rPr>
      <t>運錩</t>
    </r>
  </si>
  <si>
    <r>
      <t xml:space="preserve"> </t>
    </r>
    <r>
      <rPr>
        <sz val="12"/>
        <rFont val="標楷體"/>
        <family val="4"/>
        <charset val="136"/>
      </rPr>
      <t>南港</t>
    </r>
  </si>
  <si>
    <r>
      <t xml:space="preserve"> </t>
    </r>
    <r>
      <rPr>
        <sz val="12"/>
        <rFont val="標楷體"/>
        <family val="4"/>
        <charset val="136"/>
      </rPr>
      <t>泰豐</t>
    </r>
  </si>
  <si>
    <r>
      <t xml:space="preserve"> </t>
    </r>
    <r>
      <rPr>
        <sz val="12"/>
        <rFont val="標楷體"/>
        <family val="4"/>
        <charset val="136"/>
      </rPr>
      <t>台橡</t>
    </r>
  </si>
  <si>
    <r>
      <t xml:space="preserve"> </t>
    </r>
    <r>
      <rPr>
        <sz val="12"/>
        <rFont val="標楷體"/>
        <family val="4"/>
        <charset val="136"/>
      </rPr>
      <t>國際中橡</t>
    </r>
  </si>
  <si>
    <r>
      <t xml:space="preserve"> </t>
    </r>
    <r>
      <rPr>
        <sz val="12"/>
        <rFont val="標楷體"/>
        <family val="4"/>
        <charset val="136"/>
      </rPr>
      <t>正新</t>
    </r>
  </si>
  <si>
    <r>
      <t xml:space="preserve"> </t>
    </r>
    <r>
      <rPr>
        <sz val="12"/>
        <rFont val="標楷體"/>
        <family val="4"/>
        <charset val="136"/>
      </rPr>
      <t>建大</t>
    </r>
  </si>
  <si>
    <r>
      <t xml:space="preserve"> </t>
    </r>
    <r>
      <rPr>
        <sz val="12"/>
        <rFont val="標楷體"/>
        <family val="4"/>
        <charset val="136"/>
      </rPr>
      <t>厚生</t>
    </r>
  </si>
  <si>
    <r>
      <t xml:space="preserve"> </t>
    </r>
    <r>
      <rPr>
        <sz val="12"/>
        <rFont val="標楷體"/>
        <family val="4"/>
        <charset val="136"/>
      </rPr>
      <t>南帝</t>
    </r>
  </si>
  <si>
    <r>
      <t xml:space="preserve"> </t>
    </r>
    <r>
      <rPr>
        <sz val="12"/>
        <rFont val="標楷體"/>
        <family val="4"/>
        <charset val="136"/>
      </rPr>
      <t>華豐</t>
    </r>
  </si>
  <si>
    <r>
      <t xml:space="preserve"> </t>
    </r>
    <r>
      <rPr>
        <sz val="12"/>
        <rFont val="標楷體"/>
        <family val="4"/>
        <charset val="136"/>
      </rPr>
      <t>鑫永銓</t>
    </r>
  </si>
  <si>
    <r>
      <t xml:space="preserve"> </t>
    </r>
    <r>
      <rPr>
        <sz val="12"/>
        <rFont val="標楷體"/>
        <family val="4"/>
        <charset val="136"/>
      </rPr>
      <t>六暉</t>
    </r>
    <r>
      <rPr>
        <sz val="12"/>
        <rFont val="Times New Roman"/>
        <family val="1"/>
      </rPr>
      <t>-KY</t>
    </r>
  </si>
  <si>
    <r>
      <t xml:space="preserve"> </t>
    </r>
    <r>
      <rPr>
        <sz val="12"/>
        <rFont val="標楷體"/>
        <family val="4"/>
        <charset val="136"/>
      </rPr>
      <t>裕隆</t>
    </r>
  </si>
  <si>
    <r>
      <t xml:space="preserve"> </t>
    </r>
    <r>
      <rPr>
        <sz val="12"/>
        <rFont val="標楷體"/>
        <family val="4"/>
        <charset val="136"/>
      </rPr>
      <t>中華</t>
    </r>
  </si>
  <si>
    <r>
      <t xml:space="preserve"> </t>
    </r>
    <r>
      <rPr>
        <sz val="12"/>
        <rFont val="標楷體"/>
        <family val="4"/>
        <charset val="136"/>
      </rPr>
      <t>三陽工業</t>
    </r>
  </si>
  <si>
    <r>
      <t xml:space="preserve"> </t>
    </r>
    <r>
      <rPr>
        <sz val="12"/>
        <rFont val="標楷體"/>
        <family val="4"/>
        <charset val="136"/>
      </rPr>
      <t>和泰車</t>
    </r>
  </si>
  <si>
    <r>
      <t xml:space="preserve"> </t>
    </r>
    <r>
      <rPr>
        <sz val="12"/>
        <rFont val="標楷體"/>
        <family val="4"/>
        <charset val="136"/>
      </rPr>
      <t>台船</t>
    </r>
  </si>
  <si>
    <r>
      <t xml:space="preserve"> </t>
    </r>
    <r>
      <rPr>
        <sz val="12"/>
        <rFont val="標楷體"/>
        <family val="4"/>
        <charset val="136"/>
      </rPr>
      <t>長榮鋼</t>
    </r>
  </si>
  <si>
    <r>
      <t xml:space="preserve"> </t>
    </r>
    <r>
      <rPr>
        <sz val="12"/>
        <rFont val="標楷體"/>
        <family val="4"/>
        <charset val="136"/>
      </rPr>
      <t>裕日車</t>
    </r>
  </si>
  <si>
    <r>
      <t xml:space="preserve"> </t>
    </r>
    <r>
      <rPr>
        <sz val="12"/>
        <rFont val="標楷體"/>
        <family val="4"/>
        <charset val="136"/>
      </rPr>
      <t>劍麟</t>
    </r>
  </si>
  <si>
    <r>
      <t xml:space="preserve"> </t>
    </r>
    <r>
      <rPr>
        <sz val="12"/>
        <rFont val="標楷體"/>
        <family val="4"/>
        <charset val="136"/>
      </rPr>
      <t>為升</t>
    </r>
  </si>
  <si>
    <r>
      <t xml:space="preserve"> </t>
    </r>
    <r>
      <rPr>
        <sz val="12"/>
        <rFont val="標楷體"/>
        <family val="4"/>
        <charset val="136"/>
      </rPr>
      <t>宇隆</t>
    </r>
  </si>
  <si>
    <r>
      <t xml:space="preserve"> </t>
    </r>
    <r>
      <rPr>
        <sz val="12"/>
        <rFont val="標楷體"/>
        <family val="4"/>
        <charset val="136"/>
      </rPr>
      <t>百達</t>
    </r>
    <r>
      <rPr>
        <sz val="12"/>
        <rFont val="Times New Roman"/>
        <family val="1"/>
      </rPr>
      <t>-KY</t>
    </r>
  </si>
  <si>
    <r>
      <t xml:space="preserve"> </t>
    </r>
    <r>
      <rPr>
        <sz val="12"/>
        <rFont val="標楷體"/>
        <family val="4"/>
        <charset val="136"/>
      </rPr>
      <t>英利</t>
    </r>
    <r>
      <rPr>
        <sz val="12"/>
        <rFont val="Times New Roman"/>
        <family val="1"/>
      </rPr>
      <t>-KY</t>
    </r>
  </si>
  <si>
    <r>
      <t xml:space="preserve"> </t>
    </r>
    <r>
      <rPr>
        <sz val="12"/>
        <rFont val="標楷體"/>
        <family val="4"/>
        <charset val="136"/>
      </rPr>
      <t>艾姆勒</t>
    </r>
  </si>
  <si>
    <r>
      <t xml:space="preserve"> </t>
    </r>
    <r>
      <rPr>
        <sz val="12"/>
        <rFont val="標楷體"/>
        <family val="4"/>
        <charset val="136"/>
      </rPr>
      <t>宏旭</t>
    </r>
    <r>
      <rPr>
        <sz val="12"/>
        <rFont val="Times New Roman"/>
        <family val="1"/>
      </rPr>
      <t>-KY</t>
    </r>
  </si>
  <si>
    <r>
      <t xml:space="preserve"> </t>
    </r>
    <r>
      <rPr>
        <sz val="12"/>
        <rFont val="標楷體"/>
        <family val="4"/>
        <charset val="136"/>
      </rPr>
      <t>汎德永業</t>
    </r>
  </si>
  <si>
    <r>
      <t xml:space="preserve"> </t>
    </r>
    <r>
      <rPr>
        <sz val="12"/>
        <rFont val="標楷體"/>
        <family val="4"/>
        <charset val="136"/>
      </rPr>
      <t>光寶科</t>
    </r>
  </si>
  <si>
    <r>
      <t xml:space="preserve"> </t>
    </r>
    <r>
      <rPr>
        <sz val="12"/>
        <rFont val="標楷體"/>
        <family val="4"/>
        <charset val="136"/>
      </rPr>
      <t>麗正</t>
    </r>
  </si>
  <si>
    <r>
      <t xml:space="preserve"> </t>
    </r>
    <r>
      <rPr>
        <sz val="12"/>
        <rFont val="標楷體"/>
        <family val="4"/>
        <charset val="136"/>
      </rPr>
      <t>聯電</t>
    </r>
  </si>
  <si>
    <r>
      <t xml:space="preserve"> </t>
    </r>
    <r>
      <rPr>
        <sz val="12"/>
        <rFont val="標楷體"/>
        <family val="4"/>
        <charset val="136"/>
      </rPr>
      <t>全友</t>
    </r>
  </si>
  <si>
    <r>
      <t xml:space="preserve"> </t>
    </r>
    <r>
      <rPr>
        <sz val="12"/>
        <rFont val="標楷體"/>
        <family val="4"/>
        <charset val="136"/>
      </rPr>
      <t>台達電</t>
    </r>
  </si>
  <si>
    <r>
      <t xml:space="preserve"> </t>
    </r>
    <r>
      <rPr>
        <sz val="12"/>
        <rFont val="標楷體"/>
        <family val="4"/>
        <charset val="136"/>
      </rPr>
      <t>金寶</t>
    </r>
  </si>
  <si>
    <r>
      <t xml:space="preserve"> </t>
    </r>
    <r>
      <rPr>
        <sz val="12"/>
        <rFont val="標楷體"/>
        <family val="4"/>
        <charset val="136"/>
      </rPr>
      <t>華通</t>
    </r>
  </si>
  <si>
    <r>
      <t xml:space="preserve"> </t>
    </r>
    <r>
      <rPr>
        <sz val="12"/>
        <rFont val="標楷體"/>
        <family val="4"/>
        <charset val="136"/>
      </rPr>
      <t>台揚</t>
    </r>
  </si>
  <si>
    <r>
      <t xml:space="preserve"> </t>
    </r>
    <r>
      <rPr>
        <sz val="12"/>
        <rFont val="標楷體"/>
        <family val="4"/>
        <charset val="136"/>
      </rPr>
      <t>楠梓電</t>
    </r>
  </si>
  <si>
    <r>
      <t xml:space="preserve"> </t>
    </r>
    <r>
      <rPr>
        <sz val="12"/>
        <rFont val="標楷體"/>
        <family val="4"/>
        <charset val="136"/>
      </rPr>
      <t>鴻海</t>
    </r>
  </si>
  <si>
    <r>
      <t xml:space="preserve"> </t>
    </r>
    <r>
      <rPr>
        <sz val="12"/>
        <rFont val="標楷體"/>
        <family val="4"/>
        <charset val="136"/>
      </rPr>
      <t>東訊</t>
    </r>
  </si>
  <si>
    <r>
      <t xml:space="preserve"> </t>
    </r>
    <r>
      <rPr>
        <sz val="12"/>
        <rFont val="標楷體"/>
        <family val="4"/>
        <charset val="136"/>
      </rPr>
      <t>中環</t>
    </r>
  </si>
  <si>
    <r>
      <t xml:space="preserve"> </t>
    </r>
    <r>
      <rPr>
        <sz val="12"/>
        <rFont val="標楷體"/>
        <family val="4"/>
        <charset val="136"/>
      </rPr>
      <t>仁寶</t>
    </r>
  </si>
  <si>
    <r>
      <t xml:space="preserve"> </t>
    </r>
    <r>
      <rPr>
        <sz val="12"/>
        <rFont val="標楷體"/>
        <family val="4"/>
        <charset val="136"/>
      </rPr>
      <t>國巨</t>
    </r>
  </si>
  <si>
    <r>
      <t xml:space="preserve"> </t>
    </r>
    <r>
      <rPr>
        <sz val="12"/>
        <rFont val="標楷體"/>
        <family val="4"/>
        <charset val="136"/>
      </rPr>
      <t>廣宇</t>
    </r>
  </si>
  <si>
    <r>
      <t xml:space="preserve"> </t>
    </r>
    <r>
      <rPr>
        <sz val="12"/>
        <rFont val="標楷體"/>
        <family val="4"/>
        <charset val="136"/>
      </rPr>
      <t>華泰</t>
    </r>
  </si>
  <si>
    <r>
      <t xml:space="preserve"> </t>
    </r>
    <r>
      <rPr>
        <sz val="12"/>
        <rFont val="標楷體"/>
        <family val="4"/>
        <charset val="136"/>
      </rPr>
      <t>台積電</t>
    </r>
  </si>
  <si>
    <r>
      <t xml:space="preserve"> </t>
    </r>
    <r>
      <rPr>
        <sz val="12"/>
        <rFont val="標楷體"/>
        <family val="4"/>
        <charset val="136"/>
      </rPr>
      <t>精英</t>
    </r>
  </si>
  <si>
    <r>
      <t xml:space="preserve"> </t>
    </r>
    <r>
      <rPr>
        <sz val="12"/>
        <rFont val="標楷體"/>
        <family val="4"/>
        <charset val="136"/>
      </rPr>
      <t>友訊</t>
    </r>
  </si>
  <si>
    <r>
      <t xml:space="preserve"> </t>
    </r>
    <r>
      <rPr>
        <sz val="12"/>
        <rFont val="標楷體"/>
        <family val="4"/>
        <charset val="136"/>
      </rPr>
      <t>旺宏</t>
    </r>
  </si>
  <si>
    <r>
      <t xml:space="preserve"> </t>
    </r>
    <r>
      <rPr>
        <sz val="12"/>
        <rFont val="標楷體"/>
        <family val="4"/>
        <charset val="136"/>
      </rPr>
      <t>光罩</t>
    </r>
  </si>
  <si>
    <r>
      <t xml:space="preserve"> </t>
    </r>
    <r>
      <rPr>
        <sz val="12"/>
        <rFont val="標楷體"/>
        <family val="4"/>
        <charset val="136"/>
      </rPr>
      <t>台亞</t>
    </r>
  </si>
  <si>
    <r>
      <t xml:space="preserve"> </t>
    </r>
    <r>
      <rPr>
        <sz val="12"/>
        <rFont val="標楷體"/>
        <family val="4"/>
        <charset val="136"/>
      </rPr>
      <t>茂矽</t>
    </r>
  </si>
  <si>
    <r>
      <t xml:space="preserve"> </t>
    </r>
    <r>
      <rPr>
        <sz val="12"/>
        <rFont val="標楷體"/>
        <family val="4"/>
        <charset val="136"/>
      </rPr>
      <t>華邦電</t>
    </r>
  </si>
  <si>
    <r>
      <t xml:space="preserve"> </t>
    </r>
    <r>
      <rPr>
        <sz val="12"/>
        <rFont val="標楷體"/>
        <family val="4"/>
        <charset val="136"/>
      </rPr>
      <t>智邦</t>
    </r>
  </si>
  <si>
    <r>
      <t xml:space="preserve"> </t>
    </r>
    <r>
      <rPr>
        <sz val="12"/>
        <rFont val="標楷體"/>
        <family val="4"/>
        <charset val="136"/>
      </rPr>
      <t>聯強</t>
    </r>
  </si>
  <si>
    <r>
      <t xml:space="preserve"> </t>
    </r>
    <r>
      <rPr>
        <sz val="12"/>
        <rFont val="標楷體"/>
        <family val="4"/>
        <charset val="136"/>
      </rPr>
      <t>海悅</t>
    </r>
  </si>
  <si>
    <r>
      <t xml:space="preserve"> </t>
    </r>
    <r>
      <rPr>
        <sz val="12"/>
        <rFont val="標楷體"/>
        <family val="4"/>
        <charset val="136"/>
      </rPr>
      <t>錸德</t>
    </r>
  </si>
  <si>
    <r>
      <t xml:space="preserve"> </t>
    </r>
    <r>
      <rPr>
        <sz val="12"/>
        <rFont val="標楷體"/>
        <family val="4"/>
        <charset val="136"/>
      </rPr>
      <t>順德</t>
    </r>
  </si>
  <si>
    <r>
      <t xml:space="preserve"> </t>
    </r>
    <r>
      <rPr>
        <sz val="12"/>
        <rFont val="標楷體"/>
        <family val="4"/>
        <charset val="136"/>
      </rPr>
      <t>佳世達</t>
    </r>
  </si>
  <si>
    <r>
      <t xml:space="preserve"> </t>
    </r>
    <r>
      <rPr>
        <sz val="12"/>
        <rFont val="標楷體"/>
        <family val="4"/>
        <charset val="136"/>
      </rPr>
      <t>宏碁</t>
    </r>
  </si>
  <si>
    <r>
      <t xml:space="preserve"> </t>
    </r>
    <r>
      <rPr>
        <sz val="12"/>
        <rFont val="標楷體"/>
        <family val="4"/>
        <charset val="136"/>
      </rPr>
      <t>鴻準</t>
    </r>
  </si>
  <si>
    <r>
      <t xml:space="preserve"> </t>
    </r>
    <r>
      <rPr>
        <sz val="12"/>
        <rFont val="標楷體"/>
        <family val="4"/>
        <charset val="136"/>
      </rPr>
      <t>敬鵬</t>
    </r>
  </si>
  <si>
    <r>
      <t xml:space="preserve"> </t>
    </r>
    <r>
      <rPr>
        <sz val="12"/>
        <rFont val="標楷體"/>
        <family val="4"/>
        <charset val="136"/>
      </rPr>
      <t>英業達</t>
    </r>
  </si>
  <si>
    <r>
      <t xml:space="preserve"> </t>
    </r>
    <r>
      <rPr>
        <sz val="12"/>
        <rFont val="標楷體"/>
        <family val="4"/>
        <charset val="136"/>
      </rPr>
      <t>華碩</t>
    </r>
  </si>
  <si>
    <r>
      <t xml:space="preserve"> </t>
    </r>
    <r>
      <rPr>
        <sz val="12"/>
        <rFont val="標楷體"/>
        <family val="4"/>
        <charset val="136"/>
      </rPr>
      <t>廷鑫</t>
    </r>
  </si>
  <si>
    <r>
      <t xml:space="preserve"> </t>
    </r>
    <r>
      <rPr>
        <sz val="12"/>
        <rFont val="標楷體"/>
        <family val="4"/>
        <charset val="136"/>
      </rPr>
      <t>所羅門</t>
    </r>
  </si>
  <si>
    <r>
      <t xml:space="preserve"> </t>
    </r>
    <r>
      <rPr>
        <sz val="12"/>
        <rFont val="標楷體"/>
        <family val="4"/>
        <charset val="136"/>
      </rPr>
      <t>致茂</t>
    </r>
  </si>
  <si>
    <r>
      <t xml:space="preserve"> </t>
    </r>
    <r>
      <rPr>
        <sz val="12"/>
        <rFont val="標楷體"/>
        <family val="4"/>
        <charset val="136"/>
      </rPr>
      <t>藍天</t>
    </r>
  </si>
  <si>
    <r>
      <t xml:space="preserve"> </t>
    </r>
    <r>
      <rPr>
        <sz val="12"/>
        <rFont val="標楷體"/>
        <family val="4"/>
        <charset val="136"/>
      </rPr>
      <t>矽統</t>
    </r>
  </si>
  <si>
    <r>
      <t xml:space="preserve"> </t>
    </r>
    <r>
      <rPr>
        <sz val="12"/>
        <rFont val="標楷體"/>
        <family val="4"/>
        <charset val="136"/>
      </rPr>
      <t>倫飛</t>
    </r>
  </si>
  <si>
    <r>
      <t xml:space="preserve"> </t>
    </r>
    <r>
      <rPr>
        <sz val="12"/>
        <rFont val="標楷體"/>
        <family val="4"/>
        <charset val="136"/>
      </rPr>
      <t>昆盈</t>
    </r>
  </si>
  <si>
    <r>
      <t xml:space="preserve"> </t>
    </r>
    <r>
      <rPr>
        <sz val="12"/>
        <rFont val="標楷體"/>
        <family val="4"/>
        <charset val="136"/>
      </rPr>
      <t>燿華</t>
    </r>
  </si>
  <si>
    <r>
      <t xml:space="preserve"> </t>
    </r>
    <r>
      <rPr>
        <sz val="12"/>
        <rFont val="標楷體"/>
        <family val="4"/>
        <charset val="136"/>
      </rPr>
      <t>金像電</t>
    </r>
  </si>
  <si>
    <r>
      <t xml:space="preserve"> </t>
    </r>
    <r>
      <rPr>
        <sz val="12"/>
        <rFont val="標楷體"/>
        <family val="4"/>
        <charset val="136"/>
      </rPr>
      <t>菱生</t>
    </r>
  </si>
  <si>
    <r>
      <t xml:space="preserve"> </t>
    </r>
    <r>
      <rPr>
        <sz val="12"/>
        <rFont val="標楷體"/>
        <family val="4"/>
        <charset val="136"/>
      </rPr>
      <t>大同</t>
    </r>
  </si>
  <si>
    <r>
      <t xml:space="preserve"> </t>
    </r>
    <r>
      <rPr>
        <sz val="12"/>
        <rFont val="標楷體"/>
        <family val="4"/>
        <charset val="136"/>
      </rPr>
      <t>震旦行</t>
    </r>
  </si>
  <si>
    <r>
      <t xml:space="preserve"> </t>
    </r>
    <r>
      <rPr>
        <sz val="12"/>
        <rFont val="標楷體"/>
        <family val="4"/>
        <charset val="136"/>
      </rPr>
      <t>佳能</t>
    </r>
  </si>
  <si>
    <r>
      <t xml:space="preserve"> </t>
    </r>
    <r>
      <rPr>
        <sz val="12"/>
        <rFont val="標楷體"/>
        <family val="4"/>
        <charset val="136"/>
      </rPr>
      <t>凱美</t>
    </r>
  </si>
  <si>
    <r>
      <t xml:space="preserve"> </t>
    </r>
    <r>
      <rPr>
        <sz val="12"/>
        <rFont val="標楷體"/>
        <family val="4"/>
        <charset val="136"/>
      </rPr>
      <t>技嘉</t>
    </r>
  </si>
  <si>
    <r>
      <t xml:space="preserve"> </t>
    </r>
    <r>
      <rPr>
        <sz val="12"/>
        <rFont val="標楷體"/>
        <family val="4"/>
        <charset val="136"/>
      </rPr>
      <t>微星</t>
    </r>
  </si>
  <si>
    <r>
      <t xml:space="preserve"> </t>
    </r>
    <r>
      <rPr>
        <sz val="12"/>
        <rFont val="標楷體"/>
        <family val="4"/>
        <charset val="136"/>
      </rPr>
      <t>瑞昱</t>
    </r>
  </si>
  <si>
    <r>
      <t xml:space="preserve"> </t>
    </r>
    <r>
      <rPr>
        <sz val="12"/>
        <rFont val="標楷體"/>
        <family val="4"/>
        <charset val="136"/>
      </rPr>
      <t>虹光</t>
    </r>
  </si>
  <si>
    <r>
      <t xml:space="preserve"> </t>
    </r>
    <r>
      <rPr>
        <sz val="12"/>
        <rFont val="標楷體"/>
        <family val="4"/>
        <charset val="136"/>
      </rPr>
      <t>廣達</t>
    </r>
  </si>
  <si>
    <r>
      <t xml:space="preserve"> </t>
    </r>
    <r>
      <rPr>
        <sz val="12"/>
        <rFont val="標楷體"/>
        <family val="4"/>
        <charset val="136"/>
      </rPr>
      <t>台光電</t>
    </r>
  </si>
  <si>
    <r>
      <t xml:space="preserve"> </t>
    </r>
    <r>
      <rPr>
        <sz val="12"/>
        <rFont val="標楷體"/>
        <family val="4"/>
        <charset val="136"/>
      </rPr>
      <t>群光</t>
    </r>
  </si>
  <si>
    <r>
      <t xml:space="preserve"> </t>
    </r>
    <r>
      <rPr>
        <sz val="12"/>
        <rFont val="標楷體"/>
        <family val="4"/>
        <charset val="136"/>
      </rPr>
      <t>精元</t>
    </r>
  </si>
  <si>
    <r>
      <t xml:space="preserve"> </t>
    </r>
    <r>
      <rPr>
        <sz val="12"/>
        <rFont val="標楷體"/>
        <family val="4"/>
        <charset val="136"/>
      </rPr>
      <t>威盛</t>
    </r>
  </si>
  <si>
    <r>
      <t xml:space="preserve"> </t>
    </r>
    <r>
      <rPr>
        <sz val="12"/>
        <rFont val="標楷體"/>
        <family val="4"/>
        <charset val="136"/>
      </rPr>
      <t>云辰</t>
    </r>
  </si>
  <si>
    <r>
      <t xml:space="preserve"> </t>
    </r>
    <r>
      <rPr>
        <sz val="12"/>
        <rFont val="標楷體"/>
        <family val="4"/>
        <charset val="136"/>
      </rPr>
      <t>正崴</t>
    </r>
  </si>
  <si>
    <r>
      <t xml:space="preserve"> </t>
    </r>
    <r>
      <rPr>
        <sz val="12"/>
        <rFont val="標楷體"/>
        <family val="4"/>
        <charset val="136"/>
      </rPr>
      <t>億光</t>
    </r>
  </si>
  <si>
    <r>
      <t xml:space="preserve"> </t>
    </r>
    <r>
      <rPr>
        <sz val="12"/>
        <rFont val="標楷體"/>
        <family val="4"/>
        <charset val="136"/>
      </rPr>
      <t>研華</t>
    </r>
  </si>
  <si>
    <r>
      <t xml:space="preserve"> </t>
    </r>
    <r>
      <rPr>
        <sz val="12"/>
        <rFont val="標楷體"/>
        <family val="4"/>
        <charset val="136"/>
      </rPr>
      <t>友通</t>
    </r>
  </si>
  <si>
    <r>
      <t xml:space="preserve"> </t>
    </r>
    <r>
      <rPr>
        <sz val="12"/>
        <rFont val="標楷體"/>
        <family val="4"/>
        <charset val="136"/>
      </rPr>
      <t>映泰</t>
    </r>
  </si>
  <si>
    <r>
      <t xml:space="preserve"> </t>
    </r>
    <r>
      <rPr>
        <sz val="12"/>
        <rFont val="標楷體"/>
        <family val="4"/>
        <charset val="136"/>
      </rPr>
      <t>凌陽</t>
    </r>
  </si>
  <si>
    <r>
      <t xml:space="preserve"> </t>
    </r>
    <r>
      <rPr>
        <sz val="12"/>
        <rFont val="標楷體"/>
        <family val="4"/>
        <charset val="136"/>
      </rPr>
      <t>毅嘉</t>
    </r>
  </si>
  <si>
    <r>
      <t xml:space="preserve"> </t>
    </r>
    <r>
      <rPr>
        <sz val="12"/>
        <rFont val="標楷體"/>
        <family val="4"/>
        <charset val="136"/>
      </rPr>
      <t>漢唐</t>
    </r>
  </si>
  <si>
    <r>
      <t xml:space="preserve"> </t>
    </r>
    <r>
      <rPr>
        <sz val="12"/>
        <rFont val="標楷體"/>
        <family val="4"/>
        <charset val="136"/>
      </rPr>
      <t>輔信</t>
    </r>
  </si>
  <si>
    <r>
      <t xml:space="preserve"> </t>
    </r>
    <r>
      <rPr>
        <sz val="12"/>
        <rFont val="標楷體"/>
        <family val="4"/>
        <charset val="136"/>
      </rPr>
      <t>國碩</t>
    </r>
  </si>
  <si>
    <r>
      <t xml:space="preserve"> </t>
    </r>
    <r>
      <rPr>
        <sz val="12"/>
        <rFont val="標楷體"/>
        <family val="4"/>
        <charset val="136"/>
      </rPr>
      <t>南亞科</t>
    </r>
  </si>
  <si>
    <r>
      <t xml:space="preserve"> </t>
    </r>
    <r>
      <rPr>
        <sz val="12"/>
        <rFont val="標楷體"/>
        <family val="4"/>
        <charset val="136"/>
      </rPr>
      <t>友達</t>
    </r>
  </si>
  <si>
    <r>
      <t xml:space="preserve"> </t>
    </r>
    <r>
      <rPr>
        <sz val="12"/>
        <rFont val="標楷體"/>
        <family val="4"/>
        <charset val="136"/>
      </rPr>
      <t>中華電</t>
    </r>
  </si>
  <si>
    <r>
      <t xml:space="preserve"> </t>
    </r>
    <r>
      <rPr>
        <sz val="12"/>
        <rFont val="標楷體"/>
        <family val="4"/>
        <charset val="136"/>
      </rPr>
      <t>環科</t>
    </r>
  </si>
  <si>
    <r>
      <t xml:space="preserve"> </t>
    </r>
    <r>
      <rPr>
        <sz val="12"/>
        <rFont val="標楷體"/>
        <family val="4"/>
        <charset val="136"/>
      </rPr>
      <t>精技</t>
    </r>
  </si>
  <si>
    <r>
      <t xml:space="preserve"> </t>
    </r>
    <r>
      <rPr>
        <sz val="12"/>
        <rFont val="標楷體"/>
        <family val="4"/>
        <charset val="136"/>
      </rPr>
      <t>錩新</t>
    </r>
  </si>
  <si>
    <r>
      <t xml:space="preserve"> </t>
    </r>
    <r>
      <rPr>
        <sz val="12"/>
        <rFont val="標楷體"/>
        <family val="4"/>
        <charset val="136"/>
      </rPr>
      <t>圓剛</t>
    </r>
  </si>
  <si>
    <r>
      <t xml:space="preserve"> </t>
    </r>
    <r>
      <rPr>
        <sz val="12"/>
        <rFont val="標楷體"/>
        <family val="4"/>
        <charset val="136"/>
      </rPr>
      <t>仲琦</t>
    </r>
  </si>
  <si>
    <r>
      <t xml:space="preserve"> </t>
    </r>
    <r>
      <rPr>
        <sz val="12"/>
        <rFont val="標楷體"/>
        <family val="4"/>
        <charset val="136"/>
      </rPr>
      <t>新巨</t>
    </r>
  </si>
  <si>
    <r>
      <t xml:space="preserve"> </t>
    </r>
    <r>
      <rPr>
        <sz val="12"/>
        <rFont val="標楷體"/>
        <family val="4"/>
        <charset val="136"/>
      </rPr>
      <t>建準</t>
    </r>
  </si>
  <si>
    <r>
      <t xml:space="preserve"> </t>
    </r>
    <r>
      <rPr>
        <sz val="12"/>
        <rFont val="標楷體"/>
        <family val="4"/>
        <charset val="136"/>
      </rPr>
      <t>固緯</t>
    </r>
  </si>
  <si>
    <r>
      <t xml:space="preserve"> </t>
    </r>
    <r>
      <rPr>
        <sz val="12"/>
        <rFont val="標楷體"/>
        <family val="4"/>
        <charset val="136"/>
      </rPr>
      <t>隴華</t>
    </r>
  </si>
  <si>
    <r>
      <t xml:space="preserve"> </t>
    </r>
    <r>
      <rPr>
        <sz val="12"/>
        <rFont val="標楷體"/>
        <family val="4"/>
        <charset val="136"/>
      </rPr>
      <t>承啟</t>
    </r>
  </si>
  <si>
    <r>
      <t xml:space="preserve"> </t>
    </r>
    <r>
      <rPr>
        <sz val="12"/>
        <rFont val="標楷體"/>
        <family val="4"/>
        <charset val="136"/>
      </rPr>
      <t>鼎元</t>
    </r>
  </si>
  <si>
    <r>
      <t xml:space="preserve"> </t>
    </r>
    <r>
      <rPr>
        <sz val="12"/>
        <rFont val="標楷體"/>
        <family val="4"/>
        <charset val="136"/>
      </rPr>
      <t>三商電</t>
    </r>
  </si>
  <si>
    <r>
      <t xml:space="preserve"> </t>
    </r>
    <r>
      <rPr>
        <sz val="12"/>
        <rFont val="標楷體"/>
        <family val="4"/>
        <charset val="136"/>
      </rPr>
      <t>興勤</t>
    </r>
  </si>
  <si>
    <r>
      <t xml:space="preserve"> </t>
    </r>
    <r>
      <rPr>
        <sz val="12"/>
        <rFont val="標楷體"/>
        <family val="4"/>
        <charset val="136"/>
      </rPr>
      <t>銘旺科</t>
    </r>
  </si>
  <si>
    <r>
      <t xml:space="preserve"> </t>
    </r>
    <r>
      <rPr>
        <sz val="12"/>
        <rFont val="標楷體"/>
        <family val="4"/>
        <charset val="136"/>
      </rPr>
      <t>燦坤</t>
    </r>
  </si>
  <si>
    <r>
      <t xml:space="preserve"> </t>
    </r>
    <r>
      <rPr>
        <sz val="12"/>
        <rFont val="標楷體"/>
        <family val="4"/>
        <charset val="136"/>
      </rPr>
      <t>聯昌</t>
    </r>
  </si>
  <si>
    <r>
      <t xml:space="preserve"> </t>
    </r>
    <r>
      <rPr>
        <sz val="12"/>
        <rFont val="標楷體"/>
        <family val="4"/>
        <charset val="136"/>
      </rPr>
      <t>互盛電</t>
    </r>
  </si>
  <si>
    <r>
      <t xml:space="preserve"> </t>
    </r>
    <r>
      <rPr>
        <sz val="12"/>
        <rFont val="標楷體"/>
        <family val="4"/>
        <charset val="136"/>
      </rPr>
      <t>統懋</t>
    </r>
  </si>
  <si>
    <r>
      <t xml:space="preserve"> </t>
    </r>
    <r>
      <rPr>
        <sz val="12"/>
        <rFont val="標楷體"/>
        <family val="4"/>
        <charset val="136"/>
      </rPr>
      <t>偉詮電</t>
    </r>
  </si>
  <si>
    <r>
      <t xml:space="preserve"> </t>
    </r>
    <r>
      <rPr>
        <sz val="12"/>
        <rFont val="標楷體"/>
        <family val="4"/>
        <charset val="136"/>
      </rPr>
      <t>翔耀</t>
    </r>
  </si>
  <si>
    <r>
      <t xml:space="preserve"> </t>
    </r>
    <r>
      <rPr>
        <sz val="12"/>
        <rFont val="標楷體"/>
        <family val="4"/>
        <charset val="136"/>
      </rPr>
      <t>美律</t>
    </r>
  </si>
  <si>
    <r>
      <t xml:space="preserve"> </t>
    </r>
    <r>
      <rPr>
        <sz val="12"/>
        <rFont val="標楷體"/>
        <family val="4"/>
        <charset val="136"/>
      </rPr>
      <t>太空梭</t>
    </r>
  </si>
  <si>
    <r>
      <t xml:space="preserve"> </t>
    </r>
    <r>
      <rPr>
        <sz val="12"/>
        <rFont val="標楷體"/>
        <family val="4"/>
        <charset val="136"/>
      </rPr>
      <t>超豐</t>
    </r>
  </si>
  <si>
    <r>
      <t xml:space="preserve"> </t>
    </r>
    <r>
      <rPr>
        <sz val="12"/>
        <rFont val="標楷體"/>
        <family val="4"/>
        <charset val="136"/>
      </rPr>
      <t>新美齊</t>
    </r>
  </si>
  <si>
    <r>
      <t xml:space="preserve"> </t>
    </r>
    <r>
      <rPr>
        <sz val="12"/>
        <rFont val="標楷體"/>
        <family val="4"/>
        <charset val="136"/>
      </rPr>
      <t>昶虹</t>
    </r>
  </si>
  <si>
    <r>
      <t xml:space="preserve"> </t>
    </r>
    <r>
      <rPr>
        <sz val="12"/>
        <rFont val="標楷體"/>
        <family val="4"/>
        <charset val="136"/>
      </rPr>
      <t>兆勁</t>
    </r>
  </si>
  <si>
    <r>
      <t xml:space="preserve"> </t>
    </r>
    <r>
      <rPr>
        <sz val="12"/>
        <rFont val="標楷體"/>
        <family val="4"/>
        <charset val="136"/>
      </rPr>
      <t>京元電子</t>
    </r>
  </si>
  <si>
    <r>
      <t xml:space="preserve"> </t>
    </r>
    <r>
      <rPr>
        <sz val="12"/>
        <rFont val="標楷體"/>
        <family val="4"/>
        <charset val="136"/>
      </rPr>
      <t>神腦</t>
    </r>
  </si>
  <si>
    <r>
      <t xml:space="preserve"> </t>
    </r>
    <r>
      <rPr>
        <sz val="12"/>
        <rFont val="標楷體"/>
        <family val="4"/>
        <charset val="136"/>
      </rPr>
      <t>創見</t>
    </r>
  </si>
  <si>
    <r>
      <t xml:space="preserve"> </t>
    </r>
    <r>
      <rPr>
        <sz val="12"/>
        <rFont val="標楷體"/>
        <family val="4"/>
        <charset val="136"/>
      </rPr>
      <t>凌群</t>
    </r>
  </si>
  <si>
    <r>
      <t xml:space="preserve"> </t>
    </r>
    <r>
      <rPr>
        <sz val="12"/>
        <rFont val="標楷體"/>
        <family val="4"/>
        <charset val="136"/>
      </rPr>
      <t>聯發科</t>
    </r>
  </si>
  <si>
    <r>
      <t xml:space="preserve"> </t>
    </r>
    <r>
      <rPr>
        <sz val="12"/>
        <rFont val="標楷體"/>
        <family val="4"/>
        <charset val="136"/>
      </rPr>
      <t>全新</t>
    </r>
  </si>
  <si>
    <r>
      <t xml:space="preserve"> </t>
    </r>
    <r>
      <rPr>
        <sz val="12"/>
        <rFont val="標楷體"/>
        <family val="4"/>
        <charset val="136"/>
      </rPr>
      <t>飛宏</t>
    </r>
  </si>
  <si>
    <r>
      <t xml:space="preserve"> </t>
    </r>
    <r>
      <rPr>
        <sz val="12"/>
        <rFont val="標楷體"/>
        <family val="4"/>
        <charset val="136"/>
      </rPr>
      <t>義隆</t>
    </r>
  </si>
  <si>
    <r>
      <t xml:space="preserve"> </t>
    </r>
    <r>
      <rPr>
        <sz val="12"/>
        <rFont val="標楷體"/>
        <family val="4"/>
        <charset val="136"/>
      </rPr>
      <t>敦吉</t>
    </r>
  </si>
  <si>
    <r>
      <t xml:space="preserve"> </t>
    </r>
    <r>
      <rPr>
        <sz val="12"/>
        <rFont val="標楷體"/>
        <family val="4"/>
        <charset val="136"/>
      </rPr>
      <t>建通</t>
    </r>
  </si>
  <si>
    <r>
      <t xml:space="preserve"> </t>
    </r>
    <r>
      <rPr>
        <sz val="12"/>
        <rFont val="標楷體"/>
        <family val="4"/>
        <charset val="136"/>
      </rPr>
      <t>光群雷</t>
    </r>
  </si>
  <si>
    <r>
      <t xml:space="preserve"> </t>
    </r>
    <r>
      <rPr>
        <sz val="12"/>
        <rFont val="標楷體"/>
        <family val="4"/>
        <charset val="136"/>
      </rPr>
      <t>良得電</t>
    </r>
  </si>
  <si>
    <r>
      <t xml:space="preserve"> </t>
    </r>
    <r>
      <rPr>
        <sz val="12"/>
        <rFont val="標楷體"/>
        <family val="4"/>
        <charset val="136"/>
      </rPr>
      <t>盟立</t>
    </r>
  </si>
  <si>
    <r>
      <t xml:space="preserve"> </t>
    </r>
    <r>
      <rPr>
        <sz val="12"/>
        <rFont val="標楷體"/>
        <family val="4"/>
        <charset val="136"/>
      </rPr>
      <t>麗臺</t>
    </r>
  </si>
  <si>
    <r>
      <t xml:space="preserve"> </t>
    </r>
    <r>
      <rPr>
        <sz val="12"/>
        <rFont val="標楷體"/>
        <family val="4"/>
        <charset val="136"/>
      </rPr>
      <t>冠西電</t>
    </r>
  </si>
  <si>
    <r>
      <t xml:space="preserve"> </t>
    </r>
    <r>
      <rPr>
        <sz val="12"/>
        <rFont val="標楷體"/>
        <family val="4"/>
        <charset val="136"/>
      </rPr>
      <t>志聖</t>
    </r>
  </si>
  <si>
    <r>
      <t xml:space="preserve"> </t>
    </r>
    <r>
      <rPr>
        <sz val="12"/>
        <rFont val="標楷體"/>
        <family val="4"/>
        <charset val="136"/>
      </rPr>
      <t>華經</t>
    </r>
  </si>
  <si>
    <r>
      <t xml:space="preserve"> </t>
    </r>
    <r>
      <rPr>
        <sz val="12"/>
        <rFont val="標楷體"/>
        <family val="4"/>
        <charset val="136"/>
      </rPr>
      <t>資通</t>
    </r>
  </si>
  <si>
    <r>
      <t xml:space="preserve"> </t>
    </r>
    <r>
      <rPr>
        <sz val="12"/>
        <rFont val="標楷體"/>
        <family val="4"/>
        <charset val="136"/>
      </rPr>
      <t>立隆電</t>
    </r>
  </si>
  <si>
    <r>
      <t xml:space="preserve"> </t>
    </r>
    <r>
      <rPr>
        <sz val="12"/>
        <rFont val="標楷體"/>
        <family val="4"/>
        <charset val="136"/>
      </rPr>
      <t>可成</t>
    </r>
  </si>
  <si>
    <r>
      <t xml:space="preserve"> </t>
    </r>
    <r>
      <rPr>
        <sz val="12"/>
        <rFont val="標楷體"/>
        <family val="4"/>
        <charset val="136"/>
      </rPr>
      <t>鉅祥</t>
    </r>
  </si>
  <si>
    <r>
      <t xml:space="preserve"> </t>
    </r>
    <r>
      <rPr>
        <sz val="12"/>
        <rFont val="標楷體"/>
        <family val="4"/>
        <charset val="136"/>
      </rPr>
      <t>美隆電</t>
    </r>
  </si>
  <si>
    <r>
      <t xml:space="preserve"> </t>
    </r>
    <r>
      <rPr>
        <sz val="12"/>
        <rFont val="標楷體"/>
        <family val="4"/>
        <charset val="136"/>
      </rPr>
      <t>大毅</t>
    </r>
  </si>
  <si>
    <r>
      <t xml:space="preserve"> </t>
    </r>
    <r>
      <rPr>
        <sz val="12"/>
        <rFont val="標楷體"/>
        <family val="4"/>
        <charset val="136"/>
      </rPr>
      <t>敦陽科</t>
    </r>
  </si>
  <si>
    <r>
      <t xml:space="preserve"> </t>
    </r>
    <r>
      <rPr>
        <sz val="12"/>
        <rFont val="標楷體"/>
        <family val="4"/>
        <charset val="136"/>
      </rPr>
      <t>強茂</t>
    </r>
  </si>
  <si>
    <r>
      <t xml:space="preserve"> </t>
    </r>
    <r>
      <rPr>
        <sz val="12"/>
        <rFont val="標楷體"/>
        <family val="4"/>
        <charset val="136"/>
      </rPr>
      <t>連宇</t>
    </r>
  </si>
  <si>
    <r>
      <t xml:space="preserve"> </t>
    </r>
    <r>
      <rPr>
        <sz val="12"/>
        <rFont val="標楷體"/>
        <family val="4"/>
        <charset val="136"/>
      </rPr>
      <t>百容</t>
    </r>
  </si>
  <si>
    <r>
      <t xml:space="preserve"> </t>
    </r>
    <r>
      <rPr>
        <sz val="12"/>
        <rFont val="標楷體"/>
        <family val="4"/>
        <charset val="136"/>
      </rPr>
      <t>希華</t>
    </r>
  </si>
  <si>
    <r>
      <t xml:space="preserve"> </t>
    </r>
    <r>
      <rPr>
        <sz val="12"/>
        <rFont val="標楷體"/>
        <family val="4"/>
        <charset val="136"/>
      </rPr>
      <t>兆赫</t>
    </r>
  </si>
  <si>
    <r>
      <t xml:space="preserve"> </t>
    </r>
    <r>
      <rPr>
        <sz val="12"/>
        <rFont val="標楷體"/>
        <family val="4"/>
        <charset val="136"/>
      </rPr>
      <t>一詮</t>
    </r>
  </si>
  <si>
    <r>
      <t xml:space="preserve"> </t>
    </r>
    <r>
      <rPr>
        <sz val="12"/>
        <rFont val="標楷體"/>
        <family val="4"/>
        <charset val="136"/>
      </rPr>
      <t>漢平</t>
    </r>
  </si>
  <si>
    <r>
      <t xml:space="preserve"> </t>
    </r>
    <r>
      <rPr>
        <sz val="12"/>
        <rFont val="標楷體"/>
        <family val="4"/>
        <charset val="136"/>
      </rPr>
      <t>瑞軒</t>
    </r>
  </si>
  <si>
    <r>
      <t xml:space="preserve"> </t>
    </r>
    <r>
      <rPr>
        <sz val="12"/>
        <rFont val="標楷體"/>
        <family val="4"/>
        <charset val="136"/>
      </rPr>
      <t>吉祥全</t>
    </r>
  </si>
  <si>
    <r>
      <t xml:space="preserve"> </t>
    </r>
    <r>
      <rPr>
        <sz val="12"/>
        <rFont val="標楷體"/>
        <family val="4"/>
        <charset val="136"/>
      </rPr>
      <t>華新科</t>
    </r>
  </si>
  <si>
    <r>
      <t xml:space="preserve"> </t>
    </r>
    <r>
      <rPr>
        <sz val="12"/>
        <rFont val="標楷體"/>
        <family val="4"/>
        <charset val="136"/>
      </rPr>
      <t>揚博</t>
    </r>
  </si>
  <si>
    <r>
      <t xml:space="preserve"> </t>
    </r>
    <r>
      <rPr>
        <sz val="12"/>
        <rFont val="標楷體"/>
        <family val="4"/>
        <charset val="136"/>
      </rPr>
      <t>普安</t>
    </r>
  </si>
  <si>
    <r>
      <t xml:space="preserve"> </t>
    </r>
    <r>
      <rPr>
        <sz val="12"/>
        <rFont val="標楷體"/>
        <family val="4"/>
        <charset val="136"/>
      </rPr>
      <t>卓越</t>
    </r>
  </si>
  <si>
    <r>
      <t xml:space="preserve"> </t>
    </r>
    <r>
      <rPr>
        <sz val="12"/>
        <rFont val="標楷體"/>
        <family val="4"/>
        <charset val="136"/>
      </rPr>
      <t>怡利電</t>
    </r>
  </si>
  <si>
    <r>
      <t xml:space="preserve"> </t>
    </r>
    <r>
      <rPr>
        <sz val="12"/>
        <rFont val="標楷體"/>
        <family val="4"/>
        <charset val="136"/>
      </rPr>
      <t>宏達電</t>
    </r>
  </si>
  <si>
    <r>
      <t xml:space="preserve"> </t>
    </r>
    <r>
      <rPr>
        <sz val="12"/>
        <rFont val="標楷體"/>
        <family val="4"/>
        <charset val="136"/>
      </rPr>
      <t>國建</t>
    </r>
  </si>
  <si>
    <r>
      <t xml:space="preserve"> </t>
    </r>
    <r>
      <rPr>
        <sz val="12"/>
        <rFont val="標楷體"/>
        <family val="4"/>
        <charset val="136"/>
      </rPr>
      <t>國產</t>
    </r>
  </si>
  <si>
    <r>
      <t xml:space="preserve"> </t>
    </r>
    <r>
      <rPr>
        <sz val="12"/>
        <rFont val="標楷體"/>
        <family val="4"/>
        <charset val="136"/>
      </rPr>
      <t>國揚</t>
    </r>
  </si>
  <si>
    <r>
      <t xml:space="preserve"> </t>
    </r>
    <r>
      <rPr>
        <sz val="12"/>
        <rFont val="標楷體"/>
        <family val="4"/>
        <charset val="136"/>
      </rPr>
      <t>太設</t>
    </r>
  </si>
  <si>
    <r>
      <t xml:space="preserve"> </t>
    </r>
    <r>
      <rPr>
        <sz val="12"/>
        <rFont val="標楷體"/>
        <family val="4"/>
        <charset val="136"/>
      </rPr>
      <t>全坤建</t>
    </r>
  </si>
  <si>
    <r>
      <t xml:space="preserve"> </t>
    </r>
    <r>
      <rPr>
        <sz val="12"/>
        <rFont val="標楷體"/>
        <family val="4"/>
        <charset val="136"/>
      </rPr>
      <t>太子</t>
    </r>
  </si>
  <si>
    <r>
      <t xml:space="preserve"> </t>
    </r>
    <r>
      <rPr>
        <sz val="12"/>
        <rFont val="標楷體"/>
        <family val="4"/>
        <charset val="136"/>
      </rPr>
      <t>龍邦</t>
    </r>
  </si>
  <si>
    <r>
      <t xml:space="preserve"> </t>
    </r>
    <r>
      <rPr>
        <sz val="12"/>
        <rFont val="標楷體"/>
        <family val="4"/>
        <charset val="136"/>
      </rPr>
      <t>中工</t>
    </r>
  </si>
  <si>
    <r>
      <t xml:space="preserve"> </t>
    </r>
    <r>
      <rPr>
        <sz val="12"/>
        <rFont val="標楷體"/>
        <family val="4"/>
        <charset val="136"/>
      </rPr>
      <t>新建</t>
    </r>
  </si>
  <si>
    <r>
      <t xml:space="preserve"> </t>
    </r>
    <r>
      <rPr>
        <sz val="12"/>
        <rFont val="標楷體"/>
        <family val="4"/>
        <charset val="136"/>
      </rPr>
      <t>冠德</t>
    </r>
  </si>
  <si>
    <r>
      <t xml:space="preserve"> </t>
    </r>
    <r>
      <rPr>
        <sz val="12"/>
        <rFont val="標楷體"/>
        <family val="4"/>
        <charset val="136"/>
      </rPr>
      <t>京城</t>
    </r>
  </si>
  <si>
    <r>
      <t xml:space="preserve"> </t>
    </r>
    <r>
      <rPr>
        <sz val="12"/>
        <rFont val="標楷體"/>
        <family val="4"/>
        <charset val="136"/>
      </rPr>
      <t>宏璟</t>
    </r>
  </si>
  <si>
    <r>
      <t xml:space="preserve"> </t>
    </r>
    <r>
      <rPr>
        <sz val="12"/>
        <rFont val="標楷體"/>
        <family val="4"/>
        <charset val="136"/>
      </rPr>
      <t>皇普</t>
    </r>
  </si>
  <si>
    <r>
      <t xml:space="preserve"> </t>
    </r>
    <r>
      <rPr>
        <sz val="12"/>
        <rFont val="標楷體"/>
        <family val="4"/>
        <charset val="136"/>
      </rPr>
      <t>華建</t>
    </r>
  </si>
  <si>
    <r>
      <t xml:space="preserve"> </t>
    </r>
    <r>
      <rPr>
        <sz val="12"/>
        <rFont val="標楷體"/>
        <family val="4"/>
        <charset val="136"/>
      </rPr>
      <t>宏盛</t>
    </r>
  </si>
  <si>
    <r>
      <t xml:space="preserve"> </t>
    </r>
    <r>
      <rPr>
        <sz val="12"/>
        <rFont val="標楷體"/>
        <family val="4"/>
        <charset val="136"/>
      </rPr>
      <t>達欣工</t>
    </r>
  </si>
  <si>
    <r>
      <t xml:space="preserve"> </t>
    </r>
    <r>
      <rPr>
        <sz val="12"/>
        <rFont val="標楷體"/>
        <family val="4"/>
        <charset val="136"/>
      </rPr>
      <t>宏普</t>
    </r>
  </si>
  <si>
    <r>
      <t xml:space="preserve"> </t>
    </r>
    <r>
      <rPr>
        <sz val="12"/>
        <rFont val="標楷體"/>
        <family val="4"/>
        <charset val="136"/>
      </rPr>
      <t>聯上發</t>
    </r>
  </si>
  <si>
    <r>
      <t xml:space="preserve"> </t>
    </r>
    <r>
      <rPr>
        <sz val="12"/>
        <rFont val="標楷體"/>
        <family val="4"/>
        <charset val="136"/>
      </rPr>
      <t>基泰</t>
    </r>
  </si>
  <si>
    <r>
      <t xml:space="preserve"> </t>
    </r>
    <r>
      <rPr>
        <sz val="12"/>
        <rFont val="標楷體"/>
        <family val="4"/>
        <charset val="136"/>
      </rPr>
      <t>櫻花建</t>
    </r>
  </si>
  <si>
    <r>
      <t xml:space="preserve"> </t>
    </r>
    <r>
      <rPr>
        <sz val="12"/>
        <rFont val="標楷體"/>
        <family val="4"/>
        <charset val="136"/>
      </rPr>
      <t>愛山林</t>
    </r>
  </si>
  <si>
    <r>
      <t xml:space="preserve"> </t>
    </r>
    <r>
      <rPr>
        <sz val="12"/>
        <rFont val="標楷體"/>
        <family val="4"/>
        <charset val="136"/>
      </rPr>
      <t>興富發</t>
    </r>
  </si>
  <si>
    <r>
      <t xml:space="preserve"> </t>
    </r>
    <r>
      <rPr>
        <sz val="12"/>
        <rFont val="標楷體"/>
        <family val="4"/>
        <charset val="136"/>
      </rPr>
      <t>皇昌</t>
    </r>
  </si>
  <si>
    <r>
      <t xml:space="preserve"> </t>
    </r>
    <r>
      <rPr>
        <sz val="12"/>
        <rFont val="標楷體"/>
        <family val="4"/>
        <charset val="136"/>
      </rPr>
      <t>皇翔</t>
    </r>
  </si>
  <si>
    <r>
      <t xml:space="preserve"> </t>
    </r>
    <r>
      <rPr>
        <sz val="12"/>
        <rFont val="標楷體"/>
        <family val="4"/>
        <charset val="136"/>
      </rPr>
      <t>根基</t>
    </r>
  </si>
  <si>
    <r>
      <t xml:space="preserve"> </t>
    </r>
    <r>
      <rPr>
        <sz val="12"/>
        <rFont val="標楷體"/>
        <family val="4"/>
        <charset val="136"/>
      </rPr>
      <t>日勝生</t>
    </r>
  </si>
  <si>
    <r>
      <t xml:space="preserve"> </t>
    </r>
    <r>
      <rPr>
        <sz val="12"/>
        <rFont val="標楷體"/>
        <family val="4"/>
        <charset val="136"/>
      </rPr>
      <t>華固</t>
    </r>
  </si>
  <si>
    <r>
      <t xml:space="preserve"> </t>
    </r>
    <r>
      <rPr>
        <sz val="12"/>
        <rFont val="標楷體"/>
        <family val="4"/>
        <charset val="136"/>
      </rPr>
      <t>潤弘</t>
    </r>
  </si>
  <si>
    <r>
      <t xml:space="preserve"> </t>
    </r>
    <r>
      <rPr>
        <sz val="12"/>
        <rFont val="標楷體"/>
        <family val="4"/>
        <charset val="136"/>
      </rPr>
      <t>益航</t>
    </r>
  </si>
  <si>
    <r>
      <t xml:space="preserve"> </t>
    </r>
    <r>
      <rPr>
        <sz val="12"/>
        <rFont val="標楷體"/>
        <family val="4"/>
        <charset val="136"/>
      </rPr>
      <t>長榮</t>
    </r>
  </si>
  <si>
    <r>
      <t xml:space="preserve"> </t>
    </r>
    <r>
      <rPr>
        <sz val="12"/>
        <rFont val="標楷體"/>
        <family val="4"/>
        <charset val="136"/>
      </rPr>
      <t>新興</t>
    </r>
  </si>
  <si>
    <r>
      <t xml:space="preserve"> </t>
    </r>
    <r>
      <rPr>
        <sz val="12"/>
        <rFont val="標楷體"/>
        <family val="4"/>
        <charset val="136"/>
      </rPr>
      <t>裕民</t>
    </r>
  </si>
  <si>
    <r>
      <t xml:space="preserve"> </t>
    </r>
    <r>
      <rPr>
        <sz val="12"/>
        <rFont val="標楷體"/>
        <family val="4"/>
        <charset val="136"/>
      </rPr>
      <t>榮運</t>
    </r>
  </si>
  <si>
    <r>
      <t xml:space="preserve"> </t>
    </r>
    <r>
      <rPr>
        <sz val="12"/>
        <rFont val="標楷體"/>
        <family val="4"/>
        <charset val="136"/>
      </rPr>
      <t>嘉里大榮</t>
    </r>
  </si>
  <si>
    <r>
      <t xml:space="preserve"> </t>
    </r>
    <r>
      <rPr>
        <sz val="12"/>
        <rFont val="標楷體"/>
        <family val="4"/>
        <charset val="136"/>
      </rPr>
      <t>陽明</t>
    </r>
  </si>
  <si>
    <r>
      <t xml:space="preserve"> </t>
    </r>
    <r>
      <rPr>
        <sz val="12"/>
        <rFont val="標楷體"/>
        <family val="4"/>
        <charset val="136"/>
      </rPr>
      <t>華航</t>
    </r>
  </si>
  <si>
    <r>
      <t xml:space="preserve"> </t>
    </r>
    <r>
      <rPr>
        <sz val="12"/>
        <rFont val="標楷體"/>
        <family val="4"/>
        <charset val="136"/>
      </rPr>
      <t>志信</t>
    </r>
  </si>
  <si>
    <r>
      <t xml:space="preserve"> </t>
    </r>
    <r>
      <rPr>
        <sz val="12"/>
        <rFont val="標楷體"/>
        <family val="4"/>
        <charset val="136"/>
      </rPr>
      <t>中航</t>
    </r>
  </si>
  <si>
    <r>
      <t xml:space="preserve"> </t>
    </r>
    <r>
      <rPr>
        <sz val="12"/>
        <rFont val="標楷體"/>
        <family val="4"/>
        <charset val="136"/>
      </rPr>
      <t>中櫃</t>
    </r>
  </si>
  <si>
    <r>
      <t xml:space="preserve"> </t>
    </r>
    <r>
      <rPr>
        <sz val="12"/>
        <rFont val="標楷體"/>
        <family val="4"/>
        <charset val="136"/>
      </rPr>
      <t>東森</t>
    </r>
  </si>
  <si>
    <r>
      <t xml:space="preserve"> </t>
    </r>
    <r>
      <rPr>
        <sz val="12"/>
        <rFont val="標楷體"/>
        <family val="4"/>
        <charset val="136"/>
      </rPr>
      <t>萬海</t>
    </r>
  </si>
  <si>
    <r>
      <t xml:space="preserve"> </t>
    </r>
    <r>
      <rPr>
        <sz val="12"/>
        <rFont val="標楷體"/>
        <family val="4"/>
        <charset val="136"/>
      </rPr>
      <t>山隆</t>
    </r>
  </si>
  <si>
    <r>
      <t xml:space="preserve"> </t>
    </r>
    <r>
      <rPr>
        <sz val="12"/>
        <rFont val="標楷體"/>
        <family val="4"/>
        <charset val="136"/>
      </rPr>
      <t>台航</t>
    </r>
  </si>
  <si>
    <r>
      <t xml:space="preserve"> </t>
    </r>
    <r>
      <rPr>
        <sz val="12"/>
        <rFont val="標楷體"/>
        <family val="4"/>
        <charset val="136"/>
      </rPr>
      <t>長榮航</t>
    </r>
  </si>
  <si>
    <r>
      <t xml:space="preserve"> </t>
    </r>
    <r>
      <rPr>
        <sz val="12"/>
        <rFont val="標楷體"/>
        <family val="4"/>
        <charset val="136"/>
      </rPr>
      <t>亞航</t>
    </r>
  </si>
  <si>
    <r>
      <t xml:space="preserve"> </t>
    </r>
    <r>
      <rPr>
        <sz val="12"/>
        <rFont val="標楷體"/>
        <family val="4"/>
        <charset val="136"/>
      </rPr>
      <t>台灣高鐵</t>
    </r>
  </si>
  <si>
    <r>
      <t xml:space="preserve"> </t>
    </r>
    <r>
      <rPr>
        <sz val="12"/>
        <rFont val="標楷體"/>
        <family val="4"/>
        <charset val="136"/>
      </rPr>
      <t>漢翔</t>
    </r>
  </si>
  <si>
    <r>
      <t xml:space="preserve"> </t>
    </r>
    <r>
      <rPr>
        <sz val="12"/>
        <rFont val="標楷體"/>
        <family val="4"/>
        <charset val="136"/>
      </rPr>
      <t>台驊投控</t>
    </r>
  </si>
  <si>
    <r>
      <t xml:space="preserve"> </t>
    </r>
    <r>
      <rPr>
        <sz val="12"/>
        <rFont val="標楷體"/>
        <family val="4"/>
        <charset val="136"/>
      </rPr>
      <t>慧洋</t>
    </r>
    <r>
      <rPr>
        <sz val="12"/>
        <rFont val="Times New Roman"/>
        <family val="1"/>
      </rPr>
      <t>-KY</t>
    </r>
  </si>
  <si>
    <r>
      <t xml:space="preserve"> </t>
    </r>
    <r>
      <rPr>
        <sz val="12"/>
        <rFont val="標楷體"/>
        <family val="4"/>
        <charset val="136"/>
      </rPr>
      <t>宅配通</t>
    </r>
  </si>
  <si>
    <r>
      <t xml:space="preserve"> </t>
    </r>
    <r>
      <rPr>
        <sz val="12"/>
        <rFont val="標楷體"/>
        <family val="4"/>
        <charset val="136"/>
      </rPr>
      <t>長榮航太</t>
    </r>
  </si>
  <si>
    <r>
      <t xml:space="preserve"> </t>
    </r>
    <r>
      <rPr>
        <sz val="12"/>
        <rFont val="標楷體"/>
        <family val="4"/>
        <charset val="136"/>
      </rPr>
      <t>萬企</t>
    </r>
  </si>
  <si>
    <r>
      <t xml:space="preserve"> </t>
    </r>
    <r>
      <rPr>
        <sz val="12"/>
        <rFont val="標楷體"/>
        <family val="4"/>
        <charset val="136"/>
      </rPr>
      <t>華園</t>
    </r>
  </si>
  <si>
    <r>
      <t xml:space="preserve"> </t>
    </r>
    <r>
      <rPr>
        <sz val="12"/>
        <rFont val="標楷體"/>
        <family val="4"/>
        <charset val="136"/>
      </rPr>
      <t>國賓</t>
    </r>
  </si>
  <si>
    <r>
      <t xml:space="preserve"> </t>
    </r>
    <r>
      <rPr>
        <sz val="12"/>
        <rFont val="標楷體"/>
        <family val="4"/>
        <charset val="136"/>
      </rPr>
      <t>六福</t>
    </r>
  </si>
  <si>
    <r>
      <t xml:space="preserve"> </t>
    </r>
    <r>
      <rPr>
        <sz val="12"/>
        <rFont val="標楷體"/>
        <family val="4"/>
        <charset val="136"/>
      </rPr>
      <t>第一店</t>
    </r>
  </si>
  <si>
    <r>
      <t xml:space="preserve"> </t>
    </r>
    <r>
      <rPr>
        <sz val="12"/>
        <rFont val="標楷體"/>
        <family val="4"/>
        <charset val="136"/>
      </rPr>
      <t>晶華</t>
    </r>
  </si>
  <si>
    <r>
      <t xml:space="preserve"> </t>
    </r>
    <r>
      <rPr>
        <sz val="12"/>
        <rFont val="標楷體"/>
        <family val="4"/>
        <charset val="136"/>
      </rPr>
      <t>遠雄來</t>
    </r>
  </si>
  <si>
    <r>
      <t xml:space="preserve"> </t>
    </r>
    <r>
      <rPr>
        <sz val="12"/>
        <rFont val="標楷體"/>
        <family val="4"/>
        <charset val="136"/>
      </rPr>
      <t>夏都</t>
    </r>
  </si>
  <si>
    <r>
      <t xml:space="preserve"> </t>
    </r>
    <r>
      <rPr>
        <sz val="12"/>
        <rFont val="標楷體"/>
        <family val="4"/>
        <charset val="136"/>
      </rPr>
      <t>美食</t>
    </r>
    <r>
      <rPr>
        <sz val="12"/>
        <rFont val="Times New Roman"/>
        <family val="1"/>
      </rPr>
      <t>-KY</t>
    </r>
  </si>
  <si>
    <r>
      <t xml:space="preserve"> </t>
    </r>
    <r>
      <rPr>
        <sz val="12"/>
        <rFont val="標楷體"/>
        <family val="4"/>
        <charset val="136"/>
      </rPr>
      <t>王品</t>
    </r>
  </si>
  <si>
    <r>
      <t xml:space="preserve"> </t>
    </r>
    <r>
      <rPr>
        <sz val="12"/>
        <rFont val="標楷體"/>
        <family val="4"/>
        <charset val="136"/>
      </rPr>
      <t>雄獅</t>
    </r>
  </si>
  <si>
    <r>
      <t xml:space="preserve"> </t>
    </r>
    <r>
      <rPr>
        <sz val="12"/>
        <rFont val="標楷體"/>
        <family val="4"/>
        <charset val="136"/>
      </rPr>
      <t>寒舍</t>
    </r>
  </si>
  <si>
    <r>
      <t xml:space="preserve"> </t>
    </r>
    <r>
      <rPr>
        <sz val="12"/>
        <rFont val="標楷體"/>
        <family val="4"/>
        <charset val="136"/>
      </rPr>
      <t>雲品</t>
    </r>
  </si>
  <si>
    <r>
      <t xml:space="preserve"> </t>
    </r>
    <r>
      <rPr>
        <sz val="12"/>
        <rFont val="標楷體"/>
        <family val="4"/>
        <charset val="136"/>
      </rPr>
      <t>八方雲集</t>
    </r>
  </si>
  <si>
    <r>
      <t xml:space="preserve"> </t>
    </r>
    <r>
      <rPr>
        <sz val="12"/>
        <rFont val="標楷體"/>
        <family val="4"/>
        <charset val="136"/>
      </rPr>
      <t>彰銀</t>
    </r>
  </si>
  <si>
    <r>
      <t xml:space="preserve"> </t>
    </r>
    <r>
      <rPr>
        <sz val="12"/>
        <rFont val="標楷體"/>
        <family val="4"/>
        <charset val="136"/>
      </rPr>
      <t>京城銀</t>
    </r>
  </si>
  <si>
    <r>
      <t xml:space="preserve"> </t>
    </r>
    <r>
      <rPr>
        <sz val="12"/>
        <rFont val="標楷體"/>
        <family val="4"/>
        <charset val="136"/>
      </rPr>
      <t>台中銀</t>
    </r>
  </si>
  <si>
    <r>
      <t xml:space="preserve"> </t>
    </r>
    <r>
      <rPr>
        <sz val="12"/>
        <rFont val="標楷體"/>
        <family val="4"/>
        <charset val="136"/>
      </rPr>
      <t>旺旺保</t>
    </r>
  </si>
  <si>
    <r>
      <t xml:space="preserve"> </t>
    </r>
    <r>
      <rPr>
        <sz val="12"/>
        <rFont val="標楷體"/>
        <family val="4"/>
        <charset val="136"/>
      </rPr>
      <t>華票</t>
    </r>
  </si>
  <si>
    <r>
      <t xml:space="preserve"> </t>
    </r>
    <r>
      <rPr>
        <sz val="12"/>
        <rFont val="標楷體"/>
        <family val="4"/>
        <charset val="136"/>
      </rPr>
      <t>台產</t>
    </r>
  </si>
  <si>
    <r>
      <t xml:space="preserve"> </t>
    </r>
    <r>
      <rPr>
        <sz val="12"/>
        <rFont val="標楷體"/>
        <family val="4"/>
        <charset val="136"/>
      </rPr>
      <t>臺企銀</t>
    </r>
  </si>
  <si>
    <r>
      <t xml:space="preserve"> </t>
    </r>
    <r>
      <rPr>
        <sz val="12"/>
        <rFont val="標楷體"/>
        <family val="4"/>
        <charset val="136"/>
      </rPr>
      <t>高雄銀</t>
    </r>
  </si>
  <si>
    <r>
      <t xml:space="preserve"> </t>
    </r>
    <r>
      <rPr>
        <sz val="12"/>
        <rFont val="標楷體"/>
        <family val="4"/>
        <charset val="136"/>
      </rPr>
      <t>聯邦銀</t>
    </r>
  </si>
  <si>
    <r>
      <t xml:space="preserve"> </t>
    </r>
    <r>
      <rPr>
        <sz val="12"/>
        <rFont val="標楷體"/>
        <family val="4"/>
        <charset val="136"/>
      </rPr>
      <t>遠東銀</t>
    </r>
  </si>
  <si>
    <r>
      <t xml:space="preserve"> </t>
    </r>
    <r>
      <rPr>
        <sz val="12"/>
        <rFont val="標楷體"/>
        <family val="4"/>
        <charset val="136"/>
      </rPr>
      <t>安泰銀</t>
    </r>
  </si>
  <si>
    <r>
      <t xml:space="preserve"> </t>
    </r>
    <r>
      <rPr>
        <sz val="12"/>
        <rFont val="標楷體"/>
        <family val="4"/>
        <charset val="136"/>
      </rPr>
      <t>新產</t>
    </r>
  </si>
  <si>
    <r>
      <t xml:space="preserve"> </t>
    </r>
    <r>
      <rPr>
        <sz val="12"/>
        <rFont val="標楷體"/>
        <family val="4"/>
        <charset val="136"/>
      </rPr>
      <t>中再保</t>
    </r>
  </si>
  <si>
    <r>
      <t xml:space="preserve"> </t>
    </r>
    <r>
      <rPr>
        <sz val="12"/>
        <rFont val="標楷體"/>
        <family val="4"/>
        <charset val="136"/>
      </rPr>
      <t>第一保</t>
    </r>
  </si>
  <si>
    <r>
      <t xml:space="preserve"> </t>
    </r>
    <r>
      <rPr>
        <sz val="12"/>
        <rFont val="標楷體"/>
        <family val="4"/>
        <charset val="136"/>
      </rPr>
      <t>統一證</t>
    </r>
  </si>
  <si>
    <r>
      <t xml:space="preserve"> </t>
    </r>
    <r>
      <rPr>
        <sz val="12"/>
        <rFont val="標楷體"/>
        <family val="4"/>
        <charset val="136"/>
      </rPr>
      <t>三商壽</t>
    </r>
  </si>
  <si>
    <r>
      <t xml:space="preserve"> </t>
    </r>
    <r>
      <rPr>
        <sz val="12"/>
        <rFont val="標楷體"/>
        <family val="4"/>
        <charset val="136"/>
      </rPr>
      <t>華南金</t>
    </r>
  </si>
  <si>
    <r>
      <t xml:space="preserve"> </t>
    </r>
    <r>
      <rPr>
        <sz val="12"/>
        <rFont val="標楷體"/>
        <family val="4"/>
        <charset val="136"/>
      </rPr>
      <t>富邦金</t>
    </r>
  </si>
  <si>
    <r>
      <t xml:space="preserve"> </t>
    </r>
    <r>
      <rPr>
        <sz val="12"/>
        <rFont val="標楷體"/>
        <family val="4"/>
        <charset val="136"/>
      </rPr>
      <t>國泰金</t>
    </r>
  </si>
  <si>
    <r>
      <t xml:space="preserve"> </t>
    </r>
    <r>
      <rPr>
        <sz val="12"/>
        <rFont val="標楷體"/>
        <family val="4"/>
        <charset val="136"/>
      </rPr>
      <t>開發金</t>
    </r>
  </si>
  <si>
    <r>
      <t xml:space="preserve"> </t>
    </r>
    <r>
      <rPr>
        <sz val="12"/>
        <rFont val="標楷體"/>
        <family val="4"/>
        <charset val="136"/>
      </rPr>
      <t>玉山金</t>
    </r>
  </si>
  <si>
    <r>
      <t xml:space="preserve"> </t>
    </r>
    <r>
      <rPr>
        <sz val="12"/>
        <rFont val="標楷體"/>
        <family val="4"/>
        <charset val="136"/>
      </rPr>
      <t>元大金</t>
    </r>
  </si>
  <si>
    <r>
      <t xml:space="preserve"> </t>
    </r>
    <r>
      <rPr>
        <sz val="12"/>
        <rFont val="標楷體"/>
        <family val="4"/>
        <charset val="136"/>
      </rPr>
      <t>兆豐金</t>
    </r>
  </si>
  <si>
    <r>
      <t xml:space="preserve"> </t>
    </r>
    <r>
      <rPr>
        <sz val="12"/>
        <rFont val="標楷體"/>
        <family val="4"/>
        <charset val="136"/>
      </rPr>
      <t>台新金</t>
    </r>
  </si>
  <si>
    <r>
      <t xml:space="preserve"> </t>
    </r>
    <r>
      <rPr>
        <sz val="12"/>
        <rFont val="標楷體"/>
        <family val="4"/>
        <charset val="136"/>
      </rPr>
      <t>新光金</t>
    </r>
  </si>
  <si>
    <r>
      <t xml:space="preserve"> </t>
    </r>
    <r>
      <rPr>
        <sz val="12"/>
        <rFont val="標楷體"/>
        <family val="4"/>
        <charset val="136"/>
      </rPr>
      <t>國票金</t>
    </r>
  </si>
  <si>
    <r>
      <t xml:space="preserve"> </t>
    </r>
    <r>
      <rPr>
        <sz val="12"/>
        <rFont val="標楷體"/>
        <family val="4"/>
        <charset val="136"/>
      </rPr>
      <t>永豐金</t>
    </r>
  </si>
  <si>
    <r>
      <t xml:space="preserve"> </t>
    </r>
    <r>
      <rPr>
        <sz val="12"/>
        <rFont val="標楷體"/>
        <family val="4"/>
        <charset val="136"/>
      </rPr>
      <t>中信金</t>
    </r>
  </si>
  <si>
    <r>
      <t xml:space="preserve"> </t>
    </r>
    <r>
      <rPr>
        <sz val="12"/>
        <rFont val="標楷體"/>
        <family val="4"/>
        <charset val="136"/>
      </rPr>
      <t>第一金</t>
    </r>
  </si>
  <si>
    <r>
      <t xml:space="preserve"> </t>
    </r>
    <r>
      <rPr>
        <sz val="12"/>
        <rFont val="標楷體"/>
        <family val="4"/>
        <charset val="136"/>
      </rPr>
      <t>王道銀行</t>
    </r>
  </si>
  <si>
    <r>
      <t xml:space="preserve"> </t>
    </r>
    <r>
      <rPr>
        <sz val="12"/>
        <rFont val="標楷體"/>
        <family val="4"/>
        <charset val="136"/>
      </rPr>
      <t>欣欣</t>
    </r>
  </si>
  <si>
    <r>
      <t xml:space="preserve"> </t>
    </r>
    <r>
      <rPr>
        <sz val="12"/>
        <rFont val="標楷體"/>
        <family val="4"/>
        <charset val="136"/>
      </rPr>
      <t>遠百</t>
    </r>
  </si>
  <si>
    <r>
      <t xml:space="preserve"> </t>
    </r>
    <r>
      <rPr>
        <sz val="12"/>
        <rFont val="標楷體"/>
        <family val="4"/>
        <charset val="136"/>
      </rPr>
      <t>匯僑</t>
    </r>
  </si>
  <si>
    <r>
      <t xml:space="preserve"> </t>
    </r>
    <r>
      <rPr>
        <sz val="12"/>
        <rFont val="標楷體"/>
        <family val="4"/>
        <charset val="136"/>
      </rPr>
      <t>三商</t>
    </r>
  </si>
  <si>
    <r>
      <t xml:space="preserve"> </t>
    </r>
    <r>
      <rPr>
        <sz val="12"/>
        <rFont val="標楷體"/>
        <family val="4"/>
        <charset val="136"/>
      </rPr>
      <t>高林</t>
    </r>
  </si>
  <si>
    <r>
      <t xml:space="preserve"> </t>
    </r>
    <r>
      <rPr>
        <sz val="12"/>
        <rFont val="標楷體"/>
        <family val="4"/>
        <charset val="136"/>
      </rPr>
      <t>特力</t>
    </r>
  </si>
  <si>
    <r>
      <t xml:space="preserve"> </t>
    </r>
    <r>
      <rPr>
        <sz val="12"/>
        <rFont val="標楷體"/>
        <family val="4"/>
        <charset val="136"/>
      </rPr>
      <t>統領</t>
    </r>
  </si>
  <si>
    <r>
      <t xml:space="preserve"> </t>
    </r>
    <r>
      <rPr>
        <sz val="12"/>
        <rFont val="標楷體"/>
        <family val="4"/>
        <charset val="136"/>
      </rPr>
      <t>麗嬰房</t>
    </r>
  </si>
  <si>
    <r>
      <t xml:space="preserve"> </t>
    </r>
    <r>
      <rPr>
        <sz val="12"/>
        <rFont val="標楷體"/>
        <family val="4"/>
        <charset val="136"/>
      </rPr>
      <t>統一超</t>
    </r>
  </si>
  <si>
    <r>
      <t xml:space="preserve"> </t>
    </r>
    <r>
      <rPr>
        <sz val="12"/>
        <rFont val="標楷體"/>
        <family val="4"/>
        <charset val="136"/>
      </rPr>
      <t>農林</t>
    </r>
  </si>
  <si>
    <r>
      <t xml:space="preserve"> </t>
    </r>
    <r>
      <rPr>
        <sz val="12"/>
        <rFont val="標楷體"/>
        <family val="4"/>
        <charset val="136"/>
      </rPr>
      <t>潤泰全</t>
    </r>
  </si>
  <si>
    <r>
      <t xml:space="preserve"> </t>
    </r>
    <r>
      <rPr>
        <sz val="12"/>
        <rFont val="標楷體"/>
        <family val="4"/>
        <charset val="136"/>
      </rPr>
      <t>鼎固</t>
    </r>
    <r>
      <rPr>
        <sz val="12"/>
        <rFont val="Times New Roman"/>
        <family val="1"/>
      </rPr>
      <t>-KY</t>
    </r>
  </si>
  <si>
    <r>
      <t xml:space="preserve"> </t>
    </r>
    <r>
      <rPr>
        <sz val="12"/>
        <rFont val="標楷體"/>
        <family val="4"/>
        <charset val="136"/>
      </rPr>
      <t>淘帝</t>
    </r>
    <r>
      <rPr>
        <sz val="12"/>
        <rFont val="Times New Roman"/>
        <family val="1"/>
      </rPr>
      <t>-KY</t>
    </r>
  </si>
  <si>
    <r>
      <t xml:space="preserve"> </t>
    </r>
    <r>
      <rPr>
        <sz val="12"/>
        <rFont val="標楷體"/>
        <family val="4"/>
        <charset val="136"/>
      </rPr>
      <t>凱羿</t>
    </r>
    <r>
      <rPr>
        <sz val="12"/>
        <rFont val="Times New Roman"/>
        <family val="1"/>
      </rPr>
      <t>-KY</t>
    </r>
  </si>
  <si>
    <r>
      <t xml:space="preserve"> </t>
    </r>
    <r>
      <rPr>
        <sz val="12"/>
        <rFont val="標楷體"/>
        <family val="4"/>
        <charset val="136"/>
      </rPr>
      <t>三商家購</t>
    </r>
  </si>
  <si>
    <r>
      <t xml:space="preserve"> </t>
    </r>
    <r>
      <rPr>
        <sz val="12"/>
        <rFont val="標楷體"/>
        <family val="4"/>
        <charset val="136"/>
      </rPr>
      <t>歐格</t>
    </r>
  </si>
  <si>
    <r>
      <t xml:space="preserve"> </t>
    </r>
    <r>
      <rPr>
        <sz val="12"/>
        <rFont val="標楷體"/>
        <family val="4"/>
        <charset val="136"/>
      </rPr>
      <t>健和興</t>
    </r>
  </si>
  <si>
    <r>
      <t xml:space="preserve"> </t>
    </r>
    <r>
      <rPr>
        <sz val="12"/>
        <rFont val="標楷體"/>
        <family val="4"/>
        <charset val="136"/>
      </rPr>
      <t>豐達科</t>
    </r>
  </si>
  <si>
    <r>
      <t xml:space="preserve"> </t>
    </r>
    <r>
      <rPr>
        <sz val="12"/>
        <rFont val="標楷體"/>
        <family val="4"/>
        <charset val="136"/>
      </rPr>
      <t>神基</t>
    </r>
  </si>
  <si>
    <r>
      <t xml:space="preserve"> </t>
    </r>
    <r>
      <rPr>
        <sz val="12"/>
        <rFont val="標楷體"/>
        <family val="4"/>
        <charset val="136"/>
      </rPr>
      <t>晶豪科</t>
    </r>
  </si>
  <si>
    <r>
      <t xml:space="preserve"> </t>
    </r>
    <r>
      <rPr>
        <sz val="12"/>
        <rFont val="標楷體"/>
        <family val="4"/>
        <charset val="136"/>
      </rPr>
      <t>大立光</t>
    </r>
  </si>
  <si>
    <r>
      <t xml:space="preserve"> </t>
    </r>
    <r>
      <rPr>
        <sz val="12"/>
        <rFont val="標楷體"/>
        <family val="4"/>
        <charset val="136"/>
      </rPr>
      <t>華立</t>
    </r>
  </si>
  <si>
    <r>
      <t xml:space="preserve"> </t>
    </r>
    <r>
      <rPr>
        <sz val="12"/>
        <rFont val="標楷體"/>
        <family val="4"/>
        <charset val="136"/>
      </rPr>
      <t>今皓</t>
    </r>
  </si>
  <si>
    <r>
      <t xml:space="preserve"> </t>
    </r>
    <r>
      <rPr>
        <sz val="12"/>
        <rFont val="標楷體"/>
        <family val="4"/>
        <charset val="136"/>
      </rPr>
      <t>晟銘電</t>
    </r>
  </si>
  <si>
    <r>
      <t xml:space="preserve"> </t>
    </r>
    <r>
      <rPr>
        <sz val="12"/>
        <rFont val="標楷體"/>
        <family val="4"/>
        <charset val="136"/>
      </rPr>
      <t>聯陽</t>
    </r>
  </si>
  <si>
    <r>
      <t xml:space="preserve"> </t>
    </r>
    <r>
      <rPr>
        <sz val="12"/>
        <rFont val="標楷體"/>
        <family val="4"/>
        <charset val="136"/>
      </rPr>
      <t>全漢</t>
    </r>
  </si>
  <si>
    <r>
      <t xml:space="preserve"> </t>
    </r>
    <r>
      <rPr>
        <sz val="12"/>
        <rFont val="標楷體"/>
        <family val="4"/>
        <charset val="136"/>
      </rPr>
      <t>嘉晶</t>
    </r>
  </si>
  <si>
    <r>
      <t xml:space="preserve"> </t>
    </r>
    <r>
      <rPr>
        <sz val="12"/>
        <rFont val="標楷體"/>
        <family val="4"/>
        <charset val="136"/>
      </rPr>
      <t>奇鋐</t>
    </r>
  </si>
  <si>
    <r>
      <t xml:space="preserve"> </t>
    </r>
    <r>
      <rPr>
        <sz val="12"/>
        <rFont val="標楷體"/>
        <family val="4"/>
        <charset val="136"/>
      </rPr>
      <t>隆銘綠能</t>
    </r>
  </si>
  <si>
    <r>
      <t xml:space="preserve"> </t>
    </r>
    <r>
      <rPr>
        <sz val="12"/>
        <rFont val="標楷體"/>
        <family val="4"/>
        <charset val="136"/>
      </rPr>
      <t>亞光</t>
    </r>
  </si>
  <si>
    <r>
      <t xml:space="preserve"> </t>
    </r>
    <r>
      <rPr>
        <sz val="12"/>
        <rFont val="標楷體"/>
        <family val="4"/>
        <charset val="136"/>
      </rPr>
      <t>鴻名</t>
    </r>
  </si>
  <si>
    <r>
      <t xml:space="preserve"> </t>
    </r>
    <r>
      <rPr>
        <sz val="12"/>
        <rFont val="標楷體"/>
        <family val="4"/>
        <charset val="136"/>
      </rPr>
      <t>威強電</t>
    </r>
  </si>
  <si>
    <r>
      <t xml:space="preserve"> </t>
    </r>
    <r>
      <rPr>
        <sz val="12"/>
        <rFont val="標楷體"/>
        <family val="4"/>
        <charset val="136"/>
      </rPr>
      <t>信邦</t>
    </r>
  </si>
  <si>
    <r>
      <t xml:space="preserve"> </t>
    </r>
    <r>
      <rPr>
        <sz val="12"/>
        <rFont val="標楷體"/>
        <family val="4"/>
        <charset val="136"/>
      </rPr>
      <t>憶聲</t>
    </r>
  </si>
  <si>
    <r>
      <t xml:space="preserve"> </t>
    </r>
    <r>
      <rPr>
        <sz val="12"/>
        <rFont val="標楷體"/>
        <family val="4"/>
        <charset val="136"/>
      </rPr>
      <t>星通</t>
    </r>
  </si>
  <si>
    <r>
      <t xml:space="preserve"> </t>
    </r>
    <r>
      <rPr>
        <sz val="12"/>
        <rFont val="標楷體"/>
        <family val="4"/>
        <charset val="136"/>
      </rPr>
      <t>禾伸堂</t>
    </r>
  </si>
  <si>
    <r>
      <t xml:space="preserve"> </t>
    </r>
    <r>
      <rPr>
        <sz val="12"/>
        <rFont val="標楷體"/>
        <family val="4"/>
        <charset val="136"/>
      </rPr>
      <t>盛達</t>
    </r>
  </si>
  <si>
    <r>
      <t xml:space="preserve"> </t>
    </r>
    <r>
      <rPr>
        <sz val="12"/>
        <rFont val="標楷體"/>
        <family val="4"/>
        <charset val="136"/>
      </rPr>
      <t>增你強</t>
    </r>
  </si>
  <si>
    <r>
      <t xml:space="preserve"> </t>
    </r>
    <r>
      <rPr>
        <sz val="12"/>
        <rFont val="標楷體"/>
        <family val="4"/>
        <charset val="136"/>
      </rPr>
      <t>零壹</t>
    </r>
  </si>
  <si>
    <r>
      <t xml:space="preserve"> </t>
    </r>
    <r>
      <rPr>
        <sz val="12"/>
        <rFont val="標楷體"/>
        <family val="4"/>
        <charset val="136"/>
      </rPr>
      <t>德律</t>
    </r>
  </si>
  <si>
    <r>
      <t xml:space="preserve"> </t>
    </r>
    <r>
      <rPr>
        <sz val="12"/>
        <rFont val="標楷體"/>
        <family val="4"/>
        <charset val="136"/>
      </rPr>
      <t>佰鴻</t>
    </r>
  </si>
  <si>
    <r>
      <t xml:space="preserve"> </t>
    </r>
    <r>
      <rPr>
        <sz val="12"/>
        <rFont val="標楷體"/>
        <family val="4"/>
        <charset val="136"/>
      </rPr>
      <t>偉訓</t>
    </r>
  </si>
  <si>
    <r>
      <t xml:space="preserve"> </t>
    </r>
    <r>
      <rPr>
        <sz val="12"/>
        <rFont val="標楷體"/>
        <family val="4"/>
        <charset val="136"/>
      </rPr>
      <t>威健</t>
    </r>
  </si>
  <si>
    <r>
      <t xml:space="preserve"> </t>
    </r>
    <r>
      <rPr>
        <sz val="12"/>
        <rFont val="標楷體"/>
        <family val="4"/>
        <charset val="136"/>
      </rPr>
      <t>聯詠</t>
    </r>
  </si>
  <si>
    <r>
      <t xml:space="preserve"> </t>
    </r>
    <r>
      <rPr>
        <sz val="12"/>
        <rFont val="標楷體"/>
        <family val="4"/>
        <charset val="136"/>
      </rPr>
      <t>智原</t>
    </r>
  </si>
  <si>
    <r>
      <t xml:space="preserve"> </t>
    </r>
    <r>
      <rPr>
        <sz val="12"/>
        <rFont val="標楷體"/>
        <family val="4"/>
        <charset val="136"/>
      </rPr>
      <t>文曄</t>
    </r>
  </si>
  <si>
    <r>
      <t xml:space="preserve"> </t>
    </r>
    <r>
      <rPr>
        <sz val="12"/>
        <rFont val="標楷體"/>
        <family val="4"/>
        <charset val="136"/>
      </rPr>
      <t>欣興</t>
    </r>
  </si>
  <si>
    <r>
      <t xml:space="preserve"> </t>
    </r>
    <r>
      <rPr>
        <sz val="12"/>
        <rFont val="標楷體"/>
        <family val="4"/>
        <charset val="136"/>
      </rPr>
      <t>全台</t>
    </r>
  </si>
  <si>
    <r>
      <t xml:space="preserve"> </t>
    </r>
    <r>
      <rPr>
        <sz val="12"/>
        <rFont val="標楷體"/>
        <family val="4"/>
        <charset val="136"/>
      </rPr>
      <t>遠見</t>
    </r>
  </si>
  <si>
    <r>
      <t xml:space="preserve"> </t>
    </r>
    <r>
      <rPr>
        <sz val="12"/>
        <rFont val="標楷體"/>
        <family val="4"/>
        <charset val="136"/>
      </rPr>
      <t>揚智</t>
    </r>
  </si>
  <si>
    <r>
      <t xml:space="preserve"> </t>
    </r>
    <r>
      <rPr>
        <sz val="12"/>
        <rFont val="標楷體"/>
        <family val="4"/>
        <charset val="136"/>
      </rPr>
      <t>晶技</t>
    </r>
  </si>
  <si>
    <r>
      <t xml:space="preserve"> </t>
    </r>
    <r>
      <rPr>
        <sz val="12"/>
        <rFont val="標楷體"/>
        <family val="4"/>
        <charset val="136"/>
      </rPr>
      <t>科風</t>
    </r>
  </si>
  <si>
    <r>
      <t xml:space="preserve"> </t>
    </r>
    <r>
      <rPr>
        <sz val="12"/>
        <rFont val="標楷體"/>
        <family val="4"/>
        <charset val="136"/>
      </rPr>
      <t>健鼎</t>
    </r>
  </si>
  <si>
    <r>
      <t xml:space="preserve"> </t>
    </r>
    <r>
      <rPr>
        <sz val="12"/>
        <rFont val="標楷體"/>
        <family val="4"/>
        <charset val="136"/>
      </rPr>
      <t>台灣大</t>
    </r>
  </si>
  <si>
    <r>
      <t xml:space="preserve"> </t>
    </r>
    <r>
      <rPr>
        <sz val="12"/>
        <rFont val="標楷體"/>
        <family val="4"/>
        <charset val="136"/>
      </rPr>
      <t>建碁</t>
    </r>
  </si>
  <si>
    <r>
      <t xml:space="preserve"> </t>
    </r>
    <r>
      <rPr>
        <sz val="12"/>
        <rFont val="標楷體"/>
        <family val="4"/>
        <charset val="136"/>
      </rPr>
      <t>訊舟</t>
    </r>
  </si>
  <si>
    <r>
      <t xml:space="preserve"> </t>
    </r>
    <r>
      <rPr>
        <sz val="12"/>
        <rFont val="標楷體"/>
        <family val="4"/>
        <charset val="136"/>
      </rPr>
      <t>益登</t>
    </r>
  </si>
  <si>
    <r>
      <t xml:space="preserve"> </t>
    </r>
    <r>
      <rPr>
        <sz val="12"/>
        <rFont val="標楷體"/>
        <family val="4"/>
        <charset val="136"/>
      </rPr>
      <t>精金</t>
    </r>
  </si>
  <si>
    <r>
      <t xml:space="preserve"> </t>
    </r>
    <r>
      <rPr>
        <sz val="12"/>
        <rFont val="標楷體"/>
        <family val="4"/>
        <charset val="136"/>
      </rPr>
      <t>鈺德</t>
    </r>
  </si>
  <si>
    <r>
      <t xml:space="preserve"> </t>
    </r>
    <r>
      <rPr>
        <sz val="12"/>
        <rFont val="標楷體"/>
        <family val="4"/>
        <charset val="136"/>
      </rPr>
      <t>力特</t>
    </r>
  </si>
  <si>
    <r>
      <t xml:space="preserve"> </t>
    </r>
    <r>
      <rPr>
        <sz val="12"/>
        <rFont val="標楷體"/>
        <family val="4"/>
        <charset val="136"/>
      </rPr>
      <t>夆典</t>
    </r>
  </si>
  <si>
    <r>
      <t xml:space="preserve"> </t>
    </r>
    <r>
      <rPr>
        <sz val="12"/>
        <rFont val="標楷體"/>
        <family val="4"/>
        <charset val="136"/>
      </rPr>
      <t>立萬利</t>
    </r>
  </si>
  <si>
    <r>
      <t xml:space="preserve"> </t>
    </r>
    <r>
      <rPr>
        <sz val="12"/>
        <rFont val="標楷體"/>
        <family val="4"/>
        <charset val="136"/>
      </rPr>
      <t>蔚華科</t>
    </r>
  </si>
  <si>
    <r>
      <t xml:space="preserve"> </t>
    </r>
    <r>
      <rPr>
        <sz val="12"/>
        <rFont val="標楷體"/>
        <family val="4"/>
        <charset val="136"/>
      </rPr>
      <t>富華新</t>
    </r>
  </si>
  <si>
    <r>
      <t xml:space="preserve"> </t>
    </r>
    <r>
      <rPr>
        <sz val="12"/>
        <rFont val="標楷體"/>
        <family val="4"/>
        <charset val="136"/>
      </rPr>
      <t>喬鼎</t>
    </r>
  </si>
  <si>
    <r>
      <t xml:space="preserve"> </t>
    </r>
    <r>
      <rPr>
        <sz val="12"/>
        <rFont val="標楷體"/>
        <family val="4"/>
        <charset val="136"/>
      </rPr>
      <t>立德</t>
    </r>
  </si>
  <si>
    <r>
      <t xml:space="preserve"> </t>
    </r>
    <r>
      <rPr>
        <sz val="12"/>
        <rFont val="標楷體"/>
        <family val="4"/>
        <charset val="136"/>
      </rPr>
      <t>華晶科</t>
    </r>
  </si>
  <si>
    <r>
      <t xml:space="preserve"> </t>
    </r>
    <r>
      <rPr>
        <sz val="12"/>
        <rFont val="標楷體"/>
        <family val="4"/>
        <charset val="136"/>
      </rPr>
      <t>銘異</t>
    </r>
  </si>
  <si>
    <r>
      <t xml:space="preserve"> </t>
    </r>
    <r>
      <rPr>
        <sz val="12"/>
        <rFont val="標楷體"/>
        <family val="4"/>
        <charset val="136"/>
      </rPr>
      <t>建漢</t>
    </r>
  </si>
  <si>
    <r>
      <t xml:space="preserve"> </t>
    </r>
    <r>
      <rPr>
        <sz val="12"/>
        <rFont val="標楷體"/>
        <family val="4"/>
        <charset val="136"/>
      </rPr>
      <t>日電貿</t>
    </r>
  </si>
  <si>
    <r>
      <t xml:space="preserve"> </t>
    </r>
    <r>
      <rPr>
        <sz val="12"/>
        <rFont val="標楷體"/>
        <family val="4"/>
        <charset val="136"/>
      </rPr>
      <t>鴻碩</t>
    </r>
  </si>
  <si>
    <r>
      <t xml:space="preserve"> </t>
    </r>
    <r>
      <rPr>
        <sz val="12"/>
        <rFont val="標楷體"/>
        <family val="4"/>
        <charset val="136"/>
      </rPr>
      <t>聯傑</t>
    </r>
  </si>
  <si>
    <r>
      <t xml:space="preserve"> </t>
    </r>
    <r>
      <rPr>
        <sz val="12"/>
        <rFont val="標楷體"/>
        <family val="4"/>
        <charset val="136"/>
      </rPr>
      <t>一零四</t>
    </r>
  </si>
  <si>
    <r>
      <t xml:space="preserve"> </t>
    </r>
    <r>
      <rPr>
        <sz val="12"/>
        <rFont val="標楷體"/>
        <family val="4"/>
        <charset val="136"/>
      </rPr>
      <t>耀登</t>
    </r>
  </si>
  <si>
    <r>
      <t xml:space="preserve"> </t>
    </r>
    <r>
      <rPr>
        <sz val="12"/>
        <rFont val="標楷體"/>
        <family val="4"/>
        <charset val="136"/>
      </rPr>
      <t>正達</t>
    </r>
  </si>
  <si>
    <r>
      <t xml:space="preserve"> </t>
    </r>
    <r>
      <rPr>
        <sz val="12"/>
        <rFont val="標楷體"/>
        <family val="4"/>
        <charset val="136"/>
      </rPr>
      <t>景岳</t>
    </r>
  </si>
  <si>
    <r>
      <t xml:space="preserve"> </t>
    </r>
    <r>
      <rPr>
        <sz val="12"/>
        <rFont val="標楷體"/>
        <family val="4"/>
        <charset val="136"/>
      </rPr>
      <t>大量</t>
    </r>
  </si>
  <si>
    <r>
      <t xml:space="preserve"> </t>
    </r>
    <r>
      <rPr>
        <sz val="12"/>
        <rFont val="標楷體"/>
        <family val="4"/>
        <charset val="136"/>
      </rPr>
      <t>景碩</t>
    </r>
  </si>
  <si>
    <r>
      <t xml:space="preserve"> </t>
    </r>
    <r>
      <rPr>
        <sz val="12"/>
        <rFont val="標楷體"/>
        <family val="4"/>
        <charset val="136"/>
      </rPr>
      <t>全科</t>
    </r>
  </si>
  <si>
    <r>
      <t xml:space="preserve"> </t>
    </r>
    <r>
      <rPr>
        <sz val="12"/>
        <rFont val="標楷體"/>
        <family val="4"/>
        <charset val="136"/>
      </rPr>
      <t>晟鈦</t>
    </r>
  </si>
  <si>
    <r>
      <t xml:space="preserve"> </t>
    </r>
    <r>
      <rPr>
        <sz val="12"/>
        <rFont val="標楷體"/>
        <family val="4"/>
        <charset val="136"/>
      </rPr>
      <t>緯創</t>
    </r>
  </si>
  <si>
    <r>
      <t xml:space="preserve"> </t>
    </r>
    <r>
      <rPr>
        <sz val="12"/>
        <rFont val="標楷體"/>
        <family val="4"/>
        <charset val="136"/>
      </rPr>
      <t>虹冠電</t>
    </r>
  </si>
  <si>
    <r>
      <t xml:space="preserve"> </t>
    </r>
    <r>
      <rPr>
        <sz val="12"/>
        <rFont val="標楷體"/>
        <family val="4"/>
        <charset val="136"/>
      </rPr>
      <t>昇陽</t>
    </r>
  </si>
  <si>
    <r>
      <t xml:space="preserve"> </t>
    </r>
    <r>
      <rPr>
        <sz val="12"/>
        <rFont val="標楷體"/>
        <family val="4"/>
        <charset val="136"/>
      </rPr>
      <t>勝德</t>
    </r>
  </si>
  <si>
    <r>
      <t xml:space="preserve"> </t>
    </r>
    <r>
      <rPr>
        <sz val="12"/>
        <rFont val="標楷體"/>
        <family val="4"/>
        <charset val="136"/>
      </rPr>
      <t>昇貿</t>
    </r>
  </si>
  <si>
    <r>
      <t xml:space="preserve"> </t>
    </r>
    <r>
      <rPr>
        <sz val="12"/>
        <rFont val="標楷體"/>
        <family val="4"/>
        <charset val="136"/>
      </rPr>
      <t>聯德</t>
    </r>
  </si>
  <si>
    <r>
      <t xml:space="preserve"> </t>
    </r>
    <r>
      <rPr>
        <sz val="12"/>
        <rFont val="標楷體"/>
        <family val="4"/>
        <charset val="136"/>
      </rPr>
      <t>閎暉</t>
    </r>
  </si>
  <si>
    <r>
      <t xml:space="preserve"> </t>
    </r>
    <r>
      <rPr>
        <sz val="12"/>
        <rFont val="標楷體"/>
        <family val="4"/>
        <charset val="136"/>
      </rPr>
      <t>弘憶股</t>
    </r>
  </si>
  <si>
    <r>
      <t xml:space="preserve"> </t>
    </r>
    <r>
      <rPr>
        <sz val="12"/>
        <rFont val="標楷體"/>
        <family val="4"/>
        <charset val="136"/>
      </rPr>
      <t>同泰</t>
    </r>
  </si>
  <si>
    <r>
      <t xml:space="preserve"> </t>
    </r>
    <r>
      <rPr>
        <sz val="12"/>
        <rFont val="標楷體"/>
        <family val="4"/>
        <charset val="136"/>
      </rPr>
      <t>泰碩</t>
    </r>
  </si>
  <si>
    <r>
      <t xml:space="preserve"> </t>
    </r>
    <r>
      <rPr>
        <sz val="12"/>
        <rFont val="標楷體"/>
        <family val="4"/>
        <charset val="136"/>
      </rPr>
      <t>麗清</t>
    </r>
  </si>
  <si>
    <r>
      <t xml:space="preserve"> </t>
    </r>
    <r>
      <rPr>
        <sz val="12"/>
        <rFont val="標楷體"/>
        <family val="4"/>
        <charset val="136"/>
      </rPr>
      <t>奇偶</t>
    </r>
  </si>
  <si>
    <r>
      <t xml:space="preserve"> </t>
    </r>
    <r>
      <rPr>
        <sz val="12"/>
        <rFont val="標楷體"/>
        <family val="4"/>
        <charset val="136"/>
      </rPr>
      <t>新日興</t>
    </r>
  </si>
  <si>
    <r>
      <t xml:space="preserve"> </t>
    </r>
    <r>
      <rPr>
        <sz val="12"/>
        <rFont val="標楷體"/>
        <family val="4"/>
        <charset val="136"/>
      </rPr>
      <t>明泰</t>
    </r>
  </si>
  <si>
    <r>
      <t xml:space="preserve"> </t>
    </r>
    <r>
      <rPr>
        <sz val="12"/>
        <rFont val="標楷體"/>
        <family val="4"/>
        <charset val="136"/>
      </rPr>
      <t>玉晶光</t>
    </r>
  </si>
  <si>
    <r>
      <t xml:space="preserve"> </t>
    </r>
    <r>
      <rPr>
        <sz val="12"/>
        <rFont val="標楷體"/>
        <family val="4"/>
        <charset val="136"/>
      </rPr>
      <t>京鼎</t>
    </r>
  </si>
  <si>
    <r>
      <t xml:space="preserve"> </t>
    </r>
    <r>
      <rPr>
        <sz val="12"/>
        <rFont val="標楷體"/>
        <family val="4"/>
        <charset val="136"/>
      </rPr>
      <t>融程電</t>
    </r>
  </si>
  <si>
    <r>
      <t xml:space="preserve"> </t>
    </r>
    <r>
      <rPr>
        <sz val="12"/>
        <rFont val="標楷體"/>
        <family val="4"/>
        <charset val="136"/>
      </rPr>
      <t>譁裕</t>
    </r>
  </si>
  <si>
    <r>
      <t xml:space="preserve"> </t>
    </r>
    <r>
      <rPr>
        <sz val="12"/>
        <rFont val="標楷體"/>
        <family val="4"/>
        <charset val="136"/>
      </rPr>
      <t>台端</t>
    </r>
  </si>
  <si>
    <r>
      <t xml:space="preserve"> </t>
    </r>
    <r>
      <rPr>
        <sz val="12"/>
        <rFont val="標楷體"/>
        <family val="4"/>
        <charset val="136"/>
      </rPr>
      <t>榮創</t>
    </r>
  </si>
  <si>
    <r>
      <t xml:space="preserve"> </t>
    </r>
    <r>
      <rPr>
        <sz val="12"/>
        <rFont val="標楷體"/>
        <family val="4"/>
        <charset val="136"/>
      </rPr>
      <t>創意</t>
    </r>
  </si>
  <si>
    <r>
      <t xml:space="preserve"> </t>
    </r>
    <r>
      <rPr>
        <sz val="12"/>
        <rFont val="標楷體"/>
        <family val="4"/>
        <charset val="136"/>
      </rPr>
      <t>展達</t>
    </r>
  </si>
  <si>
    <r>
      <t xml:space="preserve"> </t>
    </r>
    <r>
      <rPr>
        <sz val="12"/>
        <rFont val="標楷體"/>
        <family val="4"/>
        <charset val="136"/>
      </rPr>
      <t>聯鈞</t>
    </r>
  </si>
  <si>
    <r>
      <t xml:space="preserve"> </t>
    </r>
    <r>
      <rPr>
        <sz val="12"/>
        <rFont val="標楷體"/>
        <family val="4"/>
        <charset val="136"/>
      </rPr>
      <t>晶睿</t>
    </r>
  </si>
  <si>
    <r>
      <t xml:space="preserve"> </t>
    </r>
    <r>
      <rPr>
        <sz val="12"/>
        <rFont val="標楷體"/>
        <family val="4"/>
        <charset val="136"/>
      </rPr>
      <t>群創</t>
    </r>
  </si>
  <si>
    <r>
      <t xml:space="preserve"> </t>
    </r>
    <r>
      <rPr>
        <sz val="12"/>
        <rFont val="標楷體"/>
        <family val="4"/>
        <charset val="136"/>
      </rPr>
      <t>誠研</t>
    </r>
  </si>
  <si>
    <r>
      <t xml:space="preserve"> </t>
    </r>
    <r>
      <rPr>
        <sz val="12"/>
        <rFont val="標楷體"/>
        <family val="4"/>
        <charset val="136"/>
      </rPr>
      <t>維熹</t>
    </r>
  </si>
  <si>
    <r>
      <t xml:space="preserve"> </t>
    </r>
    <r>
      <rPr>
        <sz val="12"/>
        <rFont val="標楷體"/>
        <family val="4"/>
        <charset val="136"/>
      </rPr>
      <t>揚明光</t>
    </r>
  </si>
  <si>
    <r>
      <t xml:space="preserve"> </t>
    </r>
    <r>
      <rPr>
        <sz val="12"/>
        <rFont val="標楷體"/>
        <family val="4"/>
        <charset val="136"/>
      </rPr>
      <t>華擎</t>
    </r>
  </si>
  <si>
    <r>
      <t xml:space="preserve"> </t>
    </r>
    <r>
      <rPr>
        <sz val="12"/>
        <rFont val="標楷體"/>
        <family val="4"/>
        <charset val="136"/>
      </rPr>
      <t>柏騰</t>
    </r>
  </si>
  <si>
    <r>
      <t xml:space="preserve"> </t>
    </r>
    <r>
      <rPr>
        <sz val="12"/>
        <rFont val="標楷體"/>
        <family val="4"/>
        <charset val="136"/>
      </rPr>
      <t>安馳</t>
    </r>
  </si>
  <si>
    <r>
      <t xml:space="preserve"> </t>
    </r>
    <r>
      <rPr>
        <sz val="12"/>
        <rFont val="標楷體"/>
        <family val="4"/>
        <charset val="136"/>
      </rPr>
      <t>晶相光</t>
    </r>
  </si>
  <si>
    <r>
      <t xml:space="preserve"> </t>
    </r>
    <r>
      <rPr>
        <sz val="12"/>
        <rFont val="標楷體"/>
        <family val="4"/>
        <charset val="136"/>
      </rPr>
      <t>台勝科</t>
    </r>
  </si>
  <si>
    <r>
      <t xml:space="preserve"> </t>
    </r>
    <r>
      <rPr>
        <sz val="12"/>
        <rFont val="標楷體"/>
        <family val="4"/>
        <charset val="136"/>
      </rPr>
      <t>嘉澤</t>
    </r>
  </si>
  <si>
    <r>
      <t xml:space="preserve"> </t>
    </r>
    <r>
      <rPr>
        <sz val="12"/>
        <rFont val="標楷體"/>
        <family val="4"/>
        <charset val="136"/>
      </rPr>
      <t>晶彩科</t>
    </r>
  </si>
  <si>
    <r>
      <t xml:space="preserve"> </t>
    </r>
    <r>
      <rPr>
        <sz val="12"/>
        <rFont val="標楷體"/>
        <family val="4"/>
        <charset val="136"/>
      </rPr>
      <t>州巧</t>
    </r>
  </si>
  <si>
    <r>
      <t xml:space="preserve"> </t>
    </r>
    <r>
      <rPr>
        <sz val="12"/>
        <rFont val="標楷體"/>
        <family val="4"/>
        <charset val="136"/>
      </rPr>
      <t>敦泰</t>
    </r>
  </si>
  <si>
    <r>
      <t xml:space="preserve"> </t>
    </r>
    <r>
      <rPr>
        <sz val="12"/>
        <rFont val="標楷體"/>
        <family val="4"/>
        <charset val="136"/>
      </rPr>
      <t>聯穎</t>
    </r>
  </si>
  <si>
    <r>
      <t xml:space="preserve"> </t>
    </r>
    <r>
      <rPr>
        <sz val="12"/>
        <rFont val="標楷體"/>
        <family val="4"/>
        <charset val="136"/>
      </rPr>
      <t>嘉威</t>
    </r>
  </si>
  <si>
    <r>
      <t xml:space="preserve"> </t>
    </r>
    <r>
      <rPr>
        <sz val="12"/>
        <rFont val="標楷體"/>
        <family val="4"/>
        <charset val="136"/>
      </rPr>
      <t>牧德</t>
    </r>
  </si>
  <si>
    <r>
      <t xml:space="preserve"> </t>
    </r>
    <r>
      <rPr>
        <sz val="12"/>
        <rFont val="標楷體"/>
        <family val="4"/>
        <charset val="136"/>
      </rPr>
      <t>聯合再生</t>
    </r>
  </si>
  <si>
    <r>
      <t xml:space="preserve"> </t>
    </r>
    <r>
      <rPr>
        <sz val="12"/>
        <rFont val="標楷體"/>
        <family val="4"/>
        <charset val="136"/>
      </rPr>
      <t>辛耘</t>
    </r>
  </si>
  <si>
    <r>
      <t xml:space="preserve"> </t>
    </r>
    <r>
      <rPr>
        <sz val="12"/>
        <rFont val="標楷體"/>
        <family val="4"/>
        <charset val="136"/>
      </rPr>
      <t>通嘉</t>
    </r>
  </si>
  <si>
    <r>
      <t xml:space="preserve"> </t>
    </r>
    <r>
      <rPr>
        <sz val="12"/>
        <rFont val="標楷體"/>
        <family val="4"/>
        <charset val="136"/>
      </rPr>
      <t>艾笛森</t>
    </r>
  </si>
  <si>
    <r>
      <t xml:space="preserve"> </t>
    </r>
    <r>
      <rPr>
        <sz val="12"/>
        <rFont val="標楷體"/>
        <family val="4"/>
        <charset val="136"/>
      </rPr>
      <t>瑞鼎</t>
    </r>
  </si>
  <si>
    <r>
      <t xml:space="preserve"> </t>
    </r>
    <r>
      <rPr>
        <sz val="12"/>
        <rFont val="標楷體"/>
        <family val="4"/>
        <charset val="136"/>
      </rPr>
      <t>力銘</t>
    </r>
  </si>
  <si>
    <r>
      <t xml:space="preserve"> </t>
    </r>
    <r>
      <rPr>
        <sz val="12"/>
        <rFont val="標楷體"/>
        <family val="4"/>
        <charset val="136"/>
      </rPr>
      <t>智易</t>
    </r>
  </si>
  <si>
    <r>
      <t xml:space="preserve"> </t>
    </r>
    <r>
      <rPr>
        <sz val="12"/>
        <rFont val="標楷體"/>
        <family val="4"/>
        <charset val="136"/>
      </rPr>
      <t>宏致</t>
    </r>
  </si>
  <si>
    <r>
      <t xml:space="preserve"> </t>
    </r>
    <r>
      <rPr>
        <sz val="12"/>
        <rFont val="標楷體"/>
        <family val="4"/>
        <charset val="136"/>
      </rPr>
      <t>谷崧</t>
    </r>
  </si>
  <si>
    <r>
      <t xml:space="preserve"> </t>
    </r>
    <r>
      <rPr>
        <sz val="12"/>
        <rFont val="標楷體"/>
        <family val="4"/>
        <charset val="136"/>
      </rPr>
      <t>碩天</t>
    </r>
  </si>
  <si>
    <r>
      <t xml:space="preserve"> </t>
    </r>
    <r>
      <rPr>
        <sz val="12"/>
        <rFont val="標楷體"/>
        <family val="4"/>
        <charset val="136"/>
      </rPr>
      <t>洋華</t>
    </r>
  </si>
  <si>
    <r>
      <t xml:space="preserve"> </t>
    </r>
    <r>
      <rPr>
        <sz val="12"/>
        <rFont val="標楷體"/>
        <family val="4"/>
        <charset val="136"/>
      </rPr>
      <t>達邁</t>
    </r>
  </si>
  <si>
    <r>
      <t xml:space="preserve"> </t>
    </r>
    <r>
      <rPr>
        <sz val="12"/>
        <rFont val="標楷體"/>
        <family val="4"/>
        <charset val="136"/>
      </rPr>
      <t>精聯</t>
    </r>
  </si>
  <si>
    <r>
      <t xml:space="preserve"> </t>
    </r>
    <r>
      <rPr>
        <sz val="12"/>
        <rFont val="標楷體"/>
        <family val="4"/>
        <charset val="136"/>
      </rPr>
      <t>健策</t>
    </r>
  </si>
  <si>
    <r>
      <t xml:space="preserve"> </t>
    </r>
    <r>
      <rPr>
        <sz val="12"/>
        <rFont val="標楷體"/>
        <family val="4"/>
        <charset val="136"/>
      </rPr>
      <t>世芯</t>
    </r>
    <r>
      <rPr>
        <sz val="12"/>
        <rFont val="Times New Roman"/>
        <family val="1"/>
      </rPr>
      <t>-KY</t>
    </r>
  </si>
  <si>
    <r>
      <t xml:space="preserve"> </t>
    </r>
    <r>
      <rPr>
        <sz val="12"/>
        <rFont val="標楷體"/>
        <family val="4"/>
        <charset val="136"/>
      </rPr>
      <t>貿聯</t>
    </r>
    <r>
      <rPr>
        <sz val="12"/>
        <rFont val="Times New Roman"/>
        <family val="1"/>
      </rPr>
      <t>-KY</t>
    </r>
  </si>
  <si>
    <r>
      <t xml:space="preserve"> </t>
    </r>
    <r>
      <rPr>
        <sz val="12"/>
        <rFont val="標楷體"/>
        <family val="4"/>
        <charset val="136"/>
      </rPr>
      <t>圓展</t>
    </r>
  </si>
  <si>
    <r>
      <t xml:space="preserve"> </t>
    </r>
    <r>
      <rPr>
        <sz val="12"/>
        <rFont val="標楷體"/>
        <family val="4"/>
        <charset val="136"/>
      </rPr>
      <t>新至陞</t>
    </r>
  </si>
  <si>
    <r>
      <t xml:space="preserve"> </t>
    </r>
    <r>
      <rPr>
        <sz val="12"/>
        <rFont val="標楷體"/>
        <family val="4"/>
        <charset val="136"/>
      </rPr>
      <t>達能</t>
    </r>
  </si>
  <si>
    <r>
      <t xml:space="preserve"> </t>
    </r>
    <r>
      <rPr>
        <sz val="12"/>
        <rFont val="標楷體"/>
        <family val="4"/>
        <charset val="136"/>
      </rPr>
      <t>海華</t>
    </r>
  </si>
  <si>
    <r>
      <t xml:space="preserve"> </t>
    </r>
    <r>
      <rPr>
        <sz val="12"/>
        <rFont val="標楷體"/>
        <family val="4"/>
        <charset val="136"/>
      </rPr>
      <t>大眾控</t>
    </r>
  </si>
  <si>
    <r>
      <t xml:space="preserve"> </t>
    </r>
    <r>
      <rPr>
        <sz val="12"/>
        <rFont val="標楷體"/>
        <family val="4"/>
        <charset val="136"/>
      </rPr>
      <t>大聯大</t>
    </r>
  </si>
  <si>
    <r>
      <t xml:space="preserve"> </t>
    </r>
    <r>
      <rPr>
        <sz val="12"/>
        <rFont val="標楷體"/>
        <family val="4"/>
        <charset val="136"/>
      </rPr>
      <t>欣陸</t>
    </r>
  </si>
  <si>
    <r>
      <t xml:space="preserve"> </t>
    </r>
    <r>
      <rPr>
        <sz val="12"/>
        <rFont val="標楷體"/>
        <family val="4"/>
        <charset val="136"/>
      </rPr>
      <t>合勤控</t>
    </r>
  </si>
  <si>
    <r>
      <t xml:space="preserve"> </t>
    </r>
    <r>
      <rPr>
        <sz val="12"/>
        <rFont val="標楷體"/>
        <family val="4"/>
        <charset val="136"/>
      </rPr>
      <t>永信</t>
    </r>
  </si>
  <si>
    <r>
      <t xml:space="preserve"> </t>
    </r>
    <r>
      <rPr>
        <sz val="12"/>
        <rFont val="標楷體"/>
        <family val="4"/>
        <charset val="136"/>
      </rPr>
      <t>神達</t>
    </r>
  </si>
  <si>
    <r>
      <t xml:space="preserve"> </t>
    </r>
    <r>
      <rPr>
        <sz val="12"/>
        <rFont val="標楷體"/>
        <family val="4"/>
        <charset val="136"/>
      </rPr>
      <t>上緯投控</t>
    </r>
  </si>
  <si>
    <r>
      <t xml:space="preserve"> </t>
    </r>
    <r>
      <rPr>
        <sz val="12"/>
        <rFont val="標楷體"/>
        <family val="4"/>
        <charset val="136"/>
      </rPr>
      <t>日月光投控</t>
    </r>
  </si>
  <si>
    <r>
      <t xml:space="preserve"> </t>
    </r>
    <r>
      <rPr>
        <sz val="12"/>
        <rFont val="標楷體"/>
        <family val="4"/>
        <charset val="136"/>
      </rPr>
      <t>永崴投控</t>
    </r>
  </si>
  <si>
    <r>
      <t xml:space="preserve"> </t>
    </r>
    <r>
      <rPr>
        <sz val="12"/>
        <rFont val="標楷體"/>
        <family val="4"/>
        <charset val="136"/>
      </rPr>
      <t>富采</t>
    </r>
  </si>
  <si>
    <r>
      <t xml:space="preserve"> </t>
    </r>
    <r>
      <rPr>
        <sz val="12"/>
        <rFont val="標楷體"/>
        <family val="4"/>
        <charset val="136"/>
      </rPr>
      <t>定穎投控</t>
    </r>
  </si>
  <si>
    <r>
      <t xml:space="preserve"> </t>
    </r>
    <r>
      <rPr>
        <sz val="12"/>
        <rFont val="標楷體"/>
        <family val="4"/>
        <charset val="136"/>
      </rPr>
      <t>佳醫</t>
    </r>
  </si>
  <si>
    <r>
      <t xml:space="preserve"> </t>
    </r>
    <r>
      <rPr>
        <sz val="12"/>
        <rFont val="標楷體"/>
        <family val="4"/>
        <charset val="136"/>
      </rPr>
      <t>雃博</t>
    </r>
  </si>
  <si>
    <r>
      <t xml:space="preserve"> </t>
    </r>
    <r>
      <rPr>
        <sz val="12"/>
        <rFont val="標楷體"/>
        <family val="4"/>
        <charset val="136"/>
      </rPr>
      <t>懷特</t>
    </r>
  </si>
  <si>
    <r>
      <t xml:space="preserve"> </t>
    </r>
    <r>
      <rPr>
        <sz val="12"/>
        <rFont val="標楷體"/>
        <family val="4"/>
        <charset val="136"/>
      </rPr>
      <t>旭富</t>
    </r>
  </si>
  <si>
    <r>
      <t xml:space="preserve"> </t>
    </r>
    <r>
      <rPr>
        <sz val="12"/>
        <rFont val="標楷體"/>
        <family val="4"/>
        <charset val="136"/>
      </rPr>
      <t>亞諾法</t>
    </r>
  </si>
  <si>
    <r>
      <t xml:space="preserve"> </t>
    </r>
    <r>
      <rPr>
        <sz val="12"/>
        <rFont val="標楷體"/>
        <family val="4"/>
        <charset val="136"/>
      </rPr>
      <t>麗豐</t>
    </r>
    <r>
      <rPr>
        <sz val="12"/>
        <rFont val="Times New Roman"/>
        <family val="1"/>
      </rPr>
      <t>-KY</t>
    </r>
  </si>
  <si>
    <r>
      <t xml:space="preserve"> </t>
    </r>
    <r>
      <rPr>
        <sz val="12"/>
        <rFont val="標楷體"/>
        <family val="4"/>
        <charset val="136"/>
      </rPr>
      <t>國光生</t>
    </r>
  </si>
  <si>
    <r>
      <t xml:space="preserve"> </t>
    </r>
    <r>
      <rPr>
        <sz val="12"/>
        <rFont val="標楷體"/>
        <family val="4"/>
        <charset val="136"/>
      </rPr>
      <t>全宇生技</t>
    </r>
    <r>
      <rPr>
        <sz val="12"/>
        <rFont val="Times New Roman"/>
        <family val="1"/>
      </rPr>
      <t>-KY</t>
    </r>
  </si>
  <si>
    <r>
      <t xml:space="preserve"> </t>
    </r>
    <r>
      <rPr>
        <sz val="12"/>
        <rFont val="標楷體"/>
        <family val="4"/>
        <charset val="136"/>
      </rPr>
      <t>訊映</t>
    </r>
  </si>
  <si>
    <r>
      <t xml:space="preserve"> </t>
    </r>
    <r>
      <rPr>
        <sz val="12"/>
        <rFont val="標楷體"/>
        <family val="4"/>
        <charset val="136"/>
      </rPr>
      <t>承業醫</t>
    </r>
  </si>
  <si>
    <r>
      <t xml:space="preserve"> </t>
    </r>
    <r>
      <rPr>
        <sz val="12"/>
        <rFont val="標楷體"/>
        <family val="4"/>
        <charset val="136"/>
      </rPr>
      <t>佐登</t>
    </r>
    <r>
      <rPr>
        <sz val="12"/>
        <rFont val="Times New Roman"/>
        <family val="1"/>
      </rPr>
      <t>-KY</t>
    </r>
  </si>
  <si>
    <r>
      <t xml:space="preserve"> </t>
    </r>
    <r>
      <rPr>
        <sz val="12"/>
        <rFont val="標楷體"/>
        <family val="4"/>
        <charset val="136"/>
      </rPr>
      <t>炎洲</t>
    </r>
  </si>
  <si>
    <r>
      <t xml:space="preserve"> </t>
    </r>
    <r>
      <rPr>
        <sz val="12"/>
        <rFont val="標楷體"/>
        <family val="4"/>
        <charset val="136"/>
      </rPr>
      <t>如興</t>
    </r>
  </si>
  <si>
    <r>
      <t xml:space="preserve"> </t>
    </r>
    <r>
      <rPr>
        <sz val="12"/>
        <rFont val="標楷體"/>
        <family val="4"/>
        <charset val="136"/>
      </rPr>
      <t>利勤</t>
    </r>
  </si>
  <si>
    <r>
      <t xml:space="preserve"> </t>
    </r>
    <r>
      <rPr>
        <sz val="12"/>
        <rFont val="標楷體"/>
        <family val="4"/>
        <charset val="136"/>
      </rPr>
      <t>廣越</t>
    </r>
  </si>
  <si>
    <r>
      <t xml:space="preserve"> </t>
    </r>
    <r>
      <rPr>
        <sz val="12"/>
        <rFont val="標楷體"/>
        <family val="4"/>
        <charset val="136"/>
      </rPr>
      <t>冠星</t>
    </r>
    <r>
      <rPr>
        <sz val="12"/>
        <rFont val="Times New Roman"/>
        <family val="1"/>
      </rPr>
      <t>-KY</t>
    </r>
  </si>
  <si>
    <r>
      <t xml:space="preserve"> </t>
    </r>
    <r>
      <rPr>
        <sz val="12"/>
        <rFont val="標楷體"/>
        <family val="4"/>
        <charset val="136"/>
      </rPr>
      <t>宜新實業</t>
    </r>
  </si>
  <si>
    <r>
      <t xml:space="preserve"> </t>
    </r>
    <r>
      <rPr>
        <sz val="12"/>
        <rFont val="標楷體"/>
        <family val="4"/>
        <charset val="136"/>
      </rPr>
      <t>東台</t>
    </r>
  </si>
  <si>
    <r>
      <t xml:space="preserve"> </t>
    </r>
    <r>
      <rPr>
        <sz val="12"/>
        <rFont val="標楷體"/>
        <family val="4"/>
        <charset val="136"/>
      </rPr>
      <t>瑞智</t>
    </r>
  </si>
  <si>
    <r>
      <t xml:space="preserve"> </t>
    </r>
    <r>
      <rPr>
        <sz val="12"/>
        <rFont val="標楷體"/>
        <family val="4"/>
        <charset val="136"/>
      </rPr>
      <t>拓凱</t>
    </r>
  </si>
  <si>
    <r>
      <t xml:space="preserve"> </t>
    </r>
    <r>
      <rPr>
        <sz val="12"/>
        <rFont val="標楷體"/>
        <family val="4"/>
        <charset val="136"/>
      </rPr>
      <t>全球傳動</t>
    </r>
  </si>
  <si>
    <r>
      <t xml:space="preserve"> </t>
    </r>
    <r>
      <rPr>
        <sz val="12"/>
        <rFont val="標楷體"/>
        <family val="4"/>
        <charset val="136"/>
      </rPr>
      <t>銘鈺</t>
    </r>
  </si>
  <si>
    <r>
      <t xml:space="preserve"> </t>
    </r>
    <r>
      <rPr>
        <sz val="12"/>
        <rFont val="標楷體"/>
        <family val="4"/>
        <charset val="136"/>
      </rPr>
      <t>智伸科</t>
    </r>
  </si>
  <si>
    <r>
      <t xml:space="preserve"> </t>
    </r>
    <r>
      <rPr>
        <sz val="12"/>
        <rFont val="標楷體"/>
        <family val="4"/>
        <charset val="136"/>
      </rPr>
      <t>力達</t>
    </r>
    <r>
      <rPr>
        <sz val="12"/>
        <rFont val="Times New Roman"/>
        <family val="1"/>
      </rPr>
      <t>-KY</t>
    </r>
  </si>
  <si>
    <r>
      <t xml:space="preserve"> </t>
    </r>
    <r>
      <rPr>
        <sz val="12"/>
        <rFont val="標楷體"/>
        <family val="4"/>
        <charset val="136"/>
      </rPr>
      <t>氣立</t>
    </r>
  </si>
  <si>
    <r>
      <t xml:space="preserve"> </t>
    </r>
    <r>
      <rPr>
        <sz val="12"/>
        <rFont val="標楷體"/>
        <family val="4"/>
        <charset val="136"/>
      </rPr>
      <t>永新</t>
    </r>
    <r>
      <rPr>
        <sz val="12"/>
        <rFont val="Times New Roman"/>
        <family val="1"/>
      </rPr>
      <t>-KY</t>
    </r>
  </si>
  <si>
    <r>
      <t xml:space="preserve"> </t>
    </r>
    <r>
      <rPr>
        <sz val="12"/>
        <rFont val="標楷體"/>
        <family val="4"/>
        <charset val="136"/>
      </rPr>
      <t>強信</t>
    </r>
    <r>
      <rPr>
        <sz val="12"/>
        <rFont val="Times New Roman"/>
        <family val="1"/>
      </rPr>
      <t>-KY</t>
    </r>
  </si>
  <si>
    <r>
      <t xml:space="preserve"> </t>
    </r>
    <r>
      <rPr>
        <sz val="12"/>
        <rFont val="標楷體"/>
        <family val="4"/>
        <charset val="136"/>
      </rPr>
      <t>穎漢</t>
    </r>
  </si>
  <si>
    <r>
      <t xml:space="preserve"> </t>
    </r>
    <r>
      <rPr>
        <sz val="12"/>
        <rFont val="標楷體"/>
        <family val="4"/>
        <charset val="136"/>
      </rPr>
      <t>元翎</t>
    </r>
  </si>
  <si>
    <r>
      <t xml:space="preserve"> </t>
    </r>
    <r>
      <rPr>
        <sz val="12"/>
        <rFont val="標楷體"/>
        <family val="4"/>
        <charset val="136"/>
      </rPr>
      <t>時碩工業</t>
    </r>
  </si>
  <si>
    <r>
      <t xml:space="preserve"> </t>
    </r>
    <r>
      <rPr>
        <sz val="12"/>
        <rFont val="標楷體"/>
        <family val="4"/>
        <charset val="136"/>
      </rPr>
      <t>六方科</t>
    </r>
    <r>
      <rPr>
        <sz val="12"/>
        <rFont val="Times New Roman"/>
        <family val="1"/>
      </rPr>
      <t>-KY</t>
    </r>
  </si>
  <si>
    <r>
      <t xml:space="preserve"> </t>
    </r>
    <r>
      <rPr>
        <sz val="12"/>
        <rFont val="標楷體"/>
        <family val="4"/>
        <charset val="136"/>
      </rPr>
      <t>鈞興</t>
    </r>
    <r>
      <rPr>
        <sz val="12"/>
        <rFont val="Times New Roman"/>
        <family val="1"/>
      </rPr>
      <t>-KY</t>
    </r>
  </si>
  <si>
    <r>
      <t xml:space="preserve"> </t>
    </r>
    <r>
      <rPr>
        <sz val="12"/>
        <rFont val="標楷體"/>
        <family val="4"/>
        <charset val="136"/>
      </rPr>
      <t>駐龍</t>
    </r>
  </si>
  <si>
    <r>
      <t xml:space="preserve"> </t>
    </r>
    <r>
      <rPr>
        <sz val="12"/>
        <rFont val="標楷體"/>
        <family val="4"/>
        <charset val="136"/>
      </rPr>
      <t>大銀微系統</t>
    </r>
  </si>
  <si>
    <r>
      <t xml:space="preserve"> </t>
    </r>
    <r>
      <rPr>
        <sz val="12"/>
        <rFont val="標楷體"/>
        <family val="4"/>
        <charset val="136"/>
      </rPr>
      <t>光隆精密</t>
    </r>
    <r>
      <rPr>
        <sz val="12"/>
        <rFont val="Times New Roman"/>
        <family val="1"/>
      </rPr>
      <t>-KY</t>
    </r>
  </si>
  <si>
    <r>
      <t xml:space="preserve"> </t>
    </r>
    <r>
      <rPr>
        <sz val="12"/>
        <rFont val="標楷體"/>
        <family val="4"/>
        <charset val="136"/>
      </rPr>
      <t>台灣精銳</t>
    </r>
  </si>
  <si>
    <r>
      <t xml:space="preserve"> </t>
    </r>
    <r>
      <rPr>
        <sz val="12"/>
        <rFont val="標楷體"/>
        <family val="4"/>
        <charset val="136"/>
      </rPr>
      <t>德淵</t>
    </r>
  </si>
  <si>
    <r>
      <t xml:space="preserve"> </t>
    </r>
    <r>
      <rPr>
        <sz val="12"/>
        <rFont val="標楷體"/>
        <family val="4"/>
        <charset val="136"/>
      </rPr>
      <t>國精化</t>
    </r>
  </si>
  <si>
    <r>
      <t xml:space="preserve"> </t>
    </r>
    <r>
      <rPr>
        <sz val="12"/>
        <rFont val="標楷體"/>
        <family val="4"/>
        <charset val="136"/>
      </rPr>
      <t>泰博</t>
    </r>
  </si>
  <si>
    <r>
      <t xml:space="preserve"> </t>
    </r>
    <r>
      <rPr>
        <sz val="12"/>
        <rFont val="標楷體"/>
        <family val="4"/>
        <charset val="136"/>
      </rPr>
      <t>華廣</t>
    </r>
  </si>
  <si>
    <r>
      <t xml:space="preserve"> </t>
    </r>
    <r>
      <rPr>
        <sz val="12"/>
        <rFont val="標楷體"/>
        <family val="4"/>
        <charset val="136"/>
      </rPr>
      <t>康普</t>
    </r>
  </si>
  <si>
    <r>
      <t xml:space="preserve"> </t>
    </r>
    <r>
      <rPr>
        <sz val="12"/>
        <rFont val="標楷體"/>
        <family val="4"/>
        <charset val="136"/>
      </rPr>
      <t>台耀</t>
    </r>
  </si>
  <si>
    <r>
      <t xml:space="preserve"> </t>
    </r>
    <r>
      <rPr>
        <sz val="12"/>
        <rFont val="標楷體"/>
        <family val="4"/>
        <charset val="136"/>
      </rPr>
      <t>三福化</t>
    </r>
  </si>
  <si>
    <r>
      <t xml:space="preserve"> </t>
    </r>
    <r>
      <rPr>
        <sz val="12"/>
        <rFont val="標楷體"/>
        <family val="4"/>
        <charset val="136"/>
      </rPr>
      <t>材料</t>
    </r>
    <r>
      <rPr>
        <sz val="12"/>
        <rFont val="Times New Roman"/>
        <family val="1"/>
      </rPr>
      <t>-KY</t>
    </r>
  </si>
  <si>
    <r>
      <t xml:space="preserve"> </t>
    </r>
    <r>
      <rPr>
        <sz val="12"/>
        <rFont val="標楷體"/>
        <family val="4"/>
        <charset val="136"/>
      </rPr>
      <t>雙鍵</t>
    </r>
  </si>
  <si>
    <r>
      <t xml:space="preserve"> </t>
    </r>
    <r>
      <rPr>
        <sz val="12"/>
        <rFont val="標楷體"/>
        <family val="4"/>
        <charset val="136"/>
      </rPr>
      <t>南寶</t>
    </r>
  </si>
  <si>
    <r>
      <t xml:space="preserve"> </t>
    </r>
    <r>
      <rPr>
        <sz val="12"/>
        <rFont val="標楷體"/>
        <family val="4"/>
        <charset val="136"/>
      </rPr>
      <t>上品</t>
    </r>
  </si>
  <si>
    <r>
      <t xml:space="preserve"> </t>
    </r>
    <r>
      <rPr>
        <sz val="12"/>
        <rFont val="標楷體"/>
        <family val="4"/>
        <charset val="136"/>
      </rPr>
      <t>日成</t>
    </r>
    <r>
      <rPr>
        <sz val="12"/>
        <rFont val="Times New Roman"/>
        <family val="1"/>
      </rPr>
      <t>-KY</t>
    </r>
  </si>
  <si>
    <r>
      <t xml:space="preserve"> </t>
    </r>
    <r>
      <rPr>
        <sz val="12"/>
        <rFont val="標楷體"/>
        <family val="4"/>
        <charset val="136"/>
      </rPr>
      <t>遠傳</t>
    </r>
  </si>
  <si>
    <r>
      <t xml:space="preserve"> </t>
    </r>
    <r>
      <rPr>
        <sz val="12"/>
        <rFont val="標楷體"/>
        <family val="4"/>
        <charset val="136"/>
      </rPr>
      <t>正文</t>
    </r>
  </si>
  <si>
    <r>
      <t xml:space="preserve"> </t>
    </r>
    <r>
      <rPr>
        <sz val="12"/>
        <rFont val="標楷體"/>
        <family val="4"/>
        <charset val="136"/>
      </rPr>
      <t>聯德控股</t>
    </r>
    <r>
      <rPr>
        <sz val="12"/>
        <rFont val="Times New Roman"/>
        <family val="1"/>
      </rPr>
      <t>-KY</t>
    </r>
  </si>
  <si>
    <r>
      <t xml:space="preserve"> </t>
    </r>
    <r>
      <rPr>
        <sz val="12"/>
        <rFont val="標楷體"/>
        <family val="4"/>
        <charset val="136"/>
      </rPr>
      <t>致伸</t>
    </r>
  </si>
  <si>
    <r>
      <t xml:space="preserve"> </t>
    </r>
    <r>
      <rPr>
        <sz val="12"/>
        <rFont val="標楷體"/>
        <family val="4"/>
        <charset val="136"/>
      </rPr>
      <t>事欣科</t>
    </r>
  </si>
  <si>
    <r>
      <t xml:space="preserve"> </t>
    </r>
    <r>
      <rPr>
        <sz val="12"/>
        <rFont val="標楷體"/>
        <family val="4"/>
        <charset val="136"/>
      </rPr>
      <t>新唐</t>
    </r>
  </si>
  <si>
    <r>
      <t xml:space="preserve"> </t>
    </r>
    <r>
      <rPr>
        <sz val="12"/>
        <rFont val="標楷體"/>
        <family val="4"/>
        <charset val="136"/>
      </rPr>
      <t>泰鼎</t>
    </r>
    <r>
      <rPr>
        <sz val="12"/>
        <rFont val="Times New Roman"/>
        <family val="1"/>
      </rPr>
      <t>-KY</t>
    </r>
  </si>
  <si>
    <r>
      <t xml:space="preserve"> </t>
    </r>
    <r>
      <rPr>
        <sz val="12"/>
        <rFont val="標楷體"/>
        <family val="4"/>
        <charset val="136"/>
      </rPr>
      <t>燦星網</t>
    </r>
  </si>
  <si>
    <r>
      <t xml:space="preserve"> </t>
    </r>
    <r>
      <rPr>
        <sz val="12"/>
        <rFont val="標楷體"/>
        <family val="4"/>
        <charset val="136"/>
      </rPr>
      <t>太極</t>
    </r>
  </si>
  <si>
    <r>
      <t xml:space="preserve"> </t>
    </r>
    <r>
      <rPr>
        <sz val="12"/>
        <rFont val="標楷體"/>
        <family val="4"/>
        <charset val="136"/>
      </rPr>
      <t>茂林</t>
    </r>
    <r>
      <rPr>
        <sz val="12"/>
        <rFont val="Times New Roman"/>
        <family val="1"/>
      </rPr>
      <t>-KY</t>
    </r>
  </si>
  <si>
    <r>
      <t xml:space="preserve"> </t>
    </r>
    <r>
      <rPr>
        <sz val="12"/>
        <rFont val="標楷體"/>
        <family val="4"/>
        <charset val="136"/>
      </rPr>
      <t>和碩</t>
    </r>
  </si>
  <si>
    <r>
      <t xml:space="preserve"> </t>
    </r>
    <r>
      <rPr>
        <sz val="12"/>
        <rFont val="標楷體"/>
        <family val="4"/>
        <charset val="136"/>
      </rPr>
      <t>嘉彰</t>
    </r>
  </si>
  <si>
    <r>
      <t xml:space="preserve"> </t>
    </r>
    <r>
      <rPr>
        <sz val="12"/>
        <rFont val="標楷體"/>
        <family val="4"/>
        <charset val="136"/>
      </rPr>
      <t>康控</t>
    </r>
    <r>
      <rPr>
        <sz val="12"/>
        <rFont val="Times New Roman"/>
        <family val="1"/>
      </rPr>
      <t>-KY</t>
    </r>
  </si>
  <si>
    <r>
      <t xml:space="preserve"> </t>
    </r>
    <r>
      <rPr>
        <sz val="12"/>
        <rFont val="標楷體"/>
        <family val="4"/>
        <charset val="136"/>
      </rPr>
      <t>凌通</t>
    </r>
  </si>
  <si>
    <r>
      <t xml:space="preserve"> </t>
    </r>
    <r>
      <rPr>
        <sz val="12"/>
        <rFont val="標楷體"/>
        <family val="4"/>
        <charset val="136"/>
      </rPr>
      <t>光鋐</t>
    </r>
  </si>
  <si>
    <r>
      <t xml:space="preserve"> </t>
    </r>
    <r>
      <rPr>
        <sz val="12"/>
        <rFont val="標楷體"/>
        <family val="4"/>
        <charset val="136"/>
      </rPr>
      <t>臻鼎</t>
    </r>
    <r>
      <rPr>
        <sz val="12"/>
        <rFont val="Times New Roman"/>
        <family val="1"/>
      </rPr>
      <t>-KY</t>
    </r>
  </si>
  <si>
    <r>
      <t xml:space="preserve"> </t>
    </r>
    <r>
      <rPr>
        <sz val="12"/>
        <rFont val="標楷體"/>
        <family val="4"/>
        <charset val="136"/>
      </rPr>
      <t>誠美材</t>
    </r>
  </si>
  <si>
    <r>
      <t xml:space="preserve"> </t>
    </r>
    <r>
      <rPr>
        <sz val="12"/>
        <rFont val="標楷體"/>
        <family val="4"/>
        <charset val="136"/>
      </rPr>
      <t>天鈺</t>
    </r>
  </si>
  <si>
    <r>
      <t xml:space="preserve"> </t>
    </r>
    <r>
      <rPr>
        <sz val="12"/>
        <rFont val="標楷體"/>
        <family val="4"/>
        <charset val="136"/>
      </rPr>
      <t>十銓</t>
    </r>
  </si>
  <si>
    <r>
      <t xml:space="preserve"> </t>
    </r>
    <r>
      <rPr>
        <sz val="12"/>
        <rFont val="標楷體"/>
        <family val="4"/>
        <charset val="136"/>
      </rPr>
      <t>立積</t>
    </r>
  </si>
  <si>
    <r>
      <t xml:space="preserve"> </t>
    </r>
    <r>
      <rPr>
        <sz val="12"/>
        <rFont val="標楷體"/>
        <family val="4"/>
        <charset val="136"/>
      </rPr>
      <t>佳凌</t>
    </r>
  </si>
  <si>
    <r>
      <t xml:space="preserve"> </t>
    </r>
    <r>
      <rPr>
        <sz val="12"/>
        <rFont val="標楷體"/>
        <family val="4"/>
        <charset val="136"/>
      </rPr>
      <t>眾達</t>
    </r>
    <r>
      <rPr>
        <sz val="12"/>
        <rFont val="Times New Roman"/>
        <family val="1"/>
      </rPr>
      <t>-KY</t>
    </r>
  </si>
  <si>
    <r>
      <t xml:space="preserve"> </t>
    </r>
    <r>
      <rPr>
        <sz val="12"/>
        <rFont val="標楷體"/>
        <family val="4"/>
        <charset val="136"/>
      </rPr>
      <t>榮科</t>
    </r>
  </si>
  <si>
    <r>
      <t xml:space="preserve"> </t>
    </r>
    <r>
      <rPr>
        <sz val="12"/>
        <rFont val="標楷體"/>
        <family val="4"/>
        <charset val="136"/>
      </rPr>
      <t>傳奇</t>
    </r>
  </si>
  <si>
    <r>
      <t xml:space="preserve"> </t>
    </r>
    <r>
      <rPr>
        <sz val="12"/>
        <rFont val="標楷體"/>
        <family val="4"/>
        <charset val="136"/>
      </rPr>
      <t>鑫禾</t>
    </r>
  </si>
  <si>
    <r>
      <t xml:space="preserve"> </t>
    </r>
    <r>
      <rPr>
        <sz val="12"/>
        <rFont val="標楷體"/>
        <family val="4"/>
        <charset val="136"/>
      </rPr>
      <t>三星</t>
    </r>
  </si>
  <si>
    <r>
      <t xml:space="preserve"> </t>
    </r>
    <r>
      <rPr>
        <sz val="12"/>
        <rFont val="標楷體"/>
        <family val="4"/>
        <charset val="136"/>
      </rPr>
      <t>訊連</t>
    </r>
  </si>
  <si>
    <r>
      <t xml:space="preserve"> </t>
    </r>
    <r>
      <rPr>
        <sz val="12"/>
        <rFont val="標楷體"/>
        <family val="4"/>
        <charset val="136"/>
      </rPr>
      <t>科嘉</t>
    </r>
    <r>
      <rPr>
        <sz val="12"/>
        <rFont val="Times New Roman"/>
        <family val="1"/>
      </rPr>
      <t>-KY</t>
    </r>
  </si>
  <si>
    <r>
      <t xml:space="preserve"> </t>
    </r>
    <r>
      <rPr>
        <sz val="12"/>
        <rFont val="標楷體"/>
        <family val="4"/>
        <charset val="136"/>
      </rPr>
      <t>全訊</t>
    </r>
  </si>
  <si>
    <r>
      <t xml:space="preserve"> </t>
    </r>
    <r>
      <rPr>
        <sz val="12"/>
        <rFont val="標楷體"/>
        <family val="4"/>
        <charset val="136"/>
      </rPr>
      <t>東科</t>
    </r>
    <r>
      <rPr>
        <sz val="12"/>
        <rFont val="Times New Roman"/>
        <family val="1"/>
      </rPr>
      <t>-KY</t>
    </r>
  </si>
  <si>
    <r>
      <t xml:space="preserve"> </t>
    </r>
    <r>
      <rPr>
        <sz val="12"/>
        <rFont val="標楷體"/>
        <family val="4"/>
        <charset val="136"/>
      </rPr>
      <t>達興材料</t>
    </r>
  </si>
  <si>
    <r>
      <t xml:space="preserve"> </t>
    </r>
    <r>
      <rPr>
        <sz val="12"/>
        <rFont val="標楷體"/>
        <family val="4"/>
        <charset val="136"/>
      </rPr>
      <t>乙盛</t>
    </r>
    <r>
      <rPr>
        <sz val="12"/>
        <rFont val="Times New Roman"/>
        <family val="1"/>
      </rPr>
      <t>-KY</t>
    </r>
  </si>
  <si>
    <r>
      <t xml:space="preserve"> </t>
    </r>
    <r>
      <rPr>
        <sz val="12"/>
        <rFont val="標楷體"/>
        <family val="4"/>
        <charset val="136"/>
      </rPr>
      <t>弘凱</t>
    </r>
  </si>
  <si>
    <r>
      <t xml:space="preserve"> </t>
    </r>
    <r>
      <rPr>
        <sz val="12"/>
        <rFont val="標楷體"/>
        <family val="4"/>
        <charset val="136"/>
      </rPr>
      <t>虹堡</t>
    </r>
  </si>
  <si>
    <r>
      <t xml:space="preserve"> </t>
    </r>
    <r>
      <rPr>
        <sz val="12"/>
        <rFont val="標楷體"/>
        <family val="4"/>
        <charset val="136"/>
      </rPr>
      <t>祥碩</t>
    </r>
  </si>
  <si>
    <r>
      <t xml:space="preserve"> </t>
    </r>
    <r>
      <rPr>
        <sz val="12"/>
        <rFont val="標楷體"/>
        <family val="4"/>
        <charset val="136"/>
      </rPr>
      <t>禾聯碩</t>
    </r>
  </si>
  <si>
    <r>
      <t xml:space="preserve"> </t>
    </r>
    <r>
      <rPr>
        <sz val="12"/>
        <rFont val="標楷體"/>
        <family val="4"/>
        <charset val="136"/>
      </rPr>
      <t>界霖</t>
    </r>
  </si>
  <si>
    <r>
      <t xml:space="preserve"> </t>
    </r>
    <r>
      <rPr>
        <sz val="12"/>
        <rFont val="標楷體"/>
        <family val="4"/>
        <charset val="136"/>
      </rPr>
      <t>豐祥</t>
    </r>
    <r>
      <rPr>
        <sz val="12"/>
        <rFont val="Times New Roman"/>
        <family val="1"/>
      </rPr>
      <t>-KY</t>
    </r>
  </si>
  <si>
    <r>
      <t xml:space="preserve"> </t>
    </r>
    <r>
      <rPr>
        <sz val="12"/>
        <rFont val="標楷體"/>
        <family val="4"/>
        <charset val="136"/>
      </rPr>
      <t>華懋</t>
    </r>
  </si>
  <si>
    <r>
      <t xml:space="preserve"> </t>
    </r>
    <r>
      <rPr>
        <sz val="12"/>
        <rFont val="標楷體"/>
        <family val="4"/>
        <charset val="136"/>
      </rPr>
      <t>桂盟</t>
    </r>
  </si>
  <si>
    <r>
      <t xml:space="preserve"> </t>
    </r>
    <r>
      <rPr>
        <sz val="12"/>
        <rFont val="標楷體"/>
        <family val="4"/>
        <charset val="136"/>
      </rPr>
      <t>中磊</t>
    </r>
  </si>
  <si>
    <r>
      <t xml:space="preserve"> </t>
    </r>
    <r>
      <rPr>
        <sz val="12"/>
        <rFont val="標楷體"/>
        <family val="4"/>
        <charset val="136"/>
      </rPr>
      <t>崇越</t>
    </r>
  </si>
  <si>
    <r>
      <t xml:space="preserve"> </t>
    </r>
    <r>
      <rPr>
        <sz val="12"/>
        <rFont val="標楷體"/>
        <family val="4"/>
        <charset val="136"/>
      </rPr>
      <t>瀚宇博</t>
    </r>
  </si>
  <si>
    <r>
      <t xml:space="preserve"> </t>
    </r>
    <r>
      <rPr>
        <sz val="12"/>
        <rFont val="標楷體"/>
        <family val="4"/>
        <charset val="136"/>
      </rPr>
      <t>松翰</t>
    </r>
  </si>
  <si>
    <r>
      <t xml:space="preserve"> </t>
    </r>
    <r>
      <rPr>
        <sz val="12"/>
        <rFont val="標楷體"/>
        <family val="4"/>
        <charset val="136"/>
      </rPr>
      <t>慧友</t>
    </r>
  </si>
  <si>
    <r>
      <t xml:space="preserve"> </t>
    </r>
    <r>
      <rPr>
        <sz val="12"/>
        <rFont val="標楷體"/>
        <family val="4"/>
        <charset val="136"/>
      </rPr>
      <t>建國</t>
    </r>
  </si>
  <si>
    <r>
      <t xml:space="preserve"> </t>
    </r>
    <r>
      <rPr>
        <sz val="12"/>
        <rFont val="標楷體"/>
        <family val="4"/>
        <charset val="136"/>
      </rPr>
      <t>隆大</t>
    </r>
  </si>
  <si>
    <r>
      <t xml:space="preserve"> </t>
    </r>
    <r>
      <rPr>
        <sz val="12"/>
        <rFont val="標楷體"/>
        <family val="4"/>
        <charset val="136"/>
      </rPr>
      <t>工信</t>
    </r>
  </si>
  <si>
    <r>
      <t xml:space="preserve"> </t>
    </r>
    <r>
      <rPr>
        <sz val="12"/>
        <rFont val="標楷體"/>
        <family val="4"/>
        <charset val="136"/>
      </rPr>
      <t>遠雄</t>
    </r>
  </si>
  <si>
    <r>
      <t xml:space="preserve"> </t>
    </r>
    <r>
      <rPr>
        <sz val="12"/>
        <rFont val="標楷體"/>
        <family val="4"/>
        <charset val="136"/>
      </rPr>
      <t>順天</t>
    </r>
  </si>
  <si>
    <r>
      <t xml:space="preserve"> </t>
    </r>
    <r>
      <rPr>
        <sz val="12"/>
        <rFont val="標楷體"/>
        <family val="4"/>
        <charset val="136"/>
      </rPr>
      <t>鄉林</t>
    </r>
  </si>
  <si>
    <r>
      <t xml:space="preserve"> </t>
    </r>
    <r>
      <rPr>
        <sz val="12"/>
        <rFont val="標楷體"/>
        <family val="4"/>
        <charset val="136"/>
      </rPr>
      <t>皇鼎</t>
    </r>
  </si>
  <si>
    <r>
      <t xml:space="preserve"> </t>
    </r>
    <r>
      <rPr>
        <sz val="12"/>
        <rFont val="標楷體"/>
        <family val="4"/>
        <charset val="136"/>
      </rPr>
      <t>長虹</t>
    </r>
  </si>
  <si>
    <r>
      <t xml:space="preserve"> </t>
    </r>
    <r>
      <rPr>
        <sz val="12"/>
        <rFont val="標楷體"/>
        <family val="4"/>
        <charset val="136"/>
      </rPr>
      <t>東明</t>
    </r>
    <r>
      <rPr>
        <sz val="12"/>
        <rFont val="Times New Roman"/>
        <family val="1"/>
      </rPr>
      <t>-KY</t>
    </r>
  </si>
  <si>
    <r>
      <t xml:space="preserve"> </t>
    </r>
    <r>
      <rPr>
        <sz val="12"/>
        <rFont val="標楷體"/>
        <family val="4"/>
        <charset val="136"/>
      </rPr>
      <t>永固</t>
    </r>
    <r>
      <rPr>
        <sz val="12"/>
        <rFont val="Times New Roman"/>
        <family val="1"/>
      </rPr>
      <t>-KY</t>
    </r>
  </si>
  <si>
    <r>
      <t xml:space="preserve"> </t>
    </r>
    <r>
      <rPr>
        <sz val="12"/>
        <rFont val="標楷體"/>
        <family val="4"/>
        <charset val="136"/>
      </rPr>
      <t>遠雄港</t>
    </r>
  </si>
  <si>
    <r>
      <t xml:space="preserve"> </t>
    </r>
    <r>
      <rPr>
        <sz val="12"/>
        <rFont val="標楷體"/>
        <family val="4"/>
        <charset val="136"/>
      </rPr>
      <t>四維航</t>
    </r>
  </si>
  <si>
    <r>
      <t xml:space="preserve"> </t>
    </r>
    <r>
      <rPr>
        <sz val="12"/>
        <rFont val="標楷體"/>
        <family val="4"/>
        <charset val="136"/>
      </rPr>
      <t>鳳凰</t>
    </r>
  </si>
  <si>
    <r>
      <t xml:space="preserve"> </t>
    </r>
    <r>
      <rPr>
        <sz val="12"/>
        <rFont val="標楷體"/>
        <family val="4"/>
        <charset val="136"/>
      </rPr>
      <t>中租</t>
    </r>
    <r>
      <rPr>
        <sz val="12"/>
        <rFont val="Times New Roman"/>
        <family val="1"/>
      </rPr>
      <t>-KY</t>
    </r>
  </si>
  <si>
    <r>
      <t xml:space="preserve"> </t>
    </r>
    <r>
      <rPr>
        <sz val="12"/>
        <rFont val="標楷體"/>
        <family val="4"/>
        <charset val="136"/>
      </rPr>
      <t>上海商銀</t>
    </r>
  </si>
  <si>
    <r>
      <t xml:space="preserve"> </t>
    </r>
    <r>
      <rPr>
        <sz val="12"/>
        <rFont val="標楷體"/>
        <family val="4"/>
        <charset val="136"/>
      </rPr>
      <t>合庫金</t>
    </r>
  </si>
  <si>
    <r>
      <t xml:space="preserve"> </t>
    </r>
    <r>
      <rPr>
        <sz val="12"/>
        <rFont val="標楷體"/>
        <family val="4"/>
        <charset val="136"/>
      </rPr>
      <t>台南</t>
    </r>
    <r>
      <rPr>
        <sz val="12"/>
        <rFont val="Times New Roman"/>
        <family val="1"/>
      </rPr>
      <t>-KY</t>
    </r>
  </si>
  <si>
    <r>
      <t xml:space="preserve"> </t>
    </r>
    <r>
      <rPr>
        <sz val="12"/>
        <rFont val="標楷體"/>
        <family val="4"/>
        <charset val="136"/>
      </rPr>
      <t>大洋</t>
    </r>
    <r>
      <rPr>
        <sz val="12"/>
        <rFont val="Times New Roman"/>
        <family val="1"/>
      </rPr>
      <t>-KY</t>
    </r>
  </si>
  <si>
    <r>
      <t xml:space="preserve"> </t>
    </r>
    <r>
      <rPr>
        <sz val="12"/>
        <rFont val="標楷體"/>
        <family val="4"/>
        <charset val="136"/>
      </rPr>
      <t>群益證</t>
    </r>
  </si>
  <si>
    <r>
      <t xml:space="preserve"> </t>
    </r>
    <r>
      <rPr>
        <sz val="12"/>
        <rFont val="標楷體"/>
        <family val="4"/>
        <charset val="136"/>
      </rPr>
      <t>群益期</t>
    </r>
  </si>
  <si>
    <r>
      <t xml:space="preserve"> </t>
    </r>
    <r>
      <rPr>
        <sz val="12"/>
        <rFont val="標楷體"/>
        <family val="4"/>
        <charset val="136"/>
      </rPr>
      <t>競國</t>
    </r>
  </si>
  <si>
    <r>
      <t xml:space="preserve"> </t>
    </r>
    <r>
      <rPr>
        <sz val="12"/>
        <rFont val="標楷體"/>
        <family val="4"/>
        <charset val="136"/>
      </rPr>
      <t>邁達特</t>
    </r>
  </si>
  <si>
    <r>
      <t xml:space="preserve"> </t>
    </r>
    <r>
      <rPr>
        <sz val="12"/>
        <rFont val="標楷體"/>
        <family val="4"/>
        <charset val="136"/>
      </rPr>
      <t>鎰勝</t>
    </r>
  </si>
  <si>
    <r>
      <t xml:space="preserve"> </t>
    </r>
    <r>
      <rPr>
        <sz val="12"/>
        <rFont val="標楷體"/>
        <family val="4"/>
        <charset val="136"/>
      </rPr>
      <t>彩晶</t>
    </r>
  </si>
  <si>
    <r>
      <t xml:space="preserve"> </t>
    </r>
    <r>
      <rPr>
        <sz val="12"/>
        <rFont val="標楷體"/>
        <family val="4"/>
        <charset val="136"/>
      </rPr>
      <t>迎廣</t>
    </r>
  </si>
  <si>
    <r>
      <t xml:space="preserve"> </t>
    </r>
    <r>
      <rPr>
        <sz val="12"/>
        <rFont val="標楷體"/>
        <family val="4"/>
        <charset val="136"/>
      </rPr>
      <t>達運</t>
    </r>
  </si>
  <si>
    <r>
      <t xml:space="preserve"> </t>
    </r>
    <r>
      <rPr>
        <sz val="12"/>
        <rFont val="標楷體"/>
        <family val="4"/>
        <charset val="136"/>
      </rPr>
      <t>上福</t>
    </r>
  </si>
  <si>
    <r>
      <t xml:space="preserve"> </t>
    </r>
    <r>
      <rPr>
        <sz val="12"/>
        <rFont val="標楷體"/>
        <family val="4"/>
        <charset val="136"/>
      </rPr>
      <t>金橋</t>
    </r>
  </si>
  <si>
    <r>
      <t xml:space="preserve"> </t>
    </r>
    <r>
      <rPr>
        <sz val="12"/>
        <rFont val="標楷體"/>
        <family val="4"/>
        <charset val="136"/>
      </rPr>
      <t>富爾特</t>
    </r>
  </si>
  <si>
    <r>
      <t xml:space="preserve"> </t>
    </r>
    <r>
      <rPr>
        <sz val="12"/>
        <rFont val="標楷體"/>
        <family val="4"/>
        <charset val="136"/>
      </rPr>
      <t>亞翔</t>
    </r>
  </si>
  <si>
    <r>
      <t xml:space="preserve"> </t>
    </r>
    <r>
      <rPr>
        <sz val="12"/>
        <rFont val="標楷體"/>
        <family val="4"/>
        <charset val="136"/>
      </rPr>
      <t>柏承</t>
    </r>
  </si>
  <si>
    <r>
      <t xml:space="preserve"> </t>
    </r>
    <r>
      <rPr>
        <sz val="12"/>
        <rFont val="標楷體"/>
        <family val="4"/>
        <charset val="136"/>
      </rPr>
      <t>友勁</t>
    </r>
  </si>
  <si>
    <r>
      <t xml:space="preserve"> </t>
    </r>
    <r>
      <rPr>
        <sz val="12"/>
        <rFont val="標楷體"/>
        <family val="4"/>
        <charset val="136"/>
      </rPr>
      <t>百一</t>
    </r>
  </si>
  <si>
    <r>
      <t xml:space="preserve"> </t>
    </r>
    <r>
      <rPr>
        <sz val="12"/>
        <rFont val="標楷體"/>
        <family val="4"/>
        <charset val="136"/>
      </rPr>
      <t>嘉聯益</t>
    </r>
  </si>
  <si>
    <r>
      <t xml:space="preserve"> </t>
    </r>
    <r>
      <rPr>
        <sz val="12"/>
        <rFont val="標楷體"/>
        <family val="4"/>
        <charset val="136"/>
      </rPr>
      <t>鈞寶</t>
    </r>
  </si>
  <si>
    <r>
      <t xml:space="preserve"> </t>
    </r>
    <r>
      <rPr>
        <sz val="12"/>
        <rFont val="標楷體"/>
        <family val="4"/>
        <charset val="136"/>
      </rPr>
      <t>華興</t>
    </r>
  </si>
  <si>
    <r>
      <t xml:space="preserve"> </t>
    </r>
    <r>
      <rPr>
        <sz val="12"/>
        <rFont val="標楷體"/>
        <family val="4"/>
        <charset val="136"/>
      </rPr>
      <t>浪凡</t>
    </r>
  </si>
  <si>
    <r>
      <t xml:space="preserve"> </t>
    </r>
    <r>
      <rPr>
        <sz val="12"/>
        <rFont val="標楷體"/>
        <family val="4"/>
        <charset val="136"/>
      </rPr>
      <t>凌華</t>
    </r>
  </si>
  <si>
    <r>
      <t xml:space="preserve"> </t>
    </r>
    <r>
      <rPr>
        <sz val="12"/>
        <rFont val="標楷體"/>
        <family val="4"/>
        <charset val="136"/>
      </rPr>
      <t>宏齊</t>
    </r>
  </si>
  <si>
    <r>
      <t xml:space="preserve"> </t>
    </r>
    <r>
      <rPr>
        <sz val="12"/>
        <rFont val="標楷體"/>
        <family val="4"/>
        <charset val="136"/>
      </rPr>
      <t>瑞儀</t>
    </r>
  </si>
  <si>
    <r>
      <t xml:space="preserve"> </t>
    </r>
    <r>
      <rPr>
        <sz val="12"/>
        <rFont val="標楷體"/>
        <family val="4"/>
        <charset val="136"/>
      </rPr>
      <t>達麗</t>
    </r>
  </si>
  <si>
    <r>
      <t xml:space="preserve"> </t>
    </r>
    <r>
      <rPr>
        <sz val="12"/>
        <rFont val="標楷體"/>
        <family val="4"/>
        <charset val="136"/>
      </rPr>
      <t>關貿</t>
    </r>
  </si>
  <si>
    <r>
      <t xml:space="preserve"> </t>
    </r>
    <r>
      <rPr>
        <sz val="12"/>
        <rFont val="標楷體"/>
        <family val="4"/>
        <charset val="136"/>
      </rPr>
      <t>大豐電</t>
    </r>
  </si>
  <si>
    <r>
      <t xml:space="preserve"> </t>
    </r>
    <r>
      <rPr>
        <sz val="12"/>
        <rFont val="標楷體"/>
        <family val="4"/>
        <charset val="136"/>
      </rPr>
      <t>豐藝</t>
    </r>
  </si>
  <si>
    <r>
      <t xml:space="preserve"> </t>
    </r>
    <r>
      <rPr>
        <sz val="12"/>
        <rFont val="標楷體"/>
        <family val="4"/>
        <charset val="136"/>
      </rPr>
      <t>精成科</t>
    </r>
  </si>
  <si>
    <r>
      <t xml:space="preserve"> </t>
    </r>
    <r>
      <rPr>
        <sz val="12"/>
        <rFont val="標楷體"/>
        <family val="4"/>
        <charset val="136"/>
      </rPr>
      <t>巨路</t>
    </r>
  </si>
  <si>
    <r>
      <t xml:space="preserve"> </t>
    </r>
    <r>
      <rPr>
        <sz val="12"/>
        <rFont val="標楷體"/>
        <family val="4"/>
        <charset val="136"/>
      </rPr>
      <t>帆宣</t>
    </r>
  </si>
  <si>
    <r>
      <t xml:space="preserve"> </t>
    </r>
    <r>
      <rPr>
        <sz val="12"/>
        <rFont val="標楷體"/>
        <family val="4"/>
        <charset val="136"/>
      </rPr>
      <t>佳必琪</t>
    </r>
  </si>
  <si>
    <r>
      <t xml:space="preserve"> </t>
    </r>
    <r>
      <rPr>
        <sz val="12"/>
        <rFont val="標楷體"/>
        <family val="4"/>
        <charset val="136"/>
      </rPr>
      <t>亞弘電</t>
    </r>
  </si>
  <si>
    <r>
      <t xml:space="preserve"> </t>
    </r>
    <r>
      <rPr>
        <sz val="12"/>
        <rFont val="標楷體"/>
        <family val="4"/>
        <charset val="136"/>
      </rPr>
      <t>盛群</t>
    </r>
  </si>
  <si>
    <r>
      <t xml:space="preserve"> </t>
    </r>
    <r>
      <rPr>
        <sz val="12"/>
        <rFont val="標楷體"/>
        <family val="4"/>
        <charset val="136"/>
      </rPr>
      <t>詮欣</t>
    </r>
  </si>
  <si>
    <r>
      <t xml:space="preserve"> </t>
    </r>
    <r>
      <rPr>
        <sz val="12"/>
        <rFont val="標楷體"/>
        <family val="4"/>
        <charset val="136"/>
      </rPr>
      <t>飛捷</t>
    </r>
  </si>
  <si>
    <r>
      <t xml:space="preserve"> </t>
    </r>
    <r>
      <rPr>
        <sz val="12"/>
        <rFont val="標楷體"/>
        <family val="4"/>
        <charset val="136"/>
      </rPr>
      <t>今國光</t>
    </r>
  </si>
  <si>
    <r>
      <t xml:space="preserve"> </t>
    </r>
    <r>
      <rPr>
        <sz val="12"/>
        <rFont val="標楷體"/>
        <family val="4"/>
        <charset val="136"/>
      </rPr>
      <t>聯茂</t>
    </r>
  </si>
  <si>
    <r>
      <t xml:space="preserve"> </t>
    </r>
    <r>
      <rPr>
        <sz val="12"/>
        <rFont val="標楷體"/>
        <family val="4"/>
        <charset val="136"/>
      </rPr>
      <t>精誠</t>
    </r>
  </si>
  <si>
    <r>
      <t xml:space="preserve"> </t>
    </r>
    <r>
      <rPr>
        <sz val="12"/>
        <rFont val="標楷體"/>
        <family val="4"/>
        <charset val="136"/>
      </rPr>
      <t>和椿</t>
    </r>
  </si>
  <si>
    <r>
      <t xml:space="preserve"> </t>
    </r>
    <r>
      <rPr>
        <sz val="12"/>
        <rFont val="標楷體"/>
        <family val="4"/>
        <charset val="136"/>
      </rPr>
      <t>居易</t>
    </r>
  </si>
  <si>
    <r>
      <t xml:space="preserve"> </t>
    </r>
    <r>
      <rPr>
        <sz val="12"/>
        <rFont val="標楷體"/>
        <family val="4"/>
        <charset val="136"/>
      </rPr>
      <t>聚鼎</t>
    </r>
  </si>
  <si>
    <r>
      <t xml:space="preserve"> </t>
    </r>
    <r>
      <rPr>
        <sz val="12"/>
        <rFont val="標楷體"/>
        <family val="4"/>
        <charset val="136"/>
      </rPr>
      <t>天瀚</t>
    </r>
  </si>
  <si>
    <r>
      <t xml:space="preserve"> </t>
    </r>
    <r>
      <rPr>
        <sz val="12"/>
        <rFont val="標楷體"/>
        <family val="4"/>
        <charset val="136"/>
      </rPr>
      <t>光鼎</t>
    </r>
  </si>
  <si>
    <r>
      <t xml:space="preserve"> </t>
    </r>
    <r>
      <rPr>
        <sz val="12"/>
        <rFont val="標楷體"/>
        <family val="4"/>
        <charset val="136"/>
      </rPr>
      <t>尼得科超眾</t>
    </r>
  </si>
  <si>
    <r>
      <t xml:space="preserve"> </t>
    </r>
    <r>
      <rPr>
        <sz val="12"/>
        <rFont val="標楷體"/>
        <family val="4"/>
        <charset val="136"/>
      </rPr>
      <t>華孚</t>
    </r>
  </si>
  <si>
    <r>
      <t xml:space="preserve"> </t>
    </r>
    <r>
      <rPr>
        <sz val="12"/>
        <rFont val="標楷體"/>
        <family val="4"/>
        <charset val="136"/>
      </rPr>
      <t>力成</t>
    </r>
  </si>
  <si>
    <r>
      <t xml:space="preserve"> </t>
    </r>
    <r>
      <rPr>
        <sz val="12"/>
        <rFont val="標楷體"/>
        <family val="4"/>
        <charset val="136"/>
      </rPr>
      <t>迅杰</t>
    </r>
  </si>
  <si>
    <r>
      <t xml:space="preserve"> </t>
    </r>
    <r>
      <rPr>
        <sz val="12"/>
        <rFont val="標楷體"/>
        <family val="4"/>
        <charset val="136"/>
      </rPr>
      <t>矽格</t>
    </r>
  </si>
  <si>
    <r>
      <t xml:space="preserve"> </t>
    </r>
    <r>
      <rPr>
        <sz val="12"/>
        <rFont val="標楷體"/>
        <family val="4"/>
        <charset val="136"/>
      </rPr>
      <t>台郡</t>
    </r>
  </si>
  <si>
    <r>
      <t xml:space="preserve"> </t>
    </r>
    <r>
      <rPr>
        <sz val="12"/>
        <rFont val="標楷體"/>
        <family val="4"/>
        <charset val="136"/>
      </rPr>
      <t>同欣電</t>
    </r>
  </si>
  <si>
    <r>
      <t xml:space="preserve"> </t>
    </r>
    <r>
      <rPr>
        <sz val="12"/>
        <rFont val="標楷體"/>
        <family val="4"/>
        <charset val="136"/>
      </rPr>
      <t>宏正</t>
    </r>
  </si>
  <si>
    <r>
      <t xml:space="preserve"> </t>
    </r>
    <r>
      <rPr>
        <sz val="12"/>
        <rFont val="標楷體"/>
        <family val="4"/>
        <charset val="136"/>
      </rPr>
      <t>台表科</t>
    </r>
  </si>
  <si>
    <r>
      <t xml:space="preserve"> </t>
    </r>
    <r>
      <rPr>
        <sz val="12"/>
        <rFont val="標楷體"/>
        <family val="4"/>
        <charset val="136"/>
      </rPr>
      <t>全國電</t>
    </r>
  </si>
  <si>
    <r>
      <t xml:space="preserve"> </t>
    </r>
    <r>
      <rPr>
        <sz val="12"/>
        <rFont val="標楷體"/>
        <family val="4"/>
        <charset val="136"/>
      </rPr>
      <t>康舒</t>
    </r>
  </si>
  <si>
    <r>
      <t xml:space="preserve"> </t>
    </r>
    <r>
      <rPr>
        <sz val="12"/>
        <rFont val="標楷體"/>
        <family val="4"/>
        <charset val="136"/>
      </rPr>
      <t>淳安</t>
    </r>
  </si>
  <si>
    <r>
      <t xml:space="preserve"> </t>
    </r>
    <r>
      <rPr>
        <sz val="12"/>
        <rFont val="標楷體"/>
        <family val="4"/>
        <charset val="136"/>
      </rPr>
      <t>啟碁</t>
    </r>
  </si>
  <si>
    <r>
      <t xml:space="preserve"> </t>
    </r>
    <r>
      <rPr>
        <sz val="12"/>
        <rFont val="標楷體"/>
        <family val="4"/>
        <charset val="136"/>
      </rPr>
      <t>聯嘉</t>
    </r>
  </si>
  <si>
    <r>
      <t xml:space="preserve"> </t>
    </r>
    <r>
      <rPr>
        <sz val="12"/>
        <rFont val="標楷體"/>
        <family val="4"/>
        <charset val="136"/>
      </rPr>
      <t>悅城</t>
    </r>
  </si>
  <si>
    <r>
      <t xml:space="preserve"> </t>
    </r>
    <r>
      <rPr>
        <sz val="12"/>
        <rFont val="標楷體"/>
        <family val="4"/>
        <charset val="136"/>
      </rPr>
      <t>旭隼</t>
    </r>
  </si>
  <si>
    <r>
      <t xml:space="preserve"> </t>
    </r>
    <r>
      <rPr>
        <sz val="12"/>
        <rFont val="標楷體"/>
        <family val="4"/>
        <charset val="136"/>
      </rPr>
      <t>群電</t>
    </r>
  </si>
  <si>
    <r>
      <t xml:space="preserve"> </t>
    </r>
    <r>
      <rPr>
        <sz val="12"/>
        <rFont val="標楷體"/>
        <family val="4"/>
        <charset val="136"/>
      </rPr>
      <t>樺漢</t>
    </r>
  </si>
  <si>
    <r>
      <t xml:space="preserve"> </t>
    </r>
    <r>
      <rPr>
        <sz val="12"/>
        <rFont val="標楷體"/>
        <family val="4"/>
        <charset val="136"/>
      </rPr>
      <t>矽力</t>
    </r>
    <r>
      <rPr>
        <sz val="12"/>
        <rFont val="Times New Roman"/>
        <family val="1"/>
      </rPr>
      <t>*-KY</t>
    </r>
  </si>
  <si>
    <r>
      <t xml:space="preserve"> </t>
    </r>
    <r>
      <rPr>
        <sz val="12"/>
        <rFont val="標楷體"/>
        <family val="4"/>
        <charset val="136"/>
      </rPr>
      <t>瑞祺電通</t>
    </r>
  </si>
  <si>
    <r>
      <t xml:space="preserve"> </t>
    </r>
    <r>
      <rPr>
        <sz val="12"/>
        <rFont val="標楷體"/>
        <family val="4"/>
        <charset val="136"/>
      </rPr>
      <t>統新</t>
    </r>
  </si>
  <si>
    <r>
      <t xml:space="preserve"> </t>
    </r>
    <r>
      <rPr>
        <sz val="12"/>
        <rFont val="標楷體"/>
        <family val="4"/>
        <charset val="136"/>
      </rPr>
      <t>光麗</t>
    </r>
    <r>
      <rPr>
        <sz val="12"/>
        <rFont val="Times New Roman"/>
        <family val="1"/>
      </rPr>
      <t>-KY</t>
    </r>
  </si>
  <si>
    <r>
      <t xml:space="preserve"> </t>
    </r>
    <r>
      <rPr>
        <sz val="12"/>
        <rFont val="標楷體"/>
        <family val="4"/>
        <charset val="136"/>
      </rPr>
      <t>迅得</t>
    </r>
  </si>
  <si>
    <r>
      <t xml:space="preserve"> </t>
    </r>
    <r>
      <rPr>
        <sz val="12"/>
        <rFont val="標楷體"/>
        <family val="4"/>
        <charset val="136"/>
      </rPr>
      <t>光聖</t>
    </r>
  </si>
  <si>
    <r>
      <t xml:space="preserve"> </t>
    </r>
    <r>
      <rPr>
        <sz val="12"/>
        <rFont val="標楷體"/>
        <family val="4"/>
        <charset val="136"/>
      </rPr>
      <t>元晶</t>
    </r>
  </si>
  <si>
    <r>
      <t xml:space="preserve"> </t>
    </r>
    <r>
      <rPr>
        <sz val="12"/>
        <rFont val="標楷體"/>
        <family val="4"/>
        <charset val="136"/>
      </rPr>
      <t>鈺邦</t>
    </r>
  </si>
  <si>
    <r>
      <t xml:space="preserve"> </t>
    </r>
    <r>
      <rPr>
        <sz val="12"/>
        <rFont val="標楷體"/>
        <family val="4"/>
        <charset val="136"/>
      </rPr>
      <t>訊芯</t>
    </r>
    <r>
      <rPr>
        <sz val="12"/>
        <rFont val="Times New Roman"/>
        <family val="1"/>
      </rPr>
      <t>-KY</t>
    </r>
  </si>
  <si>
    <r>
      <t xml:space="preserve"> </t>
    </r>
    <r>
      <rPr>
        <sz val="12"/>
        <rFont val="標楷體"/>
        <family val="4"/>
        <charset val="136"/>
      </rPr>
      <t>台數科</t>
    </r>
  </si>
  <si>
    <r>
      <t xml:space="preserve"> </t>
    </r>
    <r>
      <rPr>
        <sz val="12"/>
        <rFont val="標楷體"/>
        <family val="4"/>
        <charset val="136"/>
      </rPr>
      <t>保瑞</t>
    </r>
  </si>
  <si>
    <r>
      <t xml:space="preserve"> </t>
    </r>
    <r>
      <rPr>
        <sz val="12"/>
        <rFont val="標楷體"/>
        <family val="4"/>
        <charset val="136"/>
      </rPr>
      <t>安集</t>
    </r>
  </si>
  <si>
    <r>
      <t xml:space="preserve"> </t>
    </r>
    <r>
      <rPr>
        <sz val="12"/>
        <rFont val="標楷體"/>
        <family val="4"/>
        <charset val="136"/>
      </rPr>
      <t>晶碩</t>
    </r>
  </si>
  <si>
    <r>
      <t xml:space="preserve"> </t>
    </r>
    <r>
      <rPr>
        <sz val="12"/>
        <rFont val="標楷體"/>
        <family val="4"/>
        <charset val="136"/>
      </rPr>
      <t>南六</t>
    </r>
  </si>
  <si>
    <r>
      <t xml:space="preserve"> </t>
    </r>
    <r>
      <rPr>
        <sz val="12"/>
        <rFont val="標楷體"/>
        <family val="4"/>
        <charset val="136"/>
      </rPr>
      <t>台塑化</t>
    </r>
  </si>
  <si>
    <r>
      <t xml:space="preserve"> </t>
    </r>
    <r>
      <rPr>
        <sz val="12"/>
        <rFont val="標楷體"/>
        <family val="4"/>
        <charset val="136"/>
      </rPr>
      <t>穎崴</t>
    </r>
  </si>
  <si>
    <r>
      <t xml:space="preserve"> </t>
    </r>
    <r>
      <rPr>
        <sz val="12"/>
        <rFont val="標楷體"/>
        <family val="4"/>
        <charset val="136"/>
      </rPr>
      <t>捷敏</t>
    </r>
    <r>
      <rPr>
        <sz val="12"/>
        <rFont val="Times New Roman"/>
        <family val="1"/>
      </rPr>
      <t>-KY</t>
    </r>
  </si>
  <si>
    <r>
      <t xml:space="preserve"> </t>
    </r>
    <r>
      <rPr>
        <sz val="12"/>
        <rFont val="標楷體"/>
        <family val="4"/>
        <charset val="136"/>
      </rPr>
      <t>達發</t>
    </r>
  </si>
  <si>
    <r>
      <t xml:space="preserve"> </t>
    </r>
    <r>
      <rPr>
        <sz val="12"/>
        <rFont val="標楷體"/>
        <family val="4"/>
        <charset val="136"/>
      </rPr>
      <t>愛普</t>
    </r>
    <r>
      <rPr>
        <sz val="12"/>
        <rFont val="Times New Roman"/>
        <family val="1"/>
      </rPr>
      <t>*</t>
    </r>
  </si>
  <si>
    <r>
      <t xml:space="preserve"> </t>
    </r>
    <r>
      <rPr>
        <sz val="12"/>
        <rFont val="標楷體"/>
        <family val="4"/>
        <charset val="136"/>
      </rPr>
      <t>晶心科</t>
    </r>
  </si>
  <si>
    <r>
      <t xml:space="preserve"> </t>
    </r>
    <r>
      <rPr>
        <sz val="12"/>
        <rFont val="標楷體"/>
        <family val="4"/>
        <charset val="136"/>
      </rPr>
      <t>泰福</t>
    </r>
    <r>
      <rPr>
        <sz val="12"/>
        <rFont val="Times New Roman"/>
        <family val="1"/>
      </rPr>
      <t>-KY</t>
    </r>
  </si>
  <si>
    <r>
      <t xml:space="preserve"> </t>
    </r>
    <r>
      <rPr>
        <sz val="12"/>
        <rFont val="標楷體"/>
        <family val="4"/>
        <charset val="136"/>
      </rPr>
      <t>北極星藥業</t>
    </r>
    <r>
      <rPr>
        <sz val="12"/>
        <rFont val="Times New Roman"/>
        <family val="1"/>
      </rPr>
      <t>-KY</t>
    </r>
  </si>
  <si>
    <r>
      <t xml:space="preserve"> </t>
    </r>
    <r>
      <rPr>
        <sz val="12"/>
        <rFont val="標楷體"/>
        <family val="4"/>
        <charset val="136"/>
      </rPr>
      <t>易華電</t>
    </r>
  </si>
  <si>
    <r>
      <t xml:space="preserve"> </t>
    </r>
    <r>
      <rPr>
        <sz val="12"/>
        <rFont val="標楷體"/>
        <family val="4"/>
        <charset val="136"/>
      </rPr>
      <t>興能高</t>
    </r>
  </si>
  <si>
    <r>
      <t xml:space="preserve"> </t>
    </r>
    <r>
      <rPr>
        <sz val="12"/>
        <rFont val="標楷體"/>
        <family val="4"/>
        <charset val="136"/>
      </rPr>
      <t>虹揚</t>
    </r>
    <r>
      <rPr>
        <sz val="12"/>
        <rFont val="Times New Roman"/>
        <family val="1"/>
      </rPr>
      <t>-KY</t>
    </r>
  </si>
  <si>
    <r>
      <t xml:space="preserve"> </t>
    </r>
    <r>
      <rPr>
        <sz val="12"/>
        <rFont val="標楷體"/>
        <family val="4"/>
        <charset val="136"/>
      </rPr>
      <t>研揚</t>
    </r>
  </si>
  <si>
    <r>
      <t xml:space="preserve"> </t>
    </r>
    <r>
      <rPr>
        <sz val="12"/>
        <rFont val="標楷體"/>
        <family val="4"/>
        <charset val="136"/>
      </rPr>
      <t>鋼聯</t>
    </r>
  </si>
  <si>
    <r>
      <t xml:space="preserve"> </t>
    </r>
    <r>
      <rPr>
        <sz val="12"/>
        <rFont val="標楷體"/>
        <family val="4"/>
        <charset val="136"/>
      </rPr>
      <t>申豐</t>
    </r>
  </si>
  <si>
    <r>
      <t xml:space="preserve"> </t>
    </r>
    <r>
      <rPr>
        <sz val="12"/>
        <rFont val="標楷體"/>
        <family val="4"/>
        <charset val="136"/>
      </rPr>
      <t>鼎基</t>
    </r>
  </si>
  <si>
    <r>
      <t xml:space="preserve"> </t>
    </r>
    <r>
      <rPr>
        <sz val="12"/>
        <rFont val="標楷體"/>
        <family val="4"/>
        <charset val="136"/>
      </rPr>
      <t>動力</t>
    </r>
    <r>
      <rPr>
        <sz val="12"/>
        <rFont val="Times New Roman"/>
        <family val="1"/>
      </rPr>
      <t>-KY</t>
    </r>
  </si>
  <si>
    <r>
      <t xml:space="preserve"> </t>
    </r>
    <r>
      <rPr>
        <sz val="12"/>
        <rFont val="標楷體"/>
        <family val="4"/>
        <charset val="136"/>
      </rPr>
      <t>和潤企業</t>
    </r>
  </si>
  <si>
    <r>
      <t xml:space="preserve"> </t>
    </r>
    <r>
      <rPr>
        <sz val="12"/>
        <rFont val="標楷體"/>
        <family val="4"/>
        <charset val="136"/>
      </rPr>
      <t>帝寶</t>
    </r>
  </si>
  <si>
    <r>
      <t xml:space="preserve"> </t>
    </r>
    <r>
      <rPr>
        <sz val="12"/>
        <rFont val="標楷體"/>
        <family val="4"/>
        <charset val="136"/>
      </rPr>
      <t>建德工業</t>
    </r>
  </si>
  <si>
    <r>
      <t xml:space="preserve"> </t>
    </r>
    <r>
      <rPr>
        <sz val="12"/>
        <rFont val="標楷體"/>
        <family val="4"/>
        <charset val="136"/>
      </rPr>
      <t>必應</t>
    </r>
  </si>
  <si>
    <r>
      <t xml:space="preserve"> </t>
    </r>
    <r>
      <rPr>
        <sz val="12"/>
        <rFont val="標楷體"/>
        <family val="4"/>
        <charset val="136"/>
      </rPr>
      <t>基士德</t>
    </r>
    <r>
      <rPr>
        <sz val="12"/>
        <rFont val="Times New Roman"/>
        <family val="1"/>
      </rPr>
      <t>-KY</t>
    </r>
  </si>
  <si>
    <r>
      <t xml:space="preserve"> </t>
    </r>
    <r>
      <rPr>
        <sz val="12"/>
        <rFont val="標楷體"/>
        <family val="4"/>
        <charset val="136"/>
      </rPr>
      <t>科定</t>
    </r>
  </si>
  <si>
    <r>
      <t xml:space="preserve"> </t>
    </r>
    <r>
      <rPr>
        <sz val="12"/>
        <rFont val="標楷體"/>
        <family val="4"/>
        <charset val="136"/>
      </rPr>
      <t>華安</t>
    </r>
  </si>
  <si>
    <r>
      <t xml:space="preserve"> </t>
    </r>
    <r>
      <rPr>
        <sz val="12"/>
        <rFont val="標楷體"/>
        <family val="4"/>
        <charset val="136"/>
      </rPr>
      <t>聯策</t>
    </r>
  </si>
  <si>
    <r>
      <t xml:space="preserve"> </t>
    </r>
    <r>
      <rPr>
        <sz val="12"/>
        <rFont val="標楷體"/>
        <family val="4"/>
        <charset val="136"/>
      </rPr>
      <t>羅麗芬</t>
    </r>
    <r>
      <rPr>
        <sz val="12"/>
        <rFont val="Times New Roman"/>
        <family val="1"/>
      </rPr>
      <t>-KY</t>
    </r>
  </si>
  <si>
    <r>
      <t xml:space="preserve"> </t>
    </r>
    <r>
      <rPr>
        <sz val="12"/>
        <rFont val="標楷體"/>
        <family val="4"/>
        <charset val="136"/>
      </rPr>
      <t>中揚光</t>
    </r>
  </si>
  <si>
    <r>
      <t xml:space="preserve"> </t>
    </r>
    <r>
      <rPr>
        <sz val="12"/>
        <rFont val="標楷體"/>
        <family val="4"/>
        <charset val="136"/>
      </rPr>
      <t>緯穎</t>
    </r>
  </si>
  <si>
    <r>
      <t xml:space="preserve"> </t>
    </r>
    <r>
      <rPr>
        <sz val="12"/>
        <rFont val="標楷體"/>
        <family val="4"/>
        <charset val="136"/>
      </rPr>
      <t>復盛應用</t>
    </r>
  </si>
  <si>
    <r>
      <t xml:space="preserve"> </t>
    </r>
    <r>
      <rPr>
        <sz val="12"/>
        <rFont val="標楷體"/>
        <family val="4"/>
        <charset val="136"/>
      </rPr>
      <t>三能</t>
    </r>
    <r>
      <rPr>
        <sz val="12"/>
        <rFont val="Times New Roman"/>
        <family val="1"/>
      </rPr>
      <t>-KY</t>
    </r>
  </si>
  <si>
    <r>
      <t xml:space="preserve"> </t>
    </r>
    <r>
      <rPr>
        <sz val="12"/>
        <rFont val="標楷體"/>
        <family val="4"/>
        <charset val="136"/>
      </rPr>
      <t>騰輝電子</t>
    </r>
    <r>
      <rPr>
        <sz val="12"/>
        <rFont val="Times New Roman"/>
        <family val="1"/>
      </rPr>
      <t>-KY</t>
    </r>
  </si>
  <si>
    <r>
      <t xml:space="preserve"> </t>
    </r>
    <r>
      <rPr>
        <sz val="12"/>
        <rFont val="標楷體"/>
        <family val="4"/>
        <charset val="136"/>
      </rPr>
      <t>鋐寶科技</t>
    </r>
  </si>
  <si>
    <r>
      <t xml:space="preserve"> </t>
    </r>
    <r>
      <rPr>
        <sz val="12"/>
        <rFont val="標楷體"/>
        <family val="4"/>
        <charset val="136"/>
      </rPr>
      <t>伊雲谷</t>
    </r>
  </si>
  <si>
    <r>
      <t xml:space="preserve"> </t>
    </r>
    <r>
      <rPr>
        <sz val="12"/>
        <rFont val="標楷體"/>
        <family val="4"/>
        <charset val="136"/>
      </rPr>
      <t>洋基工程</t>
    </r>
  </si>
  <si>
    <r>
      <t xml:space="preserve"> </t>
    </r>
    <r>
      <rPr>
        <sz val="12"/>
        <rFont val="標楷體"/>
        <family val="4"/>
        <charset val="136"/>
      </rPr>
      <t>芯鼎</t>
    </r>
  </si>
  <si>
    <r>
      <t xml:space="preserve"> </t>
    </r>
    <r>
      <rPr>
        <sz val="12"/>
        <rFont val="標楷體"/>
        <family val="4"/>
        <charset val="136"/>
      </rPr>
      <t>旭暉應材</t>
    </r>
  </si>
  <si>
    <r>
      <t xml:space="preserve"> </t>
    </r>
    <r>
      <rPr>
        <sz val="12"/>
        <rFont val="標楷體"/>
        <family val="4"/>
        <charset val="136"/>
      </rPr>
      <t>惠特</t>
    </r>
  </si>
  <si>
    <r>
      <t xml:space="preserve"> </t>
    </r>
    <r>
      <rPr>
        <sz val="12"/>
        <rFont val="標楷體"/>
        <family val="4"/>
        <charset val="136"/>
      </rPr>
      <t>嘉基</t>
    </r>
  </si>
  <si>
    <r>
      <t xml:space="preserve"> </t>
    </r>
    <r>
      <rPr>
        <sz val="12"/>
        <rFont val="標楷體"/>
        <family val="4"/>
        <charset val="136"/>
      </rPr>
      <t>力智</t>
    </r>
  </si>
  <si>
    <r>
      <t xml:space="preserve"> </t>
    </r>
    <r>
      <rPr>
        <sz val="12"/>
        <rFont val="標楷體"/>
        <family val="4"/>
        <charset val="136"/>
      </rPr>
      <t>澤米</t>
    </r>
  </si>
  <si>
    <r>
      <t xml:space="preserve"> </t>
    </r>
    <r>
      <rPr>
        <sz val="12"/>
        <rFont val="標楷體"/>
        <family val="4"/>
        <charset val="136"/>
      </rPr>
      <t>安普新</t>
    </r>
  </si>
  <si>
    <r>
      <t xml:space="preserve"> </t>
    </r>
    <r>
      <rPr>
        <sz val="12"/>
        <rFont val="標楷體"/>
        <family val="4"/>
        <charset val="136"/>
      </rPr>
      <t>龍德造船</t>
    </r>
  </si>
  <si>
    <r>
      <t xml:space="preserve"> </t>
    </r>
    <r>
      <rPr>
        <sz val="12"/>
        <rFont val="標楷體"/>
        <family val="4"/>
        <charset val="136"/>
      </rPr>
      <t>匯僑設計</t>
    </r>
  </si>
  <si>
    <r>
      <t xml:space="preserve"> </t>
    </r>
    <r>
      <rPr>
        <sz val="12"/>
        <rFont val="標楷體"/>
        <family val="4"/>
        <charset val="136"/>
      </rPr>
      <t>威鋒電子</t>
    </r>
  </si>
  <si>
    <r>
      <t xml:space="preserve"> </t>
    </r>
    <r>
      <rPr>
        <sz val="12"/>
        <rFont val="標楷體"/>
        <family val="4"/>
        <charset val="136"/>
      </rPr>
      <t>志強</t>
    </r>
    <r>
      <rPr>
        <sz val="12"/>
        <rFont val="Times New Roman"/>
        <family val="1"/>
      </rPr>
      <t>-KY</t>
    </r>
  </si>
  <si>
    <r>
      <t xml:space="preserve"> </t>
    </r>
    <r>
      <rPr>
        <sz val="12"/>
        <rFont val="標楷體"/>
        <family val="4"/>
        <charset val="136"/>
      </rPr>
      <t>力積電</t>
    </r>
  </si>
  <si>
    <r>
      <t xml:space="preserve"> </t>
    </r>
    <r>
      <rPr>
        <sz val="12"/>
        <rFont val="標楷體"/>
        <family val="4"/>
        <charset val="136"/>
      </rPr>
      <t>展碁國際</t>
    </r>
  </si>
  <si>
    <r>
      <t xml:space="preserve"> </t>
    </r>
    <r>
      <rPr>
        <sz val="12"/>
        <rFont val="標楷體"/>
        <family val="4"/>
        <charset val="136"/>
      </rPr>
      <t>視陽</t>
    </r>
  </si>
  <si>
    <r>
      <t xml:space="preserve"> </t>
    </r>
    <r>
      <rPr>
        <sz val="12"/>
        <rFont val="標楷體"/>
        <family val="4"/>
        <charset val="136"/>
      </rPr>
      <t>采鈺</t>
    </r>
  </si>
  <si>
    <r>
      <t xml:space="preserve"> </t>
    </r>
    <r>
      <rPr>
        <sz val="12"/>
        <rFont val="標楷體"/>
        <family val="4"/>
        <charset val="136"/>
      </rPr>
      <t>永豐實</t>
    </r>
  </si>
  <si>
    <r>
      <t xml:space="preserve"> </t>
    </r>
    <r>
      <rPr>
        <sz val="12"/>
        <rFont val="標楷體"/>
        <family val="4"/>
        <charset val="136"/>
      </rPr>
      <t>詠業</t>
    </r>
  </si>
  <si>
    <r>
      <t xml:space="preserve"> </t>
    </r>
    <r>
      <rPr>
        <sz val="12"/>
        <rFont val="標楷體"/>
        <family val="4"/>
        <charset val="136"/>
      </rPr>
      <t>晉弘</t>
    </r>
  </si>
  <si>
    <r>
      <t xml:space="preserve"> </t>
    </r>
    <r>
      <rPr>
        <sz val="12"/>
        <rFont val="標楷體"/>
        <family val="4"/>
        <charset val="136"/>
      </rPr>
      <t>來頡</t>
    </r>
  </si>
  <si>
    <r>
      <t xml:space="preserve"> </t>
    </r>
    <r>
      <rPr>
        <sz val="12"/>
        <rFont val="標楷體"/>
        <family val="4"/>
        <charset val="136"/>
      </rPr>
      <t>富世達</t>
    </r>
  </si>
  <si>
    <r>
      <t xml:space="preserve"> </t>
    </r>
    <r>
      <rPr>
        <sz val="12"/>
        <rFont val="標楷體"/>
        <family val="4"/>
        <charset val="136"/>
      </rPr>
      <t>森崴能源</t>
    </r>
  </si>
  <si>
    <r>
      <t xml:space="preserve"> </t>
    </r>
    <r>
      <rPr>
        <sz val="12"/>
        <rFont val="標楷體"/>
        <family val="4"/>
        <charset val="136"/>
      </rPr>
      <t>峰源</t>
    </r>
    <r>
      <rPr>
        <sz val="12"/>
        <rFont val="Times New Roman"/>
        <family val="1"/>
      </rPr>
      <t>-KY</t>
    </r>
  </si>
  <si>
    <r>
      <t xml:space="preserve"> </t>
    </r>
    <r>
      <rPr>
        <sz val="12"/>
        <rFont val="標楷體"/>
        <family val="4"/>
        <charset val="136"/>
      </rPr>
      <t>汎銓</t>
    </r>
  </si>
  <si>
    <r>
      <t xml:space="preserve"> </t>
    </r>
    <r>
      <rPr>
        <sz val="12"/>
        <rFont val="標楷體"/>
        <family val="4"/>
        <charset val="136"/>
      </rPr>
      <t>天二科技</t>
    </r>
  </si>
  <si>
    <r>
      <t xml:space="preserve"> </t>
    </r>
    <r>
      <rPr>
        <sz val="12"/>
        <rFont val="標楷體"/>
        <family val="4"/>
        <charset val="136"/>
      </rPr>
      <t>圓裕</t>
    </r>
  </si>
  <si>
    <r>
      <t xml:space="preserve"> </t>
    </r>
    <r>
      <rPr>
        <sz val="12"/>
        <rFont val="標楷體"/>
        <family val="4"/>
        <charset val="136"/>
      </rPr>
      <t>睿生光電</t>
    </r>
  </si>
  <si>
    <r>
      <t xml:space="preserve"> </t>
    </r>
    <r>
      <rPr>
        <sz val="12"/>
        <rFont val="標楷體"/>
        <family val="4"/>
        <charset val="136"/>
      </rPr>
      <t>永道</t>
    </r>
    <r>
      <rPr>
        <sz val="12"/>
        <rFont val="Times New Roman"/>
        <family val="1"/>
      </rPr>
      <t>-KY</t>
    </r>
  </si>
  <si>
    <r>
      <t xml:space="preserve"> </t>
    </r>
    <r>
      <rPr>
        <sz val="12"/>
        <rFont val="標楷體"/>
        <family val="4"/>
        <charset val="136"/>
      </rPr>
      <t>鑽石投資</t>
    </r>
  </si>
  <si>
    <r>
      <t xml:space="preserve"> </t>
    </r>
    <r>
      <rPr>
        <sz val="12"/>
        <rFont val="標楷體"/>
        <family val="4"/>
        <charset val="136"/>
      </rPr>
      <t>華凌</t>
    </r>
  </si>
  <si>
    <r>
      <t xml:space="preserve"> </t>
    </r>
    <r>
      <rPr>
        <sz val="12"/>
        <rFont val="標楷體"/>
        <family val="4"/>
        <charset val="136"/>
      </rPr>
      <t>天虹</t>
    </r>
  </si>
  <si>
    <r>
      <t xml:space="preserve"> </t>
    </r>
    <r>
      <rPr>
        <sz val="12"/>
        <rFont val="標楷體"/>
        <family val="4"/>
        <charset val="136"/>
      </rPr>
      <t>台通</t>
    </r>
  </si>
  <si>
    <r>
      <t xml:space="preserve"> </t>
    </r>
    <r>
      <rPr>
        <sz val="12"/>
        <rFont val="標楷體"/>
        <family val="4"/>
        <charset val="136"/>
      </rPr>
      <t>矽創</t>
    </r>
  </si>
  <si>
    <r>
      <t xml:space="preserve"> </t>
    </r>
    <r>
      <rPr>
        <sz val="12"/>
        <rFont val="標楷體"/>
        <family val="4"/>
        <charset val="136"/>
      </rPr>
      <t>尖點</t>
    </r>
  </si>
  <si>
    <r>
      <t xml:space="preserve"> </t>
    </r>
    <r>
      <rPr>
        <sz val="12"/>
        <rFont val="標楷體"/>
        <family val="4"/>
        <charset val="136"/>
      </rPr>
      <t>昇陽半導體</t>
    </r>
  </si>
  <si>
    <r>
      <t xml:space="preserve"> </t>
    </r>
    <r>
      <rPr>
        <sz val="12"/>
        <rFont val="標楷體"/>
        <family val="4"/>
        <charset val="136"/>
      </rPr>
      <t>雷虎</t>
    </r>
  </si>
  <si>
    <r>
      <t xml:space="preserve"> </t>
    </r>
    <r>
      <rPr>
        <sz val="12"/>
        <rFont val="標楷體"/>
        <family val="4"/>
        <charset val="136"/>
      </rPr>
      <t>台虹</t>
    </r>
  </si>
  <si>
    <r>
      <t xml:space="preserve"> </t>
    </r>
    <r>
      <rPr>
        <sz val="12"/>
        <rFont val="標楷體"/>
        <family val="4"/>
        <charset val="136"/>
      </rPr>
      <t>南電</t>
    </r>
  </si>
  <si>
    <r>
      <t xml:space="preserve"> </t>
    </r>
    <r>
      <rPr>
        <sz val="12"/>
        <rFont val="標楷體"/>
        <family val="4"/>
        <charset val="136"/>
      </rPr>
      <t>長華</t>
    </r>
    <r>
      <rPr>
        <sz val="12"/>
        <rFont val="Times New Roman"/>
        <family val="1"/>
      </rPr>
      <t>*</t>
    </r>
  </si>
  <si>
    <r>
      <t xml:space="preserve"> </t>
    </r>
    <r>
      <rPr>
        <sz val="12"/>
        <rFont val="標楷體"/>
        <family val="4"/>
        <charset val="136"/>
      </rPr>
      <t>陞泰</t>
    </r>
  </si>
  <si>
    <r>
      <t xml:space="preserve"> </t>
    </r>
    <r>
      <rPr>
        <sz val="12"/>
        <rFont val="標楷體"/>
        <family val="4"/>
        <charset val="136"/>
      </rPr>
      <t>致新</t>
    </r>
  </si>
  <si>
    <r>
      <t xml:space="preserve"> </t>
    </r>
    <r>
      <rPr>
        <sz val="12"/>
        <rFont val="標楷體"/>
        <family val="4"/>
        <charset val="136"/>
      </rPr>
      <t>華冠</t>
    </r>
  </si>
  <si>
    <r>
      <t xml:space="preserve"> </t>
    </r>
    <r>
      <rPr>
        <sz val="12"/>
        <rFont val="標楷體"/>
        <family val="4"/>
        <charset val="136"/>
      </rPr>
      <t>瀚荃</t>
    </r>
  </si>
  <si>
    <r>
      <t xml:space="preserve"> </t>
    </r>
    <r>
      <rPr>
        <sz val="12"/>
        <rFont val="標楷體"/>
        <family val="4"/>
        <charset val="136"/>
      </rPr>
      <t>錸寶</t>
    </r>
  </si>
  <si>
    <r>
      <t xml:space="preserve"> </t>
    </r>
    <r>
      <rPr>
        <sz val="12"/>
        <rFont val="標楷體"/>
        <family val="4"/>
        <charset val="136"/>
      </rPr>
      <t>凌巨</t>
    </r>
  </si>
  <si>
    <r>
      <t xml:space="preserve"> </t>
    </r>
    <r>
      <rPr>
        <sz val="12"/>
        <rFont val="標楷體"/>
        <family val="4"/>
        <charset val="136"/>
      </rPr>
      <t>華東</t>
    </r>
  </si>
  <si>
    <r>
      <t xml:space="preserve"> </t>
    </r>
    <r>
      <rPr>
        <sz val="12"/>
        <rFont val="標楷體"/>
        <family val="4"/>
        <charset val="136"/>
      </rPr>
      <t>至上</t>
    </r>
  </si>
  <si>
    <r>
      <t xml:space="preserve"> </t>
    </r>
    <r>
      <rPr>
        <sz val="12"/>
        <rFont val="標楷體"/>
        <family val="4"/>
        <charset val="136"/>
      </rPr>
      <t>振樺電</t>
    </r>
  </si>
  <si>
    <r>
      <t xml:space="preserve"> </t>
    </r>
    <r>
      <rPr>
        <sz val="12"/>
        <rFont val="標楷體"/>
        <family val="4"/>
        <charset val="136"/>
      </rPr>
      <t>福懋科</t>
    </r>
  </si>
  <si>
    <r>
      <t xml:space="preserve"> </t>
    </r>
    <r>
      <rPr>
        <sz val="12"/>
        <rFont val="標楷體"/>
        <family val="4"/>
        <charset val="136"/>
      </rPr>
      <t>南茂</t>
    </r>
  </si>
  <si>
    <r>
      <t xml:space="preserve"> </t>
    </r>
    <r>
      <rPr>
        <sz val="12"/>
        <rFont val="標楷體"/>
        <family val="4"/>
        <charset val="136"/>
      </rPr>
      <t>達方</t>
    </r>
  </si>
  <si>
    <r>
      <t xml:space="preserve"> </t>
    </r>
    <r>
      <rPr>
        <sz val="12"/>
        <rFont val="標楷體"/>
        <family val="4"/>
        <charset val="136"/>
      </rPr>
      <t>無敵</t>
    </r>
  </si>
  <si>
    <r>
      <t xml:space="preserve"> </t>
    </r>
    <r>
      <rPr>
        <sz val="12"/>
        <rFont val="標楷體"/>
        <family val="4"/>
        <charset val="136"/>
      </rPr>
      <t>勤誠</t>
    </r>
  </si>
  <si>
    <r>
      <t xml:space="preserve"> </t>
    </r>
    <r>
      <rPr>
        <sz val="12"/>
        <rFont val="標楷體"/>
        <family val="4"/>
        <charset val="136"/>
      </rPr>
      <t>志超</t>
    </r>
  </si>
  <si>
    <r>
      <t xml:space="preserve"> </t>
    </r>
    <r>
      <rPr>
        <sz val="12"/>
        <rFont val="標楷體"/>
        <family val="4"/>
        <charset val="136"/>
      </rPr>
      <t>明基材</t>
    </r>
  </si>
  <si>
    <r>
      <t xml:space="preserve"> </t>
    </r>
    <r>
      <rPr>
        <sz val="12"/>
        <rFont val="標楷體"/>
        <family val="4"/>
        <charset val="136"/>
      </rPr>
      <t>寶一</t>
    </r>
  </si>
  <si>
    <r>
      <t xml:space="preserve"> </t>
    </r>
    <r>
      <rPr>
        <sz val="12"/>
        <rFont val="標楷體"/>
        <family val="4"/>
        <charset val="136"/>
      </rPr>
      <t>菱光</t>
    </r>
  </si>
  <si>
    <r>
      <t xml:space="preserve"> </t>
    </r>
    <r>
      <rPr>
        <sz val="12"/>
        <rFont val="標楷體"/>
        <family val="4"/>
        <charset val="136"/>
      </rPr>
      <t>富鼎</t>
    </r>
  </si>
  <si>
    <r>
      <t xml:space="preserve"> </t>
    </r>
    <r>
      <rPr>
        <sz val="12"/>
        <rFont val="標楷體"/>
        <family val="4"/>
        <charset val="136"/>
      </rPr>
      <t>宇瞻</t>
    </r>
  </si>
  <si>
    <r>
      <t xml:space="preserve"> </t>
    </r>
    <r>
      <rPr>
        <sz val="12"/>
        <rFont val="標楷體"/>
        <family val="4"/>
        <charset val="136"/>
      </rPr>
      <t>日友</t>
    </r>
  </si>
  <si>
    <r>
      <t xml:space="preserve"> </t>
    </r>
    <r>
      <rPr>
        <sz val="12"/>
        <rFont val="標楷體"/>
        <family val="4"/>
        <charset val="136"/>
      </rPr>
      <t>建新國際</t>
    </r>
  </si>
  <si>
    <r>
      <t xml:space="preserve"> </t>
    </r>
    <r>
      <rPr>
        <sz val="12"/>
        <rFont val="標楷體"/>
        <family val="4"/>
        <charset val="136"/>
      </rPr>
      <t>羅昇</t>
    </r>
  </si>
  <si>
    <r>
      <t xml:space="preserve"> </t>
    </r>
    <r>
      <rPr>
        <sz val="12"/>
        <rFont val="標楷體"/>
        <family val="4"/>
        <charset val="136"/>
      </rPr>
      <t>百和興業</t>
    </r>
    <r>
      <rPr>
        <sz val="12"/>
        <rFont val="Times New Roman"/>
        <family val="1"/>
      </rPr>
      <t>-KY</t>
    </r>
  </si>
  <si>
    <r>
      <t xml:space="preserve"> </t>
    </r>
    <r>
      <rPr>
        <sz val="12"/>
        <rFont val="標楷體"/>
        <family val="4"/>
        <charset val="136"/>
      </rPr>
      <t>福貞</t>
    </r>
    <r>
      <rPr>
        <sz val="12"/>
        <rFont val="Times New Roman"/>
        <family val="1"/>
      </rPr>
      <t>-KY</t>
    </r>
  </si>
  <si>
    <r>
      <t xml:space="preserve"> </t>
    </r>
    <r>
      <rPr>
        <sz val="12"/>
        <rFont val="標楷體"/>
        <family val="4"/>
        <charset val="136"/>
      </rPr>
      <t>可寧衛</t>
    </r>
  </si>
  <si>
    <r>
      <t xml:space="preserve"> </t>
    </r>
    <r>
      <rPr>
        <sz val="12"/>
        <rFont val="標楷體"/>
        <family val="4"/>
        <charset val="136"/>
      </rPr>
      <t>金麗</t>
    </r>
    <r>
      <rPr>
        <sz val="12"/>
        <rFont val="Times New Roman"/>
        <family val="1"/>
      </rPr>
      <t>-KY</t>
    </r>
  </si>
  <si>
    <r>
      <t xml:space="preserve"> </t>
    </r>
    <r>
      <rPr>
        <sz val="12"/>
        <rFont val="標楷體"/>
        <family val="4"/>
        <charset val="136"/>
      </rPr>
      <t>昶昕</t>
    </r>
  </si>
  <si>
    <r>
      <t xml:space="preserve"> </t>
    </r>
    <r>
      <rPr>
        <sz val="12"/>
        <rFont val="標楷體"/>
        <family val="4"/>
        <charset val="136"/>
      </rPr>
      <t>威宏</t>
    </r>
    <r>
      <rPr>
        <sz val="12"/>
        <rFont val="Times New Roman"/>
        <family val="1"/>
      </rPr>
      <t>-KY</t>
    </r>
  </si>
  <si>
    <r>
      <t xml:space="preserve"> </t>
    </r>
    <r>
      <rPr>
        <sz val="12"/>
        <rFont val="標楷體"/>
        <family val="4"/>
        <charset val="136"/>
      </rPr>
      <t>阿瘦</t>
    </r>
  </si>
  <si>
    <r>
      <t xml:space="preserve"> </t>
    </r>
    <r>
      <rPr>
        <sz val="12"/>
        <rFont val="標楷體"/>
        <family val="4"/>
        <charset val="136"/>
      </rPr>
      <t>富邦媒</t>
    </r>
  </si>
  <si>
    <r>
      <t xml:space="preserve"> </t>
    </r>
    <r>
      <rPr>
        <sz val="12"/>
        <rFont val="標楷體"/>
        <family val="4"/>
        <charset val="136"/>
      </rPr>
      <t>柏文</t>
    </r>
  </si>
  <si>
    <r>
      <t xml:space="preserve"> </t>
    </r>
    <r>
      <rPr>
        <sz val="12"/>
        <rFont val="標楷體"/>
        <family val="4"/>
        <charset val="136"/>
      </rPr>
      <t>潤泰材</t>
    </r>
  </si>
  <si>
    <r>
      <t xml:space="preserve"> </t>
    </r>
    <r>
      <rPr>
        <sz val="12"/>
        <rFont val="標楷體"/>
        <family val="4"/>
        <charset val="136"/>
      </rPr>
      <t>億豐</t>
    </r>
  </si>
  <si>
    <r>
      <t xml:space="preserve"> </t>
    </r>
    <r>
      <rPr>
        <sz val="12"/>
        <rFont val="標楷體"/>
        <family val="4"/>
        <charset val="136"/>
      </rPr>
      <t>美吉吉</t>
    </r>
    <r>
      <rPr>
        <sz val="12"/>
        <rFont val="Times New Roman"/>
        <family val="1"/>
      </rPr>
      <t>-KY</t>
    </r>
  </si>
  <si>
    <r>
      <t xml:space="preserve"> </t>
    </r>
    <r>
      <rPr>
        <sz val="12"/>
        <rFont val="標楷體"/>
        <family val="4"/>
        <charset val="136"/>
      </rPr>
      <t>波力</t>
    </r>
    <r>
      <rPr>
        <sz val="12"/>
        <rFont val="Times New Roman"/>
        <family val="1"/>
      </rPr>
      <t>-KY</t>
    </r>
  </si>
  <si>
    <r>
      <t xml:space="preserve"> </t>
    </r>
    <r>
      <rPr>
        <sz val="12"/>
        <rFont val="標楷體"/>
        <family val="4"/>
        <charset val="136"/>
      </rPr>
      <t>山林水</t>
    </r>
  </si>
  <si>
    <r>
      <t xml:space="preserve"> </t>
    </r>
    <r>
      <rPr>
        <sz val="12"/>
        <rFont val="標楷體"/>
        <family val="4"/>
        <charset val="136"/>
      </rPr>
      <t>台境</t>
    </r>
  </si>
  <si>
    <r>
      <t xml:space="preserve"> </t>
    </r>
    <r>
      <rPr>
        <sz val="12"/>
        <rFont val="標楷體"/>
        <family val="4"/>
        <charset val="136"/>
      </rPr>
      <t>東哥遊艇</t>
    </r>
  </si>
  <si>
    <r>
      <t xml:space="preserve"> </t>
    </r>
    <r>
      <rPr>
        <sz val="12"/>
        <rFont val="標楷體"/>
        <family val="4"/>
        <charset val="136"/>
      </rPr>
      <t>政伸</t>
    </r>
  </si>
  <si>
    <r>
      <t xml:space="preserve"> </t>
    </r>
    <r>
      <rPr>
        <sz val="12"/>
        <rFont val="標楷體"/>
        <family val="4"/>
        <charset val="136"/>
      </rPr>
      <t>商億</t>
    </r>
    <r>
      <rPr>
        <sz val="12"/>
        <rFont val="Times New Roman"/>
        <family val="1"/>
      </rPr>
      <t>-KY</t>
    </r>
  </si>
  <si>
    <r>
      <t xml:space="preserve"> </t>
    </r>
    <r>
      <rPr>
        <sz val="12"/>
        <rFont val="標楷體"/>
        <family val="4"/>
        <charset val="136"/>
      </rPr>
      <t>吉源</t>
    </r>
    <r>
      <rPr>
        <sz val="12"/>
        <rFont val="Times New Roman"/>
        <family val="1"/>
      </rPr>
      <t>-KY</t>
    </r>
  </si>
  <si>
    <r>
      <t xml:space="preserve"> </t>
    </r>
    <r>
      <rPr>
        <sz val="12"/>
        <rFont val="標楷體"/>
        <family val="4"/>
        <charset val="136"/>
      </rPr>
      <t>鼎炫</t>
    </r>
    <r>
      <rPr>
        <sz val="12"/>
        <rFont val="Times New Roman"/>
        <family val="1"/>
      </rPr>
      <t>-KY</t>
    </r>
  </si>
  <si>
    <r>
      <t xml:space="preserve"> </t>
    </r>
    <r>
      <rPr>
        <sz val="12"/>
        <rFont val="標楷體"/>
        <family val="4"/>
        <charset val="136"/>
      </rPr>
      <t>台汽電</t>
    </r>
  </si>
  <si>
    <r>
      <t xml:space="preserve"> </t>
    </r>
    <r>
      <rPr>
        <sz val="12"/>
        <rFont val="標楷體"/>
        <family val="4"/>
        <charset val="136"/>
      </rPr>
      <t>新天地</t>
    </r>
  </si>
  <si>
    <r>
      <t xml:space="preserve"> </t>
    </r>
    <r>
      <rPr>
        <sz val="12"/>
        <rFont val="標楷體"/>
        <family val="4"/>
        <charset val="136"/>
      </rPr>
      <t>高力</t>
    </r>
  </si>
  <si>
    <r>
      <t xml:space="preserve"> </t>
    </r>
    <r>
      <rPr>
        <sz val="12"/>
        <rFont val="標楷體"/>
        <family val="4"/>
        <charset val="136"/>
      </rPr>
      <t>鈺齊</t>
    </r>
    <r>
      <rPr>
        <sz val="12"/>
        <rFont val="Times New Roman"/>
        <family val="1"/>
      </rPr>
      <t>-KY</t>
    </r>
  </si>
  <si>
    <r>
      <t xml:space="preserve"> </t>
    </r>
    <r>
      <rPr>
        <sz val="12"/>
        <rFont val="標楷體"/>
        <family val="4"/>
        <charset val="136"/>
      </rPr>
      <t>台火</t>
    </r>
  </si>
  <si>
    <r>
      <t xml:space="preserve"> </t>
    </r>
    <r>
      <rPr>
        <sz val="12"/>
        <rFont val="標楷體"/>
        <family val="4"/>
        <charset val="136"/>
      </rPr>
      <t>寶成</t>
    </r>
  </si>
  <si>
    <r>
      <t xml:space="preserve"> </t>
    </r>
    <r>
      <rPr>
        <sz val="12"/>
        <rFont val="標楷體"/>
        <family val="4"/>
        <charset val="136"/>
      </rPr>
      <t>大華</t>
    </r>
  </si>
  <si>
    <r>
      <t xml:space="preserve"> </t>
    </r>
    <r>
      <rPr>
        <sz val="12"/>
        <rFont val="標楷體"/>
        <family val="4"/>
        <charset val="136"/>
      </rPr>
      <t>欣巴巴</t>
    </r>
  </si>
  <si>
    <r>
      <t xml:space="preserve"> </t>
    </r>
    <r>
      <rPr>
        <sz val="12"/>
        <rFont val="標楷體"/>
        <family val="4"/>
        <charset val="136"/>
      </rPr>
      <t>統一實</t>
    </r>
  </si>
  <si>
    <r>
      <t xml:space="preserve"> </t>
    </r>
    <r>
      <rPr>
        <sz val="12"/>
        <rFont val="標楷體"/>
        <family val="4"/>
        <charset val="136"/>
      </rPr>
      <t>大台北</t>
    </r>
  </si>
  <si>
    <r>
      <t xml:space="preserve"> </t>
    </r>
    <r>
      <rPr>
        <sz val="12"/>
        <rFont val="標楷體"/>
        <family val="4"/>
        <charset val="136"/>
      </rPr>
      <t>豐泰</t>
    </r>
  </si>
  <si>
    <r>
      <t xml:space="preserve"> </t>
    </r>
    <r>
      <rPr>
        <sz val="12"/>
        <rFont val="標楷體"/>
        <family val="4"/>
        <charset val="136"/>
      </rPr>
      <t>櫻花</t>
    </r>
  </si>
  <si>
    <r>
      <t xml:space="preserve"> </t>
    </r>
    <r>
      <rPr>
        <sz val="12"/>
        <rFont val="標楷體"/>
        <family val="4"/>
        <charset val="136"/>
      </rPr>
      <t>偉聯</t>
    </r>
  </si>
  <si>
    <r>
      <t xml:space="preserve"> </t>
    </r>
    <r>
      <rPr>
        <sz val="12"/>
        <rFont val="標楷體"/>
        <family val="4"/>
        <charset val="136"/>
      </rPr>
      <t>美利達</t>
    </r>
  </si>
  <si>
    <r>
      <t xml:space="preserve"> </t>
    </r>
    <r>
      <rPr>
        <sz val="12"/>
        <rFont val="標楷體"/>
        <family val="4"/>
        <charset val="136"/>
      </rPr>
      <t>中保科</t>
    </r>
  </si>
  <si>
    <r>
      <t xml:space="preserve"> </t>
    </r>
    <r>
      <rPr>
        <sz val="12"/>
        <rFont val="標楷體"/>
        <family val="4"/>
        <charset val="136"/>
      </rPr>
      <t>欣天然</t>
    </r>
  </si>
  <si>
    <r>
      <t xml:space="preserve"> </t>
    </r>
    <r>
      <rPr>
        <sz val="12"/>
        <rFont val="標楷體"/>
        <family val="4"/>
        <charset val="136"/>
      </rPr>
      <t>康那香</t>
    </r>
  </si>
  <si>
    <r>
      <t xml:space="preserve"> </t>
    </r>
    <r>
      <rPr>
        <sz val="12"/>
        <rFont val="標楷體"/>
        <family val="4"/>
        <charset val="136"/>
      </rPr>
      <t>巨大</t>
    </r>
  </si>
  <si>
    <r>
      <t xml:space="preserve"> </t>
    </r>
    <r>
      <rPr>
        <sz val="12"/>
        <rFont val="標楷體"/>
        <family val="4"/>
        <charset val="136"/>
      </rPr>
      <t>福興</t>
    </r>
  </si>
  <si>
    <r>
      <t xml:space="preserve"> </t>
    </r>
    <r>
      <rPr>
        <sz val="12"/>
        <rFont val="標楷體"/>
        <family val="4"/>
        <charset val="136"/>
      </rPr>
      <t>新保</t>
    </r>
  </si>
  <si>
    <r>
      <t xml:space="preserve"> </t>
    </r>
    <r>
      <rPr>
        <sz val="12"/>
        <rFont val="標楷體"/>
        <family val="4"/>
        <charset val="136"/>
      </rPr>
      <t>新海</t>
    </r>
  </si>
  <si>
    <r>
      <t xml:space="preserve"> </t>
    </r>
    <r>
      <rPr>
        <sz val="12"/>
        <rFont val="標楷體"/>
        <family val="4"/>
        <charset val="136"/>
      </rPr>
      <t>泰銘</t>
    </r>
  </si>
  <si>
    <r>
      <t xml:space="preserve"> </t>
    </r>
    <r>
      <rPr>
        <sz val="12"/>
        <rFont val="標楷體"/>
        <family val="4"/>
        <charset val="136"/>
      </rPr>
      <t>中視</t>
    </r>
  </si>
  <si>
    <r>
      <t xml:space="preserve"> </t>
    </r>
    <r>
      <rPr>
        <sz val="12"/>
        <rFont val="標楷體"/>
        <family val="4"/>
        <charset val="136"/>
      </rPr>
      <t>秋雨</t>
    </r>
  </si>
  <si>
    <r>
      <t xml:space="preserve"> </t>
    </r>
    <r>
      <rPr>
        <sz val="12"/>
        <rFont val="標楷體"/>
        <family val="4"/>
        <charset val="136"/>
      </rPr>
      <t>中聯資源</t>
    </r>
  </si>
  <si>
    <r>
      <t xml:space="preserve"> </t>
    </r>
    <r>
      <rPr>
        <sz val="12"/>
        <rFont val="標楷體"/>
        <family val="4"/>
        <charset val="136"/>
      </rPr>
      <t>欣高</t>
    </r>
  </si>
  <si>
    <r>
      <t xml:space="preserve"> </t>
    </r>
    <r>
      <rPr>
        <sz val="12"/>
        <rFont val="標楷體"/>
        <family val="4"/>
        <charset val="136"/>
      </rPr>
      <t>中鼎</t>
    </r>
  </si>
  <si>
    <r>
      <t xml:space="preserve"> </t>
    </r>
    <r>
      <rPr>
        <sz val="12"/>
        <rFont val="標楷體"/>
        <family val="4"/>
        <charset val="136"/>
      </rPr>
      <t>成霖</t>
    </r>
  </si>
  <si>
    <r>
      <t xml:space="preserve"> </t>
    </r>
    <r>
      <rPr>
        <sz val="12"/>
        <rFont val="標楷體"/>
        <family val="4"/>
        <charset val="136"/>
      </rPr>
      <t>慶豐富</t>
    </r>
  </si>
  <si>
    <r>
      <t xml:space="preserve"> </t>
    </r>
    <r>
      <rPr>
        <sz val="12"/>
        <rFont val="標楷體"/>
        <family val="4"/>
        <charset val="136"/>
      </rPr>
      <t>全國</t>
    </r>
  </si>
  <si>
    <r>
      <t xml:space="preserve"> </t>
    </r>
    <r>
      <rPr>
        <sz val="12"/>
        <rFont val="標楷體"/>
        <family val="4"/>
        <charset val="136"/>
      </rPr>
      <t>百和</t>
    </r>
  </si>
  <si>
    <r>
      <t xml:space="preserve"> </t>
    </r>
    <r>
      <rPr>
        <sz val="12"/>
        <rFont val="標楷體"/>
        <family val="4"/>
        <charset val="136"/>
      </rPr>
      <t>宏全</t>
    </r>
  </si>
  <si>
    <r>
      <t xml:space="preserve"> </t>
    </r>
    <r>
      <rPr>
        <sz val="12"/>
        <rFont val="標楷體"/>
        <family val="4"/>
        <charset val="136"/>
      </rPr>
      <t>信義</t>
    </r>
  </si>
  <si>
    <r>
      <t xml:space="preserve"> </t>
    </r>
    <r>
      <rPr>
        <sz val="12"/>
        <rFont val="標楷體"/>
        <family val="4"/>
        <charset val="136"/>
      </rPr>
      <t>裕融</t>
    </r>
  </si>
  <si>
    <r>
      <t xml:space="preserve"> </t>
    </r>
    <r>
      <rPr>
        <sz val="12"/>
        <rFont val="標楷體"/>
        <family val="4"/>
        <charset val="136"/>
      </rPr>
      <t>茂順</t>
    </r>
  </si>
  <si>
    <r>
      <t xml:space="preserve"> </t>
    </r>
    <r>
      <rPr>
        <sz val="12"/>
        <rFont val="標楷體"/>
        <family val="4"/>
        <charset val="136"/>
      </rPr>
      <t>好樂迪</t>
    </r>
  </si>
  <si>
    <r>
      <t xml:space="preserve"> </t>
    </r>
    <r>
      <rPr>
        <sz val="12"/>
        <rFont val="標楷體"/>
        <family val="4"/>
        <charset val="136"/>
      </rPr>
      <t>新麗</t>
    </r>
  </si>
  <si>
    <r>
      <t xml:space="preserve"> </t>
    </r>
    <r>
      <rPr>
        <sz val="12"/>
        <rFont val="標楷體"/>
        <family val="4"/>
        <charset val="136"/>
      </rPr>
      <t>潤泰新</t>
    </r>
  </si>
  <si>
    <r>
      <t xml:space="preserve"> </t>
    </r>
    <r>
      <rPr>
        <sz val="12"/>
        <rFont val="標楷體"/>
        <family val="4"/>
        <charset val="136"/>
      </rPr>
      <t>三發地產</t>
    </r>
  </si>
  <si>
    <r>
      <t xml:space="preserve"> </t>
    </r>
    <r>
      <rPr>
        <sz val="12"/>
        <rFont val="標楷體"/>
        <family val="4"/>
        <charset val="136"/>
      </rPr>
      <t>佳龍</t>
    </r>
  </si>
  <si>
    <r>
      <t xml:space="preserve"> </t>
    </r>
    <r>
      <rPr>
        <sz val="12"/>
        <rFont val="標楷體"/>
        <family val="4"/>
        <charset val="136"/>
      </rPr>
      <t>世紀鋼</t>
    </r>
  </si>
  <si>
    <r>
      <t xml:space="preserve"> </t>
    </r>
    <r>
      <rPr>
        <sz val="12"/>
        <rFont val="標楷體"/>
        <family val="4"/>
        <charset val="136"/>
      </rPr>
      <t>兆豐第一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</si>
  <si>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</si>
  <si>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t xml:space="preserve"> </t>
    </r>
    <r>
      <rPr>
        <sz val="12"/>
        <rFont val="標楷體"/>
        <family val="4"/>
        <charset val="136"/>
      </rPr>
      <t>兆豐國民</t>
    </r>
  </si>
  <si>
    <r>
      <t xml:space="preserve"> </t>
    </r>
    <r>
      <rPr>
        <sz val="12"/>
        <rFont val="標楷體"/>
        <family val="4"/>
        <charset val="136"/>
      </rPr>
      <t>兆豐萬全基金</t>
    </r>
    <r>
      <rPr>
        <sz val="12"/>
        <rFont val="Times New Roman"/>
        <family val="1"/>
      </rPr>
      <t>R TWD</t>
    </r>
  </si>
  <si>
    <r>
      <rPr>
        <sz val="12"/>
        <rFont val="標楷體"/>
        <family val="4"/>
        <charset val="136"/>
      </rPr>
      <t>平衡型基金及多重資產型基金</t>
    </r>
  </si>
  <si>
    <r>
      <t xml:space="preserve"> </t>
    </r>
    <r>
      <rPr>
        <sz val="12"/>
        <rFont val="標楷體"/>
        <family val="4"/>
        <charset val="136"/>
      </rPr>
      <t>兆豐萬全</t>
    </r>
  </si>
  <si>
    <r>
      <t xml:space="preserve"> </t>
    </r>
    <r>
      <rPr>
        <sz val="12"/>
        <rFont val="標楷體"/>
        <family val="4"/>
        <charset val="136"/>
      </rPr>
      <t>兆豐電子</t>
    </r>
  </si>
  <si>
    <r>
      <t xml:space="preserve"> </t>
    </r>
    <r>
      <rPr>
        <sz val="12"/>
        <rFont val="標楷體"/>
        <family val="4"/>
        <charset val="136"/>
      </rPr>
      <t>兆豐豐台灣</t>
    </r>
  </si>
  <si>
    <r>
      <t xml:space="preserve"> </t>
    </r>
    <r>
      <rPr>
        <sz val="12"/>
        <rFont val="標楷體"/>
        <family val="4"/>
        <charset val="136"/>
      </rPr>
      <t>兆豐台金傳股</t>
    </r>
    <r>
      <rPr>
        <sz val="12"/>
        <rFont val="Times New Roman"/>
        <family val="1"/>
      </rPr>
      <t>Aa</t>
    </r>
  </si>
  <si>
    <r>
      <t xml:space="preserve"> </t>
    </r>
    <r>
      <rPr>
        <sz val="12"/>
        <rFont val="標楷體"/>
        <family val="4"/>
        <charset val="136"/>
      </rPr>
      <t>兆豐台金傳股</t>
    </r>
    <r>
      <rPr>
        <sz val="12"/>
        <rFont val="Times New Roman"/>
        <family val="1"/>
      </rPr>
      <t>Na</t>
    </r>
  </si>
  <si>
    <r>
      <t xml:space="preserve"> </t>
    </r>
    <r>
      <rPr>
        <sz val="12"/>
        <rFont val="標楷體"/>
        <family val="4"/>
        <charset val="136"/>
      </rPr>
      <t>第一金小型</t>
    </r>
  </si>
  <si>
    <r>
      <t xml:space="preserve"> </t>
    </r>
    <r>
      <rPr>
        <sz val="12"/>
        <rFont val="標楷體"/>
        <family val="4"/>
        <charset val="136"/>
      </rPr>
      <t>第一金電子</t>
    </r>
  </si>
  <si>
    <r>
      <t xml:space="preserve"> </t>
    </r>
    <r>
      <rPr>
        <sz val="12"/>
        <rFont val="標楷體"/>
        <family val="4"/>
        <charset val="136"/>
      </rPr>
      <t>第一金中概平衡</t>
    </r>
  </si>
  <si>
    <r>
      <t xml:space="preserve"> </t>
    </r>
    <r>
      <rPr>
        <sz val="12"/>
        <rFont val="標楷體"/>
        <family val="4"/>
        <charset val="136"/>
      </rPr>
      <t>第一金創新</t>
    </r>
    <r>
      <rPr>
        <sz val="12"/>
        <rFont val="Times New Roman"/>
        <family val="1"/>
      </rPr>
      <t>Aa</t>
    </r>
  </si>
  <si>
    <r>
      <t xml:space="preserve"> </t>
    </r>
    <r>
      <rPr>
        <sz val="12"/>
        <rFont val="標楷體"/>
        <family val="4"/>
        <charset val="136"/>
      </rPr>
      <t>第台核心建設</t>
    </r>
    <r>
      <rPr>
        <sz val="12"/>
        <rFont val="Times New Roman"/>
        <family val="1"/>
      </rPr>
      <t>Aa</t>
    </r>
  </si>
  <si>
    <r>
      <t xml:space="preserve"> </t>
    </r>
    <r>
      <rPr>
        <sz val="12"/>
        <rFont val="標楷體"/>
        <family val="4"/>
        <charset val="136"/>
      </rPr>
      <t>第台核心建設</t>
    </r>
    <r>
      <rPr>
        <sz val="12"/>
        <rFont val="Times New Roman"/>
        <family val="1"/>
      </rPr>
      <t>Bd</t>
    </r>
  </si>
  <si>
    <r>
      <t xml:space="preserve"> </t>
    </r>
    <r>
      <rPr>
        <sz val="12"/>
        <rFont val="標楷體"/>
        <family val="4"/>
        <charset val="136"/>
      </rPr>
      <t>第台核心建設</t>
    </r>
    <r>
      <rPr>
        <sz val="12"/>
        <rFont val="Times New Roman"/>
        <family val="1"/>
      </rPr>
      <t>NAa</t>
    </r>
  </si>
  <si>
    <r>
      <t xml:space="preserve"> </t>
    </r>
    <r>
      <rPr>
        <sz val="12"/>
        <rFont val="標楷體"/>
        <family val="4"/>
        <charset val="136"/>
      </rPr>
      <t>第台核心建設</t>
    </r>
    <r>
      <rPr>
        <sz val="12"/>
        <rFont val="Times New Roman"/>
        <family val="1"/>
      </rPr>
      <t>NBd</t>
    </r>
  </si>
  <si>
    <r>
      <t xml:space="preserve"> </t>
    </r>
    <r>
      <rPr>
        <sz val="12"/>
        <rFont val="標楷體"/>
        <family val="4"/>
        <charset val="136"/>
      </rPr>
      <t>匯豐安富</t>
    </r>
  </si>
  <si>
    <r>
      <t xml:space="preserve"> </t>
    </r>
    <r>
      <rPr>
        <sz val="12"/>
        <rFont val="標楷體"/>
        <family val="4"/>
        <charset val="136"/>
      </rPr>
      <t>匯豐成功</t>
    </r>
  </si>
  <si>
    <r>
      <t xml:space="preserve"> </t>
    </r>
    <r>
      <rPr>
        <sz val="12"/>
        <rFont val="標楷體"/>
        <family val="4"/>
        <charset val="136"/>
      </rPr>
      <t>匯豐龍鳳</t>
    </r>
    <r>
      <rPr>
        <sz val="12"/>
        <rFont val="Times New Roman"/>
        <family val="1"/>
      </rPr>
      <t>Ia</t>
    </r>
  </si>
  <si>
    <r>
      <t xml:space="preserve"> </t>
    </r>
    <r>
      <rPr>
        <sz val="12"/>
        <rFont val="標楷體"/>
        <family val="4"/>
        <charset val="136"/>
      </rPr>
      <t>匯豐龍鳳</t>
    </r>
    <r>
      <rPr>
        <sz val="12"/>
        <rFont val="Times New Roman"/>
        <family val="1"/>
      </rPr>
      <t>Ra</t>
    </r>
  </si>
  <si>
    <r>
      <t xml:space="preserve"> </t>
    </r>
    <r>
      <rPr>
        <sz val="12"/>
        <rFont val="標楷體"/>
        <family val="4"/>
        <charset val="136"/>
      </rPr>
      <t>匯豐龍鳳</t>
    </r>
    <r>
      <rPr>
        <sz val="12"/>
        <rFont val="Times New Roman"/>
        <family val="1"/>
      </rPr>
      <t>Aa</t>
    </r>
  </si>
  <si>
    <r>
      <t xml:space="preserve"> </t>
    </r>
    <r>
      <rPr>
        <sz val="12"/>
        <rFont val="標楷體"/>
        <family val="4"/>
        <charset val="136"/>
      </rPr>
      <t>匯豐龍騰電子</t>
    </r>
  </si>
  <si>
    <r>
      <t xml:space="preserve"> </t>
    </r>
    <r>
      <rPr>
        <sz val="12"/>
        <rFont val="標楷體"/>
        <family val="4"/>
        <charset val="136"/>
      </rPr>
      <t>匯豐台灣精典</t>
    </r>
  </si>
  <si>
    <r>
      <t xml:space="preserve"> </t>
    </r>
    <r>
      <rPr>
        <sz val="12"/>
        <rFont val="標楷體"/>
        <family val="4"/>
        <charset val="136"/>
      </rPr>
      <t>元多福</t>
    </r>
  </si>
  <si>
    <r>
      <t xml:space="preserve"> </t>
    </r>
    <r>
      <rPr>
        <sz val="12"/>
        <rFont val="標楷體"/>
        <family val="4"/>
        <charset val="136"/>
      </rPr>
      <t>元大多多基金</t>
    </r>
  </si>
  <si>
    <r>
      <t xml:space="preserve"> </t>
    </r>
    <r>
      <rPr>
        <sz val="12"/>
        <rFont val="標楷體"/>
        <family val="4"/>
        <charset val="136"/>
      </rPr>
      <t>元卓越</t>
    </r>
  </si>
  <si>
    <r>
      <t xml:space="preserve"> </t>
    </r>
    <r>
      <rPr>
        <sz val="12"/>
        <rFont val="標楷體"/>
        <family val="4"/>
        <charset val="136"/>
      </rPr>
      <t>元高科</t>
    </r>
  </si>
  <si>
    <r>
      <t xml:space="preserve"> </t>
    </r>
    <r>
      <rPr>
        <sz val="12"/>
        <rFont val="標楷體"/>
        <family val="4"/>
        <charset val="136"/>
      </rPr>
      <t>元大經貿基金</t>
    </r>
  </si>
  <si>
    <r>
      <t xml:space="preserve"> </t>
    </r>
    <r>
      <rPr>
        <sz val="12"/>
        <rFont val="標楷體"/>
        <family val="4"/>
        <charset val="136"/>
      </rPr>
      <t>元大新主流</t>
    </r>
  </si>
  <si>
    <r>
      <t xml:space="preserve"> </t>
    </r>
    <r>
      <rPr>
        <sz val="12"/>
        <rFont val="標楷體"/>
        <family val="4"/>
        <charset val="136"/>
      </rPr>
      <t>元</t>
    </r>
    <r>
      <rPr>
        <sz val="12"/>
        <rFont val="Times New Roman"/>
        <family val="1"/>
      </rPr>
      <t>2001</t>
    </r>
  </si>
  <si>
    <r>
      <t xml:space="preserve"> </t>
    </r>
    <r>
      <rPr>
        <sz val="12"/>
        <rFont val="標楷體"/>
        <family val="4"/>
        <charset val="136"/>
      </rPr>
      <t>元大台灣加權股</t>
    </r>
    <r>
      <rPr>
        <sz val="12"/>
        <rFont val="Times New Roman"/>
        <family val="1"/>
      </rPr>
      <t>Ra</t>
    </r>
  </si>
  <si>
    <r>
      <t xml:space="preserve"> </t>
    </r>
    <r>
      <rPr>
        <sz val="12"/>
        <rFont val="標楷體"/>
        <family val="4"/>
        <charset val="136"/>
      </rPr>
      <t>元大台灣加權股</t>
    </r>
    <r>
      <rPr>
        <sz val="12"/>
        <rFont val="Times New Roman"/>
        <family val="1"/>
      </rPr>
      <t>Aa</t>
    </r>
  </si>
  <si>
    <r>
      <t xml:space="preserve"> </t>
    </r>
    <r>
      <rPr>
        <sz val="12"/>
        <rFont val="標楷體"/>
        <family val="4"/>
        <charset val="136"/>
      </rPr>
      <t>元大台高息龍</t>
    </r>
    <r>
      <rPr>
        <sz val="12"/>
        <rFont val="Times New Roman"/>
        <family val="1"/>
      </rPr>
      <t>Aa</t>
    </r>
  </si>
  <si>
    <r>
      <t xml:space="preserve"> </t>
    </r>
    <r>
      <rPr>
        <sz val="12"/>
        <rFont val="標楷體"/>
        <family val="4"/>
        <charset val="136"/>
      </rPr>
      <t>元大台高息龍</t>
    </r>
    <r>
      <rPr>
        <sz val="12"/>
        <rFont val="Times New Roman"/>
        <family val="1"/>
      </rPr>
      <t>Bd</t>
    </r>
  </si>
  <si>
    <r>
      <t xml:space="preserve"> </t>
    </r>
    <r>
      <rPr>
        <sz val="12"/>
        <rFont val="標楷體"/>
        <family val="4"/>
        <charset val="136"/>
      </rPr>
      <t>元大台高息龍</t>
    </r>
    <r>
      <rPr>
        <sz val="12"/>
        <rFont val="Times New Roman"/>
        <family val="1"/>
      </rPr>
      <t>Ia</t>
    </r>
  </si>
  <si>
    <r>
      <t xml:space="preserve"> </t>
    </r>
    <r>
      <rPr>
        <sz val="12"/>
        <rFont val="標楷體"/>
        <family val="4"/>
        <charset val="136"/>
      </rPr>
      <t>元大台高息龍</t>
    </r>
    <r>
      <rPr>
        <sz val="12"/>
        <rFont val="Times New Roman"/>
        <family val="1"/>
      </rPr>
      <t>Id</t>
    </r>
  </si>
  <si>
    <r>
      <t xml:space="preserve"> </t>
    </r>
    <r>
      <rPr>
        <sz val="12"/>
        <rFont val="標楷體"/>
        <family val="4"/>
        <charset val="136"/>
      </rPr>
      <t>景順潛力</t>
    </r>
  </si>
  <si>
    <r>
      <t xml:space="preserve"> </t>
    </r>
    <r>
      <rPr>
        <sz val="12"/>
        <rFont val="標楷體"/>
        <family val="4"/>
        <charset val="136"/>
      </rPr>
      <t>景順台灣科技</t>
    </r>
  </si>
  <si>
    <r>
      <t xml:space="preserve"> </t>
    </r>
    <r>
      <rPr>
        <sz val="12"/>
        <rFont val="標楷體"/>
        <family val="4"/>
        <charset val="136"/>
      </rPr>
      <t>景順主流</t>
    </r>
  </si>
  <si>
    <r>
      <t xml:space="preserve"> </t>
    </r>
    <r>
      <rPr>
        <sz val="12"/>
        <rFont val="標楷體"/>
        <family val="4"/>
        <charset val="136"/>
      </rPr>
      <t>瀚亞高科技</t>
    </r>
  </si>
  <si>
    <r>
      <t xml:space="preserve"> </t>
    </r>
    <r>
      <rPr>
        <sz val="12"/>
        <rFont val="標楷體"/>
        <family val="4"/>
        <charset val="136"/>
      </rPr>
      <t>瀚亞外銷</t>
    </r>
  </si>
  <si>
    <r>
      <t xml:space="preserve"> </t>
    </r>
    <r>
      <rPr>
        <sz val="12"/>
        <rFont val="標楷體"/>
        <family val="4"/>
        <charset val="136"/>
      </rPr>
      <t>瀚亞菁華</t>
    </r>
  </si>
  <si>
    <r>
      <t xml:space="preserve"> </t>
    </r>
    <r>
      <rPr>
        <sz val="12"/>
        <rFont val="標楷體"/>
        <family val="4"/>
        <charset val="136"/>
      </rPr>
      <t>瀚亞中小型股</t>
    </r>
  </si>
  <si>
    <r>
      <t xml:space="preserve"> </t>
    </r>
    <r>
      <rPr>
        <sz val="12"/>
        <rFont val="標楷體"/>
        <family val="4"/>
        <charset val="136"/>
      </rPr>
      <t>瀚亞理財通</t>
    </r>
    <r>
      <rPr>
        <sz val="12"/>
        <rFont val="Times New Roman"/>
        <family val="1"/>
      </rPr>
      <t>B</t>
    </r>
  </si>
  <si>
    <r>
      <t xml:space="preserve"> </t>
    </r>
    <r>
      <rPr>
        <sz val="12"/>
        <rFont val="標楷體"/>
        <family val="4"/>
        <charset val="136"/>
      </rPr>
      <t>瀚亞理財通</t>
    </r>
    <r>
      <rPr>
        <sz val="12"/>
        <rFont val="Times New Roman"/>
        <family val="1"/>
      </rPr>
      <t>A</t>
    </r>
  </si>
  <si>
    <r>
      <t xml:space="preserve"> PGIM</t>
    </r>
    <r>
      <rPr>
        <sz val="12"/>
        <rFont val="標楷體"/>
        <family val="4"/>
        <charset val="136"/>
      </rPr>
      <t>高成長</t>
    </r>
    <r>
      <rPr>
        <sz val="12"/>
        <rFont val="Times New Roman"/>
        <family val="1"/>
      </rPr>
      <t>Aa</t>
    </r>
  </si>
  <si>
    <r>
      <t xml:space="preserve"> PGIM</t>
    </r>
    <r>
      <rPr>
        <sz val="12"/>
        <rFont val="標楷體"/>
        <family val="4"/>
        <charset val="136"/>
      </rPr>
      <t>金滿意</t>
    </r>
    <r>
      <rPr>
        <sz val="12"/>
        <rFont val="Times New Roman"/>
        <family val="1"/>
      </rPr>
      <t>Ra</t>
    </r>
  </si>
  <si>
    <r>
      <t xml:space="preserve"> PGIM</t>
    </r>
    <r>
      <rPr>
        <sz val="12"/>
        <rFont val="標楷體"/>
        <family val="4"/>
        <charset val="136"/>
      </rPr>
      <t>金滿意</t>
    </r>
    <r>
      <rPr>
        <sz val="12"/>
        <rFont val="Times New Roman"/>
        <family val="1"/>
      </rPr>
      <t>Aa</t>
    </r>
  </si>
  <si>
    <r>
      <t xml:space="preserve"> PGIM</t>
    </r>
    <r>
      <rPr>
        <sz val="12"/>
        <rFont val="標楷體"/>
        <family val="4"/>
        <charset val="136"/>
      </rPr>
      <t>科技島</t>
    </r>
    <r>
      <rPr>
        <sz val="12"/>
        <rFont val="Times New Roman"/>
        <family val="1"/>
      </rPr>
      <t>Aa</t>
    </r>
  </si>
  <si>
    <r>
      <t xml:space="preserve"> PGIM</t>
    </r>
    <r>
      <rPr>
        <sz val="12"/>
        <rFont val="標楷體"/>
        <family val="4"/>
        <charset val="136"/>
      </rPr>
      <t>中小型股</t>
    </r>
    <r>
      <rPr>
        <sz val="12"/>
        <rFont val="Times New Roman"/>
        <family val="1"/>
      </rPr>
      <t>Aa</t>
    </r>
  </si>
  <si>
    <r>
      <t xml:space="preserve"> PGIM</t>
    </r>
    <r>
      <rPr>
        <sz val="12"/>
        <rFont val="標楷體"/>
        <family val="4"/>
        <charset val="136"/>
      </rPr>
      <t>新世紀</t>
    </r>
    <r>
      <rPr>
        <sz val="12"/>
        <rFont val="Times New Roman"/>
        <family val="1"/>
      </rPr>
      <t>Ra</t>
    </r>
  </si>
  <si>
    <r>
      <t xml:space="preserve"> PGIM</t>
    </r>
    <r>
      <rPr>
        <sz val="12"/>
        <rFont val="標楷體"/>
        <family val="4"/>
        <charset val="136"/>
      </rPr>
      <t>新世紀</t>
    </r>
    <r>
      <rPr>
        <sz val="12"/>
        <rFont val="Times New Roman"/>
        <family val="1"/>
      </rPr>
      <t>Aa</t>
    </r>
  </si>
  <si>
    <r>
      <t xml:space="preserve"> PGIM</t>
    </r>
    <r>
      <rPr>
        <sz val="12"/>
        <rFont val="標楷體"/>
        <family val="4"/>
        <charset val="136"/>
      </rPr>
      <t>金平衡</t>
    </r>
    <r>
      <rPr>
        <sz val="12"/>
        <rFont val="Times New Roman"/>
        <family val="1"/>
      </rPr>
      <t>Ra</t>
    </r>
  </si>
  <si>
    <r>
      <t xml:space="preserve"> PGIM</t>
    </r>
    <r>
      <rPr>
        <sz val="12"/>
        <rFont val="標楷體"/>
        <family val="4"/>
        <charset val="136"/>
      </rPr>
      <t>金平衡</t>
    </r>
    <r>
      <rPr>
        <sz val="12"/>
        <rFont val="Times New Roman"/>
        <family val="1"/>
      </rPr>
      <t>Aa</t>
    </r>
  </si>
  <si>
    <r>
      <t xml:space="preserve"> </t>
    </r>
    <r>
      <rPr>
        <sz val="12"/>
        <rFont val="標楷體"/>
        <family val="4"/>
        <charset val="136"/>
      </rPr>
      <t>統一統信</t>
    </r>
  </si>
  <si>
    <r>
      <t xml:space="preserve"> </t>
    </r>
    <r>
      <rPr>
        <sz val="12"/>
        <rFont val="標楷體"/>
        <family val="4"/>
        <charset val="136"/>
      </rPr>
      <t>統一全天候</t>
    </r>
    <r>
      <rPr>
        <sz val="12"/>
        <rFont val="Times New Roman"/>
        <family val="1"/>
      </rPr>
      <t>I</t>
    </r>
  </si>
  <si>
    <r>
      <t xml:space="preserve"> </t>
    </r>
    <r>
      <rPr>
        <sz val="12"/>
        <rFont val="標楷體"/>
        <family val="4"/>
        <charset val="136"/>
      </rPr>
      <t>統一全天候</t>
    </r>
    <r>
      <rPr>
        <sz val="12"/>
        <rFont val="Times New Roman"/>
        <family val="1"/>
      </rPr>
      <t>A</t>
    </r>
  </si>
  <si>
    <r>
      <t xml:space="preserve"> </t>
    </r>
    <r>
      <rPr>
        <sz val="12"/>
        <rFont val="標楷體"/>
        <family val="4"/>
        <charset val="136"/>
      </rPr>
      <t>統一黑馬</t>
    </r>
  </si>
  <si>
    <r>
      <t xml:space="preserve"> </t>
    </r>
    <r>
      <rPr>
        <sz val="12"/>
        <rFont val="標楷體"/>
        <family val="4"/>
        <charset val="136"/>
      </rPr>
      <t>統一龍馬</t>
    </r>
  </si>
  <si>
    <r>
      <t xml:space="preserve"> </t>
    </r>
    <r>
      <rPr>
        <sz val="12"/>
        <rFont val="標楷體"/>
        <family val="4"/>
        <charset val="136"/>
      </rPr>
      <t>統一中小</t>
    </r>
  </si>
  <si>
    <r>
      <t xml:space="preserve"> </t>
    </r>
    <r>
      <rPr>
        <sz val="12"/>
        <rFont val="標楷體"/>
        <family val="4"/>
        <charset val="136"/>
      </rPr>
      <t>統一經建</t>
    </r>
  </si>
  <si>
    <r>
      <t xml:space="preserve"> </t>
    </r>
    <r>
      <rPr>
        <sz val="12"/>
        <rFont val="標楷體"/>
        <family val="4"/>
        <charset val="136"/>
      </rPr>
      <t>統一奔騰</t>
    </r>
  </si>
  <si>
    <r>
      <t xml:space="preserve"> </t>
    </r>
    <r>
      <rPr>
        <sz val="12"/>
        <rFont val="標楷體"/>
        <family val="4"/>
        <charset val="136"/>
      </rPr>
      <t>統一大滿貫</t>
    </r>
    <r>
      <rPr>
        <sz val="12"/>
        <rFont val="Times New Roman"/>
        <family val="1"/>
      </rPr>
      <t>A</t>
    </r>
  </si>
  <si>
    <r>
      <t xml:space="preserve"> </t>
    </r>
    <r>
      <rPr>
        <sz val="12"/>
        <rFont val="標楷體"/>
        <family val="4"/>
        <charset val="136"/>
      </rPr>
      <t>統一台灣動力</t>
    </r>
  </si>
  <si>
    <r>
      <t xml:space="preserve"> </t>
    </r>
    <r>
      <rPr>
        <sz val="12"/>
        <rFont val="標楷體"/>
        <family val="4"/>
        <charset val="136"/>
      </rPr>
      <t>統一台灣高息優選基金</t>
    </r>
  </si>
  <si>
    <r>
      <t xml:space="preserve"> </t>
    </r>
    <r>
      <rPr>
        <sz val="12"/>
        <rFont val="標楷體"/>
        <family val="4"/>
        <charset val="136"/>
      </rPr>
      <t>富邦</t>
    </r>
    <r>
      <rPr>
        <sz val="12"/>
        <rFont val="Times New Roman"/>
        <family val="1"/>
      </rPr>
      <t>FB I</t>
    </r>
  </si>
  <si>
    <r>
      <t xml:space="preserve"> </t>
    </r>
    <r>
      <rPr>
        <sz val="12"/>
        <rFont val="標楷體"/>
        <family val="4"/>
        <charset val="136"/>
      </rPr>
      <t>富邦</t>
    </r>
    <r>
      <rPr>
        <sz val="12"/>
        <rFont val="Times New Roman"/>
        <family val="1"/>
      </rPr>
      <t>FB A</t>
    </r>
  </si>
  <si>
    <r>
      <t xml:space="preserve"> </t>
    </r>
    <r>
      <rPr>
        <sz val="12"/>
        <rFont val="標楷體"/>
        <family val="4"/>
        <charset val="136"/>
      </rPr>
      <t>富邦精準</t>
    </r>
  </si>
  <si>
    <r>
      <t xml:space="preserve"> </t>
    </r>
    <r>
      <rPr>
        <sz val="12"/>
        <rFont val="標楷體"/>
        <family val="4"/>
        <charset val="136"/>
      </rPr>
      <t>富邦長紅</t>
    </r>
  </si>
  <si>
    <r>
      <t xml:space="preserve"> </t>
    </r>
    <r>
      <rPr>
        <sz val="12"/>
        <rFont val="標楷體"/>
        <family val="4"/>
        <charset val="136"/>
      </rPr>
      <t>精銳</t>
    </r>
    <r>
      <rPr>
        <sz val="12"/>
        <rFont val="Times New Roman"/>
        <family val="1"/>
      </rPr>
      <t>FB</t>
    </r>
  </si>
  <si>
    <r>
      <t xml:space="preserve"> </t>
    </r>
    <r>
      <rPr>
        <sz val="12"/>
        <rFont val="標楷體"/>
        <family val="4"/>
        <charset val="136"/>
      </rPr>
      <t>富邦高成長</t>
    </r>
  </si>
  <si>
    <r>
      <t xml:space="preserve"> </t>
    </r>
    <r>
      <rPr>
        <sz val="12"/>
        <rFont val="標楷體"/>
        <family val="4"/>
        <charset val="136"/>
      </rPr>
      <t>科技</t>
    </r>
    <r>
      <rPr>
        <sz val="12"/>
        <rFont val="Times New Roman"/>
        <family val="1"/>
      </rPr>
      <t>FB</t>
    </r>
  </si>
  <si>
    <r>
      <t xml:space="preserve"> </t>
    </r>
    <r>
      <rPr>
        <sz val="12"/>
        <rFont val="標楷體"/>
        <family val="4"/>
        <charset val="136"/>
      </rPr>
      <t>富邦台灣心</t>
    </r>
  </si>
  <si>
    <r>
      <t xml:space="preserve"> </t>
    </r>
    <r>
      <rPr>
        <sz val="12"/>
        <rFont val="標楷體"/>
        <family val="4"/>
        <charset val="136"/>
      </rPr>
      <t>富邦台灣高股息基金</t>
    </r>
    <r>
      <rPr>
        <sz val="12"/>
        <rFont val="Times New Roman"/>
        <family val="1"/>
      </rPr>
      <t>A</t>
    </r>
  </si>
  <si>
    <r>
      <t xml:space="preserve"> </t>
    </r>
    <r>
      <rPr>
        <sz val="12"/>
        <rFont val="標楷體"/>
        <family val="4"/>
        <charset val="136"/>
      </rPr>
      <t>富邦台灣高股息基金</t>
    </r>
    <r>
      <rPr>
        <sz val="12"/>
        <rFont val="Times New Roman"/>
        <family val="1"/>
      </rPr>
      <t>B</t>
    </r>
  </si>
  <si>
    <r>
      <t xml:space="preserve"> </t>
    </r>
    <r>
      <rPr>
        <sz val="12"/>
        <rFont val="標楷體"/>
        <family val="4"/>
        <charset val="136"/>
      </rPr>
      <t>摩根台灣增長</t>
    </r>
  </si>
  <si>
    <r>
      <t xml:space="preserve"> </t>
    </r>
    <r>
      <rPr>
        <sz val="12"/>
        <rFont val="標楷體"/>
        <family val="4"/>
        <charset val="136"/>
      </rPr>
      <t>摩根新興科技基金</t>
    </r>
    <r>
      <rPr>
        <sz val="12"/>
        <rFont val="Times New Roman"/>
        <family val="1"/>
      </rPr>
      <t>DA T</t>
    </r>
  </si>
  <si>
    <r>
      <t xml:space="preserve"> </t>
    </r>
    <r>
      <rPr>
        <sz val="12"/>
        <rFont val="標楷體"/>
        <family val="4"/>
        <charset val="136"/>
      </rPr>
      <t>摩根新興科技基金</t>
    </r>
    <r>
      <rPr>
        <sz val="12"/>
        <rFont val="Times New Roman"/>
        <family val="1"/>
      </rPr>
      <t>A TW</t>
    </r>
  </si>
  <si>
    <r>
      <t xml:space="preserve"> </t>
    </r>
    <r>
      <rPr>
        <sz val="12"/>
        <rFont val="標楷體"/>
        <family val="4"/>
        <charset val="136"/>
      </rPr>
      <t>摩根中小</t>
    </r>
  </si>
  <si>
    <r>
      <t xml:space="preserve"> </t>
    </r>
    <r>
      <rPr>
        <sz val="12"/>
        <rFont val="標楷體"/>
        <family val="4"/>
        <charset val="136"/>
      </rPr>
      <t>摩根平衡</t>
    </r>
  </si>
  <si>
    <r>
      <t xml:space="preserve"> </t>
    </r>
    <r>
      <rPr>
        <sz val="12"/>
        <rFont val="標楷體"/>
        <family val="4"/>
        <charset val="136"/>
      </rPr>
      <t>摩根台灣金磚</t>
    </r>
    <r>
      <rPr>
        <sz val="12"/>
        <rFont val="Times New Roman"/>
        <family val="1"/>
      </rPr>
      <t>I</t>
    </r>
  </si>
  <si>
    <r>
      <t xml:space="preserve"> </t>
    </r>
    <r>
      <rPr>
        <sz val="12"/>
        <rFont val="標楷體"/>
        <family val="4"/>
        <charset val="136"/>
      </rPr>
      <t>摩根台灣金磚基金</t>
    </r>
    <r>
      <rPr>
        <sz val="12"/>
        <rFont val="Times New Roman"/>
        <family val="1"/>
      </rPr>
      <t>DA T</t>
    </r>
  </si>
  <si>
    <r>
      <t xml:space="preserve"> </t>
    </r>
    <r>
      <rPr>
        <sz val="12"/>
        <rFont val="標楷體"/>
        <family val="4"/>
        <charset val="136"/>
      </rPr>
      <t>摩根台灣金磚</t>
    </r>
    <r>
      <rPr>
        <sz val="12"/>
        <rFont val="Times New Roman"/>
        <family val="1"/>
      </rPr>
      <t>A</t>
    </r>
  </si>
  <si>
    <r>
      <t xml:space="preserve"> </t>
    </r>
    <r>
      <rPr>
        <sz val="12"/>
        <rFont val="標楷體"/>
        <family val="4"/>
        <charset val="136"/>
      </rPr>
      <t>華南永昌永昌</t>
    </r>
  </si>
  <si>
    <r>
      <t xml:space="preserve"> </t>
    </r>
    <r>
      <rPr>
        <sz val="12"/>
        <rFont val="標楷體"/>
        <family val="4"/>
        <charset val="136"/>
      </rPr>
      <t>華南永昌台灣環境永續</t>
    </r>
  </si>
  <si>
    <r>
      <t xml:space="preserve"> </t>
    </r>
    <r>
      <rPr>
        <sz val="12"/>
        <rFont val="標楷體"/>
        <family val="4"/>
        <charset val="136"/>
      </rPr>
      <t>新光創新科技</t>
    </r>
  </si>
  <si>
    <r>
      <t xml:space="preserve"> </t>
    </r>
    <r>
      <rPr>
        <sz val="12"/>
        <rFont val="標楷體"/>
        <family val="4"/>
        <charset val="136"/>
      </rPr>
      <t>新光大三通</t>
    </r>
  </si>
  <si>
    <r>
      <t xml:space="preserve"> </t>
    </r>
    <r>
      <rPr>
        <sz val="12"/>
        <rFont val="標楷體"/>
        <family val="4"/>
        <charset val="136"/>
      </rPr>
      <t>新光台灣富貴</t>
    </r>
  </si>
  <si>
    <r>
      <t xml:space="preserve"> </t>
    </r>
    <r>
      <rPr>
        <sz val="12"/>
        <rFont val="標楷體"/>
        <family val="4"/>
        <charset val="136"/>
      </rPr>
      <t>新光臺高股息</t>
    </r>
    <r>
      <rPr>
        <sz val="12"/>
        <rFont val="Times New Roman"/>
        <family val="1"/>
      </rPr>
      <t>Aa</t>
    </r>
  </si>
  <si>
    <r>
      <t xml:space="preserve"> </t>
    </r>
    <r>
      <rPr>
        <sz val="12"/>
        <rFont val="標楷體"/>
        <family val="4"/>
        <charset val="136"/>
      </rPr>
      <t>新光臺高股息</t>
    </r>
    <r>
      <rPr>
        <sz val="12"/>
        <rFont val="Times New Roman"/>
        <family val="1"/>
      </rPr>
      <t>Bd</t>
    </r>
  </si>
  <si>
    <r>
      <t xml:space="preserve"> </t>
    </r>
    <r>
      <rPr>
        <sz val="12"/>
        <rFont val="標楷體"/>
        <family val="4"/>
        <charset val="136"/>
      </rPr>
      <t>群益奧斯卡</t>
    </r>
  </si>
  <si>
    <r>
      <t xml:space="preserve"> </t>
    </r>
    <r>
      <rPr>
        <sz val="12"/>
        <rFont val="標楷體"/>
        <family val="4"/>
        <charset val="136"/>
      </rPr>
      <t>群益葛萊美</t>
    </r>
  </si>
  <si>
    <r>
      <t xml:space="preserve"> </t>
    </r>
    <r>
      <rPr>
        <sz val="12"/>
        <rFont val="標楷體"/>
        <family val="4"/>
        <charset val="136"/>
      </rPr>
      <t>群益中小</t>
    </r>
  </si>
  <si>
    <r>
      <t xml:space="preserve"> </t>
    </r>
    <r>
      <rPr>
        <sz val="12"/>
        <rFont val="標楷體"/>
        <family val="4"/>
        <charset val="136"/>
      </rPr>
      <t>群益馬拉松</t>
    </r>
    <r>
      <rPr>
        <sz val="12"/>
        <rFont val="Times New Roman"/>
        <family val="1"/>
      </rPr>
      <t>Ia</t>
    </r>
  </si>
  <si>
    <r>
      <t xml:space="preserve"> </t>
    </r>
    <r>
      <rPr>
        <sz val="12"/>
        <rFont val="標楷體"/>
        <family val="4"/>
        <charset val="136"/>
      </rPr>
      <t>群益馬拉松</t>
    </r>
    <r>
      <rPr>
        <sz val="12"/>
        <rFont val="Times New Roman"/>
        <family val="1"/>
      </rPr>
      <t>Na</t>
    </r>
  </si>
  <si>
    <r>
      <t xml:space="preserve"> </t>
    </r>
    <r>
      <rPr>
        <sz val="12"/>
        <rFont val="標楷體"/>
        <family val="4"/>
        <charset val="136"/>
      </rPr>
      <t>群益馬拉松</t>
    </r>
    <r>
      <rPr>
        <sz val="12"/>
        <rFont val="Times New Roman"/>
        <family val="1"/>
      </rPr>
      <t>Fa</t>
    </r>
  </si>
  <si>
    <r>
      <t xml:space="preserve"> </t>
    </r>
    <r>
      <rPr>
        <sz val="12"/>
        <rFont val="標楷體"/>
        <family val="4"/>
        <charset val="136"/>
      </rPr>
      <t>群益長安</t>
    </r>
  </si>
  <si>
    <r>
      <t xml:space="preserve"> </t>
    </r>
    <r>
      <rPr>
        <sz val="12"/>
        <rFont val="標楷體"/>
        <family val="4"/>
        <charset val="136"/>
      </rPr>
      <t>群益創新科技</t>
    </r>
    <r>
      <rPr>
        <sz val="12"/>
        <rFont val="Times New Roman"/>
        <family val="1"/>
      </rPr>
      <t>Na</t>
    </r>
  </si>
  <si>
    <r>
      <t xml:space="preserve"> </t>
    </r>
    <r>
      <rPr>
        <sz val="12"/>
        <rFont val="標楷體"/>
        <family val="4"/>
        <charset val="136"/>
      </rPr>
      <t>群益創新科技</t>
    </r>
    <r>
      <rPr>
        <sz val="12"/>
        <rFont val="Times New Roman"/>
        <family val="1"/>
      </rPr>
      <t>Fa</t>
    </r>
  </si>
  <si>
    <r>
      <t xml:space="preserve"> </t>
    </r>
    <r>
      <rPr>
        <sz val="12"/>
        <rFont val="標楷體"/>
        <family val="4"/>
        <charset val="136"/>
      </rPr>
      <t>群益真善美</t>
    </r>
  </si>
  <si>
    <r>
      <t xml:space="preserve"> </t>
    </r>
    <r>
      <rPr>
        <sz val="12"/>
        <rFont val="標楷體"/>
        <family val="4"/>
        <charset val="136"/>
      </rPr>
      <t>群益平衡王</t>
    </r>
  </si>
  <si>
    <r>
      <t xml:space="preserve"> </t>
    </r>
    <r>
      <rPr>
        <sz val="12"/>
        <rFont val="標楷體"/>
        <family val="4"/>
        <charset val="136"/>
      </rPr>
      <t>群益安家</t>
    </r>
  </si>
  <si>
    <r>
      <t xml:space="preserve"> </t>
    </r>
    <r>
      <rPr>
        <sz val="12"/>
        <rFont val="標楷體"/>
        <family val="4"/>
        <charset val="136"/>
      </rPr>
      <t>台中銀大發</t>
    </r>
    <r>
      <rPr>
        <sz val="12"/>
        <rFont val="Times New Roman"/>
        <family val="1"/>
      </rPr>
      <t>Aa</t>
    </r>
  </si>
  <si>
    <r>
      <t xml:space="preserve"> </t>
    </r>
    <r>
      <rPr>
        <sz val="12"/>
        <rFont val="標楷體"/>
        <family val="4"/>
        <charset val="136"/>
      </rPr>
      <t>台中銀數位</t>
    </r>
    <r>
      <rPr>
        <sz val="12"/>
        <rFont val="Times New Roman"/>
        <family val="1"/>
      </rPr>
      <t>Aa</t>
    </r>
  </si>
  <si>
    <r>
      <t xml:space="preserve"> </t>
    </r>
    <r>
      <rPr>
        <sz val="12"/>
        <rFont val="標楷體"/>
        <family val="4"/>
        <charset val="136"/>
      </rPr>
      <t>台中銀台優息</t>
    </r>
    <r>
      <rPr>
        <sz val="12"/>
        <rFont val="Times New Roman"/>
        <family val="1"/>
      </rPr>
      <t>Aa</t>
    </r>
  </si>
  <si>
    <r>
      <t xml:space="preserve"> </t>
    </r>
    <r>
      <rPr>
        <sz val="12"/>
        <rFont val="標楷體"/>
        <family val="4"/>
        <charset val="136"/>
      </rPr>
      <t>台中銀台優息</t>
    </r>
    <r>
      <rPr>
        <sz val="12"/>
        <rFont val="Times New Roman"/>
        <family val="1"/>
      </rPr>
      <t>Bd</t>
    </r>
  </si>
  <si>
    <r>
      <t xml:space="preserve"> </t>
    </r>
    <r>
      <rPr>
        <sz val="12"/>
        <rFont val="標楷體"/>
        <family val="4"/>
        <charset val="136"/>
      </rPr>
      <t>台中銀台優息</t>
    </r>
    <r>
      <rPr>
        <sz val="12"/>
        <rFont val="Times New Roman"/>
        <family val="1"/>
      </rPr>
      <t>Ca</t>
    </r>
  </si>
  <si>
    <r>
      <t xml:space="preserve"> </t>
    </r>
    <r>
      <rPr>
        <sz val="12"/>
        <rFont val="標楷體"/>
        <family val="4"/>
        <charset val="136"/>
      </rPr>
      <t>台中銀台優息</t>
    </r>
    <r>
      <rPr>
        <sz val="12"/>
        <rFont val="Times New Roman"/>
        <family val="1"/>
      </rPr>
      <t>Nd</t>
    </r>
  </si>
  <si>
    <r>
      <t xml:space="preserve"> </t>
    </r>
    <r>
      <rPr>
        <sz val="12"/>
        <rFont val="標楷體"/>
        <family val="4"/>
        <charset val="136"/>
      </rPr>
      <t>聯博大利</t>
    </r>
  </si>
  <si>
    <r>
      <t xml:space="preserve"> </t>
    </r>
    <r>
      <rPr>
        <sz val="12"/>
        <rFont val="標楷體"/>
        <family val="4"/>
        <charset val="136"/>
      </rPr>
      <t>日盛上選</t>
    </r>
    <r>
      <rPr>
        <sz val="12"/>
        <rFont val="Times New Roman"/>
        <family val="1"/>
      </rPr>
      <t>Na</t>
    </r>
  </si>
  <si>
    <r>
      <t xml:space="preserve"> </t>
    </r>
    <r>
      <rPr>
        <sz val="12"/>
        <rFont val="標楷體"/>
        <family val="4"/>
        <charset val="136"/>
      </rPr>
      <t>日盛上選</t>
    </r>
    <r>
      <rPr>
        <sz val="12"/>
        <rFont val="Times New Roman"/>
        <family val="1"/>
      </rPr>
      <t>Aa</t>
    </r>
  </si>
  <si>
    <r>
      <t xml:space="preserve"> </t>
    </r>
    <r>
      <rPr>
        <sz val="12"/>
        <rFont val="標楷體"/>
        <family val="4"/>
        <charset val="136"/>
      </rPr>
      <t>日盛小而美</t>
    </r>
    <r>
      <rPr>
        <sz val="12"/>
        <rFont val="Times New Roman"/>
        <family val="1"/>
      </rPr>
      <t>Aa</t>
    </r>
  </si>
  <si>
    <r>
      <t xml:space="preserve"> </t>
    </r>
    <r>
      <rPr>
        <sz val="12"/>
        <rFont val="標楷體"/>
        <family val="4"/>
        <charset val="136"/>
      </rPr>
      <t>日盛精選五虎</t>
    </r>
    <r>
      <rPr>
        <sz val="12"/>
        <rFont val="Times New Roman"/>
        <family val="1"/>
      </rPr>
      <t>Aa</t>
    </r>
  </si>
  <si>
    <r>
      <t xml:space="preserve"> </t>
    </r>
    <r>
      <rPr>
        <sz val="12"/>
        <rFont val="標楷體"/>
        <family val="4"/>
        <charset val="136"/>
      </rPr>
      <t>日盛高科技</t>
    </r>
    <r>
      <rPr>
        <sz val="12"/>
        <rFont val="Times New Roman"/>
        <family val="1"/>
      </rPr>
      <t>Aa</t>
    </r>
  </si>
  <si>
    <r>
      <t xml:space="preserve"> </t>
    </r>
    <r>
      <rPr>
        <sz val="12"/>
        <rFont val="標楷體"/>
        <family val="4"/>
        <charset val="136"/>
      </rPr>
      <t>日盛日盛</t>
    </r>
    <r>
      <rPr>
        <sz val="12"/>
        <rFont val="Times New Roman"/>
        <family val="1"/>
      </rPr>
      <t>Ad</t>
    </r>
  </si>
  <si>
    <r>
      <t xml:space="preserve"> </t>
    </r>
    <r>
      <rPr>
        <sz val="12"/>
        <rFont val="標楷體"/>
        <family val="4"/>
        <charset val="136"/>
      </rPr>
      <t>日盛新台商</t>
    </r>
    <r>
      <rPr>
        <sz val="12"/>
        <rFont val="Times New Roman"/>
        <family val="1"/>
      </rPr>
      <t>Aa</t>
    </r>
  </si>
  <si>
    <r>
      <t xml:space="preserve"> </t>
    </r>
    <r>
      <rPr>
        <sz val="12"/>
        <rFont val="標楷體"/>
        <family val="4"/>
        <charset val="136"/>
      </rPr>
      <t>日盛首選</t>
    </r>
    <r>
      <rPr>
        <sz val="12"/>
        <rFont val="Times New Roman"/>
        <family val="1"/>
      </rPr>
      <t>Aa</t>
    </r>
  </si>
  <si>
    <r>
      <t xml:space="preserve"> </t>
    </r>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</si>
  <si>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t xml:space="preserve"> </t>
    </r>
    <r>
      <rPr>
        <sz val="12"/>
        <rFont val="標楷體"/>
        <family val="4"/>
        <charset val="136"/>
      </rPr>
      <t>日盛台灣成股</t>
    </r>
    <r>
      <rPr>
        <sz val="12"/>
        <rFont val="Times New Roman"/>
        <family val="1"/>
      </rPr>
      <t>Aa</t>
    </r>
  </si>
  <si>
    <r>
      <t xml:space="preserve"> </t>
    </r>
    <r>
      <rPr>
        <sz val="12"/>
        <rFont val="標楷體"/>
        <family val="4"/>
        <charset val="136"/>
      </rPr>
      <t>日盛台灣多重資產基金</t>
    </r>
  </si>
  <si>
    <r>
      <t xml:space="preserve"> </t>
    </r>
    <r>
      <rPr>
        <sz val="12"/>
        <rFont val="標楷體"/>
        <family val="4"/>
        <charset val="136"/>
      </rPr>
      <t>柏瑞巨人</t>
    </r>
    <r>
      <rPr>
        <sz val="12"/>
        <rFont val="Times New Roman"/>
        <family val="1"/>
      </rPr>
      <t xml:space="preserve"> A</t>
    </r>
  </si>
  <si>
    <r>
      <t xml:space="preserve"> </t>
    </r>
    <r>
      <rPr>
        <sz val="12"/>
        <rFont val="標楷體"/>
        <family val="4"/>
        <charset val="136"/>
      </rPr>
      <t>復華基金</t>
    </r>
  </si>
  <si>
    <r>
      <t xml:space="preserve"> FH</t>
    </r>
    <r>
      <rPr>
        <sz val="12"/>
        <rFont val="標楷體"/>
        <family val="4"/>
        <charset val="136"/>
      </rPr>
      <t>高成</t>
    </r>
  </si>
  <si>
    <r>
      <t xml:space="preserve"> </t>
    </r>
    <r>
      <rPr>
        <sz val="12"/>
        <rFont val="標楷體"/>
        <family val="4"/>
        <charset val="136"/>
      </rPr>
      <t>復華傳家</t>
    </r>
  </si>
  <si>
    <r>
      <t xml:space="preserve"> FH</t>
    </r>
    <r>
      <rPr>
        <sz val="12"/>
        <rFont val="標楷體"/>
        <family val="4"/>
        <charset val="136"/>
      </rPr>
      <t>數位</t>
    </r>
  </si>
  <si>
    <r>
      <t xml:space="preserve"> </t>
    </r>
    <r>
      <rPr>
        <sz val="12"/>
        <rFont val="標楷體"/>
        <family val="4"/>
        <charset val="136"/>
      </rPr>
      <t>復華傳家二號</t>
    </r>
  </si>
  <si>
    <r>
      <t xml:space="preserve"> FH</t>
    </r>
    <r>
      <rPr>
        <sz val="12"/>
        <rFont val="標楷體"/>
        <family val="4"/>
        <charset val="136"/>
      </rPr>
      <t>中小</t>
    </r>
  </si>
  <si>
    <r>
      <t xml:space="preserve"> </t>
    </r>
    <r>
      <rPr>
        <sz val="12"/>
        <rFont val="標楷體"/>
        <family val="4"/>
        <charset val="136"/>
      </rPr>
      <t>復華人生目標</t>
    </r>
  </si>
  <si>
    <r>
      <t xml:space="preserve"> </t>
    </r>
    <r>
      <rPr>
        <sz val="12"/>
        <rFont val="標楷體"/>
        <family val="4"/>
        <charset val="136"/>
      </rPr>
      <t>復華神盾</t>
    </r>
  </si>
  <si>
    <r>
      <t xml:space="preserve"> </t>
    </r>
    <r>
      <rPr>
        <sz val="12"/>
        <rFont val="標楷體"/>
        <family val="4"/>
        <charset val="136"/>
      </rPr>
      <t>復華全方位</t>
    </r>
  </si>
  <si>
    <r>
      <t xml:space="preserve"> </t>
    </r>
    <r>
      <rPr>
        <sz val="12"/>
        <rFont val="標楷體"/>
        <family val="4"/>
        <charset val="136"/>
      </rPr>
      <t>復華台灣智能基金</t>
    </r>
  </si>
  <si>
    <r>
      <t xml:space="preserve"> </t>
    </r>
    <r>
      <rPr>
        <sz val="12"/>
        <rFont val="標楷體"/>
        <family val="4"/>
        <charset val="136"/>
      </rPr>
      <t>復華台灣好收益</t>
    </r>
    <r>
      <rPr>
        <sz val="12"/>
        <rFont val="Times New Roman"/>
        <family val="1"/>
      </rPr>
      <t>Bd</t>
    </r>
  </si>
  <si>
    <r>
      <t xml:space="preserve"> </t>
    </r>
    <r>
      <rPr>
        <sz val="12"/>
        <rFont val="標楷體"/>
        <family val="4"/>
        <charset val="136"/>
      </rPr>
      <t>永豐永豐</t>
    </r>
    <r>
      <rPr>
        <sz val="12"/>
        <rFont val="Times New Roman"/>
        <family val="1"/>
      </rPr>
      <t>Ia</t>
    </r>
  </si>
  <si>
    <r>
      <t xml:space="preserve"> </t>
    </r>
    <r>
      <rPr>
        <sz val="12"/>
        <rFont val="標楷體"/>
        <family val="4"/>
        <charset val="136"/>
      </rPr>
      <t>永豐永豐</t>
    </r>
    <r>
      <rPr>
        <sz val="12"/>
        <rFont val="Times New Roman"/>
        <family val="1"/>
      </rPr>
      <t>Ra</t>
    </r>
  </si>
  <si>
    <r>
      <t xml:space="preserve"> </t>
    </r>
    <r>
      <rPr>
        <sz val="12"/>
        <rFont val="標楷體"/>
        <family val="4"/>
        <charset val="136"/>
      </rPr>
      <t>永豐永豐</t>
    </r>
    <r>
      <rPr>
        <sz val="12"/>
        <rFont val="Times New Roman"/>
        <family val="1"/>
      </rPr>
      <t>Aa</t>
    </r>
  </si>
  <si>
    <r>
      <t xml:space="preserve"> </t>
    </r>
    <r>
      <rPr>
        <sz val="12"/>
        <rFont val="標楷體"/>
        <family val="4"/>
        <charset val="136"/>
      </rPr>
      <t>永豐中小</t>
    </r>
    <r>
      <rPr>
        <sz val="12"/>
        <rFont val="Times New Roman"/>
        <family val="1"/>
      </rPr>
      <t>Ia</t>
    </r>
  </si>
  <si>
    <r>
      <t xml:space="preserve"> </t>
    </r>
    <r>
      <rPr>
        <sz val="12"/>
        <rFont val="標楷體"/>
        <family val="4"/>
        <charset val="136"/>
      </rPr>
      <t>永豐中小</t>
    </r>
    <r>
      <rPr>
        <sz val="12"/>
        <rFont val="Times New Roman"/>
        <family val="1"/>
      </rPr>
      <t>Aa</t>
    </r>
  </si>
  <si>
    <r>
      <t xml:space="preserve"> </t>
    </r>
    <r>
      <rPr>
        <sz val="12"/>
        <rFont val="標楷體"/>
        <family val="4"/>
        <charset val="136"/>
      </rPr>
      <t>永豐趨勢平衡</t>
    </r>
  </si>
  <si>
    <r>
      <t xml:space="preserve"> </t>
    </r>
    <r>
      <rPr>
        <sz val="12"/>
        <rFont val="標楷體"/>
        <family val="4"/>
        <charset val="136"/>
      </rPr>
      <t>永豐領航科技</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</si>
  <si>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</si>
  <si>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</si>
  <si>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</si>
  <si>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t xml:space="preserve"> </t>
    </r>
    <r>
      <rPr>
        <sz val="12"/>
        <rFont val="標楷體"/>
        <family val="4"/>
        <charset val="136"/>
      </rPr>
      <t>中信台灣活力</t>
    </r>
    <r>
      <rPr>
        <sz val="12"/>
        <rFont val="Times New Roman"/>
        <family val="1"/>
      </rPr>
      <t>A</t>
    </r>
  </si>
  <si>
    <r>
      <t xml:space="preserve"> </t>
    </r>
    <r>
      <rPr>
        <sz val="12"/>
        <rFont val="標楷體"/>
        <family val="4"/>
        <charset val="136"/>
      </rPr>
      <t>宏利臺灣股息</t>
    </r>
    <r>
      <rPr>
        <sz val="12"/>
        <rFont val="Times New Roman"/>
        <family val="1"/>
      </rPr>
      <t>Aa</t>
    </r>
  </si>
  <si>
    <r>
      <t xml:space="preserve"> </t>
    </r>
    <r>
      <rPr>
        <sz val="12"/>
        <rFont val="標楷體"/>
        <family val="4"/>
        <charset val="136"/>
      </rPr>
      <t>宏利台灣動力</t>
    </r>
    <r>
      <rPr>
        <sz val="12"/>
        <rFont val="Times New Roman"/>
        <family val="1"/>
      </rPr>
      <t>Ia</t>
    </r>
  </si>
  <si>
    <r>
      <t xml:space="preserve"> </t>
    </r>
    <r>
      <rPr>
        <sz val="12"/>
        <rFont val="標楷體"/>
        <family val="4"/>
        <charset val="136"/>
      </rPr>
      <t>宏利台灣動力</t>
    </r>
    <r>
      <rPr>
        <sz val="12"/>
        <rFont val="Times New Roman"/>
        <family val="1"/>
      </rPr>
      <t>Aa</t>
    </r>
  </si>
  <si>
    <r>
      <t xml:space="preserve"> </t>
    </r>
    <r>
      <rPr>
        <sz val="12"/>
        <rFont val="標楷體"/>
        <family val="4"/>
        <charset val="136"/>
      </rPr>
      <t>貝萊德寶利基金</t>
    </r>
  </si>
  <si>
    <r>
      <t xml:space="preserve"> </t>
    </r>
    <r>
      <rPr>
        <sz val="12"/>
        <rFont val="標楷體"/>
        <family val="4"/>
        <charset val="136"/>
      </rPr>
      <t>野村優質</t>
    </r>
    <r>
      <rPr>
        <sz val="12"/>
        <rFont val="Times New Roman"/>
        <family val="1"/>
      </rPr>
      <t>S</t>
    </r>
  </si>
  <si>
    <r>
      <t xml:space="preserve"> </t>
    </r>
    <r>
      <rPr>
        <sz val="12"/>
        <rFont val="標楷體"/>
        <family val="4"/>
        <charset val="136"/>
      </rPr>
      <t>野村優質</t>
    </r>
  </si>
  <si>
    <r>
      <t xml:space="preserve"> </t>
    </r>
    <r>
      <rPr>
        <sz val="12"/>
        <rFont val="標楷體"/>
        <family val="4"/>
        <charset val="136"/>
      </rPr>
      <t>野村成長</t>
    </r>
  </si>
  <si>
    <r>
      <t xml:space="preserve"> </t>
    </r>
    <r>
      <rPr>
        <sz val="12"/>
        <rFont val="標楷體"/>
        <family val="4"/>
        <charset val="136"/>
      </rPr>
      <t>野村平衡</t>
    </r>
  </si>
  <si>
    <r>
      <t xml:space="preserve"> </t>
    </r>
    <r>
      <rPr>
        <sz val="12"/>
        <rFont val="標楷體"/>
        <family val="4"/>
        <charset val="136"/>
      </rPr>
      <t>野村</t>
    </r>
    <r>
      <rPr>
        <sz val="12"/>
        <rFont val="Times New Roman"/>
        <family val="1"/>
      </rPr>
      <t xml:space="preserve">e </t>
    </r>
    <r>
      <rPr>
        <sz val="12"/>
        <rFont val="標楷體"/>
        <family val="4"/>
        <charset val="136"/>
      </rPr>
      <t>科技</t>
    </r>
  </si>
  <si>
    <r>
      <t xml:space="preserve"> </t>
    </r>
    <r>
      <rPr>
        <sz val="12"/>
        <rFont val="標楷體"/>
        <family val="4"/>
        <charset val="136"/>
      </rPr>
      <t>野村中小</t>
    </r>
    <r>
      <rPr>
        <sz val="12"/>
        <rFont val="Times New Roman"/>
        <family val="1"/>
      </rPr>
      <t>S</t>
    </r>
  </si>
  <si>
    <r>
      <t xml:space="preserve"> </t>
    </r>
    <r>
      <rPr>
        <sz val="12"/>
        <rFont val="標楷體"/>
        <family val="4"/>
        <charset val="136"/>
      </rPr>
      <t>野村中小</t>
    </r>
  </si>
  <si>
    <r>
      <t xml:space="preserve"> </t>
    </r>
    <r>
      <rPr>
        <sz val="12"/>
        <rFont val="標楷體"/>
        <family val="4"/>
        <charset val="136"/>
      </rPr>
      <t>野村台灣運籌</t>
    </r>
  </si>
  <si>
    <r>
      <t xml:space="preserve"> </t>
    </r>
    <r>
      <rPr>
        <sz val="12"/>
        <rFont val="標楷體"/>
        <family val="4"/>
        <charset val="136"/>
      </rPr>
      <t>野村鴻運</t>
    </r>
  </si>
  <si>
    <r>
      <t xml:space="preserve"> </t>
    </r>
    <r>
      <rPr>
        <sz val="12"/>
        <rFont val="標楷體"/>
        <family val="4"/>
        <charset val="136"/>
      </rPr>
      <t>野村鴻利</t>
    </r>
  </si>
  <si>
    <r>
      <t xml:space="preserve"> </t>
    </r>
    <r>
      <rPr>
        <sz val="12"/>
        <rFont val="標楷體"/>
        <family val="4"/>
        <charset val="136"/>
      </rPr>
      <t>野村積極成長</t>
    </r>
  </si>
  <si>
    <r>
      <t xml:space="preserve"> </t>
    </r>
    <r>
      <rPr>
        <sz val="12"/>
        <rFont val="標楷體"/>
        <family val="4"/>
        <charset val="136"/>
      </rPr>
      <t>野村高科技</t>
    </r>
  </si>
  <si>
    <r>
      <t xml:space="preserve"> </t>
    </r>
    <r>
      <rPr>
        <sz val="12"/>
        <rFont val="標楷體"/>
        <family val="4"/>
        <charset val="136"/>
      </rPr>
      <t>野村台灣高股</t>
    </r>
  </si>
  <si>
    <r>
      <t xml:space="preserve"> </t>
    </r>
    <r>
      <rPr>
        <sz val="12"/>
        <rFont val="標楷體"/>
        <family val="4"/>
        <charset val="136"/>
      </rPr>
      <t>聯邦精選科技</t>
    </r>
  </si>
  <si>
    <r>
      <t xml:space="preserve"> </t>
    </r>
    <r>
      <rPr>
        <sz val="12"/>
        <rFont val="標楷體"/>
        <family val="4"/>
        <charset val="136"/>
      </rPr>
      <t>聯邦中國龍</t>
    </r>
  </si>
  <si>
    <r>
      <t xml:space="preserve"> </t>
    </r>
    <r>
      <rPr>
        <sz val="12"/>
        <rFont val="標楷體"/>
        <family val="4"/>
        <charset val="136"/>
      </rPr>
      <t>聯邦金鑽平衡</t>
    </r>
  </si>
  <si>
    <r>
      <t xml:space="preserve"> </t>
    </r>
    <r>
      <rPr>
        <sz val="12"/>
        <rFont val="標楷體"/>
        <family val="4"/>
        <charset val="136"/>
      </rPr>
      <t>聯邦臺灣精選收益多重</t>
    </r>
  </si>
  <si>
    <r>
      <t xml:space="preserve"> </t>
    </r>
    <r>
      <rPr>
        <sz val="12"/>
        <rFont val="標楷體"/>
        <family val="4"/>
        <charset val="136"/>
      </rPr>
      <t>安聯台灣大壩</t>
    </r>
    <r>
      <rPr>
        <sz val="12"/>
        <rFont val="Times New Roman"/>
        <family val="1"/>
      </rPr>
      <t>Ga</t>
    </r>
  </si>
  <si>
    <r>
      <t xml:space="preserve"> </t>
    </r>
    <r>
      <rPr>
        <sz val="12"/>
        <rFont val="標楷體"/>
        <family val="4"/>
        <charset val="136"/>
      </rPr>
      <t>安聯台灣大壩</t>
    </r>
    <r>
      <rPr>
        <sz val="12"/>
        <rFont val="Times New Roman"/>
        <family val="1"/>
      </rPr>
      <t>Aa</t>
    </r>
  </si>
  <si>
    <r>
      <t xml:space="preserve"> </t>
    </r>
    <r>
      <rPr>
        <sz val="12"/>
        <rFont val="標楷體"/>
        <family val="4"/>
        <charset val="136"/>
      </rPr>
      <t>安聯台灣科技</t>
    </r>
  </si>
  <si>
    <r>
      <t xml:space="preserve"> </t>
    </r>
    <r>
      <rPr>
        <sz val="12"/>
        <rFont val="標楷體"/>
        <family val="4"/>
        <charset val="136"/>
      </rPr>
      <t>安聯台灣智慧</t>
    </r>
  </si>
  <si>
    <r>
      <t xml:space="preserve"> </t>
    </r>
    <r>
      <rPr>
        <sz val="12"/>
        <rFont val="標楷體"/>
        <family val="4"/>
        <charset val="136"/>
      </rPr>
      <t>國泰國泰</t>
    </r>
    <r>
      <rPr>
        <sz val="12"/>
        <rFont val="Times New Roman"/>
        <family val="1"/>
      </rPr>
      <t>I</t>
    </r>
  </si>
  <si>
    <r>
      <t xml:space="preserve"> </t>
    </r>
    <r>
      <rPr>
        <sz val="12"/>
        <rFont val="標楷體"/>
        <family val="4"/>
        <charset val="136"/>
      </rPr>
      <t>國泰國泰</t>
    </r>
    <r>
      <rPr>
        <sz val="12"/>
        <rFont val="Times New Roman"/>
        <family val="1"/>
      </rPr>
      <t>A</t>
    </r>
  </si>
  <si>
    <r>
      <t xml:space="preserve"> </t>
    </r>
    <r>
      <rPr>
        <sz val="12"/>
        <rFont val="標楷體"/>
        <family val="4"/>
        <charset val="136"/>
      </rPr>
      <t>國泰中小成長</t>
    </r>
    <r>
      <rPr>
        <sz val="12"/>
        <rFont val="Times New Roman"/>
        <family val="1"/>
      </rPr>
      <t>Ia</t>
    </r>
  </si>
  <si>
    <r>
      <t xml:space="preserve"> </t>
    </r>
    <r>
      <rPr>
        <sz val="12"/>
        <rFont val="標楷體"/>
        <family val="4"/>
        <charset val="136"/>
      </rPr>
      <t>國泰中小成長</t>
    </r>
  </si>
  <si>
    <r>
      <t xml:space="preserve"> </t>
    </r>
    <r>
      <rPr>
        <sz val="12"/>
        <rFont val="標楷體"/>
        <family val="4"/>
        <charset val="136"/>
      </rPr>
      <t>國泰大中華</t>
    </r>
  </si>
  <si>
    <r>
      <t xml:space="preserve"> </t>
    </r>
    <r>
      <rPr>
        <sz val="12"/>
        <rFont val="標楷體"/>
        <family val="4"/>
        <charset val="136"/>
      </rPr>
      <t>國泰科技生化</t>
    </r>
  </si>
  <si>
    <r>
      <t xml:space="preserve"> </t>
    </r>
    <r>
      <rPr>
        <sz val="12"/>
        <rFont val="標楷體"/>
        <family val="4"/>
        <charset val="136"/>
      </rPr>
      <t>國泰小龍</t>
    </r>
    <r>
      <rPr>
        <sz val="12"/>
        <rFont val="Times New Roman"/>
        <family val="1"/>
      </rPr>
      <t>Ra</t>
    </r>
  </si>
  <si>
    <r>
      <t xml:space="preserve"> </t>
    </r>
    <r>
      <rPr>
        <sz val="12"/>
        <rFont val="標楷體"/>
        <family val="4"/>
        <charset val="136"/>
      </rPr>
      <t>國泰小龍</t>
    </r>
    <r>
      <rPr>
        <sz val="12"/>
        <rFont val="Times New Roman"/>
        <family val="1"/>
      </rPr>
      <t>Ia</t>
    </r>
  </si>
  <si>
    <r>
      <t xml:space="preserve"> </t>
    </r>
    <r>
      <rPr>
        <sz val="12"/>
        <rFont val="標楷體"/>
        <family val="4"/>
        <charset val="136"/>
      </rPr>
      <t>國泰小龍</t>
    </r>
    <r>
      <rPr>
        <sz val="12"/>
        <rFont val="Times New Roman"/>
        <family val="1"/>
      </rPr>
      <t>Aa</t>
    </r>
  </si>
  <si>
    <r>
      <t xml:space="preserve"> </t>
    </r>
    <r>
      <rPr>
        <sz val="12"/>
        <rFont val="標楷體"/>
        <family val="4"/>
        <charset val="136"/>
      </rPr>
      <t>國泰台灣高息</t>
    </r>
    <r>
      <rPr>
        <sz val="12"/>
        <rFont val="Times New Roman"/>
        <family val="1"/>
      </rPr>
      <t>Aa</t>
    </r>
  </si>
  <si>
    <r>
      <t xml:space="preserve"> </t>
    </r>
    <r>
      <rPr>
        <sz val="12"/>
        <rFont val="標楷體"/>
        <family val="4"/>
        <charset val="136"/>
      </rPr>
      <t>國泰台灣高息</t>
    </r>
    <r>
      <rPr>
        <sz val="12"/>
        <rFont val="Times New Roman"/>
        <family val="1"/>
      </rPr>
      <t>Bd</t>
    </r>
  </si>
  <si>
    <r>
      <t xml:space="preserve"> </t>
    </r>
    <r>
      <rPr>
        <sz val="12"/>
        <rFont val="標楷體"/>
        <family val="4"/>
        <charset val="136"/>
      </rPr>
      <t>富達台灣成長</t>
    </r>
  </si>
  <si>
    <r>
      <t xml:space="preserve"> </t>
    </r>
    <r>
      <rPr>
        <sz val="12"/>
        <rFont val="標楷體"/>
        <family val="4"/>
        <charset val="136"/>
      </rPr>
      <t>德銀遠東</t>
    </r>
    <r>
      <rPr>
        <sz val="12"/>
        <rFont val="Times New Roman"/>
        <family val="1"/>
      </rPr>
      <t xml:space="preserve">DWS </t>
    </r>
    <r>
      <rPr>
        <sz val="12"/>
        <rFont val="標楷體"/>
        <family val="4"/>
        <charset val="136"/>
      </rPr>
      <t>台灣</t>
    </r>
  </si>
  <si>
    <r>
      <t xml:space="preserve"> </t>
    </r>
    <r>
      <rPr>
        <sz val="12"/>
        <rFont val="標楷體"/>
        <family val="4"/>
        <charset val="136"/>
      </rPr>
      <t>凱基開創</t>
    </r>
  </si>
  <si>
    <r>
      <t xml:space="preserve"> </t>
    </r>
    <r>
      <rPr>
        <sz val="12"/>
        <rFont val="標楷體"/>
        <family val="4"/>
        <charset val="136"/>
      </rPr>
      <t>凱基台灣精五門</t>
    </r>
  </si>
  <si>
    <r>
      <t xml:space="preserve"> </t>
    </r>
    <r>
      <rPr>
        <sz val="12"/>
        <rFont val="標楷體"/>
        <family val="4"/>
        <charset val="136"/>
      </rPr>
      <t>施羅德台樂活</t>
    </r>
    <r>
      <rPr>
        <sz val="12"/>
        <rFont val="Times New Roman"/>
        <family val="1"/>
      </rPr>
      <t>Ia</t>
    </r>
  </si>
  <si>
    <r>
      <t xml:space="preserve"> </t>
    </r>
    <r>
      <rPr>
        <sz val="12"/>
        <rFont val="標楷體"/>
        <family val="4"/>
        <charset val="136"/>
      </rPr>
      <t>施羅德台樂活</t>
    </r>
    <r>
      <rPr>
        <sz val="12"/>
        <rFont val="Times New Roman"/>
        <family val="1"/>
      </rPr>
      <t>Ca</t>
    </r>
  </si>
  <si>
    <r>
      <t xml:space="preserve"> </t>
    </r>
    <r>
      <rPr>
        <sz val="12"/>
        <rFont val="標楷體"/>
        <family val="4"/>
        <charset val="136"/>
      </rPr>
      <t>施羅德台樂活</t>
    </r>
    <r>
      <rPr>
        <sz val="12"/>
        <rFont val="Times New Roman"/>
        <family val="1"/>
      </rPr>
      <t>Aa</t>
    </r>
  </si>
  <si>
    <r>
      <t xml:space="preserve"> </t>
    </r>
    <r>
      <rPr>
        <sz val="12"/>
        <rFont val="標楷體"/>
        <family val="4"/>
        <charset val="136"/>
      </rPr>
      <t>街口台灣</t>
    </r>
    <r>
      <rPr>
        <sz val="12"/>
        <rFont val="Times New Roman"/>
        <family val="1"/>
      </rPr>
      <t>Aa</t>
    </r>
  </si>
  <si>
    <r>
      <t xml:space="preserve"> </t>
    </r>
    <r>
      <rPr>
        <sz val="12"/>
        <rFont val="標楷體"/>
        <family val="4"/>
        <charset val="136"/>
      </rPr>
      <t>街口中小型</t>
    </r>
    <r>
      <rPr>
        <sz val="12"/>
        <rFont val="Times New Roman"/>
        <family val="1"/>
      </rPr>
      <t>Aa</t>
    </r>
  </si>
  <si>
    <r>
      <t xml:space="preserve"> </t>
    </r>
    <r>
      <rPr>
        <sz val="12"/>
        <rFont val="標楷體"/>
        <family val="4"/>
        <charset val="136"/>
      </rPr>
      <t>富蘭克林華美第一</t>
    </r>
  </si>
  <si>
    <r>
      <t xml:space="preserve"> </t>
    </r>
    <r>
      <rPr>
        <sz val="12"/>
        <rFont val="標楷體"/>
        <family val="4"/>
        <charset val="136"/>
      </rPr>
      <t>富蘭克林高科技</t>
    </r>
  </si>
  <si>
    <r>
      <t xml:space="preserve"> </t>
    </r>
    <r>
      <rPr>
        <sz val="12"/>
        <rFont val="標楷體"/>
        <family val="4"/>
        <charset val="136"/>
      </rPr>
      <t>台新高息平衡</t>
    </r>
    <r>
      <rPr>
        <sz val="12"/>
        <rFont val="Times New Roman"/>
        <family val="1"/>
      </rPr>
      <t>Bd</t>
    </r>
  </si>
  <si>
    <r>
      <t xml:space="preserve"> </t>
    </r>
    <r>
      <rPr>
        <sz val="12"/>
        <rFont val="標楷體"/>
        <family val="4"/>
        <charset val="136"/>
      </rPr>
      <t>台新高息平衡</t>
    </r>
    <r>
      <rPr>
        <sz val="12"/>
        <rFont val="Times New Roman"/>
        <family val="1"/>
      </rPr>
      <t>NAa</t>
    </r>
  </si>
  <si>
    <r>
      <t xml:space="preserve"> </t>
    </r>
    <r>
      <rPr>
        <sz val="12"/>
        <rFont val="標楷體"/>
        <family val="4"/>
        <charset val="136"/>
      </rPr>
      <t>台新高息平衡</t>
    </r>
    <r>
      <rPr>
        <sz val="12"/>
        <rFont val="Times New Roman"/>
        <family val="1"/>
      </rPr>
      <t>NBd</t>
    </r>
  </si>
  <si>
    <r>
      <t xml:space="preserve"> </t>
    </r>
    <r>
      <rPr>
        <sz val="12"/>
        <rFont val="標楷體"/>
        <family val="4"/>
        <charset val="136"/>
      </rPr>
      <t>台新高息平衡</t>
    </r>
    <r>
      <rPr>
        <sz val="12"/>
        <rFont val="Times New Roman"/>
        <family val="1"/>
      </rPr>
      <t>Aa</t>
    </r>
  </si>
  <si>
    <r>
      <t xml:space="preserve"> </t>
    </r>
    <r>
      <rPr>
        <sz val="12"/>
        <rFont val="標楷體"/>
        <family val="4"/>
        <charset val="136"/>
      </rPr>
      <t>台新主流</t>
    </r>
  </si>
  <si>
    <r>
      <t xml:space="preserve"> </t>
    </r>
    <r>
      <rPr>
        <sz val="12"/>
        <rFont val="標楷體"/>
        <family val="4"/>
        <charset val="136"/>
      </rPr>
      <t>台新台灣中小基金</t>
    </r>
  </si>
  <si>
    <r>
      <t xml:space="preserve"> </t>
    </r>
    <r>
      <rPr>
        <sz val="12"/>
        <rFont val="標楷體"/>
        <family val="4"/>
        <charset val="136"/>
      </rPr>
      <t>台新中國通</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</si>
  <si>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</si>
  <si>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</si>
  <si>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t xml:space="preserve"> </t>
    </r>
    <r>
      <rPr>
        <sz val="12"/>
        <rFont val="標楷體"/>
        <family val="4"/>
        <charset val="136"/>
      </rPr>
      <t>合庫台灣基金</t>
    </r>
    <r>
      <rPr>
        <sz val="12"/>
        <rFont val="Times New Roman"/>
        <family val="1"/>
      </rPr>
      <t>A TWD</t>
    </r>
  </si>
  <si>
    <r>
      <t xml:space="preserve"> </t>
    </r>
    <r>
      <rPr>
        <sz val="12"/>
        <rFont val="標楷體"/>
        <family val="4"/>
        <charset val="136"/>
      </rPr>
      <t>合庫台高科技</t>
    </r>
    <r>
      <rPr>
        <sz val="12"/>
        <rFont val="Times New Roman"/>
        <family val="1"/>
      </rPr>
      <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</si>
  <si>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</si>
  <si>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TBd</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</si>
  <si>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</si>
  <si>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NBd</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</si>
  <si>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Bd</t>
    </r>
    <phoneticPr fontId="8" type="noConversion"/>
  </si>
  <si>
    <r>
      <rPr>
        <sz val="12"/>
        <rFont val="標楷體"/>
        <family val="4"/>
        <charset val="136"/>
      </rPr>
      <t>鴻華先進</t>
    </r>
    <r>
      <rPr>
        <sz val="12"/>
        <rFont val="Times New Roman"/>
        <family val="1"/>
      </rPr>
      <t>-</t>
    </r>
    <r>
      <rPr>
        <sz val="12"/>
        <rFont val="標楷體"/>
        <family val="4"/>
        <charset val="136"/>
      </rPr>
      <t>創</t>
    </r>
    <phoneticPr fontId="8" type="noConversion"/>
  </si>
  <si>
    <r>
      <rPr>
        <sz val="12"/>
        <rFont val="標楷體"/>
        <family val="4"/>
        <charset val="136"/>
      </rPr>
      <t>台灣虎航</t>
    </r>
    <r>
      <rPr>
        <sz val="12"/>
        <rFont val="Times New Roman"/>
        <family val="1"/>
      </rPr>
      <t>-</t>
    </r>
    <r>
      <rPr>
        <sz val="12"/>
        <rFont val="標楷體"/>
        <family val="4"/>
        <charset val="136"/>
      </rPr>
      <t>創</t>
    </r>
    <phoneticPr fontId="8" type="noConversion"/>
  </si>
  <si>
    <r>
      <rPr>
        <sz val="12"/>
        <rFont val="標楷體"/>
        <family val="4"/>
        <charset val="136"/>
      </rPr>
      <t>錼創科技</t>
    </r>
    <r>
      <rPr>
        <sz val="12"/>
        <rFont val="Times New Roman"/>
        <family val="1"/>
      </rPr>
      <t>-KY</t>
    </r>
    <r>
      <rPr>
        <sz val="12"/>
        <rFont val="標楷體"/>
        <family val="4"/>
        <charset val="136"/>
      </rPr>
      <t>創</t>
    </r>
    <phoneticPr fontId="8" type="noConversion"/>
  </si>
  <si>
    <r>
      <rPr>
        <sz val="12"/>
        <rFont val="標楷體"/>
        <family val="4"/>
        <charset val="136"/>
      </rPr>
      <t>雲豹能源</t>
    </r>
    <r>
      <rPr>
        <sz val="12"/>
        <rFont val="Times New Roman"/>
        <family val="1"/>
      </rPr>
      <t>-</t>
    </r>
    <r>
      <rPr>
        <sz val="12"/>
        <rFont val="標楷體"/>
        <family val="4"/>
        <charset val="136"/>
      </rPr>
      <t>創</t>
    </r>
    <phoneticPr fontId="8" type="noConversion"/>
  </si>
  <si>
    <r>
      <rPr>
        <sz val="12"/>
        <rFont val="標楷體"/>
        <family val="4"/>
        <charset val="136"/>
      </rPr>
      <t>泓德能源</t>
    </r>
    <r>
      <rPr>
        <sz val="12"/>
        <rFont val="Times New Roman"/>
        <family val="1"/>
      </rPr>
      <t>-</t>
    </r>
    <r>
      <rPr>
        <sz val="12"/>
        <rFont val="標楷體"/>
        <family val="4"/>
        <charset val="136"/>
      </rPr>
      <t>創</t>
    </r>
    <phoneticPr fontId="8" type="noConversion"/>
  </si>
  <si>
    <r>
      <rPr>
        <sz val="12"/>
        <rFont val="標楷體"/>
        <family val="4"/>
        <charset val="136"/>
      </rPr>
      <t>合計</t>
    </r>
  </si>
  <si>
    <r>
      <rPr>
        <sz val="12"/>
        <rFont val="標楷體"/>
        <family val="4"/>
        <charset val="136"/>
      </rPr>
      <t>註：</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</si>
  <si>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</si>
  <si>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</si>
  <si>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r>
      <rPr>
        <sz val="12"/>
        <rFont val="標楷體"/>
        <family val="4"/>
        <charset val="136"/>
      </rPr>
      <t>係指投資國內私募股權基金如屬於</t>
    </r>
    <r>
      <rPr>
        <sz val="12"/>
        <rFont val="Times New Roman"/>
        <family val="1"/>
      </rPr>
      <t>111.1.28</t>
    </r>
    <r>
      <rPr>
        <sz val="12"/>
        <rFont val="標楷體"/>
        <family val="4"/>
        <charset val="136"/>
      </rPr>
      <t>金管保財字第</t>
    </r>
    <r>
      <rPr>
        <sz val="12"/>
        <rFont val="Times New Roman"/>
        <family val="1"/>
      </rPr>
      <t>11104902763</t>
    </r>
    <r>
      <rPr>
        <sz val="12"/>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rFont val="Times New Roman"/>
        <family val="1"/>
      </rPr>
      <t>50%(</t>
    </r>
    <r>
      <rPr>
        <sz val="12"/>
        <rFont val="標楷體"/>
        <family val="4"/>
        <charset val="136"/>
      </rPr>
      <t>包含</t>
    </r>
    <r>
      <rPr>
        <sz val="12"/>
        <rFont val="Times New Roman"/>
        <family val="1"/>
      </rPr>
      <t>)</t>
    </r>
    <r>
      <rPr>
        <sz val="12"/>
        <rFont val="標楷體"/>
        <family val="4"/>
        <charset val="136"/>
      </rPr>
      <t>以上者屬之。</t>
    </r>
    <phoneticPr fontId="8"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</si>
  <si>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112/1/1~112/12/31)</t>
    </r>
    <phoneticPr fontId="8" type="noConversion"/>
  </si>
  <si>
    <r>
      <rPr>
        <b/>
        <sz val="12"/>
        <rFont val="標楷體"/>
        <family val="4"/>
        <charset val="136"/>
      </rPr>
      <t>證劵代號</t>
    </r>
    <phoneticPr fontId="8" type="noConversion"/>
  </si>
  <si>
    <r>
      <rPr>
        <b/>
        <sz val="12"/>
        <rFont val="標楷體"/>
        <family val="4"/>
        <charset val="136"/>
      </rPr>
      <t>證劵名稱</t>
    </r>
    <phoneticPr fontId="8" type="noConversion"/>
  </si>
  <si>
    <r>
      <rPr>
        <b/>
        <sz val="12"/>
        <rFont val="標楷體"/>
        <family val="4"/>
        <charset val="136"/>
      </rPr>
      <t>證劵種類</t>
    </r>
    <phoneticPr fontId="8"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</si>
  <si>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8"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</si>
  <si>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8"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</si>
  <si>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8"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</si>
  <si>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8" type="noConversion"/>
  </si>
  <si>
    <r>
      <t xml:space="preserve"> </t>
    </r>
    <r>
      <rPr>
        <sz val="12"/>
        <rFont val="標楷體"/>
        <family val="4"/>
        <charset val="136"/>
      </rPr>
      <t>元大富櫃</t>
    </r>
    <r>
      <rPr>
        <sz val="12"/>
        <rFont val="Times New Roman"/>
        <family val="1"/>
      </rPr>
      <t>50</t>
    </r>
  </si>
  <si>
    <r>
      <rPr>
        <b/>
        <sz val="12"/>
        <rFont val="標楷體"/>
        <family val="4"/>
        <charset val="136"/>
      </rPr>
      <t>公司</t>
    </r>
    <r>
      <rPr>
        <b/>
        <sz val="12"/>
        <rFont val="Times New Roman"/>
        <family val="1"/>
      </rPr>
      <t>beta</t>
    </r>
    <r>
      <rPr>
        <b/>
        <sz val="12"/>
        <rFont val="標楷體"/>
        <family val="4"/>
        <charset val="136"/>
      </rPr>
      <t>值</t>
    </r>
    <phoneticPr fontId="8" type="noConversion"/>
  </si>
  <si>
    <r>
      <rPr>
        <sz val="12"/>
        <rFont val="標楷體"/>
        <family val="4"/>
        <charset val="136"/>
      </rPr>
      <t>永豐台灣</t>
    </r>
    <r>
      <rPr>
        <sz val="12"/>
        <rFont val="Times New Roman"/>
        <family val="1"/>
      </rPr>
      <t>ESG</t>
    </r>
  </si>
  <si>
    <r>
      <rPr>
        <sz val="12"/>
        <rFont val="標楷體"/>
        <family val="4"/>
        <charset val="136"/>
      </rPr>
      <t>中信上櫃</t>
    </r>
    <r>
      <rPr>
        <sz val="12"/>
        <rFont val="Times New Roman"/>
        <family val="1"/>
      </rPr>
      <t>ESG 30</t>
    </r>
  </si>
  <si>
    <r>
      <t xml:space="preserve"> </t>
    </r>
    <r>
      <rPr>
        <sz val="12"/>
        <rFont val="標楷體"/>
        <family val="4"/>
        <charset val="136"/>
      </rPr>
      <t>茂生農經</t>
    </r>
  </si>
  <si>
    <r>
      <t xml:space="preserve"> </t>
    </r>
    <r>
      <rPr>
        <sz val="12"/>
        <rFont val="標楷體"/>
        <family val="4"/>
        <charset val="136"/>
      </rPr>
      <t>安心</t>
    </r>
  </si>
  <si>
    <r>
      <t xml:space="preserve"> </t>
    </r>
    <r>
      <rPr>
        <sz val="12"/>
        <rFont val="標楷體"/>
        <family val="4"/>
        <charset val="136"/>
      </rPr>
      <t>德麥</t>
    </r>
  </si>
  <si>
    <r>
      <t xml:space="preserve"> </t>
    </r>
    <r>
      <rPr>
        <sz val="12"/>
        <rFont val="標楷體"/>
        <family val="4"/>
        <charset val="136"/>
      </rPr>
      <t>漢來美食</t>
    </r>
  </si>
  <si>
    <r>
      <t xml:space="preserve"> </t>
    </r>
    <r>
      <rPr>
        <sz val="12"/>
        <rFont val="標楷體"/>
        <family val="4"/>
        <charset val="136"/>
      </rPr>
      <t>台翰</t>
    </r>
  </si>
  <si>
    <r>
      <t xml:space="preserve"> </t>
    </r>
    <r>
      <rPr>
        <sz val="12"/>
        <rFont val="標楷體"/>
        <family val="4"/>
        <charset val="136"/>
      </rPr>
      <t>精華</t>
    </r>
  </si>
  <si>
    <r>
      <t xml:space="preserve"> </t>
    </r>
    <r>
      <rPr>
        <sz val="12"/>
        <rFont val="標楷體"/>
        <family val="4"/>
        <charset val="136"/>
      </rPr>
      <t>濱川</t>
    </r>
  </si>
  <si>
    <r>
      <t xml:space="preserve"> </t>
    </r>
    <r>
      <rPr>
        <sz val="12"/>
        <rFont val="標楷體"/>
        <family val="4"/>
        <charset val="136"/>
      </rPr>
      <t>力肯</t>
    </r>
  </si>
  <si>
    <r>
      <t xml:space="preserve"> </t>
    </r>
    <r>
      <rPr>
        <sz val="12"/>
        <rFont val="標楷體"/>
        <family val="4"/>
        <charset val="136"/>
      </rPr>
      <t>新麥</t>
    </r>
  </si>
  <si>
    <r>
      <t xml:space="preserve"> </t>
    </r>
    <r>
      <rPr>
        <sz val="12"/>
        <rFont val="標楷體"/>
        <family val="4"/>
        <charset val="136"/>
      </rPr>
      <t>精剛</t>
    </r>
  </si>
  <si>
    <r>
      <t xml:space="preserve"> </t>
    </r>
    <r>
      <rPr>
        <sz val="12"/>
        <rFont val="標楷體"/>
        <family val="4"/>
        <charset val="136"/>
      </rPr>
      <t>和勤</t>
    </r>
  </si>
  <si>
    <r>
      <t xml:space="preserve"> </t>
    </r>
    <r>
      <rPr>
        <sz val="12"/>
        <rFont val="標楷體"/>
        <family val="4"/>
        <charset val="136"/>
      </rPr>
      <t>駿吉</t>
    </r>
    <r>
      <rPr>
        <sz val="12"/>
        <rFont val="Times New Roman"/>
        <family val="1"/>
      </rPr>
      <t>-KY</t>
    </r>
  </si>
  <si>
    <r>
      <t xml:space="preserve"> </t>
    </r>
    <r>
      <rPr>
        <sz val="12"/>
        <rFont val="標楷體"/>
        <family val="4"/>
        <charset val="136"/>
      </rPr>
      <t>祺驊</t>
    </r>
  </si>
  <si>
    <r>
      <t xml:space="preserve"> </t>
    </r>
    <r>
      <rPr>
        <sz val="12"/>
        <rFont val="標楷體"/>
        <family val="4"/>
        <charset val="136"/>
      </rPr>
      <t>川寶</t>
    </r>
  </si>
  <si>
    <r>
      <t xml:space="preserve"> </t>
    </r>
    <r>
      <rPr>
        <sz val="12"/>
        <rFont val="標楷體"/>
        <family val="4"/>
        <charset val="136"/>
      </rPr>
      <t>宏佳騰</t>
    </r>
  </si>
  <si>
    <r>
      <t xml:space="preserve"> </t>
    </r>
    <r>
      <rPr>
        <sz val="12"/>
        <rFont val="標楷體"/>
        <family val="4"/>
        <charset val="136"/>
      </rPr>
      <t>台蠟</t>
    </r>
  </si>
  <si>
    <r>
      <t xml:space="preserve"> </t>
    </r>
    <r>
      <rPr>
        <sz val="12"/>
        <rFont val="標楷體"/>
        <family val="4"/>
        <charset val="136"/>
      </rPr>
      <t>生泰</t>
    </r>
  </si>
  <si>
    <r>
      <t xml:space="preserve"> </t>
    </r>
    <r>
      <rPr>
        <sz val="12"/>
        <rFont val="標楷體"/>
        <family val="4"/>
        <charset val="136"/>
      </rPr>
      <t>合世</t>
    </r>
  </si>
  <si>
    <r>
      <t xml:space="preserve"> </t>
    </r>
    <r>
      <rPr>
        <sz val="12"/>
        <rFont val="標楷體"/>
        <family val="4"/>
        <charset val="136"/>
      </rPr>
      <t>訊聯</t>
    </r>
  </si>
  <si>
    <r>
      <t xml:space="preserve"> </t>
    </r>
    <r>
      <rPr>
        <sz val="12"/>
        <rFont val="標楷體"/>
        <family val="4"/>
        <charset val="136"/>
      </rPr>
      <t>光洋科</t>
    </r>
  </si>
  <si>
    <r>
      <t xml:space="preserve"> </t>
    </r>
    <r>
      <rPr>
        <sz val="12"/>
        <rFont val="標楷體"/>
        <family val="4"/>
        <charset val="136"/>
      </rPr>
      <t>杏昌</t>
    </r>
  </si>
  <si>
    <r>
      <t xml:space="preserve"> </t>
    </r>
    <r>
      <rPr>
        <sz val="12"/>
        <rFont val="標楷體"/>
        <family val="4"/>
        <charset val="136"/>
      </rPr>
      <t>金穎生技</t>
    </r>
  </si>
  <si>
    <r>
      <t xml:space="preserve"> </t>
    </r>
    <r>
      <rPr>
        <sz val="12"/>
        <rFont val="標楷體"/>
        <family val="4"/>
        <charset val="136"/>
      </rPr>
      <t>易威</t>
    </r>
  </si>
  <si>
    <r>
      <t xml:space="preserve"> </t>
    </r>
    <r>
      <rPr>
        <sz val="12"/>
        <rFont val="標楷體"/>
        <family val="4"/>
        <charset val="136"/>
      </rPr>
      <t>寶利徠</t>
    </r>
  </si>
  <si>
    <r>
      <t xml:space="preserve"> </t>
    </r>
    <r>
      <rPr>
        <sz val="12"/>
        <rFont val="標楷體"/>
        <family val="4"/>
        <charset val="136"/>
      </rPr>
      <t>富喬</t>
    </r>
  </si>
  <si>
    <r>
      <t xml:space="preserve"> </t>
    </r>
    <r>
      <rPr>
        <sz val="12"/>
        <rFont val="標楷體"/>
        <family val="4"/>
        <charset val="136"/>
      </rPr>
      <t>唐榮</t>
    </r>
  </si>
  <si>
    <r>
      <t xml:space="preserve"> </t>
    </r>
    <r>
      <rPr>
        <sz val="12"/>
        <rFont val="標楷體"/>
        <family val="4"/>
        <charset val="136"/>
      </rPr>
      <t>風青</t>
    </r>
  </si>
  <si>
    <r>
      <t xml:space="preserve"> </t>
    </r>
    <r>
      <rPr>
        <sz val="12"/>
        <rFont val="標楷體"/>
        <family val="4"/>
        <charset val="136"/>
      </rPr>
      <t>世鎧</t>
    </r>
  </si>
  <si>
    <r>
      <t xml:space="preserve"> </t>
    </r>
    <r>
      <rPr>
        <sz val="12"/>
        <rFont val="標楷體"/>
        <family val="4"/>
        <charset val="136"/>
      </rPr>
      <t>晉椿</t>
    </r>
  </si>
  <si>
    <r>
      <t xml:space="preserve"> </t>
    </r>
    <r>
      <rPr>
        <sz val="12"/>
        <rFont val="標楷體"/>
        <family val="4"/>
        <charset val="136"/>
      </rPr>
      <t>世豐</t>
    </r>
  </si>
  <si>
    <r>
      <t xml:space="preserve"> </t>
    </r>
    <r>
      <rPr>
        <sz val="12"/>
        <rFont val="標楷體"/>
        <family val="4"/>
        <charset val="136"/>
      </rPr>
      <t>世德</t>
    </r>
  </si>
  <si>
    <r>
      <t xml:space="preserve"> </t>
    </r>
    <r>
      <rPr>
        <sz val="12"/>
        <rFont val="標楷體"/>
        <family val="4"/>
        <charset val="136"/>
      </rPr>
      <t>嘉鋼</t>
    </r>
  </si>
  <si>
    <r>
      <t xml:space="preserve"> </t>
    </r>
    <r>
      <rPr>
        <sz val="12"/>
        <rFont val="標楷體"/>
        <family val="4"/>
        <charset val="136"/>
      </rPr>
      <t>精湛</t>
    </r>
  </si>
  <si>
    <r>
      <t xml:space="preserve"> </t>
    </r>
    <r>
      <rPr>
        <sz val="12"/>
        <rFont val="標楷體"/>
        <family val="4"/>
        <charset val="136"/>
      </rPr>
      <t>雄順</t>
    </r>
  </si>
  <si>
    <r>
      <t xml:space="preserve"> </t>
    </r>
    <r>
      <rPr>
        <sz val="12"/>
        <rFont val="標楷體"/>
        <family val="4"/>
        <charset val="136"/>
      </rPr>
      <t>大甲</t>
    </r>
  </si>
  <si>
    <r>
      <t xml:space="preserve"> </t>
    </r>
    <r>
      <rPr>
        <sz val="12"/>
        <rFont val="標楷體"/>
        <family val="4"/>
        <charset val="136"/>
      </rPr>
      <t>泰茂</t>
    </r>
  </si>
  <si>
    <r>
      <t xml:space="preserve"> </t>
    </r>
    <r>
      <rPr>
        <sz val="12"/>
        <rFont val="標楷體"/>
        <family val="4"/>
        <charset val="136"/>
      </rPr>
      <t>謚源</t>
    </r>
  </si>
  <si>
    <r>
      <t xml:space="preserve"> </t>
    </r>
    <r>
      <rPr>
        <sz val="12"/>
        <rFont val="標楷體"/>
        <family val="4"/>
        <charset val="136"/>
      </rPr>
      <t>綠意</t>
    </r>
  </si>
  <si>
    <r>
      <t xml:space="preserve"> </t>
    </r>
    <r>
      <rPr>
        <sz val="12"/>
        <rFont val="標楷體"/>
        <family val="4"/>
        <charset val="136"/>
      </rPr>
      <t>大車隊</t>
    </r>
  </si>
  <si>
    <r>
      <t xml:space="preserve"> </t>
    </r>
    <r>
      <rPr>
        <sz val="12"/>
        <rFont val="標楷體"/>
        <family val="4"/>
        <charset val="136"/>
      </rPr>
      <t>正德</t>
    </r>
  </si>
  <si>
    <r>
      <t xml:space="preserve"> </t>
    </r>
    <r>
      <rPr>
        <sz val="12"/>
        <rFont val="標楷體"/>
        <family val="4"/>
        <charset val="136"/>
      </rPr>
      <t>捷迅</t>
    </r>
  </si>
  <si>
    <r>
      <t xml:space="preserve"> </t>
    </r>
    <r>
      <rPr>
        <sz val="12"/>
        <rFont val="標楷體"/>
        <family val="4"/>
        <charset val="136"/>
      </rPr>
      <t>晶悅</t>
    </r>
  </si>
  <si>
    <r>
      <t xml:space="preserve"> </t>
    </r>
    <r>
      <rPr>
        <sz val="12"/>
        <rFont val="標楷體"/>
        <family val="4"/>
        <charset val="136"/>
      </rPr>
      <t>燦星旅</t>
    </r>
  </si>
  <si>
    <r>
      <t xml:space="preserve"> </t>
    </r>
    <r>
      <rPr>
        <sz val="12"/>
        <rFont val="標楷體"/>
        <family val="4"/>
        <charset val="136"/>
      </rPr>
      <t>富驛</t>
    </r>
    <r>
      <rPr>
        <sz val="12"/>
        <rFont val="Times New Roman"/>
        <family val="1"/>
      </rPr>
      <t>-KY</t>
    </r>
  </si>
  <si>
    <r>
      <t xml:space="preserve"> </t>
    </r>
    <r>
      <rPr>
        <sz val="12"/>
        <rFont val="標楷體"/>
        <family val="4"/>
        <charset val="136"/>
      </rPr>
      <t>雅茗</t>
    </r>
    <r>
      <rPr>
        <sz val="12"/>
        <rFont val="Times New Roman"/>
        <family val="1"/>
      </rPr>
      <t>-KY</t>
    </r>
  </si>
  <si>
    <r>
      <t xml:space="preserve"> </t>
    </r>
    <r>
      <rPr>
        <sz val="12"/>
        <rFont val="標楷體"/>
        <family val="4"/>
        <charset val="136"/>
      </rPr>
      <t>瓦城</t>
    </r>
  </si>
  <si>
    <r>
      <t xml:space="preserve"> </t>
    </r>
    <r>
      <rPr>
        <sz val="12"/>
        <rFont val="標楷體"/>
        <family val="4"/>
        <charset val="136"/>
      </rPr>
      <t>六角</t>
    </r>
  </si>
  <si>
    <r>
      <t xml:space="preserve"> </t>
    </r>
    <r>
      <rPr>
        <sz val="12"/>
        <rFont val="標楷體"/>
        <family val="4"/>
        <charset val="136"/>
      </rPr>
      <t>易飛網</t>
    </r>
  </si>
  <si>
    <r>
      <t xml:space="preserve"> </t>
    </r>
    <r>
      <rPr>
        <sz val="12"/>
        <rFont val="標楷體"/>
        <family val="4"/>
        <charset val="136"/>
      </rPr>
      <t>富野</t>
    </r>
  </si>
  <si>
    <r>
      <t xml:space="preserve"> </t>
    </r>
    <r>
      <rPr>
        <sz val="12"/>
        <rFont val="標楷體"/>
        <family val="4"/>
        <charset val="136"/>
      </rPr>
      <t>天蔥</t>
    </r>
  </si>
  <si>
    <r>
      <t xml:space="preserve"> </t>
    </r>
    <r>
      <rPr>
        <sz val="12"/>
        <rFont val="標楷體"/>
        <family val="4"/>
        <charset val="136"/>
      </rPr>
      <t>山富</t>
    </r>
  </si>
  <si>
    <r>
      <t xml:space="preserve"> </t>
    </r>
    <r>
      <rPr>
        <sz val="12"/>
        <rFont val="標楷體"/>
        <family val="4"/>
        <charset val="136"/>
      </rPr>
      <t>五福</t>
    </r>
  </si>
  <si>
    <r>
      <t xml:space="preserve"> </t>
    </r>
    <r>
      <rPr>
        <sz val="12"/>
        <rFont val="標楷體"/>
        <family val="4"/>
        <charset val="136"/>
      </rPr>
      <t>豆府</t>
    </r>
  </si>
  <si>
    <r>
      <t xml:space="preserve"> </t>
    </r>
    <r>
      <rPr>
        <sz val="12"/>
        <rFont val="標楷體"/>
        <family val="4"/>
        <charset val="136"/>
      </rPr>
      <t>亞洲藏壽司</t>
    </r>
  </si>
  <si>
    <r>
      <t xml:space="preserve"> </t>
    </r>
    <r>
      <rPr>
        <sz val="12"/>
        <rFont val="標楷體"/>
        <family val="4"/>
        <charset val="136"/>
      </rPr>
      <t>揚秦</t>
    </r>
  </si>
  <si>
    <r>
      <t xml:space="preserve"> </t>
    </r>
    <r>
      <rPr>
        <sz val="12"/>
        <rFont val="標楷體"/>
        <family val="4"/>
        <charset val="136"/>
      </rPr>
      <t>聯發國際</t>
    </r>
  </si>
  <si>
    <r>
      <t xml:space="preserve"> </t>
    </r>
    <r>
      <rPr>
        <sz val="12"/>
        <rFont val="標楷體"/>
        <family val="4"/>
        <charset val="136"/>
      </rPr>
      <t>滿心</t>
    </r>
  </si>
  <si>
    <r>
      <t xml:space="preserve"> </t>
    </r>
    <r>
      <rPr>
        <sz val="12"/>
        <rFont val="標楷體"/>
        <family val="4"/>
        <charset val="136"/>
      </rPr>
      <t>宏太</t>
    </r>
    <r>
      <rPr>
        <sz val="12"/>
        <rFont val="Times New Roman"/>
        <family val="1"/>
      </rPr>
      <t>-KY</t>
    </r>
  </si>
  <si>
    <r>
      <t xml:space="preserve"> </t>
    </r>
    <r>
      <rPr>
        <sz val="12"/>
        <rFont val="標楷體"/>
        <family val="4"/>
        <charset val="136"/>
      </rPr>
      <t>誠品生活</t>
    </r>
  </si>
  <si>
    <r>
      <t xml:space="preserve"> </t>
    </r>
    <r>
      <rPr>
        <sz val="12"/>
        <rFont val="標楷體"/>
        <family val="4"/>
        <charset val="136"/>
      </rPr>
      <t>集雅社</t>
    </r>
  </si>
  <si>
    <r>
      <t xml:space="preserve"> </t>
    </r>
    <r>
      <rPr>
        <sz val="12"/>
        <rFont val="標楷體"/>
        <family val="4"/>
        <charset val="136"/>
      </rPr>
      <t>振宇五金</t>
    </r>
  </si>
  <si>
    <r>
      <t xml:space="preserve"> </t>
    </r>
    <r>
      <rPr>
        <sz val="12"/>
        <rFont val="標楷體"/>
        <family val="4"/>
        <charset val="136"/>
      </rPr>
      <t>寶陞</t>
    </r>
  </si>
  <si>
    <r>
      <t xml:space="preserve"> </t>
    </r>
    <r>
      <rPr>
        <sz val="12"/>
        <rFont val="標楷體"/>
        <family val="4"/>
        <charset val="136"/>
      </rPr>
      <t>欣新網</t>
    </r>
  </si>
  <si>
    <r>
      <t xml:space="preserve"> </t>
    </r>
    <r>
      <rPr>
        <sz val="12"/>
        <rFont val="標楷體"/>
        <family val="4"/>
        <charset val="136"/>
      </rPr>
      <t>泰偉</t>
    </r>
  </si>
  <si>
    <r>
      <t xml:space="preserve"> </t>
    </r>
    <r>
      <rPr>
        <sz val="12"/>
        <rFont val="標楷體"/>
        <family val="4"/>
        <charset val="136"/>
      </rPr>
      <t>李洲</t>
    </r>
  </si>
  <si>
    <r>
      <t xml:space="preserve"> </t>
    </r>
    <r>
      <rPr>
        <sz val="12"/>
        <rFont val="標楷體"/>
        <family val="4"/>
        <charset val="136"/>
      </rPr>
      <t>全域</t>
    </r>
  </si>
  <si>
    <r>
      <t xml:space="preserve"> </t>
    </r>
    <r>
      <rPr>
        <sz val="12"/>
        <rFont val="標楷體"/>
        <family val="4"/>
        <charset val="136"/>
      </rPr>
      <t>協禧</t>
    </r>
  </si>
  <si>
    <r>
      <t xml:space="preserve"> </t>
    </r>
    <r>
      <rPr>
        <sz val="12"/>
        <rFont val="標楷體"/>
        <family val="4"/>
        <charset val="136"/>
      </rPr>
      <t>天方能源</t>
    </r>
  </si>
  <si>
    <r>
      <t xml:space="preserve"> </t>
    </r>
    <r>
      <rPr>
        <sz val="12"/>
        <rFont val="標楷體"/>
        <family val="4"/>
        <charset val="136"/>
      </rPr>
      <t>僑威</t>
    </r>
  </si>
  <si>
    <r>
      <t xml:space="preserve"> </t>
    </r>
    <r>
      <rPr>
        <sz val="12"/>
        <rFont val="標楷體"/>
        <family val="4"/>
        <charset val="136"/>
      </rPr>
      <t>聯亞</t>
    </r>
  </si>
  <si>
    <r>
      <t xml:space="preserve"> </t>
    </r>
    <r>
      <rPr>
        <sz val="12"/>
        <rFont val="標楷體"/>
        <family val="4"/>
        <charset val="136"/>
      </rPr>
      <t>網龍</t>
    </r>
  </si>
  <si>
    <r>
      <t xml:space="preserve"> </t>
    </r>
    <r>
      <rPr>
        <sz val="12"/>
        <rFont val="標楷體"/>
        <family val="4"/>
        <charset val="136"/>
      </rPr>
      <t>新零售</t>
    </r>
  </si>
  <si>
    <r>
      <t xml:space="preserve"> </t>
    </r>
    <r>
      <rPr>
        <sz val="12"/>
        <rFont val="標楷體"/>
        <family val="4"/>
        <charset val="136"/>
      </rPr>
      <t>華義</t>
    </r>
  </si>
  <si>
    <r>
      <t xml:space="preserve"> </t>
    </r>
    <r>
      <rPr>
        <sz val="12"/>
        <rFont val="標楷體"/>
        <family val="4"/>
        <charset val="136"/>
      </rPr>
      <t>艾訊</t>
    </r>
  </si>
  <si>
    <r>
      <t xml:space="preserve"> </t>
    </r>
    <r>
      <rPr>
        <sz val="12"/>
        <rFont val="標楷體"/>
        <family val="4"/>
        <charset val="136"/>
      </rPr>
      <t>億杰</t>
    </r>
  </si>
  <si>
    <r>
      <t xml:space="preserve"> </t>
    </r>
    <r>
      <rPr>
        <sz val="12"/>
        <rFont val="標楷體"/>
        <family val="4"/>
        <charset val="136"/>
      </rPr>
      <t>港建</t>
    </r>
    <r>
      <rPr>
        <sz val="12"/>
        <rFont val="Times New Roman"/>
        <family val="1"/>
      </rPr>
      <t>*</t>
    </r>
  </si>
  <si>
    <r>
      <t xml:space="preserve"> </t>
    </r>
    <r>
      <rPr>
        <sz val="12"/>
        <rFont val="標楷體"/>
        <family val="4"/>
        <charset val="136"/>
      </rPr>
      <t>及成</t>
    </r>
  </si>
  <si>
    <r>
      <t xml:space="preserve"> </t>
    </r>
    <r>
      <rPr>
        <sz val="12"/>
        <rFont val="標楷體"/>
        <family val="4"/>
        <charset val="136"/>
      </rPr>
      <t>穩懋</t>
    </r>
  </si>
  <si>
    <r>
      <t xml:space="preserve"> </t>
    </r>
    <r>
      <rPr>
        <sz val="12"/>
        <rFont val="標楷體"/>
        <family val="4"/>
        <charset val="136"/>
      </rPr>
      <t>好德</t>
    </r>
  </si>
  <si>
    <r>
      <t xml:space="preserve"> </t>
    </r>
    <r>
      <rPr>
        <sz val="12"/>
        <rFont val="標楷體"/>
        <family val="4"/>
        <charset val="136"/>
      </rPr>
      <t>富榮綱</t>
    </r>
  </si>
  <si>
    <r>
      <t xml:space="preserve"> </t>
    </r>
    <r>
      <rPr>
        <sz val="12"/>
        <rFont val="標楷體"/>
        <family val="4"/>
        <charset val="136"/>
      </rPr>
      <t>進階</t>
    </r>
  </si>
  <si>
    <r>
      <t xml:space="preserve"> </t>
    </r>
    <r>
      <rPr>
        <sz val="12"/>
        <rFont val="標楷體"/>
        <family val="4"/>
        <charset val="136"/>
      </rPr>
      <t>笙泉</t>
    </r>
  </si>
  <si>
    <r>
      <t xml:space="preserve"> </t>
    </r>
    <r>
      <rPr>
        <sz val="12"/>
        <rFont val="標楷體"/>
        <family val="4"/>
        <charset val="136"/>
      </rPr>
      <t>昇銳</t>
    </r>
  </si>
  <si>
    <r>
      <t xml:space="preserve"> </t>
    </r>
    <r>
      <rPr>
        <sz val="12"/>
        <rFont val="標楷體"/>
        <family val="4"/>
        <charset val="136"/>
      </rPr>
      <t>弘塑</t>
    </r>
  </si>
  <si>
    <r>
      <t xml:space="preserve"> </t>
    </r>
    <r>
      <rPr>
        <sz val="12"/>
        <rFont val="標楷體"/>
        <family val="4"/>
        <charset val="136"/>
      </rPr>
      <t>晶宏</t>
    </r>
  </si>
  <si>
    <r>
      <t xml:space="preserve"> </t>
    </r>
    <r>
      <rPr>
        <sz val="12"/>
        <rFont val="標楷體"/>
        <family val="4"/>
        <charset val="136"/>
      </rPr>
      <t>大綜</t>
    </r>
  </si>
  <si>
    <r>
      <t xml:space="preserve"> </t>
    </r>
    <r>
      <rPr>
        <sz val="12"/>
        <rFont val="標楷體"/>
        <family val="4"/>
        <charset val="136"/>
      </rPr>
      <t>璟德</t>
    </r>
  </si>
  <si>
    <r>
      <t xml:space="preserve"> </t>
    </r>
    <r>
      <rPr>
        <sz val="12"/>
        <rFont val="標楷體"/>
        <family val="4"/>
        <charset val="136"/>
      </rPr>
      <t>精確</t>
    </r>
  </si>
  <si>
    <r>
      <t xml:space="preserve"> </t>
    </r>
    <r>
      <rPr>
        <sz val="12"/>
        <rFont val="標楷體"/>
        <family val="4"/>
        <charset val="136"/>
      </rPr>
      <t>波若威</t>
    </r>
  </si>
  <si>
    <r>
      <t xml:space="preserve"> </t>
    </r>
    <r>
      <rPr>
        <sz val="12"/>
        <rFont val="標楷體"/>
        <family val="4"/>
        <charset val="136"/>
      </rPr>
      <t>亞信</t>
    </r>
  </si>
  <si>
    <r>
      <t xml:space="preserve"> </t>
    </r>
    <r>
      <rPr>
        <sz val="12"/>
        <rFont val="標楷體"/>
        <family val="4"/>
        <charset val="136"/>
      </rPr>
      <t>新洲</t>
    </r>
  </si>
  <si>
    <r>
      <t xml:space="preserve"> </t>
    </r>
    <r>
      <rPr>
        <sz val="12"/>
        <rFont val="標楷體"/>
        <family val="4"/>
        <charset val="136"/>
      </rPr>
      <t>基亞</t>
    </r>
  </si>
  <si>
    <r>
      <t xml:space="preserve"> </t>
    </r>
    <r>
      <rPr>
        <sz val="12"/>
        <rFont val="標楷體"/>
        <family val="4"/>
        <charset val="136"/>
      </rPr>
      <t>公準</t>
    </r>
  </si>
  <si>
    <r>
      <t xml:space="preserve"> </t>
    </r>
    <r>
      <rPr>
        <sz val="12"/>
        <rFont val="標楷體"/>
        <family val="4"/>
        <charset val="136"/>
      </rPr>
      <t>鑫龍騰</t>
    </r>
  </si>
  <si>
    <r>
      <t xml:space="preserve"> </t>
    </r>
    <r>
      <rPr>
        <sz val="12"/>
        <rFont val="標楷體"/>
        <family val="4"/>
        <charset val="136"/>
      </rPr>
      <t>和進</t>
    </r>
  </si>
  <si>
    <r>
      <t xml:space="preserve"> </t>
    </r>
    <r>
      <rPr>
        <sz val="12"/>
        <rFont val="標楷體"/>
        <family val="4"/>
        <charset val="136"/>
      </rPr>
      <t>樺晟</t>
    </r>
  </si>
  <si>
    <r>
      <t xml:space="preserve"> </t>
    </r>
    <r>
      <rPr>
        <sz val="12"/>
        <rFont val="標楷體"/>
        <family val="4"/>
        <charset val="136"/>
      </rPr>
      <t>佰研</t>
    </r>
  </si>
  <si>
    <r>
      <t xml:space="preserve"> </t>
    </r>
    <r>
      <rPr>
        <sz val="12"/>
        <rFont val="標楷體"/>
        <family val="4"/>
        <charset val="136"/>
      </rPr>
      <t>志豐</t>
    </r>
  </si>
  <si>
    <r>
      <t xml:space="preserve"> </t>
    </r>
    <r>
      <rPr>
        <sz val="12"/>
        <rFont val="標楷體"/>
        <family val="4"/>
        <charset val="136"/>
      </rPr>
      <t>耀勝</t>
    </r>
  </si>
  <si>
    <r>
      <t xml:space="preserve"> </t>
    </r>
    <r>
      <rPr>
        <sz val="12"/>
        <rFont val="標楷體"/>
        <family val="4"/>
        <charset val="136"/>
      </rPr>
      <t>順達</t>
    </r>
  </si>
  <si>
    <r>
      <t xml:space="preserve"> </t>
    </r>
    <r>
      <rPr>
        <sz val="12"/>
        <rFont val="標楷體"/>
        <family val="4"/>
        <charset val="136"/>
      </rPr>
      <t>茂訊</t>
    </r>
  </si>
  <si>
    <r>
      <t xml:space="preserve"> </t>
    </r>
    <r>
      <rPr>
        <sz val="12"/>
        <rFont val="標楷體"/>
        <family val="4"/>
        <charset val="136"/>
      </rPr>
      <t>優群</t>
    </r>
  </si>
  <si>
    <r>
      <t xml:space="preserve"> </t>
    </r>
    <r>
      <rPr>
        <sz val="12"/>
        <rFont val="標楷體"/>
        <family val="4"/>
        <charset val="136"/>
      </rPr>
      <t>大學光</t>
    </r>
  </si>
  <si>
    <r>
      <t xml:space="preserve"> </t>
    </r>
    <r>
      <rPr>
        <sz val="12"/>
        <rFont val="標楷體"/>
        <family val="4"/>
        <charset val="136"/>
      </rPr>
      <t>倚強科</t>
    </r>
  </si>
  <si>
    <r>
      <t xml:space="preserve"> </t>
    </r>
    <r>
      <rPr>
        <sz val="12"/>
        <rFont val="標楷體"/>
        <family val="4"/>
        <charset val="136"/>
      </rPr>
      <t>台嘉碩</t>
    </r>
  </si>
  <si>
    <r>
      <t xml:space="preserve"> </t>
    </r>
    <r>
      <rPr>
        <sz val="12"/>
        <rFont val="標楷體"/>
        <family val="4"/>
        <charset val="136"/>
      </rPr>
      <t>三顧</t>
    </r>
  </si>
  <si>
    <r>
      <t xml:space="preserve"> </t>
    </r>
    <r>
      <rPr>
        <sz val="12"/>
        <rFont val="標楷體"/>
        <family val="4"/>
        <charset val="136"/>
      </rPr>
      <t>至寶電</t>
    </r>
  </si>
  <si>
    <r>
      <t xml:space="preserve"> </t>
    </r>
    <r>
      <rPr>
        <sz val="12"/>
        <rFont val="標楷體"/>
        <family val="4"/>
        <charset val="136"/>
      </rPr>
      <t>原相</t>
    </r>
  </si>
  <si>
    <r>
      <t xml:space="preserve"> </t>
    </r>
    <r>
      <rPr>
        <sz val="12"/>
        <rFont val="標楷體"/>
        <family val="4"/>
        <charset val="136"/>
      </rPr>
      <t>金麗科</t>
    </r>
  </si>
  <si>
    <r>
      <t xml:space="preserve"> </t>
    </r>
    <r>
      <rPr>
        <sz val="12"/>
        <rFont val="標楷體"/>
        <family val="4"/>
        <charset val="136"/>
      </rPr>
      <t>錦明</t>
    </r>
  </si>
  <si>
    <r>
      <t xml:space="preserve"> </t>
    </r>
    <r>
      <rPr>
        <sz val="12"/>
        <rFont val="標楷體"/>
        <family val="4"/>
        <charset val="136"/>
      </rPr>
      <t>昱捷</t>
    </r>
  </si>
  <si>
    <r>
      <t xml:space="preserve"> </t>
    </r>
    <r>
      <rPr>
        <sz val="12"/>
        <rFont val="標楷體"/>
        <family val="4"/>
        <charset val="136"/>
      </rPr>
      <t>光環</t>
    </r>
  </si>
  <si>
    <r>
      <t xml:space="preserve"> </t>
    </r>
    <r>
      <rPr>
        <sz val="12"/>
        <rFont val="標楷體"/>
        <family val="4"/>
        <charset val="136"/>
      </rPr>
      <t>千如</t>
    </r>
  </si>
  <si>
    <r>
      <t xml:space="preserve"> </t>
    </r>
    <r>
      <rPr>
        <sz val="12"/>
        <rFont val="標楷體"/>
        <family val="4"/>
        <charset val="136"/>
      </rPr>
      <t>海灣</t>
    </r>
  </si>
  <si>
    <r>
      <t xml:space="preserve"> </t>
    </r>
    <r>
      <rPr>
        <sz val="12"/>
        <rFont val="標楷體"/>
        <family val="4"/>
        <charset val="136"/>
      </rPr>
      <t>鑫創</t>
    </r>
  </si>
  <si>
    <r>
      <t xml:space="preserve"> </t>
    </r>
    <r>
      <rPr>
        <sz val="12"/>
        <rFont val="標楷體"/>
        <family val="4"/>
        <charset val="136"/>
      </rPr>
      <t>威剛</t>
    </r>
  </si>
  <si>
    <r>
      <t xml:space="preserve"> </t>
    </r>
    <r>
      <rPr>
        <sz val="12"/>
        <rFont val="標楷體"/>
        <family val="4"/>
        <charset val="136"/>
      </rPr>
      <t>欣銓</t>
    </r>
  </si>
  <si>
    <r>
      <t xml:space="preserve"> </t>
    </r>
    <r>
      <rPr>
        <sz val="12"/>
        <rFont val="標楷體"/>
        <family val="4"/>
        <charset val="136"/>
      </rPr>
      <t>台星科</t>
    </r>
  </si>
  <si>
    <r>
      <t xml:space="preserve"> </t>
    </r>
    <r>
      <rPr>
        <sz val="12"/>
        <rFont val="標楷體"/>
        <family val="4"/>
        <charset val="136"/>
      </rPr>
      <t>海德威</t>
    </r>
  </si>
  <si>
    <r>
      <t xml:space="preserve"> </t>
    </r>
    <r>
      <rPr>
        <sz val="12"/>
        <rFont val="標楷體"/>
        <family val="4"/>
        <charset val="136"/>
      </rPr>
      <t>東碩</t>
    </r>
  </si>
  <si>
    <r>
      <t xml:space="preserve"> </t>
    </r>
    <r>
      <rPr>
        <sz val="12"/>
        <rFont val="標楷體"/>
        <family val="4"/>
        <charset val="136"/>
      </rPr>
      <t>宇環</t>
    </r>
  </si>
  <si>
    <r>
      <t xml:space="preserve"> </t>
    </r>
    <r>
      <rPr>
        <sz val="12"/>
        <rFont val="標楷體"/>
        <family val="4"/>
        <charset val="136"/>
      </rPr>
      <t>太普高</t>
    </r>
  </si>
  <si>
    <r>
      <t xml:space="preserve"> </t>
    </r>
    <r>
      <rPr>
        <sz val="12"/>
        <rFont val="標楷體"/>
        <family val="4"/>
        <charset val="136"/>
      </rPr>
      <t>微端</t>
    </r>
  </si>
  <si>
    <r>
      <t xml:space="preserve"> </t>
    </r>
    <r>
      <rPr>
        <sz val="12"/>
        <rFont val="標楷體"/>
        <family val="4"/>
        <charset val="136"/>
      </rPr>
      <t>廣寰科</t>
    </r>
  </si>
  <si>
    <r>
      <t xml:space="preserve"> </t>
    </r>
    <r>
      <rPr>
        <sz val="12"/>
        <rFont val="標楷體"/>
        <family val="4"/>
        <charset val="136"/>
      </rPr>
      <t>點晶</t>
    </r>
  </si>
  <si>
    <r>
      <t xml:space="preserve"> </t>
    </r>
    <r>
      <rPr>
        <sz val="12"/>
        <rFont val="標楷體"/>
        <family val="4"/>
        <charset val="136"/>
      </rPr>
      <t>宜特</t>
    </r>
  </si>
  <si>
    <r>
      <t xml:space="preserve"> </t>
    </r>
    <r>
      <rPr>
        <sz val="12"/>
        <rFont val="標楷體"/>
        <family val="4"/>
        <charset val="136"/>
      </rPr>
      <t>東浦</t>
    </r>
  </si>
  <si>
    <r>
      <t xml:space="preserve"> </t>
    </r>
    <r>
      <rPr>
        <sz val="12"/>
        <rFont val="標楷體"/>
        <family val="4"/>
        <charset val="136"/>
      </rPr>
      <t>鈊象</t>
    </r>
  </si>
  <si>
    <r>
      <t xml:space="preserve"> </t>
    </r>
    <r>
      <rPr>
        <sz val="12"/>
        <rFont val="標楷體"/>
        <family val="4"/>
        <charset val="136"/>
      </rPr>
      <t>英濟</t>
    </r>
  </si>
  <si>
    <r>
      <t xml:space="preserve"> </t>
    </r>
    <r>
      <rPr>
        <sz val="12"/>
        <rFont val="標楷體"/>
        <family val="4"/>
        <charset val="136"/>
      </rPr>
      <t>杭特</t>
    </r>
  </si>
  <si>
    <r>
      <t xml:space="preserve"> </t>
    </r>
    <r>
      <rPr>
        <sz val="12"/>
        <rFont val="標楷體"/>
        <family val="4"/>
        <charset val="136"/>
      </rPr>
      <t>岱稜</t>
    </r>
  </si>
  <si>
    <r>
      <t xml:space="preserve"> </t>
    </r>
    <r>
      <rPr>
        <sz val="12"/>
        <rFont val="標楷體"/>
        <family val="4"/>
        <charset val="136"/>
      </rPr>
      <t>鼎天</t>
    </r>
  </si>
  <si>
    <r>
      <t xml:space="preserve"> </t>
    </r>
    <r>
      <rPr>
        <sz val="12"/>
        <rFont val="標楷體"/>
        <family val="4"/>
        <charset val="136"/>
      </rPr>
      <t>佳穎</t>
    </r>
  </si>
  <si>
    <r>
      <t xml:space="preserve"> </t>
    </r>
    <r>
      <rPr>
        <sz val="12"/>
        <rFont val="標楷體"/>
        <family val="4"/>
        <charset val="136"/>
      </rPr>
      <t>斐成</t>
    </r>
  </si>
  <si>
    <r>
      <t xml:space="preserve"> </t>
    </r>
    <r>
      <rPr>
        <sz val="12"/>
        <rFont val="標楷體"/>
        <family val="4"/>
        <charset val="136"/>
      </rPr>
      <t>尼克森</t>
    </r>
  </si>
  <si>
    <r>
      <t xml:space="preserve"> </t>
    </r>
    <r>
      <rPr>
        <sz val="12"/>
        <rFont val="標楷體"/>
        <family val="4"/>
        <charset val="136"/>
      </rPr>
      <t>建舜電</t>
    </r>
  </si>
  <si>
    <r>
      <t xml:space="preserve"> </t>
    </r>
    <r>
      <rPr>
        <sz val="12"/>
        <rFont val="標楷體"/>
        <family val="4"/>
        <charset val="136"/>
      </rPr>
      <t>加百裕</t>
    </r>
  </si>
  <si>
    <r>
      <t xml:space="preserve"> </t>
    </r>
    <r>
      <rPr>
        <sz val="12"/>
        <rFont val="標楷體"/>
        <family val="4"/>
        <charset val="136"/>
      </rPr>
      <t>雙鴻</t>
    </r>
  </si>
  <si>
    <r>
      <t xml:space="preserve"> </t>
    </r>
    <r>
      <rPr>
        <sz val="12"/>
        <rFont val="標楷體"/>
        <family val="4"/>
        <charset val="136"/>
      </rPr>
      <t>旭品</t>
    </r>
  </si>
  <si>
    <r>
      <t xml:space="preserve"> </t>
    </r>
    <r>
      <rPr>
        <sz val="12"/>
        <rFont val="標楷體"/>
        <family val="4"/>
        <charset val="136"/>
      </rPr>
      <t>幸康</t>
    </r>
  </si>
  <si>
    <r>
      <t xml:space="preserve"> </t>
    </r>
    <r>
      <rPr>
        <sz val="12"/>
        <rFont val="標楷體"/>
        <family val="4"/>
        <charset val="136"/>
      </rPr>
      <t>泰谷</t>
    </r>
  </si>
  <si>
    <r>
      <t xml:space="preserve"> </t>
    </r>
    <r>
      <rPr>
        <sz val="12"/>
        <rFont val="標楷體"/>
        <family val="4"/>
        <charset val="136"/>
      </rPr>
      <t>寶德</t>
    </r>
  </si>
  <si>
    <r>
      <t xml:space="preserve"> </t>
    </r>
    <r>
      <rPr>
        <sz val="12"/>
        <rFont val="標楷體"/>
        <family val="4"/>
        <charset val="136"/>
      </rPr>
      <t>律勝</t>
    </r>
  </si>
  <si>
    <r>
      <t xml:space="preserve"> </t>
    </r>
    <r>
      <rPr>
        <sz val="12"/>
        <rFont val="標楷體"/>
        <family val="4"/>
        <charset val="136"/>
      </rPr>
      <t>臺慶科</t>
    </r>
  </si>
  <si>
    <r>
      <t xml:space="preserve"> </t>
    </r>
    <r>
      <rPr>
        <sz val="12"/>
        <rFont val="標楷體"/>
        <family val="4"/>
        <charset val="136"/>
      </rPr>
      <t>尚立</t>
    </r>
  </si>
  <si>
    <r>
      <t xml:space="preserve"> </t>
    </r>
    <r>
      <rPr>
        <sz val="12"/>
        <rFont val="標楷體"/>
        <family val="4"/>
        <charset val="136"/>
      </rPr>
      <t>先進光</t>
    </r>
  </si>
  <si>
    <r>
      <t xml:space="preserve"> </t>
    </r>
    <r>
      <rPr>
        <sz val="12"/>
        <rFont val="標楷體"/>
        <family val="4"/>
        <charset val="136"/>
      </rPr>
      <t>上詮</t>
    </r>
  </si>
  <si>
    <r>
      <t xml:space="preserve"> </t>
    </r>
    <r>
      <rPr>
        <sz val="12"/>
        <rFont val="標楷體"/>
        <family val="4"/>
        <charset val="136"/>
      </rPr>
      <t>典範</t>
    </r>
  </si>
  <si>
    <r>
      <t xml:space="preserve"> </t>
    </r>
    <r>
      <rPr>
        <sz val="12"/>
        <rFont val="標楷體"/>
        <family val="4"/>
        <charset val="136"/>
      </rPr>
      <t>熱映</t>
    </r>
  </si>
  <si>
    <r>
      <t xml:space="preserve"> </t>
    </r>
    <r>
      <rPr>
        <sz val="12"/>
        <rFont val="標楷體"/>
        <family val="4"/>
        <charset val="136"/>
      </rPr>
      <t>精材</t>
    </r>
  </si>
  <si>
    <r>
      <t xml:space="preserve"> </t>
    </r>
    <r>
      <rPr>
        <sz val="12"/>
        <rFont val="標楷體"/>
        <family val="4"/>
        <charset val="136"/>
      </rPr>
      <t>彬台</t>
    </r>
  </si>
  <si>
    <r>
      <t xml:space="preserve"> </t>
    </r>
    <r>
      <rPr>
        <sz val="12"/>
        <rFont val="標楷體"/>
        <family val="4"/>
        <charset val="136"/>
      </rPr>
      <t>崇越電</t>
    </r>
  </si>
  <si>
    <r>
      <t xml:space="preserve"> </t>
    </r>
    <r>
      <rPr>
        <sz val="12"/>
        <rFont val="標楷體"/>
        <family val="4"/>
        <charset val="136"/>
      </rPr>
      <t>旭軟</t>
    </r>
  </si>
  <si>
    <r>
      <t xml:space="preserve"> </t>
    </r>
    <r>
      <rPr>
        <sz val="12"/>
        <rFont val="標楷體"/>
        <family val="4"/>
        <charset val="136"/>
      </rPr>
      <t>漢科</t>
    </r>
  </si>
  <si>
    <r>
      <t xml:space="preserve"> </t>
    </r>
    <r>
      <rPr>
        <sz val="12"/>
        <rFont val="標楷體"/>
        <family val="4"/>
        <charset val="136"/>
      </rPr>
      <t>台興</t>
    </r>
  </si>
  <si>
    <r>
      <t xml:space="preserve"> </t>
    </r>
    <r>
      <rPr>
        <sz val="12"/>
        <rFont val="標楷體"/>
        <family val="4"/>
        <charset val="136"/>
      </rPr>
      <t>奇鈦科</t>
    </r>
  </si>
  <si>
    <r>
      <t xml:space="preserve"> </t>
    </r>
    <r>
      <rPr>
        <sz val="12"/>
        <rFont val="標楷體"/>
        <family val="4"/>
        <charset val="136"/>
      </rPr>
      <t>哲固</t>
    </r>
  </si>
  <si>
    <r>
      <t xml:space="preserve"> </t>
    </r>
    <r>
      <rPr>
        <sz val="12"/>
        <rFont val="標楷體"/>
        <family val="4"/>
        <charset val="136"/>
      </rPr>
      <t>類比科</t>
    </r>
  </si>
  <si>
    <r>
      <t xml:space="preserve"> </t>
    </r>
    <r>
      <rPr>
        <sz val="12"/>
        <rFont val="標楷體"/>
        <family val="4"/>
        <charset val="136"/>
      </rPr>
      <t>聯一光</t>
    </r>
  </si>
  <si>
    <r>
      <t xml:space="preserve"> </t>
    </r>
    <r>
      <rPr>
        <sz val="12"/>
        <rFont val="標楷體"/>
        <family val="4"/>
        <charset val="136"/>
      </rPr>
      <t>利機</t>
    </r>
  </si>
  <si>
    <r>
      <t xml:space="preserve"> </t>
    </r>
    <r>
      <rPr>
        <sz val="12"/>
        <rFont val="標楷體"/>
        <family val="4"/>
        <charset val="136"/>
      </rPr>
      <t>由田</t>
    </r>
  </si>
  <si>
    <r>
      <t xml:space="preserve"> </t>
    </r>
    <r>
      <rPr>
        <sz val="12"/>
        <rFont val="標楷體"/>
        <family val="4"/>
        <charset val="136"/>
      </rPr>
      <t>進泰電子</t>
    </r>
  </si>
  <si>
    <r>
      <t xml:space="preserve"> </t>
    </r>
    <r>
      <rPr>
        <sz val="12"/>
        <rFont val="標楷體"/>
        <family val="4"/>
        <charset val="136"/>
      </rPr>
      <t>德晉</t>
    </r>
  </si>
  <si>
    <r>
      <t xml:space="preserve"> </t>
    </r>
    <r>
      <rPr>
        <sz val="12"/>
        <rFont val="標楷體"/>
        <family val="4"/>
        <charset val="136"/>
      </rPr>
      <t>安勤</t>
    </r>
  </si>
  <si>
    <r>
      <t xml:space="preserve"> </t>
    </r>
    <r>
      <rPr>
        <sz val="12"/>
        <rFont val="標楷體"/>
        <family val="4"/>
        <charset val="136"/>
      </rPr>
      <t>力致</t>
    </r>
  </si>
  <si>
    <r>
      <t xml:space="preserve"> </t>
    </r>
    <r>
      <rPr>
        <sz val="12"/>
        <rFont val="標楷體"/>
        <family val="4"/>
        <charset val="136"/>
      </rPr>
      <t>崧騰</t>
    </r>
  </si>
  <si>
    <r>
      <t xml:space="preserve"> </t>
    </r>
    <r>
      <rPr>
        <sz val="12"/>
        <rFont val="標楷體"/>
        <family val="4"/>
        <charset val="136"/>
      </rPr>
      <t>森寶</t>
    </r>
  </si>
  <si>
    <r>
      <t xml:space="preserve"> </t>
    </r>
    <r>
      <rPr>
        <sz val="12"/>
        <rFont val="標楷體"/>
        <family val="4"/>
        <charset val="136"/>
      </rPr>
      <t>單井</t>
    </r>
  </si>
  <si>
    <r>
      <t xml:space="preserve"> </t>
    </r>
    <r>
      <rPr>
        <sz val="12"/>
        <rFont val="標楷體"/>
        <family val="4"/>
        <charset val="136"/>
      </rPr>
      <t>昇達科</t>
    </r>
  </si>
  <si>
    <r>
      <t xml:space="preserve"> </t>
    </r>
    <r>
      <rPr>
        <sz val="12"/>
        <rFont val="標楷體"/>
        <family val="4"/>
        <charset val="136"/>
      </rPr>
      <t>長盛</t>
    </r>
  </si>
  <si>
    <r>
      <t xml:space="preserve"> </t>
    </r>
    <r>
      <rPr>
        <sz val="12"/>
        <rFont val="標楷體"/>
        <family val="4"/>
        <charset val="136"/>
      </rPr>
      <t>陽程</t>
    </r>
  </si>
  <si>
    <r>
      <t xml:space="preserve"> </t>
    </r>
    <r>
      <rPr>
        <sz val="12"/>
        <rFont val="標楷體"/>
        <family val="4"/>
        <charset val="136"/>
      </rPr>
      <t>環天科</t>
    </r>
  </si>
  <si>
    <r>
      <t xml:space="preserve"> </t>
    </r>
    <r>
      <rPr>
        <sz val="12"/>
        <rFont val="標楷體"/>
        <family val="4"/>
        <charset val="136"/>
      </rPr>
      <t>位速</t>
    </r>
  </si>
  <si>
    <r>
      <t xml:space="preserve"> </t>
    </r>
    <r>
      <rPr>
        <sz val="12"/>
        <rFont val="標楷體"/>
        <family val="4"/>
        <charset val="136"/>
      </rPr>
      <t>矽瑪</t>
    </r>
  </si>
  <si>
    <r>
      <t xml:space="preserve"> </t>
    </r>
    <r>
      <rPr>
        <sz val="12"/>
        <rFont val="標楷體"/>
        <family val="4"/>
        <charset val="136"/>
      </rPr>
      <t>皇龍</t>
    </r>
  </si>
  <si>
    <r>
      <t xml:space="preserve"> </t>
    </r>
    <r>
      <rPr>
        <sz val="12"/>
        <rFont val="標楷體"/>
        <family val="4"/>
        <charset val="136"/>
      </rPr>
      <t>亞帝歐</t>
    </r>
  </si>
  <si>
    <r>
      <t xml:space="preserve"> </t>
    </r>
    <r>
      <rPr>
        <sz val="12"/>
        <rFont val="標楷體"/>
        <family val="4"/>
        <charset val="136"/>
      </rPr>
      <t>華盈</t>
    </r>
  </si>
  <si>
    <r>
      <t xml:space="preserve"> </t>
    </r>
    <r>
      <rPr>
        <sz val="12"/>
        <rFont val="標楷體"/>
        <family val="4"/>
        <charset val="136"/>
      </rPr>
      <t>鴻翊</t>
    </r>
  </si>
  <si>
    <r>
      <t xml:space="preserve"> </t>
    </r>
    <r>
      <rPr>
        <sz val="12"/>
        <rFont val="標楷體"/>
        <family val="4"/>
        <charset val="136"/>
      </rPr>
      <t>御頂</t>
    </r>
  </si>
  <si>
    <r>
      <t xml:space="preserve"> </t>
    </r>
    <r>
      <rPr>
        <sz val="12"/>
        <rFont val="標楷體"/>
        <family val="4"/>
        <charset val="136"/>
      </rPr>
      <t>迎輝</t>
    </r>
  </si>
  <si>
    <r>
      <t xml:space="preserve"> </t>
    </r>
    <r>
      <rPr>
        <sz val="12"/>
        <rFont val="標楷體"/>
        <family val="4"/>
        <charset val="136"/>
      </rPr>
      <t>凡甲</t>
    </r>
  </si>
  <si>
    <r>
      <t xml:space="preserve"> </t>
    </r>
    <r>
      <rPr>
        <sz val="12"/>
        <rFont val="標楷體"/>
        <family val="4"/>
        <charset val="136"/>
      </rPr>
      <t>聚積</t>
    </r>
  </si>
  <si>
    <r>
      <t xml:space="preserve"> </t>
    </r>
    <r>
      <rPr>
        <sz val="12"/>
        <rFont val="標楷體"/>
        <family val="4"/>
        <charset val="136"/>
      </rPr>
      <t>力旺</t>
    </r>
  </si>
  <si>
    <r>
      <t xml:space="preserve"> </t>
    </r>
    <r>
      <rPr>
        <sz val="12"/>
        <rFont val="標楷體"/>
        <family val="4"/>
        <charset val="136"/>
      </rPr>
      <t>先益</t>
    </r>
  </si>
  <si>
    <r>
      <t xml:space="preserve"> </t>
    </r>
    <r>
      <rPr>
        <sz val="12"/>
        <rFont val="標楷體"/>
        <family val="4"/>
        <charset val="136"/>
      </rPr>
      <t>堡達</t>
    </r>
  </si>
  <si>
    <r>
      <t xml:space="preserve"> </t>
    </r>
    <r>
      <rPr>
        <sz val="12"/>
        <rFont val="標楷體"/>
        <family val="4"/>
        <charset val="136"/>
      </rPr>
      <t>曜越</t>
    </r>
  </si>
  <si>
    <r>
      <t xml:space="preserve"> </t>
    </r>
    <r>
      <rPr>
        <sz val="12"/>
        <rFont val="標楷體"/>
        <family val="4"/>
        <charset val="136"/>
      </rPr>
      <t>西柏</t>
    </r>
  </si>
  <si>
    <r>
      <t xml:space="preserve"> </t>
    </r>
    <r>
      <rPr>
        <sz val="12"/>
        <rFont val="標楷體"/>
        <family val="4"/>
        <charset val="136"/>
      </rPr>
      <t>宇峻</t>
    </r>
  </si>
  <si>
    <r>
      <t xml:space="preserve"> </t>
    </r>
    <r>
      <rPr>
        <sz val="12"/>
        <rFont val="標楷體"/>
        <family val="4"/>
        <charset val="136"/>
      </rPr>
      <t>兆利</t>
    </r>
  </si>
  <si>
    <r>
      <t xml:space="preserve"> </t>
    </r>
    <r>
      <rPr>
        <sz val="12"/>
        <rFont val="標楷體"/>
        <family val="4"/>
        <charset val="136"/>
      </rPr>
      <t>世禾</t>
    </r>
  </si>
  <si>
    <r>
      <t xml:space="preserve"> </t>
    </r>
    <r>
      <rPr>
        <sz val="12"/>
        <rFont val="標楷體"/>
        <family val="4"/>
        <charset val="136"/>
      </rPr>
      <t>同致</t>
    </r>
  </si>
  <si>
    <r>
      <t xml:space="preserve"> </t>
    </r>
    <r>
      <rPr>
        <sz val="12"/>
        <rFont val="標楷體"/>
        <family val="4"/>
        <charset val="136"/>
      </rPr>
      <t>博士旺</t>
    </r>
  </si>
  <si>
    <r>
      <t xml:space="preserve"> </t>
    </r>
    <r>
      <rPr>
        <sz val="12"/>
        <rFont val="標楷體"/>
        <family val="4"/>
        <charset val="136"/>
      </rPr>
      <t>禾瑞亞</t>
    </r>
  </si>
  <si>
    <r>
      <t xml:space="preserve"> </t>
    </r>
    <r>
      <rPr>
        <sz val="12"/>
        <rFont val="標楷體"/>
        <family val="4"/>
        <charset val="136"/>
      </rPr>
      <t>神準</t>
    </r>
  </si>
  <si>
    <r>
      <t xml:space="preserve"> </t>
    </r>
    <r>
      <rPr>
        <sz val="12"/>
        <rFont val="標楷體"/>
        <family val="4"/>
        <charset val="136"/>
      </rPr>
      <t>其陽</t>
    </r>
  </si>
  <si>
    <r>
      <t xml:space="preserve"> </t>
    </r>
    <r>
      <rPr>
        <sz val="12"/>
        <rFont val="標楷體"/>
        <family val="4"/>
        <charset val="136"/>
      </rPr>
      <t>逸昌</t>
    </r>
  </si>
  <si>
    <r>
      <t xml:space="preserve"> </t>
    </r>
    <r>
      <rPr>
        <sz val="12"/>
        <rFont val="標楷體"/>
        <family val="4"/>
        <charset val="136"/>
      </rPr>
      <t>大塚</t>
    </r>
  </si>
  <si>
    <r>
      <t xml:space="preserve"> </t>
    </r>
    <r>
      <rPr>
        <sz val="12"/>
        <rFont val="標楷體"/>
        <family val="4"/>
        <charset val="136"/>
      </rPr>
      <t>泓格</t>
    </r>
  </si>
  <si>
    <r>
      <t xml:space="preserve"> </t>
    </r>
    <r>
      <rPr>
        <sz val="12"/>
        <rFont val="標楷體"/>
        <family val="4"/>
        <charset val="136"/>
      </rPr>
      <t>友威科</t>
    </r>
  </si>
  <si>
    <r>
      <t xml:space="preserve"> </t>
    </r>
    <r>
      <rPr>
        <sz val="12"/>
        <rFont val="標楷體"/>
        <family val="4"/>
        <charset val="136"/>
      </rPr>
      <t>博磊</t>
    </r>
  </si>
  <si>
    <r>
      <t xml:space="preserve"> </t>
    </r>
    <r>
      <rPr>
        <sz val="12"/>
        <rFont val="標楷體"/>
        <family val="4"/>
        <charset val="136"/>
      </rPr>
      <t>閎康</t>
    </r>
  </si>
  <si>
    <r>
      <t xml:space="preserve"> </t>
    </r>
    <r>
      <rPr>
        <sz val="12"/>
        <rFont val="標楷體"/>
        <family val="4"/>
        <charset val="136"/>
      </rPr>
      <t>磐儀</t>
    </r>
  </si>
  <si>
    <r>
      <t xml:space="preserve"> </t>
    </r>
    <r>
      <rPr>
        <sz val="12"/>
        <rFont val="標楷體"/>
        <family val="4"/>
        <charset val="136"/>
      </rPr>
      <t>映興</t>
    </r>
  </si>
  <si>
    <r>
      <t xml:space="preserve"> </t>
    </r>
    <r>
      <rPr>
        <sz val="12"/>
        <rFont val="標楷體"/>
        <family val="4"/>
        <charset val="136"/>
      </rPr>
      <t>三一東林</t>
    </r>
  </si>
  <si>
    <r>
      <t xml:space="preserve"> </t>
    </r>
    <r>
      <rPr>
        <sz val="12"/>
        <rFont val="標楷體"/>
        <family val="4"/>
        <charset val="136"/>
      </rPr>
      <t>鼎翰</t>
    </r>
  </si>
  <si>
    <r>
      <t xml:space="preserve"> </t>
    </r>
    <r>
      <rPr>
        <sz val="12"/>
        <rFont val="標楷體"/>
        <family val="4"/>
        <charset val="136"/>
      </rPr>
      <t>安可</t>
    </r>
  </si>
  <si>
    <r>
      <t xml:space="preserve"> </t>
    </r>
    <r>
      <rPr>
        <sz val="12"/>
        <rFont val="標楷體"/>
        <family val="4"/>
        <charset val="136"/>
      </rPr>
      <t>富晶通</t>
    </r>
  </si>
  <si>
    <r>
      <t xml:space="preserve"> </t>
    </r>
    <r>
      <rPr>
        <sz val="12"/>
        <rFont val="標楷體"/>
        <family val="4"/>
        <charset val="136"/>
      </rPr>
      <t>光頡</t>
    </r>
  </si>
  <si>
    <r>
      <t xml:space="preserve"> </t>
    </r>
    <r>
      <rPr>
        <sz val="12"/>
        <rFont val="標楷體"/>
        <family val="4"/>
        <charset val="136"/>
      </rPr>
      <t>西勝</t>
    </r>
  </si>
  <si>
    <r>
      <t xml:space="preserve"> </t>
    </r>
    <r>
      <rPr>
        <sz val="12"/>
        <rFont val="標楷體"/>
        <family val="4"/>
        <charset val="136"/>
      </rPr>
      <t>盈正</t>
    </r>
  </si>
  <si>
    <r>
      <t xml:space="preserve"> </t>
    </r>
    <r>
      <rPr>
        <sz val="12"/>
        <rFont val="標楷體"/>
        <family val="4"/>
        <charset val="136"/>
      </rPr>
      <t>地心引力</t>
    </r>
  </si>
  <si>
    <r>
      <t xml:space="preserve"> </t>
    </r>
    <r>
      <rPr>
        <sz val="12"/>
        <rFont val="標楷體"/>
        <family val="4"/>
        <charset val="136"/>
      </rPr>
      <t>新鉅科</t>
    </r>
  </si>
  <si>
    <r>
      <t xml:space="preserve"> </t>
    </r>
    <r>
      <rPr>
        <sz val="12"/>
        <rFont val="標楷體"/>
        <family val="4"/>
        <charset val="136"/>
      </rPr>
      <t>晟楠</t>
    </r>
  </si>
  <si>
    <r>
      <t xml:space="preserve"> </t>
    </r>
    <r>
      <rPr>
        <sz val="12"/>
        <rFont val="標楷體"/>
        <family val="4"/>
        <charset val="136"/>
      </rPr>
      <t>研勤</t>
    </r>
  </si>
  <si>
    <r>
      <t xml:space="preserve"> </t>
    </r>
    <r>
      <rPr>
        <sz val="12"/>
        <rFont val="標楷體"/>
        <family val="4"/>
        <charset val="136"/>
      </rPr>
      <t>艾恩特</t>
    </r>
  </si>
  <si>
    <r>
      <t xml:space="preserve"> </t>
    </r>
    <r>
      <rPr>
        <sz val="12"/>
        <rFont val="標楷體"/>
        <family val="4"/>
        <charset val="136"/>
      </rPr>
      <t>鑫科</t>
    </r>
  </si>
  <si>
    <r>
      <t xml:space="preserve"> </t>
    </r>
    <r>
      <rPr>
        <sz val="12"/>
        <rFont val="標楷體"/>
        <family val="4"/>
        <charset val="136"/>
      </rPr>
      <t>安瑞</t>
    </r>
    <r>
      <rPr>
        <sz val="12"/>
        <rFont val="Times New Roman"/>
        <family val="1"/>
      </rPr>
      <t>-KY</t>
    </r>
  </si>
  <si>
    <r>
      <t xml:space="preserve"> </t>
    </r>
    <r>
      <rPr>
        <sz val="12"/>
        <rFont val="標楷體"/>
        <family val="4"/>
        <charset val="136"/>
      </rPr>
      <t>光耀</t>
    </r>
  </si>
  <si>
    <r>
      <t xml:space="preserve"> </t>
    </r>
    <r>
      <rPr>
        <sz val="12"/>
        <rFont val="標楷體"/>
        <family val="4"/>
        <charset val="136"/>
      </rPr>
      <t>康聯訊</t>
    </r>
  </si>
  <si>
    <r>
      <t xml:space="preserve"> </t>
    </r>
    <r>
      <rPr>
        <sz val="12"/>
        <rFont val="標楷體"/>
        <family val="4"/>
        <charset val="136"/>
      </rPr>
      <t>德微</t>
    </r>
  </si>
  <si>
    <r>
      <t xml:space="preserve"> </t>
    </r>
    <r>
      <rPr>
        <sz val="12"/>
        <rFont val="標楷體"/>
        <family val="4"/>
        <charset val="136"/>
      </rPr>
      <t>家登</t>
    </r>
  </si>
  <si>
    <r>
      <t xml:space="preserve"> </t>
    </r>
    <r>
      <rPr>
        <sz val="12"/>
        <rFont val="標楷體"/>
        <family val="4"/>
        <charset val="136"/>
      </rPr>
      <t>榮昌</t>
    </r>
  </si>
  <si>
    <r>
      <t xml:space="preserve"> </t>
    </r>
    <r>
      <rPr>
        <sz val="12"/>
        <rFont val="標楷體"/>
        <family val="4"/>
        <charset val="136"/>
      </rPr>
      <t>元創精密</t>
    </r>
  </si>
  <si>
    <r>
      <t xml:space="preserve"> </t>
    </r>
    <r>
      <rPr>
        <sz val="12"/>
        <rFont val="標楷體"/>
        <family val="4"/>
        <charset val="136"/>
      </rPr>
      <t>歐買尬</t>
    </r>
  </si>
  <si>
    <r>
      <t xml:space="preserve"> </t>
    </r>
    <r>
      <rPr>
        <sz val="12"/>
        <rFont val="標楷體"/>
        <family val="4"/>
        <charset val="136"/>
      </rPr>
      <t>湧德</t>
    </r>
  </si>
  <si>
    <r>
      <t xml:space="preserve"> </t>
    </r>
    <r>
      <rPr>
        <sz val="12"/>
        <rFont val="標楷體"/>
        <family val="4"/>
        <charset val="136"/>
      </rPr>
      <t>碩禾</t>
    </r>
  </si>
  <si>
    <r>
      <t xml:space="preserve"> </t>
    </r>
    <r>
      <rPr>
        <sz val="12"/>
        <rFont val="標楷體"/>
        <family val="4"/>
        <charset val="136"/>
      </rPr>
      <t>營邦</t>
    </r>
  </si>
  <si>
    <r>
      <t xml:space="preserve"> </t>
    </r>
    <r>
      <rPr>
        <sz val="12"/>
        <rFont val="標楷體"/>
        <family val="4"/>
        <charset val="136"/>
      </rPr>
      <t>漢磊</t>
    </r>
  </si>
  <si>
    <r>
      <t xml:space="preserve"> </t>
    </r>
    <r>
      <rPr>
        <sz val="12"/>
        <rFont val="標楷體"/>
        <family val="4"/>
        <charset val="136"/>
      </rPr>
      <t>鑫聯大投控</t>
    </r>
  </si>
  <si>
    <r>
      <t xml:space="preserve"> </t>
    </r>
    <r>
      <rPr>
        <sz val="12"/>
        <rFont val="標楷體"/>
        <family val="4"/>
        <charset val="136"/>
      </rPr>
      <t>連展投控</t>
    </r>
  </si>
  <si>
    <r>
      <t xml:space="preserve"> </t>
    </r>
    <r>
      <rPr>
        <sz val="12"/>
        <rFont val="標楷體"/>
        <family val="4"/>
        <charset val="136"/>
      </rPr>
      <t>新晶投控</t>
    </r>
  </si>
  <si>
    <r>
      <t xml:space="preserve"> </t>
    </r>
    <r>
      <rPr>
        <sz val="12"/>
        <rFont val="標楷體"/>
        <family val="4"/>
        <charset val="136"/>
      </rPr>
      <t>永日</t>
    </r>
  </si>
  <si>
    <r>
      <t xml:space="preserve"> </t>
    </r>
    <r>
      <rPr>
        <sz val="12"/>
        <rFont val="標楷體"/>
        <family val="4"/>
        <charset val="136"/>
      </rPr>
      <t>東洋</t>
    </r>
  </si>
  <si>
    <r>
      <t xml:space="preserve"> </t>
    </r>
    <r>
      <rPr>
        <sz val="12"/>
        <rFont val="標楷體"/>
        <family val="4"/>
        <charset val="136"/>
      </rPr>
      <t>邦特</t>
    </r>
  </si>
  <si>
    <r>
      <t xml:space="preserve"> </t>
    </r>
    <r>
      <rPr>
        <sz val="12"/>
        <rFont val="標楷體"/>
        <family val="4"/>
        <charset val="136"/>
      </rPr>
      <t>加捷生醫</t>
    </r>
  </si>
  <si>
    <r>
      <t xml:space="preserve"> </t>
    </r>
    <r>
      <rPr>
        <sz val="12"/>
        <rFont val="標楷體"/>
        <family val="4"/>
        <charset val="136"/>
      </rPr>
      <t>濟生</t>
    </r>
  </si>
  <si>
    <r>
      <t xml:space="preserve"> </t>
    </r>
    <r>
      <rPr>
        <sz val="12"/>
        <rFont val="標楷體"/>
        <family val="4"/>
        <charset val="136"/>
      </rPr>
      <t>聯上</t>
    </r>
  </si>
  <si>
    <r>
      <t xml:space="preserve"> </t>
    </r>
    <r>
      <rPr>
        <sz val="12"/>
        <rFont val="標楷體"/>
        <family val="4"/>
        <charset val="136"/>
      </rPr>
      <t>健喬</t>
    </r>
  </si>
  <si>
    <r>
      <t xml:space="preserve"> </t>
    </r>
    <r>
      <rPr>
        <sz val="12"/>
        <rFont val="標楷體"/>
        <family val="4"/>
        <charset val="136"/>
      </rPr>
      <t>明基醫</t>
    </r>
  </si>
  <si>
    <r>
      <t xml:space="preserve"> </t>
    </r>
    <r>
      <rPr>
        <sz val="12"/>
        <rFont val="標楷體"/>
        <family val="4"/>
        <charset val="136"/>
      </rPr>
      <t>友華</t>
    </r>
  </si>
  <si>
    <r>
      <t xml:space="preserve"> </t>
    </r>
    <r>
      <rPr>
        <sz val="12"/>
        <rFont val="標楷體"/>
        <family val="4"/>
        <charset val="136"/>
      </rPr>
      <t>優盛</t>
    </r>
  </si>
  <si>
    <r>
      <t xml:space="preserve"> </t>
    </r>
    <r>
      <rPr>
        <sz val="12"/>
        <rFont val="標楷體"/>
        <family val="4"/>
        <charset val="136"/>
      </rPr>
      <t>晟德</t>
    </r>
  </si>
  <si>
    <r>
      <t xml:space="preserve"> </t>
    </r>
    <r>
      <rPr>
        <sz val="12"/>
        <rFont val="標楷體"/>
        <family val="4"/>
        <charset val="136"/>
      </rPr>
      <t>太醫</t>
    </r>
  </si>
  <si>
    <r>
      <t xml:space="preserve"> </t>
    </r>
    <r>
      <rPr>
        <sz val="12"/>
        <rFont val="標楷體"/>
        <family val="4"/>
        <charset val="136"/>
      </rPr>
      <t>天良</t>
    </r>
  </si>
  <si>
    <r>
      <t xml:space="preserve"> </t>
    </r>
    <r>
      <rPr>
        <sz val="12"/>
        <rFont val="標楷體"/>
        <family val="4"/>
        <charset val="136"/>
      </rPr>
      <t>中天</t>
    </r>
  </si>
  <si>
    <r>
      <t xml:space="preserve"> </t>
    </r>
    <r>
      <rPr>
        <sz val="12"/>
        <rFont val="標楷體"/>
        <family val="4"/>
        <charset val="136"/>
      </rPr>
      <t>聯合</t>
    </r>
  </si>
  <si>
    <r>
      <t xml:space="preserve"> </t>
    </r>
    <r>
      <rPr>
        <sz val="12"/>
        <rFont val="標楷體"/>
        <family val="4"/>
        <charset val="136"/>
      </rPr>
      <t>健亞</t>
    </r>
  </si>
  <si>
    <r>
      <t xml:space="preserve"> </t>
    </r>
    <r>
      <rPr>
        <sz val="12"/>
        <rFont val="標楷體"/>
        <family val="4"/>
        <charset val="136"/>
      </rPr>
      <t>浩泰</t>
    </r>
  </si>
  <si>
    <r>
      <t xml:space="preserve"> </t>
    </r>
    <r>
      <rPr>
        <sz val="12"/>
        <rFont val="標楷體"/>
        <family val="4"/>
        <charset val="136"/>
      </rPr>
      <t>曜亞</t>
    </r>
  </si>
  <si>
    <r>
      <t xml:space="preserve"> </t>
    </r>
    <r>
      <rPr>
        <sz val="12"/>
        <rFont val="標楷體"/>
        <family val="4"/>
        <charset val="136"/>
      </rPr>
      <t>馬光</t>
    </r>
    <r>
      <rPr>
        <sz val="12"/>
        <rFont val="Times New Roman"/>
        <family val="1"/>
      </rPr>
      <t>-KY</t>
    </r>
  </si>
  <si>
    <r>
      <t xml:space="preserve"> </t>
    </r>
    <r>
      <rPr>
        <sz val="12"/>
        <rFont val="標楷體"/>
        <family val="4"/>
        <charset val="136"/>
      </rPr>
      <t>中裕</t>
    </r>
  </si>
  <si>
    <r>
      <t xml:space="preserve"> </t>
    </r>
    <r>
      <rPr>
        <sz val="12"/>
        <rFont val="標楷體"/>
        <family val="4"/>
        <charset val="136"/>
      </rPr>
      <t>鈺緯</t>
    </r>
  </si>
  <si>
    <r>
      <t xml:space="preserve"> </t>
    </r>
    <r>
      <rPr>
        <sz val="12"/>
        <rFont val="標楷體"/>
        <family val="4"/>
        <charset val="136"/>
      </rPr>
      <t>樂威科</t>
    </r>
    <r>
      <rPr>
        <sz val="12"/>
        <rFont val="Times New Roman"/>
        <family val="1"/>
      </rPr>
      <t>-KY</t>
    </r>
  </si>
  <si>
    <r>
      <t xml:space="preserve"> </t>
    </r>
    <r>
      <rPr>
        <sz val="12"/>
        <rFont val="標楷體"/>
        <family val="4"/>
        <charset val="136"/>
      </rPr>
      <t>太景</t>
    </r>
    <r>
      <rPr>
        <sz val="12"/>
        <rFont val="Times New Roman"/>
        <family val="1"/>
      </rPr>
      <t>*-KY</t>
    </r>
  </si>
  <si>
    <r>
      <t xml:space="preserve"> </t>
    </r>
    <r>
      <rPr>
        <sz val="12"/>
        <rFont val="標楷體"/>
        <family val="4"/>
        <charset val="136"/>
      </rPr>
      <t>訊聯基因</t>
    </r>
  </si>
  <si>
    <r>
      <t xml:space="preserve"> </t>
    </r>
    <r>
      <rPr>
        <sz val="12"/>
        <rFont val="標楷體"/>
        <family val="4"/>
        <charset val="136"/>
      </rPr>
      <t>聿新科</t>
    </r>
  </si>
  <si>
    <r>
      <t xml:space="preserve"> </t>
    </r>
    <r>
      <rPr>
        <sz val="12"/>
        <rFont val="標楷體"/>
        <family val="4"/>
        <charset val="136"/>
      </rPr>
      <t>智擎</t>
    </r>
  </si>
  <si>
    <r>
      <t xml:space="preserve"> </t>
    </r>
    <r>
      <rPr>
        <sz val="12"/>
        <rFont val="標楷體"/>
        <family val="4"/>
        <charset val="136"/>
      </rPr>
      <t>鐿鈦</t>
    </r>
  </si>
  <si>
    <r>
      <t xml:space="preserve"> </t>
    </r>
    <r>
      <rPr>
        <sz val="12"/>
        <rFont val="標楷體"/>
        <family val="4"/>
        <charset val="136"/>
      </rPr>
      <t>松瑞藥</t>
    </r>
  </si>
  <si>
    <r>
      <t xml:space="preserve"> </t>
    </r>
    <r>
      <rPr>
        <sz val="12"/>
        <rFont val="標楷體"/>
        <family val="4"/>
        <charset val="136"/>
      </rPr>
      <t>醣聯</t>
    </r>
  </si>
  <si>
    <r>
      <t xml:space="preserve"> </t>
    </r>
    <r>
      <rPr>
        <sz val="12"/>
        <rFont val="標楷體"/>
        <family val="4"/>
        <charset val="136"/>
      </rPr>
      <t>瑞基</t>
    </r>
  </si>
  <si>
    <r>
      <t xml:space="preserve"> </t>
    </r>
    <r>
      <rPr>
        <sz val="12"/>
        <rFont val="標楷體"/>
        <family val="4"/>
        <charset val="136"/>
      </rPr>
      <t>久裕</t>
    </r>
  </si>
  <si>
    <r>
      <t xml:space="preserve"> </t>
    </r>
    <r>
      <rPr>
        <sz val="12"/>
        <rFont val="標楷體"/>
        <family val="4"/>
        <charset val="136"/>
      </rPr>
      <t>浩鼎</t>
    </r>
  </si>
  <si>
    <r>
      <t xml:space="preserve"> </t>
    </r>
    <r>
      <rPr>
        <sz val="12"/>
        <rFont val="標楷體"/>
        <family val="4"/>
        <charset val="136"/>
      </rPr>
      <t>杏一</t>
    </r>
  </si>
  <si>
    <r>
      <t xml:space="preserve"> </t>
    </r>
    <r>
      <rPr>
        <sz val="12"/>
        <rFont val="標楷體"/>
        <family val="4"/>
        <charset val="136"/>
      </rPr>
      <t>福永生技</t>
    </r>
  </si>
  <si>
    <r>
      <t xml:space="preserve"> </t>
    </r>
    <r>
      <rPr>
        <sz val="12"/>
        <rFont val="標楷體"/>
        <family val="4"/>
        <charset val="136"/>
      </rPr>
      <t>安克</t>
    </r>
  </si>
  <si>
    <r>
      <t xml:space="preserve"> </t>
    </r>
    <r>
      <rPr>
        <sz val="12"/>
        <rFont val="標楷體"/>
        <family val="4"/>
        <charset val="136"/>
      </rPr>
      <t>杏國</t>
    </r>
  </si>
  <si>
    <r>
      <t xml:space="preserve"> </t>
    </r>
    <r>
      <rPr>
        <sz val="12"/>
        <rFont val="標楷體"/>
        <family val="4"/>
        <charset val="136"/>
      </rPr>
      <t>欣大健康</t>
    </r>
  </si>
  <si>
    <r>
      <t xml:space="preserve"> </t>
    </r>
    <r>
      <rPr>
        <sz val="12"/>
        <rFont val="標楷體"/>
        <family val="4"/>
        <charset val="136"/>
      </rPr>
      <t>中華食</t>
    </r>
  </si>
  <si>
    <r>
      <t xml:space="preserve"> </t>
    </r>
    <r>
      <rPr>
        <sz val="12"/>
        <rFont val="標楷體"/>
        <family val="4"/>
        <charset val="136"/>
      </rPr>
      <t>環泰</t>
    </r>
  </si>
  <si>
    <r>
      <t xml:space="preserve"> </t>
    </r>
    <r>
      <rPr>
        <sz val="12"/>
        <rFont val="標楷體"/>
        <family val="4"/>
        <charset val="136"/>
      </rPr>
      <t>信立</t>
    </r>
  </si>
  <si>
    <r>
      <t xml:space="preserve"> </t>
    </r>
    <r>
      <rPr>
        <sz val="12"/>
        <rFont val="標楷體"/>
        <family val="4"/>
        <charset val="136"/>
      </rPr>
      <t>勝昱</t>
    </r>
  </si>
  <si>
    <r>
      <t xml:space="preserve"> </t>
    </r>
    <r>
      <rPr>
        <sz val="12"/>
        <rFont val="標楷體"/>
        <family val="4"/>
        <charset val="136"/>
      </rPr>
      <t>世坤</t>
    </r>
  </si>
  <si>
    <r>
      <t xml:space="preserve"> </t>
    </r>
    <r>
      <rPr>
        <sz val="12"/>
        <rFont val="標楷體"/>
        <family val="4"/>
        <charset val="136"/>
      </rPr>
      <t>東隆興</t>
    </r>
  </si>
  <si>
    <r>
      <t xml:space="preserve"> </t>
    </r>
    <r>
      <rPr>
        <sz val="12"/>
        <rFont val="標楷體"/>
        <family val="4"/>
        <charset val="136"/>
      </rPr>
      <t>福大</t>
    </r>
  </si>
  <si>
    <r>
      <t xml:space="preserve"> </t>
    </r>
    <r>
      <rPr>
        <sz val="12"/>
        <rFont val="標楷體"/>
        <family val="4"/>
        <charset val="136"/>
      </rPr>
      <t>新昕纖</t>
    </r>
  </si>
  <si>
    <r>
      <t xml:space="preserve"> </t>
    </r>
    <r>
      <rPr>
        <sz val="12"/>
        <rFont val="標楷體"/>
        <family val="4"/>
        <charset val="136"/>
      </rPr>
      <t>飛寶企業</t>
    </r>
  </si>
  <si>
    <r>
      <t xml:space="preserve"> </t>
    </r>
    <r>
      <rPr>
        <sz val="12"/>
        <rFont val="標楷體"/>
        <family val="4"/>
        <charset val="136"/>
      </rPr>
      <t>三圓</t>
    </r>
  </si>
  <si>
    <r>
      <t xml:space="preserve"> </t>
    </r>
    <r>
      <rPr>
        <sz val="12"/>
        <rFont val="標楷體"/>
        <family val="4"/>
        <charset val="136"/>
      </rPr>
      <t>金洲</t>
    </r>
  </si>
  <si>
    <r>
      <t xml:space="preserve"> </t>
    </r>
    <r>
      <rPr>
        <sz val="12"/>
        <rFont val="標楷體"/>
        <family val="4"/>
        <charset val="136"/>
      </rPr>
      <t>元勝</t>
    </r>
  </si>
  <si>
    <r>
      <t xml:space="preserve"> </t>
    </r>
    <r>
      <rPr>
        <sz val="12"/>
        <rFont val="標楷體"/>
        <family val="4"/>
        <charset val="136"/>
      </rPr>
      <t>光明</t>
    </r>
  </si>
  <si>
    <r>
      <t xml:space="preserve"> </t>
    </r>
    <r>
      <rPr>
        <sz val="12"/>
        <rFont val="標楷體"/>
        <family val="4"/>
        <charset val="136"/>
      </rPr>
      <t>耀億</t>
    </r>
  </si>
  <si>
    <r>
      <t xml:space="preserve"> </t>
    </r>
    <r>
      <rPr>
        <sz val="12"/>
        <rFont val="標楷體"/>
        <family val="4"/>
        <charset val="136"/>
      </rPr>
      <t>銘旺實</t>
    </r>
  </si>
  <si>
    <r>
      <t xml:space="preserve"> </t>
    </r>
    <r>
      <rPr>
        <sz val="12"/>
        <rFont val="標楷體"/>
        <family val="4"/>
        <charset val="136"/>
      </rPr>
      <t>興采</t>
    </r>
  </si>
  <si>
    <r>
      <t xml:space="preserve"> </t>
    </r>
    <r>
      <rPr>
        <sz val="12"/>
        <rFont val="標楷體"/>
        <family val="4"/>
        <charset val="136"/>
      </rPr>
      <t>竣邦</t>
    </r>
    <r>
      <rPr>
        <sz val="12"/>
        <rFont val="Times New Roman"/>
        <family val="1"/>
      </rPr>
      <t>-KY</t>
    </r>
  </si>
  <si>
    <r>
      <t xml:space="preserve"> </t>
    </r>
    <r>
      <rPr>
        <sz val="12"/>
        <rFont val="標楷體"/>
        <family val="4"/>
        <charset val="136"/>
      </rPr>
      <t>健信</t>
    </r>
  </si>
  <si>
    <r>
      <t xml:space="preserve"> </t>
    </r>
    <r>
      <rPr>
        <sz val="12"/>
        <rFont val="標楷體"/>
        <family val="4"/>
        <charset val="136"/>
      </rPr>
      <t>金雨</t>
    </r>
  </si>
  <si>
    <r>
      <t xml:space="preserve"> </t>
    </r>
    <r>
      <rPr>
        <sz val="12"/>
        <rFont val="標楷體"/>
        <family val="4"/>
        <charset val="136"/>
      </rPr>
      <t>崇友</t>
    </r>
  </si>
  <si>
    <r>
      <t xml:space="preserve"> </t>
    </r>
    <r>
      <rPr>
        <sz val="12"/>
        <rFont val="標楷體"/>
        <family val="4"/>
        <charset val="136"/>
      </rPr>
      <t>高鋒</t>
    </r>
  </si>
  <si>
    <r>
      <t xml:space="preserve"> </t>
    </r>
    <r>
      <rPr>
        <sz val="12"/>
        <rFont val="標楷體"/>
        <family val="4"/>
        <charset val="136"/>
      </rPr>
      <t>福裕</t>
    </r>
  </si>
  <si>
    <r>
      <t xml:space="preserve"> </t>
    </r>
    <r>
      <rPr>
        <sz val="12"/>
        <rFont val="標楷體"/>
        <family val="4"/>
        <charset val="136"/>
      </rPr>
      <t>永彰</t>
    </r>
  </si>
  <si>
    <r>
      <t xml:space="preserve"> </t>
    </r>
    <r>
      <rPr>
        <sz val="12"/>
        <rFont val="標楷體"/>
        <family val="4"/>
        <charset val="136"/>
      </rPr>
      <t>方方土霖</t>
    </r>
  </si>
  <si>
    <r>
      <t xml:space="preserve"> </t>
    </r>
    <r>
      <rPr>
        <sz val="12"/>
        <rFont val="標楷體"/>
        <family val="4"/>
        <charset val="136"/>
      </rPr>
      <t>江興鍛</t>
    </r>
  </si>
  <si>
    <r>
      <t xml:space="preserve"> </t>
    </r>
    <r>
      <rPr>
        <sz val="12"/>
        <rFont val="標楷體"/>
        <family val="4"/>
        <charset val="136"/>
      </rPr>
      <t>淳紳</t>
    </r>
  </si>
  <si>
    <r>
      <t xml:space="preserve"> </t>
    </r>
    <r>
      <rPr>
        <sz val="12"/>
        <rFont val="標楷體"/>
        <family val="4"/>
        <charset val="136"/>
      </rPr>
      <t>宏易</t>
    </r>
  </si>
  <si>
    <r>
      <t xml:space="preserve"> </t>
    </r>
    <r>
      <rPr>
        <sz val="12"/>
        <rFont val="標楷體"/>
        <family val="4"/>
        <charset val="136"/>
      </rPr>
      <t>協易機</t>
    </r>
  </si>
  <si>
    <r>
      <t xml:space="preserve"> </t>
    </r>
    <r>
      <rPr>
        <sz val="12"/>
        <rFont val="標楷體"/>
        <family val="4"/>
        <charset val="136"/>
      </rPr>
      <t>慶騰</t>
    </r>
  </si>
  <si>
    <r>
      <t xml:space="preserve"> </t>
    </r>
    <r>
      <rPr>
        <sz val="12"/>
        <rFont val="標楷體"/>
        <family val="4"/>
        <charset val="136"/>
      </rPr>
      <t>至興</t>
    </r>
  </si>
  <si>
    <r>
      <t xml:space="preserve"> </t>
    </r>
    <r>
      <rPr>
        <sz val="12"/>
        <rFont val="標楷體"/>
        <family val="4"/>
        <charset val="136"/>
      </rPr>
      <t>大詠城</t>
    </r>
  </si>
  <si>
    <r>
      <t xml:space="preserve"> </t>
    </r>
    <r>
      <rPr>
        <sz val="12"/>
        <rFont val="標楷體"/>
        <family val="4"/>
        <charset val="136"/>
      </rPr>
      <t>晟田</t>
    </r>
  </si>
  <si>
    <r>
      <t xml:space="preserve"> </t>
    </r>
    <r>
      <rPr>
        <sz val="12"/>
        <rFont val="標楷體"/>
        <family val="4"/>
        <charset val="136"/>
      </rPr>
      <t>科嶠</t>
    </r>
  </si>
  <si>
    <r>
      <t xml:space="preserve"> </t>
    </r>
    <r>
      <rPr>
        <sz val="12"/>
        <rFont val="標楷體"/>
        <family val="4"/>
        <charset val="136"/>
      </rPr>
      <t>萬在</t>
    </r>
  </si>
  <si>
    <r>
      <t xml:space="preserve"> </t>
    </r>
    <r>
      <rPr>
        <sz val="12"/>
        <rFont val="標楷體"/>
        <family val="4"/>
        <charset val="136"/>
      </rPr>
      <t>桓達</t>
    </r>
  </si>
  <si>
    <r>
      <t xml:space="preserve"> </t>
    </r>
    <r>
      <rPr>
        <sz val="12"/>
        <rFont val="標楷體"/>
        <family val="4"/>
        <charset val="136"/>
      </rPr>
      <t>長佳</t>
    </r>
  </si>
  <si>
    <r>
      <t xml:space="preserve"> </t>
    </r>
    <r>
      <rPr>
        <sz val="12"/>
        <rFont val="標楷體"/>
        <family val="4"/>
        <charset val="136"/>
      </rPr>
      <t>橙的</t>
    </r>
  </si>
  <si>
    <r>
      <t xml:space="preserve"> </t>
    </r>
    <r>
      <rPr>
        <sz val="12"/>
        <rFont val="標楷體"/>
        <family val="4"/>
        <charset val="136"/>
      </rPr>
      <t>旭然</t>
    </r>
  </si>
  <si>
    <r>
      <t xml:space="preserve"> </t>
    </r>
    <r>
      <rPr>
        <sz val="12"/>
        <rFont val="標楷體"/>
        <family val="4"/>
        <charset val="136"/>
      </rPr>
      <t>寶緯</t>
    </r>
  </si>
  <si>
    <r>
      <t xml:space="preserve"> </t>
    </r>
    <r>
      <rPr>
        <sz val="12"/>
        <rFont val="標楷體"/>
        <family val="4"/>
        <charset val="136"/>
      </rPr>
      <t>健椿</t>
    </r>
  </si>
  <si>
    <r>
      <t xml:space="preserve"> </t>
    </r>
    <r>
      <rPr>
        <sz val="12"/>
        <rFont val="標楷體"/>
        <family val="4"/>
        <charset val="136"/>
      </rPr>
      <t>百德</t>
    </r>
  </si>
  <si>
    <r>
      <t xml:space="preserve"> </t>
    </r>
    <r>
      <rPr>
        <sz val="12"/>
        <rFont val="標楷體"/>
        <family val="4"/>
        <charset val="136"/>
      </rPr>
      <t>科際精密</t>
    </r>
  </si>
  <si>
    <r>
      <t xml:space="preserve"> </t>
    </r>
    <r>
      <rPr>
        <sz val="12"/>
        <rFont val="標楷體"/>
        <family val="4"/>
        <charset val="136"/>
      </rPr>
      <t>達航</t>
    </r>
  </si>
  <si>
    <r>
      <t xml:space="preserve"> </t>
    </r>
    <r>
      <rPr>
        <sz val="12"/>
        <rFont val="標楷體"/>
        <family val="4"/>
        <charset val="136"/>
      </rPr>
      <t>捷流閥業</t>
    </r>
  </si>
  <si>
    <r>
      <t xml:space="preserve"> </t>
    </r>
    <r>
      <rPr>
        <sz val="12"/>
        <rFont val="標楷體"/>
        <family val="4"/>
        <charset val="136"/>
      </rPr>
      <t>君帆</t>
    </r>
  </si>
  <si>
    <r>
      <t xml:space="preserve"> </t>
    </r>
    <r>
      <rPr>
        <sz val="12"/>
        <rFont val="標楷體"/>
        <family val="4"/>
        <charset val="136"/>
      </rPr>
      <t>唐鋒</t>
    </r>
  </si>
  <si>
    <r>
      <t xml:space="preserve"> </t>
    </r>
    <r>
      <rPr>
        <sz val="12"/>
        <rFont val="標楷體"/>
        <family val="4"/>
        <charset val="136"/>
      </rPr>
      <t>中美實</t>
    </r>
  </si>
  <si>
    <r>
      <t xml:space="preserve"> </t>
    </r>
    <r>
      <rPr>
        <sz val="12"/>
        <rFont val="標楷體"/>
        <family val="4"/>
        <charset val="136"/>
      </rPr>
      <t>大恭</t>
    </r>
  </si>
  <si>
    <r>
      <t xml:space="preserve"> </t>
    </r>
    <r>
      <rPr>
        <sz val="12"/>
        <rFont val="標楷體"/>
        <family val="4"/>
        <charset val="136"/>
      </rPr>
      <t>磐亞</t>
    </r>
  </si>
  <si>
    <r>
      <t xml:space="preserve"> </t>
    </r>
    <r>
      <rPr>
        <sz val="12"/>
        <rFont val="標楷體"/>
        <family val="4"/>
        <charset val="136"/>
      </rPr>
      <t>永純</t>
    </r>
  </si>
  <si>
    <r>
      <t xml:space="preserve"> </t>
    </r>
    <r>
      <rPr>
        <sz val="12"/>
        <rFont val="標楷體"/>
        <family val="4"/>
        <charset val="136"/>
      </rPr>
      <t>南璋</t>
    </r>
  </si>
  <si>
    <r>
      <t xml:space="preserve"> </t>
    </r>
    <r>
      <rPr>
        <sz val="12"/>
        <rFont val="標楷體"/>
        <family val="4"/>
        <charset val="136"/>
      </rPr>
      <t>永捷</t>
    </r>
  </si>
  <si>
    <r>
      <t xml:space="preserve"> </t>
    </r>
    <r>
      <rPr>
        <sz val="12"/>
        <rFont val="標楷體"/>
        <family val="4"/>
        <charset val="136"/>
      </rPr>
      <t>大立</t>
    </r>
  </si>
  <si>
    <r>
      <t xml:space="preserve"> </t>
    </r>
    <r>
      <rPr>
        <sz val="12"/>
        <rFont val="標楷體"/>
        <family val="4"/>
        <charset val="136"/>
      </rPr>
      <t>美琪瑪</t>
    </r>
  </si>
  <si>
    <r>
      <t xml:space="preserve"> </t>
    </r>
    <r>
      <rPr>
        <sz val="12"/>
        <rFont val="標楷體"/>
        <family val="4"/>
        <charset val="136"/>
      </rPr>
      <t>永昕</t>
    </r>
  </si>
  <si>
    <r>
      <t xml:space="preserve"> </t>
    </r>
    <r>
      <rPr>
        <sz val="12"/>
        <rFont val="標楷體"/>
        <family val="4"/>
        <charset val="136"/>
      </rPr>
      <t>雙美</t>
    </r>
  </si>
  <si>
    <r>
      <t xml:space="preserve"> </t>
    </r>
    <r>
      <rPr>
        <sz val="12"/>
        <rFont val="標楷體"/>
        <family val="4"/>
        <charset val="136"/>
      </rPr>
      <t>熒茂</t>
    </r>
  </si>
  <si>
    <r>
      <t xml:space="preserve"> </t>
    </r>
    <r>
      <rPr>
        <sz val="12"/>
        <rFont val="標楷體"/>
        <family val="4"/>
        <charset val="136"/>
      </rPr>
      <t>豪展</t>
    </r>
  </si>
  <si>
    <r>
      <t xml:space="preserve"> </t>
    </r>
    <r>
      <rPr>
        <sz val="12"/>
        <rFont val="標楷體"/>
        <family val="4"/>
        <charset val="136"/>
      </rPr>
      <t>泓瀚</t>
    </r>
  </si>
  <si>
    <r>
      <t xml:space="preserve"> </t>
    </r>
    <r>
      <rPr>
        <sz val="12"/>
        <rFont val="標楷體"/>
        <family val="4"/>
        <charset val="136"/>
      </rPr>
      <t>合一</t>
    </r>
  </si>
  <si>
    <r>
      <t xml:space="preserve"> </t>
    </r>
    <r>
      <rPr>
        <sz val="12"/>
        <rFont val="標楷體"/>
        <family val="4"/>
        <charset val="136"/>
      </rPr>
      <t>皇將</t>
    </r>
  </si>
  <si>
    <r>
      <t xml:space="preserve"> </t>
    </r>
    <r>
      <rPr>
        <sz val="12"/>
        <rFont val="標楷體"/>
        <family val="4"/>
        <charset val="136"/>
      </rPr>
      <t>合富</t>
    </r>
    <r>
      <rPr>
        <sz val="12"/>
        <rFont val="Times New Roman"/>
        <family val="1"/>
      </rPr>
      <t>-KY</t>
    </r>
  </si>
  <si>
    <r>
      <t xml:space="preserve"> </t>
    </r>
    <r>
      <rPr>
        <sz val="12"/>
        <rFont val="標楷體"/>
        <family val="4"/>
        <charset val="136"/>
      </rPr>
      <t>強生</t>
    </r>
  </si>
  <si>
    <r>
      <t xml:space="preserve"> </t>
    </r>
    <r>
      <rPr>
        <sz val="12"/>
        <rFont val="標楷體"/>
        <family val="4"/>
        <charset val="136"/>
      </rPr>
      <t>國碳科</t>
    </r>
  </si>
  <si>
    <r>
      <t xml:space="preserve"> </t>
    </r>
    <r>
      <rPr>
        <sz val="12"/>
        <rFont val="標楷體"/>
        <family val="4"/>
        <charset val="136"/>
      </rPr>
      <t>勤凱</t>
    </r>
  </si>
  <si>
    <r>
      <t xml:space="preserve"> </t>
    </r>
    <r>
      <rPr>
        <sz val="12"/>
        <rFont val="標楷體"/>
        <family val="4"/>
        <charset val="136"/>
      </rPr>
      <t>誠泰科技</t>
    </r>
  </si>
  <si>
    <r>
      <t xml:space="preserve"> </t>
    </r>
    <r>
      <rPr>
        <sz val="12"/>
        <rFont val="標楷體"/>
        <family val="4"/>
        <charset val="136"/>
      </rPr>
      <t>晶呈科技</t>
    </r>
  </si>
  <si>
    <r>
      <t xml:space="preserve"> </t>
    </r>
    <r>
      <rPr>
        <sz val="12"/>
        <rFont val="標楷體"/>
        <family val="4"/>
        <charset val="136"/>
      </rPr>
      <t>大略</t>
    </r>
    <r>
      <rPr>
        <sz val="12"/>
        <rFont val="Times New Roman"/>
        <family val="1"/>
      </rPr>
      <t>-KY</t>
    </r>
  </si>
  <si>
    <r>
      <t xml:space="preserve"> </t>
    </r>
    <r>
      <rPr>
        <sz val="12"/>
        <rFont val="標楷體"/>
        <family val="4"/>
        <charset val="136"/>
      </rPr>
      <t>昇華</t>
    </r>
  </si>
  <si>
    <r>
      <t xml:space="preserve"> </t>
    </r>
    <r>
      <rPr>
        <sz val="12"/>
        <rFont val="標楷體"/>
        <family val="4"/>
        <charset val="136"/>
      </rPr>
      <t>聯光通</t>
    </r>
  </si>
  <si>
    <r>
      <t xml:space="preserve"> </t>
    </r>
    <r>
      <rPr>
        <sz val="12"/>
        <rFont val="標楷體"/>
        <family val="4"/>
        <charset val="136"/>
      </rPr>
      <t>台聯電</t>
    </r>
  </si>
  <si>
    <r>
      <t xml:space="preserve"> </t>
    </r>
    <r>
      <rPr>
        <sz val="12"/>
        <rFont val="標楷體"/>
        <family val="4"/>
        <charset val="136"/>
      </rPr>
      <t>富宇</t>
    </r>
  </si>
  <si>
    <r>
      <t xml:space="preserve"> </t>
    </r>
    <r>
      <rPr>
        <sz val="12"/>
        <rFont val="標楷體"/>
        <family val="4"/>
        <charset val="136"/>
      </rPr>
      <t>前鼎</t>
    </r>
  </si>
  <si>
    <r>
      <t xml:space="preserve"> </t>
    </r>
    <r>
      <rPr>
        <sz val="12"/>
        <rFont val="標楷體"/>
        <family val="4"/>
        <charset val="136"/>
      </rPr>
      <t>新復興</t>
    </r>
  </si>
  <si>
    <r>
      <t xml:space="preserve"> </t>
    </r>
    <r>
      <rPr>
        <sz val="12"/>
        <rFont val="標楷體"/>
        <family val="4"/>
        <charset val="136"/>
      </rPr>
      <t>德英</t>
    </r>
  </si>
  <si>
    <r>
      <t xml:space="preserve"> </t>
    </r>
    <r>
      <rPr>
        <sz val="12"/>
        <rFont val="標楷體"/>
        <family val="4"/>
        <charset val="136"/>
      </rPr>
      <t>力士</t>
    </r>
  </si>
  <si>
    <r>
      <t xml:space="preserve"> </t>
    </r>
    <r>
      <rPr>
        <sz val="12"/>
        <rFont val="標楷體"/>
        <family val="4"/>
        <charset val="136"/>
      </rPr>
      <t>欣厚</t>
    </r>
    <r>
      <rPr>
        <sz val="12"/>
        <rFont val="Times New Roman"/>
        <family val="1"/>
      </rPr>
      <t>-KY</t>
    </r>
  </si>
  <si>
    <r>
      <t xml:space="preserve"> </t>
    </r>
    <r>
      <rPr>
        <sz val="12"/>
        <rFont val="標楷體"/>
        <family val="4"/>
        <charset val="136"/>
      </rPr>
      <t>新盛力</t>
    </r>
  </si>
  <si>
    <r>
      <t xml:space="preserve"> </t>
    </r>
    <r>
      <rPr>
        <sz val="12"/>
        <rFont val="標楷體"/>
        <family val="4"/>
        <charset val="136"/>
      </rPr>
      <t>友輝</t>
    </r>
  </si>
  <si>
    <r>
      <t xml:space="preserve"> </t>
    </r>
    <r>
      <rPr>
        <sz val="12"/>
        <rFont val="標楷體"/>
        <family val="4"/>
        <charset val="136"/>
      </rPr>
      <t>亞電</t>
    </r>
  </si>
  <si>
    <r>
      <t xml:space="preserve"> </t>
    </r>
    <r>
      <rPr>
        <sz val="12"/>
        <rFont val="標楷體"/>
        <family val="4"/>
        <charset val="136"/>
      </rPr>
      <t>陞達科技</t>
    </r>
  </si>
  <si>
    <r>
      <t xml:space="preserve"> </t>
    </r>
    <r>
      <rPr>
        <sz val="12"/>
        <rFont val="標楷體"/>
        <family val="4"/>
        <charset val="136"/>
      </rPr>
      <t>辣椒</t>
    </r>
  </si>
  <si>
    <r>
      <t xml:space="preserve"> </t>
    </r>
    <r>
      <rPr>
        <sz val="12"/>
        <rFont val="標楷體"/>
        <family val="4"/>
        <charset val="136"/>
      </rPr>
      <t>牧東</t>
    </r>
  </si>
  <si>
    <r>
      <t xml:space="preserve"> </t>
    </r>
    <r>
      <rPr>
        <sz val="12"/>
        <rFont val="標楷體"/>
        <family val="4"/>
        <charset val="136"/>
      </rPr>
      <t>精拓科</t>
    </r>
  </si>
  <si>
    <r>
      <t xml:space="preserve"> </t>
    </r>
    <r>
      <rPr>
        <sz val="12"/>
        <rFont val="標楷體"/>
        <family val="4"/>
        <charset val="136"/>
      </rPr>
      <t>緯軟</t>
    </r>
  </si>
  <si>
    <r>
      <t xml:space="preserve"> </t>
    </r>
    <r>
      <rPr>
        <sz val="12"/>
        <rFont val="標楷體"/>
        <family val="4"/>
        <charset val="136"/>
      </rPr>
      <t>譜瑞</t>
    </r>
    <r>
      <rPr>
        <sz val="12"/>
        <rFont val="Times New Roman"/>
        <family val="1"/>
      </rPr>
      <t>-KY</t>
    </r>
  </si>
  <si>
    <r>
      <t xml:space="preserve"> </t>
    </r>
    <r>
      <rPr>
        <sz val="12"/>
        <rFont val="標楷體"/>
        <family val="4"/>
        <charset val="136"/>
      </rPr>
      <t>湯石照明</t>
    </r>
  </si>
  <si>
    <r>
      <t xml:space="preserve"> </t>
    </r>
    <r>
      <rPr>
        <sz val="12"/>
        <rFont val="標楷體"/>
        <family val="4"/>
        <charset val="136"/>
      </rPr>
      <t>廣穎</t>
    </r>
  </si>
  <si>
    <r>
      <t xml:space="preserve"> </t>
    </r>
    <r>
      <rPr>
        <sz val="12"/>
        <rFont val="標楷體"/>
        <family val="4"/>
        <charset val="136"/>
      </rPr>
      <t>亞泰</t>
    </r>
  </si>
  <si>
    <r>
      <t xml:space="preserve"> </t>
    </r>
    <r>
      <rPr>
        <sz val="12"/>
        <rFont val="標楷體"/>
        <family val="4"/>
        <charset val="136"/>
      </rPr>
      <t>華星光</t>
    </r>
  </si>
  <si>
    <r>
      <t xml:space="preserve"> </t>
    </r>
    <r>
      <rPr>
        <sz val="12"/>
        <rFont val="標楷體"/>
        <family val="4"/>
        <charset val="136"/>
      </rPr>
      <t>科誠</t>
    </r>
  </si>
  <si>
    <r>
      <t xml:space="preserve"> </t>
    </r>
    <r>
      <rPr>
        <sz val="12"/>
        <rFont val="標楷體"/>
        <family val="4"/>
        <charset val="136"/>
      </rPr>
      <t>環宇</t>
    </r>
    <r>
      <rPr>
        <sz val="12"/>
        <rFont val="Times New Roman"/>
        <family val="1"/>
      </rPr>
      <t>-KY</t>
    </r>
  </si>
  <si>
    <r>
      <t xml:space="preserve"> </t>
    </r>
    <r>
      <rPr>
        <sz val="12"/>
        <rFont val="標楷體"/>
        <family val="4"/>
        <charset val="136"/>
      </rPr>
      <t>晶達</t>
    </r>
  </si>
  <si>
    <r>
      <t xml:space="preserve"> </t>
    </r>
    <r>
      <rPr>
        <sz val="12"/>
        <rFont val="標楷體"/>
        <family val="4"/>
        <charset val="136"/>
      </rPr>
      <t>榮剛</t>
    </r>
  </si>
  <si>
    <r>
      <t xml:space="preserve"> </t>
    </r>
    <r>
      <rPr>
        <sz val="12"/>
        <rFont val="標楷體"/>
        <family val="4"/>
        <charset val="136"/>
      </rPr>
      <t>久陽</t>
    </r>
  </si>
  <si>
    <r>
      <t xml:space="preserve"> </t>
    </r>
    <r>
      <rPr>
        <sz val="12"/>
        <rFont val="標楷體"/>
        <family val="4"/>
        <charset val="136"/>
      </rPr>
      <t>強新</t>
    </r>
  </si>
  <si>
    <r>
      <t xml:space="preserve"> </t>
    </r>
    <r>
      <rPr>
        <sz val="12"/>
        <rFont val="標楷體"/>
        <family val="4"/>
        <charset val="136"/>
      </rPr>
      <t>建錩</t>
    </r>
  </si>
  <si>
    <r>
      <t xml:space="preserve"> </t>
    </r>
    <r>
      <rPr>
        <sz val="12"/>
        <rFont val="標楷體"/>
        <family val="4"/>
        <charset val="136"/>
      </rPr>
      <t>華祺</t>
    </r>
  </si>
  <si>
    <r>
      <t xml:space="preserve"> </t>
    </r>
    <r>
      <rPr>
        <sz val="12"/>
        <rFont val="標楷體"/>
        <family val="4"/>
        <charset val="136"/>
      </rPr>
      <t>松和</t>
    </r>
  </si>
  <si>
    <r>
      <t xml:space="preserve"> </t>
    </r>
    <r>
      <rPr>
        <sz val="12"/>
        <rFont val="標楷體"/>
        <family val="4"/>
        <charset val="136"/>
      </rPr>
      <t>凱衛</t>
    </r>
  </si>
  <si>
    <r>
      <t xml:space="preserve"> </t>
    </r>
    <r>
      <rPr>
        <sz val="12"/>
        <rFont val="標楷體"/>
        <family val="4"/>
        <charset val="136"/>
      </rPr>
      <t>力新</t>
    </r>
  </si>
  <si>
    <r>
      <t xml:space="preserve"> </t>
    </r>
    <r>
      <rPr>
        <sz val="12"/>
        <rFont val="標楷體"/>
        <family val="4"/>
        <charset val="136"/>
      </rPr>
      <t>中茂</t>
    </r>
  </si>
  <si>
    <r>
      <t xml:space="preserve"> </t>
    </r>
    <r>
      <rPr>
        <sz val="12"/>
        <rFont val="標楷體"/>
        <family val="4"/>
        <charset val="136"/>
      </rPr>
      <t>坤悅</t>
    </r>
  </si>
  <si>
    <r>
      <t xml:space="preserve"> </t>
    </r>
    <r>
      <rPr>
        <sz val="12"/>
        <rFont val="標楷體"/>
        <family val="4"/>
        <charset val="136"/>
      </rPr>
      <t>新鼎</t>
    </r>
  </si>
  <si>
    <r>
      <t xml:space="preserve"> </t>
    </r>
    <r>
      <rPr>
        <sz val="12"/>
        <rFont val="標楷體"/>
        <family val="4"/>
        <charset val="136"/>
      </rPr>
      <t>寶碩</t>
    </r>
  </si>
  <si>
    <r>
      <t xml:space="preserve"> </t>
    </r>
    <r>
      <rPr>
        <sz val="12"/>
        <rFont val="標楷體"/>
        <family val="4"/>
        <charset val="136"/>
      </rPr>
      <t>蒙恬</t>
    </r>
  </si>
  <si>
    <r>
      <t xml:space="preserve"> </t>
    </r>
    <r>
      <rPr>
        <sz val="12"/>
        <rFont val="標楷體"/>
        <family val="4"/>
        <charset val="136"/>
      </rPr>
      <t>凌網</t>
    </r>
  </si>
  <si>
    <r>
      <t xml:space="preserve"> </t>
    </r>
    <r>
      <rPr>
        <sz val="12"/>
        <rFont val="標楷體"/>
        <family val="4"/>
        <charset val="136"/>
      </rPr>
      <t>亞昕</t>
    </r>
  </si>
  <si>
    <r>
      <t xml:space="preserve"> </t>
    </r>
    <r>
      <rPr>
        <sz val="12"/>
        <rFont val="標楷體"/>
        <family val="4"/>
        <charset val="136"/>
      </rPr>
      <t>萬達光電</t>
    </r>
  </si>
  <si>
    <r>
      <t xml:space="preserve"> </t>
    </r>
    <r>
      <rPr>
        <sz val="12"/>
        <rFont val="標楷體"/>
        <family val="4"/>
        <charset val="136"/>
      </rPr>
      <t>安力</t>
    </r>
    <r>
      <rPr>
        <sz val="12"/>
        <rFont val="Times New Roman"/>
        <family val="1"/>
      </rPr>
      <t>-KY</t>
    </r>
  </si>
  <si>
    <r>
      <t xml:space="preserve"> </t>
    </r>
    <r>
      <rPr>
        <sz val="12"/>
        <rFont val="標楷體"/>
        <family val="4"/>
        <charset val="136"/>
      </rPr>
      <t>立凱</t>
    </r>
    <r>
      <rPr>
        <sz val="12"/>
        <rFont val="Times New Roman"/>
        <family val="1"/>
      </rPr>
      <t>-KY</t>
    </r>
  </si>
  <si>
    <r>
      <t xml:space="preserve"> </t>
    </r>
    <r>
      <rPr>
        <sz val="12"/>
        <rFont val="標楷體"/>
        <family val="4"/>
        <charset val="136"/>
      </rPr>
      <t>鈺鎧</t>
    </r>
  </si>
  <si>
    <r>
      <t xml:space="preserve"> </t>
    </r>
    <r>
      <rPr>
        <sz val="12"/>
        <rFont val="標楷體"/>
        <family val="4"/>
        <charset val="136"/>
      </rPr>
      <t>雷笛克光學</t>
    </r>
  </si>
  <si>
    <r>
      <t xml:space="preserve"> </t>
    </r>
    <r>
      <rPr>
        <sz val="12"/>
        <rFont val="標楷體"/>
        <family val="4"/>
        <charset val="136"/>
      </rPr>
      <t>凌陽創新</t>
    </r>
  </si>
  <si>
    <r>
      <t xml:space="preserve"> </t>
    </r>
    <r>
      <rPr>
        <sz val="12"/>
        <rFont val="標楷體"/>
        <family val="4"/>
        <charset val="136"/>
      </rPr>
      <t>智晶</t>
    </r>
  </si>
  <si>
    <r>
      <t xml:space="preserve"> </t>
    </r>
    <r>
      <rPr>
        <sz val="12"/>
        <rFont val="標楷體"/>
        <family val="4"/>
        <charset val="136"/>
      </rPr>
      <t>天鉞電</t>
    </r>
  </si>
  <si>
    <r>
      <t xml:space="preserve"> </t>
    </r>
    <r>
      <rPr>
        <sz val="12"/>
        <rFont val="標楷體"/>
        <family val="4"/>
        <charset val="136"/>
      </rPr>
      <t>智崴</t>
    </r>
  </si>
  <si>
    <r>
      <t xml:space="preserve"> </t>
    </r>
    <r>
      <rPr>
        <sz val="12"/>
        <rFont val="標楷體"/>
        <family val="4"/>
        <charset val="136"/>
      </rPr>
      <t>笙科</t>
    </r>
  </si>
  <si>
    <r>
      <t xml:space="preserve"> </t>
    </r>
    <r>
      <rPr>
        <sz val="12"/>
        <rFont val="標楷體"/>
        <family val="4"/>
        <charset val="136"/>
      </rPr>
      <t>信驊</t>
    </r>
  </si>
  <si>
    <r>
      <t xml:space="preserve"> </t>
    </r>
    <r>
      <rPr>
        <sz val="12"/>
        <rFont val="標楷體"/>
        <family val="4"/>
        <charset val="136"/>
      </rPr>
      <t>達輝</t>
    </r>
    <r>
      <rPr>
        <sz val="12"/>
        <rFont val="Times New Roman"/>
        <family val="1"/>
      </rPr>
      <t>-KY</t>
    </r>
  </si>
  <si>
    <r>
      <t xml:space="preserve"> </t>
    </r>
    <r>
      <rPr>
        <sz val="12"/>
        <rFont val="標楷體"/>
        <family val="4"/>
        <charset val="136"/>
      </rPr>
      <t>尚凡</t>
    </r>
  </si>
  <si>
    <r>
      <t xml:space="preserve"> </t>
    </r>
    <r>
      <rPr>
        <sz val="12"/>
        <rFont val="標楷體"/>
        <family val="4"/>
        <charset val="136"/>
      </rPr>
      <t>數字</t>
    </r>
  </si>
  <si>
    <r>
      <t xml:space="preserve"> </t>
    </r>
    <r>
      <rPr>
        <sz val="12"/>
        <rFont val="標楷體"/>
        <family val="4"/>
        <charset val="136"/>
      </rPr>
      <t>宜鼎</t>
    </r>
  </si>
  <si>
    <r>
      <t xml:space="preserve"> </t>
    </r>
    <r>
      <rPr>
        <sz val="12"/>
        <rFont val="標楷體"/>
        <family val="4"/>
        <charset val="136"/>
      </rPr>
      <t>邑昇</t>
    </r>
  </si>
  <si>
    <r>
      <t xml:space="preserve"> </t>
    </r>
    <r>
      <rPr>
        <sz val="12"/>
        <rFont val="標楷體"/>
        <family val="4"/>
        <charset val="136"/>
      </rPr>
      <t>杰力</t>
    </r>
  </si>
  <si>
    <r>
      <t xml:space="preserve"> </t>
    </r>
    <r>
      <rPr>
        <sz val="12"/>
        <rFont val="標楷體"/>
        <family val="4"/>
        <charset val="136"/>
      </rPr>
      <t>寶得利</t>
    </r>
  </si>
  <si>
    <r>
      <t xml:space="preserve"> </t>
    </r>
    <r>
      <rPr>
        <sz val="12"/>
        <rFont val="標楷體"/>
        <family val="4"/>
        <charset val="136"/>
      </rPr>
      <t>太欣</t>
    </r>
  </si>
  <si>
    <r>
      <t xml:space="preserve"> </t>
    </r>
    <r>
      <rPr>
        <sz val="12"/>
        <rFont val="標楷體"/>
        <family val="4"/>
        <charset val="136"/>
      </rPr>
      <t>系統電</t>
    </r>
  </si>
  <si>
    <r>
      <t xml:space="preserve"> </t>
    </r>
    <r>
      <rPr>
        <sz val="12"/>
        <rFont val="標楷體"/>
        <family val="4"/>
        <charset val="136"/>
      </rPr>
      <t>天剛</t>
    </r>
  </si>
  <si>
    <r>
      <t xml:space="preserve"> </t>
    </r>
    <r>
      <rPr>
        <sz val="12"/>
        <rFont val="標楷體"/>
        <family val="4"/>
        <charset val="136"/>
      </rPr>
      <t>寶島科</t>
    </r>
  </si>
  <si>
    <r>
      <t xml:space="preserve"> </t>
    </r>
    <r>
      <rPr>
        <sz val="12"/>
        <rFont val="標楷體"/>
        <family val="4"/>
        <charset val="136"/>
      </rPr>
      <t>世紀</t>
    </r>
  </si>
  <si>
    <r>
      <t xml:space="preserve"> </t>
    </r>
    <r>
      <rPr>
        <sz val="12"/>
        <rFont val="標楷體"/>
        <family val="4"/>
        <charset val="136"/>
      </rPr>
      <t>光聯</t>
    </r>
  </si>
  <si>
    <r>
      <t xml:space="preserve"> </t>
    </r>
    <r>
      <rPr>
        <sz val="12"/>
        <rFont val="標楷體"/>
        <family val="4"/>
        <charset val="136"/>
      </rPr>
      <t>美而快</t>
    </r>
  </si>
  <si>
    <r>
      <t xml:space="preserve"> </t>
    </r>
    <r>
      <rPr>
        <sz val="12"/>
        <rFont val="標楷體"/>
        <family val="4"/>
        <charset val="136"/>
      </rPr>
      <t>士開</t>
    </r>
  </si>
  <si>
    <r>
      <t xml:space="preserve"> </t>
    </r>
    <r>
      <rPr>
        <sz val="12"/>
        <rFont val="標楷體"/>
        <family val="4"/>
        <charset val="136"/>
      </rPr>
      <t>華容</t>
    </r>
  </si>
  <si>
    <r>
      <t xml:space="preserve"> </t>
    </r>
    <r>
      <rPr>
        <sz val="12"/>
        <rFont val="標楷體"/>
        <family val="4"/>
        <charset val="136"/>
      </rPr>
      <t>建榮</t>
    </r>
  </si>
  <si>
    <r>
      <t xml:space="preserve"> </t>
    </r>
    <r>
      <rPr>
        <sz val="12"/>
        <rFont val="標楷體"/>
        <family val="4"/>
        <charset val="136"/>
      </rPr>
      <t>立衛</t>
    </r>
  </si>
  <si>
    <r>
      <t xml:space="preserve"> </t>
    </r>
    <r>
      <rPr>
        <sz val="12"/>
        <rFont val="標楷體"/>
        <family val="4"/>
        <charset val="136"/>
      </rPr>
      <t>天揚</t>
    </r>
  </si>
  <si>
    <r>
      <t xml:space="preserve"> </t>
    </r>
    <r>
      <rPr>
        <sz val="12"/>
        <rFont val="標楷體"/>
        <family val="4"/>
        <charset val="136"/>
      </rPr>
      <t>世界</t>
    </r>
  </si>
  <si>
    <r>
      <t xml:space="preserve"> </t>
    </r>
    <r>
      <rPr>
        <sz val="12"/>
        <rFont val="標楷體"/>
        <family val="4"/>
        <charset val="136"/>
      </rPr>
      <t>正能量智能</t>
    </r>
  </si>
  <si>
    <r>
      <t xml:space="preserve"> </t>
    </r>
    <r>
      <rPr>
        <sz val="12"/>
        <rFont val="標楷體"/>
        <family val="4"/>
        <charset val="136"/>
      </rPr>
      <t>鈺創</t>
    </r>
  </si>
  <si>
    <r>
      <t xml:space="preserve"> </t>
    </r>
    <r>
      <rPr>
        <sz val="12"/>
        <rFont val="標楷體"/>
        <family val="4"/>
        <charset val="136"/>
      </rPr>
      <t>台林</t>
    </r>
  </si>
  <si>
    <r>
      <t xml:space="preserve"> </t>
    </r>
    <r>
      <rPr>
        <sz val="12"/>
        <rFont val="標楷體"/>
        <family val="4"/>
        <charset val="136"/>
      </rPr>
      <t>佳總</t>
    </r>
  </si>
  <si>
    <r>
      <t xml:space="preserve"> </t>
    </r>
    <r>
      <rPr>
        <sz val="12"/>
        <rFont val="標楷體"/>
        <family val="4"/>
        <charset val="136"/>
      </rPr>
      <t>協益</t>
    </r>
  </si>
  <si>
    <r>
      <t xml:space="preserve"> </t>
    </r>
    <r>
      <rPr>
        <sz val="12"/>
        <rFont val="標楷體"/>
        <family val="4"/>
        <charset val="136"/>
      </rPr>
      <t>力麗店</t>
    </r>
  </si>
  <si>
    <r>
      <t xml:space="preserve"> </t>
    </r>
    <r>
      <rPr>
        <sz val="12"/>
        <rFont val="標楷體"/>
        <family val="4"/>
        <charset val="136"/>
      </rPr>
      <t>中光電</t>
    </r>
  </si>
  <si>
    <r>
      <t xml:space="preserve"> </t>
    </r>
    <r>
      <rPr>
        <sz val="12"/>
        <rFont val="標楷體"/>
        <family val="4"/>
        <charset val="136"/>
      </rPr>
      <t>合正</t>
    </r>
  </si>
  <si>
    <r>
      <t xml:space="preserve"> </t>
    </r>
    <r>
      <rPr>
        <sz val="12"/>
        <rFont val="標楷體"/>
        <family val="4"/>
        <charset val="136"/>
      </rPr>
      <t>金利</t>
    </r>
  </si>
  <si>
    <r>
      <t xml:space="preserve"> </t>
    </r>
    <r>
      <rPr>
        <sz val="12"/>
        <rFont val="標楷體"/>
        <family val="4"/>
        <charset val="136"/>
      </rPr>
      <t>青雲</t>
    </r>
  </si>
  <si>
    <r>
      <t xml:space="preserve"> </t>
    </r>
    <r>
      <rPr>
        <sz val="12"/>
        <rFont val="標楷體"/>
        <family val="4"/>
        <charset val="136"/>
      </rPr>
      <t>能率</t>
    </r>
  </si>
  <si>
    <r>
      <t xml:space="preserve"> </t>
    </r>
    <r>
      <rPr>
        <sz val="12"/>
        <rFont val="標楷體"/>
        <family val="4"/>
        <charset val="136"/>
      </rPr>
      <t>慕康生醫</t>
    </r>
  </si>
  <si>
    <r>
      <t xml:space="preserve"> </t>
    </r>
    <r>
      <rPr>
        <sz val="12"/>
        <rFont val="標楷體"/>
        <family val="4"/>
        <charset val="136"/>
      </rPr>
      <t>中菲</t>
    </r>
  </si>
  <si>
    <r>
      <t xml:space="preserve"> </t>
    </r>
    <r>
      <rPr>
        <sz val="12"/>
        <rFont val="標楷體"/>
        <family val="4"/>
        <charset val="136"/>
      </rPr>
      <t>國眾</t>
    </r>
  </si>
  <si>
    <r>
      <t xml:space="preserve"> </t>
    </r>
    <r>
      <rPr>
        <sz val="12"/>
        <rFont val="標楷體"/>
        <family val="4"/>
        <charset val="136"/>
      </rPr>
      <t>台半</t>
    </r>
  </si>
  <si>
    <r>
      <t xml:space="preserve"> </t>
    </r>
    <r>
      <rPr>
        <sz val="12"/>
        <rFont val="標楷體"/>
        <family val="4"/>
        <charset val="136"/>
      </rPr>
      <t>振發</t>
    </r>
  </si>
  <si>
    <r>
      <t xml:space="preserve"> </t>
    </r>
    <r>
      <rPr>
        <sz val="12"/>
        <rFont val="標楷體"/>
        <family val="4"/>
        <charset val="136"/>
      </rPr>
      <t>新門</t>
    </r>
  </si>
  <si>
    <r>
      <t xml:space="preserve"> </t>
    </r>
    <r>
      <rPr>
        <sz val="12"/>
        <rFont val="標楷體"/>
        <family val="4"/>
        <charset val="136"/>
      </rPr>
      <t>東友</t>
    </r>
  </si>
  <si>
    <r>
      <t xml:space="preserve"> </t>
    </r>
    <r>
      <rPr>
        <sz val="12"/>
        <rFont val="標楷體"/>
        <family val="4"/>
        <charset val="136"/>
      </rPr>
      <t>高技</t>
    </r>
  </si>
  <si>
    <r>
      <t xml:space="preserve"> </t>
    </r>
    <r>
      <rPr>
        <sz val="12"/>
        <rFont val="標楷體"/>
        <family val="4"/>
        <charset val="136"/>
      </rPr>
      <t>均豪</t>
    </r>
  </si>
  <si>
    <r>
      <t xml:space="preserve"> </t>
    </r>
    <r>
      <rPr>
        <sz val="12"/>
        <rFont val="標楷體"/>
        <family val="4"/>
        <charset val="136"/>
      </rPr>
      <t>南良</t>
    </r>
  </si>
  <si>
    <r>
      <t xml:space="preserve"> </t>
    </r>
    <r>
      <rPr>
        <sz val="12"/>
        <rFont val="標楷體"/>
        <family val="4"/>
        <charset val="136"/>
      </rPr>
      <t>佶優</t>
    </r>
  </si>
  <si>
    <r>
      <t xml:space="preserve"> </t>
    </r>
    <r>
      <rPr>
        <sz val="12"/>
        <rFont val="標楷體"/>
        <family val="4"/>
        <charset val="136"/>
      </rPr>
      <t>昇益</t>
    </r>
  </si>
  <si>
    <r>
      <t xml:space="preserve"> </t>
    </r>
    <r>
      <rPr>
        <sz val="12"/>
        <rFont val="標楷體"/>
        <family val="4"/>
        <charset val="136"/>
      </rPr>
      <t>宣德</t>
    </r>
  </si>
  <si>
    <r>
      <t xml:space="preserve"> </t>
    </r>
    <r>
      <rPr>
        <sz val="12"/>
        <rFont val="標楷體"/>
        <family val="4"/>
        <charset val="136"/>
      </rPr>
      <t>同協</t>
    </r>
  </si>
  <si>
    <r>
      <t xml:space="preserve"> </t>
    </r>
    <r>
      <rPr>
        <sz val="12"/>
        <rFont val="標楷體"/>
        <family val="4"/>
        <charset val="136"/>
      </rPr>
      <t>霖宏</t>
    </r>
  </si>
  <si>
    <r>
      <t xml:space="preserve"> </t>
    </r>
    <r>
      <rPr>
        <sz val="12"/>
        <rFont val="標楷體"/>
        <family val="4"/>
        <charset val="136"/>
      </rPr>
      <t>富驊</t>
    </r>
  </si>
  <si>
    <r>
      <t xml:space="preserve"> </t>
    </r>
    <r>
      <rPr>
        <sz val="12"/>
        <rFont val="標楷體"/>
        <family val="4"/>
        <charset val="136"/>
      </rPr>
      <t>凱鈺</t>
    </r>
  </si>
  <si>
    <r>
      <t xml:space="preserve"> </t>
    </r>
    <r>
      <rPr>
        <sz val="12"/>
        <rFont val="標楷體"/>
        <family val="4"/>
        <charset val="136"/>
      </rPr>
      <t>聰泰</t>
    </r>
  </si>
  <si>
    <r>
      <t xml:space="preserve"> </t>
    </r>
    <r>
      <rPr>
        <sz val="12"/>
        <rFont val="標楷體"/>
        <family val="4"/>
        <charset val="136"/>
      </rPr>
      <t>德宏</t>
    </r>
  </si>
  <si>
    <r>
      <t xml:space="preserve"> </t>
    </r>
    <r>
      <rPr>
        <sz val="12"/>
        <rFont val="標楷體"/>
        <family val="4"/>
        <charset val="136"/>
      </rPr>
      <t>智冠</t>
    </r>
  </si>
  <si>
    <r>
      <t xml:space="preserve"> </t>
    </r>
    <r>
      <rPr>
        <sz val="12"/>
        <rFont val="標楷體"/>
        <family val="4"/>
        <charset val="136"/>
      </rPr>
      <t>新華</t>
    </r>
  </si>
  <si>
    <r>
      <t xml:space="preserve"> </t>
    </r>
    <r>
      <rPr>
        <sz val="12"/>
        <rFont val="標楷體"/>
        <family val="4"/>
        <charset val="136"/>
      </rPr>
      <t>中美晶</t>
    </r>
  </si>
  <si>
    <r>
      <t xml:space="preserve"> </t>
    </r>
    <r>
      <rPr>
        <sz val="12"/>
        <rFont val="標楷體"/>
        <family val="4"/>
        <charset val="136"/>
      </rPr>
      <t>通泰</t>
    </r>
  </si>
  <si>
    <r>
      <t xml:space="preserve"> </t>
    </r>
    <r>
      <rPr>
        <sz val="12"/>
        <rFont val="標楷體"/>
        <family val="4"/>
        <charset val="136"/>
      </rPr>
      <t>松普</t>
    </r>
  </si>
  <si>
    <r>
      <t xml:space="preserve"> </t>
    </r>
    <r>
      <rPr>
        <sz val="12"/>
        <rFont val="標楷體"/>
        <family val="4"/>
        <charset val="136"/>
      </rPr>
      <t>彩富</t>
    </r>
  </si>
  <si>
    <r>
      <t xml:space="preserve"> </t>
    </r>
    <r>
      <rPr>
        <sz val="12"/>
        <rFont val="標楷體"/>
        <family val="4"/>
        <charset val="136"/>
      </rPr>
      <t>同亨</t>
    </r>
  </si>
  <si>
    <r>
      <t xml:space="preserve"> </t>
    </r>
    <r>
      <rPr>
        <sz val="12"/>
        <rFont val="標楷體"/>
        <family val="4"/>
        <charset val="136"/>
      </rPr>
      <t>三聯</t>
    </r>
  </si>
  <si>
    <r>
      <t xml:space="preserve"> </t>
    </r>
    <r>
      <rPr>
        <sz val="12"/>
        <rFont val="標楷體"/>
        <family val="4"/>
        <charset val="136"/>
      </rPr>
      <t>凱崴</t>
    </r>
  </si>
  <si>
    <r>
      <t xml:space="preserve"> </t>
    </r>
    <r>
      <rPr>
        <sz val="12"/>
        <rFont val="標楷體"/>
        <family val="4"/>
        <charset val="136"/>
      </rPr>
      <t>永信建</t>
    </r>
  </si>
  <si>
    <r>
      <t xml:space="preserve"> </t>
    </r>
    <r>
      <rPr>
        <sz val="12"/>
        <rFont val="標楷體"/>
        <family val="4"/>
        <charset val="136"/>
      </rPr>
      <t>德昌</t>
    </r>
  </si>
  <si>
    <r>
      <t xml:space="preserve"> </t>
    </r>
    <r>
      <rPr>
        <sz val="12"/>
        <rFont val="標楷體"/>
        <family val="4"/>
        <charset val="136"/>
      </rPr>
      <t>力麒</t>
    </r>
  </si>
  <si>
    <r>
      <t xml:space="preserve"> </t>
    </r>
    <r>
      <rPr>
        <sz val="12"/>
        <rFont val="標楷體"/>
        <family val="4"/>
        <charset val="136"/>
      </rPr>
      <t>三豐</t>
    </r>
  </si>
  <si>
    <r>
      <t xml:space="preserve"> </t>
    </r>
    <r>
      <rPr>
        <sz val="12"/>
        <rFont val="標楷體"/>
        <family val="4"/>
        <charset val="136"/>
      </rPr>
      <t>雙喜</t>
    </r>
  </si>
  <si>
    <r>
      <t xml:space="preserve"> </t>
    </r>
    <r>
      <rPr>
        <sz val="12"/>
        <rFont val="標楷體"/>
        <family val="4"/>
        <charset val="136"/>
      </rPr>
      <t>力泰</t>
    </r>
  </si>
  <si>
    <r>
      <t xml:space="preserve"> </t>
    </r>
    <r>
      <rPr>
        <sz val="12"/>
        <rFont val="標楷體"/>
        <family val="4"/>
        <charset val="136"/>
      </rPr>
      <t>豐謙</t>
    </r>
  </si>
  <si>
    <r>
      <t xml:space="preserve"> </t>
    </r>
    <r>
      <rPr>
        <sz val="12"/>
        <rFont val="標楷體"/>
        <family val="4"/>
        <charset val="136"/>
      </rPr>
      <t>鉅陞</t>
    </r>
  </si>
  <si>
    <r>
      <t xml:space="preserve"> </t>
    </r>
    <r>
      <rPr>
        <sz val="12"/>
        <rFont val="標楷體"/>
        <family val="4"/>
        <charset val="136"/>
      </rPr>
      <t>龍巖</t>
    </r>
  </si>
  <si>
    <r>
      <t xml:space="preserve"> </t>
    </r>
    <r>
      <rPr>
        <sz val="12"/>
        <rFont val="標楷體"/>
        <family val="4"/>
        <charset val="136"/>
      </rPr>
      <t>聖暉</t>
    </r>
    <r>
      <rPr>
        <sz val="12"/>
        <rFont val="Times New Roman"/>
        <family val="1"/>
      </rPr>
      <t>*</t>
    </r>
  </si>
  <si>
    <r>
      <t xml:space="preserve"> </t>
    </r>
    <r>
      <rPr>
        <sz val="12"/>
        <rFont val="標楷體"/>
        <family val="4"/>
        <charset val="136"/>
      </rPr>
      <t>桓鼎</t>
    </r>
    <r>
      <rPr>
        <sz val="12"/>
        <rFont val="Times New Roman"/>
        <family val="1"/>
      </rPr>
      <t>-KY</t>
    </r>
  </si>
  <si>
    <r>
      <t xml:space="preserve"> </t>
    </r>
    <r>
      <rPr>
        <sz val="12"/>
        <rFont val="標楷體"/>
        <family val="4"/>
        <charset val="136"/>
      </rPr>
      <t>台聯櫃</t>
    </r>
  </si>
  <si>
    <r>
      <t xml:space="preserve"> </t>
    </r>
    <r>
      <rPr>
        <sz val="12"/>
        <rFont val="標楷體"/>
        <family val="4"/>
        <charset val="136"/>
      </rPr>
      <t>陸海</t>
    </r>
  </si>
  <si>
    <r>
      <t xml:space="preserve"> </t>
    </r>
    <r>
      <rPr>
        <sz val="12"/>
        <rFont val="標楷體"/>
        <family val="4"/>
        <charset val="136"/>
      </rPr>
      <t>中連</t>
    </r>
  </si>
  <si>
    <r>
      <t xml:space="preserve"> </t>
    </r>
    <r>
      <rPr>
        <sz val="12"/>
        <rFont val="標楷體"/>
        <family val="4"/>
        <charset val="136"/>
      </rPr>
      <t>中菲行</t>
    </r>
  </si>
  <si>
    <r>
      <t xml:space="preserve"> </t>
    </r>
    <r>
      <rPr>
        <sz val="12"/>
        <rFont val="標楷體"/>
        <family val="4"/>
        <charset val="136"/>
      </rPr>
      <t>劍湖山</t>
    </r>
  </si>
  <si>
    <r>
      <t xml:space="preserve"> </t>
    </r>
    <r>
      <rPr>
        <sz val="12"/>
        <rFont val="標楷體"/>
        <family val="4"/>
        <charset val="136"/>
      </rPr>
      <t>亞都</t>
    </r>
  </si>
  <si>
    <r>
      <t xml:space="preserve"> </t>
    </r>
    <r>
      <rPr>
        <sz val="12"/>
        <rFont val="標楷體"/>
        <family val="4"/>
        <charset val="136"/>
      </rPr>
      <t>老爺知</t>
    </r>
  </si>
  <si>
    <r>
      <t xml:space="preserve"> </t>
    </r>
    <r>
      <rPr>
        <sz val="12"/>
        <rFont val="標楷體"/>
        <family val="4"/>
        <charset val="136"/>
      </rPr>
      <t>致和證</t>
    </r>
  </si>
  <si>
    <r>
      <t xml:space="preserve"> </t>
    </r>
    <r>
      <rPr>
        <sz val="12"/>
        <rFont val="標楷體"/>
        <family val="4"/>
        <charset val="136"/>
      </rPr>
      <t>台名</t>
    </r>
  </si>
  <si>
    <r>
      <t xml:space="preserve"> </t>
    </r>
    <r>
      <rPr>
        <sz val="12"/>
        <rFont val="標楷體"/>
        <family val="4"/>
        <charset val="136"/>
      </rPr>
      <t>德記</t>
    </r>
  </si>
  <si>
    <r>
      <t xml:space="preserve"> </t>
    </r>
    <r>
      <rPr>
        <sz val="12"/>
        <rFont val="標楷體"/>
        <family val="4"/>
        <charset val="136"/>
      </rPr>
      <t>全家</t>
    </r>
  </si>
  <si>
    <r>
      <t xml:space="preserve"> </t>
    </r>
    <r>
      <rPr>
        <sz val="12"/>
        <rFont val="標楷體"/>
        <family val="4"/>
        <charset val="136"/>
      </rPr>
      <t>寶雅</t>
    </r>
  </si>
  <si>
    <r>
      <t xml:space="preserve"> </t>
    </r>
    <r>
      <rPr>
        <sz val="12"/>
        <rFont val="標楷體"/>
        <family val="4"/>
        <charset val="136"/>
      </rPr>
      <t>南仁湖</t>
    </r>
  </si>
  <si>
    <r>
      <t xml:space="preserve"> </t>
    </r>
    <r>
      <rPr>
        <sz val="12"/>
        <rFont val="標楷體"/>
        <family val="4"/>
        <charset val="136"/>
      </rPr>
      <t>宏遠證</t>
    </r>
  </si>
  <si>
    <r>
      <t xml:space="preserve"> </t>
    </r>
    <r>
      <rPr>
        <sz val="12"/>
        <rFont val="標楷體"/>
        <family val="4"/>
        <charset val="136"/>
      </rPr>
      <t>康和證</t>
    </r>
  </si>
  <si>
    <r>
      <t xml:space="preserve"> </t>
    </r>
    <r>
      <rPr>
        <sz val="12"/>
        <rFont val="標楷體"/>
        <family val="4"/>
        <charset val="136"/>
      </rPr>
      <t>大展證</t>
    </r>
  </si>
  <si>
    <r>
      <t xml:space="preserve"> </t>
    </r>
    <r>
      <rPr>
        <sz val="12"/>
        <rFont val="標楷體"/>
        <family val="4"/>
        <charset val="136"/>
      </rPr>
      <t>美好證</t>
    </r>
  </si>
  <si>
    <r>
      <t xml:space="preserve"> </t>
    </r>
    <r>
      <rPr>
        <sz val="12"/>
        <rFont val="標楷體"/>
        <family val="4"/>
        <charset val="136"/>
      </rPr>
      <t>元大期</t>
    </r>
  </si>
  <si>
    <r>
      <t xml:space="preserve"> </t>
    </r>
    <r>
      <rPr>
        <sz val="12"/>
        <rFont val="標楷體"/>
        <family val="4"/>
        <charset val="136"/>
      </rPr>
      <t>福邦證</t>
    </r>
  </si>
  <si>
    <r>
      <t xml:space="preserve"> </t>
    </r>
    <r>
      <rPr>
        <sz val="12"/>
        <rFont val="標楷體"/>
        <family val="4"/>
        <charset val="136"/>
      </rPr>
      <t>寬魚國際</t>
    </r>
  </si>
  <si>
    <r>
      <t xml:space="preserve"> </t>
    </r>
    <r>
      <rPr>
        <sz val="12"/>
        <rFont val="標楷體"/>
        <family val="4"/>
        <charset val="136"/>
      </rPr>
      <t>合邦</t>
    </r>
  </si>
  <si>
    <r>
      <t xml:space="preserve"> </t>
    </r>
    <r>
      <rPr>
        <sz val="12"/>
        <rFont val="標楷體"/>
        <family val="4"/>
        <charset val="136"/>
      </rPr>
      <t>創惟</t>
    </r>
  </si>
  <si>
    <r>
      <t xml:space="preserve"> </t>
    </r>
    <r>
      <rPr>
        <sz val="12"/>
        <rFont val="標楷體"/>
        <family val="4"/>
        <charset val="136"/>
      </rPr>
      <t>亞元</t>
    </r>
  </si>
  <si>
    <r>
      <t xml:space="preserve"> </t>
    </r>
    <r>
      <rPr>
        <sz val="12"/>
        <rFont val="標楷體"/>
        <family val="4"/>
        <charset val="136"/>
      </rPr>
      <t>大宇資</t>
    </r>
  </si>
  <si>
    <r>
      <t xml:space="preserve"> </t>
    </r>
    <r>
      <rPr>
        <sz val="12"/>
        <rFont val="標楷體"/>
        <family val="4"/>
        <charset val="136"/>
      </rPr>
      <t>亞矽</t>
    </r>
  </si>
  <si>
    <r>
      <t xml:space="preserve"> </t>
    </r>
    <r>
      <rPr>
        <sz val="12"/>
        <rFont val="標楷體"/>
        <family val="4"/>
        <charset val="136"/>
      </rPr>
      <t>久威</t>
    </r>
  </si>
  <si>
    <r>
      <t xml:space="preserve"> </t>
    </r>
    <r>
      <rPr>
        <sz val="12"/>
        <rFont val="標楷體"/>
        <family val="4"/>
        <charset val="136"/>
      </rPr>
      <t>建達</t>
    </r>
  </si>
  <si>
    <r>
      <t xml:space="preserve"> </t>
    </r>
    <r>
      <rPr>
        <sz val="12"/>
        <rFont val="標楷體"/>
        <family val="4"/>
        <charset val="136"/>
      </rPr>
      <t>新普</t>
    </r>
  </si>
  <si>
    <r>
      <t xml:space="preserve"> </t>
    </r>
    <r>
      <rPr>
        <sz val="12"/>
        <rFont val="標楷體"/>
        <family val="4"/>
        <charset val="136"/>
      </rPr>
      <t>擎邦</t>
    </r>
  </si>
  <si>
    <r>
      <t xml:space="preserve"> </t>
    </r>
    <r>
      <rPr>
        <sz val="12"/>
        <rFont val="標楷體"/>
        <family val="4"/>
        <charset val="136"/>
      </rPr>
      <t>上奇</t>
    </r>
  </si>
  <si>
    <r>
      <t xml:space="preserve"> </t>
    </r>
    <r>
      <rPr>
        <sz val="12"/>
        <rFont val="標楷體"/>
        <family val="4"/>
        <charset val="136"/>
      </rPr>
      <t>業強</t>
    </r>
  </si>
  <si>
    <r>
      <t xml:space="preserve"> </t>
    </r>
    <r>
      <rPr>
        <sz val="12"/>
        <rFont val="標楷體"/>
        <family val="4"/>
        <charset val="136"/>
      </rPr>
      <t>廣運</t>
    </r>
  </si>
  <si>
    <r>
      <t xml:space="preserve"> </t>
    </r>
    <r>
      <rPr>
        <sz val="12"/>
        <rFont val="標楷體"/>
        <family val="4"/>
        <charset val="136"/>
      </rPr>
      <t>信音</t>
    </r>
  </si>
  <si>
    <r>
      <t xml:space="preserve"> </t>
    </r>
    <r>
      <rPr>
        <sz val="12"/>
        <rFont val="標楷體"/>
        <family val="4"/>
        <charset val="136"/>
      </rPr>
      <t>九豪</t>
    </r>
  </si>
  <si>
    <r>
      <t xml:space="preserve"> </t>
    </r>
    <r>
      <rPr>
        <sz val="12"/>
        <rFont val="標楷體"/>
        <family val="4"/>
        <charset val="136"/>
      </rPr>
      <t>普誠</t>
    </r>
  </si>
  <si>
    <r>
      <t xml:space="preserve"> </t>
    </r>
    <r>
      <rPr>
        <sz val="12"/>
        <rFont val="標楷體"/>
        <family val="4"/>
        <charset val="136"/>
      </rPr>
      <t>上亞科技</t>
    </r>
  </si>
  <si>
    <r>
      <t xml:space="preserve"> </t>
    </r>
    <r>
      <rPr>
        <sz val="12"/>
        <rFont val="標楷體"/>
        <family val="4"/>
        <charset val="136"/>
      </rPr>
      <t>萬旭</t>
    </r>
  </si>
  <si>
    <r>
      <t xml:space="preserve"> </t>
    </r>
    <r>
      <rPr>
        <sz val="12"/>
        <rFont val="標楷體"/>
        <family val="4"/>
        <charset val="136"/>
      </rPr>
      <t>茂達</t>
    </r>
  </si>
  <si>
    <r>
      <t xml:space="preserve"> </t>
    </r>
    <r>
      <rPr>
        <sz val="12"/>
        <rFont val="標楷體"/>
        <family val="4"/>
        <charset val="136"/>
      </rPr>
      <t>訊達</t>
    </r>
  </si>
  <si>
    <r>
      <t xml:space="preserve"> </t>
    </r>
    <r>
      <rPr>
        <sz val="12"/>
        <rFont val="標楷體"/>
        <family val="4"/>
        <charset val="136"/>
      </rPr>
      <t>振曜</t>
    </r>
  </si>
  <si>
    <r>
      <t xml:space="preserve"> </t>
    </r>
    <r>
      <rPr>
        <sz val="12"/>
        <rFont val="標楷體"/>
        <family val="4"/>
        <charset val="136"/>
      </rPr>
      <t>得利影</t>
    </r>
  </si>
  <si>
    <r>
      <t xml:space="preserve"> </t>
    </r>
    <r>
      <rPr>
        <sz val="12"/>
        <rFont val="標楷體"/>
        <family val="4"/>
        <charset val="136"/>
      </rPr>
      <t>耕興</t>
    </r>
  </si>
  <si>
    <r>
      <t xml:space="preserve"> </t>
    </r>
    <r>
      <rPr>
        <sz val="12"/>
        <rFont val="標楷體"/>
        <family val="4"/>
        <charset val="136"/>
      </rPr>
      <t>頎邦</t>
    </r>
  </si>
  <si>
    <r>
      <t xml:space="preserve"> </t>
    </r>
    <r>
      <rPr>
        <sz val="12"/>
        <rFont val="標楷體"/>
        <family val="4"/>
        <charset val="136"/>
      </rPr>
      <t>驊宏資</t>
    </r>
  </si>
  <si>
    <r>
      <t xml:space="preserve"> </t>
    </r>
    <r>
      <rPr>
        <sz val="12"/>
        <rFont val="標楷體"/>
        <family val="4"/>
        <charset val="136"/>
      </rPr>
      <t>撼訊</t>
    </r>
  </si>
  <si>
    <r>
      <t xml:space="preserve"> </t>
    </r>
    <r>
      <rPr>
        <sz val="12"/>
        <rFont val="標楷體"/>
        <family val="4"/>
        <charset val="136"/>
      </rPr>
      <t>晉倫</t>
    </r>
  </si>
  <si>
    <r>
      <t xml:space="preserve"> </t>
    </r>
    <r>
      <rPr>
        <sz val="12"/>
        <rFont val="標楷體"/>
        <family val="4"/>
        <charset val="136"/>
      </rPr>
      <t>順發</t>
    </r>
  </si>
  <si>
    <r>
      <t xml:space="preserve"> </t>
    </r>
    <r>
      <rPr>
        <sz val="12"/>
        <rFont val="標楷體"/>
        <family val="4"/>
        <charset val="136"/>
      </rPr>
      <t>松上</t>
    </r>
  </si>
  <si>
    <r>
      <t xml:space="preserve"> </t>
    </r>
    <r>
      <rPr>
        <sz val="12"/>
        <rFont val="標楷體"/>
        <family val="4"/>
        <charset val="136"/>
      </rPr>
      <t>禾昌</t>
    </r>
  </si>
  <si>
    <r>
      <t xml:space="preserve"> </t>
    </r>
    <r>
      <rPr>
        <sz val="12"/>
        <rFont val="標楷體"/>
        <family val="4"/>
        <charset val="136"/>
      </rPr>
      <t>欣技</t>
    </r>
  </si>
  <si>
    <r>
      <t xml:space="preserve"> </t>
    </r>
    <r>
      <rPr>
        <sz val="12"/>
        <rFont val="標楷體"/>
        <family val="4"/>
        <charset val="136"/>
      </rPr>
      <t>捷波</t>
    </r>
  </si>
  <si>
    <r>
      <t xml:space="preserve"> </t>
    </r>
    <r>
      <rPr>
        <sz val="12"/>
        <rFont val="標楷體"/>
        <family val="4"/>
        <charset val="136"/>
      </rPr>
      <t>華電網</t>
    </r>
  </si>
  <si>
    <r>
      <t xml:space="preserve"> </t>
    </r>
    <r>
      <rPr>
        <sz val="12"/>
        <rFont val="標楷體"/>
        <family val="4"/>
        <charset val="136"/>
      </rPr>
      <t>久正</t>
    </r>
  </si>
  <si>
    <r>
      <t xml:space="preserve"> </t>
    </r>
    <r>
      <rPr>
        <sz val="12"/>
        <rFont val="標楷體"/>
        <family val="4"/>
        <charset val="136"/>
      </rPr>
      <t>昱泉</t>
    </r>
  </si>
  <si>
    <r>
      <t xml:space="preserve"> </t>
    </r>
    <r>
      <rPr>
        <sz val="12"/>
        <rFont val="標楷體"/>
        <family val="4"/>
        <charset val="136"/>
      </rPr>
      <t>統振</t>
    </r>
  </si>
  <si>
    <r>
      <t xml:space="preserve"> </t>
    </r>
    <r>
      <rPr>
        <sz val="12"/>
        <rFont val="標楷體"/>
        <family val="4"/>
        <charset val="136"/>
      </rPr>
      <t>大城地產</t>
    </r>
  </si>
  <si>
    <r>
      <t xml:space="preserve"> </t>
    </r>
    <r>
      <rPr>
        <sz val="12"/>
        <rFont val="標楷體"/>
        <family val="4"/>
        <charset val="136"/>
      </rPr>
      <t>信昌電</t>
    </r>
  </si>
  <si>
    <r>
      <t xml:space="preserve"> </t>
    </r>
    <r>
      <rPr>
        <sz val="12"/>
        <rFont val="標楷體"/>
        <family val="4"/>
        <charset val="136"/>
      </rPr>
      <t>安碁</t>
    </r>
  </si>
  <si>
    <r>
      <t xml:space="preserve"> </t>
    </r>
    <r>
      <rPr>
        <sz val="12"/>
        <rFont val="標楷體"/>
        <family val="4"/>
        <charset val="136"/>
      </rPr>
      <t>立敦</t>
    </r>
  </si>
  <si>
    <r>
      <t xml:space="preserve"> </t>
    </r>
    <r>
      <rPr>
        <sz val="12"/>
        <rFont val="標楷體"/>
        <family val="4"/>
        <charset val="136"/>
      </rPr>
      <t>亞通</t>
    </r>
  </si>
  <si>
    <r>
      <t xml:space="preserve"> </t>
    </r>
    <r>
      <rPr>
        <sz val="12"/>
        <rFont val="標楷體"/>
        <family val="4"/>
        <charset val="136"/>
      </rPr>
      <t>橘子</t>
    </r>
  </si>
  <si>
    <r>
      <t xml:space="preserve"> </t>
    </r>
    <r>
      <rPr>
        <sz val="12"/>
        <rFont val="標楷體"/>
        <family val="4"/>
        <charset val="136"/>
      </rPr>
      <t>合晶</t>
    </r>
  </si>
  <si>
    <r>
      <t xml:space="preserve"> </t>
    </r>
    <r>
      <rPr>
        <sz val="12"/>
        <rFont val="標楷體"/>
        <family val="4"/>
        <charset val="136"/>
      </rPr>
      <t>幃翔</t>
    </r>
  </si>
  <si>
    <r>
      <t xml:space="preserve"> </t>
    </r>
    <r>
      <rPr>
        <sz val="12"/>
        <rFont val="標楷體"/>
        <family val="4"/>
        <charset val="136"/>
      </rPr>
      <t>新潤</t>
    </r>
  </si>
  <si>
    <r>
      <t xml:space="preserve"> </t>
    </r>
    <r>
      <rPr>
        <sz val="12"/>
        <rFont val="標楷體"/>
        <family val="4"/>
        <charset val="136"/>
      </rPr>
      <t>萬潤</t>
    </r>
  </si>
  <si>
    <r>
      <t xml:space="preserve"> </t>
    </r>
    <r>
      <rPr>
        <sz val="12"/>
        <rFont val="標楷體"/>
        <family val="4"/>
        <charset val="136"/>
      </rPr>
      <t>廣明</t>
    </r>
  </si>
  <si>
    <r>
      <t xml:space="preserve"> </t>
    </r>
    <r>
      <rPr>
        <sz val="12"/>
        <rFont val="標楷體"/>
        <family val="4"/>
        <charset val="136"/>
      </rPr>
      <t>萬泰科</t>
    </r>
  </si>
  <si>
    <r>
      <t xml:space="preserve"> </t>
    </r>
    <r>
      <rPr>
        <sz val="12"/>
        <rFont val="標楷體"/>
        <family val="4"/>
        <charset val="136"/>
      </rPr>
      <t>育富</t>
    </r>
  </si>
  <si>
    <r>
      <t xml:space="preserve"> </t>
    </r>
    <r>
      <rPr>
        <sz val="12"/>
        <rFont val="標楷體"/>
        <family val="4"/>
        <charset val="136"/>
      </rPr>
      <t>詩肯</t>
    </r>
  </si>
  <si>
    <r>
      <t xml:space="preserve"> </t>
    </r>
    <r>
      <rPr>
        <sz val="12"/>
        <rFont val="標楷體"/>
        <family val="4"/>
        <charset val="136"/>
      </rPr>
      <t>瑞築</t>
    </r>
  </si>
  <si>
    <r>
      <t xml:space="preserve"> </t>
    </r>
    <r>
      <rPr>
        <sz val="12"/>
        <rFont val="標楷體"/>
        <family val="4"/>
        <charset val="136"/>
      </rPr>
      <t>天品</t>
    </r>
  </si>
  <si>
    <r>
      <t xml:space="preserve"> </t>
    </r>
    <r>
      <rPr>
        <sz val="12"/>
        <rFont val="標楷體"/>
        <family val="4"/>
        <charset val="136"/>
      </rPr>
      <t>海韻電</t>
    </r>
  </si>
  <si>
    <r>
      <t xml:space="preserve"> </t>
    </r>
    <r>
      <rPr>
        <sz val="12"/>
        <rFont val="標楷體"/>
        <family val="4"/>
        <charset val="136"/>
      </rPr>
      <t>艾華</t>
    </r>
  </si>
  <si>
    <r>
      <t xml:space="preserve"> </t>
    </r>
    <r>
      <rPr>
        <sz val="12"/>
        <rFont val="標楷體"/>
        <family val="4"/>
        <charset val="136"/>
      </rPr>
      <t>雷科</t>
    </r>
  </si>
  <si>
    <r>
      <t xml:space="preserve"> </t>
    </r>
    <r>
      <rPr>
        <sz val="12"/>
        <rFont val="標楷體"/>
        <family val="4"/>
        <charset val="136"/>
      </rPr>
      <t>日揚</t>
    </r>
  </si>
  <si>
    <r>
      <t xml:space="preserve"> </t>
    </r>
    <r>
      <rPr>
        <sz val="12"/>
        <rFont val="標楷體"/>
        <family val="4"/>
        <charset val="136"/>
      </rPr>
      <t>慶生</t>
    </r>
  </si>
  <si>
    <r>
      <t xml:space="preserve"> </t>
    </r>
    <r>
      <rPr>
        <sz val="12"/>
        <rFont val="標楷體"/>
        <family val="4"/>
        <charset val="136"/>
      </rPr>
      <t>理銘</t>
    </r>
  </si>
  <si>
    <r>
      <t xml:space="preserve"> </t>
    </r>
    <r>
      <rPr>
        <sz val="12"/>
        <rFont val="標楷體"/>
        <family val="4"/>
        <charset val="136"/>
      </rPr>
      <t>中探針</t>
    </r>
  </si>
  <si>
    <r>
      <t xml:space="preserve"> </t>
    </r>
    <r>
      <rPr>
        <sz val="12"/>
        <rFont val="標楷體"/>
        <family val="4"/>
        <charset val="136"/>
      </rPr>
      <t>豪勉</t>
    </r>
  </si>
  <si>
    <r>
      <t xml:space="preserve"> </t>
    </r>
    <r>
      <rPr>
        <sz val="12"/>
        <rFont val="標楷體"/>
        <family val="4"/>
        <charset val="136"/>
      </rPr>
      <t>富旺</t>
    </r>
  </si>
  <si>
    <r>
      <t xml:space="preserve"> </t>
    </r>
    <r>
      <rPr>
        <sz val="12"/>
        <rFont val="標楷體"/>
        <family val="4"/>
        <charset val="136"/>
      </rPr>
      <t>岳豐</t>
    </r>
  </si>
  <si>
    <r>
      <t xml:space="preserve"> </t>
    </r>
    <r>
      <rPr>
        <sz val="12"/>
        <rFont val="標楷體"/>
        <family val="4"/>
        <charset val="136"/>
      </rPr>
      <t>晉泰</t>
    </r>
  </si>
  <si>
    <r>
      <t xml:space="preserve"> </t>
    </r>
    <r>
      <rPr>
        <sz val="12"/>
        <rFont val="標楷體"/>
        <family val="4"/>
        <charset val="136"/>
      </rPr>
      <t>上揚</t>
    </r>
  </si>
  <si>
    <r>
      <t xml:space="preserve"> </t>
    </r>
    <r>
      <rPr>
        <sz val="12"/>
        <rFont val="標楷體"/>
        <family val="4"/>
        <charset val="136"/>
      </rPr>
      <t>旺矽</t>
    </r>
  </si>
  <si>
    <r>
      <t xml:space="preserve"> </t>
    </r>
    <r>
      <rPr>
        <sz val="12"/>
        <rFont val="標楷體"/>
        <family val="4"/>
        <charset val="136"/>
      </rPr>
      <t>茂綸</t>
    </r>
  </si>
  <si>
    <r>
      <t xml:space="preserve"> </t>
    </r>
    <r>
      <rPr>
        <sz val="12"/>
        <rFont val="標楷體"/>
        <family val="4"/>
        <charset val="136"/>
      </rPr>
      <t>全譜</t>
    </r>
  </si>
  <si>
    <r>
      <t xml:space="preserve"> </t>
    </r>
    <r>
      <rPr>
        <sz val="12"/>
        <rFont val="標楷體"/>
        <family val="4"/>
        <charset val="136"/>
      </rPr>
      <t>研通</t>
    </r>
  </si>
  <si>
    <r>
      <t xml:space="preserve"> </t>
    </r>
    <r>
      <rPr>
        <sz val="12"/>
        <rFont val="標楷體"/>
        <family val="4"/>
        <charset val="136"/>
      </rPr>
      <t>系微</t>
    </r>
  </si>
  <si>
    <r>
      <t xml:space="preserve"> </t>
    </r>
    <r>
      <rPr>
        <sz val="12"/>
        <rFont val="標楷體"/>
        <family val="4"/>
        <charset val="136"/>
      </rPr>
      <t>旺玖</t>
    </r>
  </si>
  <si>
    <r>
      <t xml:space="preserve"> </t>
    </r>
    <r>
      <rPr>
        <sz val="12"/>
        <rFont val="標楷體"/>
        <family val="4"/>
        <charset val="136"/>
      </rPr>
      <t>高僑</t>
    </r>
  </si>
  <si>
    <r>
      <t xml:space="preserve"> </t>
    </r>
    <r>
      <rPr>
        <sz val="12"/>
        <rFont val="標楷體"/>
        <family val="4"/>
        <charset val="136"/>
      </rPr>
      <t>中湛</t>
    </r>
  </si>
  <si>
    <r>
      <t xml:space="preserve"> </t>
    </r>
    <r>
      <rPr>
        <sz val="12"/>
        <rFont val="標楷體"/>
        <family val="4"/>
        <charset val="136"/>
      </rPr>
      <t>驊訊</t>
    </r>
  </si>
  <si>
    <r>
      <t xml:space="preserve"> </t>
    </r>
    <r>
      <rPr>
        <sz val="12"/>
        <rFont val="標楷體"/>
        <family val="4"/>
        <charset val="136"/>
      </rPr>
      <t>松崗</t>
    </r>
  </si>
  <si>
    <r>
      <t xml:space="preserve"> </t>
    </r>
    <r>
      <rPr>
        <sz val="12"/>
        <rFont val="標楷體"/>
        <family val="4"/>
        <charset val="136"/>
      </rPr>
      <t>易通展</t>
    </r>
  </si>
  <si>
    <r>
      <t xml:space="preserve"> </t>
    </r>
    <r>
      <rPr>
        <sz val="12"/>
        <rFont val="標楷體"/>
        <family val="4"/>
        <charset val="136"/>
      </rPr>
      <t>立康</t>
    </r>
  </si>
  <si>
    <r>
      <t xml:space="preserve"> </t>
    </r>
    <r>
      <rPr>
        <sz val="12"/>
        <rFont val="標楷體"/>
        <family val="4"/>
        <charset val="136"/>
      </rPr>
      <t>茂迪</t>
    </r>
  </si>
  <si>
    <r>
      <t xml:space="preserve"> </t>
    </r>
    <r>
      <rPr>
        <sz val="12"/>
        <rFont val="標楷體"/>
        <family val="4"/>
        <charset val="136"/>
      </rPr>
      <t>立端</t>
    </r>
  </si>
  <si>
    <r>
      <t xml:space="preserve"> </t>
    </r>
    <r>
      <rPr>
        <sz val="12"/>
        <rFont val="標楷體"/>
        <family val="4"/>
        <charset val="136"/>
      </rPr>
      <t>臺龍</t>
    </r>
  </si>
  <si>
    <r>
      <t xml:space="preserve"> </t>
    </r>
    <r>
      <rPr>
        <sz val="12"/>
        <rFont val="標楷體"/>
        <family val="4"/>
        <charset val="136"/>
      </rPr>
      <t>沛波</t>
    </r>
  </si>
  <si>
    <r>
      <t xml:space="preserve"> </t>
    </r>
    <r>
      <rPr>
        <sz val="12"/>
        <rFont val="標楷體"/>
        <family val="4"/>
        <charset val="136"/>
      </rPr>
      <t>百徽</t>
    </r>
  </si>
  <si>
    <r>
      <t xml:space="preserve"> </t>
    </r>
    <r>
      <rPr>
        <sz val="12"/>
        <rFont val="標楷體"/>
        <family val="4"/>
        <charset val="136"/>
      </rPr>
      <t>久元</t>
    </r>
  </si>
  <si>
    <r>
      <t xml:space="preserve"> </t>
    </r>
    <r>
      <rPr>
        <sz val="12"/>
        <rFont val="標楷體"/>
        <family val="4"/>
        <charset val="136"/>
      </rPr>
      <t>普萊德</t>
    </r>
  </si>
  <si>
    <r>
      <t xml:space="preserve"> </t>
    </r>
    <r>
      <rPr>
        <sz val="12"/>
        <rFont val="標楷體"/>
        <family val="4"/>
        <charset val="136"/>
      </rPr>
      <t>富裔</t>
    </r>
  </si>
  <si>
    <r>
      <t xml:space="preserve"> </t>
    </r>
    <r>
      <rPr>
        <sz val="12"/>
        <rFont val="標楷體"/>
        <family val="4"/>
        <charset val="136"/>
      </rPr>
      <t>方土昶</t>
    </r>
  </si>
  <si>
    <r>
      <t xml:space="preserve"> </t>
    </r>
    <r>
      <rPr>
        <sz val="12"/>
        <rFont val="標楷體"/>
        <family val="4"/>
        <charset val="136"/>
      </rPr>
      <t>泰詠</t>
    </r>
  </si>
  <si>
    <r>
      <t xml:space="preserve"> </t>
    </r>
    <r>
      <rPr>
        <sz val="12"/>
        <rFont val="標楷體"/>
        <family val="4"/>
        <charset val="136"/>
      </rPr>
      <t>倍微</t>
    </r>
  </si>
  <si>
    <r>
      <t xml:space="preserve"> </t>
    </r>
    <r>
      <rPr>
        <sz val="12"/>
        <rFont val="標楷體"/>
        <family val="4"/>
        <charset val="136"/>
      </rPr>
      <t>台燿</t>
    </r>
  </si>
  <si>
    <r>
      <t xml:space="preserve"> </t>
    </r>
    <r>
      <rPr>
        <sz val="12"/>
        <rFont val="標楷體"/>
        <family val="4"/>
        <charset val="136"/>
      </rPr>
      <t>元山</t>
    </r>
  </si>
  <si>
    <r>
      <t xml:space="preserve"> </t>
    </r>
    <r>
      <rPr>
        <sz val="12"/>
        <rFont val="標楷體"/>
        <family val="4"/>
        <charset val="136"/>
      </rPr>
      <t>安鈦克</t>
    </r>
  </si>
  <si>
    <r>
      <t xml:space="preserve"> </t>
    </r>
    <r>
      <rPr>
        <sz val="12"/>
        <rFont val="標楷體"/>
        <family val="4"/>
        <charset val="136"/>
      </rPr>
      <t>胡連</t>
    </r>
  </si>
  <si>
    <r>
      <t xml:space="preserve"> </t>
    </r>
    <r>
      <rPr>
        <sz val="12"/>
        <rFont val="標楷體"/>
        <family val="4"/>
        <charset val="136"/>
      </rPr>
      <t>佳邦</t>
    </r>
  </si>
  <si>
    <r>
      <t xml:space="preserve"> </t>
    </r>
    <r>
      <rPr>
        <sz val="12"/>
        <rFont val="標楷體"/>
        <family val="4"/>
        <charset val="136"/>
      </rPr>
      <t>元隆</t>
    </r>
  </si>
  <si>
    <r>
      <t xml:space="preserve"> </t>
    </r>
    <r>
      <rPr>
        <sz val="12"/>
        <rFont val="標楷體"/>
        <family val="4"/>
        <charset val="136"/>
      </rPr>
      <t>良維</t>
    </r>
  </si>
  <si>
    <r>
      <t xml:space="preserve"> </t>
    </r>
    <r>
      <rPr>
        <sz val="12"/>
        <rFont val="標楷體"/>
        <family val="4"/>
        <charset val="136"/>
      </rPr>
      <t>沛亨</t>
    </r>
  </si>
  <si>
    <r>
      <t xml:space="preserve"> </t>
    </r>
    <r>
      <rPr>
        <sz val="12"/>
        <rFont val="標楷體"/>
        <family val="4"/>
        <charset val="136"/>
      </rPr>
      <t>迅德</t>
    </r>
  </si>
  <si>
    <r>
      <t xml:space="preserve"> </t>
    </r>
    <r>
      <rPr>
        <sz val="12"/>
        <rFont val="標楷體"/>
        <family val="4"/>
        <charset val="136"/>
      </rPr>
      <t>智基</t>
    </r>
  </si>
  <si>
    <r>
      <t xml:space="preserve"> </t>
    </r>
    <r>
      <rPr>
        <sz val="12"/>
        <rFont val="標楷體"/>
        <family val="4"/>
        <charset val="136"/>
      </rPr>
      <t>通訊</t>
    </r>
    <r>
      <rPr>
        <sz val="12"/>
        <rFont val="Times New Roman"/>
        <family val="1"/>
      </rPr>
      <t>-KY</t>
    </r>
  </si>
  <si>
    <r>
      <t xml:space="preserve"> </t>
    </r>
    <r>
      <rPr>
        <sz val="12"/>
        <rFont val="標楷體"/>
        <family val="4"/>
        <charset val="136"/>
      </rPr>
      <t>晶焱</t>
    </r>
  </si>
  <si>
    <r>
      <t xml:space="preserve"> </t>
    </r>
    <r>
      <rPr>
        <sz val="12"/>
        <rFont val="標楷體"/>
        <family val="4"/>
        <charset val="136"/>
      </rPr>
      <t>韋僑</t>
    </r>
  </si>
  <si>
    <r>
      <t xml:space="preserve"> </t>
    </r>
    <r>
      <rPr>
        <sz val="12"/>
        <rFont val="標楷體"/>
        <family val="4"/>
        <charset val="136"/>
      </rPr>
      <t>詠昇</t>
    </r>
  </si>
  <si>
    <r>
      <t xml:space="preserve"> </t>
    </r>
    <r>
      <rPr>
        <sz val="12"/>
        <rFont val="標楷體"/>
        <family val="4"/>
        <charset val="136"/>
      </rPr>
      <t>京晨科</t>
    </r>
  </si>
  <si>
    <r>
      <t xml:space="preserve"> </t>
    </r>
    <r>
      <rPr>
        <sz val="12"/>
        <rFont val="標楷體"/>
        <family val="4"/>
        <charset val="136"/>
      </rPr>
      <t>易發</t>
    </r>
  </si>
  <si>
    <r>
      <t xml:space="preserve"> </t>
    </r>
    <r>
      <rPr>
        <sz val="12"/>
        <rFont val="標楷體"/>
        <family val="4"/>
        <charset val="136"/>
      </rPr>
      <t>今展科</t>
    </r>
  </si>
  <si>
    <r>
      <t xml:space="preserve"> </t>
    </r>
    <r>
      <rPr>
        <sz val="12"/>
        <rFont val="標楷體"/>
        <family val="4"/>
        <charset val="136"/>
      </rPr>
      <t>大中</t>
    </r>
  </si>
  <si>
    <r>
      <t xml:space="preserve"> </t>
    </r>
    <r>
      <rPr>
        <sz val="12"/>
        <rFont val="標楷體"/>
        <family val="4"/>
        <charset val="136"/>
      </rPr>
      <t>廣錠</t>
    </r>
  </si>
  <si>
    <r>
      <t xml:space="preserve"> </t>
    </r>
    <r>
      <rPr>
        <sz val="12"/>
        <rFont val="標楷體"/>
        <family val="4"/>
        <charset val="136"/>
      </rPr>
      <t>藥華藥</t>
    </r>
  </si>
  <si>
    <r>
      <t xml:space="preserve"> </t>
    </r>
    <r>
      <rPr>
        <sz val="12"/>
        <rFont val="標楷體"/>
        <family val="4"/>
        <charset val="136"/>
      </rPr>
      <t>紘康</t>
    </r>
  </si>
  <si>
    <r>
      <t xml:space="preserve"> </t>
    </r>
    <r>
      <rPr>
        <sz val="12"/>
        <rFont val="標楷體"/>
        <family val="4"/>
        <charset val="136"/>
      </rPr>
      <t>益得</t>
    </r>
  </si>
  <si>
    <r>
      <t xml:space="preserve"> </t>
    </r>
    <r>
      <rPr>
        <sz val="12"/>
        <rFont val="標楷體"/>
        <family val="4"/>
        <charset val="136"/>
      </rPr>
      <t>神盾</t>
    </r>
  </si>
  <si>
    <r>
      <t xml:space="preserve"> </t>
    </r>
    <r>
      <rPr>
        <sz val="12"/>
        <rFont val="標楷體"/>
        <family val="4"/>
        <charset val="136"/>
      </rPr>
      <t>威潤</t>
    </r>
  </si>
  <si>
    <r>
      <t xml:space="preserve"> </t>
    </r>
    <r>
      <rPr>
        <sz val="12"/>
        <rFont val="標楷體"/>
        <family val="4"/>
        <charset val="136"/>
      </rPr>
      <t>大樹</t>
    </r>
  </si>
  <si>
    <r>
      <t xml:space="preserve"> </t>
    </r>
    <r>
      <rPr>
        <sz val="12"/>
        <rFont val="標楷體"/>
        <family val="4"/>
        <charset val="136"/>
      </rPr>
      <t>宇智</t>
    </r>
  </si>
  <si>
    <r>
      <t xml:space="preserve"> </t>
    </r>
    <r>
      <rPr>
        <sz val="12"/>
        <rFont val="標楷體"/>
        <family val="4"/>
        <charset val="136"/>
      </rPr>
      <t>弘煜科</t>
    </r>
  </si>
  <si>
    <r>
      <t xml:space="preserve"> </t>
    </r>
    <r>
      <rPr>
        <sz val="12"/>
        <rFont val="標楷體"/>
        <family val="4"/>
        <charset val="136"/>
      </rPr>
      <t>點序</t>
    </r>
  </si>
  <si>
    <r>
      <t xml:space="preserve"> </t>
    </r>
    <r>
      <rPr>
        <sz val="12"/>
        <rFont val="標楷體"/>
        <family val="4"/>
        <charset val="136"/>
      </rPr>
      <t>互動</t>
    </r>
  </si>
  <si>
    <r>
      <t xml:space="preserve"> </t>
    </r>
    <r>
      <rPr>
        <sz val="12"/>
        <rFont val="標楷體"/>
        <family val="4"/>
        <charset val="136"/>
      </rPr>
      <t>環球晶</t>
    </r>
  </si>
  <si>
    <r>
      <t xml:space="preserve"> </t>
    </r>
    <r>
      <rPr>
        <sz val="12"/>
        <rFont val="標楷體"/>
        <family val="4"/>
        <charset val="136"/>
      </rPr>
      <t>生華科</t>
    </r>
  </si>
  <si>
    <r>
      <t xml:space="preserve"> </t>
    </r>
    <r>
      <rPr>
        <sz val="12"/>
        <rFont val="標楷體"/>
        <family val="4"/>
        <charset val="136"/>
      </rPr>
      <t>九齊</t>
    </r>
  </si>
  <si>
    <r>
      <t xml:space="preserve"> </t>
    </r>
    <r>
      <rPr>
        <sz val="12"/>
        <rFont val="標楷體"/>
        <family val="4"/>
        <charset val="136"/>
      </rPr>
      <t>科懋</t>
    </r>
  </si>
  <si>
    <r>
      <t xml:space="preserve"> </t>
    </r>
    <r>
      <rPr>
        <sz val="12"/>
        <rFont val="標楷體"/>
        <family val="4"/>
        <charset val="136"/>
      </rPr>
      <t>益安</t>
    </r>
  </si>
  <si>
    <r>
      <t xml:space="preserve"> </t>
    </r>
    <r>
      <rPr>
        <sz val="12"/>
        <rFont val="標楷體"/>
        <family val="4"/>
        <charset val="136"/>
      </rPr>
      <t>雙邦</t>
    </r>
  </si>
  <si>
    <r>
      <t xml:space="preserve"> </t>
    </r>
    <r>
      <rPr>
        <sz val="12"/>
        <rFont val="標楷體"/>
        <family val="4"/>
        <charset val="136"/>
      </rPr>
      <t>惠光</t>
    </r>
  </si>
  <si>
    <r>
      <t xml:space="preserve"> </t>
    </r>
    <r>
      <rPr>
        <sz val="12"/>
        <rFont val="標楷體"/>
        <family val="4"/>
        <charset val="136"/>
      </rPr>
      <t>聚和</t>
    </r>
  </si>
  <si>
    <r>
      <t xml:space="preserve"> </t>
    </r>
    <r>
      <rPr>
        <sz val="12"/>
        <rFont val="標楷體"/>
        <family val="4"/>
        <charset val="136"/>
      </rPr>
      <t>精測</t>
    </r>
  </si>
  <si>
    <r>
      <t xml:space="preserve"> </t>
    </r>
    <r>
      <rPr>
        <sz val="12"/>
        <rFont val="標楷體"/>
        <family val="4"/>
        <charset val="136"/>
      </rPr>
      <t>啟發電</t>
    </r>
  </si>
  <si>
    <r>
      <t xml:space="preserve"> </t>
    </r>
    <r>
      <rPr>
        <sz val="12"/>
        <rFont val="標楷體"/>
        <family val="4"/>
        <charset val="136"/>
      </rPr>
      <t>芮特</t>
    </r>
    <r>
      <rPr>
        <sz val="12"/>
        <rFont val="Times New Roman"/>
        <family val="1"/>
      </rPr>
      <t>-KY</t>
    </r>
  </si>
  <si>
    <r>
      <t xml:space="preserve"> </t>
    </r>
    <r>
      <rPr>
        <sz val="12"/>
        <rFont val="標楷體"/>
        <family val="4"/>
        <charset val="136"/>
      </rPr>
      <t>勤崴國際</t>
    </r>
  </si>
  <si>
    <r>
      <t xml:space="preserve"> </t>
    </r>
    <r>
      <rPr>
        <sz val="12"/>
        <rFont val="標楷體"/>
        <family val="4"/>
        <charset val="136"/>
      </rPr>
      <t>保勝光學</t>
    </r>
  </si>
  <si>
    <r>
      <t xml:space="preserve"> </t>
    </r>
    <r>
      <rPr>
        <sz val="12"/>
        <rFont val="標楷體"/>
        <family val="4"/>
        <charset val="136"/>
      </rPr>
      <t>達爾膚</t>
    </r>
  </si>
  <si>
    <r>
      <t xml:space="preserve"> </t>
    </r>
    <r>
      <rPr>
        <sz val="12"/>
        <rFont val="標楷體"/>
        <family val="4"/>
        <charset val="136"/>
      </rPr>
      <t>明達醫</t>
    </r>
  </si>
  <si>
    <r>
      <t xml:space="preserve"> </t>
    </r>
    <r>
      <rPr>
        <sz val="12"/>
        <rFont val="標楷體"/>
        <family val="4"/>
        <charset val="136"/>
      </rPr>
      <t>創威</t>
    </r>
  </si>
  <si>
    <r>
      <t xml:space="preserve"> </t>
    </r>
    <r>
      <rPr>
        <sz val="12"/>
        <rFont val="標楷體"/>
        <family val="4"/>
        <charset val="136"/>
      </rPr>
      <t>瑞耘</t>
    </r>
  </si>
  <si>
    <r>
      <t xml:space="preserve"> </t>
    </r>
    <r>
      <rPr>
        <sz val="12"/>
        <rFont val="標楷體"/>
        <family val="4"/>
        <charset val="136"/>
      </rPr>
      <t>順藥</t>
    </r>
  </si>
  <si>
    <r>
      <t xml:space="preserve"> </t>
    </r>
    <r>
      <rPr>
        <sz val="12"/>
        <rFont val="標楷體"/>
        <family val="4"/>
        <charset val="136"/>
      </rPr>
      <t>倉和</t>
    </r>
  </si>
  <si>
    <r>
      <t xml:space="preserve"> </t>
    </r>
    <r>
      <rPr>
        <sz val="12"/>
        <rFont val="標楷體"/>
        <family val="4"/>
        <charset val="136"/>
      </rPr>
      <t>隆中</t>
    </r>
  </si>
  <si>
    <r>
      <t xml:space="preserve"> </t>
    </r>
    <r>
      <rPr>
        <sz val="12"/>
        <rFont val="標楷體"/>
        <family val="4"/>
        <charset val="136"/>
      </rPr>
      <t>正基</t>
    </r>
  </si>
  <si>
    <r>
      <t xml:space="preserve"> </t>
    </r>
    <r>
      <rPr>
        <sz val="12"/>
        <rFont val="標楷體"/>
        <family val="4"/>
        <charset val="136"/>
      </rPr>
      <t>高端疫苗</t>
    </r>
  </si>
  <si>
    <r>
      <t xml:space="preserve"> </t>
    </r>
    <r>
      <rPr>
        <sz val="12"/>
        <rFont val="標楷體"/>
        <family val="4"/>
        <charset val="136"/>
      </rPr>
      <t>長科</t>
    </r>
    <r>
      <rPr>
        <sz val="12"/>
        <rFont val="Times New Roman"/>
        <family val="1"/>
      </rPr>
      <t>*</t>
    </r>
  </si>
  <si>
    <r>
      <t xml:space="preserve"> </t>
    </r>
    <r>
      <rPr>
        <sz val="12"/>
        <rFont val="標楷體"/>
        <family val="4"/>
        <charset val="136"/>
      </rPr>
      <t>勝品</t>
    </r>
  </si>
  <si>
    <r>
      <t xml:space="preserve"> </t>
    </r>
    <r>
      <rPr>
        <sz val="12"/>
        <rFont val="標楷體"/>
        <family val="4"/>
        <charset val="136"/>
      </rPr>
      <t>欣普羅</t>
    </r>
  </si>
  <si>
    <r>
      <t xml:space="preserve"> </t>
    </r>
    <r>
      <rPr>
        <sz val="12"/>
        <rFont val="標楷體"/>
        <family val="4"/>
        <charset val="136"/>
      </rPr>
      <t>是方</t>
    </r>
  </si>
  <si>
    <r>
      <t xml:space="preserve"> </t>
    </r>
    <r>
      <rPr>
        <sz val="12"/>
        <rFont val="標楷體"/>
        <family val="4"/>
        <charset val="136"/>
      </rPr>
      <t>宏觀</t>
    </r>
  </si>
  <si>
    <r>
      <t xml:space="preserve"> </t>
    </r>
    <r>
      <rPr>
        <sz val="12"/>
        <rFont val="標楷體"/>
        <family val="4"/>
        <charset val="136"/>
      </rPr>
      <t>醫揚</t>
    </r>
  </si>
  <si>
    <r>
      <t xml:space="preserve"> </t>
    </r>
    <r>
      <rPr>
        <sz val="12"/>
        <rFont val="標楷體"/>
        <family val="4"/>
        <charset val="136"/>
      </rPr>
      <t>維田</t>
    </r>
  </si>
  <si>
    <r>
      <t xml:space="preserve"> </t>
    </r>
    <r>
      <rPr>
        <sz val="12"/>
        <rFont val="標楷體"/>
        <family val="4"/>
        <charset val="136"/>
      </rPr>
      <t>霈方</t>
    </r>
  </si>
  <si>
    <r>
      <t xml:space="preserve"> </t>
    </r>
    <r>
      <rPr>
        <sz val="12"/>
        <rFont val="標楷體"/>
        <family val="4"/>
        <charset val="136"/>
      </rPr>
      <t>逸達</t>
    </r>
  </si>
  <si>
    <r>
      <t xml:space="preserve"> </t>
    </r>
    <r>
      <rPr>
        <sz val="12"/>
        <rFont val="標楷體"/>
        <family val="4"/>
        <charset val="136"/>
      </rPr>
      <t>勁豐</t>
    </r>
  </si>
  <si>
    <r>
      <t xml:space="preserve"> </t>
    </r>
    <r>
      <rPr>
        <sz val="12"/>
        <rFont val="標楷體"/>
        <family val="4"/>
        <charset val="136"/>
      </rPr>
      <t>達邦蛋白</t>
    </r>
  </si>
  <si>
    <r>
      <t xml:space="preserve"> </t>
    </r>
    <r>
      <rPr>
        <sz val="12"/>
        <rFont val="標楷體"/>
        <family val="4"/>
        <charset val="136"/>
      </rPr>
      <t>南俊國際</t>
    </r>
  </si>
  <si>
    <r>
      <t xml:space="preserve"> </t>
    </r>
    <r>
      <rPr>
        <sz val="12"/>
        <rFont val="標楷體"/>
        <family val="4"/>
        <charset val="136"/>
      </rPr>
      <t>東典光電</t>
    </r>
  </si>
  <si>
    <r>
      <t xml:space="preserve"> </t>
    </r>
    <r>
      <rPr>
        <sz val="12"/>
        <rFont val="標楷體"/>
        <family val="4"/>
        <charset val="136"/>
      </rPr>
      <t>台康生技</t>
    </r>
  </si>
  <si>
    <r>
      <t xml:space="preserve"> </t>
    </r>
    <r>
      <rPr>
        <sz val="12"/>
        <rFont val="標楷體"/>
        <family val="4"/>
        <charset val="136"/>
      </rPr>
      <t>普鴻</t>
    </r>
  </si>
  <si>
    <r>
      <t xml:space="preserve"> </t>
    </r>
    <r>
      <rPr>
        <sz val="12"/>
        <rFont val="標楷體"/>
        <family val="4"/>
        <charset val="136"/>
      </rPr>
      <t>台灣銘板</t>
    </r>
  </si>
  <si>
    <r>
      <t xml:space="preserve"> </t>
    </r>
    <r>
      <rPr>
        <sz val="12"/>
        <rFont val="標楷體"/>
        <family val="4"/>
        <charset val="136"/>
      </rPr>
      <t>寬宏藝術</t>
    </r>
  </si>
  <si>
    <r>
      <t xml:space="preserve"> </t>
    </r>
    <r>
      <rPr>
        <sz val="12"/>
        <rFont val="標楷體"/>
        <family val="4"/>
        <charset val="136"/>
      </rPr>
      <t>富強鑫</t>
    </r>
  </si>
  <si>
    <r>
      <t xml:space="preserve"> </t>
    </r>
    <r>
      <rPr>
        <sz val="12"/>
        <rFont val="標楷體"/>
        <family val="4"/>
        <charset val="136"/>
      </rPr>
      <t>瀧澤科</t>
    </r>
  </si>
  <si>
    <r>
      <t xml:space="preserve"> </t>
    </r>
    <r>
      <rPr>
        <sz val="12"/>
        <rFont val="標楷體"/>
        <family val="4"/>
        <charset val="136"/>
      </rPr>
      <t>奈米醫材</t>
    </r>
  </si>
  <si>
    <r>
      <t xml:space="preserve"> </t>
    </r>
    <r>
      <rPr>
        <sz val="12"/>
        <rFont val="標楷體"/>
        <family val="4"/>
        <charset val="136"/>
      </rPr>
      <t>朋億</t>
    </r>
    <r>
      <rPr>
        <sz val="12"/>
        <rFont val="Times New Roman"/>
        <family val="1"/>
      </rPr>
      <t>*</t>
    </r>
  </si>
  <si>
    <r>
      <t xml:space="preserve"> </t>
    </r>
    <r>
      <rPr>
        <sz val="12"/>
        <rFont val="標楷體"/>
        <family val="4"/>
        <charset val="136"/>
      </rPr>
      <t>慧智</t>
    </r>
  </si>
  <si>
    <r>
      <t xml:space="preserve"> </t>
    </r>
    <r>
      <rPr>
        <sz val="12"/>
        <rFont val="標楷體"/>
        <family val="4"/>
        <charset val="136"/>
      </rPr>
      <t>特昇</t>
    </r>
    <r>
      <rPr>
        <sz val="12"/>
        <rFont val="Times New Roman"/>
        <family val="1"/>
      </rPr>
      <t>-KY</t>
    </r>
  </si>
  <si>
    <r>
      <t xml:space="preserve"> </t>
    </r>
    <r>
      <rPr>
        <sz val="12"/>
        <rFont val="標楷體"/>
        <family val="4"/>
        <charset val="136"/>
      </rPr>
      <t>萬年清</t>
    </r>
  </si>
  <si>
    <r>
      <t xml:space="preserve"> </t>
    </r>
    <r>
      <rPr>
        <sz val="12"/>
        <rFont val="標楷體"/>
        <family val="4"/>
        <charset val="136"/>
      </rPr>
      <t>泰金</t>
    </r>
    <r>
      <rPr>
        <sz val="12"/>
        <rFont val="Times New Roman"/>
        <family val="1"/>
      </rPr>
      <t>-KY</t>
    </r>
  </si>
  <si>
    <r>
      <t xml:space="preserve"> </t>
    </r>
    <r>
      <rPr>
        <sz val="12"/>
        <rFont val="標楷體"/>
        <family val="4"/>
        <charset val="136"/>
      </rPr>
      <t>均華</t>
    </r>
  </si>
  <si>
    <r>
      <t xml:space="preserve"> </t>
    </r>
    <r>
      <rPr>
        <sz val="12"/>
        <rFont val="標楷體"/>
        <family val="4"/>
        <charset val="136"/>
      </rPr>
      <t>富致</t>
    </r>
  </si>
  <si>
    <r>
      <t xml:space="preserve"> </t>
    </r>
    <r>
      <rPr>
        <sz val="12"/>
        <rFont val="標楷體"/>
        <family val="4"/>
        <charset val="136"/>
      </rPr>
      <t>台生材</t>
    </r>
  </si>
  <si>
    <r>
      <t xml:space="preserve"> </t>
    </r>
    <r>
      <rPr>
        <sz val="12"/>
        <rFont val="標楷體"/>
        <family val="4"/>
        <charset val="136"/>
      </rPr>
      <t>全宇昕</t>
    </r>
  </si>
  <si>
    <r>
      <t xml:space="preserve"> </t>
    </r>
    <r>
      <rPr>
        <sz val="12"/>
        <rFont val="標楷體"/>
        <family val="4"/>
        <charset val="136"/>
      </rPr>
      <t>天正國際</t>
    </r>
  </si>
  <si>
    <r>
      <t xml:space="preserve"> </t>
    </r>
    <r>
      <rPr>
        <sz val="12"/>
        <rFont val="標楷體"/>
        <family val="4"/>
        <charset val="136"/>
      </rPr>
      <t>威健生技</t>
    </r>
  </si>
  <si>
    <r>
      <t xml:space="preserve"> </t>
    </r>
    <r>
      <rPr>
        <sz val="12"/>
        <rFont val="標楷體"/>
        <family val="4"/>
        <charset val="136"/>
      </rPr>
      <t>樂斯科</t>
    </r>
  </si>
  <si>
    <r>
      <t xml:space="preserve"> </t>
    </r>
    <r>
      <rPr>
        <sz val="12"/>
        <rFont val="標楷體"/>
        <family val="4"/>
        <charset val="136"/>
      </rPr>
      <t>群翊</t>
    </r>
  </si>
  <si>
    <r>
      <t xml:space="preserve"> </t>
    </r>
    <r>
      <rPr>
        <sz val="12"/>
        <rFont val="標楷體"/>
        <family val="4"/>
        <charset val="136"/>
      </rPr>
      <t>信紘科</t>
    </r>
  </si>
  <si>
    <r>
      <t xml:space="preserve"> </t>
    </r>
    <r>
      <rPr>
        <sz val="12"/>
        <rFont val="標楷體"/>
        <family val="4"/>
        <charset val="136"/>
      </rPr>
      <t>鈺太</t>
    </r>
  </si>
  <si>
    <r>
      <t xml:space="preserve"> </t>
    </r>
    <r>
      <rPr>
        <sz val="12"/>
        <rFont val="標楷體"/>
        <family val="4"/>
        <charset val="136"/>
      </rPr>
      <t>鑫創電子</t>
    </r>
  </si>
  <si>
    <r>
      <t xml:space="preserve"> </t>
    </r>
    <r>
      <rPr>
        <sz val="12"/>
        <rFont val="標楷體"/>
        <family val="4"/>
        <charset val="136"/>
      </rPr>
      <t>雍智科技</t>
    </r>
  </si>
  <si>
    <r>
      <t xml:space="preserve"> </t>
    </r>
    <r>
      <rPr>
        <sz val="12"/>
        <rFont val="標楷體"/>
        <family val="4"/>
        <charset val="136"/>
      </rPr>
      <t>安格</t>
    </r>
  </si>
  <si>
    <r>
      <t xml:space="preserve"> </t>
    </r>
    <r>
      <rPr>
        <sz val="12"/>
        <rFont val="標楷體"/>
        <family val="4"/>
        <charset val="136"/>
      </rPr>
      <t>安碁資訊</t>
    </r>
  </si>
  <si>
    <r>
      <t xml:space="preserve"> </t>
    </r>
    <r>
      <rPr>
        <sz val="12"/>
        <rFont val="標楷體"/>
        <family val="4"/>
        <charset val="136"/>
      </rPr>
      <t>廣閎科</t>
    </r>
  </si>
  <si>
    <r>
      <t xml:space="preserve"> </t>
    </r>
    <r>
      <rPr>
        <sz val="12"/>
        <rFont val="標楷體"/>
        <family val="4"/>
        <charset val="136"/>
      </rPr>
      <t>東捷資訊</t>
    </r>
  </si>
  <si>
    <r>
      <t xml:space="preserve"> </t>
    </r>
    <r>
      <rPr>
        <sz val="12"/>
        <rFont val="標楷體"/>
        <family val="4"/>
        <charset val="136"/>
      </rPr>
      <t>軒郁</t>
    </r>
  </si>
  <si>
    <r>
      <t xml:space="preserve"> </t>
    </r>
    <r>
      <rPr>
        <sz val="12"/>
        <rFont val="標楷體"/>
        <family val="4"/>
        <charset val="136"/>
      </rPr>
      <t>天擎</t>
    </r>
  </si>
  <si>
    <r>
      <t xml:space="preserve"> </t>
    </r>
    <r>
      <rPr>
        <sz val="12"/>
        <rFont val="標楷體"/>
        <family val="4"/>
        <charset val="136"/>
      </rPr>
      <t>長聖</t>
    </r>
  </si>
  <si>
    <r>
      <t xml:space="preserve"> </t>
    </r>
    <r>
      <rPr>
        <sz val="12"/>
        <rFont val="標楷體"/>
        <family val="4"/>
        <charset val="136"/>
      </rPr>
      <t>應廣</t>
    </r>
  </si>
  <si>
    <r>
      <t xml:space="preserve"> </t>
    </r>
    <r>
      <rPr>
        <sz val="12"/>
        <rFont val="標楷體"/>
        <family val="4"/>
        <charset val="136"/>
      </rPr>
      <t>信實</t>
    </r>
  </si>
  <si>
    <r>
      <t xml:space="preserve"> </t>
    </r>
    <r>
      <rPr>
        <sz val="12"/>
        <rFont val="標楷體"/>
        <family val="4"/>
        <charset val="136"/>
      </rPr>
      <t>亞泰金屬</t>
    </r>
  </si>
  <si>
    <r>
      <t xml:space="preserve"> </t>
    </r>
    <r>
      <rPr>
        <sz val="12"/>
        <rFont val="標楷體"/>
        <family val="4"/>
        <charset val="136"/>
      </rPr>
      <t>上洋</t>
    </r>
  </si>
  <si>
    <r>
      <t xml:space="preserve"> </t>
    </r>
    <r>
      <rPr>
        <sz val="12"/>
        <rFont val="標楷體"/>
        <family val="4"/>
        <charset val="136"/>
      </rPr>
      <t>昇佳電子</t>
    </r>
  </si>
  <si>
    <r>
      <t xml:space="preserve"> </t>
    </r>
    <r>
      <rPr>
        <sz val="12"/>
        <rFont val="標楷體"/>
        <family val="4"/>
        <charset val="136"/>
      </rPr>
      <t>博晟生醫</t>
    </r>
  </si>
  <si>
    <r>
      <t xml:space="preserve"> </t>
    </r>
    <r>
      <rPr>
        <sz val="12"/>
        <rFont val="標楷體"/>
        <family val="4"/>
        <charset val="136"/>
      </rPr>
      <t>美達科技</t>
    </r>
  </si>
  <si>
    <r>
      <t xml:space="preserve"> </t>
    </r>
    <r>
      <rPr>
        <sz val="12"/>
        <rFont val="標楷體"/>
        <family val="4"/>
        <charset val="136"/>
      </rPr>
      <t>亨泰光</t>
    </r>
  </si>
  <si>
    <r>
      <t xml:space="preserve"> </t>
    </r>
    <r>
      <rPr>
        <sz val="12"/>
        <rFont val="標楷體"/>
        <family val="4"/>
        <charset val="136"/>
      </rPr>
      <t>智聯服務</t>
    </r>
  </si>
  <si>
    <r>
      <t xml:space="preserve"> </t>
    </r>
    <r>
      <rPr>
        <sz val="12"/>
        <rFont val="標楷體"/>
        <family val="4"/>
        <charset val="136"/>
      </rPr>
      <t>叡揚</t>
    </r>
  </si>
  <si>
    <r>
      <t xml:space="preserve"> </t>
    </r>
    <r>
      <rPr>
        <sz val="12"/>
        <rFont val="標楷體"/>
        <family val="4"/>
        <charset val="136"/>
      </rPr>
      <t>穩得</t>
    </r>
  </si>
  <si>
    <r>
      <t xml:space="preserve"> </t>
    </r>
    <r>
      <rPr>
        <sz val="12"/>
        <rFont val="標楷體"/>
        <family val="4"/>
        <charset val="136"/>
      </rPr>
      <t>達亞</t>
    </r>
  </si>
  <si>
    <r>
      <t xml:space="preserve"> </t>
    </r>
    <r>
      <rPr>
        <sz val="12"/>
        <rFont val="標楷體"/>
        <family val="4"/>
        <charset val="136"/>
      </rPr>
      <t>綠界科技</t>
    </r>
  </si>
  <si>
    <r>
      <t xml:space="preserve"> </t>
    </r>
    <r>
      <rPr>
        <sz val="12"/>
        <rFont val="標楷體"/>
        <family val="4"/>
        <charset val="136"/>
      </rPr>
      <t>台微醫</t>
    </r>
  </si>
  <si>
    <r>
      <t xml:space="preserve"> </t>
    </r>
    <r>
      <rPr>
        <sz val="12"/>
        <rFont val="標楷體"/>
        <family val="4"/>
        <charset val="136"/>
      </rPr>
      <t>華景電</t>
    </r>
  </si>
  <si>
    <r>
      <t xml:space="preserve"> </t>
    </r>
    <r>
      <rPr>
        <sz val="12"/>
        <rFont val="標楷體"/>
        <family val="4"/>
        <charset val="136"/>
      </rPr>
      <t>虎門科技</t>
    </r>
  </si>
  <si>
    <r>
      <t xml:space="preserve"> </t>
    </r>
    <r>
      <rPr>
        <sz val="12"/>
        <rFont val="標楷體"/>
        <family val="4"/>
        <charset val="136"/>
      </rPr>
      <t>崑鼎</t>
    </r>
  </si>
  <si>
    <r>
      <t xml:space="preserve"> </t>
    </r>
    <r>
      <rPr>
        <sz val="12"/>
        <rFont val="標楷體"/>
        <family val="4"/>
        <charset val="136"/>
      </rPr>
      <t>明係</t>
    </r>
  </si>
  <si>
    <r>
      <t xml:space="preserve"> </t>
    </r>
    <r>
      <rPr>
        <sz val="12"/>
        <rFont val="標楷體"/>
        <family val="4"/>
        <charset val="136"/>
      </rPr>
      <t>宏碁資訊</t>
    </r>
  </si>
  <si>
    <r>
      <t xml:space="preserve"> </t>
    </r>
    <r>
      <rPr>
        <sz val="12"/>
        <rFont val="標楷體"/>
        <family val="4"/>
        <charset val="136"/>
      </rPr>
      <t>聯寶</t>
    </r>
  </si>
  <si>
    <r>
      <t xml:space="preserve"> </t>
    </r>
    <r>
      <rPr>
        <sz val="12"/>
        <rFont val="標楷體"/>
        <family val="4"/>
        <charset val="136"/>
      </rPr>
      <t>濾能</t>
    </r>
  </si>
  <si>
    <r>
      <t xml:space="preserve"> </t>
    </r>
    <r>
      <rPr>
        <sz val="12"/>
        <rFont val="標楷體"/>
        <family val="4"/>
        <charset val="136"/>
      </rPr>
      <t>千附精密</t>
    </r>
  </si>
  <si>
    <r>
      <t xml:space="preserve"> </t>
    </r>
    <r>
      <rPr>
        <sz val="12"/>
        <rFont val="標楷體"/>
        <family val="4"/>
        <charset val="136"/>
      </rPr>
      <t>東研信超</t>
    </r>
  </si>
  <si>
    <r>
      <t xml:space="preserve"> </t>
    </r>
    <r>
      <rPr>
        <sz val="12"/>
        <rFont val="標楷體"/>
        <family val="4"/>
        <charset val="136"/>
      </rPr>
      <t>長佳智能</t>
    </r>
  </si>
  <si>
    <r>
      <t xml:space="preserve"> </t>
    </r>
    <r>
      <rPr>
        <sz val="12"/>
        <rFont val="標楷體"/>
        <family val="4"/>
        <charset val="136"/>
      </rPr>
      <t>進典</t>
    </r>
  </si>
  <si>
    <r>
      <t xml:space="preserve"> </t>
    </r>
    <r>
      <rPr>
        <sz val="12"/>
        <rFont val="標楷體"/>
        <family val="4"/>
        <charset val="136"/>
      </rPr>
      <t>綠茵</t>
    </r>
  </si>
  <si>
    <r>
      <t xml:space="preserve"> </t>
    </r>
    <r>
      <rPr>
        <sz val="12"/>
        <rFont val="標楷體"/>
        <family val="4"/>
        <charset val="136"/>
      </rPr>
      <t>數泓科</t>
    </r>
  </si>
  <si>
    <r>
      <t xml:space="preserve"> </t>
    </r>
    <r>
      <rPr>
        <sz val="12"/>
        <rFont val="標楷體"/>
        <family val="4"/>
        <charset val="136"/>
      </rPr>
      <t>鑫傳</t>
    </r>
  </si>
  <si>
    <r>
      <t xml:space="preserve"> </t>
    </r>
    <r>
      <rPr>
        <sz val="12"/>
        <rFont val="標楷體"/>
        <family val="4"/>
        <charset val="136"/>
      </rPr>
      <t>伯特光</t>
    </r>
  </si>
  <si>
    <r>
      <t xml:space="preserve"> </t>
    </r>
    <r>
      <rPr>
        <sz val="12"/>
        <rFont val="標楷體"/>
        <family val="4"/>
        <charset val="136"/>
      </rPr>
      <t>偉康科技</t>
    </r>
  </si>
  <si>
    <r>
      <t xml:space="preserve"> </t>
    </r>
    <r>
      <rPr>
        <sz val="12"/>
        <rFont val="標楷體"/>
        <family val="4"/>
        <charset val="136"/>
      </rPr>
      <t>騰雲</t>
    </r>
  </si>
  <si>
    <r>
      <t xml:space="preserve"> </t>
    </r>
    <r>
      <rPr>
        <sz val="12"/>
        <rFont val="標楷體"/>
        <family val="4"/>
        <charset val="136"/>
      </rPr>
      <t>倍力</t>
    </r>
  </si>
  <si>
    <r>
      <t xml:space="preserve"> </t>
    </r>
    <r>
      <rPr>
        <sz val="12"/>
        <rFont val="標楷體"/>
        <family val="4"/>
        <charset val="136"/>
      </rPr>
      <t>鏵友益</t>
    </r>
  </si>
  <si>
    <r>
      <t xml:space="preserve"> </t>
    </r>
    <r>
      <rPr>
        <sz val="12"/>
        <rFont val="標楷體"/>
        <family val="4"/>
        <charset val="136"/>
      </rPr>
      <t>衛司特</t>
    </r>
  </si>
  <si>
    <r>
      <t xml:space="preserve"> </t>
    </r>
    <r>
      <rPr>
        <sz val="12"/>
        <rFont val="標楷體"/>
        <family val="4"/>
        <charset val="136"/>
      </rPr>
      <t>宏碩系統</t>
    </r>
  </si>
  <si>
    <r>
      <t xml:space="preserve"> </t>
    </r>
    <r>
      <rPr>
        <sz val="12"/>
        <rFont val="標楷體"/>
        <family val="4"/>
        <charset val="136"/>
      </rPr>
      <t>伯鑫</t>
    </r>
  </si>
  <si>
    <r>
      <t xml:space="preserve"> </t>
    </r>
    <r>
      <rPr>
        <sz val="12"/>
        <rFont val="標楷體"/>
        <family val="4"/>
        <charset val="136"/>
      </rPr>
      <t>宸曜</t>
    </r>
  </si>
  <si>
    <r>
      <t xml:space="preserve"> </t>
    </r>
    <r>
      <rPr>
        <sz val="12"/>
        <rFont val="標楷體"/>
        <family val="4"/>
        <charset val="136"/>
      </rPr>
      <t>邑錡</t>
    </r>
  </si>
  <si>
    <r>
      <t xml:space="preserve"> </t>
    </r>
    <r>
      <rPr>
        <sz val="12"/>
        <rFont val="標楷體"/>
        <family val="4"/>
        <charset val="136"/>
      </rPr>
      <t>意德士</t>
    </r>
  </si>
  <si>
    <r>
      <t xml:space="preserve"> </t>
    </r>
    <r>
      <rPr>
        <sz val="12"/>
        <rFont val="標楷體"/>
        <family val="4"/>
        <charset val="136"/>
      </rPr>
      <t>佑華</t>
    </r>
  </si>
  <si>
    <r>
      <t xml:space="preserve"> </t>
    </r>
    <r>
      <rPr>
        <sz val="12"/>
        <rFont val="標楷體"/>
        <family val="4"/>
        <charset val="136"/>
      </rPr>
      <t>鈦昇</t>
    </r>
  </si>
  <si>
    <r>
      <t xml:space="preserve"> </t>
    </r>
    <r>
      <rPr>
        <sz val="12"/>
        <rFont val="標楷體"/>
        <family val="4"/>
        <charset val="136"/>
      </rPr>
      <t>光菱</t>
    </r>
  </si>
  <si>
    <r>
      <t xml:space="preserve"> </t>
    </r>
    <r>
      <rPr>
        <sz val="12"/>
        <rFont val="標楷體"/>
        <family val="4"/>
        <charset val="136"/>
      </rPr>
      <t>榮群</t>
    </r>
  </si>
  <si>
    <r>
      <t xml:space="preserve"> </t>
    </r>
    <r>
      <rPr>
        <sz val="12"/>
        <rFont val="標楷體"/>
        <family val="4"/>
        <charset val="136"/>
      </rPr>
      <t>長園科</t>
    </r>
  </si>
  <si>
    <r>
      <t xml:space="preserve"> </t>
    </r>
    <r>
      <rPr>
        <sz val="12"/>
        <rFont val="標楷體"/>
        <family val="4"/>
        <charset val="136"/>
      </rPr>
      <t>九暘</t>
    </r>
  </si>
  <si>
    <r>
      <t xml:space="preserve"> </t>
    </r>
    <r>
      <rPr>
        <sz val="12"/>
        <rFont val="標楷體"/>
        <family val="4"/>
        <charset val="136"/>
      </rPr>
      <t>金山電</t>
    </r>
  </si>
  <si>
    <r>
      <t xml:space="preserve"> </t>
    </r>
    <r>
      <rPr>
        <sz val="12"/>
        <rFont val="標楷體"/>
        <family val="4"/>
        <charset val="136"/>
      </rPr>
      <t>蜜望實</t>
    </r>
  </si>
  <si>
    <r>
      <t xml:space="preserve"> </t>
    </r>
    <r>
      <rPr>
        <sz val="12"/>
        <rFont val="標楷體"/>
        <family val="4"/>
        <charset val="136"/>
      </rPr>
      <t>網家</t>
    </r>
  </si>
  <si>
    <r>
      <t xml:space="preserve"> </t>
    </r>
    <r>
      <rPr>
        <sz val="12"/>
        <rFont val="標楷體"/>
        <family val="4"/>
        <charset val="136"/>
      </rPr>
      <t>星雲</t>
    </r>
  </si>
  <si>
    <r>
      <t xml:space="preserve"> </t>
    </r>
    <r>
      <rPr>
        <sz val="12"/>
        <rFont val="標楷體"/>
        <family val="4"/>
        <charset val="136"/>
      </rPr>
      <t>德勝</t>
    </r>
  </si>
  <si>
    <r>
      <t xml:space="preserve"> </t>
    </r>
    <r>
      <rPr>
        <sz val="12"/>
        <rFont val="標楷體"/>
        <family val="4"/>
        <charset val="136"/>
      </rPr>
      <t>晶采</t>
    </r>
  </si>
  <si>
    <r>
      <t xml:space="preserve"> </t>
    </r>
    <r>
      <rPr>
        <sz val="12"/>
        <rFont val="標楷體"/>
        <family val="4"/>
        <charset val="136"/>
      </rPr>
      <t>廣積</t>
    </r>
  </si>
  <si>
    <r>
      <t xml:space="preserve"> </t>
    </r>
    <r>
      <rPr>
        <sz val="12"/>
        <rFont val="標楷體"/>
        <family val="4"/>
        <charset val="136"/>
      </rPr>
      <t>安國</t>
    </r>
  </si>
  <si>
    <r>
      <t xml:space="preserve"> </t>
    </r>
    <r>
      <rPr>
        <sz val="12"/>
        <rFont val="標楷體"/>
        <family val="4"/>
        <charset val="136"/>
      </rPr>
      <t>凱碩</t>
    </r>
  </si>
  <si>
    <r>
      <t xml:space="preserve"> </t>
    </r>
    <r>
      <rPr>
        <sz val="12"/>
        <rFont val="標楷體"/>
        <family val="4"/>
        <charset val="136"/>
      </rPr>
      <t>東捷</t>
    </r>
  </si>
  <si>
    <r>
      <t xml:space="preserve"> </t>
    </r>
    <r>
      <rPr>
        <sz val="12"/>
        <rFont val="標楷體"/>
        <family val="4"/>
        <charset val="136"/>
      </rPr>
      <t>來思達</t>
    </r>
  </si>
  <si>
    <r>
      <t xml:space="preserve"> </t>
    </r>
    <r>
      <rPr>
        <sz val="12"/>
        <rFont val="標楷體"/>
        <family val="4"/>
        <charset val="136"/>
      </rPr>
      <t>志旭</t>
    </r>
  </si>
  <si>
    <r>
      <t xml:space="preserve"> </t>
    </r>
    <r>
      <rPr>
        <sz val="12"/>
        <rFont val="標楷體"/>
        <family val="4"/>
        <charset val="136"/>
      </rPr>
      <t>全達</t>
    </r>
  </si>
  <si>
    <r>
      <t xml:space="preserve"> </t>
    </r>
    <r>
      <rPr>
        <sz val="12"/>
        <rFont val="標楷體"/>
        <family val="4"/>
        <charset val="136"/>
      </rPr>
      <t>元太</t>
    </r>
  </si>
  <si>
    <r>
      <t xml:space="preserve"> </t>
    </r>
    <r>
      <rPr>
        <sz val="12"/>
        <rFont val="標楷體"/>
        <family val="4"/>
        <charset val="136"/>
      </rPr>
      <t>能率網通</t>
    </r>
  </si>
  <si>
    <r>
      <t xml:space="preserve"> </t>
    </r>
    <r>
      <rPr>
        <sz val="12"/>
        <rFont val="標楷體"/>
        <family val="4"/>
        <charset val="136"/>
      </rPr>
      <t>鉅橡</t>
    </r>
  </si>
  <si>
    <r>
      <t xml:space="preserve"> </t>
    </r>
    <r>
      <rPr>
        <sz val="12"/>
        <rFont val="標楷體"/>
        <family val="4"/>
        <charset val="136"/>
      </rPr>
      <t>伍豐</t>
    </r>
  </si>
  <si>
    <r>
      <t xml:space="preserve"> </t>
    </r>
    <r>
      <rPr>
        <sz val="12"/>
        <rFont val="標楷體"/>
        <family val="4"/>
        <charset val="136"/>
      </rPr>
      <t>洛碁</t>
    </r>
  </si>
  <si>
    <r>
      <t xml:space="preserve"> </t>
    </r>
    <r>
      <rPr>
        <sz val="12"/>
        <rFont val="標楷體"/>
        <family val="4"/>
        <charset val="136"/>
      </rPr>
      <t>永利聯合</t>
    </r>
  </si>
  <si>
    <r>
      <t xml:space="preserve"> </t>
    </r>
    <r>
      <rPr>
        <sz val="12"/>
        <rFont val="標楷體"/>
        <family val="4"/>
        <charset val="136"/>
      </rPr>
      <t>瑞穎</t>
    </r>
  </si>
  <si>
    <r>
      <t xml:space="preserve"> </t>
    </r>
    <r>
      <rPr>
        <sz val="12"/>
        <rFont val="標楷體"/>
        <family val="4"/>
        <charset val="136"/>
      </rPr>
      <t>巨虹</t>
    </r>
  </si>
  <si>
    <r>
      <t xml:space="preserve"> </t>
    </r>
    <r>
      <rPr>
        <sz val="12"/>
        <rFont val="標楷體"/>
        <family val="4"/>
        <charset val="136"/>
      </rPr>
      <t>福華</t>
    </r>
  </si>
  <si>
    <r>
      <t xml:space="preserve"> </t>
    </r>
    <r>
      <rPr>
        <sz val="12"/>
        <rFont val="標楷體"/>
        <family val="4"/>
        <charset val="136"/>
      </rPr>
      <t>宏捷科</t>
    </r>
  </si>
  <si>
    <r>
      <t xml:space="preserve"> </t>
    </r>
    <r>
      <rPr>
        <sz val="12"/>
        <rFont val="標楷體"/>
        <family val="4"/>
        <charset val="136"/>
      </rPr>
      <t>華鎂鑫</t>
    </r>
  </si>
  <si>
    <r>
      <t xml:space="preserve"> </t>
    </r>
    <r>
      <rPr>
        <sz val="12"/>
        <rFont val="標楷體"/>
        <family val="4"/>
        <charset val="136"/>
      </rPr>
      <t>品安</t>
    </r>
  </si>
  <si>
    <r>
      <t xml:space="preserve"> </t>
    </r>
    <r>
      <rPr>
        <sz val="12"/>
        <rFont val="標楷體"/>
        <family val="4"/>
        <charset val="136"/>
      </rPr>
      <t>康全電訊</t>
    </r>
  </si>
  <si>
    <r>
      <t xml:space="preserve"> </t>
    </r>
    <r>
      <rPr>
        <sz val="12"/>
        <rFont val="標楷體"/>
        <family val="4"/>
        <charset val="136"/>
      </rPr>
      <t>翔名</t>
    </r>
  </si>
  <si>
    <r>
      <t xml:space="preserve"> </t>
    </r>
    <r>
      <rPr>
        <sz val="12"/>
        <rFont val="標楷體"/>
        <family val="4"/>
        <charset val="136"/>
      </rPr>
      <t>建暐</t>
    </r>
  </si>
  <si>
    <r>
      <t xml:space="preserve"> </t>
    </r>
    <r>
      <rPr>
        <sz val="12"/>
        <rFont val="標楷體"/>
        <family val="4"/>
        <charset val="136"/>
      </rPr>
      <t>保銳</t>
    </r>
  </si>
  <si>
    <r>
      <t xml:space="preserve"> </t>
    </r>
    <r>
      <rPr>
        <sz val="12"/>
        <rFont val="標楷體"/>
        <family val="4"/>
        <charset val="136"/>
      </rPr>
      <t>擎亞</t>
    </r>
  </si>
  <si>
    <r>
      <t xml:space="preserve"> </t>
    </r>
    <r>
      <rPr>
        <sz val="12"/>
        <rFont val="標楷體"/>
        <family val="4"/>
        <charset val="136"/>
      </rPr>
      <t>常珵</t>
    </r>
  </si>
  <si>
    <r>
      <t xml:space="preserve"> </t>
    </r>
    <r>
      <rPr>
        <sz val="12"/>
        <rFont val="標楷體"/>
        <family val="4"/>
        <charset val="136"/>
      </rPr>
      <t>大世科</t>
    </r>
  </si>
  <si>
    <r>
      <t xml:space="preserve"> </t>
    </r>
    <r>
      <rPr>
        <sz val="12"/>
        <rFont val="標楷體"/>
        <family val="4"/>
        <charset val="136"/>
      </rPr>
      <t>大億金茂</t>
    </r>
  </si>
  <si>
    <r>
      <t xml:space="preserve"> </t>
    </r>
    <r>
      <rPr>
        <sz val="12"/>
        <rFont val="標楷體"/>
        <family val="4"/>
        <charset val="136"/>
      </rPr>
      <t>博大</t>
    </r>
  </si>
  <si>
    <r>
      <t xml:space="preserve"> </t>
    </r>
    <r>
      <rPr>
        <sz val="12"/>
        <rFont val="標楷體"/>
        <family val="4"/>
        <charset val="136"/>
      </rPr>
      <t>立碁</t>
    </r>
  </si>
  <si>
    <r>
      <t xml:space="preserve"> </t>
    </r>
    <r>
      <rPr>
        <sz val="12"/>
        <rFont val="標楷體"/>
        <family val="4"/>
        <charset val="136"/>
      </rPr>
      <t>越峰</t>
    </r>
  </si>
  <si>
    <r>
      <t xml:space="preserve"> </t>
    </r>
    <r>
      <rPr>
        <sz val="12"/>
        <rFont val="標楷體"/>
        <family val="4"/>
        <charset val="136"/>
      </rPr>
      <t>正淩</t>
    </r>
  </si>
  <si>
    <r>
      <t xml:space="preserve"> </t>
    </r>
    <r>
      <rPr>
        <sz val="12"/>
        <rFont val="標楷體"/>
        <family val="4"/>
        <charset val="136"/>
      </rPr>
      <t>博智</t>
    </r>
  </si>
  <si>
    <r>
      <t xml:space="preserve"> </t>
    </r>
    <r>
      <rPr>
        <sz val="12"/>
        <rFont val="標楷體"/>
        <family val="4"/>
        <charset val="136"/>
      </rPr>
      <t>天宇</t>
    </r>
  </si>
  <si>
    <r>
      <t xml:space="preserve"> </t>
    </r>
    <r>
      <rPr>
        <sz val="12"/>
        <rFont val="標楷體"/>
        <family val="4"/>
        <charset val="136"/>
      </rPr>
      <t>智捷</t>
    </r>
  </si>
  <si>
    <r>
      <t xml:space="preserve"> </t>
    </r>
    <r>
      <rPr>
        <sz val="12"/>
        <rFont val="標楷體"/>
        <family val="4"/>
        <charset val="136"/>
      </rPr>
      <t>加高</t>
    </r>
  </si>
  <si>
    <r>
      <t xml:space="preserve"> </t>
    </r>
    <r>
      <rPr>
        <sz val="12"/>
        <rFont val="標楷體"/>
        <family val="4"/>
        <charset val="136"/>
      </rPr>
      <t>精星</t>
    </r>
  </si>
  <si>
    <r>
      <t xml:space="preserve"> </t>
    </r>
    <r>
      <rPr>
        <sz val="12"/>
        <rFont val="標楷體"/>
        <family val="4"/>
        <charset val="136"/>
      </rPr>
      <t>巨有科技</t>
    </r>
  </si>
  <si>
    <r>
      <t xml:space="preserve"> </t>
    </r>
    <r>
      <rPr>
        <sz val="12"/>
        <rFont val="標楷體"/>
        <family val="4"/>
        <charset val="136"/>
      </rPr>
      <t>新漢</t>
    </r>
  </si>
  <si>
    <r>
      <t xml:space="preserve"> </t>
    </r>
    <r>
      <rPr>
        <sz val="12"/>
        <rFont val="標楷體"/>
        <family val="4"/>
        <charset val="136"/>
      </rPr>
      <t>華宏</t>
    </r>
  </si>
  <si>
    <r>
      <t xml:space="preserve"> </t>
    </r>
    <r>
      <rPr>
        <sz val="12"/>
        <rFont val="標楷體"/>
        <family val="4"/>
        <charset val="136"/>
      </rPr>
      <t>朋程</t>
    </r>
  </si>
  <si>
    <r>
      <t xml:space="preserve"> </t>
    </r>
    <r>
      <rPr>
        <sz val="12"/>
        <rFont val="標楷體"/>
        <family val="4"/>
        <charset val="136"/>
      </rPr>
      <t>商丞</t>
    </r>
  </si>
  <si>
    <r>
      <t xml:space="preserve"> </t>
    </r>
    <r>
      <rPr>
        <sz val="12"/>
        <rFont val="標楷體"/>
        <family val="4"/>
        <charset val="136"/>
      </rPr>
      <t>生展</t>
    </r>
  </si>
  <si>
    <r>
      <t xml:space="preserve"> </t>
    </r>
    <r>
      <rPr>
        <sz val="12"/>
        <rFont val="標楷體"/>
        <family val="4"/>
        <charset val="136"/>
      </rPr>
      <t>三竹</t>
    </r>
  </si>
  <si>
    <r>
      <t xml:space="preserve"> </t>
    </r>
    <r>
      <rPr>
        <sz val="12"/>
        <rFont val="標楷體"/>
        <family val="4"/>
        <charset val="136"/>
      </rPr>
      <t>泰藝</t>
    </r>
  </si>
  <si>
    <r>
      <t xml:space="preserve"> </t>
    </r>
    <r>
      <rPr>
        <sz val="12"/>
        <rFont val="標楷體"/>
        <family val="4"/>
        <charset val="136"/>
      </rPr>
      <t>尚茂</t>
    </r>
  </si>
  <si>
    <r>
      <t xml:space="preserve"> </t>
    </r>
    <r>
      <rPr>
        <sz val="12"/>
        <rFont val="標楷體"/>
        <family val="4"/>
        <charset val="136"/>
      </rPr>
      <t>群聯</t>
    </r>
  </si>
  <si>
    <r>
      <t xml:space="preserve"> </t>
    </r>
    <r>
      <rPr>
        <sz val="12"/>
        <rFont val="標楷體"/>
        <family val="4"/>
        <charset val="136"/>
      </rPr>
      <t>益張</t>
    </r>
  </si>
  <si>
    <r>
      <t xml:space="preserve"> </t>
    </r>
    <r>
      <rPr>
        <sz val="12"/>
        <rFont val="標楷體"/>
        <family val="4"/>
        <charset val="136"/>
      </rPr>
      <t>恒耀</t>
    </r>
  </si>
  <si>
    <r>
      <t xml:space="preserve"> </t>
    </r>
    <r>
      <rPr>
        <sz val="12"/>
        <rFont val="標楷體"/>
        <family val="4"/>
        <charset val="136"/>
      </rPr>
      <t>冠好</t>
    </r>
  </si>
  <si>
    <r>
      <t xml:space="preserve"> </t>
    </r>
    <r>
      <rPr>
        <sz val="12"/>
        <rFont val="標楷體"/>
        <family val="4"/>
        <charset val="136"/>
      </rPr>
      <t>金居</t>
    </r>
  </si>
  <si>
    <r>
      <t xml:space="preserve"> </t>
    </r>
    <r>
      <rPr>
        <sz val="12"/>
        <rFont val="標楷體"/>
        <family val="4"/>
        <charset val="136"/>
      </rPr>
      <t>千附</t>
    </r>
  </si>
  <si>
    <r>
      <t xml:space="preserve"> </t>
    </r>
    <r>
      <rPr>
        <sz val="12"/>
        <rFont val="標楷體"/>
        <family val="4"/>
        <charset val="136"/>
      </rPr>
      <t>金益鼎</t>
    </r>
  </si>
  <si>
    <r>
      <t xml:space="preserve"> </t>
    </r>
    <r>
      <rPr>
        <sz val="12"/>
        <rFont val="標楷體"/>
        <family val="4"/>
        <charset val="136"/>
      </rPr>
      <t>白紗科</t>
    </r>
  </si>
  <si>
    <r>
      <t xml:space="preserve"> </t>
    </r>
    <r>
      <rPr>
        <sz val="12"/>
        <rFont val="標楷體"/>
        <family val="4"/>
        <charset val="136"/>
      </rPr>
      <t>盛弘</t>
    </r>
  </si>
  <si>
    <r>
      <t xml:space="preserve"> </t>
    </r>
    <r>
      <rPr>
        <sz val="12"/>
        <rFont val="標楷體"/>
        <family val="4"/>
        <charset val="136"/>
      </rPr>
      <t>商之器</t>
    </r>
  </si>
  <si>
    <r>
      <t xml:space="preserve"> </t>
    </r>
    <r>
      <rPr>
        <sz val="12"/>
        <rFont val="標楷體"/>
        <family val="4"/>
        <charset val="136"/>
      </rPr>
      <t>森田</t>
    </r>
  </si>
  <si>
    <r>
      <t xml:space="preserve"> </t>
    </r>
    <r>
      <rPr>
        <sz val="12"/>
        <rFont val="標楷體"/>
        <family val="4"/>
        <charset val="136"/>
      </rPr>
      <t>大國鋼</t>
    </r>
  </si>
  <si>
    <r>
      <t xml:space="preserve"> </t>
    </r>
    <r>
      <rPr>
        <sz val="12"/>
        <rFont val="標楷體"/>
        <family val="4"/>
        <charset val="136"/>
      </rPr>
      <t>實威</t>
    </r>
  </si>
  <si>
    <r>
      <t xml:space="preserve"> </t>
    </r>
    <r>
      <rPr>
        <sz val="12"/>
        <rFont val="標楷體"/>
        <family val="4"/>
        <charset val="136"/>
      </rPr>
      <t>捷必勝</t>
    </r>
    <r>
      <rPr>
        <sz val="12"/>
        <rFont val="Times New Roman"/>
        <family val="1"/>
      </rPr>
      <t>-KY</t>
    </r>
  </si>
  <si>
    <r>
      <t xml:space="preserve"> </t>
    </r>
    <r>
      <rPr>
        <sz val="12"/>
        <rFont val="標楷體"/>
        <family val="4"/>
        <charset val="136"/>
      </rPr>
      <t>明揚</t>
    </r>
  </si>
  <si>
    <r>
      <t xml:space="preserve"> </t>
    </r>
    <r>
      <rPr>
        <sz val="12"/>
        <rFont val="標楷體"/>
        <family val="4"/>
        <charset val="136"/>
      </rPr>
      <t>旭源</t>
    </r>
  </si>
  <si>
    <r>
      <t xml:space="preserve"> </t>
    </r>
    <r>
      <rPr>
        <sz val="12"/>
        <rFont val="標楷體"/>
        <family val="4"/>
        <charset val="136"/>
      </rPr>
      <t>保綠</t>
    </r>
    <r>
      <rPr>
        <sz val="12"/>
        <rFont val="Times New Roman"/>
        <family val="1"/>
      </rPr>
      <t>-KY</t>
    </r>
  </si>
  <si>
    <r>
      <t xml:space="preserve"> </t>
    </r>
    <r>
      <rPr>
        <sz val="12"/>
        <rFont val="標楷體"/>
        <family val="4"/>
        <charset val="136"/>
      </rPr>
      <t>惠普</t>
    </r>
  </si>
  <si>
    <r>
      <t xml:space="preserve"> </t>
    </r>
    <r>
      <rPr>
        <sz val="12"/>
        <rFont val="標楷體"/>
        <family val="4"/>
        <charset val="136"/>
      </rPr>
      <t>紅木</t>
    </r>
    <r>
      <rPr>
        <sz val="12"/>
        <rFont val="Times New Roman"/>
        <family val="1"/>
      </rPr>
      <t>-KY</t>
    </r>
  </si>
  <si>
    <r>
      <t xml:space="preserve"> </t>
    </r>
    <r>
      <rPr>
        <sz val="12"/>
        <rFont val="標楷體"/>
        <family val="4"/>
        <charset val="136"/>
      </rPr>
      <t>匯鑽科</t>
    </r>
  </si>
  <si>
    <r>
      <t xml:space="preserve"> </t>
    </r>
    <r>
      <rPr>
        <sz val="12"/>
        <rFont val="標楷體"/>
        <family val="4"/>
        <charset val="136"/>
      </rPr>
      <t>東生華</t>
    </r>
  </si>
  <si>
    <r>
      <t xml:space="preserve"> </t>
    </r>
    <r>
      <rPr>
        <sz val="12"/>
        <rFont val="標楷體"/>
        <family val="4"/>
        <charset val="136"/>
      </rPr>
      <t>弘帆</t>
    </r>
  </si>
  <si>
    <r>
      <t xml:space="preserve"> </t>
    </r>
    <r>
      <rPr>
        <sz val="12"/>
        <rFont val="標楷體"/>
        <family val="4"/>
        <charset val="136"/>
      </rPr>
      <t>鉅邁</t>
    </r>
  </si>
  <si>
    <r>
      <t xml:space="preserve"> </t>
    </r>
    <r>
      <rPr>
        <sz val="12"/>
        <rFont val="標楷體"/>
        <family val="4"/>
        <charset val="136"/>
      </rPr>
      <t>大江</t>
    </r>
  </si>
  <si>
    <r>
      <t xml:space="preserve"> </t>
    </r>
    <r>
      <rPr>
        <sz val="12"/>
        <rFont val="標楷體"/>
        <family val="4"/>
        <charset val="136"/>
      </rPr>
      <t>大地</t>
    </r>
    <r>
      <rPr>
        <sz val="12"/>
        <rFont val="Times New Roman"/>
        <family val="1"/>
      </rPr>
      <t>-KY</t>
    </r>
  </si>
  <si>
    <r>
      <t xml:space="preserve"> </t>
    </r>
    <r>
      <rPr>
        <sz val="12"/>
        <rFont val="標楷體"/>
        <family val="4"/>
        <charset val="136"/>
      </rPr>
      <t>綠電</t>
    </r>
  </si>
  <si>
    <r>
      <t xml:space="preserve"> </t>
    </r>
    <r>
      <rPr>
        <sz val="12"/>
        <rFont val="標楷體"/>
        <family val="4"/>
        <charset val="136"/>
      </rPr>
      <t>綠河</t>
    </r>
    <r>
      <rPr>
        <sz val="12"/>
        <rFont val="Times New Roman"/>
        <family val="1"/>
      </rPr>
      <t>-KY</t>
    </r>
  </si>
  <si>
    <r>
      <t xml:space="preserve"> </t>
    </r>
    <r>
      <rPr>
        <sz val="12"/>
        <rFont val="標楷體"/>
        <family val="4"/>
        <charset val="136"/>
      </rPr>
      <t>華研</t>
    </r>
  </si>
  <si>
    <r>
      <t xml:space="preserve"> </t>
    </r>
    <r>
      <rPr>
        <sz val="12"/>
        <rFont val="標楷體"/>
        <family val="4"/>
        <charset val="136"/>
      </rPr>
      <t>霹靂</t>
    </r>
  </si>
  <si>
    <r>
      <t xml:space="preserve"> </t>
    </r>
    <r>
      <rPr>
        <sz val="12"/>
        <rFont val="標楷體"/>
        <family val="4"/>
        <charset val="136"/>
      </rPr>
      <t>大拓</t>
    </r>
    <r>
      <rPr>
        <sz val="12"/>
        <rFont val="Times New Roman"/>
        <family val="1"/>
      </rPr>
      <t>-KY</t>
    </r>
  </si>
  <si>
    <r>
      <t xml:space="preserve"> </t>
    </r>
    <r>
      <rPr>
        <sz val="12"/>
        <rFont val="標楷體"/>
        <family val="4"/>
        <charset val="136"/>
      </rPr>
      <t>夠麻吉</t>
    </r>
  </si>
  <si>
    <r>
      <t xml:space="preserve"> </t>
    </r>
    <r>
      <rPr>
        <sz val="12"/>
        <rFont val="標楷體"/>
        <family val="4"/>
        <charset val="136"/>
      </rPr>
      <t>創業家</t>
    </r>
  </si>
  <si>
    <r>
      <t xml:space="preserve"> </t>
    </r>
    <r>
      <rPr>
        <sz val="12"/>
        <rFont val="標楷體"/>
        <family val="4"/>
        <charset val="136"/>
      </rPr>
      <t>三貝德</t>
    </r>
  </si>
  <si>
    <r>
      <t xml:space="preserve"> </t>
    </r>
    <r>
      <rPr>
        <sz val="12"/>
        <rFont val="標楷體"/>
        <family val="4"/>
        <charset val="136"/>
      </rPr>
      <t>裕國</t>
    </r>
  </si>
  <si>
    <r>
      <t xml:space="preserve"> </t>
    </r>
    <r>
      <rPr>
        <sz val="12"/>
        <rFont val="標楷體"/>
        <family val="4"/>
        <charset val="136"/>
      </rPr>
      <t>花王</t>
    </r>
  </si>
  <si>
    <r>
      <t xml:space="preserve"> </t>
    </r>
    <r>
      <rPr>
        <sz val="12"/>
        <rFont val="標楷體"/>
        <family val="4"/>
        <charset val="136"/>
      </rPr>
      <t>欣雄</t>
    </r>
  </si>
  <si>
    <r>
      <t xml:space="preserve"> </t>
    </r>
    <r>
      <rPr>
        <sz val="12"/>
        <rFont val="標楷體"/>
        <family val="4"/>
        <charset val="136"/>
      </rPr>
      <t>光隆</t>
    </r>
  </si>
  <si>
    <r>
      <t xml:space="preserve"> </t>
    </r>
    <r>
      <rPr>
        <sz val="12"/>
        <rFont val="標楷體"/>
        <family val="4"/>
        <charset val="136"/>
      </rPr>
      <t>欣泰</t>
    </r>
  </si>
  <si>
    <r>
      <t xml:space="preserve"> </t>
    </r>
    <r>
      <rPr>
        <sz val="12"/>
        <rFont val="標楷體"/>
        <family val="4"/>
        <charset val="136"/>
      </rPr>
      <t>沈氏</t>
    </r>
  </si>
  <si>
    <r>
      <t xml:space="preserve"> </t>
    </r>
    <r>
      <rPr>
        <sz val="12"/>
        <rFont val="標楷體"/>
        <family val="4"/>
        <charset val="136"/>
      </rPr>
      <t>時報</t>
    </r>
  </si>
  <si>
    <r>
      <t xml:space="preserve"> </t>
    </r>
    <r>
      <rPr>
        <sz val="12"/>
        <rFont val="標楷體"/>
        <family val="4"/>
        <charset val="136"/>
      </rPr>
      <t>大田</t>
    </r>
  </si>
  <si>
    <r>
      <t xml:space="preserve"> </t>
    </r>
    <r>
      <rPr>
        <sz val="12"/>
        <rFont val="標楷體"/>
        <family val="4"/>
        <charset val="136"/>
      </rPr>
      <t>北基</t>
    </r>
  </si>
  <si>
    <r>
      <t xml:space="preserve"> </t>
    </r>
    <r>
      <rPr>
        <sz val="12"/>
        <rFont val="標楷體"/>
        <family val="4"/>
        <charset val="136"/>
      </rPr>
      <t>鉅明</t>
    </r>
  </si>
  <si>
    <r>
      <t xml:space="preserve"> </t>
    </r>
    <r>
      <rPr>
        <sz val="12"/>
        <rFont val="標楷體"/>
        <family val="4"/>
        <charset val="136"/>
      </rPr>
      <t>富堡</t>
    </r>
  </si>
  <si>
    <r>
      <t xml:space="preserve"> </t>
    </r>
    <r>
      <rPr>
        <sz val="12"/>
        <rFont val="標楷體"/>
        <family val="4"/>
        <charset val="136"/>
      </rPr>
      <t>青鋼</t>
    </r>
  </si>
  <si>
    <r>
      <t xml:space="preserve"> </t>
    </r>
    <r>
      <rPr>
        <sz val="12"/>
        <rFont val="標楷體"/>
        <family val="4"/>
        <charset val="136"/>
      </rPr>
      <t>大汽電</t>
    </r>
  </si>
  <si>
    <r>
      <t xml:space="preserve"> </t>
    </r>
    <r>
      <rPr>
        <sz val="12"/>
        <rFont val="標楷體"/>
        <family val="4"/>
        <charset val="136"/>
      </rPr>
      <t>智通</t>
    </r>
  </si>
  <si>
    <r>
      <t xml:space="preserve"> </t>
    </r>
    <r>
      <rPr>
        <sz val="12"/>
        <rFont val="標楷體"/>
        <family val="4"/>
        <charset val="136"/>
      </rPr>
      <t>愛地雅</t>
    </r>
  </si>
  <si>
    <r>
      <t xml:space="preserve"> </t>
    </r>
    <r>
      <rPr>
        <sz val="12"/>
        <rFont val="標楷體"/>
        <family val="4"/>
        <charset val="136"/>
      </rPr>
      <t>邦泰</t>
    </r>
  </si>
  <si>
    <r>
      <t xml:space="preserve"> </t>
    </r>
    <r>
      <rPr>
        <sz val="12"/>
        <rFont val="標楷體"/>
        <family val="4"/>
        <charset val="136"/>
      </rPr>
      <t>國統</t>
    </r>
  </si>
  <si>
    <r>
      <t xml:space="preserve"> </t>
    </r>
    <r>
      <rPr>
        <sz val="12"/>
        <rFont val="標楷體"/>
        <family val="4"/>
        <charset val="136"/>
      </rPr>
      <t>合騏</t>
    </r>
  </si>
  <si>
    <r>
      <t xml:space="preserve"> </t>
    </r>
    <r>
      <rPr>
        <sz val="12"/>
        <rFont val="標楷體"/>
        <family val="4"/>
        <charset val="136"/>
      </rPr>
      <t>明安</t>
    </r>
  </si>
  <si>
    <r>
      <t xml:space="preserve"> </t>
    </r>
    <r>
      <rPr>
        <sz val="12"/>
        <rFont val="標楷體"/>
        <family val="4"/>
        <charset val="136"/>
      </rPr>
      <t>關中</t>
    </r>
  </si>
  <si>
    <r>
      <t xml:space="preserve"> </t>
    </r>
    <r>
      <rPr>
        <sz val="12"/>
        <rFont val="標楷體"/>
        <family val="4"/>
        <charset val="136"/>
      </rPr>
      <t>森鉅</t>
    </r>
  </si>
  <si>
    <r>
      <t xml:space="preserve"> </t>
    </r>
    <r>
      <rPr>
        <sz val="12"/>
        <rFont val="標楷體"/>
        <family val="4"/>
        <charset val="136"/>
      </rPr>
      <t>琉園</t>
    </r>
  </si>
  <si>
    <r>
      <t xml:space="preserve"> </t>
    </r>
    <r>
      <rPr>
        <sz val="12"/>
        <rFont val="標楷體"/>
        <family val="4"/>
        <charset val="136"/>
      </rPr>
      <t>萬國通</t>
    </r>
  </si>
  <si>
    <r>
      <t xml:space="preserve"> </t>
    </r>
    <r>
      <rPr>
        <sz val="12"/>
        <rFont val="標楷體"/>
        <family val="4"/>
        <charset val="136"/>
      </rPr>
      <t>皇田</t>
    </r>
  </si>
  <si>
    <r>
      <t xml:space="preserve"> </t>
    </r>
    <r>
      <rPr>
        <sz val="12"/>
        <rFont val="標楷體"/>
        <family val="4"/>
        <charset val="136"/>
      </rPr>
      <t>邁達康</t>
    </r>
  </si>
  <si>
    <r>
      <t xml:space="preserve"> </t>
    </r>
    <r>
      <rPr>
        <sz val="12"/>
        <rFont val="標楷體"/>
        <family val="4"/>
        <charset val="136"/>
      </rPr>
      <t>有益</t>
    </r>
  </si>
  <si>
    <r>
      <t xml:space="preserve"> </t>
    </r>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</si>
  <si>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</si>
  <si>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t xml:space="preserve"> </t>
    </r>
    <r>
      <rPr>
        <sz val="12"/>
        <rFont val="標楷體"/>
        <family val="4"/>
        <charset val="136"/>
      </rPr>
      <t>元店頭</t>
    </r>
  </si>
  <si>
    <r>
      <t xml:space="preserve"> PGIM</t>
    </r>
    <r>
      <rPr>
        <sz val="12"/>
        <rFont val="標楷體"/>
        <family val="4"/>
        <charset val="136"/>
      </rPr>
      <t>店頭市場</t>
    </r>
    <r>
      <rPr>
        <sz val="12"/>
        <rFont val="Times New Roman"/>
        <family val="1"/>
      </rPr>
      <t>Aa</t>
    </r>
  </si>
  <si>
    <r>
      <t xml:space="preserve"> </t>
    </r>
    <r>
      <rPr>
        <sz val="12"/>
        <rFont val="標楷體"/>
        <family val="4"/>
        <charset val="136"/>
      </rPr>
      <t>新光店頭</t>
    </r>
  </si>
  <si>
    <r>
      <t xml:space="preserve"> </t>
    </r>
    <r>
      <rPr>
        <sz val="12"/>
        <rFont val="標楷體"/>
        <family val="4"/>
        <charset val="136"/>
      </rPr>
      <t>群益店頭市場</t>
    </r>
    <r>
      <rPr>
        <sz val="12"/>
        <rFont val="Times New Roman"/>
        <family val="1"/>
      </rPr>
      <t>Na</t>
    </r>
  </si>
  <si>
    <r>
      <t xml:space="preserve"> </t>
    </r>
    <r>
      <rPr>
        <sz val="12"/>
        <rFont val="標楷體"/>
        <family val="4"/>
        <charset val="136"/>
      </rPr>
      <t>群益店頭市場</t>
    </r>
    <r>
      <rPr>
        <sz val="12"/>
        <rFont val="Times New Roman"/>
        <family val="1"/>
      </rPr>
      <t>Fa</t>
    </r>
  </si>
  <si>
    <r>
      <rPr>
        <sz val="12"/>
        <rFont val="標楷體"/>
        <family val="4"/>
        <charset val="136"/>
      </rPr>
      <t>合計</t>
    </r>
    <phoneticPr fontId="6" type="noConversion"/>
  </si>
  <si>
    <r>
      <rPr>
        <sz val="12"/>
        <rFont val="標楷體"/>
        <family val="4"/>
        <charset val="136"/>
      </rPr>
      <t>註：係指依資產負債表日之收盤價計算之總市值</t>
    </r>
    <phoneticPr fontId="8"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</si>
  <si>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110/07/01~113/06/28</t>
    </r>
    <r>
      <rPr>
        <sz val="12"/>
        <rFont val="Times New Roman"/>
        <family val="1"/>
      </rPr>
      <t>)</t>
    </r>
    <phoneticPr fontId="6" type="noConversion"/>
  </si>
  <si>
    <r>
      <rPr>
        <sz val="12"/>
        <rFont val="標楷體"/>
        <family val="4"/>
        <charset val="136"/>
      </rPr>
      <t>表</t>
    </r>
    <r>
      <rPr>
        <sz val="12"/>
        <rFont val="Times New Roman"/>
        <family val="1"/>
      </rPr>
      <t>26-7</t>
    </r>
    <r>
      <rPr>
        <sz val="12"/>
        <rFont val="標楷體"/>
        <family val="4"/>
        <charset val="136"/>
      </rPr>
      <t>：住宅地震保險共保</t>
    </r>
    <r>
      <rPr>
        <sz val="12"/>
        <color rgb="FFFF0000"/>
        <rFont val="標楷體"/>
        <family val="4"/>
        <charset val="136"/>
      </rPr>
      <t>分進</t>
    </r>
    <r>
      <rPr>
        <sz val="12"/>
        <rFont val="標楷體"/>
        <family val="4"/>
        <charset val="136"/>
      </rPr>
      <t>業務特別準備金計算表</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</si>
</sst>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
    <numFmt numFmtId="181" formatCode="??0.00%"/>
    <numFmt numFmtId="182" formatCode="0.0000_ "/>
    <numFmt numFmtId="183" formatCode="?,???,???,???"/>
    <numFmt numFmtId="184" formatCode="0.0000"/>
    <numFmt numFmtId="185" formatCode="#,##0_ "/>
    <numFmt numFmtId="186" formatCode="?0.0000"/>
    <numFmt numFmtId="187" formatCode="0.0000_);[Red]\(0.0000\)"/>
    <numFmt numFmtId="188" formatCode="0.000_ "/>
    <numFmt numFmtId="189" formatCode="&quot;$&quot;#,##0_);[Red]\(&quot;$&quot;#,##0\)"/>
    <numFmt numFmtId="190" formatCode="_(* #,##0_);_(* \(#,##0\);_(* &quot;-&quot;??_);_(@_)"/>
    <numFmt numFmtId="191" formatCode="#"/>
    <numFmt numFmtId="192" formatCode="#,##0;\-#,##0;#"/>
    <numFmt numFmtId="193" formatCode="0.00_);[Red]\(0.00\)"/>
    <numFmt numFmtId="194" formatCode="#,##0_ ;[Red]\-#,##0\ "/>
    <numFmt numFmtId="195" formatCode="_(* #,##0.0000_);_(* \(#,##0.0000\);_(* &quot;-&quot;??_);_(@_)"/>
    <numFmt numFmtId="196" formatCode="0.00%;\-0.00%;#"/>
    <numFmt numFmtId="197" formatCode="_(* #,##0.00_);_(* \(#,##0.00\);_(* &quot;-&quot;??_);_(@_)"/>
    <numFmt numFmtId="198" formatCode="_(* #,##0.00_);_(* \(#,##0.00\);_(* &quot;-&quot;_);_(@_)"/>
    <numFmt numFmtId="199" formatCode="0.0000_);\(0.0000\)"/>
    <numFmt numFmtId="200" formatCode="0_ "/>
    <numFmt numFmtId="201" formatCode="0_);[Red]\(0\)"/>
    <numFmt numFmtId="202" formatCode="m&quot;月&quot;d&quot;日&quot;"/>
    <numFmt numFmtId="203" formatCode="0.000"/>
    <numFmt numFmtId="204" formatCode="_._.* #,##0_)_%;_._.* \(#,##0\)_%;_._.* 0_)_%;_._.@_)_%"/>
    <numFmt numFmtId="205" formatCode="_._.* \(#,##0\)_%;_._.* #,##0_)_%;_._.* 0_)_%;_._.@_)_%"/>
    <numFmt numFmtId="206" formatCode="* \(#,##0\);* #,##0_);&quot;-&quot;??_);@"/>
    <numFmt numFmtId="207" formatCode="* #,##0_);* \(#,##0\);&quot;-&quot;??_);@"/>
    <numFmt numFmtId="208" formatCode="_-[$€-2]* #,##0.00_-;\-[$€-2]* #,##0.00_-;_-[$€-2]* &quot;-&quot;??_-"/>
    <numFmt numFmtId="209" formatCode="0%_);\(0%\)"/>
    <numFmt numFmtId="210" formatCode="#,##0_);\(#,##0\)"/>
    <numFmt numFmtId="211" formatCode="0.00000_ "/>
    <numFmt numFmtId="212" formatCode="yyyy/m/d;@"/>
    <numFmt numFmtId="213" formatCode="#,###_0;\-#,###_0;#"/>
    <numFmt numFmtId="214" formatCode="yyyy/mm/dd"/>
    <numFmt numFmtId="215" formatCode="0E+00"/>
    <numFmt numFmtId="216" formatCode="_-* #,##0.00,,_-;\-* #,##0.00,,_-;_-* &quot;-&quot;?_-;_-@_-"/>
    <numFmt numFmtId="217" formatCode="_-* #,##0,,_-;\-* #,##0,,_-;_-* &quot;-&quot;?_-;_-@_-"/>
    <numFmt numFmtId="218" formatCode="_-* #,##0.000_-;\-* #,##0.000_-;_-* &quot;-&quot;??_-;_-@_-"/>
    <numFmt numFmtId="219" formatCode="0.0%"/>
    <numFmt numFmtId="220" formatCode="0.000%"/>
    <numFmt numFmtId="221" formatCode="_-* #,##0.00000_-;\-* #,##0.00000_-;_-* &quot;-&quot;??_-;_-@_-"/>
    <numFmt numFmtId="222" formatCode="0.000_);[Red]\(0.000\)"/>
    <numFmt numFmtId="223" formatCode="#,##0.0_ "/>
    <numFmt numFmtId="224" formatCode="_-* #,##0.0000_-;\-* #,##0.0000_-;_-* &quot;-&quot;??_-;_-@_-"/>
    <numFmt numFmtId="225" formatCode="0.00000"/>
    <numFmt numFmtId="226" formatCode="0.0000%"/>
    <numFmt numFmtId="227" formatCode="\[0\]"/>
  </numFmts>
  <fonts count="193">
    <font>
      <sz val="12"/>
      <name val="新細明體"/>
      <family val="1"/>
      <charset val="136"/>
    </font>
    <font>
      <sz val="12"/>
      <color theme="1"/>
      <name val="新細明體"/>
      <family val="2"/>
      <charset val="136"/>
      <scheme val="minor"/>
    </font>
    <font>
      <sz val="12"/>
      <name val="新細明體"/>
      <family val="1"/>
      <charset val="136"/>
    </font>
    <font>
      <sz val="12"/>
      <name val="新細明體"/>
      <family val="1"/>
      <charset val="136"/>
    </font>
    <font>
      <sz val="12"/>
      <name val="Times New Roman"/>
      <family val="1"/>
    </font>
    <font>
      <sz val="12"/>
      <name val="Courier"/>
      <family val="3"/>
    </font>
    <font>
      <sz val="9"/>
      <name val="細明體"/>
      <family val="3"/>
      <charset val="136"/>
    </font>
    <font>
      <sz val="10"/>
      <name val="標楷體"/>
      <family val="4"/>
      <charset val="136"/>
    </font>
    <font>
      <sz val="9"/>
      <name val="新細明體"/>
      <family val="1"/>
      <charset val="136"/>
    </font>
    <font>
      <sz val="10"/>
      <name val="Times New Roman"/>
      <family val="1"/>
    </font>
    <font>
      <sz val="9"/>
      <name val="Times New Roman"/>
      <family val="1"/>
    </font>
    <font>
      <sz val="9"/>
      <name val="標楷體"/>
      <family val="4"/>
      <charset val="136"/>
    </font>
    <font>
      <sz val="12"/>
      <name val="標楷體"/>
      <family val="4"/>
      <charset val="136"/>
    </font>
    <font>
      <b/>
      <sz val="9"/>
      <color indexed="81"/>
      <name val="新細明體"/>
      <family val="1"/>
      <charset val="136"/>
    </font>
    <font>
      <sz val="9"/>
      <color indexed="81"/>
      <name val="新細明體"/>
      <family val="1"/>
      <charset val="136"/>
    </font>
    <font>
      <sz val="10"/>
      <name val="細明體"/>
      <family val="3"/>
      <charset val="136"/>
    </font>
    <font>
      <b/>
      <sz val="12"/>
      <name val="Times New Roman"/>
      <family val="1"/>
    </font>
    <font>
      <sz val="10"/>
      <name val="Arial"/>
      <family val="2"/>
    </font>
    <font>
      <sz val="8"/>
      <name val="Times New Roman"/>
      <family val="1"/>
    </font>
    <font>
      <b/>
      <sz val="8"/>
      <name val="Arial"/>
      <family val="2"/>
    </font>
    <font>
      <b/>
      <sz val="9"/>
      <name val="Arial"/>
      <family val="2"/>
    </font>
    <font>
      <sz val="8"/>
      <name val="Arial"/>
      <family val="2"/>
    </font>
    <font>
      <sz val="16"/>
      <name val="標楷體"/>
      <family val="4"/>
      <charset val="136"/>
    </font>
    <font>
      <sz val="36"/>
      <name val="標楷體"/>
      <family val="4"/>
      <charset val="136"/>
    </font>
    <font>
      <sz val="24"/>
      <name val="標楷體"/>
      <family val="4"/>
      <charset val="136"/>
    </font>
    <font>
      <u/>
      <sz val="32"/>
      <name val="標楷體"/>
      <family val="4"/>
      <charset val="136"/>
    </font>
    <font>
      <sz val="30"/>
      <name val="標楷體"/>
      <family val="4"/>
      <charset val="136"/>
    </font>
    <font>
      <sz val="12"/>
      <color indexed="17"/>
      <name val="新細明體"/>
      <family val="1"/>
      <charset val="136"/>
    </font>
    <font>
      <sz val="12"/>
      <color indexed="20"/>
      <name val="新細明體"/>
      <family val="1"/>
      <charset val="136"/>
    </font>
    <font>
      <sz val="12"/>
      <color indexed="8"/>
      <name val="標楷體"/>
      <family val="4"/>
      <charset val="136"/>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0"/>
      <name val="Book Antiqua"/>
      <family val="1"/>
    </font>
    <font>
      <sz val="10"/>
      <color indexed="10"/>
      <name val="Book Antiqua"/>
      <family val="1"/>
    </font>
    <font>
      <sz val="10"/>
      <color indexed="30"/>
      <name val="標楷體"/>
      <family val="4"/>
      <charset val="136"/>
    </font>
    <font>
      <sz val="12"/>
      <color indexed="8"/>
      <name val="新細明體"/>
      <family val="1"/>
      <charset val="136"/>
    </font>
    <font>
      <sz val="10"/>
      <color indexed="60"/>
      <name val="標楷體"/>
      <family val="4"/>
      <charset val="136"/>
    </font>
    <font>
      <b/>
      <sz val="12"/>
      <name val="標楷體"/>
      <family val="4"/>
      <charset val="136"/>
    </font>
    <font>
      <vertAlign val="subscript"/>
      <sz val="12"/>
      <name val="Times New Roman"/>
      <family val="1"/>
    </font>
    <font>
      <sz val="11"/>
      <name val="Book Antiqua"/>
      <family val="1"/>
    </font>
    <font>
      <sz val="9"/>
      <name val="Book Antiqua"/>
      <family val="1"/>
    </font>
    <font>
      <b/>
      <sz val="32"/>
      <name val="標楷體"/>
      <family val="4"/>
      <charset val="136"/>
    </font>
    <font>
      <sz val="12"/>
      <name val="Book Antiqua"/>
      <family val="1"/>
    </font>
    <font>
      <u/>
      <sz val="10"/>
      <name val="Book Antiqua"/>
      <family val="1"/>
    </font>
    <font>
      <u/>
      <sz val="10"/>
      <name val="標楷體"/>
      <family val="4"/>
      <charset val="136"/>
    </font>
    <font>
      <b/>
      <u/>
      <sz val="10"/>
      <name val="Book Antiqua"/>
      <family val="1"/>
    </font>
    <font>
      <b/>
      <i/>
      <sz val="12"/>
      <name val="Times New Roman"/>
      <family val="1"/>
    </font>
    <font>
      <b/>
      <i/>
      <vertAlign val="subscript"/>
      <sz val="12"/>
      <name val="Times New Roman"/>
      <family val="1"/>
    </font>
    <font>
      <b/>
      <i/>
      <vertAlign val="superscript"/>
      <sz val="12"/>
      <name val="Times New Roman"/>
      <family val="1"/>
    </font>
    <font>
      <sz val="11"/>
      <name val="標楷體"/>
      <family val="4"/>
      <charset val="136"/>
    </font>
    <font>
      <b/>
      <sz val="10"/>
      <name val="Book Antiqua"/>
      <family val="1"/>
    </font>
    <font>
      <b/>
      <sz val="10"/>
      <name val="標楷體"/>
      <family val="4"/>
      <charset val="136"/>
    </font>
    <font>
      <vertAlign val="subscript"/>
      <sz val="12"/>
      <name val="標楷體"/>
      <family val="4"/>
      <charset val="136"/>
    </font>
    <font>
      <strike/>
      <sz val="10"/>
      <name val="Book Antiqua"/>
      <family val="1"/>
    </font>
    <font>
      <i/>
      <sz val="10"/>
      <name val="標楷體"/>
      <family val="4"/>
      <charset val="136"/>
    </font>
    <font>
      <sz val="10"/>
      <name val="華康仿宋體W6"/>
      <family val="3"/>
      <charset val="136"/>
    </font>
    <font>
      <sz val="11"/>
      <name val="新細明體"/>
      <family val="1"/>
      <charset val="136"/>
    </font>
    <font>
      <sz val="10"/>
      <name val="新細明體"/>
      <family val="1"/>
      <charset val="136"/>
    </font>
    <font>
      <u/>
      <sz val="10"/>
      <name val="Times New Roman"/>
      <family val="1"/>
    </font>
    <font>
      <sz val="12"/>
      <color indexed="8"/>
      <name val="新細明體"/>
      <family val="1"/>
      <charset val="136"/>
    </font>
    <font>
      <sz val="12"/>
      <color indexed="8"/>
      <name val="標楷體"/>
      <family val="4"/>
      <charset val="136"/>
    </font>
    <font>
      <sz val="10"/>
      <color indexed="10"/>
      <name val="標楷體"/>
      <family val="4"/>
      <charset val="136"/>
    </font>
    <font>
      <sz val="12"/>
      <color indexed="8"/>
      <name val="Times New Roman"/>
      <family val="1"/>
    </font>
    <font>
      <sz val="12"/>
      <color indexed="10"/>
      <name val="Times New Roman"/>
      <family val="1"/>
    </font>
    <font>
      <sz val="10"/>
      <color indexed="8"/>
      <name val="標楷體"/>
      <family val="4"/>
      <charset val="136"/>
    </font>
    <font>
      <b/>
      <sz val="12"/>
      <color indexed="8"/>
      <name val="標楷體"/>
      <family val="4"/>
      <charset val="136"/>
    </font>
    <font>
      <sz val="11"/>
      <color indexed="8"/>
      <name val="Book Antiqua"/>
      <family val="1"/>
    </font>
    <font>
      <sz val="11"/>
      <color indexed="8"/>
      <name val="標楷體"/>
      <family val="4"/>
      <charset val="136"/>
    </font>
    <font>
      <b/>
      <sz val="12"/>
      <color indexed="8"/>
      <name val="Times New Roman"/>
      <family val="1"/>
    </font>
    <font>
      <sz val="12"/>
      <color indexed="10"/>
      <name val="標楷體"/>
      <family val="4"/>
      <charset val="136"/>
    </font>
    <font>
      <sz val="10"/>
      <color indexed="8"/>
      <name val="Book Antiqua"/>
      <family val="1"/>
    </font>
    <font>
      <i/>
      <vertAlign val="subscript"/>
      <sz val="10"/>
      <color indexed="8"/>
      <name val="Book Antiqua"/>
      <family val="1"/>
    </font>
    <font>
      <i/>
      <vertAlign val="superscript"/>
      <sz val="10"/>
      <color indexed="8"/>
      <name val="Book Antiqua"/>
      <family val="1"/>
    </font>
    <font>
      <sz val="12"/>
      <color indexed="8"/>
      <name val="Book Antiqua"/>
      <family val="1"/>
    </font>
    <font>
      <sz val="10"/>
      <color indexed="8"/>
      <name val="Times New Roman"/>
      <family val="1"/>
    </font>
    <font>
      <b/>
      <sz val="10"/>
      <color indexed="8"/>
      <name val="Book Antiqua"/>
      <family val="1"/>
    </font>
    <font>
      <b/>
      <sz val="10"/>
      <color indexed="8"/>
      <name val="標楷體"/>
      <family val="4"/>
      <charset val="136"/>
    </font>
    <font>
      <b/>
      <u/>
      <sz val="10"/>
      <color indexed="8"/>
      <name val="標楷體"/>
      <family val="4"/>
      <charset val="136"/>
    </font>
    <font>
      <sz val="12"/>
      <color indexed="8"/>
      <name val="微軟正黑體"/>
      <family val="2"/>
      <charset val="136"/>
    </font>
    <font>
      <b/>
      <vertAlign val="subscript"/>
      <sz val="12"/>
      <color indexed="8"/>
      <name val="標楷體"/>
      <family val="4"/>
      <charset val="136"/>
    </font>
    <font>
      <sz val="10"/>
      <color indexed="8"/>
      <name val="微軟正黑體"/>
      <family val="2"/>
      <charset val="136"/>
    </font>
    <font>
      <sz val="10"/>
      <name val="Book Antiqua"/>
      <family val="1"/>
    </font>
    <font>
      <sz val="10"/>
      <color indexed="10"/>
      <name val="Times New Roman"/>
      <family val="1"/>
    </font>
    <font>
      <sz val="10"/>
      <color indexed="8"/>
      <name val="Book Antiqua"/>
      <family val="1"/>
    </font>
    <font>
      <b/>
      <sz val="12"/>
      <color indexed="10"/>
      <name val="標楷體"/>
      <family val="4"/>
      <charset val="136"/>
    </font>
    <font>
      <b/>
      <sz val="12"/>
      <color indexed="10"/>
      <name val="Times New Roman"/>
      <family val="1"/>
    </font>
    <font>
      <sz val="12"/>
      <color indexed="8"/>
      <name val="Times New Roman"/>
      <family val="1"/>
    </font>
    <font>
      <sz val="12"/>
      <color indexed="8"/>
      <name val="Times New Roman"/>
      <family val="1"/>
    </font>
    <font>
      <sz val="12"/>
      <name val="Times New Roman"/>
      <family val="1"/>
    </font>
    <font>
      <strike/>
      <sz val="12"/>
      <name val="Times New Roman"/>
      <family val="1"/>
    </font>
    <font>
      <sz val="10"/>
      <color indexed="10"/>
      <name val="Times New Roman"/>
      <family val="1"/>
    </font>
    <font>
      <sz val="12"/>
      <color indexed="8"/>
      <name val="標楷體"/>
      <family val="4"/>
      <charset val="136"/>
    </font>
    <font>
      <sz val="12"/>
      <color indexed="8"/>
      <name val="Times New Roman"/>
      <family val="1"/>
    </font>
    <font>
      <sz val="10"/>
      <color indexed="8"/>
      <name val="Book Antiqua"/>
      <family val="1"/>
    </font>
    <font>
      <b/>
      <sz val="12"/>
      <color indexed="8"/>
      <name val="Times New Roman"/>
      <family val="1"/>
    </font>
    <font>
      <sz val="12"/>
      <color indexed="8"/>
      <name val="新細明體"/>
      <family val="1"/>
      <charset val="136"/>
    </font>
    <font>
      <b/>
      <sz val="12"/>
      <color indexed="8"/>
      <name val="標楷體"/>
      <family val="4"/>
      <charset val="136"/>
    </font>
    <font>
      <i/>
      <sz val="10"/>
      <color indexed="8"/>
      <name val="Book Antiqua"/>
      <family val="1"/>
    </font>
    <font>
      <sz val="12"/>
      <color indexed="8"/>
      <name val="Book Antiqua"/>
      <family val="1"/>
    </font>
    <font>
      <sz val="10"/>
      <color indexed="8"/>
      <name val="標楷體"/>
      <family val="4"/>
      <charset val="136"/>
    </font>
    <font>
      <sz val="10"/>
      <color indexed="8"/>
      <name val="Times New Roman"/>
      <family val="1"/>
    </font>
    <font>
      <b/>
      <sz val="10"/>
      <color indexed="8"/>
      <name val="Times New Roman"/>
      <family val="1"/>
    </font>
    <font>
      <b/>
      <sz val="10"/>
      <color indexed="8"/>
      <name val="標楷體"/>
      <family val="4"/>
      <charset val="136"/>
    </font>
    <font>
      <b/>
      <sz val="12"/>
      <color indexed="8"/>
      <name val="新細明體"/>
      <family val="1"/>
      <charset val="136"/>
    </font>
    <font>
      <b/>
      <u/>
      <sz val="10"/>
      <color indexed="8"/>
      <name val="標楷體"/>
      <family val="4"/>
      <charset val="136"/>
    </font>
    <font>
      <u/>
      <sz val="10"/>
      <color indexed="8"/>
      <name val="標楷體"/>
      <family val="4"/>
      <charset val="136"/>
    </font>
    <font>
      <i/>
      <sz val="10"/>
      <color indexed="8"/>
      <name val="標楷體"/>
      <family val="4"/>
      <charset val="136"/>
    </font>
    <font>
      <sz val="9"/>
      <color indexed="8"/>
      <name val="標楷體"/>
      <family val="4"/>
      <charset val="136"/>
    </font>
    <font>
      <b/>
      <sz val="10"/>
      <color indexed="8"/>
      <name val="Book Antiqua"/>
      <family val="1"/>
    </font>
    <font>
      <b/>
      <sz val="12"/>
      <color indexed="8"/>
      <name val="Book Antiqua"/>
      <family val="1"/>
    </font>
    <font>
      <sz val="10"/>
      <color indexed="10"/>
      <name val="Book Antiqua"/>
      <family val="1"/>
    </font>
    <font>
      <b/>
      <sz val="12"/>
      <color indexed="10"/>
      <name val="Times New Roman"/>
      <family val="1"/>
    </font>
    <font>
      <sz val="12"/>
      <color indexed="10"/>
      <name val="Times New Roman"/>
      <family val="1"/>
    </font>
    <font>
      <sz val="12"/>
      <color indexed="8"/>
      <name val="Microsoft JhengHei"/>
      <family val="2"/>
      <charset val="136"/>
    </font>
    <font>
      <sz val="12"/>
      <color indexed="8"/>
      <name val="標楷體"/>
      <family val="4"/>
      <charset val="136"/>
    </font>
    <font>
      <b/>
      <sz val="12"/>
      <color indexed="10"/>
      <name val="標楷體"/>
      <family val="4"/>
      <charset val="136"/>
    </font>
    <font>
      <sz val="16"/>
      <name val="Times New Roman"/>
      <family val="1"/>
    </font>
    <font>
      <b/>
      <sz val="16"/>
      <name val="Times New Roman"/>
      <family val="1"/>
    </font>
    <font>
      <sz val="9"/>
      <name val="新細明體"/>
      <family val="1"/>
      <charset val="136"/>
    </font>
    <font>
      <sz val="12"/>
      <name val="Times New Roman"/>
      <family val="1"/>
    </font>
    <font>
      <sz val="12"/>
      <color indexed="18"/>
      <name val="Times New Roman"/>
      <family val="1"/>
    </font>
    <font>
      <vertAlign val="subscript"/>
      <sz val="12"/>
      <color indexed="8"/>
      <name val="Book Antiqua"/>
      <family val="1"/>
    </font>
    <font>
      <sz val="12"/>
      <color indexed="8"/>
      <name val="新細明體"/>
      <family val="1"/>
      <charset val="136"/>
    </font>
    <font>
      <b/>
      <sz val="12"/>
      <color indexed="81"/>
      <name val="細明體"/>
      <family val="3"/>
      <charset val="136"/>
    </font>
    <font>
      <b/>
      <sz val="12"/>
      <color indexed="81"/>
      <name val="Tahoma"/>
      <family val="2"/>
    </font>
    <font>
      <sz val="12"/>
      <color indexed="81"/>
      <name val="Tahoma"/>
      <family val="2"/>
    </font>
    <font>
      <sz val="12"/>
      <color indexed="81"/>
      <name val="細明體"/>
      <family val="3"/>
      <charset val="136"/>
    </font>
    <font>
      <b/>
      <sz val="11"/>
      <color indexed="81"/>
      <name val="細明體"/>
      <family val="3"/>
      <charset val="136"/>
    </font>
    <font>
      <b/>
      <sz val="11"/>
      <color indexed="81"/>
      <name val="Tahoma"/>
      <family val="2"/>
    </font>
    <font>
      <sz val="11"/>
      <color indexed="81"/>
      <name val="Tahoma"/>
      <family val="2"/>
    </font>
    <font>
      <sz val="11"/>
      <color indexed="81"/>
      <name val="細明體"/>
      <family val="3"/>
      <charset val="136"/>
    </font>
    <font>
      <sz val="12"/>
      <name val="Calibri Light"/>
      <family val="2"/>
    </font>
    <font>
      <sz val="9"/>
      <name val="新細明體"/>
      <family val="1"/>
      <charset val="136"/>
    </font>
    <font>
      <sz val="12"/>
      <color theme="1"/>
      <name val="新細明體"/>
      <family val="1"/>
      <charset val="136"/>
      <scheme val="minor"/>
    </font>
    <font>
      <sz val="10"/>
      <color theme="1"/>
      <name val="Arial Unicode MS"/>
      <family val="1"/>
      <charset val="136"/>
    </font>
    <font>
      <sz val="12"/>
      <color theme="1"/>
      <name val="Calibri"/>
      <family val="2"/>
      <charset val="161"/>
    </font>
    <font>
      <sz val="12"/>
      <color theme="1"/>
      <name val="標楷體"/>
      <family val="4"/>
      <charset val="136"/>
    </font>
    <font>
      <b/>
      <sz val="12"/>
      <name val="Times New Roman"/>
      <family val="4"/>
      <charset val="136"/>
    </font>
    <font>
      <sz val="9"/>
      <name val="新細明體"/>
      <family val="2"/>
      <charset val="136"/>
      <scheme val="minor"/>
    </font>
    <font>
      <sz val="12"/>
      <color theme="4" tint="-0.499984740745262"/>
      <name val="Times New Roman"/>
      <family val="1"/>
    </font>
    <font>
      <b/>
      <sz val="12"/>
      <color rgb="FFFF0000"/>
      <name val="Times New Roman"/>
      <family val="1"/>
    </font>
    <font>
      <b/>
      <sz val="12"/>
      <color rgb="FFFF0000"/>
      <name val="標楷體"/>
      <family val="4"/>
      <charset val="136"/>
    </font>
    <font>
      <sz val="12"/>
      <color rgb="FF000000"/>
      <name val="Times New Roman"/>
      <family val="1"/>
    </font>
    <font>
      <sz val="12"/>
      <color rgb="FF000000"/>
      <name val="標楷體"/>
      <family val="4"/>
      <charset val="136"/>
    </font>
    <font>
      <sz val="12"/>
      <color rgb="FF000000"/>
      <name val="Times New Roman"/>
      <family val="4"/>
      <charset val="136"/>
    </font>
    <font>
      <sz val="12"/>
      <color rgb="FF000000"/>
      <name val="Times New Roman"/>
      <family val="4"/>
    </font>
    <font>
      <sz val="9"/>
      <name val="新細明體"/>
      <family val="1"/>
      <charset val="136"/>
      <scheme val="minor"/>
    </font>
    <font>
      <sz val="12"/>
      <name val="Times New Roman"/>
      <family val="4"/>
      <charset val="136"/>
    </font>
    <font>
      <sz val="12"/>
      <color rgb="FF000000"/>
      <name val="Calibri Light"/>
      <family val="2"/>
    </font>
    <font>
      <sz val="12"/>
      <color rgb="FF000000"/>
      <name val="標楷體"/>
      <family val="2"/>
      <charset val="136"/>
    </font>
    <font>
      <sz val="12"/>
      <color theme="1"/>
      <name val="Calibri Light"/>
      <family val="2"/>
    </font>
    <font>
      <sz val="12"/>
      <color rgb="FFFF0000"/>
      <name val="Times New Roman"/>
      <family val="1"/>
    </font>
    <font>
      <b/>
      <sz val="12"/>
      <color theme="1"/>
      <name val="Times New Roman"/>
      <family val="1"/>
    </font>
    <font>
      <sz val="12"/>
      <color theme="1"/>
      <name val="Times New Roman"/>
      <family val="1"/>
    </font>
    <font>
      <sz val="24"/>
      <name val="Times New Roman"/>
      <family val="1"/>
    </font>
    <font>
      <b/>
      <sz val="12"/>
      <color rgb="FF0000FF"/>
      <name val="新細明體"/>
      <family val="1"/>
      <charset val="136"/>
    </font>
    <font>
      <sz val="16"/>
      <name val="微軟正黑體"/>
      <family val="1"/>
      <charset val="136"/>
    </font>
    <font>
      <sz val="16"/>
      <name val="微軟正黑體"/>
      <family val="4"/>
      <charset val="136"/>
    </font>
    <font>
      <sz val="16"/>
      <name val="Times New Roman"/>
      <family val="4"/>
    </font>
    <font>
      <sz val="16"/>
      <name val="Times New Roman"/>
      <family val="4"/>
      <charset val="136"/>
    </font>
    <font>
      <sz val="12"/>
      <color rgb="FFFF0000"/>
      <name val="標楷體"/>
      <family val="4"/>
      <charset val="136"/>
    </font>
    <font>
      <b/>
      <sz val="12"/>
      <color theme="1"/>
      <name val="標楷體"/>
      <family val="4"/>
      <charset val="136"/>
    </font>
    <font>
      <sz val="12"/>
      <color theme="1"/>
      <name val="微軟正黑體"/>
      <family val="2"/>
      <charset val="136"/>
    </font>
    <font>
      <u/>
      <sz val="12"/>
      <color theme="1"/>
      <name val="Times New Roman"/>
      <family val="1"/>
    </font>
    <font>
      <sz val="12"/>
      <color theme="1"/>
      <name val="新細明體"/>
      <family val="1"/>
      <charset val="136"/>
    </font>
    <font>
      <sz val="10"/>
      <color theme="1"/>
      <name val="標楷體"/>
      <family val="4"/>
      <charset val="136"/>
    </font>
    <font>
      <sz val="10"/>
      <color theme="1"/>
      <name val="Times New Roman"/>
      <family val="1"/>
    </font>
    <font>
      <sz val="10"/>
      <color theme="1"/>
      <name val="Book Antiqua"/>
      <family val="1"/>
    </font>
    <font>
      <strike/>
      <sz val="12"/>
      <color theme="1"/>
      <name val="Times New Roman"/>
      <family val="1"/>
    </font>
    <font>
      <sz val="12"/>
      <color theme="1"/>
      <name val="Book Antiqua"/>
      <family val="1"/>
    </font>
    <font>
      <b/>
      <sz val="10"/>
      <color theme="1"/>
      <name val="Book Antiqua"/>
      <family val="1"/>
    </font>
    <font>
      <b/>
      <sz val="10"/>
      <color theme="1"/>
      <name val="標楷體"/>
      <family val="4"/>
      <charset val="136"/>
    </font>
    <font>
      <sz val="16"/>
      <color indexed="10"/>
      <name val="標楷體"/>
      <family val="4"/>
      <charset val="136"/>
    </font>
    <font>
      <sz val="12"/>
      <color indexed="10"/>
      <name val="新細明體"/>
      <family val="1"/>
      <charset val="136"/>
    </font>
    <font>
      <sz val="10"/>
      <color rgb="FFFF0000"/>
      <name val="Book Antiqua"/>
      <family val="1"/>
    </font>
    <font>
      <sz val="10"/>
      <color rgb="FFFF0000"/>
      <name val="Times New Roman"/>
      <family val="1"/>
    </font>
    <font>
      <sz val="10"/>
      <color rgb="FFFF0000"/>
      <name val="標楷體"/>
      <family val="4"/>
      <charset val="136"/>
    </font>
    <font>
      <sz val="10"/>
      <color indexed="8"/>
      <name val="Times New Roman"/>
      <family val="4"/>
      <charset val="136"/>
    </font>
    <font>
      <sz val="9"/>
      <color theme="1"/>
      <name val="Times New Roman"/>
      <family val="1"/>
    </font>
    <font>
      <sz val="11"/>
      <color theme="1"/>
      <name val="Times New Roman"/>
      <family val="1"/>
    </font>
    <font>
      <sz val="12"/>
      <color theme="1"/>
      <name val="Times New Roman"/>
      <family val="4"/>
      <charset val="136"/>
    </font>
    <font>
      <sz val="11"/>
      <color rgb="FFFF0000"/>
      <name val="Times New Roman"/>
      <family val="1"/>
    </font>
    <font>
      <b/>
      <sz val="16"/>
      <name val="標楷體"/>
      <family val="4"/>
      <charset val="136"/>
    </font>
    <font>
      <sz val="10"/>
      <color theme="1"/>
      <name val="Arial"/>
      <family val="2"/>
      <charset val="136"/>
    </font>
    <font>
      <sz val="10"/>
      <color theme="1"/>
      <name val="微軟正黑體"/>
      <family val="2"/>
      <charset val="136"/>
    </font>
    <font>
      <sz val="10"/>
      <color rgb="FFFF0000"/>
      <name val="微軟正黑體"/>
      <family val="2"/>
      <charset val="136"/>
    </font>
    <font>
      <sz val="10"/>
      <name val="微軟正黑體"/>
      <family val="2"/>
      <charset val="136"/>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gray0625">
        <bgColor indexed="42"/>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theme="3" tint="0.79998168889431442"/>
        <bgColor indexed="64"/>
      </patternFill>
    </fill>
    <fill>
      <patternFill patternType="solid">
        <fgColor theme="0"/>
        <bgColor indexed="64"/>
      </patternFill>
    </fill>
    <fill>
      <patternFill patternType="solid">
        <fgColor rgb="FFFFFDF7"/>
        <bgColor indexed="64"/>
      </patternFill>
    </fill>
    <fill>
      <patternFill patternType="solid">
        <fgColor rgb="FFFFFFCC"/>
        <bgColor indexed="64"/>
      </patternFill>
    </fill>
    <fill>
      <patternFill patternType="solid">
        <fgColor theme="0" tint="-0.499984740745262"/>
        <bgColor indexed="64"/>
      </patternFill>
    </fill>
    <fill>
      <patternFill patternType="solid">
        <fgColor theme="9" tint="0.39997558519241921"/>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tint="0.39997558519241921"/>
        <bgColor indexed="64"/>
      </patternFill>
    </fill>
    <fill>
      <patternFill patternType="solid">
        <fgColor theme="8" tint="0.59999389629810485"/>
        <bgColor indexed="64"/>
      </patternFill>
    </fill>
    <fill>
      <patternFill patternType="solid">
        <fgColor theme="1" tint="0.79998168889431442"/>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4" tint="0.59999389629810485"/>
        <bgColor indexed="64"/>
      </patternFill>
    </fill>
  </fills>
  <borders count="421">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slantDashDot">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style="hair">
        <color indexed="64"/>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slantDashDot">
        <color indexed="64"/>
      </right>
      <top style="thin">
        <color indexed="64"/>
      </top>
      <bottom style="hair">
        <color indexed="64"/>
      </bottom>
      <diagonal/>
    </border>
    <border>
      <left style="slantDashDot">
        <color indexed="64"/>
      </left>
      <right/>
      <top/>
      <bottom style="slantDashDot">
        <color indexed="64"/>
      </bottom>
      <diagonal/>
    </border>
    <border>
      <left style="thin">
        <color indexed="64"/>
      </left>
      <right style="hair">
        <color indexed="64"/>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diagonalDown="1">
      <left style="thin">
        <color indexed="64"/>
      </left>
      <right style="hair">
        <color indexed="64"/>
      </right>
      <top style="hair">
        <color indexed="64"/>
      </top>
      <bottom style="hair">
        <color indexed="64"/>
      </bottom>
      <diagonal style="thin">
        <color indexed="64"/>
      </diagonal>
    </border>
    <border diagonalUp="1" diagonalDown="1">
      <left style="hair">
        <color indexed="64"/>
      </left>
      <right style="hair">
        <color indexed="64"/>
      </right>
      <top style="hair">
        <color indexed="64"/>
      </top>
      <bottom style="hair">
        <color indexed="64"/>
      </bottom>
      <diagonal style="thin">
        <color indexed="64"/>
      </diagonal>
    </border>
    <border diagonalUp="1" diagonalDown="1">
      <left style="thin">
        <color indexed="64"/>
      </left>
      <right style="hair">
        <color indexed="64"/>
      </right>
      <top style="hair">
        <color indexed="64"/>
      </top>
      <bottom style="double">
        <color indexed="64"/>
      </bottom>
      <diagonal style="thin">
        <color indexed="64"/>
      </diagonal>
    </border>
    <border diagonalUp="1" diagonalDown="1">
      <left style="hair">
        <color indexed="64"/>
      </left>
      <right style="hair">
        <color indexed="64"/>
      </right>
      <top style="hair">
        <color indexed="64"/>
      </top>
      <bottom style="double">
        <color indexed="64"/>
      </bottom>
      <diagonal style="thin">
        <color indexed="64"/>
      </diagonal>
    </border>
    <border>
      <left style="hair">
        <color indexed="64"/>
      </left>
      <right style="hair">
        <color indexed="64"/>
      </right>
      <top/>
      <bottom/>
      <diagonal/>
    </border>
    <border diagonalUp="1" diagonalDown="1">
      <left style="hair">
        <color indexed="64"/>
      </left>
      <right style="hair">
        <color indexed="64"/>
      </right>
      <top style="hair">
        <color indexed="64"/>
      </top>
      <bottom style="double">
        <color indexed="64"/>
      </bottom>
      <diagonal style="hair">
        <color indexed="64"/>
      </diagonal>
    </border>
    <border>
      <left style="hair">
        <color indexed="64"/>
      </left>
      <right style="medium">
        <color indexed="64"/>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hair">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diagonal/>
    </border>
    <border diagonalUp="1" diagonalDown="1">
      <left style="thin">
        <color indexed="64"/>
      </left>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style="thin">
        <color indexed="64"/>
      </left>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top style="thin">
        <color indexed="64"/>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diagonalUp="1" diagonalDown="1">
      <left style="medium">
        <color indexed="64"/>
      </left>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medium">
        <color indexed="64"/>
      </left>
      <right/>
      <top style="thin">
        <color indexed="64"/>
      </top>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medium">
        <color indexed="64"/>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bottom style="medium">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hair">
        <color indexed="64"/>
      </right>
      <top style="slantDashDot">
        <color indexed="64"/>
      </top>
      <bottom style="thin">
        <color indexed="64"/>
      </bottom>
      <diagonal/>
    </border>
    <border>
      <left style="hair">
        <color indexed="64"/>
      </left>
      <right style="slantDashDot">
        <color indexed="64"/>
      </right>
      <top style="slantDashDot">
        <color indexed="64"/>
      </top>
      <bottom style="thin">
        <color indexed="64"/>
      </bottom>
      <diagonal/>
    </border>
    <border>
      <left style="slantDashDot">
        <color indexed="64"/>
      </left>
      <right/>
      <top style="hair">
        <color indexed="64"/>
      </top>
      <bottom style="hair">
        <color indexed="64"/>
      </bottom>
      <diagonal/>
    </border>
    <border>
      <left style="hair">
        <color indexed="64"/>
      </left>
      <right style="slantDashDot">
        <color indexed="64"/>
      </right>
      <top style="thin">
        <color indexed="64"/>
      </top>
      <bottom style="hair">
        <color indexed="64"/>
      </bottom>
      <diagonal/>
    </border>
    <border>
      <left style="hair">
        <color indexed="64"/>
      </left>
      <right style="slantDashDot">
        <color indexed="64"/>
      </right>
      <top style="hair">
        <color indexed="64"/>
      </top>
      <bottom style="hair">
        <color indexed="64"/>
      </bottom>
      <diagonal/>
    </border>
    <border>
      <left style="slantDashDot">
        <color indexed="64"/>
      </left>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slantDashDot">
        <color indexed="64"/>
      </right>
      <top style="thin">
        <color indexed="64"/>
      </top>
      <bottom style="double">
        <color indexed="64"/>
      </bottom>
      <diagonal/>
    </border>
    <border>
      <left style="hair">
        <color indexed="64"/>
      </left>
      <right style="slantDashDot">
        <color indexed="64"/>
      </right>
      <top style="thin">
        <color indexed="64"/>
      </top>
      <bottom style="slantDashDot">
        <color indexed="64"/>
      </bottom>
      <diagonal/>
    </border>
    <border>
      <left style="hair">
        <color indexed="64"/>
      </left>
      <right style="hair">
        <color indexed="64"/>
      </right>
      <top style="slantDashDot">
        <color indexed="64"/>
      </top>
      <bottom style="thin">
        <color indexed="64"/>
      </bottom>
      <diagonal/>
    </border>
    <border>
      <left style="slantDashDot">
        <color indexed="64"/>
      </left>
      <right/>
      <top style="double">
        <color indexed="64"/>
      </top>
      <bottom style="slantDashDot">
        <color indexed="64"/>
      </bottom>
      <diagonal/>
    </border>
    <border>
      <left style="thin">
        <color indexed="64"/>
      </left>
      <right style="hair">
        <color indexed="64"/>
      </right>
      <top style="double">
        <color indexed="64"/>
      </top>
      <bottom style="slantDashDot">
        <color indexed="64"/>
      </bottom>
      <diagonal/>
    </border>
    <border>
      <left style="hair">
        <color indexed="64"/>
      </left>
      <right style="hair">
        <color indexed="64"/>
      </right>
      <top style="double">
        <color indexed="64"/>
      </top>
      <bottom style="slantDashDot">
        <color indexed="64"/>
      </bottom>
      <diagonal/>
    </border>
    <border>
      <left style="hair">
        <color indexed="64"/>
      </left>
      <right style="slantDashDot">
        <color indexed="64"/>
      </right>
      <top style="double">
        <color indexed="64"/>
      </top>
      <bottom style="slantDashDot">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diagonalDown="1">
      <left/>
      <right style="hair">
        <color indexed="64"/>
      </right>
      <top style="hair">
        <color indexed="64"/>
      </top>
      <bottom style="hair">
        <color indexed="64"/>
      </bottom>
      <diagonal style="thin">
        <color indexed="64"/>
      </diagonal>
    </border>
    <border diagonalUp="1" diagonalDown="1">
      <left/>
      <right style="hair">
        <color indexed="64"/>
      </right>
      <top style="hair">
        <color indexed="64"/>
      </top>
      <bottom style="thin">
        <color indexed="64"/>
      </bottom>
      <diagonal style="thin">
        <color indexed="64"/>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top style="hair">
        <color indexed="64"/>
      </top>
      <bottom style="medium">
        <color indexed="64"/>
      </bottom>
      <diagonal/>
    </border>
    <border>
      <left/>
      <right/>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double">
        <color indexed="64"/>
      </bottom>
      <diagonal/>
    </border>
    <border>
      <left/>
      <right style="hair">
        <color indexed="64"/>
      </right>
      <top style="double">
        <color indexed="64"/>
      </top>
      <bottom style="slantDashDot">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12"/>
      </left>
      <right style="medium">
        <color indexed="12"/>
      </right>
      <top style="medium">
        <color indexed="12"/>
      </top>
      <bottom style="hair">
        <color indexed="64"/>
      </bottom>
      <diagonal/>
    </border>
    <border>
      <left style="medium">
        <color indexed="12"/>
      </left>
      <right style="medium">
        <color indexed="12"/>
      </right>
      <top style="hair">
        <color indexed="64"/>
      </top>
      <bottom style="hair">
        <color indexed="64"/>
      </bottom>
      <diagonal/>
    </border>
    <border>
      <left style="medium">
        <color indexed="12"/>
      </left>
      <right style="medium">
        <color indexed="12"/>
      </right>
      <top style="hair">
        <color indexed="64"/>
      </top>
      <bottom style="medium">
        <color indexed="12"/>
      </bottom>
      <diagonal/>
    </border>
    <border>
      <left style="medium">
        <color indexed="12"/>
      </left>
      <right style="medium">
        <color indexed="12"/>
      </right>
      <top style="medium">
        <color indexed="12"/>
      </top>
      <bottom style="medium">
        <color indexed="12"/>
      </bottom>
      <diagonal/>
    </border>
    <border>
      <left style="medium">
        <color indexed="64"/>
      </left>
      <right style="medium">
        <color indexed="64"/>
      </right>
      <top style="medium">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thin">
        <color indexed="64"/>
      </left>
      <right style="medium">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DashDot">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DashDot">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double">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double">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style="double">
        <color indexed="64"/>
      </right>
      <top style="thin">
        <color indexed="64"/>
      </top>
      <bottom style="medium">
        <color indexed="64"/>
      </bottom>
      <diagonal/>
    </border>
    <border>
      <left style="double">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double">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double">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top style="thin">
        <color indexed="8"/>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medium">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diagonalUp="1" diagonalDown="1">
      <left/>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double">
        <color indexed="64"/>
      </left>
      <right style="thin">
        <color indexed="8"/>
      </right>
      <top style="medium">
        <color indexed="64"/>
      </top>
      <bottom/>
      <diagonal/>
    </border>
    <border>
      <left style="double">
        <color indexed="64"/>
      </left>
      <right style="thin">
        <color indexed="8"/>
      </right>
      <top/>
      <bottom style="thin">
        <color indexed="8"/>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thin">
        <color indexed="64"/>
      </left>
      <right/>
      <top style="medium">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uble">
        <color indexed="64"/>
      </left>
      <right/>
      <top style="medium">
        <color indexed="64"/>
      </top>
      <bottom/>
      <diagonal/>
    </border>
    <border>
      <left style="double">
        <color indexed="64"/>
      </left>
      <right/>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diagonal/>
    </border>
    <border>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64"/>
      </top>
      <bottom/>
      <diagonal/>
    </border>
    <border>
      <left style="thin">
        <color indexed="8"/>
      </left>
      <right/>
      <top/>
      <bottom style="thin">
        <color indexed="8"/>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indexed="64"/>
      </left>
      <right style="double">
        <color indexed="64"/>
      </right>
      <top/>
      <bottom style="thin">
        <color theme="1"/>
      </bottom>
      <diagonal/>
    </border>
    <border>
      <left/>
      <right style="thin">
        <color theme="1"/>
      </right>
      <top/>
      <bottom style="thin">
        <color theme="1"/>
      </bottom>
      <diagonal/>
    </border>
    <border>
      <left style="thin">
        <color theme="1"/>
      </left>
      <right style="medium">
        <color indexed="64"/>
      </right>
      <top style="thin">
        <color theme="1"/>
      </top>
      <bottom style="thin">
        <color theme="1"/>
      </bottom>
      <diagonal/>
    </border>
    <border>
      <left style="thin">
        <color theme="1"/>
      </left>
      <right/>
      <top style="thin">
        <color theme="1"/>
      </top>
      <bottom style="thin">
        <color theme="1"/>
      </bottom>
      <diagonal/>
    </border>
    <border>
      <left style="thin">
        <color indexed="64"/>
      </left>
      <right style="double">
        <color indexed="64"/>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indexed="64"/>
      </left>
      <right style="double">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double">
        <color indexed="64"/>
      </left>
      <right style="thin">
        <color theme="1"/>
      </right>
      <top style="medium">
        <color indexed="64"/>
      </top>
      <bottom/>
      <diagonal/>
    </border>
    <border>
      <left style="double">
        <color indexed="64"/>
      </left>
      <right style="thin">
        <color theme="1"/>
      </right>
      <top/>
      <bottom style="thin">
        <color theme="1"/>
      </bottom>
      <diagonal/>
    </border>
    <border>
      <left style="thin">
        <color indexed="64"/>
      </left>
      <right style="thin">
        <color indexed="64"/>
      </right>
      <top style="thin">
        <color theme="1"/>
      </top>
      <bottom style="thin">
        <color theme="1"/>
      </bottom>
      <diagonal/>
    </border>
    <border>
      <left style="double">
        <color indexed="64"/>
      </left>
      <right style="thin">
        <color theme="1"/>
      </right>
      <top style="thin">
        <color theme="1"/>
      </top>
      <bottom style="thin">
        <color theme="1"/>
      </bottom>
      <diagonal/>
    </border>
    <border>
      <left style="thin">
        <color indexed="64"/>
      </left>
      <right style="thin">
        <color indexed="64"/>
      </right>
      <top style="thin">
        <color theme="1"/>
      </top>
      <bottom style="medium">
        <color indexed="64"/>
      </bottom>
      <diagonal/>
    </border>
    <border>
      <left style="thin">
        <color indexed="64"/>
      </left>
      <right/>
      <top style="thin">
        <color theme="1"/>
      </top>
      <bottom style="medium">
        <color indexed="64"/>
      </bottom>
      <diagonal/>
    </border>
    <border>
      <left style="double">
        <color indexed="64"/>
      </left>
      <right style="thin">
        <color theme="1"/>
      </right>
      <top style="thin">
        <color theme="1"/>
      </top>
      <bottom style="medium">
        <color indexed="64"/>
      </bottom>
      <diagonal/>
    </border>
    <border>
      <left style="thin">
        <color indexed="64"/>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double">
        <color indexed="64"/>
      </left>
      <right/>
      <top/>
      <bottom style="thin">
        <color theme="1"/>
      </bottom>
      <diagonal/>
    </border>
    <border>
      <left style="double">
        <color indexed="64"/>
      </left>
      <right/>
      <top style="thin">
        <color theme="1"/>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diagonalUp="1" diagonalDown="1">
      <left style="hair">
        <color indexed="64"/>
      </left>
      <right style="hair">
        <color indexed="64"/>
      </right>
      <top/>
      <bottom style="double">
        <color indexed="64"/>
      </bottom>
      <diagonal style="thin">
        <color indexed="64"/>
      </diagonal>
    </border>
    <border diagonalUp="1" diagonalDown="1">
      <left/>
      <right style="hair">
        <color indexed="64"/>
      </right>
      <top style="hair">
        <color indexed="64"/>
      </top>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s>
  <cellStyleXfs count="261">
    <xf numFmtId="0" fontId="0" fillId="0" borderId="0"/>
    <xf numFmtId="0" fontId="17" fillId="0" borderId="0"/>
    <xf numFmtId="0" fontId="30" fillId="0" borderId="0" applyFill="0" applyBorder="0" applyProtection="0">
      <alignment horizontal="center"/>
      <protection locked="0"/>
    </xf>
    <xf numFmtId="204" fontId="31" fillId="0" borderId="0" applyFill="0" applyBorder="0" applyAlignment="0" applyProtection="0"/>
    <xf numFmtId="205" fontId="32" fillId="0" borderId="0" applyFill="0" applyBorder="0" applyProtection="0"/>
    <xf numFmtId="206" fontId="9" fillId="0" borderId="0" applyFill="0" applyBorder="0" applyProtection="0"/>
    <xf numFmtId="206" fontId="9" fillId="0" borderId="1" applyFill="0" applyProtection="0"/>
    <xf numFmtId="206" fontId="9" fillId="0" borderId="2" applyFill="0" applyProtection="0"/>
    <xf numFmtId="207" fontId="9" fillId="0" borderId="0" applyFill="0" applyBorder="0" applyProtection="0"/>
    <xf numFmtId="207" fontId="9" fillId="0" borderId="1" applyFill="0" applyProtection="0"/>
    <xf numFmtId="207" fontId="9" fillId="0" borderId="2" applyFill="0" applyProtection="0"/>
    <xf numFmtId="208" fontId="2" fillId="0" borderId="0" applyFont="0" applyFill="0" applyBorder="0" applyAlignment="0" applyProtection="0">
      <alignment vertical="center"/>
    </xf>
    <xf numFmtId="208" fontId="3" fillId="0" borderId="0" applyFont="0" applyFill="0" applyBorder="0" applyAlignment="0" applyProtection="0">
      <alignment vertical="center"/>
    </xf>
    <xf numFmtId="0" fontId="18" fillId="0" borderId="0" applyFill="0" applyBorder="0" applyProtection="0">
      <alignment horizontal="left"/>
    </xf>
    <xf numFmtId="14" fontId="33" fillId="4" borderId="3">
      <alignment horizontal="center" vertical="center" wrapText="1"/>
    </xf>
    <xf numFmtId="0" fontId="30" fillId="0" borderId="0" applyFill="0" applyAlignment="0" applyProtection="0">
      <protection locked="0"/>
    </xf>
    <xf numFmtId="0" fontId="34" fillId="0" borderId="0"/>
    <xf numFmtId="0" fontId="17" fillId="0" borderId="0"/>
    <xf numFmtId="209" fontId="17" fillId="0" borderId="0" applyFont="0" applyFill="0" applyBorder="0" applyAlignment="0" applyProtection="0"/>
    <xf numFmtId="0" fontId="19" fillId="0" borderId="0" applyBorder="0" applyProtection="0">
      <alignment horizontal="left"/>
    </xf>
    <xf numFmtId="0" fontId="20" fillId="0" borderId="0" applyFill="0" applyBorder="0" applyProtection="0">
      <alignment horizontal="left"/>
    </xf>
    <xf numFmtId="0" fontId="21" fillId="0" borderId="4" applyFill="0" applyBorder="0" applyProtection="0">
      <alignment horizontal="left" vertical="top"/>
    </xf>
    <xf numFmtId="0" fontId="35" fillId="0" borderId="0" applyFill="0" applyBorder="0" applyProtection="0">
      <alignment horizontal="left" vertical="top"/>
    </xf>
    <xf numFmtId="0" fontId="4" fillId="0" borderId="0"/>
    <xf numFmtId="0" fontId="139" fillId="0" borderId="0">
      <alignment vertical="center"/>
    </xf>
    <xf numFmtId="0" fontId="139" fillId="0" borderId="0">
      <alignment vertical="center"/>
    </xf>
    <xf numFmtId="0" fontId="139" fillId="0" borderId="0">
      <alignment vertical="center"/>
    </xf>
    <xf numFmtId="0" fontId="139" fillId="0" borderId="0">
      <alignment vertical="center"/>
    </xf>
    <xf numFmtId="0" fontId="139" fillId="0" borderId="0">
      <alignment vertical="center"/>
    </xf>
    <xf numFmtId="0" fontId="139" fillId="0" borderId="0">
      <alignment vertical="center"/>
    </xf>
    <xf numFmtId="0" fontId="3" fillId="0" borderId="0">
      <alignment vertical="center"/>
    </xf>
    <xf numFmtId="0" fontId="139" fillId="0" borderId="0">
      <alignment vertical="center"/>
    </xf>
    <xf numFmtId="0" fontId="140" fillId="0" borderId="0">
      <alignment vertical="center"/>
    </xf>
    <xf numFmtId="0" fontId="139" fillId="0" borderId="0">
      <alignment vertical="center"/>
    </xf>
    <xf numFmtId="0" fontId="3" fillId="0" borderId="0"/>
    <xf numFmtId="0" fontId="4" fillId="0" borderId="0"/>
    <xf numFmtId="0" fontId="2" fillId="0" borderId="0"/>
    <xf numFmtId="0" fontId="141" fillId="0" borderId="0">
      <alignment vertical="center"/>
    </xf>
    <xf numFmtId="0" fontId="4" fillId="0" borderId="0"/>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142" fillId="0" borderId="0">
      <alignment vertical="center"/>
    </xf>
    <xf numFmtId="0" fontId="3" fillId="0" borderId="0">
      <alignment vertical="center"/>
    </xf>
    <xf numFmtId="0" fontId="4" fillId="0" borderId="0"/>
    <xf numFmtId="0" fontId="139" fillId="0" borderId="0">
      <alignment vertical="center"/>
    </xf>
    <xf numFmtId="0" fontId="139" fillId="0" borderId="0">
      <alignment vertical="center"/>
    </xf>
    <xf numFmtId="0" fontId="139" fillId="0" borderId="0">
      <alignment vertical="center"/>
    </xf>
    <xf numFmtId="0" fontId="139" fillId="0" borderId="0">
      <alignment vertical="center"/>
    </xf>
    <xf numFmtId="0" fontId="3" fillId="0" borderId="0">
      <alignment vertical="center"/>
    </xf>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3" fillId="0" borderId="0"/>
    <xf numFmtId="0" fontId="2" fillId="0" borderId="0"/>
    <xf numFmtId="0" fontId="3"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4" fillId="0" borderId="0"/>
    <xf numFmtId="0" fontId="4" fillId="0" borderId="0"/>
    <xf numFmtId="43" fontId="3" fillId="0" borderId="0" applyFont="0" applyFill="0" applyBorder="0" applyAlignment="0" applyProtection="0"/>
    <xf numFmtId="43" fontId="2"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43" fontId="3" fillId="0" borderId="0" applyFont="0" applyFill="0" applyBorder="0" applyAlignment="0" applyProtection="0">
      <alignment vertical="center"/>
    </xf>
    <xf numFmtId="43" fontId="29" fillId="0" borderId="0" applyFont="0" applyFill="0" applyBorder="0" applyAlignment="0" applyProtection="0">
      <alignment vertical="center"/>
    </xf>
    <xf numFmtId="19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178"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6" fillId="3" borderId="0" applyNumberFormat="0" applyBorder="0" applyAlignment="0" applyProtection="0">
      <alignment vertical="center"/>
    </xf>
    <xf numFmtId="0" fontId="27" fillId="3" borderId="0" applyNumberFormat="0" applyBorder="0" applyAlignment="0" applyProtection="0">
      <alignment vertical="center"/>
    </xf>
    <xf numFmtId="0" fontId="36"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128" fillId="0" borderId="0" applyFont="0" applyFill="0" applyBorder="0" applyAlignment="0" applyProtection="0">
      <alignment vertical="center"/>
    </xf>
    <xf numFmtId="189"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7" fillId="2" borderId="0" applyNumberFormat="0" applyBorder="0" applyAlignment="0" applyProtection="0">
      <alignment vertical="center"/>
    </xf>
    <xf numFmtId="0" fontId="28" fillId="2" borderId="0" applyNumberFormat="0" applyBorder="0" applyAlignment="0" applyProtection="0">
      <alignment vertical="center"/>
    </xf>
    <xf numFmtId="0" fontId="37"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89" fillId="0" borderId="0">
      <alignment vertical="center"/>
    </xf>
    <xf numFmtId="43" fontId="189" fillId="0" borderId="0" applyFont="0" applyFill="0" applyBorder="0" applyAlignment="0" applyProtection="0">
      <alignment vertical="center"/>
    </xf>
  </cellStyleXfs>
  <cellXfs count="3981">
    <xf numFmtId="0" fontId="0" fillId="0" borderId="0" xfId="0"/>
    <xf numFmtId="0" fontId="23" fillId="0" borderId="0" xfId="120" applyFont="1" applyAlignment="1">
      <alignment horizontal="centerContinuous"/>
    </xf>
    <xf numFmtId="0" fontId="12" fillId="0" borderId="0" xfId="120" applyFont="1" applyAlignment="1">
      <alignment horizontal="centerContinuous"/>
    </xf>
    <xf numFmtId="0" fontId="12" fillId="0" borderId="0" xfId="120" applyFont="1"/>
    <xf numFmtId="0" fontId="24" fillId="0" borderId="0" xfId="120" applyFont="1" applyAlignment="1" applyProtection="1">
      <alignment horizontal="centerContinuous"/>
      <protection locked="0"/>
    </xf>
    <xf numFmtId="0" fontId="24" fillId="0" borderId="0" xfId="120" quotePrefix="1" applyFont="1" applyAlignment="1">
      <alignment horizontal="centerContinuous"/>
    </xf>
    <xf numFmtId="0" fontId="25" fillId="0" borderId="0" xfId="120" applyFont="1" applyAlignment="1" applyProtection="1">
      <alignment horizontal="centerContinuous"/>
      <protection locked="0"/>
    </xf>
    <xf numFmtId="0" fontId="26" fillId="0" borderId="0" xfId="120" applyFont="1" applyAlignment="1" applyProtection="1">
      <alignment horizontal="centerContinuous"/>
      <protection locked="0"/>
    </xf>
    <xf numFmtId="0" fontId="22" fillId="0" borderId="0" xfId="120" applyFont="1"/>
    <xf numFmtId="0" fontId="4" fillId="0" borderId="0" xfId="0" applyFont="1"/>
    <xf numFmtId="0" fontId="4" fillId="0" borderId="0" xfId="0" applyFont="1" applyAlignment="1">
      <alignment wrapText="1"/>
    </xf>
    <xf numFmtId="0" fontId="16" fillId="0" borderId="5" xfId="0" applyFont="1" applyBorder="1" applyAlignment="1">
      <alignment horizontal="center" vertical="center" wrapText="1"/>
    </xf>
    <xf numFmtId="0" fontId="4" fillId="0" borderId="0" xfId="0" applyFont="1" applyAlignment="1">
      <alignment horizontal="center" vertical="center"/>
    </xf>
    <xf numFmtId="0" fontId="12" fillId="0" borderId="0" xfId="113" applyFont="1"/>
    <xf numFmtId="0" fontId="12" fillId="0" borderId="0" xfId="119" applyFont="1" applyAlignment="1" applyProtection="1">
      <alignment vertical="center"/>
      <protection locked="0"/>
    </xf>
    <xf numFmtId="0" fontId="12" fillId="0" borderId="0" xfId="72" applyFont="1" applyProtection="1">
      <alignment vertical="center"/>
      <protection locked="0"/>
    </xf>
    <xf numFmtId="0" fontId="12" fillId="0" borderId="0" xfId="0" applyFont="1" applyProtection="1">
      <protection locked="0"/>
    </xf>
    <xf numFmtId="0" fontId="12" fillId="0" borderId="0" xfId="62" applyFont="1" applyAlignment="1">
      <alignment vertical="center"/>
    </xf>
    <xf numFmtId="0" fontId="4" fillId="0" borderId="5" xfId="62" applyFont="1" applyBorder="1" applyAlignment="1">
      <alignment horizontal="left" vertical="center" wrapText="1"/>
    </xf>
    <xf numFmtId="0" fontId="4" fillId="0" borderId="5" xfId="62" applyFont="1" applyBorder="1" applyAlignment="1">
      <alignment vertical="center" wrapText="1"/>
    </xf>
    <xf numFmtId="0" fontId="4" fillId="0" borderId="5" xfId="62" applyFont="1" applyBorder="1" applyAlignment="1">
      <alignment horizontal="left" vertical="center" wrapText="1" indent="2"/>
    </xf>
    <xf numFmtId="0" fontId="4" fillId="0" borderId="5" xfId="62" applyFont="1" applyBorder="1" applyAlignment="1">
      <alignment horizontal="left" vertical="center" wrapText="1" indent="4"/>
    </xf>
    <xf numFmtId="0" fontId="4" fillId="0" borderId="0" xfId="72" applyFont="1" applyAlignment="1">
      <alignment vertical="center" wrapText="1"/>
    </xf>
    <xf numFmtId="190" fontId="4" fillId="0" borderId="0" xfId="227" applyNumberFormat="1" applyFont="1" applyAlignment="1" applyProtection="1">
      <alignment vertical="center" wrapText="1"/>
    </xf>
    <xf numFmtId="0" fontId="4" fillId="0" borderId="0" xfId="51" applyFont="1" applyAlignment="1">
      <alignment vertical="center" wrapText="1"/>
    </xf>
    <xf numFmtId="191" fontId="0" fillId="0" borderId="5" xfId="107" applyNumberFormat="1" applyFont="1" applyBorder="1" applyAlignment="1">
      <alignment horizontal="center" vertical="center" wrapText="1"/>
    </xf>
    <xf numFmtId="0" fontId="38" fillId="0" borderId="6" xfId="57" applyFont="1" applyBorder="1" applyAlignment="1">
      <alignment horizontal="center"/>
    </xf>
    <xf numFmtId="0" fontId="38" fillId="0" borderId="0" xfId="55" applyFont="1"/>
    <xf numFmtId="0" fontId="4" fillId="0" borderId="7" xfId="51" applyFont="1" applyBorder="1" applyAlignment="1">
      <alignment horizontal="left" vertical="center" wrapText="1"/>
    </xf>
    <xf numFmtId="0" fontId="38" fillId="5" borderId="6" xfId="51" applyFont="1" applyFill="1" applyBorder="1"/>
    <xf numFmtId="0" fontId="38" fillId="0" borderId="8" xfId="55" applyFont="1" applyBorder="1" applyAlignment="1">
      <alignment horizontal="justify" vertical="center"/>
    </xf>
    <xf numFmtId="0" fontId="38" fillId="0" borderId="9" xfId="55" applyFont="1" applyBorder="1" applyAlignment="1">
      <alignment horizontal="left" vertical="center"/>
    </xf>
    <xf numFmtId="0" fontId="12" fillId="0" borderId="0" xfId="51" applyFont="1" applyAlignment="1">
      <alignment vertical="center"/>
    </xf>
    <xf numFmtId="0" fontId="7" fillId="0" borderId="0" xfId="119" applyFont="1" applyAlignment="1" applyProtection="1">
      <alignment vertical="center"/>
      <protection locked="0"/>
    </xf>
    <xf numFmtId="0" fontId="9" fillId="0" borderId="10" xfId="62" applyFont="1" applyBorder="1" applyAlignment="1">
      <alignment horizontal="center" vertical="center" wrapText="1"/>
    </xf>
    <xf numFmtId="0" fontId="9" fillId="0" borderId="0" xfId="72" applyFont="1">
      <alignment vertical="center"/>
    </xf>
    <xf numFmtId="0" fontId="4" fillId="0" borderId="0" xfId="0" applyFont="1" applyAlignment="1">
      <alignment horizontal="left" vertical="center"/>
    </xf>
    <xf numFmtId="0" fontId="7" fillId="0" borderId="10" xfId="62" applyFont="1" applyBorder="1" applyAlignment="1">
      <alignment horizontal="center" vertical="center" wrapText="1"/>
    </xf>
    <xf numFmtId="0" fontId="16" fillId="0" borderId="5" xfId="108" applyFont="1" applyBorder="1" applyAlignment="1">
      <alignment horizontal="center" vertical="center" wrapText="1"/>
    </xf>
    <xf numFmtId="0" fontId="9" fillId="0" borderId="11" xfId="99" applyFont="1" applyBorder="1" applyAlignment="1">
      <alignment horizontal="center" vertical="center" wrapText="1"/>
    </xf>
    <xf numFmtId="0" fontId="16" fillId="0" borderId="5" xfId="62" applyFont="1" applyBorder="1" applyAlignment="1">
      <alignment horizontal="center" vertical="center" wrapText="1"/>
    </xf>
    <xf numFmtId="0" fontId="7" fillId="0" borderId="5" xfId="62" applyFont="1" applyBorder="1" applyAlignment="1">
      <alignment horizontal="center" vertical="center" wrapText="1"/>
    </xf>
    <xf numFmtId="0" fontId="7" fillId="0" borderId="5" xfId="99" applyFont="1" applyBorder="1" applyAlignment="1">
      <alignment horizontal="center" vertical="center" wrapText="1"/>
    </xf>
    <xf numFmtId="0" fontId="16" fillId="0" borderId="12" xfId="72" applyFont="1" applyBorder="1" applyAlignment="1">
      <alignment horizontal="center" vertical="center" wrapText="1"/>
    </xf>
    <xf numFmtId="0" fontId="12" fillId="0" borderId="0" xfId="0" applyFont="1"/>
    <xf numFmtId="0" fontId="47" fillId="0" borderId="0" xfId="120" applyFont="1" applyAlignment="1" applyProtection="1">
      <alignment horizontal="centerContinuous"/>
      <protection locked="0"/>
    </xf>
    <xf numFmtId="0" fontId="4" fillId="0" borderId="0" xfId="51" applyFont="1" applyAlignment="1" applyProtection="1">
      <alignment horizontal="center" vertical="center" wrapText="1"/>
      <protection locked="0"/>
    </xf>
    <xf numFmtId="0" fontId="4" fillId="0" borderId="0" xfId="51" applyFont="1" applyAlignment="1">
      <alignment horizontal="center" vertical="center" wrapText="1"/>
    </xf>
    <xf numFmtId="0" fontId="38" fillId="0" borderId="0" xfId="50" applyFont="1">
      <alignment vertical="center"/>
    </xf>
    <xf numFmtId="0" fontId="38" fillId="0" borderId="0" xfId="50" applyFont="1" applyAlignment="1">
      <alignment horizontal="left"/>
    </xf>
    <xf numFmtId="185" fontId="38" fillId="0" borderId="0" xfId="57" applyNumberFormat="1" applyFont="1" applyAlignment="1">
      <alignment horizontal="right"/>
    </xf>
    <xf numFmtId="0" fontId="38" fillId="0" borderId="5" xfId="62" applyFont="1" applyBorder="1" applyAlignment="1">
      <alignment horizontal="center" vertical="center" wrapText="1"/>
    </xf>
    <xf numFmtId="49" fontId="38" fillId="0" borderId="5" xfId="62" applyNumberFormat="1" applyFont="1" applyBorder="1" applyAlignment="1">
      <alignment horizontal="center" vertical="center" wrapText="1"/>
    </xf>
    <xf numFmtId="49" fontId="38" fillId="0" borderId="13" xfId="62" applyNumberFormat="1" applyFont="1" applyBorder="1" applyAlignment="1">
      <alignment horizontal="center" vertical="center" wrapText="1"/>
    </xf>
    <xf numFmtId="0" fontId="38" fillId="0" borderId="6" xfId="50" applyFont="1" applyBorder="1">
      <alignment vertical="center"/>
    </xf>
    <xf numFmtId="191" fontId="38" fillId="0" borderId="5" xfId="62" applyNumberFormat="1" applyFont="1" applyBorder="1" applyAlignment="1" applyProtection="1">
      <alignment horizontal="left" vertical="center" wrapText="1"/>
      <protection locked="0"/>
    </xf>
    <xf numFmtId="0" fontId="38" fillId="0" borderId="5" xfId="50" applyFont="1" applyBorder="1" applyProtection="1">
      <alignment vertical="center"/>
      <protection locked="0"/>
    </xf>
    <xf numFmtId="0" fontId="38" fillId="0" borderId="13" xfId="50" applyFont="1" applyBorder="1" applyProtection="1">
      <alignment vertical="center"/>
      <protection locked="0"/>
    </xf>
    <xf numFmtId="0" fontId="38" fillId="7" borderId="14" xfId="50" applyFont="1" applyFill="1" applyBorder="1">
      <alignment vertical="center"/>
    </xf>
    <xf numFmtId="191" fontId="38" fillId="7" borderId="15" xfId="62" applyNumberFormat="1" applyFont="1" applyFill="1" applyBorder="1" applyAlignment="1">
      <alignment horizontal="center" vertical="center" wrapText="1"/>
    </xf>
    <xf numFmtId="191" fontId="38" fillId="0" borderId="16" xfId="62" applyNumberFormat="1" applyFont="1" applyBorder="1" applyAlignment="1">
      <alignment vertical="center" wrapText="1"/>
    </xf>
    <xf numFmtId="0" fontId="48" fillId="0" borderId="0" xfId="50" applyFont="1">
      <alignment vertical="center"/>
    </xf>
    <xf numFmtId="0" fontId="38" fillId="0" borderId="0" xfId="50" applyFont="1" applyAlignment="1">
      <alignment horizontal="center" vertical="center"/>
    </xf>
    <xf numFmtId="0" fontId="38" fillId="0" borderId="0" xfId="62" applyFont="1" applyAlignment="1">
      <alignment vertical="center" wrapText="1"/>
    </xf>
    <xf numFmtId="0" fontId="38" fillId="0" borderId="0" xfId="61" applyFont="1"/>
    <xf numFmtId="0" fontId="49" fillId="0" borderId="0" xfId="61" applyFont="1" applyAlignment="1">
      <alignment horizontal="left"/>
    </xf>
    <xf numFmtId="0" fontId="38" fillId="0" borderId="17" xfId="62" applyFont="1" applyBorder="1" applyAlignment="1">
      <alignment horizontal="center"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0" xfId="0" applyFont="1"/>
    <xf numFmtId="0" fontId="38" fillId="0" borderId="6" xfId="62" applyFont="1" applyBorder="1" applyAlignment="1">
      <alignment horizontal="center" vertical="center" wrapText="1"/>
    </xf>
    <xf numFmtId="191" fontId="38" fillId="0" borderId="5" xfId="62" applyNumberFormat="1" applyFont="1" applyBorder="1" applyAlignment="1" applyProtection="1">
      <alignment horizontal="center" vertical="center" wrapText="1"/>
      <protection locked="0"/>
    </xf>
    <xf numFmtId="0" fontId="38" fillId="0" borderId="5" xfId="0" applyFont="1" applyBorder="1" applyProtection="1">
      <protection locked="0"/>
    </xf>
    <xf numFmtId="0" fontId="38" fillId="7" borderId="13" xfId="0" applyFont="1" applyFill="1" applyBorder="1"/>
    <xf numFmtId="0" fontId="38" fillId="7" borderId="14" xfId="62" applyFont="1" applyFill="1" applyBorder="1" applyAlignment="1">
      <alignment horizontal="center" vertical="center" wrapText="1"/>
    </xf>
    <xf numFmtId="0" fontId="38" fillId="0" borderId="19" xfId="62" applyFont="1" applyBorder="1" applyAlignment="1">
      <alignment vertical="center" wrapText="1"/>
    </xf>
    <xf numFmtId="0" fontId="38" fillId="0" borderId="19" xfId="62" applyFont="1" applyBorder="1" applyAlignment="1">
      <alignment horizontal="center" vertical="center" wrapText="1"/>
    </xf>
    <xf numFmtId="0" fontId="38" fillId="7" borderId="16" xfId="61" applyFont="1" applyFill="1" applyBorder="1"/>
    <xf numFmtId="0" fontId="48" fillId="0" borderId="0" xfId="61" applyFont="1"/>
    <xf numFmtId="0" fontId="38" fillId="0" borderId="0" xfId="62" applyFont="1" applyAlignment="1">
      <alignment horizontal="center" vertical="center" wrapText="1"/>
    </xf>
    <xf numFmtId="0" fontId="38" fillId="0" borderId="0" xfId="0" applyFont="1" applyAlignment="1">
      <alignment horizontal="center" vertical="center"/>
    </xf>
    <xf numFmtId="0" fontId="4" fillId="0" borderId="3" xfId="72" applyFont="1" applyBorder="1" applyAlignment="1">
      <alignment horizontal="left"/>
    </xf>
    <xf numFmtId="0" fontId="4" fillId="0" borderId="3" xfId="51" applyFont="1" applyBorder="1" applyAlignment="1">
      <alignment vertical="center" wrapText="1"/>
    </xf>
    <xf numFmtId="0" fontId="4" fillId="0" borderId="3" xfId="72" applyFont="1" applyBorder="1" applyAlignment="1">
      <alignment vertical="center" wrapText="1"/>
    </xf>
    <xf numFmtId="0" fontId="16" fillId="0" borderId="20" xfId="72" applyFont="1" applyBorder="1" applyAlignment="1">
      <alignment horizontal="center" vertical="center" wrapText="1"/>
    </xf>
    <xf numFmtId="0" fontId="16" fillId="0" borderId="21" xfId="72" applyFont="1" applyBorder="1" applyAlignment="1">
      <alignment horizontal="center" vertical="center" wrapText="1"/>
    </xf>
    <xf numFmtId="0" fontId="16" fillId="0" borderId="18" xfId="72" applyFont="1" applyBorder="1" applyAlignment="1">
      <alignment horizontal="center" vertical="center" wrapText="1"/>
    </xf>
    <xf numFmtId="0" fontId="16" fillId="0" borderId="5" xfId="84" quotePrefix="1" applyFont="1" applyBorder="1" applyAlignment="1">
      <alignment horizontal="center" vertical="center" wrapText="1"/>
    </xf>
    <xf numFmtId="0" fontId="16" fillId="0" borderId="13" xfId="84" quotePrefix="1" applyFont="1" applyBorder="1" applyAlignment="1">
      <alignment horizontal="center" vertical="center" wrapText="1"/>
    </xf>
    <xf numFmtId="0" fontId="4" fillId="0" borderId="5" xfId="72" applyFont="1" applyBorder="1" applyAlignment="1">
      <alignment vertical="center" wrapText="1"/>
    </xf>
    <xf numFmtId="195" fontId="4" fillId="5" borderId="5" xfId="179" applyNumberFormat="1" applyFont="1" applyFill="1" applyBorder="1" applyAlignment="1">
      <alignment vertical="center" wrapText="1"/>
    </xf>
    <xf numFmtId="190" fontId="4" fillId="5" borderId="5" xfId="179" applyNumberFormat="1" applyFont="1" applyFill="1" applyBorder="1" applyAlignment="1">
      <alignment vertical="center" wrapText="1"/>
    </xf>
    <xf numFmtId="195" fontId="4" fillId="5" borderId="13" xfId="179" applyNumberFormat="1" applyFont="1" applyFill="1" applyBorder="1" applyAlignment="1">
      <alignment vertical="center" wrapText="1"/>
    </xf>
    <xf numFmtId="0" fontId="4" fillId="0" borderId="5" xfId="72" applyFont="1" applyBorder="1" applyAlignment="1">
      <alignment horizontal="left" vertical="center" wrapText="1" indent="2"/>
    </xf>
    <xf numFmtId="0" fontId="4" fillId="0" borderId="5" xfId="72" applyFont="1" applyBorder="1" applyAlignment="1">
      <alignment horizontal="left" vertical="center" wrapText="1" indent="4"/>
    </xf>
    <xf numFmtId="195" fontId="4" fillId="0" borderId="5" xfId="179" applyNumberFormat="1" applyFont="1" applyFill="1" applyBorder="1" applyAlignment="1">
      <alignment vertical="center" wrapText="1"/>
    </xf>
    <xf numFmtId="190" fontId="4" fillId="0" borderId="5" xfId="179" applyNumberFormat="1" applyFont="1" applyFill="1" applyBorder="1" applyAlignment="1">
      <alignment vertical="center" wrapText="1"/>
    </xf>
    <xf numFmtId="195" fontId="4" fillId="0" borderId="13" xfId="179" applyNumberFormat="1" applyFont="1" applyFill="1" applyBorder="1" applyAlignment="1">
      <alignment vertical="center" wrapText="1"/>
    </xf>
    <xf numFmtId="0" fontId="16" fillId="0" borderId="14" xfId="72" applyFont="1" applyBorder="1" applyAlignment="1">
      <alignment horizontal="center" vertical="center" wrapText="1"/>
    </xf>
    <xf numFmtId="0" fontId="12" fillId="0" borderId="19" xfId="72" applyFont="1" applyBorder="1" applyAlignment="1">
      <alignment horizontal="left" vertical="center" wrapText="1" indent="2"/>
    </xf>
    <xf numFmtId="195" fontId="4" fillId="0" borderId="19" xfId="179" applyNumberFormat="1" applyFont="1" applyFill="1" applyBorder="1" applyAlignment="1">
      <alignment vertical="center" wrapText="1"/>
    </xf>
    <xf numFmtId="190" fontId="4" fillId="0" borderId="19" xfId="179" applyNumberFormat="1" applyFont="1" applyFill="1" applyBorder="1" applyAlignment="1">
      <alignment vertical="center" wrapText="1"/>
    </xf>
    <xf numFmtId="195" fontId="4" fillId="0" borderId="16" xfId="179" applyNumberFormat="1" applyFont="1" applyFill="1" applyBorder="1" applyAlignment="1">
      <alignment vertical="center" wrapText="1"/>
    </xf>
    <xf numFmtId="0" fontId="4" fillId="0" borderId="21" xfId="72" applyFont="1" applyBorder="1" applyAlignment="1">
      <alignment vertical="center" wrapText="1"/>
    </xf>
    <xf numFmtId="195" fontId="4" fillId="5" borderId="21" xfId="179" applyNumberFormat="1" applyFont="1" applyFill="1" applyBorder="1" applyAlignment="1">
      <alignment vertical="center" wrapText="1"/>
    </xf>
    <xf numFmtId="195" fontId="4" fillId="5" borderId="22" xfId="179" applyNumberFormat="1" applyFont="1" applyFill="1" applyBorder="1" applyAlignment="1">
      <alignment vertical="center" wrapText="1"/>
    </xf>
    <xf numFmtId="0" fontId="51" fillId="0" borderId="0" xfId="57" applyFont="1" applyAlignment="1">
      <alignment horizontal="center" vertical="center"/>
    </xf>
    <xf numFmtId="0" fontId="38" fillId="0" borderId="0" xfId="57" applyFont="1"/>
    <xf numFmtId="0" fontId="38" fillId="0" borderId="0" xfId="57" applyFont="1" applyAlignment="1">
      <alignment horizontal="left"/>
    </xf>
    <xf numFmtId="0" fontId="38" fillId="0" borderId="0" xfId="57" applyFont="1" applyAlignment="1">
      <alignment horizontal="center"/>
    </xf>
    <xf numFmtId="0" fontId="38" fillId="0" borderId="23" xfId="57" applyFont="1" applyBorder="1" applyAlignment="1">
      <alignment horizontal="center"/>
    </xf>
    <xf numFmtId="0" fontId="38" fillId="0" borderId="17" xfId="57" applyFont="1" applyBorder="1" applyAlignment="1">
      <alignment horizontal="center"/>
    </xf>
    <xf numFmtId="185" fontId="38" fillId="0" borderId="18" xfId="57" applyNumberFormat="1" applyFont="1" applyBorder="1" applyAlignment="1">
      <alignment horizontal="center"/>
    </xf>
    <xf numFmtId="0" fontId="38" fillId="0" borderId="5" xfId="57" quotePrefix="1" applyFont="1" applyBorder="1" applyAlignment="1">
      <alignment horizontal="center"/>
    </xf>
    <xf numFmtId="185" fontId="38" fillId="0" borderId="13" xfId="57" quotePrefix="1" applyNumberFormat="1" applyFont="1" applyBorder="1" applyAlignment="1">
      <alignment horizontal="center"/>
    </xf>
    <xf numFmtId="0" fontId="38" fillId="0" borderId="10" xfId="57" applyFont="1" applyBorder="1" applyAlignment="1">
      <alignment horizontal="center"/>
    </xf>
    <xf numFmtId="0" fontId="38" fillId="0" borderId="10" xfId="57" applyFont="1" applyBorder="1" applyAlignment="1" applyProtection="1">
      <alignment horizontal="center"/>
      <protection locked="0"/>
    </xf>
    <xf numFmtId="177" fontId="38" fillId="0" borderId="24" xfId="57" applyNumberFormat="1" applyFont="1" applyBorder="1" applyAlignment="1" applyProtection="1">
      <alignment horizontal="center"/>
      <protection locked="0"/>
    </xf>
    <xf numFmtId="0" fontId="38" fillId="0" borderId="25" xfId="57" applyFont="1" applyBorder="1" applyAlignment="1">
      <alignment horizontal="center"/>
    </xf>
    <xf numFmtId="0" fontId="38" fillId="0" borderId="25" xfId="57" applyFont="1" applyBorder="1" applyAlignment="1" applyProtection="1">
      <alignment horizontal="center"/>
      <protection locked="0"/>
    </xf>
    <xf numFmtId="177" fontId="38" fillId="0" borderId="26" xfId="57" applyNumberFormat="1" applyFont="1" applyBorder="1" applyAlignment="1" applyProtection="1">
      <alignment horizontal="center"/>
      <protection locked="0"/>
    </xf>
    <xf numFmtId="0" fontId="38" fillId="0" borderId="21" xfId="57" applyFont="1" applyBorder="1" applyAlignment="1">
      <alignment horizontal="center"/>
    </xf>
    <xf numFmtId="0" fontId="38" fillId="0" borderId="21" xfId="57" applyFont="1" applyBorder="1" applyAlignment="1" applyProtection="1">
      <alignment horizontal="center"/>
      <protection locked="0"/>
    </xf>
    <xf numFmtId="177" fontId="38" fillId="0" borderId="22" xfId="57" applyNumberFormat="1" applyFont="1" applyBorder="1" applyAlignment="1" applyProtection="1">
      <alignment horizontal="center"/>
      <protection locked="0"/>
    </xf>
    <xf numFmtId="0" fontId="38" fillId="5" borderId="5" xfId="57" applyFont="1" applyFill="1" applyBorder="1" applyAlignment="1">
      <alignment horizontal="center"/>
    </xf>
    <xf numFmtId="177" fontId="38" fillId="5" borderId="13" xfId="57" applyNumberFormat="1" applyFont="1" applyFill="1" applyBorder="1" applyAlignment="1">
      <alignment horizontal="center"/>
    </xf>
    <xf numFmtId="0" fontId="48" fillId="0" borderId="0" xfId="57" applyFont="1"/>
    <xf numFmtId="0" fontId="38" fillId="5" borderId="5" xfId="57" applyFont="1" applyFill="1" applyBorder="1"/>
    <xf numFmtId="0" fontId="38" fillId="5" borderId="12" xfId="57" applyFont="1" applyFill="1" applyBorder="1"/>
    <xf numFmtId="0" fontId="38" fillId="0" borderId="14" xfId="57" applyFont="1" applyBorder="1" applyAlignment="1">
      <alignment horizontal="center"/>
    </xf>
    <xf numFmtId="0" fontId="38" fillId="5" borderId="19" xfId="57" applyFont="1" applyFill="1" applyBorder="1" applyAlignment="1">
      <alignment horizontal="center" wrapText="1"/>
    </xf>
    <xf numFmtId="0" fontId="38" fillId="5" borderId="19" xfId="57" applyFont="1" applyFill="1" applyBorder="1" applyAlignment="1">
      <alignment horizontal="center"/>
    </xf>
    <xf numFmtId="177" fontId="38" fillId="5" borderId="16" xfId="57" applyNumberFormat="1" applyFont="1" applyFill="1" applyBorder="1" applyAlignment="1">
      <alignment horizontal="center"/>
    </xf>
    <xf numFmtId="185" fontId="38" fillId="0" borderId="0" xfId="57" applyNumberFormat="1" applyFont="1" applyAlignment="1">
      <alignment horizontal="center"/>
    </xf>
    <xf numFmtId="0" fontId="38" fillId="0" borderId="0" xfId="57" applyFont="1" applyAlignment="1">
      <alignment horizontal="center" vertical="center"/>
    </xf>
    <xf numFmtId="0" fontId="38" fillId="0" borderId="0" xfId="57" applyFont="1" applyAlignment="1">
      <alignment horizontal="left" vertical="center" wrapText="1"/>
    </xf>
    <xf numFmtId="0" fontId="38" fillId="0" borderId="0" xfId="57" applyFont="1" applyAlignment="1">
      <alignment vertical="center"/>
    </xf>
    <xf numFmtId="0" fontId="38" fillId="0" borderId="0" xfId="51" applyFont="1" applyAlignment="1">
      <alignment horizontal="center" vertical="center"/>
    </xf>
    <xf numFmtId="0" fontId="38" fillId="0" borderId="0" xfId="51" applyFont="1"/>
    <xf numFmtId="0" fontId="38" fillId="0" borderId="0" xfId="51" applyFont="1" applyAlignment="1">
      <alignment horizontal="left" vertical="center"/>
    </xf>
    <xf numFmtId="0" fontId="38" fillId="0" borderId="0" xfId="51" applyFont="1" applyAlignment="1">
      <alignment horizontal="right" vertical="center"/>
    </xf>
    <xf numFmtId="0" fontId="38" fillId="0" borderId="0" xfId="55" applyFont="1" applyAlignment="1">
      <alignment vertical="center"/>
    </xf>
    <xf numFmtId="0" fontId="38" fillId="0" borderId="0" xfId="55" applyFont="1" applyAlignment="1">
      <alignment horizontal="center" vertical="center"/>
    </xf>
    <xf numFmtId="0" fontId="38" fillId="0" borderId="0" xfId="55" applyFont="1" applyAlignment="1">
      <alignment horizontal="right" vertical="center"/>
    </xf>
    <xf numFmtId="0" fontId="38" fillId="0" borderId="27" xfId="55" applyFont="1" applyBorder="1" applyAlignment="1">
      <alignment vertical="center"/>
    </xf>
    <xf numFmtId="0" fontId="38" fillId="0" borderId="28" xfId="55" applyFont="1" applyBorder="1" applyAlignment="1">
      <alignment horizontal="center" vertical="center"/>
    </xf>
    <xf numFmtId="0" fontId="38" fillId="0" borderId="29" xfId="55" applyFont="1" applyBorder="1" applyAlignment="1">
      <alignment horizontal="center" vertical="center"/>
    </xf>
    <xf numFmtId="0" fontId="38" fillId="0" borderId="30" xfId="55" applyFont="1" applyBorder="1" applyAlignment="1">
      <alignment horizontal="center" vertical="center"/>
    </xf>
    <xf numFmtId="0" fontId="38" fillId="0" borderId="31" xfId="55" applyFont="1" applyBorder="1" applyAlignment="1">
      <alignment horizontal="center" vertical="center"/>
    </xf>
    <xf numFmtId="0" fontId="38" fillId="0" borderId="32" xfId="55" applyFont="1" applyBorder="1" applyAlignment="1">
      <alignment vertical="center"/>
    </xf>
    <xf numFmtId="0" fontId="38" fillId="0" borderId="33" xfId="55" applyFont="1" applyBorder="1" applyAlignment="1">
      <alignment horizontal="center" vertical="center"/>
    </xf>
    <xf numFmtId="0" fontId="38" fillId="0" borderId="34" xfId="55" applyFont="1" applyBorder="1" applyAlignment="1">
      <alignment horizontal="center" vertical="center"/>
    </xf>
    <xf numFmtId="0" fontId="38" fillId="0" borderId="35" xfId="55" applyFont="1" applyBorder="1" applyAlignment="1">
      <alignment horizontal="center" vertical="center"/>
    </xf>
    <xf numFmtId="0" fontId="38" fillId="0" borderId="36" xfId="55" applyFont="1" applyBorder="1" applyAlignment="1">
      <alignment horizontal="center" vertical="center"/>
    </xf>
    <xf numFmtId="0" fontId="38" fillId="0" borderId="37" xfId="77" applyFont="1" applyBorder="1"/>
    <xf numFmtId="183" fontId="38" fillId="0" borderId="38" xfId="55" applyNumberFormat="1" applyFont="1" applyBorder="1" applyAlignment="1" applyProtection="1">
      <alignment horizontal="center" vertical="center"/>
      <protection locked="0"/>
    </xf>
    <xf numFmtId="183" fontId="38" fillId="0" borderId="39" xfId="55" applyNumberFormat="1" applyFont="1" applyBorder="1" applyAlignment="1" applyProtection="1">
      <alignment horizontal="center" vertical="center"/>
      <protection locked="0"/>
    </xf>
    <xf numFmtId="183" fontId="38" fillId="0" borderId="39" xfId="55" applyNumberFormat="1" applyFont="1" applyBorder="1" applyAlignment="1">
      <alignment horizontal="center" vertical="center"/>
    </xf>
    <xf numFmtId="183" fontId="38" fillId="8" borderId="40" xfId="55" applyNumberFormat="1" applyFont="1" applyFill="1" applyBorder="1" applyAlignment="1">
      <alignment horizontal="center" vertical="center"/>
    </xf>
    <xf numFmtId="181" fontId="38" fillId="0" borderId="40" xfId="55" applyNumberFormat="1" applyFont="1" applyBorder="1" applyAlignment="1">
      <alignment horizontal="center" vertical="center"/>
    </xf>
    <xf numFmtId="0" fontId="38" fillId="5" borderId="41" xfId="55" applyFont="1" applyFill="1" applyBorder="1" applyAlignment="1">
      <alignment horizontal="center" vertical="center"/>
    </xf>
    <xf numFmtId="183" fontId="46" fillId="0" borderId="42" xfId="0" applyNumberFormat="1" applyFont="1" applyBorder="1" applyAlignment="1" applyProtection="1">
      <alignment horizontal="center" vertical="center"/>
      <protection locked="0"/>
    </xf>
    <xf numFmtId="183" fontId="46" fillId="0" borderId="43" xfId="0" applyNumberFormat="1" applyFont="1" applyBorder="1" applyAlignment="1" applyProtection="1">
      <alignment horizontal="center" vertical="center"/>
      <protection locked="0"/>
    </xf>
    <xf numFmtId="183" fontId="38" fillId="0" borderId="43" xfId="55" applyNumberFormat="1" applyFont="1" applyBorder="1" applyAlignment="1">
      <alignment horizontal="center" vertical="center"/>
    </xf>
    <xf numFmtId="183" fontId="38" fillId="0" borderId="44" xfId="55" applyNumberFormat="1" applyFont="1" applyBorder="1" applyAlignment="1">
      <alignment horizontal="center" vertical="center"/>
    </xf>
    <xf numFmtId="181" fontId="38" fillId="0" borderId="44" xfId="55" applyNumberFormat="1" applyFont="1" applyBorder="1" applyAlignment="1">
      <alignment horizontal="center" vertical="center"/>
    </xf>
    <xf numFmtId="0" fontId="38" fillId="5" borderId="45" xfId="55" applyFont="1" applyFill="1" applyBorder="1" applyAlignment="1">
      <alignment horizontal="center" vertical="center"/>
    </xf>
    <xf numFmtId="0" fontId="38" fillId="0" borderId="46" xfId="77" applyFont="1" applyBorder="1"/>
    <xf numFmtId="183" fontId="46" fillId="0" borderId="47" xfId="0" applyNumberFormat="1" applyFont="1" applyBorder="1" applyAlignment="1" applyProtection="1">
      <alignment horizontal="center" vertical="center"/>
      <protection locked="0"/>
    </xf>
    <xf numFmtId="183" fontId="46" fillId="0" borderId="48" xfId="0" applyNumberFormat="1" applyFont="1" applyBorder="1" applyAlignment="1" applyProtection="1">
      <alignment horizontal="center" vertical="center"/>
      <protection locked="0"/>
    </xf>
    <xf numFmtId="183" fontId="38" fillId="0" borderId="49" xfId="55" applyNumberFormat="1" applyFont="1" applyBorder="1" applyAlignment="1">
      <alignment horizontal="center" vertical="center"/>
    </xf>
    <xf numFmtId="10" fontId="38" fillId="5" borderId="50" xfId="55" applyNumberFormat="1" applyFont="1" applyFill="1" applyBorder="1" applyAlignment="1">
      <alignment horizontal="center" vertical="center"/>
    </xf>
    <xf numFmtId="0" fontId="38" fillId="5" borderId="51" xfId="55" applyFont="1" applyFill="1" applyBorder="1" applyAlignment="1">
      <alignment horizontal="center" vertical="center"/>
    </xf>
    <xf numFmtId="0" fontId="38" fillId="0" borderId="52" xfId="77" applyFont="1" applyBorder="1"/>
    <xf numFmtId="0" fontId="38" fillId="5" borderId="38" xfId="55" applyFont="1" applyFill="1" applyBorder="1" applyAlignment="1">
      <alignment horizontal="center" vertical="center"/>
    </xf>
    <xf numFmtId="0" fontId="38" fillId="5" borderId="39" xfId="55" applyFont="1" applyFill="1" applyBorder="1" applyAlignment="1">
      <alignment horizontal="center" vertical="center"/>
    </xf>
    <xf numFmtId="0" fontId="38" fillId="5" borderId="40" xfId="55" applyFont="1" applyFill="1" applyBorder="1" applyAlignment="1">
      <alignment horizontal="center" vertical="center"/>
    </xf>
    <xf numFmtId="0" fontId="38" fillId="0" borderId="53" xfId="77" applyFont="1" applyBorder="1"/>
    <xf numFmtId="0" fontId="38" fillId="5" borderId="54" xfId="55" applyFont="1" applyFill="1" applyBorder="1" applyAlignment="1">
      <alignment horizontal="center" vertical="center"/>
    </xf>
    <xf numFmtId="0" fontId="38" fillId="5" borderId="55" xfId="55" applyFont="1" applyFill="1" applyBorder="1" applyAlignment="1">
      <alignment horizontal="center" vertical="center"/>
    </xf>
    <xf numFmtId="0" fontId="38" fillId="5" borderId="56" xfId="55" applyFont="1" applyFill="1" applyBorder="1" applyAlignment="1">
      <alignment horizontal="center" vertical="center"/>
    </xf>
    <xf numFmtId="181" fontId="38" fillId="0" borderId="56" xfId="55" applyNumberFormat="1" applyFont="1" applyBorder="1" applyAlignment="1">
      <alignment horizontal="center" vertical="center"/>
    </xf>
    <xf numFmtId="0" fontId="38" fillId="5" borderId="57" xfId="55" applyFont="1" applyFill="1" applyBorder="1" applyAlignment="1">
      <alignment horizontal="center" vertical="center"/>
    </xf>
    <xf numFmtId="0" fontId="38" fillId="0" borderId="58" xfId="77" applyFont="1" applyBorder="1"/>
    <xf numFmtId="0" fontId="38" fillId="5" borderId="59" xfId="55" applyFont="1" applyFill="1" applyBorder="1" applyAlignment="1">
      <alignment horizontal="center" vertical="center"/>
    </xf>
    <xf numFmtId="0" fontId="38" fillId="5" borderId="60" xfId="55" applyFont="1" applyFill="1" applyBorder="1" applyAlignment="1">
      <alignment horizontal="center" vertical="center"/>
    </xf>
    <xf numFmtId="0" fontId="38" fillId="5" borderId="61" xfId="55" applyFont="1" applyFill="1" applyBorder="1" applyAlignment="1">
      <alignment horizontal="center" vertical="center"/>
    </xf>
    <xf numFmtId="182" fontId="38" fillId="8" borderId="62" xfId="55" applyNumberFormat="1" applyFont="1" applyFill="1" applyBorder="1" applyAlignment="1">
      <alignment horizontal="center" vertical="center"/>
    </xf>
    <xf numFmtId="0" fontId="38" fillId="0" borderId="63" xfId="55" applyFont="1" applyBorder="1" applyAlignment="1">
      <alignment vertical="center"/>
    </xf>
    <xf numFmtId="0" fontId="38" fillId="0" borderId="64" xfId="55" applyFont="1" applyBorder="1" applyAlignment="1">
      <alignment horizontal="center" vertical="center"/>
    </xf>
    <xf numFmtId="0" fontId="38" fillId="0" borderId="65" xfId="55" applyFont="1" applyBorder="1" applyAlignment="1">
      <alignment horizontal="center" vertical="center"/>
    </xf>
    <xf numFmtId="0" fontId="38" fillId="0" borderId="66" xfId="77" applyFont="1" applyBorder="1"/>
    <xf numFmtId="10" fontId="38" fillId="0" borderId="67" xfId="55" applyNumberFormat="1" applyFont="1" applyBorder="1" applyAlignment="1">
      <alignment horizontal="center" vertical="center"/>
    </xf>
    <xf numFmtId="0" fontId="38" fillId="5" borderId="68" xfId="55" applyFont="1" applyFill="1" applyBorder="1" applyAlignment="1">
      <alignment horizontal="center" vertical="center"/>
    </xf>
    <xf numFmtId="0" fontId="38" fillId="0" borderId="69" xfId="77" applyFont="1" applyBorder="1"/>
    <xf numFmtId="0" fontId="38" fillId="5" borderId="70" xfId="55" applyFont="1" applyFill="1" applyBorder="1" applyAlignment="1">
      <alignment horizontal="center" vertical="center"/>
    </xf>
    <xf numFmtId="0" fontId="38" fillId="8" borderId="71" xfId="55" applyFont="1" applyFill="1" applyBorder="1" applyAlignment="1">
      <alignment horizontal="center" vertical="center"/>
    </xf>
    <xf numFmtId="0" fontId="48" fillId="0" borderId="0" xfId="55" applyFont="1"/>
    <xf numFmtId="0" fontId="4" fillId="0" borderId="0" xfId="51" applyFont="1" applyAlignment="1">
      <alignment horizontal="left" vertical="center"/>
    </xf>
    <xf numFmtId="0" fontId="4" fillId="0" borderId="0" xfId="51" applyFont="1" applyAlignment="1">
      <alignment horizontal="right" vertical="center"/>
    </xf>
    <xf numFmtId="0" fontId="16" fillId="0" borderId="5" xfId="51" applyFont="1" applyBorder="1" applyAlignment="1">
      <alignment horizontal="center" vertical="center" wrapText="1"/>
    </xf>
    <xf numFmtId="0" fontId="52" fillId="0" borderId="5" xfId="51" applyFont="1" applyBorder="1" applyAlignment="1">
      <alignment horizontal="center" vertical="center" wrapText="1"/>
    </xf>
    <xf numFmtId="190" fontId="4" fillId="0" borderId="7" xfId="179" applyNumberFormat="1" applyFont="1" applyFill="1" applyBorder="1" applyAlignment="1" applyProtection="1">
      <alignment horizontal="center" vertical="center" wrapText="1"/>
    </xf>
    <xf numFmtId="10" fontId="4" fillId="0" borderId="7" xfId="241" applyNumberFormat="1" applyFont="1" applyFill="1" applyBorder="1" applyAlignment="1" applyProtection="1">
      <alignment horizontal="center" vertical="center" wrapText="1"/>
    </xf>
    <xf numFmtId="195" fontId="4" fillId="0" borderId="7" xfId="179" applyNumberFormat="1" applyFont="1" applyFill="1" applyBorder="1" applyAlignment="1" applyProtection="1">
      <alignment horizontal="center" vertical="center" wrapText="1"/>
    </xf>
    <xf numFmtId="0" fontId="4" fillId="0" borderId="25" xfId="51" applyFont="1" applyBorder="1" applyAlignment="1">
      <alignment horizontal="left" vertical="center" wrapText="1"/>
    </xf>
    <xf numFmtId="190" fontId="4" fillId="0" borderId="25" xfId="179" applyNumberFormat="1" applyFont="1" applyFill="1" applyBorder="1" applyAlignment="1" applyProtection="1">
      <alignment horizontal="center" vertical="center" wrapText="1"/>
    </xf>
    <xf numFmtId="10" fontId="4" fillId="0" borderId="25" xfId="241" applyNumberFormat="1" applyFont="1" applyFill="1" applyBorder="1" applyAlignment="1" applyProtection="1">
      <alignment horizontal="center" vertical="center" wrapText="1"/>
    </xf>
    <xf numFmtId="195" fontId="4" fillId="0" borderId="25" xfId="179" applyNumberFormat="1" applyFont="1" applyFill="1" applyBorder="1" applyAlignment="1" applyProtection="1">
      <alignment horizontal="center" vertical="center" wrapText="1"/>
    </xf>
    <xf numFmtId="0" fontId="4" fillId="0" borderId="72" xfId="51" applyFont="1" applyBorder="1" applyAlignment="1">
      <alignment horizontal="left" vertical="center" wrapText="1"/>
    </xf>
    <xf numFmtId="190" fontId="4" fillId="0" borderId="72" xfId="179" applyNumberFormat="1" applyFont="1" applyFill="1" applyBorder="1" applyAlignment="1" applyProtection="1">
      <alignment horizontal="center" vertical="center" wrapText="1"/>
    </xf>
    <xf numFmtId="10" fontId="4" fillId="5" borderId="72" xfId="241" applyNumberFormat="1" applyFont="1" applyFill="1" applyBorder="1" applyAlignment="1" applyProtection="1">
      <alignment horizontal="center" vertical="center" wrapText="1"/>
    </xf>
    <xf numFmtId="195" fontId="4" fillId="0" borderId="72" xfId="179" applyNumberFormat="1" applyFont="1" applyFill="1" applyBorder="1" applyAlignment="1" applyProtection="1">
      <alignment horizontal="center" vertical="center" wrapText="1"/>
    </xf>
    <xf numFmtId="0" fontId="4" fillId="0" borderId="21" xfId="51" applyFont="1" applyBorder="1" applyAlignment="1">
      <alignment horizontal="left" vertical="center" wrapText="1"/>
    </xf>
    <xf numFmtId="190" fontId="4" fillId="5" borderId="21" xfId="179" applyNumberFormat="1" applyFont="1" applyFill="1" applyBorder="1" applyAlignment="1" applyProtection="1">
      <alignment horizontal="center" vertical="center" wrapText="1"/>
    </xf>
    <xf numFmtId="10" fontId="4" fillId="5" borderId="21" xfId="241" applyNumberFormat="1" applyFont="1" applyFill="1" applyBorder="1" applyAlignment="1" applyProtection="1">
      <alignment horizontal="center" vertical="center" wrapText="1"/>
    </xf>
    <xf numFmtId="195" fontId="4" fillId="0" borderId="21" xfId="179" applyNumberFormat="1" applyFont="1" applyFill="1" applyBorder="1" applyAlignment="1" applyProtection="1">
      <alignment horizontal="center" wrapText="1"/>
    </xf>
    <xf numFmtId="182" fontId="4" fillId="0" borderId="0" xfId="0" applyNumberFormat="1" applyFont="1" applyAlignment="1">
      <alignment wrapText="1"/>
    </xf>
    <xf numFmtId="0" fontId="4" fillId="0" borderId="0" xfId="51" applyFont="1" applyAlignment="1">
      <alignment horizontal="left" vertical="center" wrapText="1"/>
    </xf>
    <xf numFmtId="0" fontId="16" fillId="0" borderId="73" xfId="51" applyFont="1" applyBorder="1" applyAlignment="1">
      <alignment horizontal="center" vertical="center" wrapText="1"/>
    </xf>
    <xf numFmtId="0" fontId="16" fillId="0" borderId="21" xfId="51" applyFont="1" applyBorder="1" applyAlignment="1">
      <alignment horizontal="center" vertical="center" wrapText="1"/>
    </xf>
    <xf numFmtId="0" fontId="4" fillId="0" borderId="74" xfId="51" applyFont="1" applyBorder="1" applyAlignment="1">
      <alignment horizontal="center" vertical="center" wrapText="1"/>
    </xf>
    <xf numFmtId="203" fontId="16" fillId="0" borderId="0" xfId="51" applyNumberFormat="1" applyFont="1" applyAlignment="1">
      <alignment horizontal="center" vertical="center" wrapText="1"/>
    </xf>
    <xf numFmtId="203" fontId="4" fillId="0" borderId="0" xfId="51" applyNumberFormat="1" applyFont="1" applyAlignment="1">
      <alignment horizontal="center" vertical="center" wrapText="1"/>
    </xf>
    <xf numFmtId="0" fontId="4" fillId="0" borderId="75" xfId="51" applyFont="1" applyBorder="1" applyAlignment="1">
      <alignment horizontal="center" vertical="center" wrapText="1"/>
    </xf>
    <xf numFmtId="195" fontId="4" fillId="0" borderId="76" xfId="179" applyNumberFormat="1" applyFont="1" applyFill="1" applyBorder="1" applyAlignment="1" applyProtection="1">
      <alignment horizontal="center" vertical="center" wrapText="1"/>
    </xf>
    <xf numFmtId="0" fontId="4" fillId="0" borderId="77" xfId="51" applyFont="1" applyBorder="1" applyAlignment="1">
      <alignment horizontal="center" vertical="center" wrapText="1"/>
    </xf>
    <xf numFmtId="0" fontId="4" fillId="0" borderId="78" xfId="51" applyFont="1" applyBorder="1" applyAlignment="1">
      <alignment horizontal="center" vertical="center" wrapText="1"/>
    </xf>
    <xf numFmtId="195" fontId="4" fillId="0" borderId="79" xfId="179" applyNumberFormat="1" applyFont="1" applyFill="1" applyBorder="1" applyAlignment="1" applyProtection="1">
      <alignment horizontal="center" vertical="center" wrapText="1"/>
    </xf>
    <xf numFmtId="188" fontId="4" fillId="0" borderId="0" xfId="0" applyNumberFormat="1" applyFont="1" applyAlignment="1">
      <alignment wrapText="1"/>
    </xf>
    <xf numFmtId="0" fontId="38" fillId="0" borderId="0" xfId="51" applyFont="1" applyAlignment="1">
      <alignment horizontal="center"/>
    </xf>
    <xf numFmtId="190" fontId="38" fillId="0" borderId="0" xfId="227" applyNumberFormat="1" applyFont="1" applyAlignment="1" applyProtection="1">
      <alignment horizontal="center"/>
      <protection locked="0"/>
    </xf>
    <xf numFmtId="182" fontId="38" fillId="0" borderId="0" xfId="51" applyNumberFormat="1" applyFont="1" applyAlignment="1">
      <alignment horizontal="center"/>
    </xf>
    <xf numFmtId="190" fontId="38" fillId="0" borderId="0" xfId="227" applyNumberFormat="1" applyFont="1" applyAlignment="1">
      <alignment horizontal="center"/>
    </xf>
    <xf numFmtId="0" fontId="48" fillId="0" borderId="0" xfId="72" applyFont="1">
      <alignment vertical="center"/>
    </xf>
    <xf numFmtId="0" fontId="38" fillId="0" borderId="23" xfId="51" applyFont="1" applyBorder="1" applyAlignment="1">
      <alignment horizontal="center" vertical="center" wrapText="1"/>
    </xf>
    <xf numFmtId="0" fontId="38" fillId="0" borderId="17" xfId="51" applyFont="1" applyBorder="1" applyAlignment="1">
      <alignment horizontal="center" vertical="center" wrapText="1"/>
    </xf>
    <xf numFmtId="49" fontId="38" fillId="0" borderId="17" xfId="227" applyNumberFormat="1" applyFont="1" applyBorder="1" applyAlignment="1" applyProtection="1">
      <alignment horizontal="center" vertical="center" wrapText="1"/>
      <protection locked="0"/>
    </xf>
    <xf numFmtId="182" fontId="38" fillId="0" borderId="17" xfId="51" applyNumberFormat="1" applyFont="1" applyBorder="1" applyAlignment="1">
      <alignment horizontal="center" vertical="center" wrapText="1"/>
    </xf>
    <xf numFmtId="49" fontId="38" fillId="0" borderId="18" xfId="227" applyNumberFormat="1" applyFont="1" applyBorder="1" applyAlignment="1">
      <alignment horizontal="center" vertical="center" wrapText="1"/>
    </xf>
    <xf numFmtId="0" fontId="38" fillId="5" borderId="5" xfId="51" applyFont="1" applyFill="1" applyBorder="1" applyAlignment="1">
      <alignment horizontal="center"/>
    </xf>
    <xf numFmtId="190" fontId="38" fillId="5" borderId="5" xfId="227" applyNumberFormat="1" applyFont="1" applyFill="1" applyBorder="1" applyAlignment="1" applyProtection="1">
      <alignment horizontal="center"/>
      <protection locked="0"/>
    </xf>
    <xf numFmtId="182" fontId="38" fillId="5" borderId="5" xfId="51" applyNumberFormat="1" applyFont="1" applyFill="1" applyBorder="1" applyAlignment="1">
      <alignment horizontal="center"/>
    </xf>
    <xf numFmtId="190" fontId="38" fillId="5" borderId="13" xfId="227" applyNumberFormat="1" applyFont="1" applyFill="1" applyBorder="1" applyAlignment="1">
      <alignment horizontal="center"/>
    </xf>
    <xf numFmtId="0" fontId="38" fillId="0" borderId="80" xfId="51" applyFont="1" applyBorder="1"/>
    <xf numFmtId="0" fontId="38" fillId="0" borderId="10" xfId="51" applyFont="1" applyBorder="1" applyAlignment="1">
      <alignment horizontal="center"/>
    </xf>
    <xf numFmtId="190" fontId="38" fillId="7" borderId="10" xfId="227" applyNumberFormat="1" applyFont="1" applyFill="1" applyBorder="1" applyAlignment="1" applyProtection="1">
      <alignment horizontal="center"/>
    </xf>
    <xf numFmtId="182" fontId="38" fillId="5" borderId="10" xfId="51" applyNumberFormat="1" applyFont="1" applyFill="1" applyBorder="1" applyAlignment="1">
      <alignment horizontal="center"/>
    </xf>
    <xf numFmtId="190" fontId="38" fillId="5" borderId="24" xfId="227" applyNumberFormat="1" applyFont="1" applyFill="1" applyBorder="1" applyAlignment="1" applyProtection="1">
      <alignment horizontal="center"/>
    </xf>
    <xf numFmtId="0" fontId="38" fillId="0" borderId="81" xfId="51" applyFont="1" applyBorder="1"/>
    <xf numFmtId="0" fontId="38" fillId="0" borderId="11" xfId="51" applyFont="1" applyBorder="1" applyAlignment="1">
      <alignment horizontal="center"/>
    </xf>
    <xf numFmtId="190" fontId="38" fillId="7" borderId="11" xfId="227" applyNumberFormat="1" applyFont="1" applyFill="1" applyBorder="1" applyAlignment="1" applyProtection="1">
      <alignment horizontal="center"/>
    </xf>
    <xf numFmtId="182" fontId="38" fillId="5" borderId="11" xfId="51" applyNumberFormat="1" applyFont="1" applyFill="1" applyBorder="1" applyAlignment="1">
      <alignment horizontal="center"/>
    </xf>
    <xf numFmtId="190" fontId="38" fillId="5" borderId="82" xfId="227" applyNumberFormat="1" applyFont="1" applyFill="1" applyBorder="1" applyAlignment="1" applyProtection="1">
      <alignment horizontal="center"/>
    </xf>
    <xf numFmtId="0" fontId="38" fillId="0" borderId="83" xfId="51" applyFont="1" applyBorder="1"/>
    <xf numFmtId="0" fontId="38" fillId="0" borderId="21" xfId="51" applyFont="1" applyBorder="1" applyAlignment="1">
      <alignment horizontal="center"/>
    </xf>
    <xf numFmtId="190" fontId="38" fillId="7" borderId="21" xfId="227" applyNumberFormat="1" applyFont="1" applyFill="1" applyBorder="1" applyAlignment="1" applyProtection="1">
      <alignment horizontal="center"/>
    </xf>
    <xf numFmtId="182" fontId="38" fillId="5" borderId="21" xfId="51" applyNumberFormat="1" applyFont="1" applyFill="1" applyBorder="1" applyAlignment="1">
      <alignment horizontal="center"/>
    </xf>
    <xf numFmtId="190" fontId="38" fillId="5" borderId="22" xfId="227" applyNumberFormat="1" applyFont="1" applyFill="1" applyBorder="1" applyAlignment="1" applyProtection="1">
      <alignment horizontal="center"/>
    </xf>
    <xf numFmtId="190" fontId="38" fillId="7" borderId="84" xfId="227" applyNumberFormat="1" applyFont="1" applyFill="1" applyBorder="1" applyAlignment="1" applyProtection="1">
      <alignment horizontal="center"/>
    </xf>
    <xf numFmtId="182" fontId="38" fillId="5" borderId="85" xfId="51" applyNumberFormat="1" applyFont="1" applyFill="1" applyBorder="1" applyAlignment="1">
      <alignment horizontal="center"/>
    </xf>
    <xf numFmtId="190" fontId="38" fillId="7" borderId="4" xfId="227" applyNumberFormat="1" applyFont="1" applyFill="1" applyBorder="1" applyAlignment="1" applyProtection="1">
      <alignment horizontal="center"/>
    </xf>
    <xf numFmtId="0" fontId="38" fillId="0" borderId="81" xfId="51" applyFont="1" applyBorder="1" applyAlignment="1">
      <alignment horizontal="left" vertical="top" wrapText="1"/>
    </xf>
    <xf numFmtId="182" fontId="38" fillId="5" borderId="20" xfId="51" applyNumberFormat="1" applyFont="1" applyFill="1" applyBorder="1" applyAlignment="1">
      <alignment horizontal="center"/>
    </xf>
    <xf numFmtId="0" fontId="38" fillId="0" borderId="80" xfId="51" applyFont="1" applyBorder="1" applyAlignment="1">
      <alignment horizontal="left" vertical="top" wrapText="1"/>
    </xf>
    <xf numFmtId="0" fontId="38" fillId="8" borderId="6" xfId="51" applyFont="1" applyFill="1" applyBorder="1"/>
    <xf numFmtId="0" fontId="38" fillId="8" borderId="5" xfId="51" applyFont="1" applyFill="1" applyBorder="1" applyAlignment="1">
      <alignment horizontal="center"/>
    </xf>
    <xf numFmtId="190" fontId="38" fillId="8" borderId="5" xfId="227" applyNumberFormat="1" applyFont="1" applyFill="1" applyBorder="1" applyAlignment="1" applyProtection="1">
      <alignment horizontal="center"/>
    </xf>
    <xf numFmtId="182" fontId="38" fillId="8" borderId="5" xfId="51" applyNumberFormat="1" applyFont="1" applyFill="1" applyBorder="1" applyAlignment="1">
      <alignment horizontal="center"/>
    </xf>
    <xf numFmtId="190" fontId="38" fillId="8" borderId="13" xfId="227" applyNumberFormat="1" applyFont="1" applyFill="1" applyBorder="1" applyAlignment="1" applyProtection="1">
      <alignment horizontal="center"/>
    </xf>
    <xf numFmtId="190" fontId="38" fillId="5" borderId="5" xfId="227" applyNumberFormat="1" applyFont="1" applyFill="1" applyBorder="1" applyAlignment="1" applyProtection="1">
      <alignment horizontal="center"/>
    </xf>
    <xf numFmtId="190" fontId="38" fillId="5" borderId="13" xfId="227" applyNumberFormat="1" applyFont="1" applyFill="1" applyBorder="1" applyAlignment="1" applyProtection="1">
      <alignment horizontal="center"/>
    </xf>
    <xf numFmtId="0" fontId="38" fillId="8" borderId="14" xfId="51" applyFont="1" applyFill="1" applyBorder="1"/>
    <xf numFmtId="0" fontId="38" fillId="8" borderId="19" xfId="51" applyFont="1" applyFill="1" applyBorder="1" applyAlignment="1">
      <alignment horizontal="center"/>
    </xf>
    <xf numFmtId="190" fontId="38" fillId="8" borderId="19" xfId="227" applyNumberFormat="1" applyFont="1" applyFill="1" applyBorder="1" applyAlignment="1" applyProtection="1">
      <alignment horizontal="center"/>
    </xf>
    <xf numFmtId="182" fontId="38" fillId="8" borderId="19" xfId="51" applyNumberFormat="1" applyFont="1" applyFill="1" applyBorder="1" applyAlignment="1">
      <alignment horizontal="center"/>
    </xf>
    <xf numFmtId="190" fontId="38" fillId="8" borderId="16" xfId="227" applyNumberFormat="1" applyFont="1" applyFill="1" applyBorder="1" applyAlignment="1" applyProtection="1">
      <alignment horizontal="center"/>
    </xf>
    <xf numFmtId="0" fontId="38" fillId="0" borderId="0" xfId="72" applyFont="1">
      <alignment vertical="center"/>
    </xf>
    <xf numFmtId="0" fontId="4" fillId="0" borderId="0" xfId="62" applyFont="1" applyAlignment="1">
      <alignment vertical="center" wrapText="1"/>
    </xf>
    <xf numFmtId="0" fontId="4" fillId="0" borderId="0" xfId="0" applyFont="1" applyAlignment="1">
      <alignment vertical="center" wrapText="1"/>
    </xf>
    <xf numFmtId="0" fontId="4" fillId="0" borderId="0" xfId="62" applyFont="1" applyAlignment="1">
      <alignment vertical="center"/>
    </xf>
    <xf numFmtId="0" fontId="4" fillId="0" borderId="0" xfId="62" applyFont="1" applyAlignment="1">
      <alignment horizontal="right" vertical="center"/>
    </xf>
    <xf numFmtId="49" fontId="16" fillId="0" borderId="5" xfId="62" applyNumberFormat="1" applyFont="1" applyBorder="1" applyAlignment="1">
      <alignment horizontal="center" vertical="center" wrapText="1"/>
    </xf>
    <xf numFmtId="0" fontId="4" fillId="0" borderId="5" xfId="62" applyFont="1" applyBorder="1" applyAlignment="1">
      <alignment horizontal="center" vertical="center" wrapText="1"/>
    </xf>
    <xf numFmtId="191" fontId="4" fillId="0" borderId="21" xfId="62" applyNumberFormat="1" applyFont="1" applyBorder="1" applyAlignment="1">
      <alignment horizontal="center" vertical="center" wrapText="1"/>
    </xf>
    <xf numFmtId="191" fontId="4" fillId="0" borderId="21" xfId="62" applyNumberFormat="1" applyFont="1" applyBorder="1" applyAlignment="1">
      <alignment horizontal="left" vertical="center" wrapText="1"/>
    </xf>
    <xf numFmtId="196" fontId="4" fillId="0" borderId="21" xfId="62" applyNumberFormat="1" applyFont="1" applyBorder="1" applyAlignment="1">
      <alignment horizontal="right" vertical="center" wrapText="1"/>
    </xf>
    <xf numFmtId="192" fontId="4" fillId="0" borderId="21" xfId="62" applyNumberFormat="1" applyFont="1" applyBorder="1" applyAlignment="1">
      <alignment horizontal="right" vertical="center" wrapText="1"/>
    </xf>
    <xf numFmtId="0" fontId="4" fillId="0" borderId="0" xfId="62" applyFont="1" applyAlignment="1">
      <alignment horizontal="center" vertical="center" wrapText="1"/>
    </xf>
    <xf numFmtId="191" fontId="4" fillId="0" borderId="0" xfId="62" applyNumberFormat="1" applyFont="1" applyAlignment="1">
      <alignment horizontal="center" vertical="center" wrapText="1"/>
    </xf>
    <xf numFmtId="191" fontId="4" fillId="0" borderId="0" xfId="62" applyNumberFormat="1" applyFont="1" applyAlignment="1">
      <alignment horizontal="left" vertical="center" wrapText="1"/>
    </xf>
    <xf numFmtId="196" fontId="4" fillId="0" borderId="0" xfId="62" applyNumberFormat="1" applyFont="1" applyAlignment="1">
      <alignment horizontal="right" vertical="center" wrapText="1"/>
    </xf>
    <xf numFmtId="192" fontId="4" fillId="0" borderId="0" xfId="62" applyNumberFormat="1" applyFont="1" applyAlignment="1">
      <alignment horizontal="right" vertical="center" wrapText="1"/>
    </xf>
    <xf numFmtId="191" fontId="16" fillId="0" borderId="5" xfId="62" applyNumberFormat="1" applyFont="1" applyBorder="1" applyAlignment="1">
      <alignment horizontal="center" vertical="center" wrapText="1"/>
    </xf>
    <xf numFmtId="191" fontId="4" fillId="0" borderId="5" xfId="62" applyNumberFormat="1" applyFont="1" applyBorder="1" applyAlignment="1">
      <alignment horizontal="left" vertical="center" wrapText="1"/>
    </xf>
    <xf numFmtId="190" fontId="4" fillId="5" borderId="5" xfId="179" applyNumberFormat="1" applyFont="1" applyFill="1" applyBorder="1" applyAlignment="1" applyProtection="1">
      <alignment horizontal="center" vertical="center" wrapText="1"/>
    </xf>
    <xf numFmtId="191" fontId="4" fillId="0" borderId="5" xfId="62" applyNumberFormat="1" applyFont="1" applyBorder="1" applyAlignment="1">
      <alignment horizontal="center" vertical="center" wrapText="1"/>
    </xf>
    <xf numFmtId="190" fontId="4" fillId="0" borderId="5" xfId="179" applyNumberFormat="1" applyFont="1" applyFill="1" applyBorder="1" applyAlignment="1" applyProtection="1">
      <alignment horizontal="left" vertical="center" wrapText="1"/>
    </xf>
    <xf numFmtId="191" fontId="4" fillId="0" borderId="5" xfId="62" applyNumberFormat="1" applyFont="1" applyBorder="1" applyAlignment="1">
      <alignment horizontal="left" vertical="center" wrapText="1" indent="2"/>
    </xf>
    <xf numFmtId="190" fontId="4" fillId="5" borderId="5" xfId="179" applyNumberFormat="1" applyFont="1" applyFill="1" applyBorder="1" applyAlignment="1" applyProtection="1">
      <alignment horizontal="left" vertical="center" wrapText="1"/>
    </xf>
    <xf numFmtId="191" fontId="4" fillId="0" borderId="5" xfId="62" applyNumberFormat="1" applyFont="1" applyBorder="1" applyAlignment="1">
      <alignment horizontal="left" vertical="center" wrapText="1" indent="4"/>
    </xf>
    <xf numFmtId="190" fontId="4" fillId="0" borderId="5" xfId="179" applyNumberFormat="1" applyFont="1" applyFill="1" applyBorder="1" applyAlignment="1" applyProtection="1">
      <alignment horizontal="center" vertical="center" wrapText="1"/>
    </xf>
    <xf numFmtId="191" fontId="4" fillId="0" borderId="5" xfId="62" applyNumberFormat="1" applyFont="1" applyBorder="1" applyAlignment="1">
      <alignment horizontal="left" vertical="center" wrapText="1" indent="6"/>
    </xf>
    <xf numFmtId="0" fontId="4" fillId="0" borderId="0" xfId="62" applyFont="1" applyAlignment="1">
      <alignment horizontal="center" vertical="center"/>
    </xf>
    <xf numFmtId="0" fontId="4" fillId="0" borderId="0" xfId="62" applyFont="1" applyAlignment="1">
      <alignment horizontal="left" vertical="center" wrapText="1"/>
    </xf>
    <xf numFmtId="0" fontId="4" fillId="0" borderId="0" xfId="62" applyFont="1" applyAlignment="1">
      <alignment horizontal="left" vertical="center"/>
    </xf>
    <xf numFmtId="0" fontId="4" fillId="0" borderId="0" xfId="99" applyFont="1" applyAlignment="1">
      <alignment horizontal="center" vertical="center" wrapText="1"/>
    </xf>
    <xf numFmtId="0" fontId="4" fillId="0" borderId="0" xfId="83" applyAlignment="1">
      <alignment vertical="center"/>
    </xf>
    <xf numFmtId="0" fontId="4" fillId="0" borderId="0" xfId="83" applyAlignment="1">
      <alignment wrapText="1"/>
    </xf>
    <xf numFmtId="0" fontId="12" fillId="0" borderId="0" xfId="35" applyFont="1"/>
    <xf numFmtId="0" fontId="7" fillId="0" borderId="0" xfId="99" applyFont="1" applyAlignment="1">
      <alignment horizontal="left" vertical="center"/>
    </xf>
    <xf numFmtId="0" fontId="7" fillId="0" borderId="0" xfId="62" quotePrefix="1" applyFont="1" applyAlignment="1">
      <alignment horizontal="center" vertical="center" wrapText="1"/>
    </xf>
    <xf numFmtId="194" fontId="7" fillId="0" borderId="0" xfId="62" applyNumberFormat="1" applyFont="1" applyAlignment="1" applyProtection="1">
      <alignment horizontal="right" vertical="center" wrapText="1"/>
      <protection locked="0"/>
    </xf>
    <xf numFmtId="0" fontId="7" fillId="0" borderId="21" xfId="99" quotePrefix="1" applyFont="1" applyBorder="1" applyAlignment="1">
      <alignment horizontal="center" vertical="center" wrapText="1"/>
    </xf>
    <xf numFmtId="0" fontId="7" fillId="0" borderId="5" xfId="99" applyFont="1" applyBorder="1" applyAlignment="1">
      <alignment vertical="center" wrapText="1"/>
    </xf>
    <xf numFmtId="0" fontId="7" fillId="7" borderId="5" xfId="99" applyFont="1" applyFill="1" applyBorder="1" applyAlignment="1">
      <alignment vertical="center" wrapText="1"/>
    </xf>
    <xf numFmtId="0" fontId="7" fillId="0" borderId="0" xfId="62" applyFont="1" applyAlignment="1">
      <alignment horizontal="left" vertical="center" wrapText="1"/>
    </xf>
    <xf numFmtId="0" fontId="7" fillId="0" borderId="0" xfId="99" applyFont="1" applyAlignment="1">
      <alignment horizontal="center" vertical="top"/>
    </xf>
    <xf numFmtId="0" fontId="7" fillId="0" borderId="0" xfId="62" applyFont="1" applyAlignment="1">
      <alignment horizontal="left" vertical="top"/>
    </xf>
    <xf numFmtId="0" fontId="7" fillId="0" borderId="0" xfId="57" applyFont="1" applyAlignment="1">
      <alignment vertical="center"/>
    </xf>
    <xf numFmtId="0" fontId="48" fillId="0" borderId="0" xfId="35" applyFont="1"/>
    <xf numFmtId="0" fontId="48" fillId="0" borderId="0" xfId="83" applyFont="1" applyAlignment="1">
      <alignment vertical="center"/>
    </xf>
    <xf numFmtId="0" fontId="38" fillId="0" borderId="0" xfId="72" applyFont="1" applyAlignment="1">
      <alignment horizontal="left" vertical="center"/>
    </xf>
    <xf numFmtId="0" fontId="38" fillId="0" borderId="10" xfId="62" applyFont="1" applyBorder="1" applyAlignment="1">
      <alignment horizontal="center" vertical="center" wrapText="1"/>
    </xf>
    <xf numFmtId="0" fontId="48" fillId="0" borderId="5" xfId="35" quotePrefix="1" applyFont="1" applyBorder="1" applyAlignment="1">
      <alignment horizontal="center"/>
    </xf>
    <xf numFmtId="0" fontId="48" fillId="0" borderId="5" xfId="35" applyFont="1" applyBorder="1" applyAlignment="1">
      <alignment horizontal="center" vertical="center"/>
    </xf>
    <xf numFmtId="0" fontId="38" fillId="7" borderId="12" xfId="62" applyFont="1" applyFill="1" applyBorder="1" applyAlignment="1">
      <alignment horizontal="center" vertical="center" wrapText="1"/>
    </xf>
    <xf numFmtId="210" fontId="38" fillId="7" borderId="5" xfId="0" applyNumberFormat="1" applyFont="1" applyFill="1" applyBorder="1" applyAlignment="1">
      <alignment vertical="center"/>
    </xf>
    <xf numFmtId="0" fontId="38" fillId="7" borderId="5" xfId="35" applyFont="1" applyFill="1" applyBorder="1" applyAlignment="1">
      <alignment vertical="center"/>
    </xf>
    <xf numFmtId="0" fontId="38" fillId="7" borderId="5" xfId="35" applyFont="1" applyFill="1" applyBorder="1" applyAlignment="1">
      <alignment horizontal="right" vertical="center"/>
    </xf>
    <xf numFmtId="49" fontId="38" fillId="7" borderId="5" xfId="35" applyNumberFormat="1" applyFont="1" applyFill="1" applyBorder="1" applyAlignment="1">
      <alignment horizontal="right" vertical="center"/>
    </xf>
    <xf numFmtId="0" fontId="38" fillId="0" borderId="86" xfId="35" applyFont="1" applyBorder="1"/>
    <xf numFmtId="0" fontId="38" fillId="0" borderId="0" xfId="62" applyFont="1" applyAlignment="1">
      <alignment horizontal="center" vertical="center"/>
    </xf>
    <xf numFmtId="0" fontId="38" fillId="0" borderId="0" xfId="62" applyFont="1" applyAlignment="1">
      <alignment horizontal="left" vertical="center"/>
    </xf>
    <xf numFmtId="0" fontId="7" fillId="0" borderId="10" xfId="35" applyFont="1" applyBorder="1" applyAlignment="1">
      <alignment horizontal="center" wrapText="1"/>
    </xf>
    <xf numFmtId="0" fontId="48" fillId="0" borderId="21" xfId="35" quotePrefix="1" applyFont="1" applyBorder="1" applyAlignment="1">
      <alignment horizontal="center"/>
    </xf>
    <xf numFmtId="0" fontId="48" fillId="0" borderId="11" xfId="35" quotePrefix="1" applyFont="1" applyBorder="1" applyAlignment="1">
      <alignment horizontal="center"/>
    </xf>
    <xf numFmtId="0" fontId="7" fillId="0" borderId="0" xfId="0" applyFont="1" applyAlignment="1">
      <alignment vertical="center"/>
    </xf>
    <xf numFmtId="0" fontId="38" fillId="0" borderId="0" xfId="62" applyFont="1" applyAlignment="1">
      <alignment vertical="center"/>
    </xf>
    <xf numFmtId="0" fontId="38" fillId="0" borderId="0" xfId="62" quotePrefix="1" applyFont="1" applyAlignment="1">
      <alignment vertical="center"/>
    </xf>
    <xf numFmtId="0" fontId="38" fillId="0" borderId="5" xfId="62" quotePrefix="1" applyFont="1" applyBorder="1" applyAlignment="1">
      <alignment horizontal="center" vertical="center"/>
    </xf>
    <xf numFmtId="0" fontId="38" fillId="0" borderId="5" xfId="62" quotePrefix="1" applyFont="1" applyBorder="1" applyAlignment="1">
      <alignment vertical="center"/>
    </xf>
    <xf numFmtId="0" fontId="38" fillId="0" borderId="5" xfId="99" applyFont="1" applyBorder="1" applyAlignment="1">
      <alignment horizontal="center" vertical="center"/>
    </xf>
    <xf numFmtId="0" fontId="38" fillId="0" borderId="0" xfId="99" applyFont="1" applyAlignment="1">
      <alignment horizontal="center" vertical="center"/>
    </xf>
    <xf numFmtId="192" fontId="38" fillId="0" borderId="0" xfId="62" applyNumberFormat="1" applyFont="1" applyAlignment="1">
      <alignment horizontal="right" vertical="center"/>
    </xf>
    <xf numFmtId="0" fontId="38" fillId="0" borderId="5" xfId="72" applyFont="1" applyBorder="1">
      <alignment vertical="center"/>
    </xf>
    <xf numFmtId="0" fontId="38" fillId="0" borderId="5" xfId="72" applyFont="1" applyBorder="1" applyAlignment="1">
      <alignment horizontal="center" vertical="center"/>
    </xf>
    <xf numFmtId="0" fontId="38" fillId="0" borderId="5" xfId="72" applyFont="1" applyBorder="1" applyAlignment="1">
      <alignment horizontal="left" vertical="center"/>
    </xf>
    <xf numFmtId="0" fontId="38" fillId="0" borderId="0" xfId="72" applyFont="1" applyAlignment="1">
      <alignment horizontal="center" vertical="center"/>
    </xf>
    <xf numFmtId="0" fontId="4" fillId="0" borderId="0" xfId="121"/>
    <xf numFmtId="0" fontId="4" fillId="0" borderId="0" xfId="0" applyFont="1" applyAlignment="1">
      <alignment vertical="center"/>
    </xf>
    <xf numFmtId="0" fontId="4" fillId="0" borderId="0" xfId="121" applyAlignment="1">
      <alignment wrapText="1"/>
    </xf>
    <xf numFmtId="0" fontId="48" fillId="0" borderId="0" xfId="0" applyFont="1"/>
    <xf numFmtId="0" fontId="38" fillId="0" borderId="0" xfId="51" applyFont="1" applyAlignment="1">
      <alignment vertical="center"/>
    </xf>
    <xf numFmtId="0" fontId="56" fillId="0" borderId="87" xfId="55" applyFont="1" applyBorder="1" applyAlignment="1">
      <alignment horizontal="center" vertical="center"/>
    </xf>
    <xf numFmtId="0" fontId="56" fillId="0" borderId="88" xfId="55" applyFont="1" applyBorder="1" applyAlignment="1">
      <alignment horizontal="center" vertical="center"/>
    </xf>
    <xf numFmtId="0" fontId="38" fillId="0" borderId="9" xfId="55" applyFont="1" applyBorder="1" applyAlignment="1">
      <alignment horizontal="left" vertical="center" indent="2"/>
    </xf>
    <xf numFmtId="0" fontId="56" fillId="0" borderId="89" xfId="55" applyFont="1" applyBorder="1" applyAlignment="1">
      <alignment vertical="center"/>
    </xf>
    <xf numFmtId="0" fontId="38" fillId="0" borderId="90" xfId="55" applyFont="1" applyBorder="1" applyAlignment="1">
      <alignment vertical="center"/>
    </xf>
    <xf numFmtId="180" fontId="38" fillId="0" borderId="3" xfId="55" applyNumberFormat="1" applyFont="1" applyBorder="1" applyAlignment="1">
      <alignment horizontal="center" vertical="center"/>
    </xf>
    <xf numFmtId="182" fontId="38" fillId="0" borderId="91" xfId="55" applyNumberFormat="1" applyFont="1" applyBorder="1" applyAlignment="1">
      <alignment horizontal="center" vertical="center"/>
    </xf>
    <xf numFmtId="183" fontId="38" fillId="0" borderId="0" xfId="55" applyNumberFormat="1" applyFont="1" applyAlignment="1">
      <alignment horizontal="center" vertical="center"/>
    </xf>
    <xf numFmtId="182" fontId="38" fillId="0" borderId="0" xfId="55" applyNumberFormat="1" applyFont="1" applyAlignment="1">
      <alignment horizontal="center" vertical="center"/>
    </xf>
    <xf numFmtId="0" fontId="48" fillId="0" borderId="0" xfId="55" applyFont="1" applyAlignment="1">
      <alignment vertical="center"/>
    </xf>
    <xf numFmtId="0" fontId="38" fillId="0" borderId="0" xfId="51" applyFont="1" applyAlignment="1">
      <alignment horizontal="right"/>
    </xf>
    <xf numFmtId="0" fontId="56" fillId="0" borderId="23" xfId="51" applyFont="1" applyBorder="1" applyAlignment="1">
      <alignment horizontal="center" vertical="center"/>
    </xf>
    <xf numFmtId="0" fontId="56" fillId="0" borderId="17" xfId="51" applyFont="1" applyBorder="1" applyAlignment="1">
      <alignment horizontal="center" vertical="center"/>
    </xf>
    <xf numFmtId="0" fontId="56" fillId="0" borderId="92" xfId="55" applyFont="1" applyBorder="1" applyAlignment="1">
      <alignment horizontal="center" vertical="center" wrapText="1"/>
    </xf>
    <xf numFmtId="0" fontId="56" fillId="0" borderId="92" xfId="55" applyFont="1" applyBorder="1" applyAlignment="1">
      <alignment horizontal="center" vertical="center"/>
    </xf>
    <xf numFmtId="0" fontId="56" fillId="0" borderId="17" xfId="55" applyFont="1" applyBorder="1" applyAlignment="1">
      <alignment horizontal="center" vertical="center"/>
    </xf>
    <xf numFmtId="0" fontId="56" fillId="0" borderId="93" xfId="55" applyFont="1" applyBorder="1" applyAlignment="1">
      <alignment horizontal="center" vertical="center"/>
    </xf>
    <xf numFmtId="0" fontId="59" fillId="0" borderId="76" xfId="51" applyFont="1" applyBorder="1" applyAlignment="1" applyProtection="1">
      <alignment horizontal="left" vertical="center" wrapText="1"/>
      <protection locked="0"/>
    </xf>
    <xf numFmtId="0" fontId="38" fillId="0" borderId="67" xfId="51" applyFont="1" applyBorder="1" applyAlignment="1" applyProtection="1">
      <alignment horizontal="left" vertical="center" wrapText="1"/>
      <protection locked="0"/>
    </xf>
    <xf numFmtId="0" fontId="38" fillId="0" borderId="39" xfId="51" applyFont="1" applyBorder="1" applyAlignment="1" applyProtection="1">
      <alignment horizontal="left" vertical="center" wrapText="1"/>
      <protection locked="0"/>
    </xf>
    <xf numFmtId="211" fontId="38" fillId="9" borderId="39" xfId="51" applyNumberFormat="1" applyFont="1" applyFill="1" applyBorder="1" applyAlignment="1">
      <alignment horizontal="center" vertical="center" wrapText="1"/>
    </xf>
    <xf numFmtId="194" fontId="38" fillId="0" borderId="94" xfId="227" applyNumberFormat="1" applyFont="1" applyFill="1" applyBorder="1" applyAlignment="1" applyProtection="1">
      <alignment horizontal="right" vertical="center"/>
      <protection locked="0"/>
    </xf>
    <xf numFmtId="0" fontId="38" fillId="0" borderId="95" xfId="55" applyFont="1" applyBorder="1" applyAlignment="1">
      <alignment horizontal="left" vertical="center" indent="2"/>
    </xf>
    <xf numFmtId="0" fontId="38" fillId="10" borderId="96" xfId="51" applyFont="1" applyFill="1" applyBorder="1" applyAlignment="1" applyProtection="1">
      <alignment horizontal="left" vertical="center" wrapText="1"/>
      <protection locked="0"/>
    </xf>
    <xf numFmtId="0" fontId="38" fillId="10" borderId="43" xfId="51" applyFont="1" applyFill="1" applyBorder="1" applyAlignment="1" applyProtection="1">
      <alignment horizontal="left" vertical="center" wrapText="1"/>
      <protection locked="0"/>
    </xf>
    <xf numFmtId="210" fontId="38" fillId="10" borderId="43" xfId="179" applyNumberFormat="1" applyFont="1" applyFill="1" applyBorder="1" applyProtection="1">
      <protection locked="0"/>
    </xf>
    <xf numFmtId="211" fontId="38" fillId="10" borderId="43" xfId="51" applyNumberFormat="1" applyFont="1" applyFill="1" applyBorder="1" applyAlignment="1">
      <alignment horizontal="center" vertical="center" wrapText="1"/>
    </xf>
    <xf numFmtId="194" fontId="38" fillId="10" borderId="97" xfId="227" applyNumberFormat="1" applyFont="1" applyFill="1" applyBorder="1" applyAlignment="1" applyProtection="1">
      <alignment horizontal="right" vertical="center"/>
      <protection locked="0"/>
    </xf>
    <xf numFmtId="0" fontId="38" fillId="0" borderId="9" xfId="55" applyFont="1" applyBorder="1" applyAlignment="1">
      <alignment horizontal="left" vertical="center" indent="4"/>
    </xf>
    <xf numFmtId="0" fontId="38" fillId="0" borderId="25" xfId="55" applyFont="1" applyBorder="1" applyAlignment="1">
      <alignment horizontal="left" vertical="center"/>
    </xf>
    <xf numFmtId="0" fontId="38" fillId="0" borderId="98" xfId="55" applyFont="1" applyBorder="1" applyAlignment="1">
      <alignment horizontal="left" vertical="center"/>
    </xf>
    <xf numFmtId="0" fontId="38" fillId="0" borderId="99" xfId="55" applyFont="1" applyBorder="1" applyAlignment="1">
      <alignment horizontal="left" vertical="center"/>
    </xf>
    <xf numFmtId="210" fontId="38" fillId="0" borderId="43" xfId="179" applyNumberFormat="1" applyFont="1" applyFill="1" applyBorder="1" applyProtection="1">
      <protection locked="0"/>
    </xf>
    <xf numFmtId="211" fontId="38" fillId="0" borderId="43" xfId="51" applyNumberFormat="1" applyFont="1" applyBorder="1" applyAlignment="1">
      <alignment horizontal="right" vertical="center" wrapText="1"/>
    </xf>
    <xf numFmtId="194" fontId="38" fillId="0" borderId="97" xfId="227" applyNumberFormat="1" applyFont="1" applyFill="1" applyBorder="1" applyAlignment="1" applyProtection="1">
      <alignment horizontal="right" vertical="center"/>
      <protection locked="0"/>
    </xf>
    <xf numFmtId="0" fontId="38" fillId="0" borderId="96" xfId="55" applyFont="1" applyBorder="1" applyAlignment="1">
      <alignment horizontal="left" vertical="center"/>
    </xf>
    <xf numFmtId="0" fontId="38" fillId="0" borderId="43" xfId="55" applyFont="1" applyBorder="1" applyAlignment="1">
      <alignment horizontal="left" vertical="center"/>
    </xf>
    <xf numFmtId="210" fontId="38" fillId="0" borderId="43" xfId="179" applyNumberFormat="1" applyFont="1" applyBorder="1" applyProtection="1">
      <protection locked="0"/>
    </xf>
    <xf numFmtId="194" fontId="38" fillId="0" borderId="43" xfId="227" applyNumberFormat="1" applyFont="1" applyFill="1" applyBorder="1" applyAlignment="1" applyProtection="1">
      <alignment horizontal="right" vertical="center"/>
      <protection locked="0"/>
    </xf>
    <xf numFmtId="211" fontId="38" fillId="9" borderId="43" xfId="51" applyNumberFormat="1" applyFont="1" applyFill="1" applyBorder="1" applyAlignment="1">
      <alignment horizontal="right" vertical="center" wrapText="1"/>
    </xf>
    <xf numFmtId="0" fontId="7" fillId="0" borderId="0" xfId="51" applyFont="1" applyAlignment="1">
      <alignment vertical="center"/>
    </xf>
    <xf numFmtId="0" fontId="59" fillId="0" borderId="4" xfId="55" applyFont="1" applyBorder="1" applyAlignment="1">
      <alignment horizontal="left" vertical="center"/>
    </xf>
    <xf numFmtId="0" fontId="38" fillId="10" borderId="96" xfId="55" applyFont="1" applyFill="1" applyBorder="1" applyAlignment="1">
      <alignment horizontal="left" vertical="center"/>
    </xf>
    <xf numFmtId="0" fontId="38" fillId="10" borderId="43" xfId="55" applyFont="1" applyFill="1" applyBorder="1" applyAlignment="1">
      <alignment horizontal="left" vertical="center"/>
    </xf>
    <xf numFmtId="194" fontId="38" fillId="10" borderId="43" xfId="227" applyNumberFormat="1" applyFont="1" applyFill="1" applyBorder="1" applyAlignment="1" applyProtection="1">
      <alignment horizontal="right" vertical="center"/>
      <protection locked="0"/>
    </xf>
    <xf numFmtId="211" fontId="38" fillId="10" borderId="43" xfId="51" applyNumberFormat="1" applyFont="1" applyFill="1" applyBorder="1" applyAlignment="1">
      <alignment horizontal="right" vertical="center" wrapText="1"/>
    </xf>
    <xf numFmtId="0" fontId="38" fillId="0" borderId="100" xfId="55" applyFont="1" applyBorder="1" applyAlignment="1">
      <alignment horizontal="left" vertical="center"/>
    </xf>
    <xf numFmtId="0" fontId="38" fillId="0" borderId="101" xfId="55" applyFont="1" applyBorder="1" applyAlignment="1">
      <alignment horizontal="left" vertical="center"/>
    </xf>
    <xf numFmtId="210" fontId="38" fillId="0" borderId="102" xfId="179" applyNumberFormat="1" applyFont="1" applyFill="1" applyBorder="1" applyProtection="1">
      <protection locked="0"/>
    </xf>
    <xf numFmtId="194" fontId="38" fillId="0" borderId="103" xfId="227" applyNumberFormat="1" applyFont="1" applyFill="1" applyBorder="1" applyAlignment="1" applyProtection="1">
      <alignment horizontal="right" vertical="center"/>
      <protection locked="0"/>
    </xf>
    <xf numFmtId="211" fontId="38" fillId="9" borderId="102" xfId="51" applyNumberFormat="1" applyFont="1" applyFill="1" applyBorder="1" applyAlignment="1">
      <alignment horizontal="right" vertical="center" wrapText="1"/>
    </xf>
    <xf numFmtId="194" fontId="38" fillId="0" borderId="104" xfId="227" applyNumberFormat="1" applyFont="1" applyFill="1" applyBorder="1" applyAlignment="1" applyProtection="1">
      <alignment horizontal="right" vertical="center"/>
      <protection locked="0"/>
    </xf>
    <xf numFmtId="194" fontId="38" fillId="0" borderId="105" xfId="227" applyNumberFormat="1" applyFont="1" applyFill="1" applyBorder="1" applyAlignment="1" applyProtection="1">
      <alignment horizontal="right" vertical="center"/>
      <protection locked="0"/>
    </xf>
    <xf numFmtId="0" fontId="56" fillId="0" borderId="89" xfId="51" applyFont="1" applyBorder="1" applyAlignment="1">
      <alignment vertical="center"/>
    </xf>
    <xf numFmtId="194" fontId="59" fillId="0" borderId="106" xfId="227" applyNumberFormat="1" applyFont="1" applyFill="1" applyBorder="1" applyAlignment="1" applyProtection="1">
      <alignment horizontal="right" vertical="center"/>
      <protection locked="0"/>
    </xf>
    <xf numFmtId="194" fontId="38" fillId="0" borderId="107" xfId="227" applyNumberFormat="1" applyFont="1" applyFill="1" applyBorder="1" applyAlignment="1" applyProtection="1">
      <alignment horizontal="right" vertical="center"/>
      <protection locked="0"/>
    </xf>
    <xf numFmtId="194" fontId="38" fillId="0" borderId="108" xfId="227" applyNumberFormat="1" applyFont="1" applyFill="1" applyBorder="1" applyAlignment="1" applyProtection="1">
      <alignment horizontal="right" vertical="center"/>
      <protection locked="0"/>
    </xf>
    <xf numFmtId="182" fontId="38" fillId="0" borderId="108" xfId="51" applyNumberFormat="1" applyFont="1" applyBorder="1" applyAlignment="1">
      <alignment horizontal="center" vertical="center"/>
    </xf>
    <xf numFmtId="194" fontId="38" fillId="0" borderId="109" xfId="227" applyNumberFormat="1" applyFont="1" applyFill="1" applyBorder="1" applyAlignment="1" applyProtection="1">
      <alignment horizontal="right" vertical="center"/>
      <protection locked="0"/>
    </xf>
    <xf numFmtId="0" fontId="4" fillId="0" borderId="0" xfId="72" applyFont="1" applyAlignment="1">
      <alignment horizontal="left" vertical="center"/>
    </xf>
    <xf numFmtId="190" fontId="4" fillId="0" borderId="0" xfId="227" applyNumberFormat="1" applyFont="1" applyFill="1" applyBorder="1" applyAlignment="1" applyProtection="1">
      <alignment horizontal="center" vertical="center" wrapText="1"/>
    </xf>
    <xf numFmtId="0" fontId="4" fillId="0" borderId="0" xfId="72" applyFont="1" applyAlignment="1">
      <alignment horizontal="left" wrapText="1"/>
    </xf>
    <xf numFmtId="195" fontId="4" fillId="0" borderId="0" xfId="227" applyNumberFormat="1" applyFont="1" applyFill="1" applyBorder="1" applyAlignment="1" applyProtection="1">
      <alignment horizontal="center" vertical="center" wrapText="1"/>
    </xf>
    <xf numFmtId="0" fontId="4" fillId="0" borderId="0" xfId="86" applyFont="1" applyAlignment="1">
      <alignment horizontal="right"/>
    </xf>
    <xf numFmtId="0" fontId="16" fillId="0" borderId="17" xfId="72" applyFont="1" applyBorder="1" applyAlignment="1">
      <alignment horizontal="center" vertical="center" wrapText="1"/>
    </xf>
    <xf numFmtId="0" fontId="16" fillId="0" borderId="5" xfId="72" applyFont="1" applyBorder="1" applyAlignment="1">
      <alignment horizontal="center" vertical="center" wrapText="1"/>
    </xf>
    <xf numFmtId="49" fontId="16" fillId="0" borderId="13" xfId="227" applyNumberFormat="1" applyFont="1" applyFill="1" applyBorder="1" applyAlignment="1" applyProtection="1">
      <alignment horizontal="center" vertical="center" wrapText="1"/>
    </xf>
    <xf numFmtId="0" fontId="16" fillId="0" borderId="19" xfId="84" quotePrefix="1" applyFont="1" applyBorder="1" applyAlignment="1">
      <alignment horizontal="center" vertical="center" wrapText="1"/>
    </xf>
    <xf numFmtId="0" fontId="16" fillId="0" borderId="16" xfId="84" quotePrefix="1" applyFont="1" applyBorder="1" applyAlignment="1">
      <alignment horizontal="center" vertical="center" wrapText="1"/>
    </xf>
    <xf numFmtId="201" fontId="4" fillId="0" borderId="83" xfId="227" applyNumberFormat="1" applyFont="1" applyFill="1" applyBorder="1" applyAlignment="1" applyProtection="1">
      <alignment horizontal="center" vertical="center" wrapText="1"/>
    </xf>
    <xf numFmtId="0" fontId="4" fillId="0" borderId="76" xfId="72" applyFont="1" applyBorder="1" applyAlignment="1">
      <alignment vertical="center" wrapText="1"/>
    </xf>
    <xf numFmtId="190" fontId="4" fillId="0" borderId="76" xfId="179" applyNumberFormat="1" applyFont="1" applyFill="1" applyBorder="1" applyAlignment="1" applyProtection="1">
      <alignment horizontal="left" vertical="center" wrapText="1"/>
      <protection locked="0"/>
    </xf>
    <xf numFmtId="195" fontId="4" fillId="0" borderId="76" xfId="179" applyNumberFormat="1" applyFont="1" applyFill="1" applyBorder="1" applyAlignment="1" applyProtection="1">
      <alignment horizontal="right" vertical="center" wrapText="1"/>
    </xf>
    <xf numFmtId="190" fontId="4" fillId="0" borderId="76" xfId="179" applyNumberFormat="1" applyFont="1" applyFill="1" applyBorder="1" applyAlignment="1" applyProtection="1">
      <alignment horizontal="center" vertical="center" wrapText="1"/>
    </xf>
    <xf numFmtId="190" fontId="4" fillId="0" borderId="117" xfId="179" applyNumberFormat="1" applyFont="1" applyFill="1" applyBorder="1" applyAlignment="1" applyProtection="1">
      <alignment horizontal="center" vertical="center" wrapText="1"/>
    </xf>
    <xf numFmtId="201" fontId="4" fillId="0" borderId="6" xfId="227" applyNumberFormat="1" applyFont="1" applyFill="1" applyBorder="1" applyAlignment="1" applyProtection="1">
      <alignment horizontal="center" vertical="center" wrapText="1"/>
    </xf>
    <xf numFmtId="0" fontId="4" fillId="0" borderId="25" xfId="72" applyFont="1" applyBorder="1" applyAlignment="1">
      <alignment vertical="center" wrapText="1"/>
    </xf>
    <xf numFmtId="190" fontId="4" fillId="0" borderId="25" xfId="179" applyNumberFormat="1" applyFont="1" applyFill="1" applyBorder="1" applyAlignment="1" applyProtection="1">
      <alignment vertical="center" wrapText="1"/>
      <protection locked="0"/>
    </xf>
    <xf numFmtId="195" fontId="4" fillId="0" borderId="25" xfId="179" applyNumberFormat="1" applyFont="1" applyFill="1" applyBorder="1" applyAlignment="1" applyProtection="1">
      <alignment horizontal="right" vertical="center" wrapText="1"/>
    </xf>
    <xf numFmtId="190" fontId="4" fillId="0" borderId="26" xfId="179" applyNumberFormat="1" applyFont="1" applyFill="1" applyBorder="1" applyAlignment="1" applyProtection="1">
      <alignment horizontal="center" vertical="center" wrapText="1"/>
    </xf>
    <xf numFmtId="195" fontId="4" fillId="0" borderId="25" xfId="179" applyNumberFormat="1" applyFont="1" applyFill="1" applyBorder="1" applyAlignment="1">
      <alignment vertical="center" wrapText="1"/>
    </xf>
    <xf numFmtId="0" fontId="4" fillId="0" borderId="118" xfId="72" applyFont="1" applyBorder="1" applyAlignment="1">
      <alignment vertical="center" wrapText="1"/>
    </xf>
    <xf numFmtId="190" fontId="4" fillId="0" borderId="118" xfId="179" applyNumberFormat="1" applyFont="1" applyFill="1" applyBorder="1" applyAlignment="1" applyProtection="1">
      <alignment vertical="center" wrapText="1"/>
      <protection locked="0"/>
    </xf>
    <xf numFmtId="195" fontId="4" fillId="0" borderId="118" xfId="179" applyNumberFormat="1" applyFont="1" applyFill="1" applyBorder="1" applyAlignment="1">
      <alignment vertical="center" wrapText="1"/>
    </xf>
    <xf numFmtId="190" fontId="4" fillId="0" borderId="118" xfId="179" applyNumberFormat="1" applyFont="1" applyFill="1" applyBorder="1" applyAlignment="1" applyProtection="1">
      <alignment horizontal="center" vertical="center" wrapText="1"/>
    </xf>
    <xf numFmtId="190" fontId="4" fillId="0" borderId="119" xfId="179" applyNumberFormat="1" applyFont="1" applyFill="1" applyBorder="1" applyAlignment="1" applyProtection="1">
      <alignment horizontal="center" vertical="center" wrapText="1"/>
    </xf>
    <xf numFmtId="201" fontId="4" fillId="7" borderId="6" xfId="227" applyNumberFormat="1" applyFont="1" applyFill="1" applyBorder="1" applyAlignment="1" applyProtection="1">
      <alignment horizontal="center" vertical="center" wrapText="1"/>
    </xf>
    <xf numFmtId="190" fontId="4" fillId="7" borderId="5" xfId="179" applyNumberFormat="1" applyFont="1" applyFill="1" applyBorder="1" applyAlignment="1" applyProtection="1">
      <alignment vertical="center" wrapText="1"/>
      <protection locked="0"/>
    </xf>
    <xf numFmtId="195" fontId="4" fillId="7" borderId="5" xfId="179" applyNumberFormat="1" applyFont="1" applyFill="1" applyBorder="1" applyAlignment="1">
      <alignment vertical="center" wrapText="1"/>
    </xf>
    <xf numFmtId="190" fontId="4" fillId="7" borderId="13" xfId="179" applyNumberFormat="1" applyFont="1" applyFill="1" applyBorder="1" applyAlignment="1" applyProtection="1">
      <alignment vertical="center" wrapText="1"/>
      <protection locked="0"/>
    </xf>
    <xf numFmtId="200" fontId="4" fillId="0" borderId="6" xfId="62" applyNumberFormat="1" applyFont="1" applyBorder="1" applyAlignment="1">
      <alignment horizontal="center" vertical="center" wrapText="1"/>
    </xf>
    <xf numFmtId="190" fontId="4" fillId="0" borderId="76" xfId="179" applyNumberFormat="1" applyFont="1" applyFill="1" applyBorder="1" applyAlignment="1" applyProtection="1">
      <alignment vertical="center" wrapText="1"/>
      <protection locked="0"/>
    </xf>
    <xf numFmtId="190" fontId="4" fillId="7" borderId="5" xfId="179" applyNumberFormat="1" applyFont="1" applyFill="1" applyBorder="1" applyAlignment="1">
      <alignment vertical="center" wrapText="1"/>
    </xf>
    <xf numFmtId="195" fontId="4" fillId="7" borderId="5" xfId="179" applyNumberFormat="1" applyFont="1" applyFill="1" applyBorder="1" applyAlignment="1" applyProtection="1">
      <alignment horizontal="center" vertical="center" wrapText="1"/>
    </xf>
    <xf numFmtId="190" fontId="4" fillId="7" borderId="13" xfId="179" applyNumberFormat="1" applyFont="1" applyFill="1" applyBorder="1" applyAlignment="1" applyProtection="1">
      <alignment vertical="center" wrapText="1"/>
    </xf>
    <xf numFmtId="190" fontId="4" fillId="0" borderId="3" xfId="179" applyNumberFormat="1" applyFont="1" applyBorder="1" applyAlignment="1">
      <alignment wrapText="1"/>
    </xf>
    <xf numFmtId="190" fontId="4" fillId="0" borderId="120" xfId="179" applyNumberFormat="1" applyFont="1" applyBorder="1" applyAlignment="1">
      <alignment wrapText="1"/>
    </xf>
    <xf numFmtId="49" fontId="4" fillId="0" borderId="0" xfId="179" applyNumberFormat="1" applyFont="1" applyFill="1" applyBorder="1" applyAlignment="1" applyProtection="1">
      <alignment horizontal="center" vertical="center"/>
    </xf>
    <xf numFmtId="0" fontId="16" fillId="0" borderId="13" xfId="72" applyFont="1" applyBorder="1" applyAlignment="1">
      <alignment horizontal="center" vertical="center" wrapText="1"/>
    </xf>
    <xf numFmtId="190" fontId="4" fillId="7" borderId="5" xfId="179" applyNumberFormat="1" applyFont="1" applyFill="1" applyBorder="1" applyAlignment="1" applyProtection="1">
      <alignment vertical="center" wrapText="1"/>
    </xf>
    <xf numFmtId="200" fontId="4" fillId="7" borderId="6" xfId="62" applyNumberFormat="1" applyFont="1" applyFill="1" applyBorder="1" applyAlignment="1">
      <alignment horizontal="center" vertical="center" wrapText="1"/>
    </xf>
    <xf numFmtId="190" fontId="4" fillId="7" borderId="13" xfId="179" applyNumberFormat="1" applyFont="1" applyFill="1" applyBorder="1" applyAlignment="1">
      <alignment vertical="center" wrapText="1"/>
    </xf>
    <xf numFmtId="0" fontId="4" fillId="0" borderId="79" xfId="72" applyFont="1" applyBorder="1" applyAlignment="1">
      <alignment vertical="center" wrapText="1"/>
    </xf>
    <xf numFmtId="190" fontId="4" fillId="0" borderId="79" xfId="179" applyNumberFormat="1" applyFont="1" applyFill="1" applyBorder="1" applyAlignment="1" applyProtection="1">
      <alignment vertical="center" wrapText="1"/>
      <protection locked="0"/>
    </xf>
    <xf numFmtId="195" fontId="4" fillId="0" borderId="79" xfId="179" applyNumberFormat="1" applyFont="1" applyFill="1" applyBorder="1" applyAlignment="1">
      <alignment vertical="center" wrapText="1"/>
    </xf>
    <xf numFmtId="190" fontId="4" fillId="0" borderId="79" xfId="179" applyNumberFormat="1" applyFont="1" applyFill="1" applyBorder="1" applyAlignment="1" applyProtection="1">
      <alignment horizontal="center" vertical="center" wrapText="1"/>
    </xf>
    <xf numFmtId="190" fontId="4" fillId="0" borderId="121" xfId="179" applyNumberFormat="1" applyFont="1" applyFill="1" applyBorder="1" applyAlignment="1" applyProtection="1">
      <alignment horizontal="center" vertical="center" wrapText="1"/>
    </xf>
    <xf numFmtId="200" fontId="4" fillId="7" borderId="14" xfId="62" applyNumberFormat="1" applyFont="1" applyFill="1" applyBorder="1" applyAlignment="1">
      <alignment horizontal="center" vertical="center" wrapText="1"/>
    </xf>
    <xf numFmtId="190" fontId="4" fillId="7" borderId="19" xfId="179" applyNumberFormat="1" applyFont="1" applyFill="1" applyBorder="1" applyAlignment="1">
      <alignment vertical="center" wrapText="1"/>
    </xf>
    <xf numFmtId="195" fontId="4" fillId="7" borderId="19" xfId="179" applyNumberFormat="1" applyFont="1" applyFill="1" applyBorder="1" applyAlignment="1" applyProtection="1">
      <alignment horizontal="center" vertical="center" wrapText="1"/>
    </xf>
    <xf numFmtId="190" fontId="4" fillId="7" borderId="19" xfId="179" applyNumberFormat="1" applyFont="1" applyFill="1" applyBorder="1" applyAlignment="1" applyProtection="1">
      <alignment vertical="center" wrapText="1"/>
    </xf>
    <xf numFmtId="190" fontId="4" fillId="7" borderId="16" xfId="179" applyNumberFormat="1" applyFont="1" applyFill="1" applyBorder="1" applyAlignment="1" applyProtection="1">
      <alignment vertical="center" wrapText="1"/>
    </xf>
    <xf numFmtId="197" fontId="4" fillId="7" borderId="0" xfId="0" applyNumberFormat="1" applyFont="1" applyFill="1" applyAlignment="1">
      <alignment wrapText="1"/>
    </xf>
    <xf numFmtId="0" fontId="4" fillId="7" borderId="0" xfId="0" applyFont="1" applyFill="1" applyAlignment="1">
      <alignment wrapText="1"/>
    </xf>
    <xf numFmtId="0" fontId="4" fillId="7" borderId="0" xfId="0" quotePrefix="1" applyFont="1" applyFill="1" applyAlignment="1">
      <alignment wrapText="1"/>
    </xf>
    <xf numFmtId="190" fontId="4" fillId="7" borderId="0" xfId="0" applyNumberFormat="1" applyFont="1" applyFill="1" applyAlignment="1">
      <alignment wrapText="1"/>
    </xf>
    <xf numFmtId="0" fontId="4" fillId="0" borderId="0" xfId="0" applyFont="1" applyAlignment="1">
      <alignment horizontal="center" vertical="center" wrapText="1"/>
    </xf>
    <xf numFmtId="0" fontId="4" fillId="0" borderId="0" xfId="55" applyFont="1" applyAlignment="1">
      <alignment horizontal="center" vertical="center" wrapText="1"/>
    </xf>
    <xf numFmtId="0" fontId="4" fillId="0" borderId="0" xfId="55" applyFont="1" applyAlignment="1">
      <alignment vertical="center" wrapText="1"/>
    </xf>
    <xf numFmtId="0" fontId="4" fillId="0" borderId="0" xfId="0" applyFont="1" applyAlignment="1">
      <alignment horizontal="left" wrapText="1"/>
    </xf>
    <xf numFmtId="0" fontId="4" fillId="0" borderId="0" xfId="51" quotePrefix="1" applyFont="1" applyAlignment="1">
      <alignment horizontal="left" vertical="center" indent="2"/>
    </xf>
    <xf numFmtId="0" fontId="4" fillId="0" borderId="0" xfId="55" applyFont="1" applyAlignment="1">
      <alignment wrapText="1"/>
    </xf>
    <xf numFmtId="0" fontId="4" fillId="0" borderId="0" xfId="72" applyFont="1">
      <alignment vertical="center"/>
    </xf>
    <xf numFmtId="49" fontId="4" fillId="0" borderId="0" xfId="51" applyNumberFormat="1" applyFont="1" applyAlignment="1">
      <alignment horizontal="left" vertical="center" indent="2"/>
    </xf>
    <xf numFmtId="0" fontId="4" fillId="0" borderId="0" xfId="55" applyFont="1" applyAlignment="1">
      <alignment horizontal="right" vertical="center" wrapText="1"/>
    </xf>
    <xf numFmtId="0" fontId="4" fillId="0" borderId="0" xfId="51" applyFont="1" applyAlignment="1">
      <alignment vertical="center"/>
    </xf>
    <xf numFmtId="0" fontId="16" fillId="0" borderId="23" xfId="55" applyFont="1" applyBorder="1" applyAlignment="1">
      <alignment horizontal="center" vertical="center" wrapText="1"/>
    </xf>
    <xf numFmtId="0" fontId="16" fillId="0" borderId="123" xfId="55" applyFont="1" applyBorder="1" applyAlignment="1">
      <alignment horizontal="center" vertical="center" wrapText="1"/>
    </xf>
    <xf numFmtId="0" fontId="16" fillId="0" borderId="124" xfId="55" applyFont="1" applyBorder="1" applyAlignment="1">
      <alignment horizontal="center" vertical="center" wrapText="1"/>
    </xf>
    <xf numFmtId="0" fontId="16" fillId="0" borderId="93" xfId="55" applyFont="1" applyBorder="1" applyAlignment="1">
      <alignment horizontal="center" vertical="center" wrapText="1"/>
    </xf>
    <xf numFmtId="0" fontId="43" fillId="0" borderId="23" xfId="51" applyFont="1" applyBorder="1" applyAlignment="1">
      <alignment horizontal="center" vertical="center" wrapText="1"/>
    </xf>
    <xf numFmtId="190" fontId="43" fillId="0" borderId="17" xfId="227" applyNumberFormat="1" applyFont="1" applyBorder="1" applyAlignment="1" applyProtection="1">
      <alignment horizontal="center" vertical="center" wrapText="1"/>
    </xf>
    <xf numFmtId="190" fontId="43" fillId="0" borderId="92" xfId="227" applyNumberFormat="1" applyFont="1" applyBorder="1" applyAlignment="1" applyProtection="1">
      <alignment horizontal="center" vertical="center" wrapText="1"/>
    </xf>
    <xf numFmtId="190" fontId="43" fillId="0" borderId="18" xfId="227" applyNumberFormat="1" applyFont="1" applyBorder="1" applyAlignment="1" applyProtection="1">
      <alignment horizontal="center" vertical="center" wrapText="1"/>
    </xf>
    <xf numFmtId="0" fontId="4" fillId="0" borderId="8" xfId="55" applyFont="1" applyBorder="1" applyAlignment="1">
      <alignment vertical="center" wrapText="1"/>
    </xf>
    <xf numFmtId="179" fontId="4" fillId="0" borderId="67" xfId="122" applyNumberFormat="1" applyFont="1" applyBorder="1" applyAlignment="1" applyProtection="1">
      <alignment horizontal="center" vertical="center" wrapText="1"/>
    </xf>
    <xf numFmtId="10" fontId="4" fillId="0" borderId="39" xfId="238" applyNumberFormat="1" applyFont="1" applyBorder="1" applyAlignment="1" applyProtection="1">
      <alignment horizontal="center" vertical="center" wrapText="1"/>
    </xf>
    <xf numFmtId="10" fontId="4" fillId="0" borderId="94" xfId="238" applyNumberFormat="1" applyFont="1" applyBorder="1" applyAlignment="1" applyProtection="1">
      <alignment horizontal="center" vertical="center" wrapText="1"/>
    </xf>
    <xf numFmtId="0" fontId="12" fillId="0" borderId="125" xfId="51" applyFont="1" applyBorder="1" applyAlignment="1">
      <alignment vertical="center" wrapText="1"/>
    </xf>
    <xf numFmtId="190" fontId="4" fillId="0" borderId="75" xfId="179" applyNumberFormat="1" applyFont="1" applyBorder="1" applyAlignment="1" applyProtection="1">
      <alignment horizontal="center" vertical="center" wrapText="1"/>
    </xf>
    <xf numFmtId="0" fontId="4" fillId="0" borderId="126" xfId="55" applyFont="1" applyBorder="1" applyAlignment="1">
      <alignment horizontal="left" vertical="center" wrapText="1" indent="2"/>
    </xf>
    <xf numFmtId="179" fontId="4" fillId="0" borderId="127" xfId="122" applyNumberFormat="1" applyFont="1" applyBorder="1" applyAlignment="1" applyProtection="1">
      <alignment horizontal="center" vertical="center" wrapText="1"/>
    </xf>
    <xf numFmtId="10" fontId="4" fillId="0" borderId="43" xfId="238" applyNumberFormat="1" applyFont="1" applyBorder="1" applyAlignment="1" applyProtection="1">
      <alignment horizontal="center" vertical="center" wrapText="1"/>
    </xf>
    <xf numFmtId="10" fontId="4" fillId="0" borderId="97" xfId="238" applyNumberFormat="1" applyFont="1" applyBorder="1" applyAlignment="1" applyProtection="1">
      <alignment horizontal="center" vertical="center" wrapText="1"/>
    </xf>
    <xf numFmtId="0" fontId="12" fillId="0" borderId="128" xfId="51" applyFont="1" applyBorder="1" applyAlignment="1">
      <alignment horizontal="left" vertical="center"/>
    </xf>
    <xf numFmtId="190" fontId="4" fillId="0" borderId="129" xfId="179" applyNumberFormat="1" applyFont="1" applyBorder="1" applyAlignment="1" applyProtection="1">
      <alignment horizontal="center" vertical="center" wrapText="1"/>
    </xf>
    <xf numFmtId="190" fontId="4" fillId="0" borderId="130" xfId="179" applyNumberFormat="1" applyFont="1" applyFill="1" applyBorder="1" applyAlignment="1" applyProtection="1">
      <alignment horizontal="center" vertical="center" wrapText="1"/>
    </xf>
    <xf numFmtId="10" fontId="4" fillId="0" borderId="102" xfId="238" applyNumberFormat="1" applyFont="1" applyBorder="1" applyAlignment="1" applyProtection="1">
      <alignment horizontal="center" vertical="center" wrapText="1"/>
    </xf>
    <xf numFmtId="10" fontId="4" fillId="0" borderId="131" xfId="238" applyNumberFormat="1" applyFont="1" applyBorder="1" applyAlignment="1" applyProtection="1">
      <alignment horizontal="center" vertical="center" wrapText="1"/>
    </xf>
    <xf numFmtId="0" fontId="43" fillId="0" borderId="89" xfId="51" applyFont="1" applyBorder="1" applyAlignment="1">
      <alignment vertical="center" wrapText="1"/>
    </xf>
    <xf numFmtId="10" fontId="16" fillId="12" borderId="90" xfId="241" applyNumberFormat="1" applyFont="1" applyFill="1" applyBorder="1" applyAlignment="1" applyProtection="1">
      <alignment horizontal="center" vertical="center" wrapText="1"/>
    </xf>
    <xf numFmtId="10" fontId="16" fillId="12" borderId="106" xfId="241" applyNumberFormat="1" applyFont="1" applyFill="1" applyBorder="1" applyAlignment="1" applyProtection="1">
      <alignment horizontal="center" vertical="center" wrapText="1"/>
    </xf>
    <xf numFmtId="10" fontId="16" fillId="0" borderId="132" xfId="241" applyNumberFormat="1" applyFont="1" applyFill="1" applyBorder="1" applyAlignment="1" applyProtection="1">
      <alignment horizontal="center" vertical="center" wrapText="1"/>
    </xf>
    <xf numFmtId="0" fontId="4" fillId="0" borderId="126" xfId="55" applyFont="1" applyBorder="1" applyAlignment="1">
      <alignment vertical="center" wrapText="1"/>
    </xf>
    <xf numFmtId="179" fontId="4" fillId="0" borderId="96" xfId="122" applyNumberFormat="1" applyFont="1" applyBorder="1" applyAlignment="1" applyProtection="1">
      <alignment horizontal="center" vertical="center" wrapText="1"/>
    </xf>
    <xf numFmtId="0" fontId="4" fillId="0" borderId="126" xfId="55" applyFont="1" applyBorder="1" applyAlignment="1">
      <alignment horizontal="left" vertical="center" wrapText="1"/>
    </xf>
    <xf numFmtId="0" fontId="12" fillId="0" borderId="126" xfId="55" applyFont="1" applyBorder="1" applyAlignment="1">
      <alignment horizontal="left" vertical="center" wrapText="1"/>
    </xf>
    <xf numFmtId="0" fontId="4" fillId="0" borderId="125" xfId="55" applyFont="1" applyBorder="1" applyAlignment="1">
      <alignment vertical="center" wrapText="1"/>
    </xf>
    <xf numFmtId="10" fontId="4" fillId="0" borderId="133" xfId="238" applyNumberFormat="1" applyFont="1" applyBorder="1" applyAlignment="1" applyProtection="1">
      <alignment horizontal="center" vertical="center" wrapText="1"/>
    </xf>
    <xf numFmtId="0" fontId="4" fillId="0" borderId="134" xfId="55" applyFont="1" applyBorder="1" applyAlignment="1">
      <alignment vertical="center" wrapText="1"/>
    </xf>
    <xf numFmtId="179" fontId="4" fillId="0" borderId="135" xfId="122" applyNumberFormat="1" applyFont="1" applyBorder="1" applyAlignment="1" applyProtection="1">
      <alignment horizontal="center" vertical="center" wrapText="1"/>
    </xf>
    <xf numFmtId="10" fontId="4" fillId="0" borderId="48" xfId="238" applyNumberFormat="1" applyFont="1" applyBorder="1" applyAlignment="1" applyProtection="1">
      <alignment horizontal="center" vertical="center" wrapText="1"/>
    </xf>
    <xf numFmtId="10" fontId="4" fillId="0" borderId="136" xfId="238" applyNumberFormat="1" applyFont="1" applyBorder="1" applyAlignment="1" applyProtection="1">
      <alignment horizontal="center" vertical="center" wrapText="1"/>
    </xf>
    <xf numFmtId="10" fontId="4" fillId="0" borderId="133" xfId="238" applyNumberFormat="1" applyFont="1" applyFill="1" applyBorder="1" applyAlignment="1" applyProtection="1">
      <alignment horizontal="center" vertical="center" wrapText="1"/>
    </xf>
    <xf numFmtId="10" fontId="4" fillId="5" borderId="137" xfId="238" applyNumberFormat="1" applyFont="1" applyFill="1" applyBorder="1" applyAlignment="1" applyProtection="1">
      <alignment horizontal="center" vertical="center" wrapText="1"/>
    </xf>
    <xf numFmtId="179" fontId="4" fillId="0" borderId="138" xfId="122" applyNumberFormat="1" applyFont="1" applyBorder="1" applyAlignment="1" applyProtection="1">
      <alignment horizontal="center" vertical="center" wrapText="1"/>
    </xf>
    <xf numFmtId="10" fontId="4" fillId="5" borderId="48" xfId="238" applyNumberFormat="1" applyFont="1" applyFill="1" applyBorder="1" applyAlignment="1" applyProtection="1">
      <alignment vertical="center" wrapText="1"/>
    </xf>
    <xf numFmtId="10" fontId="4" fillId="5" borderId="139" xfId="238" applyNumberFormat="1" applyFont="1" applyFill="1" applyBorder="1" applyAlignment="1" applyProtection="1">
      <alignment vertical="center" wrapText="1"/>
    </xf>
    <xf numFmtId="0" fontId="4" fillId="0" borderId="128" xfId="55" applyFont="1" applyBorder="1" applyAlignment="1">
      <alignment horizontal="left" vertical="center" wrapText="1"/>
    </xf>
    <xf numFmtId="179" fontId="4" fillId="0" borderId="140" xfId="122" applyNumberFormat="1" applyFont="1" applyBorder="1" applyAlignment="1" applyProtection="1">
      <alignment horizontal="center" vertical="center" wrapText="1"/>
    </xf>
    <xf numFmtId="10" fontId="4" fillId="5" borderId="141" xfId="238" applyNumberFormat="1" applyFont="1" applyFill="1" applyBorder="1" applyAlignment="1" applyProtection="1">
      <alignment vertical="center" wrapText="1"/>
    </xf>
    <xf numFmtId="10" fontId="4" fillId="5" borderId="142" xfId="238" applyNumberFormat="1" applyFont="1" applyFill="1" applyBorder="1" applyAlignment="1" applyProtection="1">
      <alignment vertical="center" wrapText="1"/>
    </xf>
    <xf numFmtId="0" fontId="43" fillId="0" borderId="89" xfId="55" applyFont="1" applyBorder="1" applyAlignment="1">
      <alignment vertical="center" wrapText="1"/>
    </xf>
    <xf numFmtId="179" fontId="16" fillId="13" borderId="143" xfId="122" applyNumberFormat="1" applyFont="1" applyFill="1" applyBorder="1" applyAlignment="1" applyProtection="1">
      <alignment horizontal="center" vertical="center" wrapText="1"/>
    </xf>
    <xf numFmtId="10" fontId="16" fillId="5" borderId="91" xfId="238" applyNumberFormat="1" applyFont="1" applyFill="1" applyBorder="1" applyAlignment="1" applyProtection="1">
      <alignment vertical="center" wrapText="1"/>
    </xf>
    <xf numFmtId="10" fontId="16" fillId="5" borderId="120" xfId="238" applyNumberFormat="1" applyFont="1" applyFill="1" applyBorder="1" applyAlignment="1" applyProtection="1">
      <alignment vertical="center" wrapText="1"/>
    </xf>
    <xf numFmtId="0" fontId="38" fillId="0" borderId="0" xfId="90" applyFont="1" applyAlignment="1">
      <alignment horizontal="right"/>
    </xf>
    <xf numFmtId="0" fontId="7" fillId="0" borderId="10" xfId="115" applyFont="1" applyBorder="1" applyAlignment="1">
      <alignment horizontal="distributed" vertical="center"/>
    </xf>
    <xf numFmtId="0" fontId="7" fillId="0" borderId="10" xfId="115" applyFont="1" applyBorder="1" applyAlignment="1">
      <alignment horizontal="distributed" vertical="center" wrapText="1"/>
    </xf>
    <xf numFmtId="0" fontId="7" fillId="0" borderId="10" xfId="0" applyFont="1" applyBorder="1" applyAlignment="1">
      <alignment horizontal="distributed" vertical="center"/>
    </xf>
    <xf numFmtId="0" fontId="7" fillId="0" borderId="5" xfId="82" applyFont="1" applyBorder="1" applyAlignment="1">
      <alignment vertical="center"/>
    </xf>
    <xf numFmtId="0" fontId="7" fillId="0" borderId="5" xfId="104" applyFont="1" applyBorder="1" applyAlignment="1">
      <alignment vertical="center"/>
    </xf>
    <xf numFmtId="0" fontId="38" fillId="0" borderId="0" xfId="90" applyFont="1"/>
    <xf numFmtId="0" fontId="38" fillId="0" borderId="0" xfId="90" quotePrefix="1" applyFont="1" applyAlignment="1">
      <alignment horizontal="left"/>
    </xf>
    <xf numFmtId="0" fontId="7" fillId="0" borderId="10" xfId="90" applyFont="1" applyBorder="1" applyAlignment="1">
      <alignment horizontal="distributed" vertical="center"/>
    </xf>
    <xf numFmtId="0" fontId="38" fillId="0" borderId="10" xfId="90" applyFont="1" applyBorder="1" applyAlignment="1">
      <alignment horizontal="distributed" vertical="center"/>
    </xf>
    <xf numFmtId="0" fontId="38" fillId="0" borderId="0" xfId="90" applyFont="1" applyAlignment="1">
      <alignment horizontal="distributed" vertical="center"/>
    </xf>
    <xf numFmtId="0" fontId="38" fillId="0" borderId="21" xfId="90" quotePrefix="1" applyFont="1" applyBorder="1" applyAlignment="1">
      <alignment horizontal="center" vertical="center"/>
    </xf>
    <xf numFmtId="0" fontId="38" fillId="0" borderId="11" xfId="90" applyFont="1" applyBorder="1" applyAlignment="1">
      <alignment horizontal="distributed" vertical="center"/>
    </xf>
    <xf numFmtId="0" fontId="38" fillId="0" borderId="5" xfId="112" applyFont="1" applyBorder="1" applyAlignment="1">
      <alignment horizontal="center"/>
    </xf>
    <xf numFmtId="194" fontId="38" fillId="0" borderId="5" xfId="86" applyNumberFormat="1" applyFont="1" applyBorder="1" applyAlignment="1" applyProtection="1">
      <alignment horizontal="right" vertical="center" wrapText="1"/>
      <protection locked="0"/>
    </xf>
    <xf numFmtId="49" fontId="38" fillId="0" borderId="5" xfId="86" applyNumberFormat="1" applyFont="1" applyBorder="1" applyAlignment="1" applyProtection="1">
      <alignment horizontal="center" vertical="center" wrapText="1"/>
      <protection locked="0"/>
    </xf>
    <xf numFmtId="0" fontId="38" fillId="0" borderId="0" xfId="86" applyFont="1" applyAlignment="1">
      <alignment horizontal="left"/>
    </xf>
    <xf numFmtId="0" fontId="12" fillId="0" borderId="0" xfId="90" applyFont="1"/>
    <xf numFmtId="0" fontId="7" fillId="0" borderId="0" xfId="0" applyFont="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0" fillId="0" borderId="0" xfId="0" applyFont="1" applyAlignment="1">
      <alignment horizontal="left" vertical="center"/>
    </xf>
    <xf numFmtId="0" fontId="7" fillId="0" borderId="0" xfId="86" applyFont="1" applyAlignment="1">
      <alignment horizontal="left" vertical="center"/>
    </xf>
    <xf numFmtId="0" fontId="60" fillId="0" borderId="0" xfId="0" applyFont="1" applyAlignment="1">
      <alignment vertical="center"/>
    </xf>
    <xf numFmtId="0" fontId="7" fillId="0" borderId="0" xfId="0" applyFont="1" applyAlignment="1">
      <alignment horizontal="right" vertical="center"/>
    </xf>
    <xf numFmtId="0" fontId="7" fillId="0" borderId="10" xfId="117" applyFont="1" applyBorder="1" applyAlignment="1">
      <alignment horizontal="distributed" vertical="center"/>
    </xf>
    <xf numFmtId="0" fontId="7" fillId="0" borderId="11" xfId="104" applyFont="1" applyBorder="1" applyAlignment="1">
      <alignment horizontal="center" vertical="center" wrapText="1"/>
    </xf>
    <xf numFmtId="179" fontId="9" fillId="0" borderId="21" xfId="122" quotePrefix="1" applyNumberFormat="1" applyFont="1" applyFill="1" applyBorder="1" applyAlignment="1">
      <alignment horizontal="center" vertical="center"/>
    </xf>
    <xf numFmtId="194" fontId="9" fillId="0" borderId="5" xfId="0" applyNumberFormat="1" applyFont="1" applyBorder="1" applyAlignment="1" applyProtection="1">
      <alignment vertical="center"/>
      <protection locked="0"/>
    </xf>
    <xf numFmtId="10" fontId="9" fillId="0" borderId="5" xfId="238" applyNumberFormat="1" applyFont="1" applyFill="1" applyBorder="1" applyAlignment="1" applyProtection="1">
      <alignment vertical="center"/>
      <protection locked="0"/>
    </xf>
    <xf numFmtId="10" fontId="9" fillId="0" borderId="5" xfId="238" applyNumberFormat="1" applyFont="1" applyFill="1" applyBorder="1" applyAlignment="1" applyProtection="1">
      <alignment horizontal="right" vertical="center" wrapText="1"/>
      <protection locked="0"/>
    </xf>
    <xf numFmtId="49" fontId="9" fillId="0" borderId="5" xfId="0" applyNumberFormat="1" applyFont="1" applyBorder="1" applyAlignment="1" applyProtection="1">
      <alignment horizontal="right" vertical="center" wrapText="1"/>
      <protection locked="0"/>
    </xf>
    <xf numFmtId="0" fontId="0" fillId="0" borderId="5" xfId="0" applyBorder="1"/>
    <xf numFmtId="0" fontId="7" fillId="0" borderId="5" xfId="0" applyFont="1" applyBorder="1"/>
    <xf numFmtId="49" fontId="9" fillId="0" borderId="5" xfId="0" applyNumberFormat="1" applyFont="1" applyBorder="1" applyAlignment="1" applyProtection="1">
      <alignment horizontal="right" vertical="center"/>
      <protection locked="0"/>
    </xf>
    <xf numFmtId="0" fontId="7" fillId="0" borderId="5" xfId="104" applyFont="1" applyBorder="1" applyAlignment="1">
      <alignment horizontal="distributed" vertical="center"/>
    </xf>
    <xf numFmtId="194" fontId="9" fillId="0" borderId="5" xfId="226" applyNumberFormat="1" applyFont="1" applyFill="1" applyBorder="1" applyAlignment="1" applyProtection="1">
      <alignment vertical="center"/>
      <protection locked="0"/>
    </xf>
    <xf numFmtId="177" fontId="9" fillId="0" borderId="5" xfId="226" applyNumberFormat="1" applyFont="1" applyFill="1" applyBorder="1" applyAlignment="1">
      <alignment vertical="center"/>
    </xf>
    <xf numFmtId="0" fontId="7" fillId="0" borderId="0" xfId="79" applyFont="1" applyAlignment="1">
      <alignment vertical="center"/>
    </xf>
    <xf numFmtId="0" fontId="7" fillId="0" borderId="0" xfId="104" applyFont="1" applyAlignment="1">
      <alignment vertical="center"/>
    </xf>
    <xf numFmtId="0" fontId="7" fillId="0" borderId="0" xfId="104" applyFont="1" applyAlignment="1">
      <alignment horizontal="left" vertical="center"/>
    </xf>
    <xf numFmtId="0" fontId="7" fillId="0" borderId="0" xfId="82" applyFont="1" applyAlignment="1">
      <alignment vertical="center"/>
    </xf>
    <xf numFmtId="0" fontId="7" fillId="0" borderId="0" xfId="75" applyFont="1" applyAlignment="1">
      <alignment horizontal="right"/>
    </xf>
    <xf numFmtId="0" fontId="7" fillId="0" borderId="5" xfId="82" applyFont="1" applyBorder="1" applyAlignment="1">
      <alignment horizontal="center" vertical="center"/>
    </xf>
    <xf numFmtId="0" fontId="7" fillId="0" borderId="5" xfId="59" applyFont="1" applyBorder="1" applyAlignment="1">
      <alignment horizontal="centerContinuous" vertical="center"/>
    </xf>
    <xf numFmtId="0" fontId="7" fillId="0" borderId="10" xfId="104" applyFont="1" applyBorder="1" applyAlignment="1">
      <alignment horizontal="center" vertical="center" wrapText="1"/>
    </xf>
    <xf numFmtId="0" fontId="7" fillId="0" borderId="5" xfId="84" applyFont="1" applyBorder="1" applyAlignment="1">
      <alignment vertical="center" wrapText="1"/>
    </xf>
    <xf numFmtId="0" fontId="7" fillId="0" borderId="21" xfId="59" applyFont="1" applyBorder="1" applyAlignment="1">
      <alignment horizontal="center" vertical="center" wrapText="1"/>
    </xf>
    <xf numFmtId="0" fontId="7" fillId="0" borderId="5" xfId="59" applyFont="1" applyBorder="1" applyAlignment="1">
      <alignment horizontal="center" vertical="center" wrapText="1"/>
    </xf>
    <xf numFmtId="0" fontId="9" fillId="0" borderId="21" xfId="84" quotePrefix="1" applyFont="1" applyBorder="1" applyAlignment="1">
      <alignment horizontal="center"/>
    </xf>
    <xf numFmtId="0" fontId="9" fillId="0" borderId="21" xfId="84" quotePrefix="1" applyFont="1" applyBorder="1" applyAlignment="1">
      <alignment horizontal="center" wrapText="1"/>
    </xf>
    <xf numFmtId="0" fontId="7" fillId="0" borderId="5" xfId="82" applyFont="1" applyBorder="1" applyAlignment="1" applyProtection="1">
      <alignment horizontal="center" vertical="center" wrapText="1"/>
      <protection locked="0"/>
    </xf>
    <xf numFmtId="194" fontId="9" fillId="0" borderId="5" xfId="104" quotePrefix="1" applyNumberFormat="1" applyFont="1" applyBorder="1" applyAlignment="1" applyProtection="1">
      <alignment vertical="center"/>
      <protection locked="0"/>
    </xf>
    <xf numFmtId="194" fontId="9" fillId="0" borderId="5" xfId="104" quotePrefix="1" applyNumberFormat="1" applyFont="1" applyBorder="1" applyAlignment="1" applyProtection="1">
      <alignment vertical="center" wrapText="1"/>
      <protection locked="0"/>
    </xf>
    <xf numFmtId="194" fontId="9" fillId="0" borderId="5" xfId="104" applyNumberFormat="1" applyFont="1" applyBorder="1" applyAlignment="1" applyProtection="1">
      <alignment vertical="center"/>
      <protection locked="0"/>
    </xf>
    <xf numFmtId="194" fontId="9" fillId="0" borderId="5" xfId="238" applyNumberFormat="1" applyFont="1" applyFill="1" applyBorder="1" applyAlignment="1" applyProtection="1">
      <alignment vertical="center"/>
      <protection locked="0"/>
    </xf>
    <xf numFmtId="0" fontId="9" fillId="0" borderId="5" xfId="104" applyFont="1" applyBorder="1" applyAlignment="1" applyProtection="1">
      <alignment vertical="center"/>
      <protection locked="0"/>
    </xf>
    <xf numFmtId="0" fontId="15" fillId="0" borderId="5" xfId="104" applyFont="1" applyBorder="1" applyAlignment="1" applyProtection="1">
      <alignment vertical="center"/>
      <protection locked="0"/>
    </xf>
    <xf numFmtId="177" fontId="9" fillId="0" borderId="5" xfId="104" applyNumberFormat="1" applyFont="1" applyBorder="1" applyAlignment="1">
      <alignment vertical="center"/>
    </xf>
    <xf numFmtId="0" fontId="7" fillId="0" borderId="0" xfId="84" applyFont="1"/>
    <xf numFmtId="0" fontId="7" fillId="0" borderId="0" xfId="84" applyFont="1" applyAlignment="1">
      <alignment horizontal="left" wrapText="1"/>
    </xf>
    <xf numFmtId="0" fontId="7" fillId="0" borderId="0" xfId="84" applyFont="1" applyAlignment="1">
      <alignment wrapText="1"/>
    </xf>
    <xf numFmtId="0" fontId="12" fillId="0" borderId="0" xfId="84" applyFont="1" applyAlignment="1">
      <alignment wrapText="1"/>
    </xf>
    <xf numFmtId="0" fontId="7" fillId="0" borderId="0" xfId="84" applyFont="1" applyAlignment="1">
      <alignment horizontal="center"/>
    </xf>
    <xf numFmtId="0" fontId="7" fillId="0" borderId="12" xfId="82" applyFont="1" applyBorder="1" applyAlignment="1">
      <alignment horizontal="center" vertical="center"/>
    </xf>
    <xf numFmtId="0" fontId="7" fillId="0" borderId="10" xfId="84" applyFont="1" applyBorder="1" applyAlignment="1">
      <alignment horizontal="distributed" vertical="center"/>
    </xf>
    <xf numFmtId="0" fontId="7" fillId="0" borderId="11" xfId="84" applyFont="1" applyBorder="1" applyAlignment="1">
      <alignment horizontal="distributed" vertical="center"/>
    </xf>
    <xf numFmtId="0" fontId="7" fillId="0" borderId="0" xfId="104" applyFont="1" applyAlignment="1">
      <alignment horizontal="distributed" vertical="center"/>
    </xf>
    <xf numFmtId="0" fontId="7" fillId="0" borderId="21" xfId="84" quotePrefix="1" applyFont="1" applyBorder="1" applyAlignment="1">
      <alignment horizontal="center"/>
    </xf>
    <xf numFmtId="0" fontId="7" fillId="0" borderId="21" xfId="84" quotePrefix="1" applyFont="1" applyBorder="1" applyAlignment="1">
      <alignment horizontal="center" wrapText="1"/>
    </xf>
    <xf numFmtId="0" fontId="7" fillId="0" borderId="5" xfId="82" applyFont="1" applyBorder="1" applyAlignment="1">
      <alignment horizontal="center"/>
    </xf>
    <xf numFmtId="0" fontId="7" fillId="0" borderId="5" xfId="82" applyFont="1" applyBorder="1" applyAlignment="1">
      <alignment horizontal="left"/>
    </xf>
    <xf numFmtId="0" fontId="7" fillId="0" borderId="5" xfId="82" applyFont="1" applyBorder="1" applyAlignment="1">
      <alignment horizontal="left" vertical="center"/>
    </xf>
    <xf numFmtId="177" fontId="7" fillId="0" borderId="5" xfId="226" applyNumberFormat="1" applyFont="1" applyFill="1" applyBorder="1" applyAlignment="1">
      <alignment vertical="center"/>
    </xf>
    <xf numFmtId="177" fontId="7" fillId="0" borderId="5" xfId="104" applyNumberFormat="1" applyFont="1" applyBorder="1" applyAlignment="1">
      <alignment vertical="center"/>
    </xf>
    <xf numFmtId="177" fontId="7" fillId="0" borderId="5" xfId="238" applyNumberFormat="1" applyFont="1" applyFill="1" applyBorder="1" applyAlignment="1">
      <alignment vertical="center"/>
    </xf>
    <xf numFmtId="0" fontId="7" fillId="0" borderId="5" xfId="82" applyFont="1" applyBorder="1" applyAlignment="1">
      <alignment horizontal="left" vertical="center" wrapText="1"/>
    </xf>
    <xf numFmtId="0" fontId="12" fillId="0" borderId="0" xfId="104" applyFont="1" applyAlignment="1">
      <alignment vertical="center"/>
    </xf>
    <xf numFmtId="0" fontId="7" fillId="0" borderId="0" xfId="84" applyFont="1" applyAlignment="1">
      <alignment horizontal="left"/>
    </xf>
    <xf numFmtId="0" fontId="7" fillId="0" borderId="0" xfId="65" applyFont="1" applyAlignment="1">
      <alignment vertical="center"/>
    </xf>
    <xf numFmtId="0" fontId="57" fillId="0" borderId="0" xfId="82" applyFont="1" applyAlignment="1">
      <alignment vertical="center"/>
    </xf>
    <xf numFmtId="0" fontId="48" fillId="0" borderId="0" xfId="74" applyFont="1">
      <alignment vertical="center"/>
    </xf>
    <xf numFmtId="0" fontId="38" fillId="0" borderId="0" xfId="71" applyFont="1" applyAlignment="1">
      <alignment vertical="center"/>
    </xf>
    <xf numFmtId="0" fontId="38" fillId="0" borderId="6" xfId="71" applyFont="1" applyBorder="1" applyAlignment="1">
      <alignment horizontal="center" vertical="center" wrapText="1"/>
    </xf>
    <xf numFmtId="0" fontId="38" fillId="0" borderId="13" xfId="71" applyFont="1" applyBorder="1" applyAlignment="1">
      <alignment horizontal="center" vertical="center" wrapText="1"/>
    </xf>
    <xf numFmtId="0" fontId="38" fillId="0" borderId="12" xfId="71" applyFont="1" applyBorder="1" applyAlignment="1">
      <alignment horizontal="center" vertical="center" wrapText="1"/>
    </xf>
    <xf numFmtId="49" fontId="38" fillId="0" borderId="10" xfId="71" applyNumberFormat="1" applyFont="1" applyBorder="1" applyAlignment="1">
      <alignment horizontal="center" vertical="center" wrapText="1"/>
    </xf>
    <xf numFmtId="49" fontId="38" fillId="0" borderId="80" xfId="71" applyNumberFormat="1" applyFont="1" applyBorder="1" applyAlignment="1">
      <alignment horizontal="center" vertical="center" wrapText="1"/>
    </xf>
    <xf numFmtId="49" fontId="38" fillId="0" borderId="24" xfId="71" applyNumberFormat="1" applyFont="1" applyBorder="1" applyAlignment="1">
      <alignment horizontal="center" vertical="center" wrapText="1"/>
    </xf>
    <xf numFmtId="49" fontId="38" fillId="0" borderId="145" xfId="71" applyNumberFormat="1" applyFont="1" applyBorder="1" applyAlignment="1">
      <alignment horizontal="center" vertical="center" wrapText="1"/>
    </xf>
    <xf numFmtId="0" fontId="38" fillId="0" borderId="23" xfId="99" applyFont="1" applyBorder="1" applyAlignment="1">
      <alignment horizontal="center" vertical="center"/>
    </xf>
    <xf numFmtId="0" fontId="38" fillId="0" borderId="92" xfId="72" applyFont="1" applyBorder="1">
      <alignment vertical="center"/>
    </xf>
    <xf numFmtId="0" fontId="48" fillId="0" borderId="146" xfId="74" applyFont="1" applyBorder="1">
      <alignment vertical="center"/>
    </xf>
    <xf numFmtId="0" fontId="48" fillId="0" borderId="147" xfId="74" applyFont="1" applyBorder="1">
      <alignment vertical="center"/>
    </xf>
    <xf numFmtId="0" fontId="48" fillId="0" borderId="148" xfId="74" applyFont="1" applyBorder="1">
      <alignment vertical="center"/>
    </xf>
    <xf numFmtId="0" fontId="38" fillId="0" borderId="149" xfId="72" applyFont="1" applyBorder="1" applyAlignment="1">
      <alignment horizontal="right" vertical="center"/>
    </xf>
    <xf numFmtId="0" fontId="38" fillId="0" borderId="17" xfId="72" applyFont="1" applyBorder="1" applyAlignment="1">
      <alignment horizontal="right" vertical="center"/>
    </xf>
    <xf numFmtId="0" fontId="38" fillId="0" borderId="17" xfId="71" applyFont="1" applyBorder="1" applyAlignment="1">
      <alignment horizontal="right" vertical="center" wrapText="1"/>
    </xf>
    <xf numFmtId="0" fontId="38" fillId="0" borderId="18" xfId="71" applyFont="1" applyBorder="1" applyAlignment="1">
      <alignment horizontal="right" vertical="center" wrapText="1"/>
    </xf>
    <xf numFmtId="0" fontId="38" fillId="0" borderId="6" xfId="99" applyFont="1" applyBorder="1" applyAlignment="1">
      <alignment horizontal="center" vertical="center"/>
    </xf>
    <xf numFmtId="0" fontId="38" fillId="0" borderId="73" xfId="71" applyFont="1" applyBorder="1" applyAlignment="1">
      <alignment horizontal="left" vertical="center" wrapText="1"/>
    </xf>
    <xf numFmtId="0" fontId="38" fillId="0" borderId="150" xfId="71" applyFont="1" applyBorder="1" applyAlignment="1">
      <alignment horizontal="right" vertical="center" wrapText="1"/>
    </xf>
    <xf numFmtId="0" fontId="38" fillId="0" borderId="86" xfId="71" applyFont="1" applyBorder="1" applyAlignment="1">
      <alignment horizontal="right" vertical="center" wrapText="1"/>
    </xf>
    <xf numFmtId="0" fontId="38" fillId="0" borderId="151" xfId="71" applyFont="1" applyBorder="1" applyAlignment="1">
      <alignment horizontal="right" vertical="center" wrapText="1"/>
    </xf>
    <xf numFmtId="0" fontId="38" fillId="0" borderId="12" xfId="71" applyFont="1" applyBorder="1" applyAlignment="1">
      <alignment horizontal="right" vertical="center" wrapText="1"/>
    </xf>
    <xf numFmtId="0" fontId="38" fillId="0" borderId="5" xfId="71" applyFont="1" applyBorder="1" applyAlignment="1">
      <alignment horizontal="right" vertical="center" wrapText="1"/>
    </xf>
    <xf numFmtId="0" fontId="38" fillId="0" borderId="13" xfId="71" applyFont="1" applyBorder="1" applyAlignment="1">
      <alignment horizontal="right" vertical="center" wrapText="1"/>
    </xf>
    <xf numFmtId="0" fontId="38" fillId="0" borderId="15" xfId="72" applyFont="1" applyBorder="1">
      <alignment vertical="center"/>
    </xf>
    <xf numFmtId="0" fontId="38" fillId="0" borderId="152" xfId="72" applyFont="1" applyBorder="1" applyAlignment="1">
      <alignment horizontal="right" vertical="center"/>
    </xf>
    <xf numFmtId="0" fontId="38" fillId="0" borderId="153" xfId="72" applyFont="1" applyBorder="1" applyAlignment="1">
      <alignment horizontal="right" vertical="center"/>
    </xf>
    <xf numFmtId="0" fontId="38" fillId="0" borderId="154" xfId="72" applyFont="1" applyBorder="1" applyAlignment="1">
      <alignment horizontal="right" vertical="center"/>
    </xf>
    <xf numFmtId="0" fontId="38" fillId="0" borderId="155" xfId="72" applyFont="1" applyBorder="1" applyAlignment="1">
      <alignment horizontal="right" vertical="center"/>
    </xf>
    <xf numFmtId="0" fontId="38" fillId="0" borderId="19" xfId="72" applyFont="1" applyBorder="1" applyAlignment="1">
      <alignment horizontal="right" vertical="center"/>
    </xf>
    <xf numFmtId="0" fontId="38" fillId="0" borderId="16" xfId="72" applyFont="1" applyBorder="1" applyAlignment="1">
      <alignment horizontal="right" vertical="center"/>
    </xf>
    <xf numFmtId="0" fontId="38" fillId="0" borderId="23" xfId="71" applyFont="1" applyBorder="1" applyAlignment="1">
      <alignment horizontal="right" vertical="center" wrapText="1"/>
    </xf>
    <xf numFmtId="0" fontId="38" fillId="0" borderId="149" xfId="71" applyFont="1" applyBorder="1" applyAlignment="1">
      <alignment horizontal="right" vertical="center" wrapText="1"/>
    </xf>
    <xf numFmtId="0" fontId="38" fillId="0" borderId="6" xfId="71" applyFont="1" applyBorder="1" applyAlignment="1">
      <alignment horizontal="right" vertical="center" wrapText="1"/>
    </xf>
    <xf numFmtId="0" fontId="38" fillId="0" borderId="14" xfId="72" applyFont="1" applyBorder="1" applyAlignment="1">
      <alignment horizontal="right" vertical="center"/>
    </xf>
    <xf numFmtId="0" fontId="38" fillId="0" borderId="23" xfId="72" applyFont="1" applyBorder="1" applyAlignment="1">
      <alignment horizontal="right" vertical="center"/>
    </xf>
    <xf numFmtId="0" fontId="38" fillId="0" borderId="18" xfId="72" applyFont="1" applyBorder="1" applyAlignment="1">
      <alignment horizontal="right" vertical="center"/>
    </xf>
    <xf numFmtId="0" fontId="38" fillId="7" borderId="89" xfId="62" applyFont="1" applyFill="1" applyBorder="1" applyAlignment="1">
      <alignment horizontal="right" vertical="center" wrapText="1"/>
    </xf>
    <xf numFmtId="0" fontId="38" fillId="0" borderId="90" xfId="62" applyFont="1" applyBorder="1" applyAlignment="1">
      <alignment horizontal="right" vertical="center" wrapText="1"/>
    </xf>
    <xf numFmtId="0" fontId="38" fillId="0" borderId="132" xfId="62" applyFont="1" applyBorder="1" applyAlignment="1">
      <alignment horizontal="right" vertical="center" wrapText="1"/>
    </xf>
    <xf numFmtId="0" fontId="38" fillId="7" borderId="156" xfId="62" applyFont="1" applyFill="1" applyBorder="1" applyAlignment="1">
      <alignment horizontal="right" vertical="center" wrapText="1"/>
    </xf>
    <xf numFmtId="0" fontId="48" fillId="0" borderId="0" xfId="72" applyFont="1" applyAlignment="1">
      <alignment horizontal="center" vertical="center"/>
    </xf>
    <xf numFmtId="0" fontId="38" fillId="0" borderId="17" xfId="72" applyFont="1" applyBorder="1">
      <alignment vertical="center"/>
    </xf>
    <xf numFmtId="0" fontId="38" fillId="0" borderId="5" xfId="71" applyFont="1" applyBorder="1" applyAlignment="1">
      <alignment horizontal="left" vertical="center" wrapText="1"/>
    </xf>
    <xf numFmtId="0" fontId="38" fillId="0" borderId="14" xfId="99" applyFont="1" applyBorder="1" applyAlignment="1">
      <alignment horizontal="center" vertical="center"/>
    </xf>
    <xf numFmtId="0" fontId="38" fillId="0" borderId="19" xfId="72" applyFont="1" applyBorder="1">
      <alignment vertical="center"/>
    </xf>
    <xf numFmtId="0" fontId="38" fillId="0" borderId="5" xfId="72" applyFont="1" applyBorder="1" applyAlignment="1">
      <alignment horizontal="right" vertical="center"/>
    </xf>
    <xf numFmtId="0" fontId="38" fillId="0" borderId="89" xfId="99" applyFont="1" applyBorder="1" applyAlignment="1">
      <alignment horizontal="center" vertical="center"/>
    </xf>
    <xf numFmtId="0" fontId="38" fillId="7" borderId="90" xfId="62" applyFont="1" applyFill="1" applyBorder="1" applyAlignment="1">
      <alignment horizontal="right" vertical="center" wrapText="1"/>
    </xf>
    <xf numFmtId="0" fontId="38" fillId="0" borderId="84" xfId="71" applyFont="1" applyBorder="1" applyAlignment="1">
      <alignment horizontal="center" vertical="center" wrapText="1"/>
    </xf>
    <xf numFmtId="0" fontId="38" fillId="0" borderId="24" xfId="71" applyFont="1" applyBorder="1" applyAlignment="1">
      <alignment horizontal="center" vertical="center" wrapText="1"/>
    </xf>
    <xf numFmtId="49" fontId="38" fillId="0" borderId="4" xfId="71" applyNumberFormat="1" applyFont="1" applyBorder="1" applyAlignment="1">
      <alignment horizontal="center" vertical="center" wrapText="1"/>
    </xf>
    <xf numFmtId="49" fontId="38" fillId="0" borderId="11" xfId="71" applyNumberFormat="1" applyFont="1" applyBorder="1" applyAlignment="1">
      <alignment horizontal="center" vertical="center" wrapText="1"/>
    </xf>
    <xf numFmtId="49" fontId="38" fillId="0" borderId="157" xfId="71" applyNumberFormat="1" applyFont="1" applyBorder="1" applyAlignment="1">
      <alignment horizontal="center" vertical="center" wrapText="1"/>
    </xf>
    <xf numFmtId="49" fontId="38" fillId="0" borderId="82" xfId="71" applyNumberFormat="1" applyFont="1" applyBorder="1" applyAlignment="1">
      <alignment horizontal="center" vertical="center" wrapText="1"/>
    </xf>
    <xf numFmtId="49" fontId="38" fillId="0" borderId="85" xfId="71" applyNumberFormat="1" applyFont="1" applyBorder="1" applyAlignment="1">
      <alignment horizontal="center" vertical="center" wrapText="1"/>
    </xf>
    <xf numFmtId="0" fontId="38" fillId="0" borderId="158" xfId="72" applyFont="1" applyBorder="1">
      <alignment vertical="center"/>
    </xf>
    <xf numFmtId="0" fontId="38" fillId="0" borderId="146" xfId="72" applyFont="1" applyBorder="1" applyAlignment="1">
      <alignment horizontal="right" vertical="center"/>
    </xf>
    <xf numFmtId="0" fontId="38" fillId="0" borderId="147" xfId="71" applyFont="1" applyBorder="1" applyAlignment="1">
      <alignment horizontal="right" vertical="center" wrapText="1"/>
    </xf>
    <xf numFmtId="0" fontId="38" fillId="0" borderId="159" xfId="71" applyFont="1" applyBorder="1" applyAlignment="1">
      <alignment horizontal="right" vertical="center" wrapText="1"/>
    </xf>
    <xf numFmtId="0" fontId="38" fillId="0" borderId="160" xfId="71" applyFont="1" applyBorder="1" applyAlignment="1">
      <alignment horizontal="right" vertical="center" wrapText="1"/>
    </xf>
    <xf numFmtId="0" fontId="38" fillId="0" borderId="161" xfId="71" applyFont="1" applyBorder="1" applyAlignment="1">
      <alignment horizontal="right" vertical="center" wrapText="1"/>
    </xf>
    <xf numFmtId="0" fontId="38" fillId="0" borderId="162" xfId="71" applyFont="1" applyBorder="1" applyAlignment="1">
      <alignment horizontal="right" vertical="center" wrapText="1"/>
    </xf>
    <xf numFmtId="0" fontId="38" fillId="0" borderId="163" xfId="71" applyFont="1" applyBorder="1" applyAlignment="1">
      <alignment horizontal="right" vertical="center" wrapText="1"/>
    </xf>
    <xf numFmtId="0" fontId="38" fillId="0" borderId="164" xfId="72" applyFont="1" applyBorder="1" applyAlignment="1">
      <alignment horizontal="right" vertical="center"/>
    </xf>
    <xf numFmtId="0" fontId="38" fillId="0" borderId="165" xfId="72" applyFont="1" applyBorder="1" applyAlignment="1">
      <alignment horizontal="right" vertical="center"/>
    </xf>
    <xf numFmtId="0" fontId="38" fillId="7" borderId="166" xfId="72" applyFont="1" applyFill="1" applyBorder="1" applyAlignment="1">
      <alignment horizontal="right" vertical="center"/>
    </xf>
    <xf numFmtId="0" fontId="38" fillId="0" borderId="167" xfId="72" applyFont="1" applyBorder="1" applyAlignment="1">
      <alignment horizontal="right" vertical="center"/>
    </xf>
    <xf numFmtId="0" fontId="38" fillId="7" borderId="155" xfId="72" applyFont="1" applyFill="1" applyBorder="1" applyAlignment="1">
      <alignment horizontal="right" vertical="center"/>
    </xf>
    <xf numFmtId="0" fontId="38" fillId="0" borderId="150" xfId="72" applyFont="1" applyBorder="1" applyAlignment="1">
      <alignment horizontal="right" vertical="center"/>
    </xf>
    <xf numFmtId="0" fontId="38" fillId="0" borderId="93" xfId="71" applyFont="1" applyBorder="1" applyAlignment="1">
      <alignment horizontal="right" vertical="center" wrapText="1"/>
    </xf>
    <xf numFmtId="0" fontId="38" fillId="0" borderId="164" xfId="71" applyFont="1" applyBorder="1" applyAlignment="1">
      <alignment horizontal="right" vertical="center" wrapText="1"/>
    </xf>
    <xf numFmtId="0" fontId="38" fillId="0" borderId="168" xfId="71" applyFont="1" applyBorder="1" applyAlignment="1">
      <alignment horizontal="right" vertical="center" wrapText="1"/>
    </xf>
    <xf numFmtId="0" fontId="38" fillId="0" borderId="169" xfId="71" applyFont="1" applyBorder="1" applyAlignment="1">
      <alignment horizontal="right" vertical="center" wrapText="1"/>
    </xf>
    <xf numFmtId="0" fontId="38" fillId="0" borderId="10" xfId="71" applyFont="1" applyBorder="1" applyAlignment="1">
      <alignment horizontal="right" vertical="center" wrapText="1"/>
    </xf>
    <xf numFmtId="0" fontId="38" fillId="0" borderId="170" xfId="71" applyFont="1" applyBorder="1" applyAlignment="1">
      <alignment horizontal="right" vertical="center" wrapText="1"/>
    </xf>
    <xf numFmtId="0" fontId="38" fillId="0" borderId="145" xfId="71" applyFont="1" applyBorder="1" applyAlignment="1">
      <alignment horizontal="right" vertical="center" wrapText="1"/>
    </xf>
    <xf numFmtId="0" fontId="38" fillId="0" borderId="24" xfId="71" applyFont="1" applyBorder="1" applyAlignment="1">
      <alignment horizontal="right" vertical="center" wrapText="1"/>
    </xf>
    <xf numFmtId="0" fontId="38" fillId="0" borderId="80" xfId="99" applyFont="1" applyBorder="1" applyAlignment="1">
      <alignment horizontal="center" vertical="center"/>
    </xf>
    <xf numFmtId="0" fontId="38" fillId="0" borderId="166" xfId="72" applyFont="1" applyBorder="1" applyAlignment="1">
      <alignment horizontal="right" vertical="center"/>
    </xf>
    <xf numFmtId="0" fontId="38" fillId="0" borderId="4" xfId="72" applyFont="1" applyBorder="1" applyAlignment="1">
      <alignment horizontal="right" vertical="center"/>
    </xf>
    <xf numFmtId="0" fontId="38" fillId="0" borderId="92" xfId="72" applyFont="1" applyBorder="1" applyAlignment="1">
      <alignment horizontal="right" vertical="center"/>
    </xf>
    <xf numFmtId="0" fontId="38" fillId="0" borderId="171" xfId="72" applyFont="1" applyBorder="1" applyAlignment="1">
      <alignment horizontal="right" vertical="center"/>
    </xf>
    <xf numFmtId="0" fontId="38" fillId="0" borderId="172" xfId="71" applyFont="1" applyBorder="1" applyAlignment="1">
      <alignment horizontal="right" vertical="center" wrapText="1"/>
    </xf>
    <xf numFmtId="0" fontId="38" fillId="0" borderId="173" xfId="72" applyFont="1" applyBorder="1" applyAlignment="1">
      <alignment horizontal="right" vertical="center"/>
    </xf>
    <xf numFmtId="0" fontId="38" fillId="0" borderId="148" xfId="71" applyFont="1" applyBorder="1" applyAlignment="1">
      <alignment horizontal="right" vertical="center" wrapText="1"/>
    </xf>
    <xf numFmtId="0" fontId="38" fillId="0" borderId="13" xfId="74" applyFont="1" applyBorder="1">
      <alignment vertical="center"/>
    </xf>
    <xf numFmtId="0" fontId="38" fillId="0" borderId="12" xfId="72" applyFont="1" applyBorder="1" applyAlignment="1">
      <alignment horizontal="right" vertical="center"/>
    </xf>
    <xf numFmtId="0" fontId="38" fillId="0" borderId="73" xfId="72" applyFont="1" applyBorder="1" applyAlignment="1">
      <alignment horizontal="right" vertical="center"/>
    </xf>
    <xf numFmtId="0" fontId="38" fillId="0" borderId="174" xfId="71" applyFont="1" applyBorder="1" applyAlignment="1">
      <alignment horizontal="right" vertical="center" wrapText="1"/>
    </xf>
    <xf numFmtId="0" fontId="38" fillId="0" borderId="175" xfId="71" applyFont="1" applyBorder="1" applyAlignment="1">
      <alignment horizontal="right" vertical="center" wrapText="1"/>
    </xf>
    <xf numFmtId="0" fontId="38" fillId="0" borderId="176" xfId="71" applyFont="1" applyBorder="1" applyAlignment="1">
      <alignment horizontal="right" vertical="center" wrapText="1"/>
    </xf>
    <xf numFmtId="0" fontId="38" fillId="0" borderId="144" xfId="72" applyFont="1" applyBorder="1" applyAlignment="1">
      <alignment horizontal="right" vertical="center"/>
    </xf>
    <xf numFmtId="0" fontId="38" fillId="0" borderId="13" xfId="72" applyFont="1" applyBorder="1">
      <alignment vertical="center"/>
    </xf>
    <xf numFmtId="0" fontId="38" fillId="0" borderId="24" xfId="74" applyFont="1" applyBorder="1">
      <alignment vertical="center"/>
    </xf>
    <xf numFmtId="0" fontId="38" fillId="0" borderId="177" xfId="71" applyFont="1" applyBorder="1" applyAlignment="1">
      <alignment horizontal="right" vertical="center" wrapText="1"/>
    </xf>
    <xf numFmtId="0" fontId="38" fillId="0" borderId="178" xfId="71" applyFont="1" applyBorder="1" applyAlignment="1">
      <alignment horizontal="right" vertical="center" wrapText="1"/>
    </xf>
    <xf numFmtId="0" fontId="38" fillId="0" borderId="179" xfId="71" applyFont="1" applyBorder="1" applyAlignment="1">
      <alignment horizontal="right" vertical="center" wrapText="1"/>
    </xf>
    <xf numFmtId="0" fontId="38" fillId="0" borderId="180" xfId="71" applyFont="1" applyBorder="1" applyAlignment="1">
      <alignment horizontal="right" vertical="center" wrapText="1"/>
    </xf>
    <xf numFmtId="0" fontId="38" fillId="0" borderId="181" xfId="71" applyFont="1" applyBorder="1" applyAlignment="1">
      <alignment horizontal="right" vertical="center" wrapText="1"/>
    </xf>
    <xf numFmtId="0" fontId="38" fillId="0" borderId="16" xfId="74" applyFont="1" applyBorder="1">
      <alignment vertical="center"/>
    </xf>
    <xf numFmtId="0" fontId="38" fillId="0" borderId="106" xfId="72" applyFont="1" applyBorder="1" applyAlignment="1">
      <alignment horizontal="right" vertical="center"/>
    </xf>
    <xf numFmtId="0" fontId="38" fillId="0" borderId="182" xfId="72" applyFont="1" applyBorder="1" applyAlignment="1">
      <alignment horizontal="right" vertical="center"/>
    </xf>
    <xf numFmtId="0" fontId="38" fillId="0" borderId="183" xfId="72" applyFont="1" applyBorder="1" applyAlignment="1">
      <alignment horizontal="right" vertical="center"/>
    </xf>
    <xf numFmtId="0" fontId="38" fillId="0" borderId="184" xfId="72" applyFont="1" applyBorder="1" applyAlignment="1">
      <alignment horizontal="right" vertical="center"/>
    </xf>
    <xf numFmtId="0" fontId="38" fillId="0" borderId="185" xfId="72" applyFont="1" applyBorder="1">
      <alignment vertical="center"/>
    </xf>
    <xf numFmtId="0" fontId="38" fillId="0" borderId="92" xfId="71" applyFont="1" applyBorder="1" applyAlignment="1">
      <alignment horizontal="right" vertical="center" wrapText="1"/>
    </xf>
    <xf numFmtId="0" fontId="38" fillId="0" borderId="13" xfId="71" applyFont="1" applyBorder="1" applyAlignment="1">
      <alignment horizontal="left" vertical="center" wrapText="1"/>
    </xf>
    <xf numFmtId="0" fontId="38" fillId="0" borderId="73" xfId="71" applyFont="1" applyBorder="1" applyAlignment="1">
      <alignment horizontal="right" vertical="center" wrapText="1"/>
    </xf>
    <xf numFmtId="0" fontId="38" fillId="0" borderId="186" xfId="72" applyFont="1" applyBorder="1" applyAlignment="1">
      <alignment horizontal="right" vertical="center"/>
    </xf>
    <xf numFmtId="0" fontId="38" fillId="0" borderId="156" xfId="72" applyFont="1" applyBorder="1" applyAlignment="1">
      <alignment horizontal="right" vertical="center"/>
    </xf>
    <xf numFmtId="0" fontId="38" fillId="0" borderId="3" xfId="72" applyFont="1" applyBorder="1" applyAlignment="1">
      <alignment horizontal="right" vertical="center"/>
    </xf>
    <xf numFmtId="0" fontId="38" fillId="0" borderId="187" xfId="72" applyFont="1" applyBorder="1" applyAlignment="1">
      <alignment horizontal="right" vertical="center"/>
    </xf>
    <xf numFmtId="0" fontId="38" fillId="0" borderId="90" xfId="72" applyFont="1" applyBorder="1" applyAlignment="1">
      <alignment horizontal="right" vertical="center"/>
    </xf>
    <xf numFmtId="0" fontId="38" fillId="0" borderId="120" xfId="72" applyFont="1" applyBorder="1" applyAlignment="1">
      <alignment horizontal="right" vertical="center"/>
    </xf>
    <xf numFmtId="0" fontId="38" fillId="0" borderId="83" xfId="99" applyFont="1" applyBorder="1" applyAlignment="1">
      <alignment horizontal="center" vertical="center"/>
    </xf>
    <xf numFmtId="0" fontId="38" fillId="0" borderId="21" xfId="72" applyFont="1" applyBorder="1" applyAlignment="1">
      <alignment horizontal="right" vertical="center"/>
    </xf>
    <xf numFmtId="0" fontId="38" fillId="0" borderId="188" xfId="72" applyFont="1" applyBorder="1" applyAlignment="1">
      <alignment horizontal="right" vertical="center"/>
    </xf>
    <xf numFmtId="0" fontId="38" fillId="0" borderId="189" xfId="71" applyFont="1" applyBorder="1" applyAlignment="1">
      <alignment horizontal="right" vertical="center" wrapText="1"/>
    </xf>
    <xf numFmtId="0" fontId="38" fillId="0" borderId="21" xfId="71" applyFont="1" applyBorder="1" applyAlignment="1">
      <alignment horizontal="right" vertical="center" wrapText="1"/>
    </xf>
    <xf numFmtId="0" fontId="38" fillId="0" borderId="190" xfId="71" applyFont="1" applyBorder="1" applyAlignment="1">
      <alignment horizontal="right" vertical="center" wrapText="1"/>
    </xf>
    <xf numFmtId="0" fontId="38" fillId="0" borderId="20" xfId="71" applyFont="1" applyBorder="1" applyAlignment="1">
      <alignment horizontal="right" vertical="center" wrapText="1"/>
    </xf>
    <xf numFmtId="0" fontId="38" fillId="0" borderId="22" xfId="71" applyFont="1" applyBorder="1" applyAlignment="1">
      <alignment horizontal="right" vertical="center" wrapText="1"/>
    </xf>
    <xf numFmtId="0" fontId="38" fillId="0" borderId="6" xfId="72" applyFont="1" applyBorder="1" applyAlignment="1">
      <alignment horizontal="right" vertical="center"/>
    </xf>
    <xf numFmtId="0" fontId="38" fillId="0" borderId="191" xfId="71" applyFont="1" applyBorder="1" applyAlignment="1">
      <alignment horizontal="right" vertical="center" wrapText="1"/>
    </xf>
    <xf numFmtId="0" fontId="38" fillId="0" borderId="15" xfId="72" applyFont="1" applyBorder="1" applyAlignment="1">
      <alignment horizontal="right" vertical="center"/>
    </xf>
    <xf numFmtId="0" fontId="38" fillId="0" borderId="106" xfId="62" applyFont="1" applyBorder="1" applyAlignment="1">
      <alignment horizontal="right" vertical="center" wrapText="1"/>
    </xf>
    <xf numFmtId="0" fontId="61" fillId="0" borderId="0" xfId="62" applyFont="1" applyAlignment="1">
      <alignment vertical="center"/>
    </xf>
    <xf numFmtId="0" fontId="61" fillId="0" borderId="10" xfId="62" applyFont="1" applyBorder="1" applyAlignment="1">
      <alignment horizontal="center" vertical="center"/>
    </xf>
    <xf numFmtId="0" fontId="61" fillId="0" borderId="10" xfId="62" applyFont="1" applyBorder="1" applyAlignment="1">
      <alignment horizontal="center" vertical="center" wrapText="1"/>
    </xf>
    <xf numFmtId="49" fontId="38" fillId="0" borderId="21" xfId="62" applyNumberFormat="1" applyFont="1" applyBorder="1" applyAlignment="1">
      <alignment horizontal="center" vertical="center" wrapText="1"/>
    </xf>
    <xf numFmtId="49" fontId="38" fillId="0" borderId="21" xfId="62" applyNumberFormat="1" applyFont="1" applyBorder="1" applyAlignment="1">
      <alignment horizontal="center" vertical="center"/>
    </xf>
    <xf numFmtId="0" fontId="38" fillId="0" borderId="5" xfId="62" applyFont="1" applyBorder="1" applyAlignment="1">
      <alignment vertical="center"/>
    </xf>
    <xf numFmtId="0" fontId="38" fillId="0" borderId="5" xfId="62" quotePrefix="1" applyFont="1" applyBorder="1" applyAlignment="1">
      <alignment horizontal="right" vertical="center"/>
    </xf>
    <xf numFmtId="0" fontId="45" fillId="0" borderId="0" xfId="114" applyFont="1" applyAlignment="1">
      <alignment horizontal="left"/>
    </xf>
    <xf numFmtId="0" fontId="45" fillId="0" borderId="0" xfId="62" applyFont="1"/>
    <xf numFmtId="0" fontId="45" fillId="0" borderId="0" xfId="62" applyFont="1" applyAlignment="1">
      <alignment horizontal="left"/>
    </xf>
    <xf numFmtId="0" fontId="45" fillId="0" borderId="0" xfId="71" applyFont="1"/>
    <xf numFmtId="0" fontId="45" fillId="0" borderId="0" xfId="74" applyFont="1">
      <alignment vertical="center"/>
    </xf>
    <xf numFmtId="0" fontId="45" fillId="0" borderId="17" xfId="71" applyFont="1" applyBorder="1" applyAlignment="1">
      <alignment horizontal="center" vertical="center" wrapText="1"/>
    </xf>
    <xf numFmtId="0" fontId="45" fillId="0" borderId="5" xfId="71" applyFont="1" applyBorder="1" applyAlignment="1">
      <alignment horizontal="center" vertical="center" wrapText="1"/>
    </xf>
    <xf numFmtId="0" fontId="48" fillId="0" borderId="5" xfId="74" applyFont="1" applyBorder="1" applyAlignment="1">
      <alignment horizontal="center" vertical="center" wrapText="1"/>
    </xf>
    <xf numFmtId="0" fontId="45" fillId="0" borderId="5" xfId="62" applyFont="1" applyBorder="1" applyAlignment="1">
      <alignment horizontal="center" vertical="center" wrapText="1"/>
    </xf>
    <xf numFmtId="0" fontId="45" fillId="0" borderId="5" xfId="74" applyFont="1" applyBorder="1" applyAlignment="1">
      <alignment horizontal="center" vertical="center" wrapText="1"/>
    </xf>
    <xf numFmtId="49" fontId="45" fillId="0" borderId="10" xfId="71" applyNumberFormat="1" applyFont="1" applyBorder="1" applyAlignment="1">
      <alignment horizontal="center" vertical="center" wrapText="1"/>
    </xf>
    <xf numFmtId="49" fontId="45" fillId="0" borderId="24" xfId="71" applyNumberFormat="1" applyFont="1" applyBorder="1" applyAlignment="1">
      <alignment horizontal="center" vertical="center" wrapText="1"/>
    </xf>
    <xf numFmtId="0" fontId="45" fillId="0" borderId="23" xfId="62" applyFont="1" applyBorder="1" applyAlignment="1">
      <alignment horizontal="center" vertical="center"/>
    </xf>
    <xf numFmtId="201" fontId="45" fillId="0" borderId="17" xfId="74" applyNumberFormat="1" applyFont="1" applyBorder="1" applyAlignment="1"/>
    <xf numFmtId="201" fontId="45" fillId="0" borderId="17" xfId="62" applyNumberFormat="1" applyFont="1" applyBorder="1" applyAlignment="1">
      <alignment vertical="center" wrapText="1"/>
    </xf>
    <xf numFmtId="201" fontId="45" fillId="0" borderId="17" xfId="71" applyNumberFormat="1" applyFont="1" applyBorder="1" applyAlignment="1">
      <alignment vertical="center" wrapText="1"/>
    </xf>
    <xf numFmtId="201" fontId="45" fillId="0" borderId="149" xfId="71" applyNumberFormat="1" applyFont="1" applyBorder="1" applyAlignment="1">
      <alignment vertical="center" wrapText="1"/>
    </xf>
    <xf numFmtId="201" fontId="45" fillId="0" borderId="17" xfId="228" applyNumberFormat="1" applyFont="1" applyFill="1" applyBorder="1" applyAlignment="1">
      <alignment vertical="center" wrapText="1"/>
    </xf>
    <xf numFmtId="201" fontId="48" fillId="0" borderId="17" xfId="71" applyNumberFormat="1" applyFont="1" applyBorder="1" applyAlignment="1">
      <alignment vertical="center" wrapText="1"/>
    </xf>
    <xf numFmtId="201" fontId="45" fillId="0" borderId="18" xfId="71" applyNumberFormat="1" applyFont="1" applyBorder="1" applyAlignment="1">
      <alignment vertical="center" wrapText="1"/>
    </xf>
    <xf numFmtId="0" fontId="45" fillId="0" borderId="6" xfId="62" applyFont="1" applyBorder="1" applyAlignment="1">
      <alignment horizontal="center" vertical="center"/>
    </xf>
    <xf numFmtId="0" fontId="48" fillId="0" borderId="11" xfId="74" applyFont="1" applyBorder="1" applyAlignment="1">
      <alignment vertical="center" wrapText="1"/>
    </xf>
    <xf numFmtId="201" fontId="45" fillId="0" borderId="5" xfId="74" applyNumberFormat="1" applyFont="1" applyBorder="1" applyAlignment="1"/>
    <xf numFmtId="201" fontId="45" fillId="0" borderId="5" xfId="62" applyNumberFormat="1" applyFont="1" applyBorder="1" applyAlignment="1">
      <alignment vertical="center" wrapText="1"/>
    </xf>
    <xf numFmtId="201" fontId="45" fillId="0" borderId="5" xfId="71" applyNumberFormat="1" applyFont="1" applyBorder="1" applyAlignment="1">
      <alignment vertical="center" wrapText="1"/>
    </xf>
    <xf numFmtId="201" fontId="45" fillId="0" borderId="12" xfId="71" applyNumberFormat="1" applyFont="1" applyBorder="1" applyAlignment="1">
      <alignment vertical="center" wrapText="1"/>
    </xf>
    <xf numFmtId="201" fontId="45" fillId="0" borderId="5" xfId="228" applyNumberFormat="1" applyFont="1" applyFill="1" applyBorder="1" applyAlignment="1">
      <alignment vertical="center" wrapText="1"/>
    </xf>
    <xf numFmtId="201" fontId="48" fillId="0" borderId="5" xfId="71" applyNumberFormat="1" applyFont="1" applyBorder="1" applyAlignment="1">
      <alignment vertical="center" wrapText="1"/>
    </xf>
    <xf numFmtId="201" fontId="45" fillId="0" borderId="13" xfId="71" applyNumberFormat="1" applyFont="1" applyBorder="1" applyAlignment="1">
      <alignment vertical="center" wrapText="1"/>
    </xf>
    <xf numFmtId="0" fontId="48" fillId="0" borderId="10" xfId="74" applyFont="1" applyBorder="1" applyAlignment="1">
      <alignment horizontal="center" vertical="center" wrapText="1"/>
    </xf>
    <xf numFmtId="201" fontId="45" fillId="0" borderId="86" xfId="74" applyNumberFormat="1" applyFont="1" applyBorder="1" applyAlignment="1"/>
    <xf numFmtId="201" fontId="45" fillId="0" borderId="86" xfId="62" applyNumberFormat="1" applyFont="1" applyBorder="1" applyAlignment="1">
      <alignment vertical="center" wrapText="1"/>
    </xf>
    <xf numFmtId="201" fontId="45" fillId="0" borderId="86" xfId="71" applyNumberFormat="1" applyFont="1" applyBorder="1" applyAlignment="1">
      <alignment vertical="center" wrapText="1"/>
    </xf>
    <xf numFmtId="201" fontId="45" fillId="0" borderId="86" xfId="228" applyNumberFormat="1" applyFont="1" applyFill="1" applyBorder="1" applyAlignment="1">
      <alignment vertical="center" wrapText="1"/>
    </xf>
    <xf numFmtId="201" fontId="48" fillId="0" borderId="86" xfId="71" applyNumberFormat="1" applyFont="1" applyBorder="1" applyAlignment="1">
      <alignment vertical="center" wrapText="1"/>
    </xf>
    <xf numFmtId="0" fontId="48" fillId="0" borderId="21" xfId="74" applyFont="1" applyBorder="1" applyAlignment="1">
      <alignment vertical="center" wrapText="1"/>
    </xf>
    <xf numFmtId="0" fontId="48" fillId="0" borderId="19" xfId="74" applyFont="1" applyBorder="1" applyAlignment="1">
      <alignment horizontal="center" vertical="center" wrapText="1"/>
    </xf>
    <xf numFmtId="201" fontId="45" fillId="0" borderId="153" xfId="74" applyNumberFormat="1" applyFont="1" applyBorder="1" applyAlignment="1"/>
    <xf numFmtId="201" fontId="45" fillId="0" borderId="19" xfId="71" applyNumberFormat="1" applyFont="1" applyBorder="1" applyAlignment="1">
      <alignment vertical="center" wrapText="1"/>
    </xf>
    <xf numFmtId="201" fontId="45" fillId="0" borderId="153" xfId="71" applyNumberFormat="1" applyFont="1" applyBorder="1" applyAlignment="1">
      <alignment vertical="center" wrapText="1"/>
    </xf>
    <xf numFmtId="201" fontId="45" fillId="0" borderId="155" xfId="71" applyNumberFormat="1" applyFont="1" applyBorder="1" applyAlignment="1">
      <alignment vertical="center" wrapText="1"/>
    </xf>
    <xf numFmtId="201" fontId="45" fillId="0" borderId="16" xfId="71" applyNumberFormat="1" applyFont="1" applyBorder="1" applyAlignment="1">
      <alignment vertical="center" wrapText="1"/>
    </xf>
    <xf numFmtId="0" fontId="48" fillId="0" borderId="11" xfId="74" applyFont="1" applyBorder="1" applyAlignment="1">
      <alignment horizontal="center" vertical="center" wrapText="1"/>
    </xf>
    <xf numFmtId="201" fontId="45" fillId="0" borderId="5" xfId="74" applyNumberFormat="1" applyFont="1" applyBorder="1">
      <alignment vertical="center"/>
    </xf>
    <xf numFmtId="201" fontId="45" fillId="0" borderId="17" xfId="74" applyNumberFormat="1" applyFont="1" applyBorder="1">
      <alignment vertical="center"/>
    </xf>
    <xf numFmtId="0" fontId="45" fillId="0" borderId="80" xfId="62" applyFont="1" applyBorder="1" applyAlignment="1">
      <alignment horizontal="center" vertical="center"/>
    </xf>
    <xf numFmtId="201" fontId="45" fillId="0" borderId="178" xfId="74" applyNumberFormat="1" applyFont="1" applyBorder="1" applyAlignment="1"/>
    <xf numFmtId="201" fontId="45" fillId="0" borderId="178" xfId="62" applyNumberFormat="1" applyFont="1" applyBorder="1" applyAlignment="1">
      <alignment vertical="center" wrapText="1"/>
    </xf>
    <xf numFmtId="201" fontId="45" fillId="0" borderId="178" xfId="71" applyNumberFormat="1" applyFont="1" applyBorder="1" applyAlignment="1">
      <alignment vertical="center" wrapText="1"/>
    </xf>
    <xf numFmtId="201" fontId="45" fillId="0" borderId="10" xfId="71" applyNumberFormat="1" applyFont="1" applyBorder="1" applyAlignment="1">
      <alignment vertical="center" wrapText="1"/>
    </xf>
    <xf numFmtId="201" fontId="45" fillId="0" borderId="24" xfId="71" applyNumberFormat="1" applyFont="1" applyBorder="1" applyAlignment="1">
      <alignment vertical="center" wrapText="1"/>
    </xf>
    <xf numFmtId="0" fontId="45" fillId="0" borderId="189" xfId="62" applyFont="1" applyBorder="1" applyAlignment="1">
      <alignment horizontal="center" vertical="center"/>
    </xf>
    <xf numFmtId="201" fontId="45" fillId="0" borderId="192" xfId="74" applyNumberFormat="1" applyFont="1" applyBorder="1" applyAlignment="1"/>
    <xf numFmtId="201" fontId="45" fillId="0" borderId="192" xfId="62" applyNumberFormat="1" applyFont="1" applyBorder="1" applyAlignment="1">
      <alignment vertical="center" wrapText="1"/>
    </xf>
    <xf numFmtId="201" fontId="45" fillId="0" borderId="192" xfId="71" applyNumberFormat="1" applyFont="1" applyBorder="1" applyAlignment="1">
      <alignment vertical="center" wrapText="1"/>
    </xf>
    <xf numFmtId="201" fontId="45" fillId="0" borderId="193" xfId="71" applyNumberFormat="1" applyFont="1" applyBorder="1" applyAlignment="1">
      <alignment vertical="center" wrapText="1"/>
    </xf>
    <xf numFmtId="201" fontId="45" fillId="0" borderId="192" xfId="228" applyNumberFormat="1" applyFont="1" applyFill="1" applyBorder="1" applyAlignment="1">
      <alignment vertical="center" wrapText="1"/>
    </xf>
    <xf numFmtId="201" fontId="48" fillId="0" borderId="192" xfId="71" applyNumberFormat="1" applyFont="1" applyBorder="1" applyAlignment="1">
      <alignment vertical="center" wrapText="1"/>
    </xf>
    <xf numFmtId="201" fontId="45" fillId="0" borderId="194" xfId="71" applyNumberFormat="1" applyFont="1" applyBorder="1" applyAlignment="1">
      <alignment vertical="center" wrapText="1"/>
    </xf>
    <xf numFmtId="201" fontId="45" fillId="0" borderId="147" xfId="74" applyNumberFormat="1" applyFont="1" applyBorder="1">
      <alignment vertical="center"/>
    </xf>
    <xf numFmtId="201" fontId="45" fillId="0" borderId="147" xfId="228" applyNumberFormat="1" applyFont="1" applyFill="1" applyBorder="1" applyAlignment="1">
      <alignment vertical="center" wrapText="1"/>
    </xf>
    <xf numFmtId="0" fontId="48" fillId="0" borderId="5" xfId="74" applyFont="1" applyBorder="1" applyAlignment="1">
      <alignment vertical="center" wrapText="1"/>
    </xf>
    <xf numFmtId="201" fontId="48" fillId="0" borderId="153" xfId="71" applyNumberFormat="1" applyFont="1" applyBorder="1" applyAlignment="1">
      <alignment vertical="center" wrapText="1"/>
    </xf>
    <xf numFmtId="0" fontId="48" fillId="0" borderId="90" xfId="74" applyFont="1" applyBorder="1" applyAlignment="1">
      <alignment vertical="center" wrapText="1"/>
    </xf>
    <xf numFmtId="201" fontId="45" fillId="0" borderId="153" xfId="228" applyNumberFormat="1" applyFont="1" applyFill="1" applyBorder="1" applyAlignment="1">
      <alignment vertical="center" wrapText="1"/>
    </xf>
    <xf numFmtId="201" fontId="45" fillId="0" borderId="147" xfId="71" applyNumberFormat="1" applyFont="1" applyBorder="1" applyAlignment="1">
      <alignment vertical="center" wrapText="1"/>
    </xf>
    <xf numFmtId="201" fontId="45" fillId="0" borderId="86" xfId="74" applyNumberFormat="1" applyFont="1" applyBorder="1">
      <alignment vertical="center"/>
    </xf>
    <xf numFmtId="0" fontId="45" fillId="0" borderId="5" xfId="74" applyFont="1" applyBorder="1" applyAlignment="1">
      <alignment vertical="center" wrapText="1"/>
    </xf>
    <xf numFmtId="201" fontId="48" fillId="0" borderId="21" xfId="71" applyNumberFormat="1" applyFont="1" applyBorder="1" applyAlignment="1">
      <alignment vertical="center" wrapText="1"/>
    </xf>
    <xf numFmtId="201" fontId="45" fillId="0" borderId="21" xfId="71" applyNumberFormat="1" applyFont="1" applyBorder="1" applyAlignment="1">
      <alignment vertical="center" wrapText="1"/>
    </xf>
    <xf numFmtId="201" fontId="45" fillId="0" borderId="178" xfId="74" applyNumberFormat="1" applyFont="1" applyBorder="1">
      <alignment vertical="center"/>
    </xf>
    <xf numFmtId="201" fontId="45" fillId="0" borderId="178" xfId="228" applyNumberFormat="1" applyFont="1" applyFill="1" applyBorder="1" applyAlignment="1">
      <alignment vertical="center" wrapText="1"/>
    </xf>
    <xf numFmtId="201" fontId="48" fillId="0" borderId="178" xfId="71" applyNumberFormat="1" applyFont="1" applyBorder="1" applyAlignment="1">
      <alignment vertical="center" wrapText="1"/>
    </xf>
    <xf numFmtId="201" fontId="45" fillId="0" borderId="193" xfId="228" applyNumberFormat="1" applyFont="1" applyFill="1" applyBorder="1" applyAlignment="1">
      <alignment vertical="center" wrapText="1"/>
    </xf>
    <xf numFmtId="201" fontId="45" fillId="0" borderId="192" xfId="74" applyNumberFormat="1" applyFont="1" applyBorder="1">
      <alignment vertical="center"/>
    </xf>
    <xf numFmtId="0" fontId="45" fillId="0" borderId="90" xfId="62" applyFont="1" applyBorder="1" applyAlignment="1">
      <alignment horizontal="center" vertical="center"/>
    </xf>
    <xf numFmtId="201" fontId="45" fillId="0" borderId="195" xfId="74" applyNumberFormat="1" applyFont="1" applyBorder="1" applyAlignment="1"/>
    <xf numFmtId="201" fontId="45" fillId="0" borderId="195" xfId="62" applyNumberFormat="1" applyFont="1" applyBorder="1" applyAlignment="1">
      <alignment vertical="center" wrapText="1"/>
    </xf>
    <xf numFmtId="201" fontId="45" fillId="0" borderId="195" xfId="71" applyNumberFormat="1" applyFont="1" applyBorder="1" applyAlignment="1">
      <alignment vertical="center" wrapText="1"/>
    </xf>
    <xf numFmtId="201" fontId="45" fillId="0" borderId="90" xfId="228" applyNumberFormat="1" applyFont="1" applyFill="1" applyBorder="1" applyAlignment="1">
      <alignment vertical="center" wrapText="1"/>
    </xf>
    <xf numFmtId="201" fontId="45" fillId="0" borderId="195" xfId="74" applyNumberFormat="1" applyFont="1" applyBorder="1">
      <alignment vertical="center"/>
    </xf>
    <xf numFmtId="201" fontId="45" fillId="0" borderId="195" xfId="228" applyNumberFormat="1" applyFont="1" applyFill="1" applyBorder="1" applyAlignment="1">
      <alignment vertical="center" wrapText="1"/>
    </xf>
    <xf numFmtId="201" fontId="48" fillId="0" borderId="195" xfId="71" applyNumberFormat="1" applyFont="1" applyBorder="1" applyAlignment="1">
      <alignment vertical="center" wrapText="1"/>
    </xf>
    <xf numFmtId="201" fontId="45" fillId="0" borderId="132" xfId="71" applyNumberFormat="1" applyFont="1" applyBorder="1" applyAlignment="1">
      <alignment vertical="center" wrapText="1"/>
    </xf>
    <xf numFmtId="49" fontId="45" fillId="0" borderId="0" xfId="62" applyNumberFormat="1" applyFont="1" applyAlignment="1">
      <alignment horizontal="center" vertical="center"/>
    </xf>
    <xf numFmtId="0" fontId="45" fillId="0" borderId="0" xfId="62" applyFont="1" applyAlignment="1">
      <alignment horizontal="left" vertical="center"/>
    </xf>
    <xf numFmtId="0" fontId="45" fillId="0" borderId="0" xfId="71" applyFont="1" applyAlignment="1" applyProtection="1">
      <alignment horizontal="left" vertical="center"/>
      <protection locked="0"/>
    </xf>
    <xf numFmtId="0" fontId="45" fillId="0" borderId="0" xfId="71" applyFont="1" applyAlignment="1" applyProtection="1">
      <alignment horizontal="center" vertical="center" wrapText="1"/>
      <protection locked="0"/>
    </xf>
    <xf numFmtId="0" fontId="45" fillId="0" borderId="0" xfId="72" applyFont="1">
      <alignment vertical="center"/>
    </xf>
    <xf numFmtId="49" fontId="38" fillId="0" borderId="0" xfId="62" applyNumberFormat="1" applyFont="1" applyAlignment="1">
      <alignment horizontal="center" vertical="center"/>
    </xf>
    <xf numFmtId="0" fontId="45" fillId="0" borderId="0" xfId="71" applyFont="1" applyAlignment="1">
      <alignment horizontal="center" vertical="center" wrapText="1"/>
    </xf>
    <xf numFmtId="0" fontId="45" fillId="0" borderId="0" xfId="62" applyFont="1" applyAlignment="1">
      <alignment vertical="center"/>
    </xf>
    <xf numFmtId="0" fontId="45" fillId="0" borderId="0" xfId="71" applyFont="1" applyAlignment="1">
      <alignment horizontal="left" vertical="center"/>
    </xf>
    <xf numFmtId="0" fontId="45" fillId="0" borderId="0" xfId="71" applyFont="1" applyAlignment="1">
      <alignment horizontal="left" vertical="center" wrapText="1"/>
    </xf>
    <xf numFmtId="0" fontId="45" fillId="0" borderId="0" xfId="72" applyFont="1" applyAlignment="1">
      <alignment horizontal="left" vertical="center"/>
    </xf>
    <xf numFmtId="0" fontId="45" fillId="0" borderId="0" xfId="74" applyFont="1" applyAlignment="1">
      <alignment horizontal="left"/>
    </xf>
    <xf numFmtId="43" fontId="45" fillId="0" borderId="0" xfId="228" applyFont="1" applyFill="1" applyAlignment="1"/>
    <xf numFmtId="201" fontId="45" fillId="0" borderId="17" xfId="74" applyNumberFormat="1" applyFont="1" applyBorder="1" applyAlignment="1">
      <alignment horizontal="right"/>
    </xf>
    <xf numFmtId="201" fontId="45" fillId="0" borderId="17" xfId="62" applyNumberFormat="1" applyFont="1" applyBorder="1" applyAlignment="1">
      <alignment horizontal="right" vertical="center" wrapText="1"/>
    </xf>
    <xf numFmtId="201" fontId="45" fillId="0" borderId="17" xfId="71" applyNumberFormat="1" applyFont="1" applyBorder="1" applyAlignment="1">
      <alignment horizontal="right" vertical="center" wrapText="1"/>
    </xf>
    <xf numFmtId="201" fontId="45" fillId="0" borderId="17" xfId="228" applyNumberFormat="1" applyFont="1" applyFill="1" applyBorder="1" applyAlignment="1">
      <alignment horizontal="right" vertical="center" wrapText="1"/>
    </xf>
    <xf numFmtId="201" fontId="48" fillId="0" borderId="17" xfId="71" applyNumberFormat="1" applyFont="1" applyBorder="1" applyAlignment="1">
      <alignment horizontal="right" vertical="center" wrapText="1"/>
    </xf>
    <xf numFmtId="0" fontId="48" fillId="0" borderId="17" xfId="74" applyFont="1" applyBorder="1" applyAlignment="1">
      <alignment horizontal="right" vertical="center"/>
    </xf>
    <xf numFmtId="0" fontId="48" fillId="0" borderId="18" xfId="74" applyFont="1" applyBorder="1" applyAlignment="1">
      <alignment horizontal="right" vertical="center"/>
    </xf>
    <xf numFmtId="201" fontId="45" fillId="0" borderId="5" xfId="74" applyNumberFormat="1" applyFont="1" applyBorder="1" applyAlignment="1">
      <alignment horizontal="right"/>
    </xf>
    <xf numFmtId="201" fontId="45" fillId="0" borderId="5" xfId="62" applyNumberFormat="1" applyFont="1" applyBorder="1" applyAlignment="1">
      <alignment horizontal="right" vertical="center" wrapText="1"/>
    </xf>
    <xf numFmtId="201" fontId="45" fillId="0" borderId="5" xfId="71" applyNumberFormat="1" applyFont="1" applyBorder="1" applyAlignment="1">
      <alignment horizontal="right" vertical="center" wrapText="1"/>
    </xf>
    <xf numFmtId="201" fontId="45" fillId="0" borderId="5" xfId="228" applyNumberFormat="1" applyFont="1" applyFill="1" applyBorder="1" applyAlignment="1">
      <alignment horizontal="right" vertical="center" wrapText="1"/>
    </xf>
    <xf numFmtId="201" fontId="48" fillId="0" borderId="5" xfId="71" applyNumberFormat="1" applyFont="1" applyBorder="1" applyAlignment="1">
      <alignment horizontal="right" vertical="center" wrapText="1"/>
    </xf>
    <xf numFmtId="0" fontId="48" fillId="0" borderId="5" xfId="74" applyFont="1" applyBorder="1" applyAlignment="1">
      <alignment horizontal="right" vertical="center"/>
    </xf>
    <xf numFmtId="0" fontId="48" fillId="0" borderId="13" xfId="74" applyFont="1" applyBorder="1" applyAlignment="1">
      <alignment horizontal="right" vertical="center"/>
    </xf>
    <xf numFmtId="201" fontId="45" fillId="0" borderId="86" xfId="74" applyNumberFormat="1" applyFont="1" applyBorder="1" applyAlignment="1">
      <alignment horizontal="right"/>
    </xf>
    <xf numFmtId="201" fontId="45" fillId="0" borderId="86" xfId="62" applyNumberFormat="1" applyFont="1" applyBorder="1" applyAlignment="1">
      <alignment horizontal="right" vertical="center" wrapText="1"/>
    </xf>
    <xf numFmtId="201" fontId="45" fillId="0" borderId="86" xfId="71" applyNumberFormat="1" applyFont="1" applyBorder="1" applyAlignment="1">
      <alignment horizontal="right" vertical="center" wrapText="1"/>
    </xf>
    <xf numFmtId="201" fontId="48" fillId="0" borderId="86" xfId="71" applyNumberFormat="1" applyFont="1" applyBorder="1" applyAlignment="1">
      <alignment horizontal="right" vertical="center" wrapText="1"/>
    </xf>
    <xf numFmtId="0" fontId="48" fillId="0" borderId="151" xfId="74" applyFont="1" applyBorder="1" applyAlignment="1">
      <alignment horizontal="right" vertical="center"/>
    </xf>
    <xf numFmtId="201" fontId="45" fillId="0" borderId="153" xfId="74" applyNumberFormat="1" applyFont="1" applyBorder="1" applyAlignment="1">
      <alignment horizontal="right"/>
    </xf>
    <xf numFmtId="201" fontId="45" fillId="0" borderId="153" xfId="71" applyNumberFormat="1" applyFont="1" applyBorder="1" applyAlignment="1">
      <alignment horizontal="right" vertical="center" wrapText="1"/>
    </xf>
    <xf numFmtId="201" fontId="45" fillId="0" borderId="19" xfId="71" applyNumberFormat="1" applyFont="1" applyBorder="1" applyAlignment="1">
      <alignment horizontal="right" vertical="center" wrapText="1"/>
    </xf>
    <xf numFmtId="0" fontId="48" fillId="0" borderId="22" xfId="74" applyFont="1" applyBorder="1" applyAlignment="1">
      <alignment horizontal="right" vertical="center"/>
    </xf>
    <xf numFmtId="201" fontId="45" fillId="0" borderId="5" xfId="74" applyNumberFormat="1" applyFont="1" applyBorder="1" applyAlignment="1">
      <alignment horizontal="right" vertical="center"/>
    </xf>
    <xf numFmtId="201" fontId="45" fillId="0" borderId="17" xfId="74" applyNumberFormat="1" applyFont="1" applyBorder="1" applyAlignment="1">
      <alignment horizontal="right" vertical="center"/>
    </xf>
    <xf numFmtId="201" fontId="45" fillId="0" borderId="153" xfId="62" applyNumberFormat="1" applyFont="1" applyBorder="1" applyAlignment="1">
      <alignment horizontal="right" vertical="center" wrapText="1"/>
    </xf>
    <xf numFmtId="0" fontId="45" fillId="0" borderId="14" xfId="62" applyFont="1" applyBorder="1" applyAlignment="1">
      <alignment horizontal="center" vertical="center"/>
    </xf>
    <xf numFmtId="0" fontId="48" fillId="0" borderId="90" xfId="74" applyFont="1" applyBorder="1">
      <alignment vertical="center"/>
    </xf>
    <xf numFmtId="201" fontId="45" fillId="0" borderId="195" xfId="74" applyNumberFormat="1" applyFont="1" applyBorder="1" applyAlignment="1">
      <alignment horizontal="right"/>
    </xf>
    <xf numFmtId="201" fontId="45" fillId="0" borderId="195" xfId="62" applyNumberFormat="1" applyFont="1" applyBorder="1" applyAlignment="1">
      <alignment horizontal="right" vertical="center" wrapText="1"/>
    </xf>
    <xf numFmtId="201" fontId="45" fillId="0" borderId="195" xfId="71" applyNumberFormat="1" applyFont="1" applyBorder="1" applyAlignment="1">
      <alignment horizontal="right" vertical="center" wrapText="1"/>
    </xf>
    <xf numFmtId="201" fontId="45" fillId="0" borderId="90" xfId="71" applyNumberFormat="1" applyFont="1" applyBorder="1" applyAlignment="1">
      <alignment horizontal="right" vertical="center" wrapText="1"/>
    </xf>
    <xf numFmtId="201" fontId="48" fillId="0" borderId="195" xfId="71" applyNumberFormat="1" applyFont="1" applyBorder="1" applyAlignment="1">
      <alignment horizontal="right" vertical="center" wrapText="1"/>
    </xf>
    <xf numFmtId="0" fontId="48" fillId="0" borderId="90" xfId="74" applyFont="1" applyBorder="1" applyAlignment="1">
      <alignment horizontal="right" vertical="center"/>
    </xf>
    <xf numFmtId="0" fontId="48" fillId="0" borderId="132" xfId="74" applyFont="1" applyBorder="1" applyAlignment="1">
      <alignment horizontal="right" vertical="center"/>
    </xf>
    <xf numFmtId="0" fontId="45" fillId="0" borderId="160" xfId="62" applyFont="1" applyBorder="1" applyAlignment="1">
      <alignment horizontal="center" vertical="center"/>
    </xf>
    <xf numFmtId="201" fontId="45" fillId="0" borderId="147" xfId="74" applyNumberFormat="1" applyFont="1" applyBorder="1" applyAlignment="1">
      <alignment horizontal="right" vertical="center"/>
    </xf>
    <xf numFmtId="201" fontId="45" fillId="0" borderId="147" xfId="228" applyNumberFormat="1" applyFont="1" applyFill="1" applyBorder="1" applyAlignment="1">
      <alignment horizontal="right" vertical="center" wrapText="1"/>
    </xf>
    <xf numFmtId="0" fontId="45" fillId="0" borderId="162" xfId="62" applyFont="1" applyBorder="1" applyAlignment="1">
      <alignment horizontal="center" vertical="center"/>
    </xf>
    <xf numFmtId="201" fontId="45" fillId="0" borderId="86" xfId="228" applyNumberFormat="1" applyFont="1" applyFill="1" applyBorder="1" applyAlignment="1">
      <alignment horizontal="right" vertical="center" wrapText="1"/>
    </xf>
    <xf numFmtId="0" fontId="48" fillId="0" borderId="19" xfId="74" applyFont="1" applyBorder="1" applyAlignment="1">
      <alignment vertical="center" wrapText="1"/>
    </xf>
    <xf numFmtId="201" fontId="45" fillId="0" borderId="153" xfId="228" applyNumberFormat="1" applyFont="1" applyFill="1" applyBorder="1" applyAlignment="1">
      <alignment horizontal="right" vertical="center" wrapText="1"/>
    </xf>
    <xf numFmtId="201" fontId="45" fillId="0" borderId="147" xfId="71" applyNumberFormat="1" applyFont="1" applyBorder="1" applyAlignment="1">
      <alignment horizontal="right" vertical="center" wrapText="1"/>
    </xf>
    <xf numFmtId="201" fontId="45" fillId="0" borderId="86" xfId="74" applyNumberFormat="1" applyFont="1" applyBorder="1" applyAlignment="1">
      <alignment horizontal="right" vertical="center"/>
    </xf>
    <xf numFmtId="201" fontId="45" fillId="0" borderId="153" xfId="74" applyNumberFormat="1" applyFont="1" applyBorder="1" applyAlignment="1">
      <alignment horizontal="right" vertical="center"/>
    </xf>
    <xf numFmtId="0" fontId="45" fillId="0" borderId="166" xfId="62" applyFont="1" applyBorder="1" applyAlignment="1">
      <alignment horizontal="center" vertical="center"/>
    </xf>
    <xf numFmtId="201" fontId="45" fillId="0" borderId="90" xfId="228" applyNumberFormat="1" applyFont="1" applyFill="1" applyBorder="1" applyAlignment="1">
      <alignment horizontal="right" vertical="center" wrapText="1"/>
    </xf>
    <xf numFmtId="201" fontId="45" fillId="0" borderId="195" xfId="74" applyNumberFormat="1" applyFont="1" applyBorder="1" applyAlignment="1">
      <alignment horizontal="right" vertical="center"/>
    </xf>
    <xf numFmtId="201" fontId="45" fillId="0" borderId="195" xfId="228" applyNumberFormat="1" applyFont="1" applyFill="1" applyBorder="1" applyAlignment="1">
      <alignment horizontal="right" vertical="center" wrapText="1"/>
    </xf>
    <xf numFmtId="0" fontId="45" fillId="0" borderId="89" xfId="62" applyFont="1" applyBorder="1" applyAlignment="1">
      <alignment horizontal="center" vertical="center"/>
    </xf>
    <xf numFmtId="201" fontId="45" fillId="0" borderId="196" xfId="71" applyNumberFormat="1" applyFont="1" applyBorder="1" applyAlignment="1">
      <alignment horizontal="right" vertical="center" wrapText="1"/>
    </xf>
    <xf numFmtId="49" fontId="48" fillId="0" borderId="0" xfId="62" applyNumberFormat="1" applyFont="1" applyAlignment="1">
      <alignment horizontal="center" vertical="center"/>
    </xf>
    <xf numFmtId="49" fontId="45" fillId="0" borderId="19" xfId="71" applyNumberFormat="1" applyFont="1" applyBorder="1" applyAlignment="1">
      <alignment horizontal="center" vertical="center" wrapText="1"/>
    </xf>
    <xf numFmtId="49" fontId="45" fillId="0" borderId="15" xfId="71" applyNumberFormat="1" applyFont="1" applyBorder="1" applyAlignment="1">
      <alignment horizontal="center" vertical="center" wrapText="1"/>
    </xf>
    <xf numFmtId="49" fontId="45" fillId="0" borderId="170" xfId="71" applyNumberFormat="1" applyFont="1" applyBorder="1" applyAlignment="1">
      <alignment horizontal="center" vertical="center" wrapText="1"/>
    </xf>
    <xf numFmtId="201" fontId="45" fillId="0" borderId="196" xfId="228" applyNumberFormat="1" applyFont="1" applyFill="1" applyBorder="1" applyAlignment="1">
      <alignment vertical="center" wrapText="1"/>
    </xf>
    <xf numFmtId="201" fontId="45" fillId="0" borderId="151" xfId="71" applyNumberFormat="1" applyFont="1" applyBorder="1" applyAlignment="1">
      <alignment horizontal="right" vertical="center" wrapText="1"/>
    </xf>
    <xf numFmtId="201" fontId="45" fillId="0" borderId="154" xfId="71" applyNumberFormat="1" applyFont="1" applyBorder="1" applyAlignment="1">
      <alignment horizontal="right" vertical="center" wrapText="1"/>
    </xf>
    <xf numFmtId="201" fontId="45" fillId="0" borderId="17" xfId="71" applyNumberFormat="1" applyFont="1" applyBorder="1" applyAlignment="1">
      <alignment horizontal="left" vertical="center" wrapText="1"/>
    </xf>
    <xf numFmtId="201" fontId="38" fillId="0" borderId="17" xfId="71" applyNumberFormat="1" applyFont="1" applyBorder="1" applyAlignment="1">
      <alignment vertical="center" wrapText="1"/>
    </xf>
    <xf numFmtId="201" fontId="45" fillId="0" borderId="21" xfId="71" applyNumberFormat="1" applyFont="1" applyBorder="1" applyAlignment="1">
      <alignment horizontal="right" vertical="center" wrapText="1"/>
    </xf>
    <xf numFmtId="201" fontId="45" fillId="0" borderId="5" xfId="71" applyNumberFormat="1" applyFont="1" applyBorder="1" applyAlignment="1">
      <alignment horizontal="left" vertical="center" wrapText="1"/>
    </xf>
    <xf numFmtId="201" fontId="38" fillId="0" borderId="5" xfId="71" applyNumberFormat="1" applyFont="1" applyBorder="1" applyAlignment="1">
      <alignment vertical="center" wrapText="1"/>
    </xf>
    <xf numFmtId="0" fontId="48" fillId="0" borderId="33" xfId="74" applyFont="1" applyBorder="1">
      <alignment vertical="center"/>
    </xf>
    <xf numFmtId="201" fontId="45" fillId="0" borderId="21" xfId="74" applyNumberFormat="1" applyFont="1" applyBorder="1" applyAlignment="1">
      <alignment horizontal="right"/>
    </xf>
    <xf numFmtId="201" fontId="45" fillId="0" borderId="21" xfId="62" applyNumberFormat="1" applyFont="1" applyBorder="1" applyAlignment="1">
      <alignment horizontal="right" vertical="center" wrapText="1"/>
    </xf>
    <xf numFmtId="201" fontId="45" fillId="0" borderId="21" xfId="71" applyNumberFormat="1" applyFont="1" applyBorder="1" applyAlignment="1">
      <alignment horizontal="left" vertical="center" wrapText="1"/>
    </xf>
    <xf numFmtId="201" fontId="45" fillId="0" borderId="21" xfId="228" applyNumberFormat="1" applyFont="1" applyFill="1" applyBorder="1" applyAlignment="1">
      <alignment horizontal="right" vertical="center" wrapText="1"/>
    </xf>
    <xf numFmtId="201" fontId="38" fillId="0" borderId="21" xfId="71" applyNumberFormat="1" applyFont="1" applyBorder="1" applyAlignment="1">
      <alignment vertical="center" wrapText="1"/>
    </xf>
    <xf numFmtId="0" fontId="48" fillId="0" borderId="21" xfId="74" applyFont="1" applyBorder="1" applyAlignment="1">
      <alignment horizontal="right" vertical="center"/>
    </xf>
    <xf numFmtId="201" fontId="45" fillId="0" borderId="181" xfId="71" applyNumberFormat="1" applyFont="1" applyBorder="1" applyAlignment="1">
      <alignment horizontal="right" vertical="center" wrapText="1"/>
    </xf>
    <xf numFmtId="201" fontId="45" fillId="0" borderId="178" xfId="74" applyNumberFormat="1" applyFont="1" applyBorder="1" applyAlignment="1">
      <alignment horizontal="right"/>
    </xf>
    <xf numFmtId="201" fontId="45" fillId="0" borderId="178" xfId="62" applyNumberFormat="1" applyFont="1" applyBorder="1" applyAlignment="1">
      <alignment horizontal="right" vertical="center" wrapText="1"/>
    </xf>
    <xf numFmtId="201" fontId="45" fillId="0" borderId="178" xfId="71" applyNumberFormat="1" applyFont="1" applyBorder="1" applyAlignment="1">
      <alignment horizontal="right" vertical="center" wrapText="1"/>
    </xf>
    <xf numFmtId="201" fontId="45" fillId="0" borderId="10" xfId="71" applyNumberFormat="1" applyFont="1" applyBorder="1" applyAlignment="1">
      <alignment horizontal="right" vertical="center" wrapText="1"/>
    </xf>
    <xf numFmtId="0" fontId="45" fillId="0" borderId="197" xfId="62" applyFont="1" applyBorder="1" applyAlignment="1">
      <alignment horizontal="center" vertical="center"/>
    </xf>
    <xf numFmtId="0" fontId="48" fillId="0" borderId="193" xfId="74" applyFont="1" applyBorder="1">
      <alignment vertical="center"/>
    </xf>
    <xf numFmtId="201" fontId="45" fillId="0" borderId="192" xfId="74" applyNumberFormat="1" applyFont="1" applyBorder="1" applyAlignment="1">
      <alignment horizontal="right"/>
    </xf>
    <xf numFmtId="201" fontId="45" fillId="0" borderId="192" xfId="62" applyNumberFormat="1" applyFont="1" applyBorder="1" applyAlignment="1">
      <alignment horizontal="right" vertical="center" wrapText="1"/>
    </xf>
    <xf numFmtId="201" fontId="45" fillId="0" borderId="192" xfId="71" applyNumberFormat="1" applyFont="1" applyBorder="1" applyAlignment="1">
      <alignment horizontal="right" vertical="center" wrapText="1"/>
    </xf>
    <xf numFmtId="201" fontId="45" fillId="0" borderId="193" xfId="71" applyNumberFormat="1" applyFont="1" applyBorder="1" applyAlignment="1">
      <alignment horizontal="right" vertical="center" wrapText="1"/>
    </xf>
    <xf numFmtId="201" fontId="48" fillId="0" borderId="192" xfId="71" applyNumberFormat="1" applyFont="1" applyBorder="1" applyAlignment="1">
      <alignment horizontal="right" vertical="center" wrapText="1"/>
    </xf>
    <xf numFmtId="0" fontId="48" fillId="0" borderId="193" xfId="74" applyFont="1" applyBorder="1" applyAlignment="1">
      <alignment horizontal="right" vertical="center"/>
    </xf>
    <xf numFmtId="0" fontId="48" fillId="0" borderId="194" xfId="74" applyFont="1" applyBorder="1" applyAlignment="1">
      <alignment horizontal="right" vertical="center"/>
    </xf>
    <xf numFmtId="0" fontId="45" fillId="0" borderId="198" xfId="62" applyFont="1" applyBorder="1" applyAlignment="1">
      <alignment horizontal="center" vertical="center"/>
    </xf>
    <xf numFmtId="201" fontId="45" fillId="0" borderId="151" xfId="228" applyNumberFormat="1" applyFont="1" applyFill="1" applyBorder="1" applyAlignment="1">
      <alignment horizontal="right" vertical="center" wrapText="1"/>
    </xf>
    <xf numFmtId="201" fontId="45" fillId="0" borderId="154" xfId="228" applyNumberFormat="1" applyFont="1" applyFill="1" applyBorder="1" applyAlignment="1">
      <alignment horizontal="right" vertical="center" wrapText="1"/>
    </xf>
    <xf numFmtId="201" fontId="45" fillId="0" borderId="151" xfId="74" applyNumberFormat="1" applyFont="1" applyBorder="1" applyAlignment="1">
      <alignment horizontal="right" vertical="center"/>
    </xf>
    <xf numFmtId="201" fontId="45" fillId="0" borderId="181" xfId="228" applyNumberFormat="1" applyFont="1" applyFill="1" applyBorder="1" applyAlignment="1">
      <alignment horizontal="right" vertical="center" wrapText="1"/>
    </xf>
    <xf numFmtId="201" fontId="45" fillId="0" borderId="178" xfId="74" applyNumberFormat="1" applyFont="1" applyBorder="1" applyAlignment="1">
      <alignment horizontal="right" vertical="center"/>
    </xf>
    <xf numFmtId="201" fontId="45" fillId="0" borderId="178" xfId="228" applyNumberFormat="1" applyFont="1" applyFill="1" applyBorder="1" applyAlignment="1">
      <alignment horizontal="right" vertical="center" wrapText="1"/>
    </xf>
    <xf numFmtId="0" fontId="45" fillId="0" borderId="199" xfId="62" applyFont="1" applyBorder="1" applyAlignment="1">
      <alignment horizontal="center" vertical="center"/>
    </xf>
    <xf numFmtId="201" fontId="45" fillId="0" borderId="193" xfId="228" applyNumberFormat="1" applyFont="1" applyFill="1" applyBorder="1" applyAlignment="1">
      <alignment horizontal="right" vertical="center" wrapText="1"/>
    </xf>
    <xf numFmtId="201" fontId="45" fillId="0" borderId="192" xfId="74" applyNumberFormat="1" applyFont="1" applyBorder="1" applyAlignment="1">
      <alignment horizontal="right" vertical="center"/>
    </xf>
    <xf numFmtId="201" fontId="45" fillId="0" borderId="192" xfId="228" applyNumberFormat="1" applyFont="1" applyFill="1" applyBorder="1" applyAlignment="1">
      <alignment horizontal="right" vertical="center" wrapText="1"/>
    </xf>
    <xf numFmtId="201" fontId="45" fillId="0" borderId="200" xfId="228" applyNumberFormat="1" applyFont="1" applyFill="1" applyBorder="1" applyAlignment="1">
      <alignment horizontal="right" vertical="center" wrapText="1"/>
    </xf>
    <xf numFmtId="201" fontId="45" fillId="0" borderId="201" xfId="228" applyNumberFormat="1" applyFont="1" applyFill="1" applyBorder="1" applyAlignment="1">
      <alignment horizontal="right" vertical="center" wrapText="1"/>
    </xf>
    <xf numFmtId="0" fontId="48" fillId="0" borderId="158" xfId="74" applyFont="1" applyBorder="1">
      <alignment vertical="center"/>
    </xf>
    <xf numFmtId="49" fontId="38" fillId="0" borderId="0" xfId="62" applyNumberFormat="1" applyFont="1" applyAlignment="1">
      <alignment horizontal="left" vertical="center"/>
    </xf>
    <xf numFmtId="0" fontId="12" fillId="0" borderId="5" xfId="74" applyFont="1" applyBorder="1" applyAlignment="1">
      <alignment vertical="center" wrapText="1"/>
    </xf>
    <xf numFmtId="0" fontId="12" fillId="0" borderId="5" xfId="74" applyFont="1" applyBorder="1" applyAlignment="1">
      <alignment horizontal="center" vertical="center" wrapText="1"/>
    </xf>
    <xf numFmtId="201" fontId="45" fillId="0" borderId="151" xfId="71" applyNumberFormat="1" applyFont="1" applyBorder="1" applyAlignment="1">
      <alignment vertical="center" wrapText="1"/>
    </xf>
    <xf numFmtId="201" fontId="45" fillId="0" borderId="154" xfId="71" applyNumberFormat="1" applyFont="1" applyBorder="1" applyAlignment="1">
      <alignment vertical="center" wrapText="1"/>
    </xf>
    <xf numFmtId="201" fontId="45" fillId="0" borderId="153" xfId="62" applyNumberFormat="1" applyFont="1" applyBorder="1" applyAlignment="1">
      <alignment vertical="center" wrapText="1"/>
    </xf>
    <xf numFmtId="201" fontId="45" fillId="0" borderId="90" xfId="71" applyNumberFormat="1" applyFont="1" applyBorder="1" applyAlignment="1">
      <alignment vertical="center" wrapText="1"/>
    </xf>
    <xf numFmtId="201" fontId="45" fillId="0" borderId="202" xfId="71" applyNumberFormat="1" applyFont="1" applyBorder="1" applyAlignment="1">
      <alignment vertical="center" wrapText="1"/>
    </xf>
    <xf numFmtId="201" fontId="45" fillId="0" borderId="153" xfId="74" applyNumberFormat="1" applyFont="1" applyBorder="1">
      <alignment vertical="center"/>
    </xf>
    <xf numFmtId="43" fontId="45" fillId="0" borderId="0" xfId="228" applyFont="1" applyFill="1" applyAlignment="1" applyProtection="1">
      <alignment horizontal="left" vertical="center"/>
      <protection locked="0"/>
    </xf>
    <xf numFmtId="49" fontId="55" fillId="0" borderId="0" xfId="62" applyNumberFormat="1" applyFont="1" applyAlignment="1">
      <alignment horizontal="center" vertical="center"/>
    </xf>
    <xf numFmtId="0" fontId="7" fillId="0" borderId="0" xfId="62" applyFont="1" applyAlignment="1">
      <alignment horizontal="left" vertical="center"/>
    </xf>
    <xf numFmtId="43" fontId="45" fillId="0" borderId="0" xfId="228" applyFont="1" applyFill="1" applyAlignment="1">
      <alignment horizontal="center" vertical="center" wrapText="1"/>
    </xf>
    <xf numFmtId="43" fontId="45" fillId="0" borderId="0" xfId="228" applyFont="1" applyFill="1" applyAlignment="1" applyProtection="1">
      <alignment horizontal="left" vertical="center"/>
    </xf>
    <xf numFmtId="43" fontId="45" fillId="0" borderId="0" xfId="228" applyFont="1" applyFill="1" applyAlignment="1" applyProtection="1">
      <alignment horizontal="center" vertical="center" wrapText="1"/>
      <protection locked="0"/>
    </xf>
    <xf numFmtId="43" fontId="45" fillId="0" borderId="0" xfId="228" applyFont="1" applyFill="1" applyBorder="1" applyAlignment="1" applyProtection="1">
      <alignment horizontal="left" vertical="center"/>
    </xf>
    <xf numFmtId="49" fontId="45" fillId="0" borderId="145" xfId="71" applyNumberFormat="1" applyFont="1" applyBorder="1" applyAlignment="1">
      <alignment horizontal="center" vertical="center" wrapText="1"/>
    </xf>
    <xf numFmtId="49" fontId="45" fillId="0" borderId="84" xfId="71" applyNumberFormat="1" applyFont="1" applyBorder="1" applyAlignment="1">
      <alignment horizontal="center" vertical="center" wrapText="1"/>
    </xf>
    <xf numFmtId="49" fontId="45" fillId="0" borderId="13" xfId="71" applyNumberFormat="1" applyFont="1" applyBorder="1" applyAlignment="1">
      <alignment horizontal="center" vertical="center" wrapText="1"/>
    </xf>
    <xf numFmtId="201" fontId="45" fillId="0" borderId="11" xfId="71" applyNumberFormat="1" applyFont="1" applyBorder="1" applyAlignment="1">
      <alignment vertical="center" wrapText="1"/>
    </xf>
    <xf numFmtId="201" fontId="38" fillId="0" borderId="17" xfId="62" applyNumberFormat="1" applyFont="1" applyBorder="1" applyAlignment="1">
      <alignment vertical="center" wrapText="1"/>
    </xf>
    <xf numFmtId="201" fontId="38" fillId="0" borderId="12" xfId="62" applyNumberFormat="1" applyFont="1" applyBorder="1" applyAlignment="1">
      <alignment vertical="center" wrapText="1"/>
    </xf>
    <xf numFmtId="201" fontId="45" fillId="0" borderId="82" xfId="71" applyNumberFormat="1" applyFont="1" applyBorder="1" applyAlignment="1">
      <alignment vertical="center" wrapText="1"/>
    </xf>
    <xf numFmtId="201" fontId="45" fillId="0" borderId="181" xfId="71" applyNumberFormat="1" applyFont="1" applyBorder="1" applyAlignment="1">
      <alignment vertical="center" wrapText="1"/>
    </xf>
    <xf numFmtId="201" fontId="45" fillId="0" borderId="200" xfId="71" applyNumberFormat="1" applyFont="1" applyBorder="1" applyAlignment="1">
      <alignment vertical="center" wrapText="1"/>
    </xf>
    <xf numFmtId="0" fontId="45" fillId="0" borderId="81" xfId="62" applyFont="1" applyBorder="1" applyAlignment="1">
      <alignment horizontal="center" vertical="center"/>
    </xf>
    <xf numFmtId="0" fontId="38" fillId="0" borderId="0" xfId="30" applyFont="1">
      <alignment vertical="center"/>
    </xf>
    <xf numFmtId="0" fontId="38" fillId="9" borderId="0" xfId="30" applyFont="1" applyFill="1" applyAlignment="1" applyProtection="1">
      <alignment horizontal="left" vertical="center"/>
      <protection locked="0"/>
    </xf>
    <xf numFmtId="0" fontId="7" fillId="0" borderId="0" xfId="30" applyFont="1">
      <alignment vertical="center"/>
    </xf>
    <xf numFmtId="0" fontId="38" fillId="0" borderId="0" xfId="30" applyFont="1" applyAlignment="1">
      <alignment horizontal="center" vertical="center"/>
    </xf>
    <xf numFmtId="0" fontId="7" fillId="0" borderId="5" xfId="62" applyFont="1" applyBorder="1" applyAlignment="1">
      <alignment horizontal="center" vertical="center"/>
    </xf>
    <xf numFmtId="49" fontId="7" fillId="0" borderId="5" xfId="62" applyNumberFormat="1" applyFont="1" applyBorder="1" applyAlignment="1">
      <alignment horizontal="center" vertical="center" wrapText="1"/>
    </xf>
    <xf numFmtId="49" fontId="7" fillId="0" borderId="5" xfId="62" applyNumberFormat="1" applyFont="1" applyBorder="1" applyAlignment="1">
      <alignment horizontal="center" vertical="center"/>
    </xf>
    <xf numFmtId="191" fontId="7" fillId="0" borderId="5" xfId="62" applyNumberFormat="1" applyFont="1" applyBorder="1" applyAlignment="1" applyProtection="1">
      <alignment horizontal="left" vertical="center" wrapText="1"/>
      <protection locked="0"/>
    </xf>
    <xf numFmtId="191" fontId="7" fillId="0" borderId="73" xfId="62" applyNumberFormat="1" applyFont="1" applyBorder="1" applyAlignment="1" applyProtection="1">
      <alignment horizontal="left" vertical="center" wrapText="1"/>
      <protection locked="0"/>
    </xf>
    <xf numFmtId="194" fontId="9" fillId="0" borderId="5" xfId="62" applyNumberFormat="1" applyFont="1" applyBorder="1" applyAlignment="1" applyProtection="1">
      <alignment horizontal="right" vertical="center" wrapText="1"/>
      <protection locked="0"/>
    </xf>
    <xf numFmtId="191" fontId="7" fillId="0" borderId="0" xfId="62" applyNumberFormat="1" applyFont="1" applyAlignment="1" applyProtection="1">
      <alignment horizontal="left" vertical="center" wrapText="1"/>
      <protection locked="0"/>
    </xf>
    <xf numFmtId="212" fontId="9" fillId="0" borderId="5" xfId="62" applyNumberFormat="1" applyFont="1" applyBorder="1" applyAlignment="1" applyProtection="1">
      <alignment horizontal="left" vertical="center" wrapText="1"/>
      <protection locked="0"/>
    </xf>
    <xf numFmtId="192" fontId="9" fillId="0" borderId="5" xfId="62" applyNumberFormat="1" applyFont="1" applyBorder="1" applyAlignment="1" applyProtection="1">
      <alignment horizontal="right" vertical="center" wrapText="1"/>
      <protection locked="0"/>
    </xf>
    <xf numFmtId="196" fontId="9" fillId="0" borderId="5" xfId="62" applyNumberFormat="1" applyFont="1" applyBorder="1" applyAlignment="1" applyProtection="1">
      <alignment horizontal="right" vertical="center"/>
      <protection locked="0"/>
    </xf>
    <xf numFmtId="191" fontId="7" fillId="0" borderId="10" xfId="62" applyNumberFormat="1" applyFont="1" applyBorder="1" applyAlignment="1" applyProtection="1">
      <alignment horizontal="left" vertical="center" wrapText="1"/>
      <protection locked="0"/>
    </xf>
    <xf numFmtId="191" fontId="7" fillId="0" borderId="84" xfId="62" applyNumberFormat="1" applyFont="1" applyBorder="1" applyAlignment="1" applyProtection="1">
      <alignment horizontal="left" vertical="center" wrapText="1"/>
      <protection locked="0"/>
    </xf>
    <xf numFmtId="191" fontId="7" fillId="0" borderId="5" xfId="30" quotePrefix="1" applyNumberFormat="1" applyFont="1" applyBorder="1" applyAlignment="1" applyProtection="1">
      <alignment horizontal="left" vertical="center" wrapText="1"/>
      <protection locked="0"/>
    </xf>
    <xf numFmtId="194" fontId="9" fillId="0" borderId="5" xfId="30" quotePrefix="1" applyNumberFormat="1" applyFont="1" applyBorder="1" applyAlignment="1" applyProtection="1">
      <alignment horizontal="right" vertical="center" wrapText="1"/>
      <protection locked="0"/>
    </xf>
    <xf numFmtId="212" fontId="9" fillId="0" borderId="5" xfId="30" quotePrefix="1" applyNumberFormat="1" applyFont="1" applyBorder="1" applyAlignment="1" applyProtection="1">
      <alignment horizontal="left" vertical="center" wrapText="1"/>
      <protection locked="0"/>
    </xf>
    <xf numFmtId="191" fontId="7" fillId="0" borderId="5" xfId="30" applyNumberFormat="1" applyFont="1" applyBorder="1" applyAlignment="1" applyProtection="1">
      <alignment horizontal="left" vertical="center" wrapText="1"/>
      <protection locked="0"/>
    </xf>
    <xf numFmtId="192" fontId="9" fillId="0" borderId="5" xfId="30" applyNumberFormat="1" applyFont="1" applyBorder="1" applyAlignment="1" applyProtection="1">
      <alignment horizontal="right" vertical="center" wrapText="1"/>
      <protection locked="0"/>
    </xf>
    <xf numFmtId="0" fontId="38" fillId="7" borderId="173" xfId="62" applyFont="1" applyFill="1" applyBorder="1" applyAlignment="1">
      <alignment horizontal="center" vertical="center" wrapText="1"/>
    </xf>
    <xf numFmtId="0" fontId="38" fillId="7" borderId="5" xfId="62" applyFont="1" applyFill="1" applyBorder="1" applyAlignment="1">
      <alignment horizontal="center" vertical="center" wrapText="1"/>
    </xf>
    <xf numFmtId="0" fontId="38" fillId="7" borderId="176" xfId="62" applyFont="1" applyFill="1" applyBorder="1" applyAlignment="1">
      <alignment horizontal="center" vertical="center" wrapText="1"/>
    </xf>
    <xf numFmtId="0" fontId="7" fillId="0" borderId="0" xfId="62" applyFont="1" applyAlignment="1" applyProtection="1">
      <alignment vertical="center"/>
      <protection locked="0"/>
    </xf>
    <xf numFmtId="49" fontId="7" fillId="0" borderId="0" xfId="62" applyNumberFormat="1" applyFont="1" applyAlignment="1">
      <alignment horizontal="center" vertical="top"/>
    </xf>
    <xf numFmtId="0" fontId="38" fillId="0" borderId="0" xfId="35" applyFont="1"/>
    <xf numFmtId="0" fontId="7" fillId="0" borderId="0" xfId="62" applyFont="1" applyAlignment="1">
      <alignment vertical="center"/>
    </xf>
    <xf numFmtId="0" fontId="38" fillId="0" borderId="0" xfId="30" applyFont="1" applyProtection="1">
      <alignment vertical="center"/>
      <protection locked="0"/>
    </xf>
    <xf numFmtId="0" fontId="38" fillId="0" borderId="11" xfId="62" applyFont="1" applyBorder="1" applyAlignment="1">
      <alignment horizontal="center" vertical="center" wrapText="1"/>
    </xf>
    <xf numFmtId="0" fontId="38" fillId="0" borderId="21" xfId="62" quotePrefix="1" applyFont="1" applyBorder="1" applyAlignment="1">
      <alignment horizontal="center" vertical="center" wrapText="1"/>
    </xf>
    <xf numFmtId="192" fontId="38" fillId="7" borderId="5" xfId="62" applyNumberFormat="1" applyFont="1" applyFill="1" applyBorder="1" applyAlignment="1">
      <alignment horizontal="right" vertical="center"/>
    </xf>
    <xf numFmtId="192" fontId="38" fillId="10" borderId="86" xfId="62" applyNumberFormat="1" applyFont="1" applyFill="1" applyBorder="1" applyAlignment="1">
      <alignment horizontal="right" vertical="center"/>
    </xf>
    <xf numFmtId="196" fontId="38" fillId="7" borderId="5" xfId="62" applyNumberFormat="1" applyFont="1" applyFill="1" applyBorder="1" applyAlignment="1">
      <alignment horizontal="right" vertical="center"/>
    </xf>
    <xf numFmtId="191" fontId="38" fillId="7" borderId="5" xfId="62" applyNumberFormat="1" applyFont="1" applyFill="1" applyBorder="1" applyAlignment="1">
      <alignment horizontal="left" vertical="center" wrapText="1"/>
    </xf>
    <xf numFmtId="0" fontId="38" fillId="0" borderId="5" xfId="62" applyFont="1" applyBorder="1" applyAlignment="1">
      <alignment horizontal="left" vertical="center" wrapText="1"/>
    </xf>
    <xf numFmtId="191" fontId="38" fillId="6" borderId="5" xfId="62" applyNumberFormat="1" applyFont="1" applyFill="1" applyBorder="1" applyAlignment="1">
      <alignment horizontal="left" vertical="center" wrapText="1"/>
    </xf>
    <xf numFmtId="196" fontId="38" fillId="6" borderId="5" xfId="62" applyNumberFormat="1" applyFont="1" applyFill="1" applyBorder="1" applyAlignment="1">
      <alignment horizontal="right" vertical="center"/>
    </xf>
    <xf numFmtId="0" fontId="38" fillId="0" borderId="0" xfId="0" applyFont="1" applyAlignment="1">
      <alignment vertical="center"/>
    </xf>
    <xf numFmtId="0" fontId="4" fillId="0" borderId="0" xfId="118" applyFont="1" applyAlignment="1">
      <alignment vertical="center" wrapText="1"/>
    </xf>
    <xf numFmtId="0" fontId="4" fillId="0" borderId="0" xfId="118" applyFont="1" applyAlignment="1">
      <alignment wrapText="1"/>
    </xf>
    <xf numFmtId="0" fontId="4" fillId="0" borderId="0" xfId="62" quotePrefix="1" applyFont="1" applyAlignment="1">
      <alignment vertical="center"/>
    </xf>
    <xf numFmtId="0" fontId="16" fillId="0" borderId="5" xfId="62" applyFont="1" applyBorder="1" applyAlignment="1">
      <alignment horizontal="centerContinuous" vertical="center" wrapText="1"/>
    </xf>
    <xf numFmtId="0" fontId="16" fillId="0" borderId="5" xfId="62" quotePrefix="1" applyFont="1" applyBorder="1" applyAlignment="1">
      <alignment horizontal="center" vertical="center" wrapText="1"/>
    </xf>
    <xf numFmtId="0" fontId="4" fillId="0" borderId="5" xfId="99" applyFont="1" applyBorder="1" applyAlignment="1">
      <alignment horizontal="center" vertical="center" wrapText="1"/>
    </xf>
    <xf numFmtId="192" fontId="4" fillId="0" borderId="5" xfId="62" applyNumberFormat="1" applyFont="1" applyBorder="1" applyAlignment="1">
      <alignment horizontal="right" vertical="center" wrapText="1"/>
    </xf>
    <xf numFmtId="192" fontId="4" fillId="0" borderId="86" xfId="62" applyNumberFormat="1" applyFont="1" applyBorder="1" applyAlignment="1">
      <alignment horizontal="right" vertical="center" wrapText="1"/>
    </xf>
    <xf numFmtId="202" fontId="4" fillId="0" borderId="5" xfId="99" quotePrefix="1" applyNumberFormat="1" applyFont="1" applyBorder="1" applyAlignment="1">
      <alignment horizontal="center" vertical="center" wrapText="1"/>
    </xf>
    <xf numFmtId="0" fontId="4" fillId="0" borderId="0" xfId="83" applyAlignment="1">
      <alignment vertical="center" wrapText="1"/>
    </xf>
    <xf numFmtId="49" fontId="4" fillId="0" borderId="5" xfId="99" applyNumberFormat="1" applyFont="1" applyBorder="1" applyAlignment="1">
      <alignment horizontal="center" vertical="center" wrapText="1"/>
    </xf>
    <xf numFmtId="0" fontId="4" fillId="0" borderId="0" xfId="62" applyFont="1" applyAlignment="1">
      <alignment horizontal="right" vertical="center" wrapText="1"/>
    </xf>
    <xf numFmtId="0" fontId="4" fillId="0" borderId="5" xfId="83" applyBorder="1" applyAlignment="1">
      <alignment vertical="center" wrapText="1"/>
    </xf>
    <xf numFmtId="0" fontId="4" fillId="0" borderId="5" xfId="83" applyBorder="1" applyAlignment="1">
      <alignment wrapText="1"/>
    </xf>
    <xf numFmtId="0" fontId="4" fillId="0" borderId="0" xfId="62" quotePrefix="1" applyFont="1" applyAlignment="1">
      <alignment horizontal="center" vertical="center" wrapText="1"/>
    </xf>
    <xf numFmtId="0" fontId="4" fillId="0" borderId="5" xfId="62" applyFont="1" applyBorder="1" applyAlignment="1">
      <alignment horizontal="right" vertical="center" wrapText="1"/>
    </xf>
    <xf numFmtId="213" fontId="4" fillId="0" borderId="5" xfId="224" applyNumberFormat="1" applyFont="1" applyFill="1" applyBorder="1" applyAlignment="1">
      <alignment wrapText="1"/>
    </xf>
    <xf numFmtId="179" fontId="4" fillId="7" borderId="86" xfId="122" applyNumberFormat="1" applyFont="1" applyFill="1" applyBorder="1" applyAlignment="1">
      <alignment horizontal="left" vertical="center" wrapText="1"/>
    </xf>
    <xf numFmtId="179" fontId="4" fillId="7" borderId="5" xfId="122" applyNumberFormat="1" applyFont="1" applyFill="1" applyBorder="1" applyAlignment="1">
      <alignment horizontal="right" vertical="center" wrapText="1"/>
    </xf>
    <xf numFmtId="0" fontId="4" fillId="0" borderId="0" xfId="67" applyFont="1" applyAlignment="1">
      <alignment vertical="center" wrapText="1"/>
    </xf>
    <xf numFmtId="0" fontId="4" fillId="0" borderId="0" xfId="111" applyAlignment="1">
      <alignment vertical="center" wrapText="1"/>
    </xf>
    <xf numFmtId="0" fontId="4" fillId="0" borderId="0" xfId="67" applyFont="1" applyAlignment="1">
      <alignment horizontal="right" vertical="center"/>
    </xf>
    <xf numFmtId="0" fontId="16" fillId="0" borderId="5" xfId="67" applyFont="1" applyBorder="1" applyAlignment="1">
      <alignment horizontal="center" vertical="center" wrapText="1"/>
    </xf>
    <xf numFmtId="0" fontId="16" fillId="0" borderId="5" xfId="67" applyFont="1" applyBorder="1" applyAlignment="1">
      <alignment horizontal="centerContinuous" vertical="center" wrapText="1"/>
    </xf>
    <xf numFmtId="0" fontId="4" fillId="0" borderId="5" xfId="101" applyFont="1" applyBorder="1" applyAlignment="1">
      <alignment horizontal="center" vertical="center" wrapText="1"/>
    </xf>
    <xf numFmtId="192" fontId="4" fillId="0" borderId="5" xfId="62" applyNumberFormat="1" applyFont="1" applyBorder="1" applyAlignment="1">
      <alignment horizontal="left" vertical="center" wrapText="1"/>
    </xf>
    <xf numFmtId="179" fontId="4" fillId="0" borderId="5" xfId="122" applyNumberFormat="1" applyFont="1" applyFill="1" applyBorder="1" applyAlignment="1" applyProtection="1">
      <alignment horizontal="right" vertical="center" wrapText="1"/>
      <protection locked="0"/>
    </xf>
    <xf numFmtId="179" fontId="4" fillId="0" borderId="5" xfId="122" applyNumberFormat="1" applyFont="1" applyFill="1" applyBorder="1" applyAlignment="1" applyProtection="1">
      <alignment horizontal="left" vertical="center" wrapText="1"/>
      <protection locked="0"/>
    </xf>
    <xf numFmtId="0" fontId="4" fillId="0" borderId="5" xfId="67" applyFont="1" applyBorder="1" applyAlignment="1">
      <alignment horizontal="left" vertical="center" wrapText="1"/>
    </xf>
    <xf numFmtId="179" fontId="4" fillId="7" borderId="5" xfId="122" applyNumberFormat="1" applyFont="1" applyFill="1" applyBorder="1" applyAlignment="1">
      <alignment horizontal="left" vertical="center" wrapText="1"/>
    </xf>
    <xf numFmtId="179" fontId="4" fillId="6" borderId="5" xfId="122" applyNumberFormat="1" applyFont="1" applyFill="1" applyBorder="1" applyAlignment="1">
      <alignment horizontal="right" vertical="center" wrapText="1"/>
    </xf>
    <xf numFmtId="0" fontId="4" fillId="0" borderId="0" xfId="111" applyAlignment="1">
      <alignment wrapText="1"/>
    </xf>
    <xf numFmtId="192" fontId="4" fillId="0" borderId="0" xfId="94" applyNumberFormat="1" applyFont="1" applyAlignment="1">
      <alignment horizontal="right" vertical="center" wrapText="1"/>
    </xf>
    <xf numFmtId="0" fontId="4" fillId="0" borderId="0" xfId="94" applyFont="1" applyAlignment="1">
      <alignment vertical="center"/>
    </xf>
    <xf numFmtId="0" fontId="4" fillId="0" borderId="0" xfId="94" applyFont="1" applyAlignment="1">
      <alignment horizontal="left" vertical="center"/>
    </xf>
    <xf numFmtId="0" fontId="4" fillId="0" borderId="0" xfId="94" applyFont="1" applyAlignment="1">
      <alignment horizontal="left" vertical="center" wrapText="1"/>
    </xf>
    <xf numFmtId="0" fontId="4" fillId="0" borderId="0" xfId="94" applyFont="1" applyAlignment="1">
      <alignment horizontal="center" vertical="center" wrapText="1"/>
    </xf>
    <xf numFmtId="0" fontId="4" fillId="0" borderId="0" xfId="76" applyAlignment="1">
      <alignment vertical="center" wrapText="1"/>
    </xf>
    <xf numFmtId="0" fontId="4" fillId="0" borderId="0" xfId="95" applyFont="1" applyAlignment="1">
      <alignment vertical="center" wrapText="1"/>
    </xf>
    <xf numFmtId="176" fontId="4" fillId="0" borderId="0" xfId="94" applyNumberFormat="1" applyFont="1" applyAlignment="1">
      <alignment horizontal="left" vertical="center" wrapText="1"/>
    </xf>
    <xf numFmtId="0" fontId="4" fillId="0" borderId="0" xfId="76" applyAlignment="1">
      <alignment horizontal="center" vertical="center"/>
    </xf>
    <xf numFmtId="176" fontId="4" fillId="0" borderId="0" xfId="94" applyNumberFormat="1" applyFont="1" applyAlignment="1">
      <alignment horizontal="left" vertical="center"/>
    </xf>
    <xf numFmtId="0" fontId="4" fillId="0" borderId="0" xfId="68" applyFont="1" applyAlignment="1">
      <alignment vertical="center"/>
    </xf>
    <xf numFmtId="0" fontId="4" fillId="0" borderId="0" xfId="68" applyFont="1" applyAlignment="1">
      <alignment vertical="center" wrapText="1"/>
    </xf>
    <xf numFmtId="0" fontId="4" fillId="0" borderId="33" xfId="68" quotePrefix="1" applyFont="1" applyBorder="1" applyAlignment="1">
      <alignment vertical="center"/>
    </xf>
    <xf numFmtId="0" fontId="4" fillId="0" borderId="33" xfId="111" applyBorder="1" applyAlignment="1">
      <alignment vertical="center"/>
    </xf>
    <xf numFmtId="0" fontId="4" fillId="0" borderId="0" xfId="68" applyFont="1" applyAlignment="1">
      <alignment horizontal="right" vertical="center" wrapText="1"/>
    </xf>
    <xf numFmtId="0" fontId="4" fillId="0" borderId="0" xfId="68" applyFont="1" applyAlignment="1">
      <alignment horizontal="right" vertical="center"/>
    </xf>
    <xf numFmtId="0" fontId="16" fillId="0" borderId="5" xfId="68" applyFont="1" applyBorder="1" applyAlignment="1">
      <alignment horizontal="centerContinuous" vertical="center" wrapText="1"/>
    </xf>
    <xf numFmtId="0" fontId="16" fillId="0" borderId="5" xfId="68" quotePrefix="1" applyFont="1" applyBorder="1" applyAlignment="1">
      <alignment horizontal="center" vertical="center" wrapText="1"/>
    </xf>
    <xf numFmtId="0" fontId="4" fillId="0" borderId="5" xfId="102" applyFont="1" applyBorder="1" applyAlignment="1">
      <alignment horizontal="center" vertical="center" wrapText="1"/>
    </xf>
    <xf numFmtId="194" fontId="4" fillId="0" borderId="5" xfId="68" applyNumberFormat="1" applyFont="1" applyBorder="1" applyAlignment="1" applyProtection="1">
      <alignment horizontal="right" vertical="center" wrapText="1"/>
      <protection locked="0"/>
    </xf>
    <xf numFmtId="191" fontId="4" fillId="0" borderId="5" xfId="68" applyNumberFormat="1" applyFont="1" applyBorder="1" applyAlignment="1" applyProtection="1">
      <alignment horizontal="left" vertical="center" wrapText="1"/>
      <protection locked="0"/>
    </xf>
    <xf numFmtId="192" fontId="4" fillId="13" borderId="5" xfId="62" applyNumberFormat="1" applyFont="1" applyFill="1" applyBorder="1" applyAlignment="1">
      <alignment horizontal="right" vertical="center" wrapText="1"/>
    </xf>
    <xf numFmtId="194" fontId="4" fillId="0" borderId="86" xfId="68" applyNumberFormat="1" applyFont="1" applyBorder="1" applyAlignment="1" applyProtection="1">
      <alignment horizontal="right" vertical="center" wrapText="1"/>
      <protection locked="0"/>
    </xf>
    <xf numFmtId="0" fontId="4" fillId="0" borderId="0" xfId="102" applyFont="1" applyAlignment="1">
      <alignment horizontal="center" vertical="center" wrapText="1"/>
    </xf>
    <xf numFmtId="194" fontId="4" fillId="0" borderId="0" xfId="68" applyNumberFormat="1" applyFont="1" applyAlignment="1" applyProtection="1">
      <alignment horizontal="right" vertical="center" wrapText="1"/>
      <protection locked="0"/>
    </xf>
    <xf numFmtId="191" fontId="4" fillId="0" borderId="0" xfId="68" applyNumberFormat="1" applyFont="1" applyAlignment="1" applyProtection="1">
      <alignment horizontal="left" vertical="center" wrapText="1"/>
      <protection locked="0"/>
    </xf>
    <xf numFmtId="0" fontId="4" fillId="0" borderId="0" xfId="68" applyFont="1" applyAlignment="1">
      <alignment horizontal="center" vertical="center"/>
    </xf>
    <xf numFmtId="0" fontId="4" fillId="0" borderId="0" xfId="68" applyFont="1" applyAlignment="1">
      <alignment horizontal="left" vertical="center"/>
    </xf>
    <xf numFmtId="0" fontId="4" fillId="0" borderId="0" xfId="102" applyFont="1" applyAlignment="1">
      <alignment horizontal="center" vertical="center"/>
    </xf>
    <xf numFmtId="0" fontId="4" fillId="0" borderId="0" xfId="111" applyAlignment="1">
      <alignment horizontal="left" vertical="center" wrapText="1"/>
    </xf>
    <xf numFmtId="0" fontId="4" fillId="0" borderId="0" xfId="99" applyFont="1" applyAlignment="1">
      <alignment horizontal="center" vertical="center"/>
    </xf>
    <xf numFmtId="0" fontId="4" fillId="0" borderId="0" xfId="67" applyFont="1" applyAlignment="1">
      <alignment vertical="center"/>
    </xf>
    <xf numFmtId="0" fontId="4" fillId="0" borderId="33" xfId="67" applyFont="1" applyBorder="1" applyAlignment="1">
      <alignment vertical="center"/>
    </xf>
    <xf numFmtId="0" fontId="4" fillId="0" borderId="33" xfId="67" applyFont="1" applyBorder="1" applyAlignment="1">
      <alignment vertical="center" wrapText="1"/>
    </xf>
    <xf numFmtId="0" fontId="4" fillId="0" borderId="33" xfId="67" applyFont="1" applyBorder="1" applyAlignment="1">
      <alignment horizontal="right" vertical="center"/>
    </xf>
    <xf numFmtId="0" fontId="16" fillId="0" borderId="5" xfId="63" applyFont="1" applyBorder="1" applyAlignment="1">
      <alignment horizontal="center" vertical="center" wrapText="1"/>
    </xf>
    <xf numFmtId="0" fontId="16" fillId="0" borderId="5" xfId="63" quotePrefix="1" applyFont="1" applyBorder="1" applyAlignment="1">
      <alignment horizontal="center" vertical="center" wrapText="1"/>
    </xf>
    <xf numFmtId="194" fontId="4" fillId="0" borderId="5" xfId="67" applyNumberFormat="1" applyFont="1" applyBorder="1" applyAlignment="1" applyProtection="1">
      <alignment horizontal="right" vertical="center" wrapText="1"/>
      <protection locked="0"/>
    </xf>
    <xf numFmtId="10" fontId="4" fillId="0" borderId="5" xfId="67" applyNumberFormat="1" applyFont="1" applyBorder="1" applyAlignment="1" applyProtection="1">
      <alignment horizontal="right" vertical="center" wrapText="1"/>
      <protection locked="0"/>
    </xf>
    <xf numFmtId="191" fontId="4" fillId="0" borderId="5" xfId="67" applyNumberFormat="1" applyFont="1" applyBorder="1" applyAlignment="1" applyProtection="1">
      <alignment horizontal="left" vertical="center" wrapText="1"/>
      <protection locked="0"/>
    </xf>
    <xf numFmtId="194" fontId="4" fillId="0" borderId="86" xfId="67" applyNumberFormat="1" applyFont="1" applyBorder="1" applyAlignment="1" applyProtection="1">
      <alignment horizontal="right" vertical="center" wrapText="1"/>
      <protection locked="0"/>
    </xf>
    <xf numFmtId="10" fontId="4" fillId="0" borderId="86" xfId="67" applyNumberFormat="1" applyFont="1" applyBorder="1" applyAlignment="1" applyProtection="1">
      <alignment horizontal="right" vertical="center" wrapText="1"/>
      <protection locked="0"/>
    </xf>
    <xf numFmtId="0" fontId="4" fillId="0" borderId="33" xfId="62" applyFont="1" applyBorder="1" applyAlignment="1">
      <alignment vertical="center"/>
    </xf>
    <xf numFmtId="0" fontId="4" fillId="0" borderId="33" xfId="62" applyFont="1" applyBorder="1" applyAlignment="1">
      <alignment vertical="center" wrapText="1"/>
    </xf>
    <xf numFmtId="49" fontId="4" fillId="0" borderId="5" xfId="62" applyNumberFormat="1" applyFont="1" applyBorder="1" applyAlignment="1">
      <alignment horizontal="center" vertical="center" wrapText="1"/>
    </xf>
    <xf numFmtId="10" fontId="4" fillId="0" borderId="5" xfId="62" applyNumberFormat="1" applyFont="1" applyBorder="1" applyAlignment="1">
      <alignment horizontal="center" vertical="center" wrapText="1"/>
    </xf>
    <xf numFmtId="185" fontId="4" fillId="0" borderId="5" xfId="62" applyNumberFormat="1" applyFont="1" applyBorder="1" applyAlignment="1">
      <alignment horizontal="center" vertical="center" wrapText="1"/>
    </xf>
    <xf numFmtId="213" fontId="4" fillId="0" borderId="5" xfId="224" applyNumberFormat="1" applyFont="1" applyFill="1" applyBorder="1" applyAlignment="1">
      <alignment horizontal="center" vertical="center" wrapText="1"/>
    </xf>
    <xf numFmtId="49" fontId="4" fillId="7" borderId="5" xfId="62" applyNumberFormat="1" applyFont="1" applyFill="1" applyBorder="1" applyAlignment="1">
      <alignment horizontal="center" vertical="center" wrapText="1"/>
    </xf>
    <xf numFmtId="49" fontId="4" fillId="7" borderId="86" xfId="62" applyNumberFormat="1" applyFont="1" applyFill="1" applyBorder="1" applyAlignment="1">
      <alignment horizontal="center" vertical="center" wrapText="1"/>
    </xf>
    <xf numFmtId="10" fontId="4" fillId="7" borderId="86" xfId="62" applyNumberFormat="1" applyFont="1" applyFill="1" applyBorder="1" applyAlignment="1">
      <alignment horizontal="center" vertical="center" wrapText="1"/>
    </xf>
    <xf numFmtId="185" fontId="4" fillId="7" borderId="5" xfId="62" applyNumberFormat="1" applyFont="1" applyFill="1" applyBorder="1" applyAlignment="1">
      <alignment horizontal="center" vertical="center" wrapText="1"/>
    </xf>
    <xf numFmtId="185" fontId="4" fillId="7" borderId="86" xfId="62" applyNumberFormat="1" applyFont="1" applyFill="1" applyBorder="1" applyAlignment="1">
      <alignment horizontal="center" vertical="center" wrapText="1"/>
    </xf>
    <xf numFmtId="0" fontId="4" fillId="7" borderId="86" xfId="62" applyFont="1" applyFill="1" applyBorder="1" applyAlignment="1">
      <alignment horizontal="center" vertical="center" wrapText="1"/>
    </xf>
    <xf numFmtId="0" fontId="4" fillId="7" borderId="5" xfId="62" applyFont="1" applyFill="1" applyBorder="1" applyAlignment="1">
      <alignment horizontal="center" vertical="center" wrapText="1"/>
    </xf>
    <xf numFmtId="49" fontId="4" fillId="0" borderId="0" xfId="62" applyNumberFormat="1" applyFont="1" applyAlignment="1">
      <alignment horizontal="center" vertical="center" wrapText="1"/>
    </xf>
    <xf numFmtId="49" fontId="4" fillId="0" borderId="0" xfId="62" applyNumberFormat="1" applyFont="1" applyAlignment="1">
      <alignment horizontal="left" vertical="center" wrapText="1"/>
    </xf>
    <xf numFmtId="10" fontId="4" fillId="0" borderId="0" xfId="62" applyNumberFormat="1" applyFont="1" applyAlignment="1">
      <alignment horizontal="right" vertical="center" wrapText="1"/>
    </xf>
    <xf numFmtId="185" fontId="4" fillId="0" borderId="0" xfId="62" applyNumberFormat="1" applyFont="1" applyAlignment="1">
      <alignment horizontal="right" vertical="center" wrapText="1"/>
    </xf>
    <xf numFmtId="0" fontId="12" fillId="0" borderId="0" xfId="62" applyFont="1" applyAlignment="1">
      <alignment horizontal="center" vertical="center" wrapText="1"/>
    </xf>
    <xf numFmtId="0" fontId="12" fillId="0" borderId="0" xfId="62" applyFont="1" applyAlignment="1">
      <alignment vertical="top"/>
    </xf>
    <xf numFmtId="0" fontId="4" fillId="0" borderId="0" xfId="66" applyFont="1" applyAlignment="1">
      <alignment horizontal="left" vertical="center"/>
    </xf>
    <xf numFmtId="0" fontId="4" fillId="0" borderId="0" xfId="66" applyFont="1" applyAlignment="1">
      <alignment horizontal="left" vertical="center" wrapText="1"/>
    </xf>
    <xf numFmtId="0" fontId="4" fillId="0" borderId="0" xfId="62" applyFont="1" applyAlignment="1">
      <alignment horizontal="left" vertical="top"/>
    </xf>
    <xf numFmtId="0" fontId="4" fillId="0" borderId="0" xfId="99" applyFont="1" applyAlignment="1">
      <alignment horizontal="center" vertical="top"/>
    </xf>
    <xf numFmtId="0" fontId="4" fillId="0" borderId="0" xfId="66" applyFont="1" applyAlignment="1">
      <alignment vertical="center"/>
    </xf>
    <xf numFmtId="0" fontId="4" fillId="0" borderId="0" xfId="66" applyFont="1" applyAlignment="1">
      <alignment vertical="center" wrapText="1"/>
    </xf>
    <xf numFmtId="0" fontId="4" fillId="0" borderId="0" xfId="62" applyFont="1" applyAlignment="1">
      <alignment vertical="top"/>
    </xf>
    <xf numFmtId="0" fontId="9" fillId="0" borderId="0" xfId="35" applyFont="1"/>
    <xf numFmtId="0" fontId="9" fillId="0" borderId="0" xfId="35" applyFont="1" applyAlignment="1">
      <alignment horizontal="left" vertical="center"/>
    </xf>
    <xf numFmtId="0" fontId="9" fillId="0" borderId="0" xfId="62" applyFont="1" applyAlignment="1">
      <alignment horizontal="right"/>
    </xf>
    <xf numFmtId="0" fontId="9" fillId="0" borderId="10" xfId="99" applyFont="1" applyBorder="1" applyAlignment="1">
      <alignment horizontal="center" vertical="center" wrapText="1"/>
    </xf>
    <xf numFmtId="0" fontId="9" fillId="0" borderId="5" xfId="62" applyFont="1" applyBorder="1" applyAlignment="1">
      <alignment horizontal="centerContinuous" vertical="center" wrapText="1"/>
    </xf>
    <xf numFmtId="0" fontId="9" fillId="0" borderId="5" xfId="35" applyFont="1" applyBorder="1" applyAlignment="1">
      <alignment horizontal="center" vertical="center" wrapText="1"/>
    </xf>
    <xf numFmtId="0" fontId="9" fillId="0" borderId="84" xfId="62" applyFont="1" applyBorder="1" applyAlignment="1">
      <alignment horizontal="center" vertical="center" wrapText="1"/>
    </xf>
    <xf numFmtId="0" fontId="9" fillId="0" borderId="0" xfId="35" applyFont="1" applyAlignment="1">
      <alignment horizontal="center" vertical="center" wrapText="1"/>
    </xf>
    <xf numFmtId="0" fontId="9" fillId="0" borderId="11" xfId="62" applyFont="1" applyBorder="1" applyAlignment="1">
      <alignment horizontal="center" vertical="center" wrapText="1"/>
    </xf>
    <xf numFmtId="0" fontId="9" fillId="0" borderId="21" xfId="99" applyFont="1" applyBorder="1" applyAlignment="1">
      <alignment horizontal="center" vertical="center" wrapText="1"/>
    </xf>
    <xf numFmtId="0" fontId="9" fillId="0" borderId="21" xfId="35" quotePrefix="1" applyFont="1" applyBorder="1" applyAlignment="1">
      <alignment horizontal="center" vertical="center" wrapText="1"/>
    </xf>
    <xf numFmtId="0" fontId="9" fillId="0" borderId="5" xfId="99" applyFont="1" applyBorder="1" applyAlignment="1">
      <alignment horizontal="center" vertical="center" wrapText="1"/>
    </xf>
    <xf numFmtId="0" fontId="9" fillId="0" borderId="10" xfId="35" applyFont="1" applyBorder="1" applyAlignment="1">
      <alignment horizontal="center" vertical="center" wrapText="1"/>
    </xf>
    <xf numFmtId="0" fontId="9" fillId="0" borderId="73" xfId="35" applyFont="1" applyBorder="1" applyAlignment="1">
      <alignment horizontal="distributed" vertical="center"/>
    </xf>
    <xf numFmtId="213" fontId="9" fillId="0" borderId="5" xfId="224" applyNumberFormat="1" applyFont="1" applyFill="1" applyBorder="1"/>
    <xf numFmtId="213" fontId="9" fillId="14" borderId="5" xfId="224" applyNumberFormat="1" applyFont="1" applyFill="1" applyBorder="1"/>
    <xf numFmtId="10" fontId="9" fillId="0" borderId="5" xfId="241" applyNumberFormat="1" applyFont="1" applyFill="1" applyBorder="1"/>
    <xf numFmtId="0" fontId="9" fillId="0" borderId="11" xfId="35" applyFont="1" applyBorder="1" applyAlignment="1">
      <alignment horizontal="center" vertical="center" wrapText="1"/>
    </xf>
    <xf numFmtId="0" fontId="9" fillId="0" borderId="73" xfId="35" applyFont="1" applyBorder="1" applyAlignment="1">
      <alignment horizontal="distributed" vertical="center" wrapText="1"/>
    </xf>
    <xf numFmtId="0" fontId="9" fillId="0" borderId="21" xfId="35" applyFont="1" applyBorder="1" applyAlignment="1">
      <alignment horizontal="center" vertical="center" wrapText="1"/>
    </xf>
    <xf numFmtId="0" fontId="9" fillId="0" borderId="5" xfId="35" quotePrefix="1" applyFont="1" applyBorder="1" applyAlignment="1">
      <alignment horizontal="center" vertical="center" wrapText="1"/>
    </xf>
    <xf numFmtId="0" fontId="9" fillId="0" borderId="5" xfId="62" applyFont="1" applyBorder="1" applyAlignment="1">
      <alignment horizontal="center" vertical="center" wrapText="1"/>
    </xf>
    <xf numFmtId="0" fontId="9" fillId="0" borderId="73" xfId="35" quotePrefix="1" applyFont="1" applyBorder="1" applyAlignment="1">
      <alignment horizontal="distributed" vertical="distributed"/>
    </xf>
    <xf numFmtId="0" fontId="9" fillId="0" borderId="5" xfId="35" quotePrefix="1" applyFont="1" applyBorder="1" applyAlignment="1">
      <alignment horizontal="distributed" vertical="distributed"/>
    </xf>
    <xf numFmtId="0" fontId="9" fillId="0" borderId="5" xfId="35" applyFont="1" applyBorder="1" applyAlignment="1">
      <alignment horizontal="distributed" vertical="center"/>
    </xf>
    <xf numFmtId="0" fontId="9" fillId="0" borderId="84" xfId="99" applyFont="1" applyBorder="1" applyAlignment="1">
      <alignment horizontal="center" vertical="center" wrapText="1"/>
    </xf>
    <xf numFmtId="0" fontId="9" fillId="0" borderId="0" xfId="35" applyFont="1" applyAlignment="1">
      <alignment horizontal="center" vertical="center"/>
    </xf>
    <xf numFmtId="0" fontId="9" fillId="0" borderId="0" xfId="35" applyFont="1" applyAlignment="1">
      <alignment vertical="center"/>
    </xf>
    <xf numFmtId="0" fontId="9" fillId="0" borderId="0" xfId="111" applyFont="1" applyAlignment="1">
      <alignment horizontal="center" vertical="center"/>
    </xf>
    <xf numFmtId="0" fontId="9" fillId="0" borderId="0" xfId="57" applyFont="1" applyAlignment="1">
      <alignment vertical="center"/>
    </xf>
    <xf numFmtId="0" fontId="9" fillId="0" borderId="0" xfId="57" applyFont="1" applyAlignment="1">
      <alignment horizontal="left" vertical="center"/>
    </xf>
    <xf numFmtId="0" fontId="9" fillId="0" borderId="0" xfId="0" applyFont="1"/>
    <xf numFmtId="0" fontId="9" fillId="0" borderId="0" xfId="62" applyFont="1"/>
    <xf numFmtId="0" fontId="9" fillId="0" borderId="0" xfId="62" applyFont="1" applyAlignment="1">
      <alignment horizontal="left"/>
    </xf>
    <xf numFmtId="0" fontId="9" fillId="0" borderId="0" xfId="62" applyFont="1" applyAlignment="1">
      <alignment vertical="center"/>
    </xf>
    <xf numFmtId="0" fontId="64" fillId="0" borderId="0" xfId="62" applyFont="1" applyAlignment="1">
      <alignment horizontal="right"/>
    </xf>
    <xf numFmtId="0" fontId="9" fillId="0" borderId="5" xfId="62" applyFont="1" applyBorder="1" applyAlignment="1">
      <alignment horizontal="center" vertical="center"/>
    </xf>
    <xf numFmtId="0" fontId="9" fillId="0" borderId="10" xfId="62" applyFont="1" applyBorder="1" applyAlignment="1">
      <alignment horizontal="distributed" vertical="center"/>
    </xf>
    <xf numFmtId="0" fontId="9" fillId="0" borderId="145" xfId="62" applyFont="1" applyBorder="1" applyAlignment="1">
      <alignment horizontal="center" vertical="center"/>
    </xf>
    <xf numFmtId="0" fontId="9" fillId="0" borderId="0" xfId="62" applyFont="1" applyAlignment="1">
      <alignment horizontal="distributed" vertical="center"/>
    </xf>
    <xf numFmtId="0" fontId="9" fillId="0" borderId="21" xfId="62" quotePrefix="1" applyFont="1" applyBorder="1" applyAlignment="1">
      <alignment horizontal="center"/>
    </xf>
    <xf numFmtId="41" fontId="9" fillId="0" borderId="21" xfId="224" applyFont="1" applyFill="1" applyBorder="1" applyAlignment="1">
      <alignment horizontal="center"/>
    </xf>
    <xf numFmtId="0" fontId="9" fillId="0" borderId="5" xfId="62" applyFont="1" applyBorder="1" applyAlignment="1">
      <alignment horizontal="center"/>
    </xf>
    <xf numFmtId="0" fontId="9" fillId="0" borderId="5" xfId="62" applyFont="1" applyBorder="1"/>
    <xf numFmtId="10" fontId="9" fillId="14" borderId="5" xfId="241" applyNumberFormat="1" applyFont="1" applyFill="1" applyBorder="1"/>
    <xf numFmtId="0" fontId="9" fillId="0" borderId="5" xfId="62" applyFont="1" applyBorder="1" applyAlignment="1">
      <alignment horizontal="left"/>
    </xf>
    <xf numFmtId="0" fontId="9" fillId="0" borderId="5" xfId="62" applyFont="1" applyBorder="1" applyAlignment="1">
      <alignment horizontal="left" wrapText="1"/>
    </xf>
    <xf numFmtId="0" fontId="9" fillId="0" borderId="5" xfId="62" applyFont="1" applyBorder="1" applyAlignment="1">
      <alignment horizontal="left" vertical="center" wrapText="1"/>
    </xf>
    <xf numFmtId="0" fontId="9" fillId="0" borderId="5" xfId="62" applyFont="1" applyBorder="1" applyAlignment="1">
      <alignment horizontal="left" vertical="center"/>
    </xf>
    <xf numFmtId="0" fontId="7" fillId="0" borderId="5" xfId="62" applyFont="1" applyBorder="1" applyAlignment="1">
      <alignment horizontal="left"/>
    </xf>
    <xf numFmtId="0" fontId="9" fillId="0" borderId="5" xfId="62" quotePrefix="1" applyFont="1" applyBorder="1" applyAlignment="1">
      <alignment horizontal="center"/>
    </xf>
    <xf numFmtId="0" fontId="9" fillId="0" borderId="5" xfId="62" applyFont="1" applyBorder="1" applyAlignment="1">
      <alignment wrapText="1"/>
    </xf>
    <xf numFmtId="198" fontId="9" fillId="0" borderId="5" xfId="224" applyNumberFormat="1" applyFont="1" applyFill="1" applyBorder="1"/>
    <xf numFmtId="0" fontId="9" fillId="0" borderId="0" xfId="62" applyFont="1" applyAlignment="1">
      <alignment horizontal="center"/>
    </xf>
    <xf numFmtId="0" fontId="9" fillId="0" borderId="0" xfId="62" applyFont="1" applyAlignment="1">
      <alignment horizontal="left" vertical="center"/>
    </xf>
    <xf numFmtId="0" fontId="9" fillId="0" borderId="0" xfId="0" applyFont="1" applyAlignment="1">
      <alignment horizontal="left"/>
    </xf>
    <xf numFmtId="0" fontId="9" fillId="0" borderId="0" xfId="62" applyFont="1" applyAlignment="1">
      <alignment horizontal="center" vertical="center"/>
    </xf>
    <xf numFmtId="0" fontId="4" fillId="0" borderId="0" xfId="110" applyAlignment="1">
      <alignment wrapText="1"/>
    </xf>
    <xf numFmtId="0" fontId="4" fillId="0" borderId="0" xfId="108" applyFont="1" applyAlignment="1">
      <alignment horizontal="center" vertical="center" wrapText="1"/>
    </xf>
    <xf numFmtId="0" fontId="4" fillId="0" borderId="0" xfId="108" applyFont="1" applyAlignment="1">
      <alignment vertical="center" wrapText="1"/>
    </xf>
    <xf numFmtId="0" fontId="12" fillId="0" borderId="0" xfId="108" applyFont="1" applyAlignment="1">
      <alignment vertical="center"/>
    </xf>
    <xf numFmtId="0" fontId="43" fillId="0" borderId="5" xfId="108" applyFont="1" applyBorder="1" applyAlignment="1">
      <alignment horizontal="center" vertical="center" wrapText="1"/>
    </xf>
    <xf numFmtId="0" fontId="4" fillId="0" borderId="0" xfId="108" applyFont="1" applyAlignment="1">
      <alignment horizontal="distributed" vertical="center" wrapText="1"/>
    </xf>
    <xf numFmtId="0" fontId="16" fillId="0" borderId="5" xfId="108" quotePrefix="1" applyFont="1" applyBorder="1" applyAlignment="1">
      <alignment horizontal="center" vertical="center" wrapText="1"/>
    </xf>
    <xf numFmtId="191" fontId="4" fillId="0" borderId="5" xfId="108" applyNumberFormat="1" applyFont="1" applyBorder="1" applyAlignment="1">
      <alignment horizontal="center" vertical="center" wrapText="1"/>
    </xf>
    <xf numFmtId="191" fontId="4" fillId="0" borderId="5" xfId="108" applyNumberFormat="1" applyFont="1" applyBorder="1" applyAlignment="1">
      <alignment horizontal="left" vertical="center" wrapText="1"/>
    </xf>
    <xf numFmtId="191" fontId="4" fillId="0" borderId="5" xfId="108" quotePrefix="1" applyNumberFormat="1" applyFont="1" applyBorder="1" applyAlignment="1" applyProtection="1">
      <alignment horizontal="center" vertical="center" wrapText="1"/>
      <protection locked="0"/>
    </xf>
    <xf numFmtId="191" fontId="4" fillId="0" borderId="5" xfId="0" applyNumberFormat="1" applyFont="1" applyBorder="1" applyAlignment="1">
      <alignment horizontal="center" vertical="center" wrapText="1"/>
    </xf>
    <xf numFmtId="191" fontId="4" fillId="0" borderId="5" xfId="108" applyNumberFormat="1" applyFont="1" applyBorder="1" applyAlignment="1" applyProtection="1">
      <alignment horizontal="left" vertical="center" wrapText="1"/>
      <protection locked="0"/>
    </xf>
    <xf numFmtId="191" fontId="4" fillId="0" borderId="5" xfId="108" quotePrefix="1" applyNumberFormat="1" applyFont="1" applyBorder="1" applyAlignment="1" applyProtection="1">
      <alignment horizontal="left" vertical="center" wrapText="1"/>
      <protection locked="0"/>
    </xf>
    <xf numFmtId="191" fontId="4" fillId="0" borderId="5" xfId="108" applyNumberFormat="1" applyFont="1" applyBorder="1" applyAlignment="1" applyProtection="1">
      <alignment horizontal="center" vertical="center" wrapText="1"/>
      <protection locked="0"/>
    </xf>
    <xf numFmtId="191" fontId="12" fillId="0" borderId="5" xfId="108" applyNumberFormat="1" applyFont="1" applyBorder="1" applyAlignment="1" applyProtection="1">
      <alignment horizontal="center" vertical="center" wrapText="1"/>
      <protection locked="0"/>
    </xf>
    <xf numFmtId="0" fontId="4" fillId="0" borderId="5" xfId="108" applyFont="1" applyBorder="1" applyAlignment="1">
      <alignment horizontal="left" vertical="center" wrapText="1"/>
    </xf>
    <xf numFmtId="0" fontId="4" fillId="0" borderId="5" xfId="66" applyFont="1" applyBorder="1" applyAlignment="1">
      <alignment vertical="center" wrapText="1"/>
    </xf>
    <xf numFmtId="0" fontId="4" fillId="0" borderId="5" xfId="108" applyFont="1" applyBorder="1" applyAlignment="1">
      <alignment vertical="center" wrapText="1"/>
    </xf>
    <xf numFmtId="0" fontId="4" fillId="0" borderId="5" xfId="94" applyFont="1" applyBorder="1" applyAlignment="1">
      <alignment vertical="center" wrapText="1"/>
    </xf>
    <xf numFmtId="0" fontId="4" fillId="0" borderId="5" xfId="0" applyFont="1" applyBorder="1" applyAlignment="1">
      <alignment horizontal="left" vertical="center" wrapText="1"/>
    </xf>
    <xf numFmtId="191" fontId="4" fillId="0" borderId="5" xfId="0" quotePrefix="1" applyNumberFormat="1"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5" xfId="71" applyFont="1" applyBorder="1" applyAlignment="1">
      <alignment wrapText="1"/>
    </xf>
    <xf numFmtId="0" fontId="4" fillId="0" borderId="5" xfId="71" applyFont="1" applyBorder="1" applyAlignment="1">
      <alignment vertical="center" wrapText="1"/>
    </xf>
    <xf numFmtId="191" fontId="12" fillId="0" borderId="5" xfId="108" applyNumberFormat="1" applyFont="1" applyBorder="1" applyAlignment="1">
      <alignment horizontal="center" vertical="center" wrapText="1"/>
    </xf>
    <xf numFmtId="0" fontId="4" fillId="0" borderId="5" xfId="0" applyFont="1" applyBorder="1" applyAlignment="1">
      <alignment horizontal="left" vertical="center"/>
    </xf>
    <xf numFmtId="191" fontId="4" fillId="0" borderId="5" xfId="107" applyNumberFormat="1" applyBorder="1" applyAlignment="1">
      <alignment horizontal="center" vertical="center" wrapText="1"/>
    </xf>
    <xf numFmtId="191" fontId="4" fillId="0" borderId="5" xfId="0" applyNumberFormat="1" applyFont="1" applyBorder="1" applyAlignment="1" applyProtection="1">
      <alignment horizontal="center" vertical="center" wrapText="1"/>
      <protection locked="0"/>
    </xf>
    <xf numFmtId="191" fontId="12" fillId="0" borderId="5" xfId="0" applyNumberFormat="1" applyFont="1" applyBorder="1" applyAlignment="1">
      <alignment horizontal="center" vertical="center" wrapText="1"/>
    </xf>
    <xf numFmtId="191" fontId="12" fillId="0" borderId="1" xfId="0" applyNumberFormat="1" applyFont="1" applyBorder="1" applyAlignment="1">
      <alignment horizontal="center" vertical="center" wrapText="1"/>
    </xf>
    <xf numFmtId="0" fontId="4" fillId="0" borderId="0" xfId="108" applyFont="1" applyAlignment="1" applyProtection="1">
      <alignment horizontal="center" vertical="center" wrapText="1"/>
      <protection locked="0"/>
    </xf>
    <xf numFmtId="191" fontId="4" fillId="0" borderId="0" xfId="108" applyNumberFormat="1" applyFont="1" applyAlignment="1">
      <alignment horizontal="center" vertical="center" wrapText="1"/>
    </xf>
    <xf numFmtId="0" fontId="4" fillId="0" borderId="0" xfId="108" applyFont="1" applyAlignment="1">
      <alignment horizontal="left" vertical="center"/>
    </xf>
    <xf numFmtId="0" fontId="12" fillId="0" borderId="0" xfId="108" applyFont="1" applyAlignment="1">
      <alignment horizontal="left" vertical="center"/>
    </xf>
    <xf numFmtId="0" fontId="4" fillId="0" borderId="0" xfId="108" applyFont="1" applyAlignment="1">
      <alignment horizontal="left" vertical="center" wrapText="1"/>
    </xf>
    <xf numFmtId="0" fontId="67" fillId="0" borderId="21" xfId="99" quotePrefix="1" applyFont="1" applyBorder="1" applyAlignment="1">
      <alignment horizontal="center" vertical="center" wrapText="1"/>
    </xf>
    <xf numFmtId="195" fontId="69" fillId="0" borderId="5" xfId="179" applyNumberFormat="1" applyFont="1" applyFill="1" applyBorder="1" applyAlignment="1">
      <alignment vertical="center" wrapText="1"/>
    </xf>
    <xf numFmtId="195" fontId="69" fillId="0" borderId="19" xfId="179" applyNumberFormat="1" applyFont="1" applyFill="1" applyBorder="1" applyAlignment="1">
      <alignment vertical="center" wrapText="1"/>
    </xf>
    <xf numFmtId="0" fontId="66" fillId="0" borderId="0" xfId="119" applyFont="1" applyAlignment="1" applyProtection="1">
      <alignment vertical="center"/>
      <protection locked="0"/>
    </xf>
    <xf numFmtId="0" fontId="66" fillId="0" borderId="0" xfId="0" applyFont="1"/>
    <xf numFmtId="0" fontId="66" fillId="0" borderId="0" xfId="51" applyFont="1" applyAlignment="1">
      <alignment horizontal="left" vertical="center"/>
    </xf>
    <xf numFmtId="0" fontId="66" fillId="0" borderId="0" xfId="51" applyFont="1" applyAlignment="1">
      <alignment horizontal="center" vertical="center"/>
    </xf>
    <xf numFmtId="0" fontId="66" fillId="0" borderId="0" xfId="54" applyFont="1" applyAlignment="1">
      <alignment horizontal="left" vertical="center"/>
    </xf>
    <xf numFmtId="0" fontId="66" fillId="0" borderId="5" xfId="54" applyFont="1" applyBorder="1" applyAlignment="1">
      <alignment horizontal="center" vertical="center" wrapText="1"/>
    </xf>
    <xf numFmtId="0" fontId="72" fillId="0" borderId="5" xfId="62" quotePrefix="1" applyFont="1" applyBorder="1" applyAlignment="1">
      <alignment horizontal="center" vertical="center"/>
    </xf>
    <xf numFmtId="0" fontId="73" fillId="0" borderId="0" xfId="0" applyFont="1"/>
    <xf numFmtId="0" fontId="66" fillId="0" borderId="0" xfId="54" applyFont="1" applyAlignment="1">
      <alignment horizontal="left" vertical="center" wrapText="1"/>
    </xf>
    <xf numFmtId="0" fontId="66" fillId="0" borderId="0" xfId="0" applyFont="1" applyAlignment="1">
      <alignment horizontal="center"/>
    </xf>
    <xf numFmtId="0" fontId="66" fillId="0" borderId="5" xfId="0" applyFont="1" applyBorder="1" applyAlignment="1">
      <alignment horizontal="center" vertical="center"/>
    </xf>
    <xf numFmtId="179" fontId="68" fillId="0" borderId="5" xfId="122" applyNumberFormat="1" applyFont="1" applyBorder="1" applyAlignment="1" applyProtection="1">
      <alignment horizontal="center" vertical="center" wrapText="1"/>
    </xf>
    <xf numFmtId="9" fontId="68" fillId="0" borderId="5" xfId="238" applyFont="1" applyBorder="1" applyAlignment="1" applyProtection="1">
      <alignment horizontal="center" vertical="center" wrapText="1"/>
    </xf>
    <xf numFmtId="0" fontId="66" fillId="0" borderId="0" xfId="113" applyFont="1"/>
    <xf numFmtId="0" fontId="68" fillId="0" borderId="0" xfId="62" applyFont="1" applyAlignment="1">
      <alignment vertical="center" wrapText="1"/>
    </xf>
    <xf numFmtId="0" fontId="68" fillId="0" borderId="0" xfId="109" applyFont="1" applyAlignment="1">
      <alignment vertical="center" wrapText="1"/>
    </xf>
    <xf numFmtId="0" fontId="68" fillId="0" borderId="0" xfId="109" applyFont="1" applyAlignment="1">
      <alignment wrapText="1"/>
    </xf>
    <xf numFmtId="0" fontId="68" fillId="0" borderId="0" xfId="62" applyFont="1" applyAlignment="1">
      <alignment vertical="center"/>
    </xf>
    <xf numFmtId="0" fontId="68" fillId="0" borderId="0" xfId="62" applyFont="1" applyAlignment="1">
      <alignment horizontal="right" vertical="center"/>
    </xf>
    <xf numFmtId="0" fontId="74" fillId="0" borderId="5" xfId="62" applyFont="1" applyBorder="1" applyAlignment="1">
      <alignment horizontal="center" vertical="center" wrapText="1"/>
    </xf>
    <xf numFmtId="0" fontId="74" fillId="0" borderId="5" xfId="62" applyFont="1" applyBorder="1" applyAlignment="1">
      <alignment vertical="center" wrapText="1"/>
    </xf>
    <xf numFmtId="49" fontId="74" fillId="0" borderId="5" xfId="62" applyNumberFormat="1" applyFont="1" applyBorder="1" applyAlignment="1">
      <alignment horizontal="center" vertical="center" wrapText="1"/>
    </xf>
    <xf numFmtId="0" fontId="68" fillId="0" borderId="5" xfId="62" applyFont="1" applyBorder="1" applyAlignment="1">
      <alignment horizontal="center" vertical="center" wrapText="1"/>
    </xf>
    <xf numFmtId="191" fontId="68" fillId="0" borderId="5" xfId="62" applyNumberFormat="1" applyFont="1" applyBorder="1" applyAlignment="1">
      <alignment horizontal="center" vertical="center" wrapText="1"/>
    </xf>
    <xf numFmtId="191" fontId="68" fillId="0" borderId="5" xfId="62" applyNumberFormat="1" applyFont="1" applyBorder="1" applyAlignment="1">
      <alignment horizontal="left" vertical="center" wrapText="1"/>
    </xf>
    <xf numFmtId="196" fontId="68" fillId="0" borderId="5" xfId="62" applyNumberFormat="1" applyFont="1" applyBorder="1" applyAlignment="1">
      <alignment horizontal="right" vertical="center" wrapText="1"/>
    </xf>
    <xf numFmtId="192" fontId="68" fillId="0" borderId="5" xfId="62" applyNumberFormat="1" applyFont="1" applyBorder="1" applyAlignment="1">
      <alignment horizontal="right" vertical="center" wrapText="1"/>
    </xf>
    <xf numFmtId="213" fontId="68" fillId="0" borderId="5" xfId="224" applyNumberFormat="1" applyFont="1" applyFill="1" applyBorder="1" applyAlignment="1">
      <alignment wrapText="1"/>
    </xf>
    <xf numFmtId="0" fontId="68" fillId="0" borderId="0" xfId="62" applyFont="1" applyAlignment="1">
      <alignment horizontal="center" vertical="center" wrapText="1"/>
    </xf>
    <xf numFmtId="191" fontId="68" fillId="0" borderId="0" xfId="62" applyNumberFormat="1" applyFont="1" applyAlignment="1">
      <alignment horizontal="center" vertical="center" wrapText="1"/>
    </xf>
    <xf numFmtId="191" fontId="68" fillId="0" borderId="0" xfId="62" applyNumberFormat="1" applyFont="1" applyAlignment="1">
      <alignment horizontal="left" vertical="center" wrapText="1"/>
    </xf>
    <xf numFmtId="196" fontId="68" fillId="0" borderId="0" xfId="62" applyNumberFormat="1" applyFont="1" applyAlignment="1">
      <alignment horizontal="right" vertical="center" wrapText="1"/>
    </xf>
    <xf numFmtId="192" fontId="68" fillId="0" borderId="0" xfId="62" applyNumberFormat="1" applyFont="1" applyAlignment="1">
      <alignment horizontal="right" vertical="center" wrapText="1"/>
    </xf>
    <xf numFmtId="213" fontId="68" fillId="0" borderId="0" xfId="224" applyNumberFormat="1" applyFont="1" applyFill="1" applyBorder="1" applyAlignment="1">
      <alignment wrapText="1"/>
    </xf>
    <xf numFmtId="0" fontId="68" fillId="0" borderId="0" xfId="62" applyFont="1" applyAlignment="1">
      <alignment horizontal="center" vertical="center"/>
    </xf>
    <xf numFmtId="0" fontId="68" fillId="0" borderId="0" xfId="62" applyFont="1" applyAlignment="1">
      <alignment horizontal="left" vertical="center" wrapText="1"/>
    </xf>
    <xf numFmtId="0" fontId="68" fillId="0" borderId="0" xfId="62" applyFont="1" applyAlignment="1">
      <alignment horizontal="left" vertical="center"/>
    </xf>
    <xf numFmtId="0" fontId="68" fillId="0" borderId="0" xfId="0" applyFont="1"/>
    <xf numFmtId="0" fontId="68" fillId="0" borderId="0" xfId="0" applyFont="1" applyAlignment="1">
      <alignment vertical="center"/>
    </xf>
    <xf numFmtId="0" fontId="68" fillId="0" borderId="0" xfId="99" applyFont="1" applyAlignment="1">
      <alignment horizontal="center" vertical="center" wrapText="1"/>
    </xf>
    <xf numFmtId="0" fontId="68" fillId="0" borderId="0" xfId="83" applyFont="1" applyAlignment="1">
      <alignment vertical="center"/>
    </xf>
    <xf numFmtId="0" fontId="74" fillId="0" borderId="5" xfId="62" quotePrefix="1" applyFont="1" applyBorder="1" applyAlignment="1">
      <alignment horizontal="center" vertical="center" wrapText="1"/>
    </xf>
    <xf numFmtId="192" fontId="68" fillId="0" borderId="5" xfId="62" applyNumberFormat="1" applyFont="1" applyBorder="1" applyAlignment="1">
      <alignment horizontal="left" vertical="center" wrapText="1"/>
    </xf>
    <xf numFmtId="185" fontId="68" fillId="0" borderId="5" xfId="62" applyNumberFormat="1" applyFont="1" applyBorder="1" applyAlignment="1">
      <alignment horizontal="right" vertical="center" wrapText="1"/>
    </xf>
    <xf numFmtId="179" fontId="68" fillId="7" borderId="5" xfId="122" applyNumberFormat="1" applyFont="1" applyFill="1" applyBorder="1" applyAlignment="1">
      <alignment horizontal="right" vertical="center" wrapText="1"/>
    </xf>
    <xf numFmtId="0" fontId="68" fillId="0" borderId="4" xfId="62" applyFont="1" applyBorder="1" applyAlignment="1">
      <alignment vertical="center" wrapText="1"/>
    </xf>
    <xf numFmtId="192" fontId="68" fillId="0" borderId="5" xfId="109" applyNumberFormat="1" applyFont="1" applyBorder="1" applyAlignment="1">
      <alignment horizontal="right" vertical="center" wrapText="1"/>
    </xf>
    <xf numFmtId="192" fontId="68" fillId="0" borderId="0" xfId="62" applyNumberFormat="1" applyFont="1" applyAlignment="1">
      <alignment horizontal="left" vertical="center" wrapText="1"/>
    </xf>
    <xf numFmtId="192" fontId="68" fillId="0" borderId="0" xfId="109" applyNumberFormat="1" applyFont="1" applyAlignment="1">
      <alignment horizontal="right" vertical="center" wrapText="1"/>
    </xf>
    <xf numFmtId="0" fontId="68" fillId="0" borderId="0" xfId="83" applyFont="1" applyAlignment="1">
      <alignment vertical="center" wrapText="1"/>
    </xf>
    <xf numFmtId="49" fontId="68" fillId="0" borderId="0" xfId="62" applyNumberFormat="1" applyFont="1" applyAlignment="1">
      <alignment vertical="center"/>
    </xf>
    <xf numFmtId="0" fontId="12" fillId="0" borderId="5" xfId="62" applyFont="1" applyBorder="1" applyAlignment="1">
      <alignment horizontal="left" vertical="center" wrapText="1"/>
    </xf>
    <xf numFmtId="183" fontId="38" fillId="0" borderId="0" xfId="51" applyNumberFormat="1" applyFont="1" applyAlignment="1">
      <alignment horizontal="center" vertical="center"/>
    </xf>
    <xf numFmtId="182" fontId="38" fillId="0" borderId="0" xfId="51" applyNumberFormat="1" applyFont="1" applyAlignment="1">
      <alignment horizontal="center" vertical="center"/>
    </xf>
    <xf numFmtId="0" fontId="56" fillId="0" borderId="0" xfId="51" applyFont="1" applyAlignment="1">
      <alignment horizontal="left" vertical="center"/>
    </xf>
    <xf numFmtId="0" fontId="56" fillId="0" borderId="3" xfId="51" applyFont="1" applyBorder="1" applyAlignment="1">
      <alignment horizontal="center" vertical="center"/>
    </xf>
    <xf numFmtId="0" fontId="38" fillId="0" borderId="3" xfId="51" applyFont="1" applyBorder="1" applyAlignment="1">
      <alignment vertical="center"/>
    </xf>
    <xf numFmtId="0" fontId="38" fillId="0" borderId="3" xfId="51" applyFont="1" applyBorder="1" applyAlignment="1">
      <alignment horizontal="right"/>
    </xf>
    <xf numFmtId="0" fontId="56" fillId="0" borderId="0" xfId="55" applyFont="1" applyAlignment="1">
      <alignment horizontal="center" vertical="center"/>
    </xf>
    <xf numFmtId="0" fontId="56" fillId="0" borderId="34" xfId="55" applyFont="1" applyBorder="1" applyAlignment="1">
      <alignment horizontal="center" vertical="center" wrapText="1"/>
    </xf>
    <xf numFmtId="0" fontId="56" fillId="0" borderId="102" xfId="55" applyFont="1" applyBorder="1" applyAlignment="1">
      <alignment horizontal="center" vertical="center" wrapText="1"/>
    </xf>
    <xf numFmtId="0" fontId="57" fillId="0" borderId="0" xfId="55" applyFont="1" applyAlignment="1">
      <alignment horizontal="center" vertical="center" wrapText="1"/>
    </xf>
    <xf numFmtId="0" fontId="56" fillId="0" borderId="190" xfId="55" applyFont="1" applyBorder="1" applyAlignment="1">
      <alignment horizontal="center" vertical="center"/>
    </xf>
    <xf numFmtId="0" fontId="38" fillId="0" borderId="210" xfId="55" applyFont="1" applyBorder="1" applyAlignment="1">
      <alignment vertical="center"/>
    </xf>
    <xf numFmtId="0" fontId="38" fillId="0" borderId="7" xfId="55" applyFont="1" applyBorder="1" applyAlignment="1">
      <alignment vertical="center"/>
    </xf>
    <xf numFmtId="180" fontId="38" fillId="0" borderId="211" xfId="55" applyNumberFormat="1" applyFont="1" applyBorder="1" applyAlignment="1" applyProtection="1">
      <alignment horizontal="center" vertical="center"/>
      <protection locked="0"/>
    </xf>
    <xf numFmtId="182" fontId="38" fillId="0" borderId="39" xfId="55" applyNumberFormat="1" applyFont="1" applyBorder="1" applyAlignment="1" applyProtection="1">
      <alignment horizontal="center" vertical="center"/>
      <protection locked="0"/>
    </xf>
    <xf numFmtId="182" fontId="38" fillId="0" borderId="38" xfId="55" applyNumberFormat="1" applyFont="1" applyBorder="1" applyAlignment="1">
      <alignment horizontal="center" vertical="center"/>
    </xf>
    <xf numFmtId="182" fontId="38" fillId="0" borderId="212" xfId="55" applyNumberFormat="1" applyFont="1" applyBorder="1" applyAlignment="1">
      <alignment horizontal="center" vertical="center"/>
    </xf>
    <xf numFmtId="180" fontId="38" fillId="0" borderId="213" xfId="55" applyNumberFormat="1" applyFont="1" applyBorder="1" applyAlignment="1">
      <alignment horizontal="center" vertical="center"/>
    </xf>
    <xf numFmtId="0" fontId="38" fillId="0" borderId="25" xfId="55" applyFont="1" applyBorder="1" applyAlignment="1">
      <alignment vertical="center"/>
    </xf>
    <xf numFmtId="180" fontId="38" fillId="0" borderId="214" xfId="55" applyNumberFormat="1" applyFont="1" applyBorder="1" applyAlignment="1" applyProtection="1">
      <alignment horizontal="center" vertical="center"/>
      <protection locked="0"/>
    </xf>
    <xf numFmtId="182" fontId="38" fillId="0" borderId="43" xfId="55" applyNumberFormat="1" applyFont="1" applyBorder="1" applyAlignment="1" applyProtection="1">
      <alignment horizontal="center" vertical="center"/>
      <protection locked="0"/>
    </xf>
    <xf numFmtId="182" fontId="38" fillId="0" borderId="42" xfId="55" applyNumberFormat="1" applyFont="1" applyBorder="1" applyAlignment="1">
      <alignment horizontal="center" vertical="center"/>
    </xf>
    <xf numFmtId="182" fontId="38" fillId="0" borderId="215" xfId="55" applyNumberFormat="1" applyFont="1" applyBorder="1" applyAlignment="1">
      <alignment horizontal="center" vertical="center"/>
    </xf>
    <xf numFmtId="180" fontId="38" fillId="0" borderId="216" xfId="55" applyNumberFormat="1" applyFont="1" applyBorder="1" applyAlignment="1">
      <alignment horizontal="center" vertical="center"/>
    </xf>
    <xf numFmtId="180" fontId="38" fillId="0" borderId="214" xfId="55" applyNumberFormat="1" applyFont="1" applyBorder="1" applyAlignment="1">
      <alignment horizontal="center" vertical="center"/>
    </xf>
    <xf numFmtId="182" fontId="38" fillId="0" borderId="217" xfId="55" applyNumberFormat="1" applyFont="1" applyBorder="1" applyAlignment="1">
      <alignment horizontal="center" vertical="center"/>
    </xf>
    <xf numFmtId="182" fontId="38" fillId="0" borderId="214" xfId="55" applyNumberFormat="1" applyFont="1" applyBorder="1" applyAlignment="1">
      <alignment horizontal="center" vertical="center"/>
    </xf>
    <xf numFmtId="180" fontId="38" fillId="0" borderId="97" xfId="55" applyNumberFormat="1" applyFont="1" applyBorder="1" applyAlignment="1">
      <alignment horizontal="center" vertical="center"/>
    </xf>
    <xf numFmtId="0" fontId="38" fillId="0" borderId="95" xfId="55" applyFont="1" applyBorder="1" applyAlignment="1">
      <alignment horizontal="left" vertical="center"/>
    </xf>
    <xf numFmtId="0" fontId="38" fillId="0" borderId="11" xfId="55" applyFont="1" applyBorder="1" applyAlignment="1">
      <alignment vertical="center"/>
    </xf>
    <xf numFmtId="180" fontId="38" fillId="0" borderId="218" xfId="55" applyNumberFormat="1" applyFont="1" applyBorder="1" applyAlignment="1" applyProtection="1">
      <alignment horizontal="center" vertical="center"/>
      <protection locked="0"/>
    </xf>
    <xf numFmtId="182" fontId="38" fillId="0" borderId="102" xfId="55" applyNumberFormat="1" applyFont="1" applyBorder="1" applyAlignment="1" applyProtection="1">
      <alignment horizontal="center" vertical="center"/>
      <protection locked="0"/>
    </xf>
    <xf numFmtId="182" fontId="38" fillId="0" borderId="102" xfId="55" applyNumberFormat="1" applyFont="1" applyBorder="1" applyAlignment="1">
      <alignment horizontal="center" vertical="center"/>
    </xf>
    <xf numFmtId="180" fontId="38" fillId="0" borderId="104" xfId="55" applyNumberFormat="1" applyFont="1" applyBorder="1" applyAlignment="1">
      <alignment horizontal="center" vertical="center"/>
    </xf>
    <xf numFmtId="180" fontId="38" fillId="0" borderId="138" xfId="55" applyNumberFormat="1" applyFont="1" applyBorder="1" applyAlignment="1" applyProtection="1">
      <alignment horizontal="center" vertical="center"/>
      <protection locked="0"/>
    </xf>
    <xf numFmtId="182" fontId="38" fillId="0" borderId="217" xfId="55" applyNumberFormat="1" applyFont="1" applyBorder="1" applyAlignment="1" applyProtection="1">
      <alignment horizontal="center" vertical="center"/>
      <protection locked="0"/>
    </xf>
    <xf numFmtId="180" fontId="38" fillId="0" borderId="219" xfId="55" applyNumberFormat="1" applyFont="1" applyBorder="1" applyAlignment="1">
      <alignment horizontal="center" vertical="center"/>
    </xf>
    <xf numFmtId="0" fontId="38" fillId="0" borderId="220" xfId="55" applyFont="1" applyBorder="1" applyAlignment="1">
      <alignment horizontal="left" vertical="center" indent="2"/>
    </xf>
    <xf numFmtId="0" fontId="38" fillId="0" borderId="221" xfId="55" applyFont="1" applyBorder="1" applyAlignment="1">
      <alignment vertical="center"/>
    </xf>
    <xf numFmtId="180" fontId="38" fillId="0" borderId="222" xfId="55" applyNumberFormat="1" applyFont="1" applyBorder="1" applyAlignment="1" applyProtection="1">
      <alignment horizontal="center" vertical="center"/>
      <protection locked="0"/>
    </xf>
    <xf numFmtId="182" fontId="38" fillId="0" borderId="55" xfId="55" applyNumberFormat="1" applyFont="1" applyBorder="1" applyAlignment="1" applyProtection="1">
      <alignment horizontal="center" vertical="center"/>
      <protection locked="0"/>
    </xf>
    <xf numFmtId="182" fontId="38" fillId="0" borderId="55" xfId="55" applyNumberFormat="1" applyFont="1" applyBorder="1" applyAlignment="1">
      <alignment horizontal="center" vertical="center"/>
    </xf>
    <xf numFmtId="180" fontId="38" fillId="0" borderId="223" xfId="55" applyNumberFormat="1" applyFont="1" applyBorder="1" applyAlignment="1">
      <alignment horizontal="center" vertical="center"/>
    </xf>
    <xf numFmtId="180" fontId="38" fillId="0" borderId="120" xfId="55" applyNumberFormat="1" applyFont="1" applyBorder="1" applyAlignment="1">
      <alignment horizontal="center" vertical="center"/>
    </xf>
    <xf numFmtId="0" fontId="7" fillId="0" borderId="0" xfId="55" applyFont="1" applyAlignment="1">
      <alignment vertical="center"/>
    </xf>
    <xf numFmtId="0" fontId="99" fillId="0" borderId="0" xfId="62" applyFont="1" applyAlignment="1" applyProtection="1">
      <alignment horizontal="left" vertical="center"/>
      <protection locked="0"/>
    </xf>
    <xf numFmtId="0" fontId="98" fillId="0" borderId="0" xfId="72" applyFont="1" applyAlignment="1">
      <alignment vertical="center" wrapText="1"/>
    </xf>
    <xf numFmtId="0" fontId="98" fillId="0" borderId="0" xfId="51" applyFont="1" applyAlignment="1">
      <alignment vertical="center" wrapText="1"/>
    </xf>
    <xf numFmtId="0" fontId="98" fillId="0" borderId="0" xfId="51" applyFont="1" applyAlignment="1">
      <alignment horizontal="center" vertical="center" wrapText="1"/>
    </xf>
    <xf numFmtId="0" fontId="97" fillId="0" borderId="0" xfId="119" applyFont="1" applyAlignment="1" applyProtection="1">
      <alignment vertical="center"/>
      <protection locked="0"/>
    </xf>
    <xf numFmtId="0" fontId="99" fillId="0" borderId="0" xfId="51" applyFont="1" applyAlignment="1">
      <alignment horizontal="center" vertical="center"/>
    </xf>
    <xf numFmtId="0" fontId="99" fillId="0" borderId="0" xfId="51" applyFont="1"/>
    <xf numFmtId="0" fontId="99" fillId="0" borderId="0" xfId="51" applyFont="1" applyAlignment="1">
      <alignment horizontal="left" vertical="center"/>
    </xf>
    <xf numFmtId="0" fontId="99" fillId="0" borderId="0" xfId="55" applyFont="1"/>
    <xf numFmtId="0" fontId="99" fillId="0" borderId="0" xfId="55" applyFont="1" applyAlignment="1">
      <alignment vertical="center"/>
    </xf>
    <xf numFmtId="0" fontId="99" fillId="0" borderId="0" xfId="51" applyFont="1" applyAlignment="1">
      <alignment horizontal="right" vertical="center"/>
    </xf>
    <xf numFmtId="0" fontId="99" fillId="0" borderId="63" xfId="55" applyFont="1" applyBorder="1" applyAlignment="1">
      <alignment horizontal="center" vertical="center"/>
    </xf>
    <xf numFmtId="0" fontId="99" fillId="0" borderId="64" xfId="55" applyFont="1" applyBorder="1" applyAlignment="1">
      <alignment horizontal="center" vertical="center"/>
    </xf>
    <xf numFmtId="0" fontId="99" fillId="0" borderId="230" xfId="55" applyFont="1" applyBorder="1" applyAlignment="1">
      <alignment horizontal="center" vertical="center"/>
    </xf>
    <xf numFmtId="0" fontId="103" fillId="0" borderId="231" xfId="55" applyFont="1" applyBorder="1" applyAlignment="1">
      <alignment horizontal="center" vertical="center"/>
    </xf>
    <xf numFmtId="0" fontId="99" fillId="0" borderId="232" xfId="55" applyFont="1" applyBorder="1" applyAlignment="1">
      <alignment horizontal="left" vertical="center" indent="1"/>
    </xf>
    <xf numFmtId="183" fontId="99" fillId="0" borderId="127" xfId="55" applyNumberFormat="1" applyFont="1" applyBorder="1" applyAlignment="1">
      <alignment horizontal="center" vertical="center"/>
    </xf>
    <xf numFmtId="10" fontId="99" fillId="0" borderId="211" xfId="55" applyNumberFormat="1" applyFont="1" applyBorder="1" applyAlignment="1">
      <alignment horizontal="center" vertical="center"/>
    </xf>
    <xf numFmtId="182" fontId="99" fillId="0" borderId="233" xfId="55" applyNumberFormat="1" applyFont="1" applyBorder="1" applyAlignment="1">
      <alignment horizontal="center" vertical="center"/>
    </xf>
    <xf numFmtId="183" fontId="99" fillId="0" borderId="96" xfId="55" applyNumberFormat="1" applyFont="1" applyBorder="1" applyAlignment="1">
      <alignment horizontal="center" vertical="center"/>
    </xf>
    <xf numFmtId="10" fontId="99" fillId="0" borderId="214" xfId="55" applyNumberFormat="1" applyFont="1" applyBorder="1" applyAlignment="1">
      <alignment horizontal="center" vertical="center"/>
    </xf>
    <xf numFmtId="182" fontId="99" fillId="0" borderId="234" xfId="55" applyNumberFormat="1" applyFont="1" applyBorder="1" applyAlignment="1">
      <alignment horizontal="center" vertical="center"/>
    </xf>
    <xf numFmtId="0" fontId="104" fillId="0" borderId="0" xfId="55" applyFont="1"/>
    <xf numFmtId="0" fontId="99" fillId="0" borderId="235" xfId="55" applyFont="1" applyBorder="1" applyAlignment="1">
      <alignment horizontal="left" vertical="center" indent="1"/>
    </xf>
    <xf numFmtId="183" fontId="99" fillId="0" borderId="236" xfId="55" applyNumberFormat="1" applyFont="1" applyBorder="1" applyAlignment="1">
      <alignment horizontal="center" vertical="center"/>
    </xf>
    <xf numFmtId="0" fontId="99" fillId="5" borderId="237" xfId="55" applyFont="1" applyFill="1" applyBorder="1" applyAlignment="1">
      <alignment horizontal="center" vertical="center"/>
    </xf>
    <xf numFmtId="182" fontId="99" fillId="0" borderId="238" xfId="55" applyNumberFormat="1" applyFont="1" applyBorder="1" applyAlignment="1">
      <alignment horizontal="center" vertical="center"/>
    </xf>
    <xf numFmtId="0" fontId="99" fillId="0" borderId="69" xfId="55" applyFont="1" applyBorder="1" applyAlignment="1">
      <alignment horizontal="left" vertical="center" indent="1"/>
    </xf>
    <xf numFmtId="183" fontId="99" fillId="5" borderId="70" xfId="55" applyNumberFormat="1" applyFont="1" applyFill="1" applyBorder="1" applyAlignment="1">
      <alignment horizontal="center" vertical="center"/>
    </xf>
    <xf numFmtId="0" fontId="99" fillId="5" borderId="60" xfId="55" applyFont="1" applyFill="1" applyBorder="1" applyAlignment="1">
      <alignment horizontal="center" vertical="center"/>
    </xf>
    <xf numFmtId="176" fontId="99" fillId="8" borderId="239" xfId="55" applyNumberFormat="1" applyFont="1" applyFill="1" applyBorder="1" applyAlignment="1">
      <alignment horizontal="center"/>
    </xf>
    <xf numFmtId="0" fontId="99" fillId="0" borderId="240" xfId="55" applyFont="1" applyBorder="1" applyAlignment="1">
      <alignment horizontal="center" vertical="center"/>
    </xf>
    <xf numFmtId="183" fontId="99" fillId="0" borderId="67" xfId="55" applyNumberFormat="1" applyFont="1" applyBorder="1" applyAlignment="1">
      <alignment horizontal="center" vertical="center"/>
    </xf>
    <xf numFmtId="183" fontId="99" fillId="0" borderId="140" xfId="55" applyNumberFormat="1" applyFont="1" applyBorder="1" applyAlignment="1">
      <alignment horizontal="center" vertical="center"/>
    </xf>
    <xf numFmtId="0" fontId="99" fillId="0" borderId="241" xfId="55" applyFont="1" applyBorder="1" applyAlignment="1">
      <alignment horizontal="left" vertical="center" indent="1"/>
    </xf>
    <xf numFmtId="183" fontId="99" fillId="5" borderId="242" xfId="55" applyNumberFormat="1" applyFont="1" applyFill="1" applyBorder="1" applyAlignment="1">
      <alignment horizontal="center" vertical="center"/>
    </xf>
    <xf numFmtId="0" fontId="99" fillId="5" borderId="243" xfId="55" applyFont="1" applyFill="1" applyBorder="1" applyAlignment="1">
      <alignment horizontal="center" vertical="center"/>
    </xf>
    <xf numFmtId="176" fontId="99" fillId="8" borderId="244" xfId="55" applyNumberFormat="1" applyFont="1" applyFill="1" applyBorder="1" applyAlignment="1">
      <alignment horizontal="center"/>
    </xf>
    <xf numFmtId="0" fontId="99" fillId="0" borderId="0" xfId="55" applyFont="1" applyAlignment="1">
      <alignment horizontal="left" vertical="center"/>
    </xf>
    <xf numFmtId="0" fontId="99" fillId="0" borderId="0" xfId="55" applyFont="1" applyAlignment="1">
      <alignment horizontal="center" vertical="center"/>
    </xf>
    <xf numFmtId="0" fontId="99" fillId="0" borderId="73" xfId="55" applyFont="1" applyBorder="1" applyAlignment="1">
      <alignment horizontal="center" vertical="center"/>
    </xf>
    <xf numFmtId="0" fontId="99" fillId="0" borderId="5" xfId="55" applyFont="1" applyBorder="1" applyAlignment="1">
      <alignment horizontal="center" vertical="center"/>
    </xf>
    <xf numFmtId="0" fontId="99" fillId="0" borderId="77" xfId="55" applyFont="1" applyBorder="1" applyAlignment="1">
      <alignment horizontal="center" vertical="center"/>
    </xf>
    <xf numFmtId="176" fontId="99" fillId="0" borderId="25" xfId="55" applyNumberFormat="1" applyFont="1" applyBorder="1" applyAlignment="1">
      <alignment horizontal="center" vertical="center"/>
    </xf>
    <xf numFmtId="0" fontId="99" fillId="0" borderId="78" xfId="55" applyFont="1" applyBorder="1" applyAlignment="1">
      <alignment horizontal="center" vertical="center"/>
    </xf>
    <xf numFmtId="176" fontId="99" fillId="0" borderId="79" xfId="55" applyNumberFormat="1" applyFont="1" applyBorder="1" applyAlignment="1">
      <alignment horizontal="center" vertical="center"/>
    </xf>
    <xf numFmtId="0" fontId="97" fillId="0" borderId="0" xfId="62" applyFont="1" applyAlignment="1">
      <alignment vertical="center"/>
    </xf>
    <xf numFmtId="0" fontId="99" fillId="0" borderId="0" xfId="62" applyFont="1" applyAlignment="1">
      <alignment vertical="center"/>
    </xf>
    <xf numFmtId="0" fontId="99" fillId="0" borderId="0" xfId="109" applyFont="1" applyAlignment="1">
      <alignment vertical="center"/>
    </xf>
    <xf numFmtId="0" fontId="99" fillId="0" borderId="0" xfId="0" applyFont="1" applyAlignment="1">
      <alignment vertical="center"/>
    </xf>
    <xf numFmtId="0" fontId="99" fillId="0" borderId="10" xfId="62" applyFont="1" applyBorder="1" applyAlignment="1">
      <alignment horizontal="distributed" vertical="center" wrapText="1"/>
    </xf>
    <xf numFmtId="0" fontId="99" fillId="0" borderId="11" xfId="62" applyFont="1" applyBorder="1" applyAlignment="1">
      <alignment horizontal="center" vertical="center"/>
    </xf>
    <xf numFmtId="0" fontId="99" fillId="0" borderId="11" xfId="62" applyFont="1" applyBorder="1" applyAlignment="1">
      <alignment horizontal="distributed" vertical="center" wrapText="1"/>
    </xf>
    <xf numFmtId="49" fontId="99" fillId="0" borderId="21" xfId="62" applyNumberFormat="1" applyFont="1" applyBorder="1" applyAlignment="1">
      <alignment horizontal="center" vertical="center" wrapText="1"/>
    </xf>
    <xf numFmtId="49" fontId="99" fillId="0" borderId="5" xfId="62" applyNumberFormat="1" applyFont="1" applyBorder="1" applyAlignment="1">
      <alignment horizontal="center" vertical="center"/>
    </xf>
    <xf numFmtId="191" fontId="99" fillId="0" borderId="5" xfId="62" applyNumberFormat="1" applyFont="1" applyBorder="1" applyAlignment="1">
      <alignment horizontal="left" vertical="center" wrapText="1"/>
    </xf>
    <xf numFmtId="191" fontId="99" fillId="0" borderId="73" xfId="62" applyNumberFormat="1" applyFont="1" applyBorder="1" applyAlignment="1">
      <alignment horizontal="left" vertical="center" wrapText="1"/>
    </xf>
    <xf numFmtId="191" fontId="99" fillId="0" borderId="0" xfId="62" applyNumberFormat="1" applyFont="1" applyAlignment="1">
      <alignment horizontal="left" vertical="center" wrapText="1"/>
    </xf>
    <xf numFmtId="191" fontId="99" fillId="0" borderId="5" xfId="62" applyNumberFormat="1" applyFont="1" applyBorder="1" applyAlignment="1">
      <alignment horizontal="center" vertical="center" wrapText="1"/>
    </xf>
    <xf numFmtId="192" fontId="99" fillId="0" borderId="5" xfId="62" applyNumberFormat="1" applyFont="1" applyBorder="1" applyAlignment="1">
      <alignment horizontal="right" vertical="center" wrapText="1"/>
    </xf>
    <xf numFmtId="190" fontId="99" fillId="0" borderId="5" xfId="179" applyNumberFormat="1" applyFont="1" applyFill="1" applyBorder="1" applyAlignment="1" applyProtection="1">
      <alignment horizontal="right" vertical="center" wrapText="1"/>
    </xf>
    <xf numFmtId="191" fontId="99" fillId="0" borderId="10" xfId="62" applyNumberFormat="1" applyFont="1" applyBorder="1" applyAlignment="1" applyProtection="1">
      <alignment horizontal="left" vertical="center" wrapText="1"/>
      <protection locked="0"/>
    </xf>
    <xf numFmtId="191" fontId="99" fillId="0" borderId="84" xfId="62" applyNumberFormat="1" applyFont="1" applyBorder="1" applyAlignment="1" applyProtection="1">
      <alignment horizontal="left" vertical="center" wrapText="1"/>
      <protection locked="0"/>
    </xf>
    <xf numFmtId="191" fontId="99" fillId="0" borderId="73" xfId="62" applyNumberFormat="1" applyFont="1" applyBorder="1" applyAlignment="1" applyProtection="1">
      <alignment horizontal="left" vertical="center" wrapText="1"/>
      <protection locked="0"/>
    </xf>
    <xf numFmtId="191" fontId="99" fillId="0" borderId="5" xfId="62" applyNumberFormat="1" applyFont="1" applyBorder="1" applyAlignment="1" applyProtection="1">
      <alignment horizontal="left" vertical="center" wrapText="1"/>
      <protection locked="0"/>
    </xf>
    <xf numFmtId="191" fontId="99" fillId="0" borderId="5" xfId="62" applyNumberFormat="1" applyFont="1" applyBorder="1" applyAlignment="1" applyProtection="1">
      <alignment horizontal="center" vertical="center" wrapText="1"/>
      <protection locked="0"/>
    </xf>
    <xf numFmtId="192" fontId="99" fillId="0" borderId="5" xfId="62" applyNumberFormat="1" applyFont="1" applyBorder="1" applyAlignment="1" applyProtection="1">
      <alignment horizontal="right" vertical="center" wrapText="1"/>
      <protection locked="0"/>
    </xf>
    <xf numFmtId="191" fontId="99" fillId="0" borderId="5" xfId="0" quotePrefix="1" applyNumberFormat="1" applyFont="1" applyBorder="1" applyAlignment="1">
      <alignment horizontal="left" vertical="center" wrapText="1"/>
    </xf>
    <xf numFmtId="191" fontId="99" fillId="0" borderId="5" xfId="0" applyNumberFormat="1" applyFont="1" applyBorder="1" applyAlignment="1">
      <alignment horizontal="center" vertical="center" wrapText="1"/>
    </xf>
    <xf numFmtId="191" fontId="99" fillId="0" borderId="5" xfId="0" applyNumberFormat="1" applyFont="1" applyBorder="1" applyAlignment="1">
      <alignment horizontal="left" vertical="center" wrapText="1"/>
    </xf>
    <xf numFmtId="192" fontId="99" fillId="0" borderId="5" xfId="0" applyNumberFormat="1" applyFont="1" applyBorder="1" applyAlignment="1">
      <alignment horizontal="right" vertical="center" wrapText="1"/>
    </xf>
    <xf numFmtId="191" fontId="99" fillId="0" borderId="86" xfId="0" quotePrefix="1" applyNumberFormat="1" applyFont="1" applyBorder="1" applyAlignment="1">
      <alignment horizontal="left" vertical="center" wrapText="1"/>
    </xf>
    <xf numFmtId="191" fontId="99" fillId="0" borderId="86" xfId="0" applyNumberFormat="1" applyFont="1" applyBorder="1" applyAlignment="1">
      <alignment horizontal="center" vertical="center" wrapText="1"/>
    </xf>
    <xf numFmtId="191" fontId="99" fillId="0" borderId="86" xfId="0" applyNumberFormat="1" applyFont="1" applyBorder="1" applyAlignment="1">
      <alignment horizontal="left" vertical="center" wrapText="1"/>
    </xf>
    <xf numFmtId="0" fontId="99" fillId="0" borderId="0" xfId="62" applyFont="1" applyAlignment="1" applyProtection="1">
      <alignment vertical="center"/>
      <protection locked="0"/>
    </xf>
    <xf numFmtId="49" fontId="99" fillId="0" borderId="0" xfId="62" applyNumberFormat="1" applyFont="1" applyAlignment="1">
      <alignment horizontal="center" vertical="top"/>
    </xf>
    <xf numFmtId="0" fontId="104" fillId="0" borderId="0" xfId="62" applyFont="1" applyAlignment="1" applyProtection="1">
      <alignment horizontal="left" vertical="center"/>
      <protection locked="0"/>
    </xf>
    <xf numFmtId="0" fontId="99" fillId="0" borderId="0" xfId="62" applyFont="1" applyAlignment="1" applyProtection="1">
      <alignment horizontal="left" vertical="center" wrapText="1"/>
      <protection locked="0"/>
    </xf>
    <xf numFmtId="0" fontId="99" fillId="0" borderId="0" xfId="62" applyFont="1" applyAlignment="1">
      <alignment horizontal="left" vertical="center"/>
    </xf>
    <xf numFmtId="0" fontId="105" fillId="0" borderId="0" xfId="0" applyFont="1" applyAlignment="1">
      <alignment vertical="center"/>
    </xf>
    <xf numFmtId="0" fontId="105" fillId="0" borderId="0" xfId="0" applyFont="1"/>
    <xf numFmtId="0" fontId="105" fillId="0" borderId="0" xfId="0" applyFont="1" applyAlignment="1">
      <alignment horizontal="left"/>
    </xf>
    <xf numFmtId="0" fontId="105" fillId="0" borderId="0" xfId="0" quotePrefix="1" applyFont="1" applyAlignment="1">
      <alignment horizontal="left"/>
    </xf>
    <xf numFmtId="0" fontId="105" fillId="0" borderId="0" xfId="0" applyFont="1" applyAlignment="1">
      <alignment horizontal="right"/>
    </xf>
    <xf numFmtId="0" fontId="105" fillId="0" borderId="11" xfId="0" applyFont="1" applyBorder="1" applyAlignment="1">
      <alignment horizontal="distributed" vertical="center"/>
    </xf>
    <xf numFmtId="0" fontId="105" fillId="0" borderId="11" xfId="0" applyFont="1" applyBorder="1" applyAlignment="1">
      <alignment horizontal="center" vertical="center" wrapText="1"/>
    </xf>
    <xf numFmtId="0" fontId="105" fillId="0" borderId="11" xfId="0" quotePrefix="1" applyFont="1" applyBorder="1" applyAlignment="1">
      <alignment horizontal="distributed" vertical="center"/>
    </xf>
    <xf numFmtId="0" fontId="105" fillId="0" borderId="5" xfId="80" applyFont="1" applyBorder="1" applyAlignment="1">
      <alignment horizontal="center" vertical="center" wrapText="1"/>
    </xf>
    <xf numFmtId="0" fontId="105" fillId="0" borderId="5" xfId="82" applyFont="1" applyBorder="1" applyAlignment="1">
      <alignment vertical="center"/>
    </xf>
    <xf numFmtId="177" fontId="105" fillId="0" borderId="5" xfId="0" quotePrefix="1" applyNumberFormat="1" applyFont="1" applyBorder="1" applyAlignment="1">
      <alignment vertical="center"/>
    </xf>
    <xf numFmtId="9" fontId="105" fillId="0" borderId="5" xfId="238" quotePrefix="1" applyFont="1" applyFill="1" applyBorder="1" applyAlignment="1">
      <alignment vertical="center"/>
    </xf>
    <xf numFmtId="9" fontId="105" fillId="0" borderId="5" xfId="238" quotePrefix="1" applyFont="1" applyFill="1" applyBorder="1" applyAlignment="1">
      <alignment horizontal="right" vertical="center"/>
    </xf>
    <xf numFmtId="177" fontId="105" fillId="0" borderId="5" xfId="193" applyNumberFormat="1" applyFont="1" applyFill="1" applyBorder="1"/>
    <xf numFmtId="177" fontId="105" fillId="0" borderId="5" xfId="0" applyNumberFormat="1" applyFont="1" applyBorder="1"/>
    <xf numFmtId="0" fontId="105" fillId="0" borderId="33" xfId="0" applyFont="1" applyBorder="1"/>
    <xf numFmtId="0" fontId="105" fillId="0" borderId="144" xfId="0" applyFont="1" applyBorder="1"/>
    <xf numFmtId="0" fontId="105" fillId="0" borderId="1" xfId="0" applyFont="1" applyBorder="1"/>
    <xf numFmtId="0" fontId="97" fillId="0" borderId="0" xfId="0" applyFont="1"/>
    <xf numFmtId="0" fontId="105" fillId="0" borderId="5" xfId="81" applyFont="1" applyBorder="1" applyAlignment="1">
      <alignment horizontal="center" vertical="center" wrapText="1"/>
    </xf>
    <xf numFmtId="0" fontId="105" fillId="0" borderId="5" xfId="0" applyFont="1" applyBorder="1"/>
    <xf numFmtId="0" fontId="105" fillId="0" borderId="5" xfId="96" applyFont="1" applyBorder="1" applyAlignment="1">
      <alignment horizontal="center" vertical="center"/>
    </xf>
    <xf numFmtId="0" fontId="105" fillId="0" borderId="5" xfId="96" applyFont="1" applyBorder="1">
      <alignment vertical="center"/>
    </xf>
    <xf numFmtId="194" fontId="106" fillId="0" borderId="5" xfId="0" quotePrefix="1" applyNumberFormat="1" applyFont="1" applyBorder="1" applyAlignment="1" applyProtection="1">
      <alignment vertical="center"/>
      <protection locked="0"/>
    </xf>
    <xf numFmtId="10" fontId="107" fillId="0" borderId="5" xfId="238" quotePrefix="1" applyNumberFormat="1" applyFont="1" applyFill="1" applyBorder="1" applyAlignment="1" applyProtection="1">
      <alignment vertical="center"/>
      <protection locked="0"/>
    </xf>
    <xf numFmtId="194" fontId="107" fillId="0" borderId="5" xfId="0" quotePrefix="1" applyNumberFormat="1" applyFont="1" applyBorder="1" applyAlignment="1" applyProtection="1">
      <alignment vertical="center"/>
      <protection locked="0"/>
    </xf>
    <xf numFmtId="10" fontId="107" fillId="0" borderId="5" xfId="238" quotePrefix="1" applyNumberFormat="1" applyFont="1" applyFill="1" applyBorder="1" applyAlignment="1" applyProtection="1">
      <alignment horizontal="right" vertical="center"/>
      <protection locked="0"/>
    </xf>
    <xf numFmtId="194" fontId="107" fillId="0" borderId="5" xfId="193" applyNumberFormat="1" applyFont="1" applyFill="1" applyBorder="1" applyProtection="1">
      <protection locked="0"/>
    </xf>
    <xf numFmtId="49" fontId="107" fillId="0" borderId="5" xfId="0" applyNumberFormat="1" applyFont="1" applyBorder="1" applyProtection="1">
      <protection locked="0"/>
    </xf>
    <xf numFmtId="0" fontId="108" fillId="0" borderId="0" xfId="0" applyFont="1"/>
    <xf numFmtId="0" fontId="109" fillId="0" borderId="0" xfId="0" applyFont="1"/>
    <xf numFmtId="0" fontId="105" fillId="0" borderId="5" xfId="96" quotePrefix="1" applyFont="1" applyBorder="1" applyAlignment="1">
      <alignment horizontal="center" vertical="center"/>
    </xf>
    <xf numFmtId="0" fontId="105" fillId="0" borderId="5" xfId="104" applyFont="1" applyBorder="1" applyAlignment="1">
      <alignment vertical="center"/>
    </xf>
    <xf numFmtId="0" fontId="105" fillId="0" borderId="5" xfId="82" applyFont="1" applyBorder="1" applyAlignment="1">
      <alignment horizontal="distributed" vertical="center"/>
    </xf>
    <xf numFmtId="9" fontId="105" fillId="0" borderId="5" xfId="238" applyFont="1" applyFill="1" applyBorder="1"/>
    <xf numFmtId="0" fontId="105" fillId="0" borderId="0" xfId="0" applyFont="1" applyAlignment="1">
      <alignment horizontal="left" vertical="center"/>
    </xf>
    <xf numFmtId="0" fontId="105" fillId="0" borderId="0" xfId="0" applyFont="1" applyAlignment="1">
      <alignment horizontal="center" vertical="center"/>
    </xf>
    <xf numFmtId="0" fontId="105" fillId="0" borderId="0" xfId="0" applyFont="1" applyAlignment="1">
      <alignment horizontal="left" vertical="center" wrapText="1"/>
    </xf>
    <xf numFmtId="0" fontId="110" fillId="0" borderId="0" xfId="86" applyFont="1" applyAlignment="1">
      <alignment horizontal="left" vertical="center"/>
    </xf>
    <xf numFmtId="0" fontId="105" fillId="0" borderId="0" xfId="106" applyFont="1"/>
    <xf numFmtId="0" fontId="105" fillId="0" borderId="0" xfId="86" applyFont="1" applyAlignment="1">
      <alignment horizontal="left" vertical="center"/>
    </xf>
    <xf numFmtId="0" fontId="111" fillId="0" borderId="0" xfId="86" applyFont="1" applyAlignment="1">
      <alignment horizontal="left" vertical="center"/>
    </xf>
    <xf numFmtId="0" fontId="105" fillId="0" borderId="10" xfId="106" applyFont="1" applyBorder="1" applyAlignment="1">
      <alignment horizontal="center"/>
    </xf>
    <xf numFmtId="0" fontId="105" fillId="0" borderId="11" xfId="106" applyFont="1" applyBorder="1" applyAlignment="1">
      <alignment horizontal="center"/>
    </xf>
    <xf numFmtId="0" fontId="105" fillId="0" borderId="21" xfId="106" quotePrefix="1" applyFont="1" applyBorder="1" applyAlignment="1">
      <alignment horizontal="center"/>
    </xf>
    <xf numFmtId="0" fontId="105" fillId="0" borderId="5" xfId="79" applyFont="1" applyBorder="1" applyAlignment="1">
      <alignment horizontal="center" vertical="center" wrapText="1"/>
    </xf>
    <xf numFmtId="177" fontId="105" fillId="0" borderId="21" xfId="106" quotePrefix="1" applyNumberFormat="1" applyFont="1" applyBorder="1" applyAlignment="1">
      <alignment horizontal="right"/>
    </xf>
    <xf numFmtId="177" fontId="105" fillId="0" borderId="5" xfId="106" applyNumberFormat="1" applyFont="1" applyBorder="1" applyAlignment="1">
      <alignment horizontal="right"/>
    </xf>
    <xf numFmtId="0" fontId="97" fillId="0" borderId="0" xfId="106" applyFont="1"/>
    <xf numFmtId="0" fontId="105" fillId="0" borderId="4" xfId="106" applyFont="1" applyBorder="1"/>
    <xf numFmtId="177" fontId="105" fillId="0" borderId="5" xfId="226" applyNumberFormat="1" applyFont="1" applyFill="1" applyBorder="1" applyAlignment="1">
      <alignment horizontal="right" vertical="center"/>
    </xf>
    <xf numFmtId="177" fontId="105" fillId="0" borderId="5" xfId="104" applyNumberFormat="1" applyFont="1" applyBorder="1" applyAlignment="1">
      <alignment horizontal="right" vertical="center"/>
    </xf>
    <xf numFmtId="178" fontId="105" fillId="0" borderId="4" xfId="226" applyFont="1" applyFill="1" applyBorder="1" applyAlignment="1">
      <alignment vertical="center"/>
    </xf>
    <xf numFmtId="0" fontId="105" fillId="0" borderId="0" xfId="104" applyFont="1" applyAlignment="1">
      <alignment vertical="center"/>
    </xf>
    <xf numFmtId="177" fontId="105" fillId="0" borderId="5" xfId="106" quotePrefix="1" applyNumberFormat="1" applyFont="1" applyBorder="1" applyAlignment="1">
      <alignment horizontal="right"/>
    </xf>
    <xf numFmtId="0" fontId="105" fillId="0" borderId="5" xfId="104" applyFont="1" applyBorder="1" applyAlignment="1">
      <alignment horizontal="distributed" vertical="center"/>
    </xf>
    <xf numFmtId="0" fontId="105" fillId="0" borderId="0" xfId="79" applyFont="1" applyAlignment="1">
      <alignment horizontal="left" vertical="center"/>
    </xf>
    <xf numFmtId="0" fontId="105" fillId="0" borderId="0" xfId="106" applyFont="1" applyAlignment="1">
      <alignment horizontal="center"/>
    </xf>
    <xf numFmtId="0" fontId="110" fillId="0" borderId="0" xfId="89" applyFont="1" applyAlignment="1">
      <alignment horizontal="left" vertical="center"/>
    </xf>
    <xf numFmtId="0" fontId="105" fillId="0" borderId="0" xfId="89" applyFont="1" applyAlignment="1">
      <alignment horizontal="left" vertical="center"/>
    </xf>
    <xf numFmtId="0" fontId="111" fillId="0" borderId="0" xfId="89" applyFont="1" applyAlignment="1">
      <alignment horizontal="left" vertical="center"/>
    </xf>
    <xf numFmtId="0" fontId="105" fillId="0" borderId="10" xfId="106" quotePrefix="1" applyFont="1" applyBorder="1" applyAlignment="1">
      <alignment horizontal="center"/>
    </xf>
    <xf numFmtId="0" fontId="105" fillId="0" borderId="11" xfId="106" applyFont="1" applyBorder="1" applyAlignment="1">
      <alignment horizontal="distributed"/>
    </xf>
    <xf numFmtId="0" fontId="105" fillId="0" borderId="11" xfId="106" applyFont="1" applyBorder="1" applyAlignment="1">
      <alignment horizontal="center" vertical="center"/>
    </xf>
    <xf numFmtId="177" fontId="105" fillId="0" borderId="86" xfId="106" applyNumberFormat="1" applyFont="1" applyBorder="1" applyAlignment="1">
      <alignment horizontal="right"/>
    </xf>
    <xf numFmtId="0" fontId="105" fillId="0" borderId="0" xfId="80" applyFont="1" applyAlignment="1">
      <alignment horizontal="center" vertical="center" wrapText="1"/>
    </xf>
    <xf numFmtId="0" fontId="105" fillId="0" borderId="0" xfId="104" applyFont="1" applyAlignment="1">
      <alignment horizontal="distributed" vertical="center"/>
    </xf>
    <xf numFmtId="178" fontId="105" fillId="0" borderId="0" xfId="226" applyFont="1" applyFill="1" applyBorder="1" applyAlignment="1">
      <alignment vertical="center"/>
    </xf>
    <xf numFmtId="10" fontId="105" fillId="0" borderId="0" xfId="238" applyNumberFormat="1" applyFont="1" applyFill="1" applyBorder="1" applyAlignment="1">
      <alignment vertical="center"/>
    </xf>
    <xf numFmtId="0" fontId="106" fillId="0" borderId="0" xfId="0" applyFont="1" applyAlignment="1">
      <alignment horizontal="right"/>
    </xf>
    <xf numFmtId="0" fontId="111" fillId="0" borderId="0" xfId="0" applyFont="1" applyAlignment="1">
      <alignment horizontal="left" vertical="center"/>
    </xf>
    <xf numFmtId="0" fontId="101" fillId="0" borderId="0" xfId="0" applyFont="1"/>
    <xf numFmtId="0" fontId="112" fillId="0" borderId="0" xfId="0" applyFont="1" applyAlignment="1">
      <alignment vertical="center"/>
    </xf>
    <xf numFmtId="0" fontId="105" fillId="0" borderId="0" xfId="0" applyFont="1" applyAlignment="1">
      <alignment horizontal="right" vertical="center"/>
    </xf>
    <xf numFmtId="179" fontId="105" fillId="0" borderId="5" xfId="122" applyNumberFormat="1" applyFont="1" applyFill="1" applyBorder="1" applyAlignment="1">
      <alignment horizontal="center" vertical="center" wrapText="1"/>
    </xf>
    <xf numFmtId="179" fontId="106" fillId="0" borderId="21" xfId="122" quotePrefix="1" applyNumberFormat="1" applyFont="1" applyFill="1" applyBorder="1" applyAlignment="1">
      <alignment horizontal="center" vertical="center"/>
    </xf>
    <xf numFmtId="0" fontId="105" fillId="0" borderId="5" xfId="0" applyFont="1" applyBorder="1" applyAlignment="1">
      <alignment horizontal="center" vertical="center"/>
    </xf>
    <xf numFmtId="194" fontId="106" fillId="0" borderId="5" xfId="0" applyNumberFormat="1" applyFont="1" applyBorder="1" applyAlignment="1" applyProtection="1">
      <alignment vertical="center"/>
      <protection locked="0"/>
    </xf>
    <xf numFmtId="10" fontId="106" fillId="0" borderId="5" xfId="238" applyNumberFormat="1" applyFont="1" applyFill="1" applyBorder="1" applyAlignment="1" applyProtection="1">
      <alignment vertical="center"/>
      <protection locked="0"/>
    </xf>
    <xf numFmtId="10" fontId="106" fillId="0" borderId="5" xfId="238" applyNumberFormat="1" applyFont="1" applyFill="1" applyBorder="1" applyAlignment="1" applyProtection="1">
      <alignment horizontal="right" vertical="center" wrapText="1"/>
      <protection locked="0"/>
    </xf>
    <xf numFmtId="49" fontId="106" fillId="0" borderId="5" xfId="0" applyNumberFormat="1" applyFont="1" applyBorder="1" applyAlignment="1" applyProtection="1">
      <alignment horizontal="right" vertical="center" wrapText="1"/>
      <protection locked="0"/>
    </xf>
    <xf numFmtId="49" fontId="106" fillId="0" borderId="5" xfId="0" applyNumberFormat="1" applyFont="1" applyBorder="1" applyAlignment="1" applyProtection="1">
      <alignment horizontal="right" vertical="center"/>
      <protection locked="0"/>
    </xf>
    <xf numFmtId="194" fontId="106" fillId="0" borderId="5" xfId="226" applyNumberFormat="1" applyFont="1" applyFill="1" applyBorder="1" applyAlignment="1" applyProtection="1">
      <alignment vertical="center"/>
      <protection locked="0"/>
    </xf>
    <xf numFmtId="49" fontId="106" fillId="0" borderId="5" xfId="226" applyNumberFormat="1" applyFont="1" applyFill="1" applyBorder="1" applyAlignment="1" applyProtection="1">
      <alignment vertical="center"/>
      <protection locked="0"/>
    </xf>
    <xf numFmtId="177" fontId="106" fillId="0" borderId="5" xfId="226" applyNumberFormat="1" applyFont="1" applyFill="1" applyBorder="1" applyAlignment="1">
      <alignment vertical="center"/>
    </xf>
    <xf numFmtId="0" fontId="105" fillId="0" borderId="0" xfId="79" applyFont="1" applyAlignment="1">
      <alignment vertical="center"/>
    </xf>
    <xf numFmtId="0" fontId="106" fillId="0" borderId="0" xfId="0" applyFont="1" applyAlignment="1">
      <alignment vertical="center"/>
    </xf>
    <xf numFmtId="0" fontId="105" fillId="0" borderId="0" xfId="93" applyFont="1" applyAlignment="1">
      <alignment vertical="center"/>
    </xf>
    <xf numFmtId="0" fontId="105" fillId="0" borderId="0" xfId="93" applyFont="1" applyAlignment="1">
      <alignment horizontal="center" vertical="center"/>
    </xf>
    <xf numFmtId="0" fontId="105" fillId="0" borderId="0" xfId="93" applyFont="1"/>
    <xf numFmtId="0" fontId="105" fillId="0" borderId="0" xfId="0" quotePrefix="1" applyFont="1" applyAlignment="1">
      <alignment horizontal="left" vertical="center"/>
    </xf>
    <xf numFmtId="0" fontId="105" fillId="0" borderId="0" xfId="88" applyFont="1" applyAlignment="1">
      <alignment horizontal="right"/>
    </xf>
    <xf numFmtId="0" fontId="105" fillId="0" borderId="0" xfId="86" applyFont="1" applyAlignment="1">
      <alignment horizontal="right"/>
    </xf>
    <xf numFmtId="0" fontId="105" fillId="0" borderId="10" xfId="93" applyFont="1" applyBorder="1" applyAlignment="1">
      <alignment horizontal="center" vertical="center" wrapText="1"/>
    </xf>
    <xf numFmtId="0" fontId="105" fillId="0" borderId="21" xfId="93" quotePrefix="1" applyFont="1" applyBorder="1" applyAlignment="1">
      <alignment horizontal="center" vertical="center"/>
    </xf>
    <xf numFmtId="0" fontId="105" fillId="0" borderId="21" xfId="93" quotePrefix="1" applyFont="1" applyBorder="1" applyAlignment="1">
      <alignment horizontal="center" vertical="center" wrapText="1"/>
    </xf>
    <xf numFmtId="202" fontId="105" fillId="0" borderId="21" xfId="93" quotePrefix="1" applyNumberFormat="1" applyFont="1" applyBorder="1" applyAlignment="1">
      <alignment horizontal="center" vertical="center"/>
    </xf>
    <xf numFmtId="0" fontId="105" fillId="0" borderId="5" xfId="0" applyFont="1" applyBorder="1" applyAlignment="1">
      <alignment vertical="center"/>
    </xf>
    <xf numFmtId="194" fontId="105" fillId="0" borderId="5" xfId="93" applyNumberFormat="1" applyFont="1" applyBorder="1" applyAlignment="1" applyProtection="1">
      <alignment horizontal="right" vertical="center"/>
      <protection locked="0"/>
    </xf>
    <xf numFmtId="10" fontId="105" fillId="0" borderId="5" xfId="238" applyNumberFormat="1" applyFont="1" applyFill="1" applyBorder="1" applyAlignment="1" applyProtection="1">
      <alignment horizontal="right" vertical="center"/>
      <protection locked="0"/>
    </xf>
    <xf numFmtId="49" fontId="105" fillId="0" borderId="5" xfId="93" applyNumberFormat="1" applyFont="1" applyBorder="1" applyAlignment="1" applyProtection="1">
      <alignment horizontal="left" vertical="center" wrapText="1"/>
      <protection locked="0"/>
    </xf>
    <xf numFmtId="194" fontId="105" fillId="0" borderId="245" xfId="93" applyNumberFormat="1" applyFont="1" applyBorder="1" applyAlignment="1" applyProtection="1">
      <alignment horizontal="right" vertical="center"/>
      <protection locked="0"/>
    </xf>
    <xf numFmtId="10" fontId="105" fillId="0" borderId="245" xfId="238" applyNumberFormat="1" applyFont="1" applyFill="1" applyBorder="1" applyAlignment="1" applyProtection="1">
      <alignment horizontal="right" vertical="center"/>
      <protection locked="0"/>
    </xf>
    <xf numFmtId="49" fontId="105" fillId="0" borderId="245" xfId="93" applyNumberFormat="1" applyFont="1" applyBorder="1" applyAlignment="1" applyProtection="1">
      <alignment horizontal="left" vertical="center" wrapText="1"/>
      <protection locked="0"/>
    </xf>
    <xf numFmtId="49" fontId="105" fillId="0" borderId="10" xfId="93" applyNumberFormat="1" applyFont="1" applyBorder="1" applyAlignment="1" applyProtection="1">
      <alignment horizontal="left" vertical="center" wrapText="1"/>
      <protection locked="0"/>
    </xf>
    <xf numFmtId="0" fontId="105" fillId="0" borderId="4" xfId="93" applyFont="1" applyBorder="1" applyAlignment="1">
      <alignment vertical="center"/>
    </xf>
    <xf numFmtId="0" fontId="105" fillId="0" borderId="85" xfId="93" applyFont="1" applyBorder="1" applyAlignment="1">
      <alignment vertical="center"/>
    </xf>
    <xf numFmtId="49" fontId="105" fillId="0" borderId="21" xfId="93" applyNumberFormat="1" applyFont="1" applyBorder="1" applyAlignment="1" applyProtection="1">
      <alignment horizontal="left" vertical="center" wrapText="1"/>
      <protection locked="0"/>
    </xf>
    <xf numFmtId="0" fontId="97" fillId="0" borderId="0" xfId="93" applyFont="1" applyAlignment="1">
      <alignment vertical="center"/>
    </xf>
    <xf numFmtId="0" fontId="105" fillId="0" borderId="5" xfId="97" applyFont="1" applyBorder="1">
      <alignment vertical="center"/>
    </xf>
    <xf numFmtId="191" fontId="105" fillId="0" borderId="5" xfId="93" applyNumberFormat="1" applyFont="1" applyBorder="1" applyAlignment="1">
      <alignment horizontal="left" vertical="center" wrapText="1"/>
    </xf>
    <xf numFmtId="0" fontId="108" fillId="0" borderId="0" xfId="93" applyFont="1"/>
    <xf numFmtId="0" fontId="111" fillId="0" borderId="0" xfId="103" applyFont="1" applyAlignment="1">
      <alignment horizontal="center"/>
    </xf>
    <xf numFmtId="0" fontId="105" fillId="0" borderId="0" xfId="103" applyFont="1" applyAlignment="1">
      <alignment horizontal="center"/>
    </xf>
    <xf numFmtId="0" fontId="105" fillId="0" borderId="0" xfId="103" applyFont="1"/>
    <xf numFmtId="0" fontId="105" fillId="0" borderId="0" xfId="86" applyFont="1"/>
    <xf numFmtId="0" fontId="105" fillId="0" borderId="0" xfId="103" applyFont="1" applyAlignment="1">
      <alignment horizontal="left"/>
    </xf>
    <xf numFmtId="0" fontId="105" fillId="0" borderId="0" xfId="103" applyFont="1" applyAlignment="1">
      <alignment horizontal="right"/>
    </xf>
    <xf numFmtId="0" fontId="105" fillId="0" borderId="5" xfId="103" applyFont="1" applyBorder="1" applyAlignment="1">
      <alignment horizontal="centerContinuous" vertical="center"/>
    </xf>
    <xf numFmtId="0" fontId="105" fillId="0" borderId="5" xfId="103" applyFont="1" applyBorder="1" applyAlignment="1">
      <alignment horizontal="centerContinuous"/>
    </xf>
    <xf numFmtId="0" fontId="105" fillId="0" borderId="10" xfId="103" applyFont="1" applyBorder="1" applyAlignment="1">
      <alignment horizontal="distributed" vertical="center"/>
    </xf>
    <xf numFmtId="0" fontId="105" fillId="0" borderId="10" xfId="103" applyFont="1" applyBorder="1" applyAlignment="1">
      <alignment horizontal="distributed" vertical="center" wrapText="1"/>
    </xf>
    <xf numFmtId="0" fontId="105" fillId="0" borderId="10" xfId="103" applyFont="1" applyBorder="1" applyAlignment="1">
      <alignment horizontal="center" vertical="center" wrapText="1"/>
    </xf>
    <xf numFmtId="0" fontId="105" fillId="0" borderId="0" xfId="103" applyFont="1" applyAlignment="1">
      <alignment horizontal="distributed" vertical="center"/>
    </xf>
    <xf numFmtId="0" fontId="105" fillId="0" borderId="21" xfId="103" quotePrefix="1" applyFont="1" applyBorder="1" applyAlignment="1">
      <alignment horizontal="center" vertical="center"/>
    </xf>
    <xf numFmtId="49" fontId="105" fillId="0" borderId="21" xfId="92" applyNumberFormat="1" applyFont="1" applyBorder="1" applyAlignment="1">
      <alignment horizontal="center" vertical="center" wrapText="1"/>
    </xf>
    <xf numFmtId="0" fontId="105" fillId="0" borderId="5" xfId="103" quotePrefix="1" applyFont="1" applyBorder="1" applyAlignment="1">
      <alignment horizontal="center"/>
    </xf>
    <xf numFmtId="0" fontId="105" fillId="0" borderId="5" xfId="103" applyFont="1" applyBorder="1" applyAlignment="1">
      <alignment horizontal="left" vertical="center"/>
    </xf>
    <xf numFmtId="194" fontId="105" fillId="0" borderId="5" xfId="225" applyNumberFormat="1" applyFont="1" applyFill="1" applyBorder="1" applyProtection="1">
      <protection locked="0"/>
    </xf>
    <xf numFmtId="10" fontId="105" fillId="0" borderId="5" xfId="238" applyNumberFormat="1" applyFont="1" applyFill="1" applyBorder="1" applyAlignment="1" applyProtection="1">
      <alignment horizontal="center"/>
      <protection locked="0"/>
    </xf>
    <xf numFmtId="194" fontId="105" fillId="0" borderId="5" xfId="225" applyNumberFormat="1" applyFont="1" applyFill="1" applyBorder="1" applyAlignment="1" applyProtection="1">
      <alignment horizontal="right"/>
      <protection locked="0"/>
    </xf>
    <xf numFmtId="49" fontId="105" fillId="0" borderId="5" xfId="86" applyNumberFormat="1" applyFont="1" applyBorder="1" applyProtection="1">
      <protection locked="0"/>
    </xf>
    <xf numFmtId="0" fontId="105" fillId="0" borderId="5" xfId="103" quotePrefix="1" applyFont="1" applyBorder="1" applyAlignment="1">
      <alignment horizontal="left" vertical="center"/>
    </xf>
    <xf numFmtId="194" fontId="105" fillId="0" borderId="245" xfId="225" applyNumberFormat="1" applyFont="1" applyFill="1" applyBorder="1" applyProtection="1">
      <protection locked="0"/>
    </xf>
    <xf numFmtId="10" fontId="105" fillId="0" borderId="245" xfId="238" applyNumberFormat="1" applyFont="1" applyFill="1" applyBorder="1" applyAlignment="1" applyProtection="1">
      <alignment horizontal="center"/>
      <protection locked="0"/>
    </xf>
    <xf numFmtId="194" fontId="105" fillId="0" borderId="245" xfId="225" applyNumberFormat="1" applyFont="1" applyFill="1" applyBorder="1" applyAlignment="1" applyProtection="1">
      <alignment horizontal="right"/>
      <protection locked="0"/>
    </xf>
    <xf numFmtId="49" fontId="105" fillId="0" borderId="5" xfId="91" applyNumberFormat="1" applyFont="1" applyBorder="1" applyProtection="1">
      <protection locked="0"/>
    </xf>
    <xf numFmtId="0" fontId="97" fillId="0" borderId="0" xfId="103" applyFont="1"/>
    <xf numFmtId="10" fontId="105" fillId="0" borderId="5" xfId="238" applyNumberFormat="1" applyFont="1" applyFill="1" applyBorder="1" applyProtection="1">
      <protection locked="0"/>
    </xf>
    <xf numFmtId="177" fontId="105" fillId="0" borderId="5" xfId="86" applyNumberFormat="1" applyFont="1" applyBorder="1"/>
    <xf numFmtId="0" fontId="105" fillId="0" borderId="0" xfId="103" applyFont="1" applyAlignment="1">
      <alignment horizontal="left" vertical="center"/>
    </xf>
    <xf numFmtId="178" fontId="105" fillId="0" borderId="0" xfId="225" applyFont="1" applyFill="1" applyBorder="1"/>
    <xf numFmtId="10" fontId="105" fillId="0" borderId="0" xfId="238" applyNumberFormat="1" applyFont="1" applyFill="1" applyBorder="1"/>
    <xf numFmtId="0" fontId="105" fillId="0" borderId="0" xfId="0" applyFont="1" applyAlignment="1">
      <alignment horizontal="center"/>
    </xf>
    <xf numFmtId="0" fontId="105" fillId="0" borderId="0" xfId="87" applyFont="1"/>
    <xf numFmtId="0" fontId="108" fillId="0" borderId="0" xfId="103" applyFont="1"/>
    <xf numFmtId="0" fontId="108" fillId="0" borderId="0" xfId="87" applyFont="1"/>
    <xf numFmtId="0" fontId="105" fillId="0" borderId="0" xfId="92" applyFont="1"/>
    <xf numFmtId="0" fontId="105" fillId="0" borderId="0" xfId="115" applyFont="1" applyAlignment="1">
      <alignment vertical="center"/>
    </xf>
    <xf numFmtId="41" fontId="105" fillId="0" borderId="0" xfId="193" applyFont="1" applyFill="1" applyBorder="1" applyAlignment="1">
      <alignment vertical="center"/>
    </xf>
    <xf numFmtId="0" fontId="105" fillId="0" borderId="0" xfId="115" applyFont="1" applyAlignment="1">
      <alignment horizontal="center" vertical="center"/>
    </xf>
    <xf numFmtId="0" fontId="99" fillId="0" borderId="0" xfId="90" applyFont="1" applyAlignment="1">
      <alignment horizontal="right"/>
    </xf>
    <xf numFmtId="0" fontId="105" fillId="0" borderId="10" xfId="115" applyFont="1" applyBorder="1" applyAlignment="1">
      <alignment horizontal="center" vertical="center"/>
    </xf>
    <xf numFmtId="0" fontId="105" fillId="0" borderId="5" xfId="115" applyFont="1" applyBorder="1" applyAlignment="1">
      <alignment horizontal="centerContinuous" vertical="center"/>
    </xf>
    <xf numFmtId="0" fontId="105" fillId="0" borderId="11" xfId="115" applyFont="1" applyBorder="1" applyAlignment="1">
      <alignment horizontal="center" vertical="center"/>
    </xf>
    <xf numFmtId="0" fontId="105" fillId="0" borderId="10" xfId="115" applyFont="1" applyBorder="1" applyAlignment="1">
      <alignment horizontal="distributed" vertical="center"/>
    </xf>
    <xf numFmtId="0" fontId="105" fillId="0" borderId="10" xfId="115" applyFont="1" applyBorder="1" applyAlignment="1">
      <alignment horizontal="distributed" vertical="center" wrapText="1"/>
    </xf>
    <xf numFmtId="0" fontId="105" fillId="0" borderId="10" xfId="0" applyFont="1" applyBorder="1" applyAlignment="1">
      <alignment horizontal="distributed" vertical="center"/>
    </xf>
    <xf numFmtId="0" fontId="105" fillId="0" borderId="10" xfId="116" applyFont="1" applyBorder="1" applyAlignment="1">
      <alignment horizontal="distributed" vertical="center"/>
    </xf>
    <xf numFmtId="0" fontId="105" fillId="0" borderId="0" xfId="115" applyFont="1" applyAlignment="1">
      <alignment horizontal="distributed" vertical="center"/>
    </xf>
    <xf numFmtId="0" fontId="105" fillId="0" borderId="21" xfId="115" applyFont="1" applyBorder="1" applyAlignment="1">
      <alignment horizontal="center" vertical="center"/>
    </xf>
    <xf numFmtId="0" fontId="105" fillId="0" borderId="21" xfId="115" quotePrefix="1" applyFont="1" applyBorder="1" applyAlignment="1">
      <alignment horizontal="center" vertical="center" wrapText="1"/>
    </xf>
    <xf numFmtId="0" fontId="105" fillId="0" borderId="21" xfId="115" applyFont="1" applyBorder="1" applyAlignment="1">
      <alignment horizontal="center" vertical="center" wrapText="1"/>
    </xf>
    <xf numFmtId="49" fontId="105" fillId="0" borderId="21" xfId="116" applyNumberFormat="1" applyFont="1" applyBorder="1" applyAlignment="1">
      <alignment horizontal="center" vertical="center" wrapText="1"/>
    </xf>
    <xf numFmtId="49" fontId="105" fillId="0" borderId="21" xfId="115" applyNumberFormat="1" applyFont="1" applyBorder="1" applyAlignment="1">
      <alignment horizontal="center" vertical="center" wrapText="1"/>
    </xf>
    <xf numFmtId="0" fontId="113" fillId="0" borderId="21" xfId="0" quotePrefix="1" applyFont="1" applyBorder="1" applyAlignment="1">
      <alignment horizontal="center" vertical="center" wrapText="1"/>
    </xf>
    <xf numFmtId="49" fontId="113" fillId="0" borderId="21" xfId="0" quotePrefix="1" applyNumberFormat="1" applyFont="1" applyBorder="1" applyAlignment="1">
      <alignment horizontal="center" vertical="center" wrapText="1"/>
    </xf>
    <xf numFmtId="0" fontId="113" fillId="0" borderId="21" xfId="0" quotePrefix="1" applyFont="1" applyBorder="1" applyAlignment="1">
      <alignment horizontal="center" vertical="center"/>
    </xf>
    <xf numFmtId="0" fontId="113" fillId="0" borderId="4" xfId="0" quotePrefix="1" applyFont="1" applyBorder="1" applyAlignment="1">
      <alignment horizontal="center" vertical="center"/>
    </xf>
    <xf numFmtId="0" fontId="105" fillId="0" borderId="5" xfId="115" applyFont="1" applyBorder="1" applyAlignment="1">
      <alignment horizontal="center" vertical="center"/>
    </xf>
    <xf numFmtId="0" fontId="105" fillId="0" borderId="5" xfId="115" applyFont="1" applyBorder="1" applyAlignment="1">
      <alignment vertical="center"/>
    </xf>
    <xf numFmtId="194" fontId="105" fillId="0" borderId="5" xfId="193" applyNumberFormat="1" applyFont="1" applyFill="1" applyBorder="1" applyAlignment="1" applyProtection="1">
      <alignment vertical="center" wrapText="1"/>
      <protection locked="0"/>
    </xf>
    <xf numFmtId="10" fontId="105" fillId="0" borderId="5" xfId="238" applyNumberFormat="1" applyFont="1" applyFill="1" applyBorder="1" applyAlignment="1" applyProtection="1">
      <alignment horizontal="right" vertical="center" wrapText="1"/>
      <protection locked="0"/>
    </xf>
    <xf numFmtId="10" fontId="105" fillId="0" borderId="5" xfId="238" applyNumberFormat="1" applyFont="1" applyFill="1" applyBorder="1" applyAlignment="1" applyProtection="1">
      <alignment horizontal="center" vertical="center" wrapText="1"/>
      <protection locked="0"/>
    </xf>
    <xf numFmtId="192" fontId="105" fillId="0" borderId="5" xfId="193" applyNumberFormat="1" applyFont="1" applyFill="1" applyBorder="1" applyAlignment="1">
      <alignment horizontal="right" vertical="center"/>
    </xf>
    <xf numFmtId="0" fontId="105" fillId="0" borderId="5" xfId="115" applyFont="1" applyBorder="1" applyAlignment="1" applyProtection="1">
      <alignment vertical="center" wrapText="1"/>
      <protection locked="0"/>
    </xf>
    <xf numFmtId="0" fontId="97" fillId="0" borderId="0" xfId="115" applyFont="1" applyAlignment="1">
      <alignment vertical="center"/>
    </xf>
    <xf numFmtId="0" fontId="105" fillId="0" borderId="5" xfId="115" applyFont="1" applyBorder="1"/>
    <xf numFmtId="10" fontId="105" fillId="0" borderId="245" xfId="238" applyNumberFormat="1" applyFont="1" applyFill="1" applyBorder="1" applyAlignment="1" applyProtection="1">
      <alignment horizontal="center" vertical="center" wrapText="1"/>
      <protection locked="0"/>
    </xf>
    <xf numFmtId="194" fontId="105" fillId="0" borderId="245" xfId="193" applyNumberFormat="1" applyFont="1" applyFill="1" applyBorder="1" applyAlignment="1" applyProtection="1">
      <alignment vertical="center" wrapText="1"/>
      <protection locked="0"/>
    </xf>
    <xf numFmtId="192" fontId="105" fillId="0" borderId="245" xfId="193" applyNumberFormat="1" applyFont="1" applyFill="1" applyBorder="1" applyAlignment="1">
      <alignment horizontal="right" vertical="center"/>
    </xf>
    <xf numFmtId="194" fontId="105" fillId="0" borderId="5" xfId="115" applyNumberFormat="1" applyFont="1" applyBorder="1" applyAlignment="1" applyProtection="1">
      <alignment vertical="center" wrapText="1"/>
      <protection locked="0"/>
    </xf>
    <xf numFmtId="0" fontId="105" fillId="0" borderId="5" xfId="115" quotePrefix="1" applyFont="1" applyBorder="1" applyAlignment="1">
      <alignment horizontal="distributed" vertical="center"/>
    </xf>
    <xf numFmtId="194" fontId="105" fillId="0" borderId="5" xfId="115" applyNumberFormat="1" applyFont="1" applyBorder="1" applyAlignment="1" applyProtection="1">
      <alignment wrapText="1"/>
      <protection locked="0"/>
    </xf>
    <xf numFmtId="10" fontId="105" fillId="0" borderId="5" xfId="193" applyNumberFormat="1" applyFont="1" applyFill="1" applyBorder="1" applyAlignment="1" applyProtection="1">
      <alignment vertical="center" wrapText="1"/>
      <protection locked="0"/>
    </xf>
    <xf numFmtId="0" fontId="105" fillId="0" borderId="0" xfId="115" quotePrefix="1" applyFont="1" applyAlignment="1">
      <alignment horizontal="distributed" vertical="center"/>
    </xf>
    <xf numFmtId="0" fontId="98" fillId="0" borderId="0" xfId="55" applyFont="1" applyAlignment="1">
      <alignment vertical="center" wrapText="1"/>
    </xf>
    <xf numFmtId="0" fontId="98" fillId="0" borderId="0" xfId="72" applyFont="1" applyAlignment="1">
      <alignment horizontal="center" vertical="center" wrapText="1"/>
    </xf>
    <xf numFmtId="183" fontId="98" fillId="0" borderId="0" xfId="55" applyNumberFormat="1" applyFont="1" applyAlignment="1">
      <alignment horizontal="center" vertical="center" wrapText="1"/>
    </xf>
    <xf numFmtId="182" fontId="98" fillId="0" borderId="0" xfId="55" applyNumberFormat="1" applyFont="1" applyAlignment="1">
      <alignment horizontal="center" vertical="center" wrapText="1"/>
    </xf>
    <xf numFmtId="190" fontId="98" fillId="0" borderId="0" xfId="227" applyNumberFormat="1" applyFont="1" applyFill="1" applyBorder="1" applyAlignment="1" applyProtection="1">
      <alignment horizontal="center" vertical="center" wrapText="1"/>
    </xf>
    <xf numFmtId="190" fontId="97" fillId="0" borderId="0" xfId="227" applyNumberFormat="1" applyFont="1" applyFill="1" applyBorder="1" applyAlignment="1" applyProtection="1">
      <alignment horizontal="right" wrapText="1"/>
    </xf>
    <xf numFmtId="190" fontId="98" fillId="0" borderId="0" xfId="227" applyNumberFormat="1" applyFont="1" applyFill="1" applyBorder="1" applyAlignment="1" applyProtection="1">
      <alignment horizontal="right" wrapText="1"/>
    </xf>
    <xf numFmtId="190" fontId="98" fillId="0" borderId="0" xfId="227" applyNumberFormat="1" applyFont="1" applyFill="1" applyAlignment="1" applyProtection="1">
      <alignment vertical="center" wrapText="1"/>
    </xf>
    <xf numFmtId="0" fontId="98" fillId="0" borderId="0" xfId="72" applyFont="1" applyAlignment="1">
      <alignment wrapText="1"/>
    </xf>
    <xf numFmtId="0" fontId="98" fillId="0" borderId="0" xfId="72" applyFont="1" applyAlignment="1">
      <alignment horizontal="left" vertical="center" wrapText="1"/>
    </xf>
    <xf numFmtId="183" fontId="98" fillId="0" borderId="0" xfId="72" applyNumberFormat="1" applyFont="1" applyAlignment="1">
      <alignment horizontal="center" vertical="center" wrapText="1"/>
    </xf>
    <xf numFmtId="0" fontId="98" fillId="0" borderId="0" xfId="72" applyFont="1" applyAlignment="1">
      <alignment horizontal="left" wrapText="1"/>
    </xf>
    <xf numFmtId="195" fontId="98" fillId="0" borderId="0" xfId="227" applyNumberFormat="1" applyFont="1" applyFill="1" applyBorder="1" applyAlignment="1" applyProtection="1">
      <alignment horizontal="center" vertical="center" wrapText="1"/>
    </xf>
    <xf numFmtId="0" fontId="104" fillId="0" borderId="0" xfId="0" applyFont="1"/>
    <xf numFmtId="0" fontId="99" fillId="0" borderId="0" xfId="51" applyFont="1" applyAlignment="1">
      <alignment horizontal="right"/>
    </xf>
    <xf numFmtId="0" fontId="114" fillId="0" borderId="87" xfId="55" applyFont="1" applyBorder="1" applyAlignment="1">
      <alignment horizontal="center" vertical="center"/>
    </xf>
    <xf numFmtId="0" fontId="114" fillId="0" borderId="88" xfId="55" applyFont="1" applyBorder="1" applyAlignment="1">
      <alignment horizontal="center" vertical="center"/>
    </xf>
    <xf numFmtId="0" fontId="114" fillId="0" borderId="111" xfId="55" applyFont="1" applyBorder="1" applyAlignment="1">
      <alignment horizontal="center" vertical="center"/>
    </xf>
    <xf numFmtId="0" fontId="114" fillId="0" borderId="247" xfId="55" applyFont="1" applyBorder="1" applyAlignment="1">
      <alignment horizontal="center" vertical="center"/>
    </xf>
    <xf numFmtId="0" fontId="99" fillId="0" borderId="25" xfId="55" applyFont="1" applyBorder="1" applyAlignment="1">
      <alignment horizontal="left" vertical="center"/>
    </xf>
    <xf numFmtId="0" fontId="99" fillId="0" borderId="9" xfId="55" applyFont="1" applyBorder="1" applyAlignment="1">
      <alignment horizontal="left" vertical="center" indent="2"/>
    </xf>
    <xf numFmtId="0" fontId="99" fillId="0" borderId="0" xfId="0" applyFont="1"/>
    <xf numFmtId="0" fontId="99" fillId="0" borderId="0" xfId="51" applyFont="1" applyAlignment="1">
      <alignment vertical="center"/>
    </xf>
    <xf numFmtId="0" fontId="114" fillId="0" borderId="250" xfId="55" applyFont="1" applyBorder="1" applyAlignment="1">
      <alignment horizontal="center" vertical="center"/>
    </xf>
    <xf numFmtId="0" fontId="114" fillId="0" borderId="111" xfId="55" applyFont="1" applyBorder="1" applyAlignment="1">
      <alignment horizontal="center" vertical="center" wrapText="1"/>
    </xf>
    <xf numFmtId="0" fontId="99" fillId="0" borderId="162" xfId="55" applyFont="1" applyBorder="1" applyAlignment="1">
      <alignment vertical="center"/>
    </xf>
    <xf numFmtId="0" fontId="99" fillId="0" borderId="5" xfId="55" applyFont="1" applyBorder="1" applyAlignment="1">
      <alignment horizontal="left" vertical="center"/>
    </xf>
    <xf numFmtId="177" fontId="99" fillId="5" borderId="144" xfId="55" applyNumberFormat="1" applyFont="1" applyFill="1" applyBorder="1" applyAlignment="1">
      <alignment vertical="center"/>
    </xf>
    <xf numFmtId="177" fontId="99" fillId="5" borderId="251" xfId="55" applyNumberFormat="1" applyFont="1" applyFill="1" applyBorder="1" applyAlignment="1">
      <alignment vertical="center"/>
    </xf>
    <xf numFmtId="186" fontId="99" fillId="5" borderId="251" xfId="55" applyNumberFormat="1" applyFont="1" applyFill="1" applyBorder="1" applyAlignment="1">
      <alignment horizontal="center" vertical="center"/>
    </xf>
    <xf numFmtId="177" fontId="99" fillId="5" borderId="163" xfId="55" applyNumberFormat="1" applyFont="1" applyFill="1" applyBorder="1" applyAlignment="1">
      <alignment horizontal="right" vertical="center"/>
    </xf>
    <xf numFmtId="0" fontId="99" fillId="0" borderId="210" xfId="55" applyFont="1" applyBorder="1" applyAlignment="1">
      <alignment horizontal="left" vertical="center" indent="2"/>
    </xf>
    <xf numFmtId="0" fontId="99" fillId="0" borderId="7" xfId="55" applyFont="1" applyBorder="1" applyAlignment="1">
      <alignment horizontal="left" vertical="center"/>
    </xf>
    <xf numFmtId="177" fontId="99" fillId="5" borderId="38" xfId="55" applyNumberFormat="1" applyFont="1" applyFill="1" applyBorder="1" applyAlignment="1">
      <alignment vertical="center"/>
    </xf>
    <xf numFmtId="177" fontId="99" fillId="5" borderId="39" xfId="55" applyNumberFormat="1" applyFont="1" applyFill="1" applyBorder="1" applyAlignment="1">
      <alignment vertical="center"/>
    </xf>
    <xf numFmtId="186" fontId="99" fillId="5" borderId="39" xfId="55" applyNumberFormat="1" applyFont="1" applyFill="1" applyBorder="1" applyAlignment="1">
      <alignment horizontal="center" vertical="center"/>
    </xf>
    <xf numFmtId="177" fontId="99" fillId="5" borderId="213" xfId="55" applyNumberFormat="1" applyFont="1" applyFill="1" applyBorder="1" applyAlignment="1">
      <alignment horizontal="right" vertical="center"/>
    </xf>
    <xf numFmtId="0" fontId="99" fillId="0" borderId="9" xfId="55" applyFont="1" applyBorder="1" applyAlignment="1">
      <alignment horizontal="left" vertical="center" indent="4"/>
    </xf>
    <xf numFmtId="177" fontId="99" fillId="0" borderId="42" xfId="55" applyNumberFormat="1" applyFont="1" applyBorder="1" applyAlignment="1">
      <alignment vertical="center"/>
    </xf>
    <xf numFmtId="177" fontId="99" fillId="0" borderId="105" xfId="55" applyNumberFormat="1" applyFont="1" applyBorder="1" applyAlignment="1">
      <alignment vertical="center"/>
    </xf>
    <xf numFmtId="186" fontId="99" fillId="0" borderId="43" xfId="55" applyNumberFormat="1" applyFont="1" applyBorder="1" applyAlignment="1">
      <alignment horizontal="center" vertical="center"/>
    </xf>
    <xf numFmtId="177" fontId="99" fillId="0" borderId="216" xfId="55" applyNumberFormat="1" applyFont="1" applyBorder="1" applyAlignment="1">
      <alignment horizontal="right" vertical="center"/>
    </xf>
    <xf numFmtId="0" fontId="104" fillId="0" borderId="0" xfId="55" applyFont="1" applyAlignment="1">
      <alignment vertical="center"/>
    </xf>
    <xf numFmtId="177" fontId="99" fillId="5" borderId="42" xfId="55" applyNumberFormat="1" applyFont="1" applyFill="1" applyBorder="1" applyAlignment="1">
      <alignment vertical="center"/>
    </xf>
    <xf numFmtId="177" fontId="99" fillId="5" borderId="43" xfId="55" applyNumberFormat="1" applyFont="1" applyFill="1" applyBorder="1" applyAlignment="1">
      <alignment vertical="center"/>
    </xf>
    <xf numFmtId="177" fontId="99" fillId="5" borderId="216" xfId="55" applyNumberFormat="1" applyFont="1" applyFill="1" applyBorder="1" applyAlignment="1">
      <alignment horizontal="right" vertical="center"/>
    </xf>
    <xf numFmtId="186" fontId="99" fillId="5" borderId="43" xfId="55" applyNumberFormat="1" applyFont="1" applyFill="1" applyBorder="1" applyAlignment="1">
      <alignment horizontal="center" vertical="center"/>
    </xf>
    <xf numFmtId="0" fontId="99" fillId="0" borderId="252" xfId="55" applyFont="1" applyBorder="1" applyAlignment="1">
      <alignment horizontal="left" vertical="center" indent="2"/>
    </xf>
    <xf numFmtId="0" fontId="99" fillId="0" borderId="79" xfId="55" applyFont="1" applyBorder="1" applyAlignment="1">
      <alignment horizontal="left" vertical="center"/>
    </xf>
    <xf numFmtId="177" fontId="99" fillId="5" borderId="47" xfId="55" applyNumberFormat="1" applyFont="1" applyFill="1" applyBorder="1" applyAlignment="1">
      <alignment vertical="center"/>
    </xf>
    <xf numFmtId="177" fontId="99" fillId="5" borderId="48" xfId="55" applyNumberFormat="1" applyFont="1" applyFill="1" applyBorder="1" applyAlignment="1">
      <alignment vertical="center"/>
    </xf>
    <xf numFmtId="186" fontId="99" fillId="5" borderId="48" xfId="55" applyNumberFormat="1" applyFont="1" applyFill="1" applyBorder="1" applyAlignment="1">
      <alignment horizontal="center" vertical="center"/>
    </xf>
    <xf numFmtId="177" fontId="99" fillId="5" borderId="139" xfId="55" applyNumberFormat="1" applyFont="1" applyFill="1" applyBorder="1" applyAlignment="1">
      <alignment horizontal="right" vertical="center"/>
    </xf>
    <xf numFmtId="0" fontId="99" fillId="0" borderId="157" xfId="55" applyFont="1" applyBorder="1" applyAlignment="1">
      <alignment horizontal="left" vertical="center" indent="1"/>
    </xf>
    <xf numFmtId="0" fontId="99" fillId="0" borderId="11" xfId="55" applyFont="1" applyBorder="1" applyAlignment="1">
      <alignment horizontal="left" vertical="center"/>
    </xf>
    <xf numFmtId="177" fontId="99" fillId="15" borderId="0" xfId="55" applyNumberFormat="1" applyFont="1" applyFill="1" applyAlignment="1">
      <alignment vertical="center"/>
    </xf>
    <xf numFmtId="177" fontId="99" fillId="15" borderId="102" xfId="55" applyNumberFormat="1" applyFont="1" applyFill="1" applyBorder="1" applyAlignment="1">
      <alignment vertical="center"/>
    </xf>
    <xf numFmtId="186" fontId="99" fillId="15" borderId="102" xfId="55" applyNumberFormat="1" applyFont="1" applyFill="1" applyBorder="1" applyAlignment="1">
      <alignment horizontal="center" vertical="center"/>
    </xf>
    <xf numFmtId="177" fontId="99" fillId="15" borderId="227" xfId="55" applyNumberFormat="1" applyFont="1" applyFill="1" applyBorder="1" applyAlignment="1">
      <alignment horizontal="right" vertical="center"/>
    </xf>
    <xf numFmtId="0" fontId="99" fillId="0" borderId="157" xfId="55" applyFont="1" applyBorder="1" applyAlignment="1">
      <alignment vertical="center"/>
    </xf>
    <xf numFmtId="0" fontId="99" fillId="0" borderId="162" xfId="55" applyFont="1" applyBorder="1" applyAlignment="1">
      <alignment horizontal="justify" vertical="center"/>
    </xf>
    <xf numFmtId="177" fontId="99" fillId="0" borderId="43" xfId="55" applyNumberFormat="1" applyFont="1" applyBorder="1" applyAlignment="1">
      <alignment vertical="center"/>
    </xf>
    <xf numFmtId="0" fontId="114" fillId="8" borderId="253" xfId="55" applyFont="1" applyFill="1" applyBorder="1" applyAlignment="1">
      <alignment vertical="center"/>
    </xf>
    <xf numFmtId="0" fontId="99" fillId="8" borderId="254" xfId="55" applyFont="1" applyFill="1" applyBorder="1" applyAlignment="1">
      <alignment vertical="center"/>
    </xf>
    <xf numFmtId="177" fontId="99" fillId="8" borderId="255" xfId="55" applyNumberFormat="1" applyFont="1" applyFill="1" applyBorder="1" applyAlignment="1">
      <alignment vertical="center"/>
    </xf>
    <xf numFmtId="177" fontId="99" fillId="8" borderId="108" xfId="55" applyNumberFormat="1" applyFont="1" applyFill="1" applyBorder="1" applyAlignment="1">
      <alignment vertical="center"/>
    </xf>
    <xf numFmtId="177" fontId="99" fillId="8" borderId="256" xfId="55" applyNumberFormat="1" applyFont="1" applyFill="1" applyBorder="1" applyAlignment="1">
      <alignment horizontal="right" vertical="center"/>
    </xf>
    <xf numFmtId="183" fontId="99" fillId="0" borderId="0" xfId="55" applyNumberFormat="1" applyFont="1" applyAlignment="1">
      <alignment horizontal="center" vertical="center"/>
    </xf>
    <xf numFmtId="187" fontId="99" fillId="0" borderId="0" xfId="55" applyNumberFormat="1" applyFont="1" applyAlignment="1">
      <alignment horizontal="center" vertical="center"/>
    </xf>
    <xf numFmtId="0" fontId="97" fillId="0" borderId="0" xfId="51" applyFont="1" applyAlignment="1">
      <alignment horizontal="left" vertical="center"/>
    </xf>
    <xf numFmtId="0" fontId="97" fillId="0" borderId="0" xfId="51" applyFont="1" applyAlignment="1">
      <alignment horizontal="center" vertical="center"/>
    </xf>
    <xf numFmtId="0" fontId="102" fillId="0" borderId="257" xfId="34" applyFont="1" applyBorder="1" applyAlignment="1">
      <alignment horizontal="center"/>
    </xf>
    <xf numFmtId="0" fontId="102" fillId="0" borderId="193" xfId="34" applyFont="1" applyBorder="1" applyAlignment="1">
      <alignment horizontal="center"/>
    </xf>
    <xf numFmtId="0" fontId="102" fillId="0" borderId="194" xfId="34" applyFont="1" applyBorder="1" applyAlignment="1">
      <alignment horizontal="center"/>
    </xf>
    <xf numFmtId="0" fontId="102" fillId="0" borderId="0" xfId="34" applyFont="1" applyAlignment="1">
      <alignment horizontal="center"/>
    </xf>
    <xf numFmtId="0" fontId="97" fillId="0" borderId="0" xfId="0" applyFont="1" applyAlignment="1">
      <alignment wrapText="1"/>
    </xf>
    <xf numFmtId="211" fontId="104" fillId="0" borderId="19" xfId="51" quotePrefix="1" applyNumberFormat="1" applyFont="1" applyBorder="1" applyAlignment="1" applyProtection="1">
      <alignment horizontal="center" vertical="center" wrapText="1"/>
      <protection locked="0"/>
    </xf>
    <xf numFmtId="211" fontId="104" fillId="0" borderId="19" xfId="51" quotePrefix="1" applyNumberFormat="1" applyFont="1" applyBorder="1" applyAlignment="1">
      <alignment horizontal="center" vertical="center" wrapText="1"/>
    </xf>
    <xf numFmtId="211" fontId="104" fillId="0" borderId="120" xfId="51" quotePrefix="1" applyNumberFormat="1" applyFont="1" applyBorder="1" applyAlignment="1">
      <alignment horizontal="center" vertical="center" wrapText="1"/>
    </xf>
    <xf numFmtId="211" fontId="97" fillId="0" borderId="0" xfId="51" quotePrefix="1" applyNumberFormat="1" applyFont="1" applyAlignment="1">
      <alignment horizontal="center" vertical="center" wrapText="1"/>
    </xf>
    <xf numFmtId="0" fontId="97" fillId="0" borderId="125" xfId="55" applyFont="1" applyBorder="1" applyAlignment="1">
      <alignment horizontal="left" vertical="center"/>
    </xf>
    <xf numFmtId="182" fontId="104" fillId="0" borderId="133" xfId="51" applyNumberFormat="1" applyFont="1" applyBorder="1" applyAlignment="1">
      <alignment horizontal="center" vertical="center" wrapText="1"/>
    </xf>
    <xf numFmtId="211" fontId="97" fillId="0" borderId="0" xfId="51" applyNumberFormat="1" applyFont="1" applyAlignment="1">
      <alignment horizontal="center" vertical="center" wrapText="1"/>
    </xf>
    <xf numFmtId="0" fontId="97" fillId="0" borderId="126" xfId="55" applyFont="1" applyBorder="1" applyAlignment="1">
      <alignment horizontal="left" vertical="center"/>
    </xf>
    <xf numFmtId="182" fontId="104" fillId="0" borderId="43" xfId="51" applyNumberFormat="1" applyFont="1" applyBorder="1" applyAlignment="1">
      <alignment horizontal="center" vertical="center" wrapText="1"/>
    </xf>
    <xf numFmtId="0" fontId="97" fillId="0" borderId="0" xfId="51" applyFont="1" applyAlignment="1">
      <alignment vertical="center"/>
    </xf>
    <xf numFmtId="0" fontId="97" fillId="0" borderId="258" xfId="55" applyFont="1" applyBorder="1" applyAlignment="1">
      <alignment horizontal="left" vertical="center"/>
    </xf>
    <xf numFmtId="182" fontId="104" fillId="0" borderId="217" xfId="51" applyNumberFormat="1" applyFont="1" applyBorder="1" applyAlignment="1">
      <alignment horizontal="center" vertical="center" wrapText="1"/>
    </xf>
    <xf numFmtId="0" fontId="102" fillId="0" borderId="259" xfId="55" applyFont="1" applyBorder="1" applyAlignment="1">
      <alignment horizontal="left" vertical="center"/>
    </xf>
    <xf numFmtId="211" fontId="97" fillId="10" borderId="260" xfId="51" applyNumberFormat="1" applyFont="1" applyFill="1" applyBorder="1" applyAlignment="1">
      <alignment horizontal="center" vertical="center" wrapText="1"/>
    </xf>
    <xf numFmtId="211" fontId="102" fillId="0" borderId="0" xfId="51" applyNumberFormat="1" applyFont="1" applyAlignment="1">
      <alignment horizontal="center" vertical="center" wrapText="1"/>
    </xf>
    <xf numFmtId="0" fontId="102" fillId="0" borderId="114" xfId="55" applyFont="1" applyBorder="1" applyAlignment="1">
      <alignment horizontal="left" vertical="center"/>
    </xf>
    <xf numFmtId="211" fontId="97" fillId="10" borderId="261" xfId="51" applyNumberFormat="1" applyFont="1" applyFill="1" applyBorder="1" applyAlignment="1">
      <alignment horizontal="center" vertical="center" wrapText="1"/>
    </xf>
    <xf numFmtId="0" fontId="102" fillId="0" borderId="17" xfId="55" applyFont="1" applyBorder="1" applyAlignment="1">
      <alignment horizontal="center" vertical="center" wrapText="1"/>
    </xf>
    <xf numFmtId="0" fontId="102" fillId="10" borderId="18" xfId="55" applyFont="1" applyFill="1" applyBorder="1" applyAlignment="1">
      <alignment horizontal="center" vertical="center" wrapText="1"/>
    </xf>
    <xf numFmtId="0" fontId="115" fillId="0" borderId="19" xfId="55" applyFont="1" applyBorder="1" applyAlignment="1">
      <alignment horizontal="center" vertical="center" wrapText="1"/>
    </xf>
    <xf numFmtId="0" fontId="115" fillId="0" borderId="19" xfId="55" quotePrefix="1" applyFont="1" applyBorder="1" applyAlignment="1">
      <alignment horizontal="center" vertical="center" wrapText="1"/>
    </xf>
    <xf numFmtId="0" fontId="115" fillId="10" borderId="16" xfId="55" quotePrefix="1" applyFont="1" applyFill="1" applyBorder="1" applyAlignment="1">
      <alignment horizontal="center" vertical="center" wrapText="1"/>
    </xf>
    <xf numFmtId="0" fontId="102" fillId="0" borderId="125" xfId="55" applyFont="1" applyBorder="1" applyAlignment="1">
      <alignment horizontal="justify" vertical="center"/>
    </xf>
    <xf numFmtId="0" fontId="97" fillId="10" borderId="75" xfId="51" applyFont="1" applyFill="1" applyBorder="1" applyAlignment="1" applyProtection="1">
      <alignment horizontal="left" vertical="center" wrapText="1"/>
      <protection locked="0"/>
    </xf>
    <xf numFmtId="211" fontId="97" fillId="10" borderId="262" xfId="51" applyNumberFormat="1" applyFont="1" applyFill="1" applyBorder="1" applyAlignment="1">
      <alignment horizontal="center" vertical="center" wrapText="1"/>
    </xf>
    <xf numFmtId="211" fontId="97" fillId="10" borderId="137" xfId="51" applyNumberFormat="1" applyFont="1" applyFill="1" applyBorder="1" applyAlignment="1">
      <alignment horizontal="center" vertical="center" wrapText="1"/>
    </xf>
    <xf numFmtId="0" fontId="104" fillId="0" borderId="126" xfId="55" applyFont="1" applyBorder="1" applyAlignment="1">
      <alignment horizontal="left" vertical="center" indent="2"/>
    </xf>
    <xf numFmtId="177" fontId="99" fillId="10" borderId="263" xfId="55" applyNumberFormat="1" applyFont="1" applyFill="1" applyBorder="1" applyAlignment="1">
      <alignment vertical="center"/>
    </xf>
    <xf numFmtId="0" fontId="102" fillId="0" borderId="126" xfId="55" applyFont="1" applyBorder="1" applyAlignment="1">
      <alignment horizontal="left" vertical="center"/>
    </xf>
    <xf numFmtId="0" fontId="104" fillId="10" borderId="42" xfId="51" applyFont="1" applyFill="1" applyBorder="1" applyAlignment="1" applyProtection="1">
      <alignment horizontal="left" vertical="center" wrapText="1"/>
      <protection locked="0"/>
    </xf>
    <xf numFmtId="211" fontId="104" fillId="10" borderId="42" xfId="51" applyNumberFormat="1" applyFont="1" applyFill="1" applyBorder="1" applyAlignment="1">
      <alignment horizontal="center" vertical="center" wrapText="1"/>
    </xf>
    <xf numFmtId="211" fontId="97" fillId="10" borderId="216" xfId="51" applyNumberFormat="1" applyFont="1" applyFill="1" applyBorder="1" applyAlignment="1">
      <alignment horizontal="center" vertical="center" wrapText="1"/>
    </xf>
    <xf numFmtId="0" fontId="104" fillId="0" borderId="264" xfId="55" applyFont="1" applyBorder="1" applyAlignment="1">
      <alignment horizontal="left" vertical="center" indent="2"/>
    </xf>
    <xf numFmtId="177" fontId="99" fillId="10" borderId="265" xfId="55" applyNumberFormat="1" applyFont="1" applyFill="1" applyBorder="1" applyAlignment="1">
      <alignment vertical="center"/>
    </xf>
    <xf numFmtId="0" fontId="97" fillId="0" borderId="0" xfId="34" applyFont="1"/>
    <xf numFmtId="0" fontId="99" fillId="0" borderId="0" xfId="52" applyFont="1" applyAlignment="1">
      <alignment vertical="center"/>
    </xf>
    <xf numFmtId="183" fontId="99" fillId="0" borderId="0" xfId="52" applyNumberFormat="1" applyFont="1" applyAlignment="1">
      <alignment horizontal="center" vertical="center"/>
    </xf>
    <xf numFmtId="182" fontId="99" fillId="0" borderId="0" xfId="52" applyNumberFormat="1" applyFont="1" applyAlignment="1">
      <alignment horizontal="center" vertical="center"/>
    </xf>
    <xf numFmtId="0" fontId="99" fillId="0" borderId="0" xfId="52" applyFont="1" applyAlignment="1">
      <alignment horizontal="left" vertical="center"/>
    </xf>
    <xf numFmtId="0" fontId="114" fillId="0" borderId="0" xfId="52" applyFont="1" applyAlignment="1">
      <alignment horizontal="left" vertical="center"/>
    </xf>
    <xf numFmtId="0" fontId="114" fillId="0" borderId="0" xfId="52" applyFont="1" applyAlignment="1">
      <alignment horizontal="center" vertical="center"/>
    </xf>
    <xf numFmtId="0" fontId="99" fillId="0" borderId="0" xfId="52" applyFont="1" applyAlignment="1">
      <alignment horizontal="right"/>
    </xf>
    <xf numFmtId="0" fontId="114" fillId="0" borderId="197" xfId="56" applyFont="1" applyBorder="1" applyAlignment="1">
      <alignment horizontal="center" vertical="center"/>
    </xf>
    <xf numFmtId="0" fontId="114" fillId="0" borderId="88" xfId="56" applyFont="1" applyBorder="1" applyAlignment="1">
      <alignment horizontal="center" vertical="center"/>
    </xf>
    <xf numFmtId="0" fontId="114" fillId="0" borderId="250" xfId="56" applyFont="1" applyBorder="1" applyAlignment="1">
      <alignment horizontal="center" vertical="center"/>
    </xf>
    <xf numFmtId="0" fontId="114" fillId="0" borderId="111" xfId="56" applyFont="1" applyBorder="1" applyAlignment="1">
      <alignment horizontal="center" vertical="center" wrapText="1"/>
    </xf>
    <xf numFmtId="0" fontId="114" fillId="0" borderId="111" xfId="56" applyFont="1" applyBorder="1" applyAlignment="1">
      <alignment horizontal="center" vertical="center"/>
    </xf>
    <xf numFmtId="0" fontId="114" fillId="0" borderId="247" xfId="56" applyFont="1" applyBorder="1" applyAlignment="1">
      <alignment horizontal="center" vertical="center"/>
    </xf>
    <xf numFmtId="0" fontId="99" fillId="0" borderId="8" xfId="56" applyFont="1" applyBorder="1" applyAlignment="1">
      <alignment vertical="center"/>
    </xf>
    <xf numFmtId="0" fontId="99" fillId="0" borderId="7" xfId="56" applyFont="1" applyBorder="1" applyAlignment="1">
      <alignment horizontal="left" vertical="center"/>
    </xf>
    <xf numFmtId="210" fontId="99" fillId="5" borderId="38" xfId="56" applyNumberFormat="1" applyFont="1" applyFill="1" applyBorder="1" applyAlignment="1">
      <alignment horizontal="right" vertical="center"/>
    </xf>
    <xf numFmtId="180" fontId="99" fillId="5" borderId="39" xfId="56" applyNumberFormat="1" applyFont="1" applyFill="1" applyBorder="1" applyAlignment="1">
      <alignment horizontal="center" vertical="center"/>
    </xf>
    <xf numFmtId="187" fontId="99" fillId="5" borderId="39" xfId="56" applyNumberFormat="1" applyFont="1" applyFill="1" applyBorder="1" applyAlignment="1">
      <alignment horizontal="center" vertical="center"/>
    </xf>
    <xf numFmtId="210" fontId="99" fillId="5" borderId="213" xfId="56" applyNumberFormat="1" applyFont="1" applyFill="1" applyBorder="1" applyAlignment="1">
      <alignment horizontal="right" vertical="center"/>
    </xf>
    <xf numFmtId="0" fontId="99" fillId="0" borderId="126" xfId="56" applyFont="1" applyBorder="1" applyAlignment="1">
      <alignment horizontal="left" vertical="center" indent="2"/>
    </xf>
    <xf numFmtId="0" fontId="99" fillId="0" borderId="25" xfId="56" applyFont="1" applyBorder="1" applyAlignment="1">
      <alignment horizontal="left" vertical="center"/>
    </xf>
    <xf numFmtId="210" fontId="99" fillId="0" borderId="42" xfId="56" applyNumberFormat="1" applyFont="1" applyBorder="1" applyAlignment="1">
      <alignment horizontal="right" vertical="center"/>
    </xf>
    <xf numFmtId="201" fontId="99" fillId="0" borderId="43" xfId="56" applyNumberFormat="1" applyFont="1" applyBorder="1" applyAlignment="1">
      <alignment horizontal="center" vertical="center"/>
    </xf>
    <xf numFmtId="187" fontId="99" fillId="0" borderId="43" xfId="56" applyNumberFormat="1" applyFont="1" applyBorder="1" applyAlignment="1">
      <alignment horizontal="center" vertical="center"/>
    </xf>
    <xf numFmtId="210" fontId="99" fillId="0" borderId="216" xfId="56" applyNumberFormat="1" applyFont="1" applyBorder="1" applyAlignment="1">
      <alignment horizontal="right" vertical="center"/>
    </xf>
    <xf numFmtId="0" fontId="114" fillId="8" borderId="89" xfId="56" applyFont="1" applyFill="1" applyBorder="1" applyAlignment="1">
      <alignment vertical="center"/>
    </xf>
    <xf numFmtId="0" fontId="99" fillId="8" borderId="90" xfId="56" applyFont="1" applyFill="1" applyBorder="1" applyAlignment="1">
      <alignment vertical="center"/>
    </xf>
    <xf numFmtId="210" fontId="99" fillId="8" borderId="3" xfId="56" applyNumberFormat="1" applyFont="1" applyFill="1" applyBorder="1" applyAlignment="1">
      <alignment horizontal="right" vertical="center"/>
    </xf>
    <xf numFmtId="180" fontId="99" fillId="8" borderId="91" xfId="56" applyNumberFormat="1" applyFont="1" applyFill="1" applyBorder="1" applyAlignment="1">
      <alignment horizontal="center" vertical="center"/>
    </xf>
    <xf numFmtId="187" fontId="99" fillId="8" borderId="91" xfId="56" applyNumberFormat="1" applyFont="1" applyFill="1" applyBorder="1" applyAlignment="1">
      <alignment horizontal="center" vertical="center"/>
    </xf>
    <xf numFmtId="210" fontId="99" fillId="8" borderId="120" xfId="56" applyNumberFormat="1" applyFont="1" applyFill="1" applyBorder="1" applyAlignment="1">
      <alignment horizontal="right" vertical="center"/>
    </xf>
    <xf numFmtId="0" fontId="99" fillId="0" borderId="0" xfId="56" applyFont="1" applyAlignment="1">
      <alignment vertical="center"/>
    </xf>
    <xf numFmtId="183" fontId="99" fillId="0" borderId="0" xfId="56" applyNumberFormat="1" applyFont="1" applyAlignment="1">
      <alignment horizontal="center" vertical="center"/>
    </xf>
    <xf numFmtId="187" fontId="99" fillId="0" borderId="0" xfId="56" applyNumberFormat="1" applyFont="1" applyAlignment="1">
      <alignment horizontal="center" vertical="center"/>
    </xf>
    <xf numFmtId="0" fontId="105" fillId="0" borderId="0" xfId="72" applyFont="1" applyProtection="1">
      <alignment vertical="center"/>
      <protection locked="0"/>
    </xf>
    <xf numFmtId="0" fontId="98" fillId="0" borderId="25" xfId="55" applyFont="1" applyBorder="1" applyAlignment="1">
      <alignment horizontal="left" vertical="center" wrapText="1"/>
    </xf>
    <xf numFmtId="0" fontId="98" fillId="0" borderId="25" xfId="54" applyFont="1" applyBorder="1" applyAlignment="1" applyProtection="1">
      <alignment horizontal="left" vertical="center" wrapText="1"/>
      <protection locked="0"/>
    </xf>
    <xf numFmtId="0" fontId="99" fillId="0" borderId="0" xfId="78" applyFont="1"/>
    <xf numFmtId="0" fontId="99" fillId="0" borderId="0" xfId="64" applyFont="1" applyAlignment="1">
      <alignment horizontal="center" vertical="center" wrapText="1"/>
    </xf>
    <xf numFmtId="0" fontId="99" fillId="0" borderId="0" xfId="78" applyFont="1" applyAlignment="1">
      <alignment horizontal="center"/>
    </xf>
    <xf numFmtId="0" fontId="99" fillId="0" borderId="0" xfId="64" quotePrefix="1" applyFont="1" applyAlignment="1">
      <alignment vertical="center"/>
    </xf>
    <xf numFmtId="9" fontId="99" fillId="0" borderId="0" xfId="78" applyNumberFormat="1" applyFont="1"/>
    <xf numFmtId="0" fontId="99" fillId="0" borderId="0" xfId="64" applyFont="1" applyAlignment="1">
      <alignment vertical="center"/>
    </xf>
    <xf numFmtId="0" fontId="99" fillId="0" borderId="10" xfId="64" applyFont="1" applyBorder="1" applyAlignment="1">
      <alignment horizontal="center" vertical="center" wrapText="1"/>
    </xf>
    <xf numFmtId="0" fontId="99" fillId="0" borderId="145" xfId="64" applyFont="1" applyBorder="1" applyAlignment="1">
      <alignment horizontal="center" vertical="center" wrapText="1"/>
    </xf>
    <xf numFmtId="0" fontId="99" fillId="0" borderId="33" xfId="78" applyFont="1" applyBorder="1"/>
    <xf numFmtId="49" fontId="99" fillId="0" borderId="21" xfId="64" applyNumberFormat="1" applyFont="1" applyBorder="1" applyAlignment="1">
      <alignment horizontal="center" vertical="center" wrapText="1"/>
    </xf>
    <xf numFmtId="49" fontId="99" fillId="0" borderId="20" xfId="64" applyNumberFormat="1" applyFont="1" applyBorder="1" applyAlignment="1">
      <alignment horizontal="center" vertical="center" wrapText="1"/>
    </xf>
    <xf numFmtId="0" fontId="99" fillId="0" borderId="5" xfId="64" applyFont="1" applyBorder="1" applyAlignment="1">
      <alignment horizontal="center" vertical="center" wrapText="1"/>
    </xf>
    <xf numFmtId="0" fontId="99" fillId="0" borderId="5" xfId="100" applyFont="1" applyBorder="1" applyAlignment="1">
      <alignment horizontal="center" vertical="center"/>
    </xf>
    <xf numFmtId="0" fontId="99" fillId="0" borderId="10" xfId="64" applyFont="1" applyBorder="1" applyAlignment="1">
      <alignment vertical="center" wrapText="1"/>
    </xf>
    <xf numFmtId="177" fontId="99" fillId="14" borderId="7" xfId="78" applyNumberFormat="1" applyFont="1" applyFill="1" applyBorder="1"/>
    <xf numFmtId="0" fontId="99" fillId="0" borderId="5" xfId="78" applyFont="1" applyBorder="1" applyAlignment="1">
      <alignment horizontal="center"/>
    </xf>
    <xf numFmtId="182" fontId="99" fillId="0" borderId="5" xfId="0" applyNumberFormat="1" applyFont="1" applyBorder="1"/>
    <xf numFmtId="0" fontId="99" fillId="0" borderId="10" xfId="62" applyFont="1" applyBorder="1" applyAlignment="1">
      <alignment vertical="center" wrapText="1"/>
    </xf>
    <xf numFmtId="0" fontId="99" fillId="0" borderId="10" xfId="100" applyFont="1" applyBorder="1" applyAlignment="1">
      <alignment vertical="center" wrapText="1"/>
    </xf>
    <xf numFmtId="177" fontId="99" fillId="10" borderId="5" xfId="78" applyNumberFormat="1" applyFont="1" applyFill="1" applyBorder="1"/>
    <xf numFmtId="0" fontId="99" fillId="0" borderId="1" xfId="78" applyFont="1" applyBorder="1" applyAlignment="1">
      <alignment horizontal="center"/>
    </xf>
    <xf numFmtId="9" fontId="99" fillId="0" borderId="1" xfId="78" applyNumberFormat="1" applyFont="1" applyBorder="1"/>
    <xf numFmtId="0" fontId="99" fillId="0" borderId="10" xfId="62" applyFont="1" applyBorder="1" applyAlignment="1">
      <alignment horizontal="center" vertical="center" wrapText="1"/>
    </xf>
    <xf numFmtId="0" fontId="105" fillId="0" borderId="10" xfId="62" applyFont="1" applyBorder="1" applyAlignment="1">
      <alignment horizontal="center" vertical="center" wrapText="1"/>
    </xf>
    <xf numFmtId="49" fontId="99" fillId="0" borderId="21" xfId="78" applyNumberFormat="1" applyFont="1" applyBorder="1" applyAlignment="1">
      <alignment horizontal="center"/>
    </xf>
    <xf numFmtId="49" fontId="99" fillId="0" borderId="21" xfId="0" applyNumberFormat="1" applyFont="1" applyBorder="1" applyAlignment="1">
      <alignment horizontal="center"/>
    </xf>
    <xf numFmtId="0" fontId="99" fillId="0" borderId="5" xfId="100" applyFont="1" applyBorder="1" applyAlignment="1">
      <alignment horizontal="center" vertical="center" wrapText="1"/>
    </xf>
    <xf numFmtId="49" fontId="99" fillId="0" borderId="5" xfId="78" applyNumberFormat="1" applyFont="1" applyBorder="1" applyAlignment="1">
      <alignment horizontal="center"/>
    </xf>
    <xf numFmtId="210" fontId="99" fillId="0" borderId="5" xfId="78" applyNumberFormat="1" applyFont="1" applyBorder="1" applyAlignment="1">
      <alignment horizontal="center"/>
    </xf>
    <xf numFmtId="182" fontId="99" fillId="14" borderId="5" xfId="78" applyNumberFormat="1" applyFont="1" applyFill="1" applyBorder="1"/>
    <xf numFmtId="177" fontId="99" fillId="0" borderId="5" xfId="78" applyNumberFormat="1" applyFont="1" applyBorder="1" applyAlignment="1">
      <alignment horizontal="center"/>
    </xf>
    <xf numFmtId="9" fontId="99" fillId="14" borderId="5" xfId="78" applyNumberFormat="1" applyFont="1" applyFill="1" applyBorder="1" applyAlignment="1">
      <alignment horizontal="center"/>
    </xf>
    <xf numFmtId="177" fontId="99" fillId="14" borderId="5" xfId="78" applyNumberFormat="1" applyFont="1" applyFill="1" applyBorder="1" applyAlignment="1">
      <alignment horizontal="right"/>
    </xf>
    <xf numFmtId="0" fontId="104" fillId="0" borderId="0" xfId="78" applyFont="1"/>
    <xf numFmtId="0" fontId="99" fillId="0" borderId="0" xfId="100" applyFont="1" applyAlignment="1">
      <alignment horizontal="center" vertical="center" wrapText="1"/>
    </xf>
    <xf numFmtId="49" fontId="99" fillId="0" borderId="0" xfId="78" applyNumberFormat="1" applyFont="1" applyAlignment="1">
      <alignment horizontal="center"/>
    </xf>
    <xf numFmtId="210" fontId="99" fillId="0" borderId="0" xfId="78" applyNumberFormat="1" applyFont="1" applyAlignment="1">
      <alignment horizontal="center"/>
    </xf>
    <xf numFmtId="182" fontId="99" fillId="0" borderId="0" xfId="78" applyNumberFormat="1" applyFont="1"/>
    <xf numFmtId="177" fontId="99" fillId="0" borderId="0" xfId="78" applyNumberFormat="1" applyFont="1" applyAlignment="1">
      <alignment horizontal="center"/>
    </xf>
    <xf numFmtId="9" fontId="99" fillId="0" borderId="0" xfId="78" applyNumberFormat="1" applyFont="1" applyAlignment="1">
      <alignment horizontal="center"/>
    </xf>
    <xf numFmtId="177" fontId="99" fillId="0" borderId="0" xfId="78" applyNumberFormat="1" applyFont="1" applyAlignment="1">
      <alignment horizontal="right"/>
    </xf>
    <xf numFmtId="0" fontId="99" fillId="0" borderId="0" xfId="0" applyFont="1" applyAlignment="1">
      <alignment vertical="top"/>
    </xf>
    <xf numFmtId="0" fontId="99" fillId="0" borderId="0" xfId="35" applyFont="1" applyAlignment="1">
      <alignment vertical="center"/>
    </xf>
    <xf numFmtId="0" fontId="87" fillId="0" borderId="0" xfId="57" applyFont="1" applyAlignment="1">
      <alignment horizontal="left"/>
    </xf>
    <xf numFmtId="0" fontId="98" fillId="0" borderId="0" xfId="62" applyFont="1" applyAlignment="1">
      <alignment vertical="top"/>
    </xf>
    <xf numFmtId="0" fontId="98" fillId="0" borderId="0" xfId="62" applyFont="1" applyAlignment="1">
      <alignment horizontal="left" vertical="center"/>
    </xf>
    <xf numFmtId="0" fontId="106" fillId="0" borderId="0" xfId="70" applyFont="1" applyAlignment="1">
      <alignment horizontal="left"/>
    </xf>
    <xf numFmtId="183" fontId="99" fillId="0" borderId="211" xfId="55" applyNumberFormat="1" applyFont="1" applyBorder="1" applyAlignment="1">
      <alignment horizontal="center" vertical="center"/>
    </xf>
    <xf numFmtId="183" fontId="99" fillId="0" borderId="214" xfId="55" applyNumberFormat="1" applyFont="1" applyBorder="1" applyAlignment="1">
      <alignment horizontal="center" vertical="center"/>
    </xf>
    <xf numFmtId="183" fontId="99" fillId="0" borderId="266" xfId="55" applyNumberFormat="1" applyFont="1" applyBorder="1" applyAlignment="1">
      <alignment horizontal="center" vertical="center"/>
    </xf>
    <xf numFmtId="183" fontId="99" fillId="5" borderId="267" xfId="55" applyNumberFormat="1" applyFont="1" applyFill="1" applyBorder="1" applyAlignment="1">
      <alignment horizontal="center" vertical="center"/>
    </xf>
    <xf numFmtId="0" fontId="70" fillId="0" borderId="0" xfId="55" applyFont="1" applyAlignment="1">
      <alignment horizontal="right" vertical="center"/>
    </xf>
    <xf numFmtId="0" fontId="116" fillId="0" borderId="0" xfId="0" applyFont="1"/>
    <xf numFmtId="10" fontId="116" fillId="0" borderId="39" xfId="55" applyNumberFormat="1" applyFont="1" applyBorder="1" applyAlignment="1">
      <alignment horizontal="center" vertical="center"/>
    </xf>
    <xf numFmtId="10" fontId="116" fillId="0" borderId="43" xfId="55" applyNumberFormat="1" applyFont="1" applyBorder="1" applyAlignment="1">
      <alignment horizontal="center" vertical="center"/>
    </xf>
    <xf numFmtId="183" fontId="99" fillId="0" borderId="268" xfId="55" applyNumberFormat="1" applyFont="1" applyBorder="1" applyAlignment="1">
      <alignment horizontal="center" vertical="center"/>
    </xf>
    <xf numFmtId="183" fontId="99" fillId="0" borderId="77" xfId="55" applyNumberFormat="1" applyFont="1" applyBorder="1" applyAlignment="1">
      <alignment horizontal="center" vertical="center"/>
    </xf>
    <xf numFmtId="10" fontId="116" fillId="0" borderId="214" xfId="55" applyNumberFormat="1" applyFont="1" applyBorder="1" applyAlignment="1">
      <alignment horizontal="center" vertical="center"/>
    </xf>
    <xf numFmtId="183" fontId="99" fillId="0" borderId="269" xfId="55" applyNumberFormat="1" applyFont="1" applyBorder="1" applyAlignment="1">
      <alignment horizontal="center" vertical="center"/>
    </xf>
    <xf numFmtId="183" fontId="99" fillId="0" borderId="270" xfId="55" applyNumberFormat="1" applyFont="1" applyBorder="1" applyAlignment="1">
      <alignment horizontal="center" vertical="center"/>
    </xf>
    <xf numFmtId="183" fontId="99" fillId="0" borderId="271" xfId="55" applyNumberFormat="1" applyFont="1" applyBorder="1" applyAlignment="1">
      <alignment horizontal="center" vertical="center"/>
    </xf>
    <xf numFmtId="183" fontId="99" fillId="0" borderId="272" xfId="55" applyNumberFormat="1" applyFont="1" applyBorder="1" applyAlignment="1">
      <alignment horizontal="center" vertical="center"/>
    </xf>
    <xf numFmtId="183" fontId="99" fillId="0" borderId="273" xfId="55" applyNumberFormat="1" applyFont="1" applyBorder="1" applyAlignment="1">
      <alignment horizontal="center" vertical="center"/>
    </xf>
    <xf numFmtId="0" fontId="89" fillId="0" borderId="0" xfId="51" applyFont="1" applyAlignment="1">
      <alignment horizontal="left" vertical="center"/>
    </xf>
    <xf numFmtId="0" fontId="89" fillId="0" borderId="0" xfId="55" applyFont="1" applyAlignment="1">
      <alignment vertical="center"/>
    </xf>
    <xf numFmtId="0" fontId="98" fillId="0" borderId="0" xfId="54" applyFont="1" applyAlignment="1">
      <alignment vertical="center" wrapText="1"/>
    </xf>
    <xf numFmtId="0" fontId="98" fillId="0" borderId="0" xfId="54" applyFont="1" applyAlignment="1" applyProtection="1">
      <alignment vertical="center" wrapText="1"/>
      <protection locked="0"/>
    </xf>
    <xf numFmtId="187" fontId="98" fillId="0" borderId="0" xfId="54" applyNumberFormat="1" applyFont="1" applyAlignment="1">
      <alignment horizontal="center" vertical="center" wrapText="1"/>
    </xf>
    <xf numFmtId="0" fontId="98" fillId="0" borderId="0" xfId="54" applyFont="1" applyAlignment="1">
      <alignment horizontal="left" vertical="center" wrapText="1"/>
    </xf>
    <xf numFmtId="0" fontId="98" fillId="0" borderId="0" xfId="54" applyFont="1" applyAlignment="1">
      <alignment horizontal="left" vertical="center"/>
    </xf>
    <xf numFmtId="0" fontId="100" fillId="0" borderId="0" xfId="54" applyFont="1" applyAlignment="1">
      <alignment vertical="center"/>
    </xf>
    <xf numFmtId="0" fontId="100" fillId="0" borderId="23" xfId="54" applyFont="1" applyBorder="1" applyAlignment="1">
      <alignment horizontal="center" vertical="center" wrapText="1"/>
    </xf>
    <xf numFmtId="0" fontId="100" fillId="0" borderId="149" xfId="54" applyFont="1" applyBorder="1" applyAlignment="1">
      <alignment horizontal="center" vertical="center" wrapText="1"/>
    </xf>
    <xf numFmtId="0" fontId="100" fillId="0" borderId="17" xfId="54" applyFont="1" applyBorder="1" applyAlignment="1">
      <alignment horizontal="center" vertical="center" wrapText="1"/>
    </xf>
    <xf numFmtId="0" fontId="100" fillId="0" borderId="17" xfId="227" applyNumberFormat="1" applyFont="1" applyFill="1" applyBorder="1" applyAlignment="1" applyProtection="1">
      <alignment horizontal="center" vertical="center" wrapText="1"/>
    </xf>
    <xf numFmtId="0" fontId="100" fillId="0" borderId="18" xfId="54" applyFont="1" applyBorder="1" applyAlignment="1">
      <alignment horizontal="center" vertical="center" wrapText="1"/>
    </xf>
    <xf numFmtId="0" fontId="98" fillId="0" borderId="274" xfId="54" applyFont="1" applyBorder="1" applyAlignment="1">
      <alignment horizontal="right" vertical="center" wrapText="1"/>
    </xf>
    <xf numFmtId="0" fontId="68" fillId="0" borderId="275" xfId="54" applyFont="1" applyBorder="1" applyAlignment="1">
      <alignment vertical="center" wrapText="1"/>
    </xf>
    <xf numFmtId="0" fontId="98" fillId="0" borderId="276" xfId="54" applyFont="1" applyBorder="1" applyAlignment="1" applyProtection="1">
      <alignment horizontal="left" vertical="center" wrapText="1"/>
      <protection locked="0"/>
    </xf>
    <xf numFmtId="190" fontId="98" fillId="0" borderId="276" xfId="179" applyNumberFormat="1" applyFont="1" applyFill="1" applyBorder="1" applyAlignment="1" applyProtection="1">
      <alignment horizontal="center" vertical="center" wrapText="1"/>
      <protection locked="0"/>
    </xf>
    <xf numFmtId="195" fontId="98" fillId="0" borderId="276" xfId="179" applyNumberFormat="1" applyFont="1" applyFill="1" applyBorder="1" applyAlignment="1" applyProtection="1">
      <alignment horizontal="center" vertical="center" wrapText="1"/>
    </xf>
    <xf numFmtId="190" fontId="98" fillId="0" borderId="276" xfId="179" applyNumberFormat="1" applyFont="1" applyFill="1" applyBorder="1" applyAlignment="1" applyProtection="1">
      <alignment horizontal="center" vertical="center" wrapText="1"/>
    </xf>
    <xf numFmtId="0" fontId="98" fillId="0" borderId="277" xfId="54" applyFont="1" applyBorder="1" applyAlignment="1">
      <alignment vertical="center" wrapText="1"/>
    </xf>
    <xf numFmtId="0" fontId="98" fillId="0" borderId="278" xfId="54" applyFont="1" applyBorder="1" applyAlignment="1">
      <alignment horizontal="right" vertical="center" wrapText="1"/>
    </xf>
    <xf numFmtId="0" fontId="68" fillId="0" borderId="279" xfId="54" applyFont="1" applyBorder="1" applyAlignment="1">
      <alignment vertical="center" wrapText="1"/>
    </xf>
    <xf numFmtId="0" fontId="98" fillId="0" borderId="280" xfId="54" applyFont="1" applyBorder="1" applyAlignment="1">
      <alignment vertical="center" wrapText="1"/>
    </xf>
    <xf numFmtId="0" fontId="98" fillId="0" borderId="278" xfId="54" applyFont="1" applyBorder="1" applyAlignment="1">
      <alignment horizontal="center" wrapText="1"/>
    </xf>
    <xf numFmtId="0" fontId="98" fillId="10" borderId="281" xfId="54" applyFont="1" applyFill="1" applyBorder="1" applyAlignment="1" applyProtection="1">
      <alignment horizontal="left" vertical="center" wrapText="1"/>
      <protection locked="0"/>
    </xf>
    <xf numFmtId="195" fontId="98" fillId="10" borderId="281" xfId="179" applyNumberFormat="1" applyFont="1" applyFill="1" applyBorder="1" applyAlignment="1" applyProtection="1">
      <alignment horizontal="center" vertical="center" wrapText="1"/>
    </xf>
    <xf numFmtId="190" fontId="98" fillId="10" borderId="281" xfId="179" applyNumberFormat="1" applyFont="1" applyFill="1" applyBorder="1" applyAlignment="1" applyProtection="1">
      <alignment horizontal="center" vertical="center" wrapText="1"/>
    </xf>
    <xf numFmtId="0" fontId="98" fillId="0" borderId="282" xfId="54" applyFont="1" applyBorder="1" applyAlignment="1">
      <alignment horizontal="right" vertical="center" wrapText="1"/>
    </xf>
    <xf numFmtId="0" fontId="68" fillId="0" borderId="283" xfId="54" applyFont="1" applyBorder="1" applyAlignment="1">
      <alignment vertical="center" wrapText="1"/>
    </xf>
    <xf numFmtId="0" fontId="98" fillId="10" borderId="284" xfId="54" applyFont="1" applyFill="1" applyBorder="1" applyAlignment="1" applyProtection="1">
      <alignment horizontal="left" vertical="center" wrapText="1"/>
      <protection locked="0"/>
    </xf>
    <xf numFmtId="195" fontId="98" fillId="0" borderId="284" xfId="179" applyNumberFormat="1" applyFont="1" applyFill="1" applyBorder="1" applyAlignment="1" applyProtection="1">
      <alignment horizontal="center" vertical="center" wrapText="1"/>
    </xf>
    <xf numFmtId="190" fontId="98" fillId="0" borderId="284" xfId="179" applyNumberFormat="1" applyFont="1" applyFill="1" applyBorder="1" applyAlignment="1" applyProtection="1">
      <alignment horizontal="center" vertical="center" wrapText="1"/>
    </xf>
    <xf numFmtId="0" fontId="98" fillId="0" borderId="285" xfId="54" applyFont="1" applyBorder="1" applyAlignment="1">
      <alignment vertical="center" wrapText="1"/>
    </xf>
    <xf numFmtId="0" fontId="98" fillId="0" borderId="0" xfId="54" quotePrefix="1" applyFont="1" applyAlignment="1">
      <alignment horizontal="left" vertical="center" wrapText="1"/>
    </xf>
    <xf numFmtId="0" fontId="98" fillId="0" borderId="286" xfId="54" applyFont="1" applyBorder="1" applyAlignment="1">
      <alignment horizontal="right" vertical="center" wrapText="1"/>
    </xf>
    <xf numFmtId="0" fontId="68" fillId="0" borderId="288" xfId="54" applyFont="1" applyBorder="1" applyAlignment="1">
      <alignment vertical="center" wrapText="1"/>
    </xf>
    <xf numFmtId="190" fontId="98" fillId="0" borderId="289" xfId="179" applyNumberFormat="1" applyFont="1" applyFill="1" applyBorder="1" applyAlignment="1" applyProtection="1">
      <alignment horizontal="center" vertical="center" wrapText="1"/>
    </xf>
    <xf numFmtId="195" fontId="98" fillId="0" borderId="289" xfId="179" applyNumberFormat="1" applyFont="1" applyFill="1" applyBorder="1" applyAlignment="1" applyProtection="1">
      <alignment horizontal="center" vertical="center" wrapText="1"/>
    </xf>
    <xf numFmtId="0" fontId="68" fillId="0" borderId="292" xfId="54" applyFont="1" applyBorder="1" applyAlignment="1">
      <alignment vertical="center" wrapText="1"/>
    </xf>
    <xf numFmtId="190" fontId="98" fillId="0" borderId="293" xfId="179" applyNumberFormat="1" applyFont="1" applyFill="1" applyBorder="1" applyAlignment="1" applyProtection="1">
      <alignment horizontal="center" vertical="center" wrapText="1"/>
    </xf>
    <xf numFmtId="195" fontId="98" fillId="0" borderId="293" xfId="179" applyNumberFormat="1" applyFont="1" applyFill="1" applyBorder="1" applyAlignment="1" applyProtection="1">
      <alignment horizontal="center" vertical="center" wrapText="1"/>
    </xf>
    <xf numFmtId="0" fontId="98" fillId="8" borderId="298" xfId="54" applyFont="1" applyFill="1" applyBorder="1" applyAlignment="1">
      <alignment horizontal="center" vertical="center" wrapText="1"/>
    </xf>
    <xf numFmtId="0" fontId="119" fillId="0" borderId="0" xfId="54" applyFont="1" applyAlignment="1">
      <alignment horizontal="left" vertical="center" wrapText="1"/>
    </xf>
    <xf numFmtId="0" fontId="98" fillId="0" borderId="274" xfId="54" applyFont="1" applyBorder="1" applyAlignment="1">
      <alignment horizontal="center" wrapText="1"/>
    </xf>
    <xf numFmtId="0" fontId="68" fillId="0" borderId="0" xfId="54" applyFont="1" applyAlignment="1">
      <alignment horizontal="left" vertical="center" wrapText="1"/>
    </xf>
    <xf numFmtId="0" fontId="29" fillId="0" borderId="278" xfId="54" applyFont="1" applyBorder="1" applyAlignment="1">
      <alignment horizontal="center" vertical="top" wrapText="1"/>
    </xf>
    <xf numFmtId="0" fontId="98" fillId="0" borderId="278" xfId="54" applyFont="1" applyBorder="1" applyAlignment="1">
      <alignment horizontal="center" vertical="center" wrapText="1"/>
    </xf>
    <xf numFmtId="0" fontId="98" fillId="0" borderId="274" xfId="54" applyFont="1" applyBorder="1" applyAlignment="1">
      <alignment horizontal="center" vertical="center" wrapText="1"/>
    </xf>
    <xf numFmtId="0" fontId="98" fillId="0" borderId="282" xfId="54" applyFont="1" applyBorder="1" applyAlignment="1">
      <alignment horizontal="center" vertical="center" wrapText="1"/>
    </xf>
    <xf numFmtId="0" fontId="29" fillId="0" borderId="282" xfId="54" applyFont="1" applyBorder="1" applyAlignment="1">
      <alignment horizontal="center" vertical="top" wrapText="1"/>
    </xf>
    <xf numFmtId="0" fontId="98" fillId="0" borderId="298" xfId="54" applyFont="1" applyBorder="1" applyAlignment="1">
      <alignment horizontal="center" vertical="center" wrapText="1"/>
    </xf>
    <xf numFmtId="0" fontId="98" fillId="0" borderId="0" xfId="54" applyFont="1" applyAlignment="1">
      <alignment horizontal="right" vertical="center" wrapText="1"/>
    </xf>
    <xf numFmtId="195" fontId="98" fillId="0" borderId="0" xfId="179" applyNumberFormat="1" applyFont="1" applyFill="1" applyBorder="1" applyAlignment="1" applyProtection="1">
      <alignment horizontal="center" vertical="center" wrapText="1"/>
    </xf>
    <xf numFmtId="0" fontId="98" fillId="0" borderId="0" xfId="54" applyFont="1" applyAlignment="1" applyProtection="1">
      <alignment horizontal="left" vertical="center" wrapText="1"/>
      <protection locked="0"/>
    </xf>
    <xf numFmtId="190" fontId="98" fillId="0" borderId="0" xfId="179" applyNumberFormat="1" applyFont="1" applyFill="1" applyBorder="1" applyAlignment="1" applyProtection="1">
      <alignment horizontal="center" vertical="center" wrapText="1"/>
      <protection locked="0"/>
    </xf>
    <xf numFmtId="190" fontId="98" fillId="0" borderId="0" xfId="179" applyNumberFormat="1" applyFont="1" applyFill="1" applyBorder="1" applyAlignment="1" applyProtection="1">
      <alignment horizontal="center" vertical="center" wrapText="1"/>
    </xf>
    <xf numFmtId="190" fontId="98" fillId="0" borderId="0" xfId="54" applyNumberFormat="1" applyFont="1" applyAlignment="1">
      <alignment horizontal="left" vertical="center" wrapText="1"/>
    </xf>
    <xf numFmtId="9" fontId="98" fillId="0" borderId="0" xfId="241" applyFont="1" applyFill="1" applyBorder="1" applyAlignment="1" applyProtection="1">
      <alignment vertical="center" wrapText="1"/>
    </xf>
    <xf numFmtId="190" fontId="98" fillId="0" borderId="0" xfId="54" applyNumberFormat="1" applyFont="1" applyAlignment="1">
      <alignment vertical="center" wrapText="1"/>
    </xf>
    <xf numFmtId="0" fontId="98" fillId="0" borderId="0" xfId="54" applyFont="1" applyAlignment="1">
      <alignment vertical="center"/>
    </xf>
    <xf numFmtId="0" fontId="97" fillId="0" borderId="0" xfId="105" applyFont="1" applyProtection="1">
      <protection locked="0"/>
    </xf>
    <xf numFmtId="0" fontId="98" fillId="0" borderId="0" xfId="54" applyFont="1" applyAlignment="1">
      <alignment horizontal="left" vertical="center" indent="3"/>
    </xf>
    <xf numFmtId="190" fontId="98" fillId="0" borderId="310" xfId="179" applyNumberFormat="1" applyFont="1" applyFill="1" applyBorder="1" applyAlignment="1" applyProtection="1">
      <alignment horizontal="center" vertical="center" wrapText="1"/>
      <protection locked="0"/>
    </xf>
    <xf numFmtId="190" fontId="98" fillId="0" borderId="310" xfId="179" applyNumberFormat="1" applyFont="1" applyFill="1" applyBorder="1" applyAlignment="1" applyProtection="1">
      <alignment horizontal="center" vertical="center" wrapText="1"/>
    </xf>
    <xf numFmtId="0" fontId="98" fillId="0" borderId="311" xfId="54" applyFont="1" applyBorder="1" applyAlignment="1">
      <alignment vertical="center" wrapText="1"/>
    </xf>
    <xf numFmtId="0" fontId="120" fillId="0" borderId="312" xfId="54" applyFont="1" applyBorder="1" applyAlignment="1">
      <alignment vertical="center" wrapText="1"/>
    </xf>
    <xf numFmtId="43" fontId="38" fillId="0" borderId="5" xfId="122" applyFont="1" applyBorder="1" applyAlignment="1">
      <alignment vertical="center"/>
    </xf>
    <xf numFmtId="43" fontId="66" fillId="0" borderId="5" xfId="122" applyFont="1" applyBorder="1" applyAlignment="1">
      <alignment horizontal="center"/>
    </xf>
    <xf numFmtId="179" fontId="118" fillId="0" borderId="5" xfId="122" applyNumberFormat="1" applyFont="1" applyBorder="1" applyAlignment="1" applyProtection="1">
      <alignment horizontal="center" vertical="center" wrapText="1"/>
    </xf>
    <xf numFmtId="0" fontId="68" fillId="0" borderId="5" xfId="0" quotePrefix="1" applyFont="1" applyBorder="1" applyAlignment="1">
      <alignment horizontal="center"/>
    </xf>
    <xf numFmtId="0" fontId="97" fillId="0" borderId="278" xfId="54" applyFont="1" applyBorder="1" applyAlignment="1">
      <alignment horizontal="center" vertical="top" wrapText="1"/>
    </xf>
    <xf numFmtId="0" fontId="97" fillId="0" borderId="278" xfId="54" applyFont="1" applyBorder="1" applyAlignment="1">
      <alignment horizontal="center" wrapText="1"/>
    </xf>
    <xf numFmtId="43" fontId="4" fillId="0" borderId="76" xfId="122" applyFont="1" applyBorder="1" applyAlignment="1" applyProtection="1">
      <alignment horizontal="center" vertical="center" wrapText="1"/>
    </xf>
    <xf numFmtId="43" fontId="4" fillId="0" borderId="313" xfId="122" applyFont="1" applyBorder="1" applyAlignment="1" applyProtection="1">
      <alignment horizontal="center" vertical="center" wrapText="1"/>
    </xf>
    <xf numFmtId="0" fontId="98" fillId="0" borderId="291" xfId="54" applyFont="1" applyBorder="1" applyAlignment="1">
      <alignment horizontal="center" vertical="center" wrapText="1"/>
    </xf>
    <xf numFmtId="0" fontId="98" fillId="0" borderId="287" xfId="54" applyFont="1" applyBorder="1" applyAlignment="1">
      <alignment horizontal="center" vertical="center" wrapText="1"/>
    </xf>
    <xf numFmtId="0" fontId="98" fillId="0" borderId="316" xfId="54" applyFont="1" applyBorder="1" applyAlignment="1">
      <alignment horizontal="center" vertical="center" wrapText="1"/>
    </xf>
    <xf numFmtId="0" fontId="98" fillId="0" borderId="317" xfId="54" applyFont="1" applyBorder="1" applyAlignment="1">
      <alignment horizontal="center" vertical="center" wrapText="1"/>
    </xf>
    <xf numFmtId="0" fontId="98" fillId="0" borderId="318" xfId="54" applyFont="1" applyBorder="1" applyAlignment="1">
      <alignment horizontal="center" vertical="center" wrapText="1"/>
    </xf>
    <xf numFmtId="0" fontId="98" fillId="0" borderId="290" xfId="54" applyFont="1" applyBorder="1" applyAlignment="1">
      <alignment horizontal="center" vertical="center" wrapText="1"/>
    </xf>
    <xf numFmtId="0" fontId="98" fillId="0" borderId="294" xfId="54" applyFont="1" applyBorder="1" applyAlignment="1">
      <alignment horizontal="center" vertical="center" wrapText="1"/>
    </xf>
    <xf numFmtId="0" fontId="92" fillId="0" borderId="0" xfId="62" applyFont="1" applyAlignment="1">
      <alignment vertical="center"/>
    </xf>
    <xf numFmtId="0" fontId="93" fillId="0" borderId="0" xfId="54" applyFont="1" applyAlignment="1">
      <alignment horizontal="left" vertical="center"/>
    </xf>
    <xf numFmtId="0" fontId="94" fillId="0" borderId="0" xfId="62" applyFont="1" applyAlignment="1">
      <alignment vertical="center"/>
    </xf>
    <xf numFmtId="0" fontId="29" fillId="0" borderId="0" xfId="51" applyFont="1" applyAlignment="1">
      <alignment horizontal="left" vertical="center"/>
    </xf>
    <xf numFmtId="0" fontId="4" fillId="0" borderId="6" xfId="72" applyFont="1" applyBorder="1" applyAlignment="1">
      <alignment vertical="center" wrapText="1"/>
    </xf>
    <xf numFmtId="0" fontId="4" fillId="0" borderId="80" xfId="72" applyFont="1" applyBorder="1" applyAlignment="1">
      <alignment vertical="center" wrapText="1"/>
    </xf>
    <xf numFmtId="214" fontId="4" fillId="11" borderId="5" xfId="0" applyNumberFormat="1" applyFont="1" applyFill="1" applyBorder="1" applyAlignment="1">
      <alignment horizontal="center" vertical="center"/>
    </xf>
    <xf numFmtId="197" fontId="4" fillId="0" borderId="0" xfId="179" applyFont="1"/>
    <xf numFmtId="176" fontId="16" fillId="0" borderId="5" xfId="0" applyNumberFormat="1" applyFont="1" applyBorder="1" applyAlignment="1">
      <alignment horizontal="center" vertical="center" wrapText="1"/>
    </xf>
    <xf numFmtId="197" fontId="4" fillId="0" borderId="5" xfId="179" applyFont="1" applyBorder="1" applyAlignment="1">
      <alignment horizontal="center" vertical="center" wrapText="1"/>
    </xf>
    <xf numFmtId="195" fontId="4" fillId="11" borderId="5" xfId="179" applyNumberFormat="1" applyFont="1" applyFill="1" applyBorder="1" applyAlignment="1">
      <alignment horizontal="center" vertical="center" wrapText="1"/>
    </xf>
    <xf numFmtId="0" fontId="95" fillId="0" borderId="0" xfId="0" applyFont="1" applyAlignment="1">
      <alignment horizontal="left" vertical="center"/>
    </xf>
    <xf numFmtId="214" fontId="4" fillId="0" borderId="0" xfId="0" applyNumberFormat="1" applyFont="1" applyAlignment="1">
      <alignment horizontal="center" vertical="center"/>
    </xf>
    <xf numFmtId="197" fontId="0" fillId="0" borderId="0" xfId="179" applyFont="1" applyBorder="1" applyAlignment="1">
      <alignment horizontal="center" vertical="center"/>
    </xf>
    <xf numFmtId="176" fontId="4" fillId="0" borderId="0" xfId="0" applyNumberFormat="1" applyFont="1" applyAlignment="1">
      <alignment wrapText="1"/>
    </xf>
    <xf numFmtId="197" fontId="4" fillId="0" borderId="0" xfId="179" applyFont="1" applyBorder="1"/>
    <xf numFmtId="215" fontId="4" fillId="0" borderId="0" xfId="0" applyNumberFormat="1" applyFont="1"/>
    <xf numFmtId="203" fontId="4" fillId="0" borderId="0" xfId="0" applyNumberFormat="1" applyFont="1"/>
    <xf numFmtId="195" fontId="4" fillId="0" borderId="25" xfId="184" applyNumberFormat="1" applyFont="1" applyFill="1" applyBorder="1" applyAlignment="1">
      <alignment horizontal="center" vertical="center" wrapText="1"/>
    </xf>
    <xf numFmtId="182" fontId="4" fillId="0" borderId="26" xfId="34" applyNumberFormat="1" applyFont="1" applyBorder="1" applyAlignment="1">
      <alignment horizontal="left" vertical="center"/>
    </xf>
    <xf numFmtId="182" fontId="4" fillId="0" borderId="227" xfId="34" applyNumberFormat="1" applyFont="1" applyBorder="1" applyAlignment="1">
      <alignment horizontal="left" vertical="center"/>
    </xf>
    <xf numFmtId="195" fontId="4" fillId="0" borderId="118" xfId="184" applyNumberFormat="1" applyFont="1" applyFill="1" applyBorder="1" applyAlignment="1">
      <alignment horizontal="center" vertical="center" wrapText="1"/>
    </xf>
    <xf numFmtId="49" fontId="4" fillId="0" borderId="0" xfId="72" applyNumberFormat="1" applyFont="1" applyAlignment="1">
      <alignment horizontal="left" vertical="center"/>
    </xf>
    <xf numFmtId="0" fontId="96" fillId="0" borderId="230" xfId="55" applyFont="1" applyBorder="1" applyAlignment="1">
      <alignment horizontal="center" vertical="center"/>
    </xf>
    <xf numFmtId="0" fontId="122" fillId="9" borderId="0" xfId="0" applyFont="1" applyFill="1" applyAlignment="1">
      <alignment vertical="center"/>
    </xf>
    <xf numFmtId="14" fontId="123" fillId="9" borderId="0" xfId="0" applyNumberFormat="1" applyFont="1" applyFill="1" applyAlignment="1">
      <alignment horizontal="left" vertical="center"/>
    </xf>
    <xf numFmtId="0" fontId="16" fillId="9" borderId="0" xfId="0" applyFont="1" applyFill="1" applyAlignment="1">
      <alignment horizontal="right" vertical="center"/>
    </xf>
    <xf numFmtId="0" fontId="4" fillId="9" borderId="0" xfId="0" applyFont="1" applyFill="1" applyAlignment="1">
      <alignment vertical="center"/>
    </xf>
    <xf numFmtId="0" fontId="16" fillId="0" borderId="5" xfId="24" applyFont="1" applyBorder="1" applyAlignment="1">
      <alignment horizontal="center" vertical="center"/>
    </xf>
    <xf numFmtId="43" fontId="4" fillId="9" borderId="0" xfId="0" applyNumberFormat="1" applyFont="1" applyFill="1" applyAlignment="1">
      <alignment vertical="center"/>
    </xf>
    <xf numFmtId="0" fontId="16" fillId="0" borderId="5" xfId="24" applyFont="1" applyBorder="1" applyAlignment="1">
      <alignment horizontal="center" vertical="center" wrapText="1"/>
    </xf>
    <xf numFmtId="0" fontId="125" fillId="9" borderId="0" xfId="0" applyFont="1" applyFill="1" applyAlignment="1">
      <alignment vertical="center"/>
    </xf>
    <xf numFmtId="0" fontId="16" fillId="9" borderId="0" xfId="0" applyFont="1" applyFill="1" applyAlignment="1">
      <alignment vertical="center"/>
    </xf>
    <xf numFmtId="0" fontId="98" fillId="9" borderId="0" xfId="0" applyFont="1" applyFill="1" applyAlignment="1">
      <alignment vertical="center"/>
    </xf>
    <xf numFmtId="0" fontId="16" fillId="0" borderId="73" xfId="24" applyFont="1" applyBorder="1" applyAlignment="1">
      <alignment horizontal="center" vertical="center"/>
    </xf>
    <xf numFmtId="0" fontId="16" fillId="9" borderId="0" xfId="24" applyFont="1" applyFill="1" applyAlignment="1">
      <alignment horizontal="center" vertical="center"/>
    </xf>
    <xf numFmtId="0" fontId="98" fillId="9" borderId="0" xfId="0" applyFont="1" applyFill="1" applyAlignment="1" applyProtection="1">
      <alignment vertical="center"/>
      <protection locked="0"/>
    </xf>
    <xf numFmtId="0" fontId="16" fillId="0" borderId="5" xfId="0" applyFont="1" applyBorder="1" applyAlignment="1">
      <alignment horizontal="center" vertical="center"/>
    </xf>
    <xf numFmtId="0" fontId="16" fillId="0" borderId="5" xfId="0" applyFont="1" applyBorder="1" applyAlignment="1">
      <alignment vertical="center"/>
    </xf>
    <xf numFmtId="0" fontId="126" fillId="9" borderId="0" xfId="0" applyFont="1" applyFill="1" applyAlignment="1">
      <alignment vertical="center"/>
    </xf>
    <xf numFmtId="0" fontId="16" fillId="9" borderId="4" xfId="24" applyFont="1" applyFill="1" applyBorder="1" applyAlignment="1">
      <alignment horizontal="center" vertical="center"/>
    </xf>
    <xf numFmtId="179" fontId="4" fillId="9" borderId="4" xfId="122" applyNumberFormat="1" applyFont="1" applyFill="1" applyBorder="1" applyAlignment="1">
      <alignment vertical="center"/>
    </xf>
    <xf numFmtId="179" fontId="4" fillId="9" borderId="0" xfId="122" applyNumberFormat="1" applyFont="1" applyFill="1" applyBorder="1" applyAlignment="1">
      <alignment vertical="center"/>
    </xf>
    <xf numFmtId="0" fontId="16" fillId="9" borderId="0" xfId="0" applyFont="1" applyFill="1" applyAlignment="1">
      <alignment horizontal="center" vertical="center"/>
    </xf>
    <xf numFmtId="179" fontId="4" fillId="9" borderId="0" xfId="122" applyNumberFormat="1" applyFont="1" applyFill="1" applyBorder="1" applyAlignment="1">
      <alignment horizontal="center" vertical="center"/>
    </xf>
    <xf numFmtId="216" fontId="4" fillId="9" borderId="5" xfId="122" applyNumberFormat="1" applyFont="1" applyFill="1" applyBorder="1" applyAlignment="1">
      <alignment vertical="center"/>
    </xf>
    <xf numFmtId="0" fontId="16" fillId="14" borderId="5" xfId="24" applyFont="1" applyFill="1" applyBorder="1" applyAlignment="1">
      <alignment horizontal="center" vertical="center"/>
    </xf>
    <xf numFmtId="0" fontId="16" fillId="14" borderId="5" xfId="0" applyFont="1" applyFill="1" applyBorder="1" applyAlignment="1">
      <alignment horizontal="center" vertical="center" wrapText="1"/>
    </xf>
    <xf numFmtId="0" fontId="16" fillId="14" borderId="5" xfId="0" applyFont="1" applyFill="1" applyBorder="1" applyAlignment="1">
      <alignment horizontal="center" vertical="center"/>
    </xf>
    <xf numFmtId="0" fontId="104" fillId="0" borderId="0" xfId="51" applyFont="1" applyAlignment="1">
      <alignment horizontal="left" vertical="center"/>
    </xf>
    <xf numFmtId="0" fontId="4" fillId="9" borderId="0" xfId="0" applyFont="1" applyFill="1" applyAlignment="1">
      <alignment horizontal="center" vertical="center"/>
    </xf>
    <xf numFmtId="0" fontId="4" fillId="0" borderId="323" xfId="24" applyFont="1" applyBorder="1" applyAlignment="1">
      <alignment horizontal="center" vertical="center"/>
    </xf>
    <xf numFmtId="0" fontId="4" fillId="0" borderId="324" xfId="24" applyFont="1" applyBorder="1" applyAlignment="1">
      <alignment horizontal="center" vertical="center"/>
    </xf>
    <xf numFmtId="216" fontId="4" fillId="0" borderId="324" xfId="122" applyNumberFormat="1" applyFont="1" applyFill="1" applyBorder="1" applyAlignment="1">
      <alignment vertical="center"/>
    </xf>
    <xf numFmtId="216" fontId="4" fillId="0" borderId="325" xfId="122" applyNumberFormat="1" applyFont="1" applyFill="1" applyBorder="1" applyAlignment="1">
      <alignment vertical="center"/>
    </xf>
    <xf numFmtId="216" fontId="4" fillId="0" borderId="326" xfId="122" applyNumberFormat="1" applyFont="1" applyFill="1" applyBorder="1" applyAlignment="1">
      <alignment vertical="center"/>
    </xf>
    <xf numFmtId="216" fontId="4" fillId="9" borderId="324" xfId="122" applyNumberFormat="1" applyFont="1" applyFill="1" applyBorder="1" applyAlignment="1">
      <alignment vertical="center"/>
    </xf>
    <xf numFmtId="216" fontId="4" fillId="9" borderId="328" xfId="122" applyNumberFormat="1" applyFont="1" applyFill="1" applyBorder="1" applyAlignment="1">
      <alignment vertical="center"/>
    </xf>
    <xf numFmtId="217" fontId="4" fillId="9" borderId="0" xfId="0" applyNumberFormat="1" applyFont="1" applyFill="1" applyAlignment="1">
      <alignment vertical="center"/>
    </xf>
    <xf numFmtId="216" fontId="4" fillId="9" borderId="327" xfId="122" applyNumberFormat="1" applyFont="1" applyFill="1" applyBorder="1" applyAlignment="1">
      <alignment vertical="center"/>
    </xf>
    <xf numFmtId="0" fontId="4" fillId="0" borderId="324" xfId="24" applyFont="1" applyBorder="1" applyAlignment="1">
      <alignment horizontal="center" vertical="center" wrapText="1"/>
    </xf>
    <xf numFmtId="218" fontId="4" fillId="9" borderId="0" xfId="122" applyNumberFormat="1" applyFont="1" applyFill="1" applyBorder="1" applyAlignment="1">
      <alignment vertical="center"/>
    </xf>
    <xf numFmtId="217" fontId="4" fillId="9" borderId="0" xfId="0" applyNumberFormat="1" applyFont="1" applyFill="1" applyAlignment="1">
      <alignment horizontal="center" vertical="center"/>
    </xf>
    <xf numFmtId="216" fontId="4" fillId="0" borderId="324" xfId="122" applyNumberFormat="1" applyFont="1" applyFill="1" applyBorder="1" applyAlignment="1">
      <alignment horizontal="center" vertical="center"/>
    </xf>
    <xf numFmtId="216" fontId="4" fillId="0" borderId="327" xfId="122" applyNumberFormat="1" applyFont="1" applyFill="1" applyBorder="1" applyAlignment="1">
      <alignment horizontal="center" vertical="center"/>
    </xf>
    <xf numFmtId="216" fontId="4" fillId="9" borderId="329" xfId="122" applyNumberFormat="1" applyFont="1" applyFill="1" applyBorder="1" applyAlignment="1">
      <alignment vertical="center"/>
    </xf>
    <xf numFmtId="216" fontId="4" fillId="0" borderId="330" xfId="122" applyNumberFormat="1" applyFont="1" applyFill="1" applyBorder="1" applyAlignment="1">
      <alignment vertical="center"/>
    </xf>
    <xf numFmtId="216" fontId="4" fillId="0" borderId="331" xfId="122" applyNumberFormat="1" applyFont="1" applyFill="1" applyBorder="1" applyAlignment="1">
      <alignment vertical="center"/>
    </xf>
    <xf numFmtId="216" fontId="4" fillId="9" borderId="0" xfId="0" applyNumberFormat="1" applyFont="1" applyFill="1" applyAlignment="1">
      <alignment horizontal="center" vertical="center"/>
    </xf>
    <xf numFmtId="216" fontId="4" fillId="9" borderId="0" xfId="0" applyNumberFormat="1" applyFont="1" applyFill="1" applyAlignment="1">
      <alignment vertical="center"/>
    </xf>
    <xf numFmtId="0" fontId="43" fillId="9" borderId="0" xfId="0" applyFont="1" applyFill="1" applyAlignment="1">
      <alignment horizontal="right" vertical="center"/>
    </xf>
    <xf numFmtId="216" fontId="4" fillId="9" borderId="13" xfId="122" applyNumberFormat="1" applyFont="1" applyFill="1" applyBorder="1" applyAlignment="1">
      <alignment vertical="center"/>
    </xf>
    <xf numFmtId="216" fontId="4" fillId="9" borderId="19" xfId="122" applyNumberFormat="1" applyFont="1" applyFill="1" applyBorder="1" applyAlignment="1">
      <alignment vertical="center"/>
    </xf>
    <xf numFmtId="216" fontId="4" fillId="9" borderId="16" xfId="122" applyNumberFormat="1" applyFont="1" applyFill="1" applyBorder="1" applyAlignment="1">
      <alignment vertical="center"/>
    </xf>
    <xf numFmtId="0" fontId="43" fillId="9" borderId="0" xfId="24" applyFont="1" applyFill="1" applyAlignment="1">
      <alignment horizontal="center" vertical="center" wrapText="1"/>
    </xf>
    <xf numFmtId="216" fontId="4" fillId="9" borderId="0" xfId="122" applyNumberFormat="1" applyFont="1" applyFill="1" applyBorder="1" applyAlignment="1">
      <alignment vertical="center"/>
    </xf>
    <xf numFmtId="216" fontId="4" fillId="0" borderId="332" xfId="122" applyNumberFormat="1" applyFont="1" applyFill="1" applyBorder="1" applyAlignment="1">
      <alignment vertical="center"/>
    </xf>
    <xf numFmtId="216" fontId="4" fillId="9" borderId="333" xfId="122" applyNumberFormat="1" applyFont="1" applyFill="1" applyBorder="1" applyAlignment="1">
      <alignment vertical="center"/>
    </xf>
    <xf numFmtId="216" fontId="4" fillId="9" borderId="334" xfId="122" applyNumberFormat="1" applyFont="1" applyFill="1" applyBorder="1" applyAlignment="1">
      <alignment vertical="center"/>
    </xf>
    <xf numFmtId="216" fontId="4" fillId="9" borderId="335" xfId="122" applyNumberFormat="1" applyFont="1" applyFill="1" applyBorder="1" applyAlignment="1">
      <alignment vertical="center"/>
    </xf>
    <xf numFmtId="216" fontId="4" fillId="9" borderId="336" xfId="122" applyNumberFormat="1" applyFont="1" applyFill="1" applyBorder="1" applyAlignment="1">
      <alignment vertical="center"/>
    </xf>
    <xf numFmtId="0" fontId="16" fillId="14" borderId="324" xfId="0" applyFont="1" applyFill="1" applyBorder="1" applyAlignment="1">
      <alignment horizontal="center" vertical="center"/>
    </xf>
    <xf numFmtId="0" fontId="16" fillId="14" borderId="328" xfId="0" applyFont="1" applyFill="1" applyBorder="1" applyAlignment="1">
      <alignment horizontal="center" vertical="center"/>
    </xf>
    <xf numFmtId="216" fontId="16" fillId="14" borderId="334" xfId="0" applyNumberFormat="1" applyFont="1" applyFill="1" applyBorder="1" applyAlignment="1">
      <alignment vertical="center"/>
    </xf>
    <xf numFmtId="216" fontId="16" fillId="14" borderId="337" xfId="0" applyNumberFormat="1" applyFont="1" applyFill="1" applyBorder="1" applyAlignment="1">
      <alignment vertical="center"/>
    </xf>
    <xf numFmtId="216" fontId="16" fillId="14" borderId="338" xfId="0" applyNumberFormat="1" applyFont="1" applyFill="1" applyBorder="1" applyAlignment="1">
      <alignment vertical="center"/>
    </xf>
    <xf numFmtId="216" fontId="16" fillId="14" borderId="339" xfId="0" applyNumberFormat="1" applyFont="1" applyFill="1" applyBorder="1" applyAlignment="1">
      <alignment vertical="center"/>
    </xf>
    <xf numFmtId="216" fontId="16" fillId="14" borderId="335" xfId="0" applyNumberFormat="1" applyFont="1" applyFill="1" applyBorder="1" applyAlignment="1">
      <alignment vertical="center"/>
    </xf>
    <xf numFmtId="0" fontId="121" fillId="14" borderId="5" xfId="0" applyFont="1" applyFill="1" applyBorder="1" applyAlignment="1">
      <alignment horizontal="center" vertical="center" wrapText="1"/>
    </xf>
    <xf numFmtId="0" fontId="16" fillId="14" borderId="73" xfId="0" applyFont="1" applyFill="1" applyBorder="1" applyAlignment="1">
      <alignment horizontal="center" vertical="center" wrapText="1"/>
    </xf>
    <xf numFmtId="216" fontId="16" fillId="14" borderId="340" xfId="0" applyNumberFormat="1" applyFont="1" applyFill="1" applyBorder="1" applyAlignment="1">
      <alignment vertical="center"/>
    </xf>
    <xf numFmtId="0" fontId="16" fillId="14" borderId="17" xfId="0" applyFont="1" applyFill="1" applyBorder="1" applyAlignment="1">
      <alignment horizontal="center" vertical="center"/>
    </xf>
    <xf numFmtId="0" fontId="16" fillId="14" borderId="18" xfId="0" applyFont="1" applyFill="1" applyBorder="1" applyAlignment="1">
      <alignment horizontal="center" vertical="center"/>
    </xf>
    <xf numFmtId="216" fontId="4" fillId="10" borderId="342" xfId="0" applyNumberFormat="1" applyFont="1" applyFill="1" applyBorder="1" applyAlignment="1">
      <alignment vertical="center"/>
    </xf>
    <xf numFmtId="0" fontId="43" fillId="14" borderId="73" xfId="24" applyFont="1" applyFill="1" applyBorder="1" applyAlignment="1">
      <alignment horizontal="center" vertical="center"/>
    </xf>
    <xf numFmtId="0" fontId="16" fillId="14" borderId="13" xfId="0" applyFont="1" applyFill="1" applyBorder="1" applyAlignment="1">
      <alignment horizontal="center" vertical="center"/>
    </xf>
    <xf numFmtId="216" fontId="4" fillId="14" borderId="19" xfId="0" applyNumberFormat="1" applyFont="1" applyFill="1" applyBorder="1" applyAlignment="1">
      <alignment vertical="center"/>
    </xf>
    <xf numFmtId="216" fontId="4" fillId="14" borderId="16" xfId="0" applyNumberFormat="1" applyFont="1" applyFill="1" applyBorder="1" applyAlignment="1">
      <alignment vertical="center"/>
    </xf>
    <xf numFmtId="179" fontId="104" fillId="0" borderId="268" xfId="122" applyNumberFormat="1" applyFont="1" applyFill="1" applyBorder="1" applyAlignment="1" applyProtection="1">
      <alignment horizontal="center" vertical="center" wrapText="1"/>
      <protection locked="0"/>
    </xf>
    <xf numFmtId="179" fontId="104" fillId="0" borderId="214" xfId="122" applyNumberFormat="1" applyFont="1" applyFill="1" applyBorder="1" applyAlignment="1" applyProtection="1">
      <alignment horizontal="center" vertical="center" wrapText="1"/>
      <protection locked="0"/>
    </xf>
    <xf numFmtId="179" fontId="104" fillId="0" borderId="269" xfId="122" applyNumberFormat="1" applyFont="1" applyFill="1" applyBorder="1" applyAlignment="1" applyProtection="1">
      <alignment horizontal="center" vertical="center" wrapText="1"/>
      <protection locked="0"/>
    </xf>
    <xf numFmtId="179" fontId="104" fillId="0" borderId="131" xfId="122" applyNumberFormat="1" applyFont="1" applyFill="1" applyBorder="1" applyAlignment="1" applyProtection="1">
      <alignment horizontal="center" vertical="center" wrapText="1"/>
    </xf>
    <xf numFmtId="179" fontId="104" fillId="0" borderId="97" xfId="122" applyNumberFormat="1" applyFont="1" applyFill="1" applyBorder="1" applyAlignment="1" applyProtection="1">
      <alignment horizontal="center" vertical="center" wrapText="1"/>
    </xf>
    <xf numFmtId="179" fontId="104" fillId="0" borderId="219" xfId="122" applyNumberFormat="1" applyFont="1" applyFill="1" applyBorder="1" applyAlignment="1" applyProtection="1">
      <alignment horizontal="center" vertical="center" wrapText="1"/>
    </xf>
    <xf numFmtId="0" fontId="4" fillId="9" borderId="158" xfId="0" applyFont="1" applyFill="1" applyBorder="1" applyAlignment="1">
      <alignment vertical="center"/>
    </xf>
    <xf numFmtId="216" fontId="4" fillId="0" borderId="343" xfId="122" applyNumberFormat="1" applyFont="1" applyFill="1" applyBorder="1" applyAlignment="1">
      <alignment vertical="center"/>
    </xf>
    <xf numFmtId="216" fontId="4" fillId="0" borderId="344" xfId="122" applyNumberFormat="1" applyFont="1" applyFill="1" applyBorder="1" applyAlignment="1">
      <alignment vertical="center"/>
    </xf>
    <xf numFmtId="216" fontId="16" fillId="9" borderId="0" xfId="0" applyNumberFormat="1" applyFont="1" applyFill="1" applyAlignment="1">
      <alignment vertical="center"/>
    </xf>
    <xf numFmtId="216" fontId="4" fillId="9" borderId="332" xfId="122" applyNumberFormat="1" applyFont="1" applyFill="1" applyBorder="1" applyAlignment="1">
      <alignment vertical="center"/>
    </xf>
    <xf numFmtId="216" fontId="16" fillId="14" borderId="333" xfId="0" applyNumberFormat="1" applyFont="1" applyFill="1" applyBorder="1" applyAlignment="1">
      <alignment vertical="center"/>
    </xf>
    <xf numFmtId="216" fontId="16" fillId="14" borderId="345" xfId="0" applyNumberFormat="1" applyFont="1" applyFill="1" applyBorder="1" applyAlignment="1">
      <alignment vertical="center"/>
    </xf>
    <xf numFmtId="216" fontId="16" fillId="14" borderId="341" xfId="0" applyNumberFormat="1" applyFont="1" applyFill="1" applyBorder="1" applyAlignment="1">
      <alignment vertical="center"/>
    </xf>
    <xf numFmtId="0" fontId="43" fillId="14" borderId="92" xfId="24" applyFont="1" applyFill="1" applyBorder="1" applyAlignment="1">
      <alignment horizontal="center" vertical="center"/>
    </xf>
    <xf numFmtId="0" fontId="43" fillId="14" borderId="17" xfId="24" applyFont="1" applyFill="1" applyBorder="1" applyAlignment="1">
      <alignment horizontal="center" vertical="center"/>
    </xf>
    <xf numFmtId="179" fontId="115" fillId="0" borderId="346" xfId="122" applyNumberFormat="1" applyFont="1" applyFill="1" applyBorder="1" applyAlignment="1" applyProtection="1">
      <alignment horizontal="center" vertical="center" wrapText="1"/>
    </xf>
    <xf numFmtId="179" fontId="115" fillId="0" borderId="308" xfId="122" applyNumberFormat="1" applyFont="1" applyFill="1" applyBorder="1" applyAlignment="1" applyProtection="1">
      <alignment horizontal="center" vertical="center" wrapText="1"/>
    </xf>
    <xf numFmtId="179" fontId="115" fillId="0" borderId="347" xfId="122" applyNumberFormat="1" applyFont="1" applyFill="1" applyBorder="1" applyAlignment="1" applyProtection="1">
      <alignment horizontal="center" vertical="center" wrapText="1"/>
    </xf>
    <xf numFmtId="179" fontId="115" fillId="0" borderId="348" xfId="122" applyNumberFormat="1" applyFont="1" applyFill="1" applyBorder="1" applyAlignment="1" applyProtection="1">
      <alignment horizontal="center" vertical="center" wrapText="1"/>
    </xf>
    <xf numFmtId="179" fontId="104" fillId="0" borderId="43" xfId="122" applyNumberFormat="1" applyFont="1" applyFill="1" applyBorder="1" applyAlignment="1" applyProtection="1">
      <alignment horizontal="center" vertical="center" wrapText="1"/>
    </xf>
    <xf numFmtId="179" fontId="104" fillId="0" borderId="133" xfId="122" applyNumberFormat="1" applyFont="1" applyFill="1" applyBorder="1" applyAlignment="1" applyProtection="1">
      <alignment horizontal="center" vertical="center" wrapText="1"/>
    </xf>
    <xf numFmtId="179" fontId="104" fillId="0" borderId="115" xfId="122" applyNumberFormat="1" applyFont="1" applyFill="1" applyBorder="1" applyAlignment="1" applyProtection="1">
      <alignment horizontal="center" vertical="center" wrapText="1"/>
    </xf>
    <xf numFmtId="179" fontId="104" fillId="0" borderId="268" xfId="122" applyNumberFormat="1" applyFont="1" applyFill="1" applyBorder="1" applyAlignment="1" applyProtection="1">
      <alignment horizontal="left" vertical="center" wrapText="1"/>
      <protection locked="0"/>
    </xf>
    <xf numFmtId="179" fontId="104" fillId="0" borderId="214" xfId="122" applyNumberFormat="1" applyFont="1" applyFill="1" applyBorder="1" applyAlignment="1" applyProtection="1">
      <alignment horizontal="left" vertical="center" wrapText="1"/>
      <protection locked="0"/>
    </xf>
    <xf numFmtId="179" fontId="104" fillId="0" borderId="349" xfId="122" applyNumberFormat="1" applyFont="1" applyFill="1" applyBorder="1" applyAlignment="1" applyProtection="1">
      <alignment horizontal="left" vertical="center" wrapText="1"/>
      <protection locked="0"/>
    </xf>
    <xf numFmtId="0" fontId="43" fillId="5" borderId="144" xfId="0" applyFont="1" applyFill="1" applyBorder="1" applyAlignment="1">
      <alignment horizontal="center" vertical="center" wrapText="1"/>
    </xf>
    <xf numFmtId="41" fontId="43" fillId="5" borderId="144" xfId="0" applyNumberFormat="1" applyFont="1" applyFill="1" applyBorder="1" applyAlignment="1">
      <alignment horizontal="center" vertical="center" wrapText="1"/>
    </xf>
    <xf numFmtId="0" fontId="121" fillId="5" borderId="144" xfId="0" applyFont="1" applyFill="1" applyBorder="1" applyAlignment="1">
      <alignment horizontal="center" vertical="center" wrapText="1"/>
    </xf>
    <xf numFmtId="41" fontId="121" fillId="5" borderId="144" xfId="0" applyNumberFormat="1" applyFont="1" applyFill="1" applyBorder="1" applyAlignment="1">
      <alignment horizontal="center" vertical="center" wrapText="1"/>
    </xf>
    <xf numFmtId="0" fontId="16" fillId="5" borderId="350" xfId="0" quotePrefix="1" applyFont="1" applyFill="1" applyBorder="1" applyAlignment="1">
      <alignment horizontal="center" vertical="center" wrapText="1"/>
    </xf>
    <xf numFmtId="0" fontId="4" fillId="5" borderId="0" xfId="0" applyFont="1" applyFill="1" applyAlignment="1">
      <alignment horizontal="center" vertical="center"/>
    </xf>
    <xf numFmtId="41" fontId="4" fillId="5" borderId="0" xfId="0" applyNumberFormat="1" applyFont="1" applyFill="1" applyAlignment="1">
      <alignment horizontal="center" vertical="center"/>
    </xf>
    <xf numFmtId="220" fontId="4" fillId="5" borderId="0" xfId="238" quotePrefix="1" applyNumberFormat="1" applyFont="1" applyFill="1" applyBorder="1" applyAlignment="1">
      <alignment horizontal="center" vertical="center" wrapText="1"/>
    </xf>
    <xf numFmtId="179" fontId="4" fillId="5" borderId="0" xfId="122" applyNumberFormat="1" applyFont="1" applyFill="1" applyAlignment="1">
      <alignment horizontal="center" vertical="center"/>
    </xf>
    <xf numFmtId="221" fontId="4" fillId="5" borderId="0" xfId="122" applyNumberFormat="1" applyFont="1" applyFill="1" applyAlignment="1">
      <alignment horizontal="center" vertical="center"/>
    </xf>
    <xf numFmtId="41" fontId="4" fillId="5" borderId="0" xfId="0" quotePrefix="1" applyNumberFormat="1" applyFont="1" applyFill="1" applyAlignment="1">
      <alignment horizontal="center" vertical="center" wrapText="1"/>
    </xf>
    <xf numFmtId="0" fontId="98" fillId="9" borderId="0" xfId="0" applyFont="1" applyFill="1" applyAlignment="1">
      <alignment horizontal="center" vertical="center"/>
    </xf>
    <xf numFmtId="222" fontId="4" fillId="16" borderId="324" xfId="0" applyNumberFormat="1" applyFont="1" applyFill="1" applyBorder="1" applyAlignment="1">
      <alignment horizontal="center" vertical="center"/>
    </xf>
    <xf numFmtId="0" fontId="4" fillId="0" borderId="5" xfId="0" applyFont="1" applyBorder="1" applyAlignment="1">
      <alignment horizontal="center" vertical="center"/>
    </xf>
    <xf numFmtId="184" fontId="4" fillId="0" borderId="324" xfId="24" applyNumberFormat="1" applyFont="1" applyBorder="1" applyAlignment="1">
      <alignment horizontal="center" vertical="center"/>
    </xf>
    <xf numFmtId="9" fontId="98" fillId="9" borderId="0" xfId="238" applyFont="1" applyFill="1" applyAlignment="1">
      <alignment horizontal="center" vertical="center"/>
    </xf>
    <xf numFmtId="0" fontId="4" fillId="5" borderId="5" xfId="0" applyFont="1" applyFill="1" applyBorder="1" applyAlignment="1">
      <alignment horizontal="center" vertical="center"/>
    </xf>
    <xf numFmtId="184" fontId="4" fillId="5" borderId="324" xfId="24" applyNumberFormat="1" applyFont="1" applyFill="1" applyBorder="1" applyAlignment="1">
      <alignment horizontal="center" vertical="center"/>
    </xf>
    <xf numFmtId="0" fontId="4" fillId="0" borderId="5" xfId="0" applyFont="1" applyBorder="1" applyAlignment="1">
      <alignment vertical="center"/>
    </xf>
    <xf numFmtId="9" fontId="4" fillId="0" borderId="5" xfId="0" applyNumberFormat="1" applyFont="1" applyBorder="1" applyAlignment="1">
      <alignment vertical="center"/>
    </xf>
    <xf numFmtId="0" fontId="12" fillId="9" borderId="0" xfId="0" applyFont="1" applyFill="1" applyAlignment="1">
      <alignment vertical="center"/>
    </xf>
    <xf numFmtId="9" fontId="98" fillId="9" borderId="0" xfId="238" applyFont="1" applyFill="1" applyAlignment="1">
      <alignment vertical="center"/>
    </xf>
    <xf numFmtId="0" fontId="12" fillId="9" borderId="5" xfId="0" applyFont="1" applyFill="1" applyBorder="1" applyAlignment="1">
      <alignment vertical="center"/>
    </xf>
    <xf numFmtId="9" fontId="4" fillId="9" borderId="5" xfId="238" applyFont="1" applyFill="1" applyBorder="1" applyAlignment="1">
      <alignment vertical="center"/>
    </xf>
    <xf numFmtId="9" fontId="4" fillId="9" borderId="5" xfId="0" applyNumberFormat="1" applyFont="1" applyFill="1" applyBorder="1" applyAlignment="1">
      <alignment vertical="center"/>
    </xf>
    <xf numFmtId="0" fontId="97" fillId="9" borderId="0" xfId="0" applyFont="1" applyFill="1" applyAlignment="1">
      <alignment vertical="center"/>
    </xf>
    <xf numFmtId="9" fontId="4" fillId="9" borderId="0" xfId="0" applyNumberFormat="1" applyFont="1" applyFill="1" applyAlignment="1">
      <alignment vertical="center"/>
    </xf>
    <xf numFmtId="222" fontId="4" fillId="0" borderId="5" xfId="31" applyNumberFormat="1" applyFont="1" applyBorder="1" applyAlignment="1">
      <alignment horizontal="right" vertical="center"/>
    </xf>
    <xf numFmtId="222" fontId="4" fillId="0" borderId="73" xfId="31" applyNumberFormat="1" applyFont="1" applyBorder="1" applyAlignment="1">
      <alignment horizontal="right" vertical="center"/>
    </xf>
    <xf numFmtId="0" fontId="12" fillId="0" borderId="83" xfId="0" applyFont="1" applyBorder="1" applyAlignment="1">
      <alignment horizontal="right" vertical="center"/>
    </xf>
    <xf numFmtId="0" fontId="4" fillId="0" borderId="21" xfId="24" applyFont="1" applyBorder="1" applyAlignment="1">
      <alignment horizontal="center" vertical="center"/>
    </xf>
    <xf numFmtId="223" fontId="4" fillId="0" borderId="188" xfId="0" applyNumberFormat="1" applyFont="1" applyBorder="1" applyAlignment="1">
      <alignment horizontal="right" vertical="center"/>
    </xf>
    <xf numFmtId="222" fontId="4" fillId="0" borderId="83" xfId="31" applyNumberFormat="1" applyFont="1" applyBorder="1" applyAlignment="1">
      <alignment horizontal="right" vertical="center"/>
    </xf>
    <xf numFmtId="222" fontId="4" fillId="0" borderId="21" xfId="31" applyNumberFormat="1" applyFont="1" applyBorder="1" applyAlignment="1">
      <alignment horizontal="right" vertical="center"/>
    </xf>
    <xf numFmtId="222" fontId="4" fillId="0" borderId="22" xfId="31" applyNumberFormat="1" applyFont="1" applyBorder="1" applyAlignment="1">
      <alignment horizontal="right" vertical="center"/>
    </xf>
    <xf numFmtId="0" fontId="12" fillId="0" borderId="6" xfId="0" applyFont="1" applyBorder="1" applyAlignment="1">
      <alignment horizontal="right" vertical="center"/>
    </xf>
    <xf numFmtId="0" fontId="4" fillId="0" borderId="5" xfId="24" applyFont="1" applyBorder="1" applyAlignment="1">
      <alignment horizontal="center" vertical="center"/>
    </xf>
    <xf numFmtId="222" fontId="4" fillId="0" borderId="6" xfId="31" applyNumberFormat="1" applyFont="1" applyBorder="1" applyAlignment="1">
      <alignment horizontal="right" vertical="center"/>
    </xf>
    <xf numFmtId="222" fontId="4" fillId="0" borderId="13" xfId="31" applyNumberFormat="1" applyFont="1" applyBorder="1" applyAlignment="1">
      <alignment horizontal="right" vertical="center"/>
    </xf>
    <xf numFmtId="0" fontId="12" fillId="0" borderId="80" xfId="0" applyFont="1" applyBorder="1" applyAlignment="1">
      <alignment horizontal="right" vertical="center"/>
    </xf>
    <xf numFmtId="0" fontId="4" fillId="0" borderId="10" xfId="24" applyFont="1" applyBorder="1" applyAlignment="1">
      <alignment horizontal="center" vertical="center"/>
    </xf>
    <xf numFmtId="223" fontId="4" fillId="0" borderId="4" xfId="0" applyNumberFormat="1" applyFont="1" applyBorder="1" applyAlignment="1">
      <alignment horizontal="right" vertical="center"/>
    </xf>
    <xf numFmtId="222" fontId="4" fillId="0" borderId="80" xfId="31" applyNumberFormat="1" applyFont="1" applyBorder="1" applyAlignment="1">
      <alignment horizontal="right" vertical="center"/>
    </xf>
    <xf numFmtId="222" fontId="4" fillId="0" borderId="10" xfId="31" applyNumberFormat="1" applyFont="1" applyBorder="1" applyAlignment="1">
      <alignment horizontal="right" vertical="center"/>
    </xf>
    <xf numFmtId="222" fontId="4" fillId="0" borderId="24" xfId="31" applyNumberFormat="1" applyFont="1" applyBorder="1" applyAlignment="1">
      <alignment horizontal="right" vertical="center"/>
    </xf>
    <xf numFmtId="0" fontId="12" fillId="0" borderId="23" xfId="0" applyFont="1" applyBorder="1" applyAlignment="1">
      <alignment horizontal="right" vertical="center"/>
    </xf>
    <xf numFmtId="0" fontId="4" fillId="0" borderId="17" xfId="24" applyFont="1" applyBorder="1" applyAlignment="1">
      <alignment horizontal="center" vertical="center"/>
    </xf>
    <xf numFmtId="223" fontId="4" fillId="0" borderId="92" xfId="0" quotePrefix="1" applyNumberFormat="1" applyFont="1" applyBorder="1" applyAlignment="1">
      <alignment horizontal="right" vertical="center"/>
    </xf>
    <xf numFmtId="222" fontId="4" fillId="0" borderId="23" xfId="31" applyNumberFormat="1" applyFont="1" applyBorder="1" applyAlignment="1">
      <alignment horizontal="right" vertical="center"/>
    </xf>
    <xf numFmtId="222" fontId="4" fillId="0" borderId="17" xfId="31" applyNumberFormat="1" applyFont="1" applyBorder="1" applyAlignment="1">
      <alignment horizontal="right" vertical="center"/>
    </xf>
    <xf numFmtId="222" fontId="4" fillId="0" borderId="18" xfId="31" applyNumberFormat="1" applyFont="1" applyBorder="1" applyAlignment="1">
      <alignment horizontal="right" vertical="center"/>
    </xf>
    <xf numFmtId="0" fontId="12" fillId="0" borderId="14" xfId="0" applyFont="1" applyBorder="1" applyAlignment="1">
      <alignment horizontal="right" vertical="center"/>
    </xf>
    <xf numFmtId="0" fontId="4" fillId="0" borderId="19" xfId="24" applyFont="1" applyBorder="1" applyAlignment="1">
      <alignment horizontal="center" vertical="center"/>
    </xf>
    <xf numFmtId="223" fontId="4" fillId="0" borderId="106" xfId="0" applyNumberFormat="1" applyFont="1" applyBorder="1" applyAlignment="1">
      <alignment horizontal="right" vertical="center"/>
    </xf>
    <xf numFmtId="222" fontId="4" fillId="0" borderId="14" xfId="31" applyNumberFormat="1" applyFont="1" applyBorder="1" applyAlignment="1">
      <alignment horizontal="right" vertical="center"/>
    </xf>
    <xf numFmtId="222" fontId="4" fillId="0" borderId="19" xfId="31" applyNumberFormat="1" applyFont="1" applyBorder="1" applyAlignment="1">
      <alignment horizontal="right" vertical="center"/>
    </xf>
    <xf numFmtId="222" fontId="4" fillId="0" borderId="16" xfId="31" applyNumberFormat="1" applyFont="1" applyBorder="1" applyAlignment="1">
      <alignment horizontal="right" vertical="center"/>
    </xf>
    <xf numFmtId="0" fontId="43" fillId="14" borderId="5" xfId="24" applyFont="1" applyFill="1" applyBorder="1" applyAlignment="1">
      <alignment horizontal="center" vertical="center"/>
    </xf>
    <xf numFmtId="0" fontId="0" fillId="18" borderId="0" xfId="0" applyFill="1"/>
    <xf numFmtId="0" fontId="0" fillId="18" borderId="3" xfId="0" applyFill="1" applyBorder="1"/>
    <xf numFmtId="179" fontId="4" fillId="18" borderId="5" xfId="122" applyNumberFormat="1" applyFont="1" applyFill="1" applyBorder="1" applyAlignment="1">
      <alignment horizontal="center" vertical="center"/>
    </xf>
    <xf numFmtId="0" fontId="16" fillId="19" borderId="0" xfId="0" applyFont="1" applyFill="1" applyAlignment="1">
      <alignment horizontal="right" vertical="center"/>
    </xf>
    <xf numFmtId="0" fontId="4" fillId="19" borderId="0" xfId="0" applyFont="1" applyFill="1" applyAlignment="1">
      <alignment vertical="center"/>
    </xf>
    <xf numFmtId="0" fontId="16" fillId="19" borderId="0" xfId="0" applyFont="1" applyFill="1" applyAlignment="1">
      <alignment vertical="center"/>
    </xf>
    <xf numFmtId="0" fontId="145" fillId="19" borderId="0" xfId="0" applyFont="1" applyFill="1" applyAlignment="1">
      <alignment vertical="center"/>
    </xf>
    <xf numFmtId="179" fontId="4" fillId="19" borderId="0" xfId="122" applyNumberFormat="1" applyFont="1" applyFill="1" applyBorder="1" applyAlignment="1">
      <alignment vertical="center"/>
    </xf>
    <xf numFmtId="0" fontId="16" fillId="19" borderId="0" xfId="0" applyFont="1" applyFill="1" applyAlignment="1">
      <alignment horizontal="center" vertical="center"/>
    </xf>
    <xf numFmtId="179" fontId="4" fillId="19" borderId="0" xfId="122" applyNumberFormat="1" applyFont="1" applyFill="1" applyBorder="1" applyAlignment="1">
      <alignment horizontal="center" vertical="center"/>
    </xf>
    <xf numFmtId="216" fontId="4" fillId="20" borderId="5" xfId="122" applyNumberFormat="1" applyFont="1" applyFill="1" applyBorder="1" applyAlignment="1">
      <alignment vertical="center"/>
    </xf>
    <xf numFmtId="0" fontId="4" fillId="19" borderId="0" xfId="0" applyFont="1" applyFill="1" applyAlignment="1">
      <alignment horizontal="center" vertical="center"/>
    </xf>
    <xf numFmtId="0" fontId="4" fillId="0" borderId="386" xfId="24" applyFont="1" applyBorder="1" applyAlignment="1">
      <alignment horizontal="center" vertical="center"/>
    </xf>
    <xf numFmtId="0" fontId="4" fillId="0" borderId="387" xfId="24" applyFont="1" applyBorder="1" applyAlignment="1">
      <alignment horizontal="center" vertical="center"/>
    </xf>
    <xf numFmtId="216" fontId="4" fillId="0" borderId="387" xfId="122" applyNumberFormat="1" applyFont="1" applyFill="1" applyBorder="1" applyAlignment="1">
      <alignment vertical="center"/>
    </xf>
    <xf numFmtId="216" fontId="4" fillId="0" borderId="393" xfId="122" applyNumberFormat="1" applyFont="1" applyFill="1" applyBorder="1" applyAlignment="1">
      <alignment vertical="center"/>
    </xf>
    <xf numFmtId="216" fontId="4" fillId="0" borderId="394" xfId="122" applyNumberFormat="1" applyFont="1" applyFill="1" applyBorder="1" applyAlignment="1">
      <alignment vertical="center"/>
    </xf>
    <xf numFmtId="216" fontId="4" fillId="20" borderId="395" xfId="122" applyNumberFormat="1" applyFont="1" applyFill="1" applyBorder="1" applyAlignment="1">
      <alignment vertical="center" wrapText="1"/>
    </xf>
    <xf numFmtId="216" fontId="4" fillId="20" borderId="387" xfId="122" applyNumberFormat="1" applyFont="1" applyFill="1" applyBorder="1" applyAlignment="1">
      <alignment vertical="center"/>
    </xf>
    <xf numFmtId="216" fontId="4" fillId="20" borderId="392" xfId="122" applyNumberFormat="1" applyFont="1" applyFill="1" applyBorder="1" applyAlignment="1">
      <alignment vertical="center"/>
    </xf>
    <xf numFmtId="216" fontId="4" fillId="20" borderId="395" xfId="122" applyNumberFormat="1" applyFont="1" applyFill="1" applyBorder="1" applyAlignment="1">
      <alignment vertical="center"/>
    </xf>
    <xf numFmtId="216" fontId="4" fillId="0" borderId="395" xfId="122" applyNumberFormat="1" applyFont="1" applyFill="1" applyBorder="1" applyAlignment="1">
      <alignment vertical="center"/>
    </xf>
    <xf numFmtId="0" fontId="4" fillId="0" borderId="387" xfId="24" applyFont="1" applyBorder="1" applyAlignment="1">
      <alignment horizontal="center" vertical="center" wrapText="1"/>
    </xf>
    <xf numFmtId="218" fontId="4" fillId="19" borderId="0" xfId="122" applyNumberFormat="1" applyFont="1" applyFill="1" applyBorder="1" applyAlignment="1">
      <alignment vertical="center"/>
    </xf>
    <xf numFmtId="216" fontId="4" fillId="0" borderId="387" xfId="122" applyNumberFormat="1" applyFont="1" applyFill="1" applyBorder="1" applyAlignment="1">
      <alignment horizontal="center" vertical="center"/>
    </xf>
    <xf numFmtId="216" fontId="4" fillId="0" borderId="406" xfId="122" applyNumberFormat="1" applyFont="1" applyFill="1" applyBorder="1" applyAlignment="1">
      <alignment vertical="center"/>
    </xf>
    <xf numFmtId="216" fontId="4" fillId="0" borderId="395" xfId="122" applyNumberFormat="1" applyFont="1" applyFill="1" applyBorder="1" applyAlignment="1">
      <alignment horizontal="center" vertical="center"/>
    </xf>
    <xf numFmtId="216" fontId="4" fillId="20" borderId="407" xfId="122" applyNumberFormat="1" applyFont="1" applyFill="1" applyBorder="1" applyAlignment="1">
      <alignment vertical="center"/>
    </xf>
    <xf numFmtId="216" fontId="4" fillId="0" borderId="411" xfId="122" applyNumberFormat="1" applyFont="1" applyFill="1" applyBorder="1" applyAlignment="1">
      <alignment vertical="center"/>
    </xf>
    <xf numFmtId="216" fontId="4" fillId="0" borderId="412" xfId="122" applyNumberFormat="1" applyFont="1" applyFill="1" applyBorder="1" applyAlignment="1">
      <alignment vertical="center"/>
    </xf>
    <xf numFmtId="216" fontId="4" fillId="19" borderId="0" xfId="0" applyNumberFormat="1" applyFont="1" applyFill="1" applyAlignment="1">
      <alignment horizontal="center" vertical="center"/>
    </xf>
    <xf numFmtId="216" fontId="4" fillId="19" borderId="0" xfId="0" applyNumberFormat="1" applyFont="1" applyFill="1" applyAlignment="1">
      <alignment vertical="center"/>
    </xf>
    <xf numFmtId="0" fontId="43" fillId="19" borderId="0" xfId="0" applyFont="1" applyFill="1" applyAlignment="1">
      <alignment horizontal="right" vertical="center"/>
    </xf>
    <xf numFmtId="216" fontId="4" fillId="20" borderId="13" xfId="122" applyNumberFormat="1" applyFont="1" applyFill="1" applyBorder="1" applyAlignment="1">
      <alignment vertical="center"/>
    </xf>
    <xf numFmtId="216" fontId="4" fillId="20" borderId="19" xfId="122" applyNumberFormat="1" applyFont="1" applyFill="1" applyBorder="1" applyAlignment="1">
      <alignment vertical="center"/>
    </xf>
    <xf numFmtId="216" fontId="4" fillId="20" borderId="16" xfId="122" applyNumberFormat="1" applyFont="1" applyFill="1" applyBorder="1" applyAlignment="1">
      <alignment vertical="center"/>
    </xf>
    <xf numFmtId="0" fontId="43" fillId="19" borderId="0" xfId="24" applyFont="1" applyFill="1" applyAlignment="1">
      <alignment horizontal="center" vertical="center" wrapText="1"/>
    </xf>
    <xf numFmtId="216" fontId="4" fillId="19" borderId="0" xfId="122" applyNumberFormat="1" applyFont="1" applyFill="1" applyBorder="1" applyAlignment="1">
      <alignment vertical="center"/>
    </xf>
    <xf numFmtId="216" fontId="4" fillId="20" borderId="410" xfId="122" applyNumberFormat="1" applyFont="1" applyFill="1" applyBorder="1" applyAlignment="1">
      <alignment vertical="center"/>
    </xf>
    <xf numFmtId="216" fontId="4" fillId="20" borderId="397" xfId="122" applyNumberFormat="1" applyFont="1" applyFill="1" applyBorder="1" applyAlignment="1">
      <alignment vertical="center"/>
    </xf>
    <xf numFmtId="216" fontId="4" fillId="20" borderId="401" xfId="122" applyNumberFormat="1" applyFont="1" applyFill="1" applyBorder="1" applyAlignment="1">
      <alignment vertical="center"/>
    </xf>
    <xf numFmtId="216" fontId="4" fillId="20" borderId="414" xfId="122" applyNumberFormat="1" applyFont="1" applyFill="1" applyBorder="1" applyAlignment="1">
      <alignment vertical="center"/>
    </xf>
    <xf numFmtId="0" fontId="16" fillId="21" borderId="387" xfId="0" applyFont="1" applyFill="1" applyBorder="1" applyAlignment="1">
      <alignment horizontal="center" vertical="center"/>
    </xf>
    <xf numFmtId="0" fontId="16" fillId="21" borderId="392" xfId="0" applyFont="1" applyFill="1" applyBorder="1" applyAlignment="1">
      <alignment horizontal="center" vertical="center"/>
    </xf>
    <xf numFmtId="216" fontId="16" fillId="21" borderId="397" xfId="0" applyNumberFormat="1" applyFont="1" applyFill="1" applyBorder="1" applyAlignment="1">
      <alignment vertical="center"/>
    </xf>
    <xf numFmtId="216" fontId="16" fillId="21" borderId="398" xfId="0" applyNumberFormat="1" applyFont="1" applyFill="1" applyBorder="1" applyAlignment="1">
      <alignment vertical="center"/>
    </xf>
    <xf numFmtId="216" fontId="16" fillId="21" borderId="399" xfId="0" applyNumberFormat="1" applyFont="1" applyFill="1" applyBorder="1" applyAlignment="1">
      <alignment vertical="center"/>
    </xf>
    <xf numFmtId="216" fontId="16" fillId="21" borderId="400" xfId="0" applyNumberFormat="1" applyFont="1" applyFill="1" applyBorder="1" applyAlignment="1">
      <alignment vertical="center"/>
    </xf>
    <xf numFmtId="216" fontId="16" fillId="21" borderId="401" xfId="0" applyNumberFormat="1" applyFont="1" applyFill="1" applyBorder="1" applyAlignment="1">
      <alignment vertical="center"/>
    </xf>
    <xf numFmtId="0" fontId="16" fillId="21" borderId="5" xfId="0" applyFont="1" applyFill="1" applyBorder="1" applyAlignment="1">
      <alignment horizontal="center" vertical="center" wrapText="1"/>
    </xf>
    <xf numFmtId="0" fontId="147" fillId="21" borderId="5" xfId="0" applyFont="1" applyFill="1" applyBorder="1" applyAlignment="1">
      <alignment horizontal="center" vertical="center" wrapText="1"/>
    </xf>
    <xf numFmtId="0" fontId="16" fillId="21" borderId="12" xfId="0" applyFont="1" applyFill="1" applyBorder="1" applyAlignment="1">
      <alignment horizontal="center" vertical="center" wrapText="1"/>
    </xf>
    <xf numFmtId="0" fontId="16" fillId="21" borderId="73" xfId="0" applyFont="1" applyFill="1" applyBorder="1" applyAlignment="1">
      <alignment horizontal="center" vertical="center" wrapText="1"/>
    </xf>
    <xf numFmtId="216" fontId="16" fillId="21" borderId="397" xfId="122" applyNumberFormat="1" applyFont="1" applyFill="1" applyBorder="1" applyAlignment="1">
      <alignment vertical="center"/>
    </xf>
    <xf numFmtId="216" fontId="16" fillId="21" borderId="408" xfId="0" applyNumberFormat="1" applyFont="1" applyFill="1" applyBorder="1" applyAlignment="1">
      <alignment vertical="center"/>
    </xf>
    <xf numFmtId="216" fontId="16" fillId="21" borderId="400" xfId="122" applyNumberFormat="1" applyFont="1" applyFill="1" applyBorder="1" applyAlignment="1">
      <alignment vertical="center"/>
    </xf>
    <xf numFmtId="216" fontId="16" fillId="21" borderId="398" xfId="122" applyNumberFormat="1" applyFont="1" applyFill="1" applyBorder="1" applyAlignment="1">
      <alignment vertical="center"/>
    </xf>
    <xf numFmtId="216" fontId="16" fillId="21" borderId="409" xfId="122" applyNumberFormat="1" applyFont="1" applyFill="1" applyBorder="1" applyAlignment="1">
      <alignment vertical="center"/>
    </xf>
    <xf numFmtId="216" fontId="16" fillId="21" borderId="410" xfId="122" applyNumberFormat="1" applyFont="1" applyFill="1" applyBorder="1" applyAlignment="1">
      <alignment vertical="center" wrapText="1"/>
    </xf>
    <xf numFmtId="216" fontId="16" fillId="21" borderId="397" xfId="122" applyNumberFormat="1" applyFont="1" applyFill="1" applyBorder="1" applyAlignment="1">
      <alignment vertical="center" wrapText="1"/>
    </xf>
    <xf numFmtId="216" fontId="16" fillId="21" borderId="401" xfId="122" applyNumberFormat="1" applyFont="1" applyFill="1" applyBorder="1" applyAlignment="1">
      <alignment vertical="center" wrapText="1"/>
    </xf>
    <xf numFmtId="216" fontId="16" fillId="21" borderId="399" xfId="122" applyNumberFormat="1" applyFont="1" applyFill="1" applyBorder="1" applyAlignment="1">
      <alignment vertical="center"/>
    </xf>
    <xf numFmtId="216" fontId="16" fillId="21" borderId="401" xfId="122" applyNumberFormat="1" applyFont="1" applyFill="1" applyBorder="1" applyAlignment="1">
      <alignment vertical="center"/>
    </xf>
    <xf numFmtId="0" fontId="16" fillId="21" borderId="17" xfId="0" applyFont="1" applyFill="1" applyBorder="1" applyAlignment="1">
      <alignment horizontal="center" vertical="center"/>
    </xf>
    <xf numFmtId="0" fontId="16" fillId="21" borderId="18" xfId="0" applyFont="1" applyFill="1" applyBorder="1" applyAlignment="1">
      <alignment horizontal="center" vertical="center"/>
    </xf>
    <xf numFmtId="0" fontId="16" fillId="21" borderId="92" xfId="24" applyFont="1" applyFill="1" applyBorder="1" applyAlignment="1">
      <alignment horizontal="center" vertical="center"/>
    </xf>
    <xf numFmtId="0" fontId="43" fillId="21" borderId="73" xfId="24" applyFont="1" applyFill="1" applyBorder="1" applyAlignment="1">
      <alignment horizontal="center" vertical="center"/>
    </xf>
    <xf numFmtId="0" fontId="16" fillId="21" borderId="17" xfId="24" applyFont="1" applyFill="1" applyBorder="1" applyAlignment="1">
      <alignment horizontal="center" vertical="center"/>
    </xf>
    <xf numFmtId="0" fontId="16" fillId="21" borderId="5" xfId="24" applyFont="1" applyFill="1" applyBorder="1" applyAlignment="1">
      <alignment horizontal="center" vertical="center"/>
    </xf>
    <xf numFmtId="0" fontId="16" fillId="21" borderId="5" xfId="0" applyFont="1" applyFill="1" applyBorder="1" applyAlignment="1">
      <alignment horizontal="center" vertical="center"/>
    </xf>
    <xf numFmtId="0" fontId="16" fillId="21" borderId="13" xfId="0" applyFont="1" applyFill="1" applyBorder="1" applyAlignment="1">
      <alignment horizontal="center" vertical="center"/>
    </xf>
    <xf numFmtId="216" fontId="4" fillId="21" borderId="19" xfId="0" applyNumberFormat="1" applyFont="1" applyFill="1" applyBorder="1" applyAlignment="1">
      <alignment vertical="center"/>
    </xf>
    <xf numFmtId="216" fontId="4" fillId="21" borderId="16" xfId="0" applyNumberFormat="1" applyFont="1" applyFill="1" applyBorder="1" applyAlignment="1">
      <alignment vertical="center"/>
    </xf>
    <xf numFmtId="216" fontId="4" fillId="18" borderId="5" xfId="122" applyNumberFormat="1" applyFont="1" applyFill="1" applyBorder="1" applyAlignment="1">
      <alignment horizontal="center" vertical="center"/>
    </xf>
    <xf numFmtId="216" fontId="4" fillId="18" borderId="13" xfId="122" applyNumberFormat="1" applyFont="1" applyFill="1" applyBorder="1" applyAlignment="1">
      <alignment horizontal="center" vertical="center"/>
    </xf>
    <xf numFmtId="216" fontId="4" fillId="22" borderId="342" xfId="0" applyNumberFormat="1" applyFont="1" applyFill="1" applyBorder="1" applyAlignment="1">
      <alignment vertical="center"/>
    </xf>
    <xf numFmtId="0" fontId="4" fillId="18" borderId="0" xfId="42" applyFont="1" applyFill="1" applyAlignment="1">
      <alignment horizontal="center" vertical="center"/>
    </xf>
    <xf numFmtId="41" fontId="4" fillId="18" borderId="0" xfId="42" applyNumberFormat="1" applyFont="1" applyFill="1" applyAlignment="1">
      <alignment horizontal="center" vertical="center"/>
    </xf>
    <xf numFmtId="179" fontId="4" fillId="18" borderId="0" xfId="187" applyNumberFormat="1" applyFont="1" applyFill="1" applyAlignment="1">
      <alignment horizontal="center" vertical="center"/>
    </xf>
    <xf numFmtId="219" fontId="4" fillId="18" borderId="0" xfId="42" applyNumberFormat="1" applyFont="1" applyFill="1" applyAlignment="1">
      <alignment horizontal="center" vertical="center"/>
    </xf>
    <xf numFmtId="9" fontId="4" fillId="18" borderId="0" xfId="42" applyNumberFormat="1" applyFont="1" applyFill="1" applyAlignment="1">
      <alignment horizontal="center" vertical="center"/>
    </xf>
    <xf numFmtId="10" fontId="4" fillId="18" borderId="0" xfId="42" applyNumberFormat="1" applyFont="1" applyFill="1" applyAlignment="1">
      <alignment horizontal="center" vertical="center"/>
    </xf>
    <xf numFmtId="0" fontId="4" fillId="18" borderId="0" xfId="0" applyFont="1" applyFill="1" applyAlignment="1">
      <alignment horizontal="center" vertical="center"/>
    </xf>
    <xf numFmtId="41" fontId="4" fillId="18" borderId="0" xfId="0" applyNumberFormat="1" applyFont="1" applyFill="1" applyAlignment="1">
      <alignment horizontal="center" vertical="center"/>
    </xf>
    <xf numFmtId="179" fontId="4" fillId="18" borderId="0" xfId="122" applyNumberFormat="1" applyFont="1" applyFill="1" applyAlignment="1">
      <alignment horizontal="center" vertical="center"/>
    </xf>
    <xf numFmtId="9" fontId="4" fillId="18" borderId="0" xfId="0" applyNumberFormat="1" applyFont="1" applyFill="1" applyAlignment="1">
      <alignment horizontal="center" vertical="center"/>
    </xf>
    <xf numFmtId="222" fontId="148" fillId="24" borderId="5" xfId="31" applyNumberFormat="1" applyFont="1" applyFill="1" applyBorder="1" applyAlignment="1">
      <alignment horizontal="center" vertical="center"/>
    </xf>
    <xf numFmtId="222" fontId="148" fillId="24" borderId="73" xfId="31" applyNumberFormat="1" applyFont="1" applyFill="1" applyBorder="1" applyAlignment="1">
      <alignment horizontal="center" vertical="center"/>
    </xf>
    <xf numFmtId="0" fontId="148" fillId="0" borderId="5" xfId="38" applyFont="1" applyBorder="1" applyAlignment="1">
      <alignment horizontal="right" vertical="center"/>
    </xf>
    <xf numFmtId="0" fontId="148" fillId="0" borderId="5" xfId="24" applyFont="1" applyBorder="1" applyAlignment="1">
      <alignment horizontal="center" vertical="center"/>
    </xf>
    <xf numFmtId="0" fontId="148" fillId="0" borderId="6" xfId="38" applyFont="1" applyBorder="1" applyAlignment="1">
      <alignment horizontal="right" vertical="center"/>
    </xf>
    <xf numFmtId="0" fontId="148" fillId="26" borderId="5" xfId="38" applyFont="1" applyFill="1" applyBorder="1" applyAlignment="1">
      <alignment horizontal="right" vertical="center"/>
    </xf>
    <xf numFmtId="0" fontId="148" fillId="26" borderId="5" xfId="24" applyFont="1" applyFill="1" applyBorder="1" applyAlignment="1">
      <alignment horizontal="center" vertical="center"/>
    </xf>
    <xf numFmtId="222" fontId="4" fillId="26" borderId="5" xfId="31" applyNumberFormat="1" applyFont="1" applyFill="1" applyBorder="1" applyAlignment="1">
      <alignment horizontal="right" vertical="center"/>
    </xf>
    <xf numFmtId="222" fontId="4" fillId="26" borderId="73" xfId="31" applyNumberFormat="1" applyFont="1" applyFill="1" applyBorder="1" applyAlignment="1">
      <alignment horizontal="right" vertical="center"/>
    </xf>
    <xf numFmtId="0" fontId="148" fillId="26" borderId="6" xfId="38" applyFont="1" applyFill="1" applyBorder="1" applyAlignment="1">
      <alignment horizontal="right" vertical="center"/>
    </xf>
    <xf numFmtId="0" fontId="148" fillId="19" borderId="0" xfId="38" applyFont="1" applyFill="1" applyAlignment="1">
      <alignment vertical="center"/>
    </xf>
    <xf numFmtId="0" fontId="148" fillId="19" borderId="144" xfId="38" applyFont="1" applyFill="1" applyBorder="1" applyAlignment="1">
      <alignment vertical="center"/>
    </xf>
    <xf numFmtId="222" fontId="148" fillId="19" borderId="0" xfId="38" applyNumberFormat="1" applyFont="1" applyFill="1" applyAlignment="1">
      <alignment vertical="center"/>
    </xf>
    <xf numFmtId="0" fontId="148" fillId="19" borderId="0" xfId="24" applyFont="1" applyFill="1">
      <alignment vertical="center"/>
    </xf>
    <xf numFmtId="0" fontId="148" fillId="19" borderId="0" xfId="38" applyFont="1" applyFill="1" applyAlignment="1">
      <alignment horizontal="right" vertical="center"/>
    </xf>
    <xf numFmtId="0" fontId="148" fillId="19" borderId="0" xfId="24" applyFont="1" applyFill="1" applyAlignment="1">
      <alignment horizontal="center" vertical="center"/>
    </xf>
    <xf numFmtId="222" fontId="4" fillId="19" borderId="0" xfId="31" applyNumberFormat="1" applyFont="1" applyFill="1" applyAlignment="1">
      <alignment horizontal="right" vertical="center"/>
    </xf>
    <xf numFmtId="0" fontId="4" fillId="25" borderId="5" xfId="0" applyFont="1" applyFill="1" applyBorder="1" applyAlignment="1">
      <alignment horizontal="center" vertical="center"/>
    </xf>
    <xf numFmtId="0" fontId="4" fillId="25" borderId="5" xfId="0" applyFont="1" applyFill="1" applyBorder="1" applyAlignment="1">
      <alignment horizontal="center" vertical="center" wrapText="1"/>
    </xf>
    <xf numFmtId="224" fontId="4" fillId="0" borderId="5" xfId="122" applyNumberFormat="1" applyFont="1" applyFill="1" applyBorder="1" applyAlignment="1">
      <alignment vertical="center"/>
    </xf>
    <xf numFmtId="0" fontId="12" fillId="0" borderId="5" xfId="24" applyFont="1" applyBorder="1" applyAlignment="1">
      <alignment horizontal="center" vertical="center"/>
    </xf>
    <xf numFmtId="9" fontId="4" fillId="0" borderId="5" xfId="238" applyFont="1" applyFill="1" applyBorder="1" applyAlignment="1">
      <alignment vertical="center"/>
    </xf>
    <xf numFmtId="43" fontId="4" fillId="19" borderId="84" xfId="122" applyFont="1" applyFill="1" applyBorder="1" applyAlignment="1">
      <alignment vertical="center"/>
    </xf>
    <xf numFmtId="0" fontId="4" fillId="19" borderId="0" xfId="38" applyFill="1" applyAlignment="1">
      <alignment vertical="center"/>
    </xf>
    <xf numFmtId="0" fontId="4" fillId="19" borderId="0" xfId="38" applyFill="1" applyAlignment="1">
      <alignment horizontal="right" vertical="center"/>
    </xf>
    <xf numFmtId="0" fontId="4" fillId="19" borderId="0" xfId="24" applyFont="1" applyFill="1" applyAlignment="1">
      <alignment horizontal="center" vertical="center"/>
    </xf>
    <xf numFmtId="0" fontId="4" fillId="19" borderId="0" xfId="24" applyFont="1" applyFill="1">
      <alignment vertical="center"/>
    </xf>
    <xf numFmtId="0" fontId="4" fillId="24" borderId="5" xfId="24" applyFont="1" applyFill="1" applyBorder="1" applyAlignment="1">
      <alignment horizontal="center" vertical="center"/>
    </xf>
    <xf numFmtId="0" fontId="4" fillId="0" borderId="5" xfId="38" applyBorder="1" applyAlignment="1">
      <alignment horizontal="center" vertical="center"/>
    </xf>
    <xf numFmtId="222" fontId="4" fillId="0" borderId="5" xfId="122" applyNumberFormat="1" applyFont="1" applyFill="1" applyBorder="1" applyAlignment="1">
      <alignment vertical="center"/>
    </xf>
    <xf numFmtId="225" fontId="16" fillId="19" borderId="0" xfId="0" applyNumberFormat="1" applyFont="1" applyFill="1" applyAlignment="1">
      <alignment vertical="center"/>
    </xf>
    <xf numFmtId="0" fontId="12" fillId="24" borderId="73" xfId="24" applyFont="1" applyFill="1" applyBorder="1" applyAlignment="1">
      <alignment horizontal="center" vertical="center"/>
    </xf>
    <xf numFmtId="0" fontId="12" fillId="19" borderId="4" xfId="24" applyFont="1" applyFill="1" applyBorder="1" applyAlignment="1">
      <alignment horizontal="center" vertical="center"/>
    </xf>
    <xf numFmtId="224" fontId="4" fillId="19" borderId="4" xfId="122" applyNumberFormat="1" applyFont="1" applyFill="1" applyBorder="1" applyAlignment="1">
      <alignment vertical="center"/>
    </xf>
    <xf numFmtId="0" fontId="148" fillId="27" borderId="0" xfId="38" applyFont="1" applyFill="1" applyAlignment="1">
      <alignment vertical="center"/>
    </xf>
    <xf numFmtId="177" fontId="154" fillId="19" borderId="0" xfId="32" applyNumberFormat="1" applyFont="1" applyFill="1" applyAlignment="1">
      <alignment horizontal="left"/>
    </xf>
    <xf numFmtId="0" fontId="156" fillId="19" borderId="0" xfId="0" applyFont="1" applyFill="1" applyAlignment="1">
      <alignment vertical="center"/>
    </xf>
    <xf numFmtId="222" fontId="12" fillId="25" borderId="19" xfId="31" applyNumberFormat="1" applyFont="1" applyFill="1" applyBorder="1" applyAlignment="1">
      <alignment horizontal="center" vertical="center"/>
    </xf>
    <xf numFmtId="222" fontId="12" fillId="28" borderId="16" xfId="31" applyNumberFormat="1" applyFont="1" applyFill="1" applyBorder="1" applyAlignment="1">
      <alignment horizontal="center" vertical="center"/>
    </xf>
    <xf numFmtId="222" fontId="156" fillId="19" borderId="0" xfId="0" applyNumberFormat="1" applyFont="1" applyFill="1" applyAlignment="1">
      <alignment vertical="center"/>
    </xf>
    <xf numFmtId="0" fontId="137" fillId="19" borderId="0" xfId="0" applyFont="1" applyFill="1" applyAlignment="1">
      <alignment vertical="center"/>
    </xf>
    <xf numFmtId="0" fontId="156" fillId="0" borderId="0" xfId="0" applyFont="1" applyAlignment="1">
      <alignment vertical="center"/>
    </xf>
    <xf numFmtId="0" fontId="4" fillId="24" borderId="5" xfId="24" applyFont="1" applyFill="1" applyBorder="1" applyAlignment="1">
      <alignment horizontal="center" vertical="center" wrapText="1"/>
    </xf>
    <xf numFmtId="0" fontId="12" fillId="19" borderId="4" xfId="24" applyFont="1" applyFill="1" applyBorder="1">
      <alignment vertical="center"/>
    </xf>
    <xf numFmtId="43" fontId="4" fillId="19" borderId="4" xfId="122" applyFont="1" applyFill="1" applyBorder="1" applyAlignment="1">
      <alignment vertical="center"/>
    </xf>
    <xf numFmtId="0" fontId="68" fillId="29" borderId="0" xfId="0" applyFont="1" applyFill="1"/>
    <xf numFmtId="0" fontId="68" fillId="19" borderId="0" xfId="0" applyFont="1" applyFill="1"/>
    <xf numFmtId="0" fontId="68" fillId="19" borderId="0" xfId="0" applyFont="1" applyFill="1" applyAlignment="1">
      <alignment horizontal="center"/>
    </xf>
    <xf numFmtId="0" fontId="74" fillId="19" borderId="0" xfId="24" applyFont="1" applyFill="1" applyAlignment="1">
      <alignment horizontal="center"/>
    </xf>
    <xf numFmtId="0" fontId="157" fillId="29" borderId="0" xfId="0" applyFont="1" applyFill="1"/>
    <xf numFmtId="0" fontId="157" fillId="19" borderId="0" xfId="0" applyFont="1" applyFill="1"/>
    <xf numFmtId="10" fontId="157" fillId="19" borderId="0" xfId="239" applyNumberFormat="1" applyFont="1" applyFill="1" applyAlignment="1"/>
    <xf numFmtId="10" fontId="158" fillId="19" borderId="0" xfId="24" applyNumberFormat="1" applyFont="1" applyFill="1" applyAlignment="1"/>
    <xf numFmtId="0" fontId="159" fillId="0" borderId="0" xfId="0" applyFont="1"/>
    <xf numFmtId="10" fontId="157" fillId="19" borderId="0" xfId="238" applyNumberFormat="1" applyFont="1" applyFill="1" applyAlignment="1"/>
    <xf numFmtId="10" fontId="159" fillId="19" borderId="0" xfId="239" applyNumberFormat="1" applyFont="1" applyFill="1" applyAlignment="1"/>
    <xf numFmtId="0" fontId="159" fillId="19" borderId="0" xfId="0" applyFont="1" applyFill="1"/>
    <xf numFmtId="0" fontId="159" fillId="29" borderId="0" xfId="0" applyFont="1" applyFill="1" applyAlignment="1">
      <alignment vertical="center"/>
    </xf>
    <xf numFmtId="0" fontId="159" fillId="19" borderId="0" xfId="0" applyFont="1" applyFill="1" applyAlignment="1">
      <alignment vertical="center"/>
    </xf>
    <xf numFmtId="0" fontId="159" fillId="0" borderId="0" xfId="0" applyFont="1" applyAlignment="1">
      <alignment vertical="center"/>
    </xf>
    <xf numFmtId="0" fontId="146" fillId="19" borderId="0" xfId="24" applyFont="1" applyFill="1" applyAlignment="1">
      <alignment horizontal="center"/>
    </xf>
    <xf numFmtId="10" fontId="157" fillId="19" borderId="0" xfId="24" applyNumberFormat="1" applyFont="1" applyFill="1" applyAlignment="1"/>
    <xf numFmtId="226" fontId="159" fillId="19" borderId="0" xfId="0" applyNumberFormat="1" applyFont="1" applyFill="1"/>
    <xf numFmtId="226" fontId="159" fillId="19" borderId="0" xfId="0" applyNumberFormat="1" applyFont="1" applyFill="1" applyAlignment="1">
      <alignment vertical="center"/>
    </xf>
    <xf numFmtId="226" fontId="68" fillId="19" borderId="0" xfId="0" applyNumberFormat="1" applyFont="1" applyFill="1" applyAlignment="1">
      <alignment horizontal="center"/>
    </xf>
    <xf numFmtId="226" fontId="74" fillId="19" borderId="0" xfId="24" applyNumberFormat="1" applyFont="1" applyFill="1" applyAlignment="1">
      <alignment horizontal="center"/>
    </xf>
    <xf numFmtId="226" fontId="146" fillId="19" borderId="0" xfId="24" applyNumberFormat="1" applyFont="1" applyFill="1" applyAlignment="1">
      <alignment horizontal="center"/>
    </xf>
    <xf numFmtId="0" fontId="68" fillId="29" borderId="0" xfId="24" applyFont="1" applyFill="1" applyAlignment="1">
      <alignment horizontal="center"/>
    </xf>
    <xf numFmtId="185" fontId="68" fillId="19" borderId="0" xfId="24" applyNumberFormat="1" applyFont="1" applyFill="1" applyAlignment="1">
      <alignment horizontal="center"/>
    </xf>
    <xf numFmtId="0" fontId="68" fillId="19" borderId="0" xfId="24" applyFont="1" applyFill="1" applyAlignment="1">
      <alignment horizontal="center"/>
    </xf>
    <xf numFmtId="0" fontId="68" fillId="29" borderId="0" xfId="24" applyFont="1" applyFill="1" applyAlignment="1"/>
    <xf numFmtId="185" fontId="68" fillId="19" borderId="0" xfId="24" applyNumberFormat="1" applyFont="1" applyFill="1" applyAlignment="1"/>
    <xf numFmtId="0" fontId="68" fillId="0" borderId="0" xfId="24" applyFont="1" applyAlignment="1">
      <alignment horizontal="center"/>
    </xf>
    <xf numFmtId="0" fontId="159" fillId="0" borderId="0" xfId="24" applyFont="1" applyAlignment="1"/>
    <xf numFmtId="226" fontId="159" fillId="19" borderId="0" xfId="24" applyNumberFormat="1" applyFont="1" applyFill="1" applyAlignment="1"/>
    <xf numFmtId="226" fontId="4" fillId="19" borderId="0" xfId="24" applyNumberFormat="1" applyFont="1" applyFill="1" applyAlignment="1"/>
    <xf numFmtId="0" fontId="159" fillId="29" borderId="0" xfId="24" applyFont="1" applyFill="1" applyAlignment="1"/>
    <xf numFmtId="0" fontId="159" fillId="19" borderId="0" xfId="24" applyFont="1" applyFill="1" applyAlignment="1"/>
    <xf numFmtId="0" fontId="43" fillId="26" borderId="144" xfId="42" applyFont="1" applyFill="1" applyBorder="1" applyAlignment="1">
      <alignment horizontal="center" vertical="center" wrapText="1"/>
    </xf>
    <xf numFmtId="41" fontId="43" fillId="26" borderId="144" xfId="42" applyNumberFormat="1" applyFont="1" applyFill="1" applyBorder="1" applyAlignment="1">
      <alignment horizontal="center" vertical="center" wrapText="1"/>
    </xf>
    <xf numFmtId="0" fontId="147" fillId="26" borderId="144" xfId="0" applyFont="1" applyFill="1" applyBorder="1" applyAlignment="1">
      <alignment horizontal="center" vertical="center" wrapText="1"/>
    </xf>
    <xf numFmtId="0" fontId="43" fillId="26" borderId="144" xfId="0" applyFont="1" applyFill="1" applyBorder="1" applyAlignment="1">
      <alignment horizontal="center" vertical="center" wrapText="1"/>
    </xf>
    <xf numFmtId="41" fontId="147" fillId="26" borderId="144" xfId="0" applyNumberFormat="1" applyFont="1" applyFill="1" applyBorder="1" applyAlignment="1">
      <alignment horizontal="center" vertical="center" wrapText="1"/>
    </xf>
    <xf numFmtId="41" fontId="43" fillId="26" borderId="144" xfId="0" applyNumberFormat="1" applyFont="1" applyFill="1" applyBorder="1" applyAlignment="1">
      <alignment horizontal="center" vertical="center" wrapText="1"/>
    </xf>
    <xf numFmtId="41" fontId="16" fillId="0" borderId="0" xfId="42" applyNumberFormat="1" applyFont="1" applyAlignment="1">
      <alignment horizontal="center" vertical="center" wrapText="1"/>
    </xf>
    <xf numFmtId="0" fontId="4" fillId="0" borderId="0" xfId="42" applyFont="1" applyAlignment="1">
      <alignment horizontal="center" vertical="center"/>
    </xf>
    <xf numFmtId="227" fontId="16" fillId="26" borderId="350" xfId="42" quotePrefix="1" applyNumberFormat="1" applyFont="1" applyFill="1" applyBorder="1" applyAlignment="1">
      <alignment horizontal="center" vertical="center" wrapText="1"/>
    </xf>
    <xf numFmtId="0" fontId="16" fillId="0" borderId="0" xfId="42" quotePrefix="1" applyFont="1" applyAlignment="1">
      <alignment horizontal="center" vertical="center" wrapText="1"/>
    </xf>
    <xf numFmtId="0" fontId="16" fillId="31" borderId="0" xfId="42" applyFont="1" applyFill="1" applyAlignment="1">
      <alignment horizontal="center" vertical="center"/>
    </xf>
    <xf numFmtId="0" fontId="4" fillId="26" borderId="0" xfId="42" applyFont="1" applyFill="1" applyAlignment="1">
      <alignment horizontal="center" vertical="center"/>
    </xf>
    <xf numFmtId="0" fontId="4" fillId="32" borderId="0" xfId="42" applyFont="1" applyFill="1" applyAlignment="1">
      <alignment horizontal="center" vertical="center"/>
    </xf>
    <xf numFmtId="41" fontId="4" fillId="32" borderId="0" xfId="42" applyNumberFormat="1" applyFont="1" applyFill="1" applyAlignment="1">
      <alignment horizontal="center" vertical="center"/>
    </xf>
    <xf numFmtId="179" fontId="4" fillId="32" borderId="0" xfId="187" applyNumberFormat="1" applyFont="1" applyFill="1" applyAlignment="1">
      <alignment horizontal="center" vertical="center"/>
    </xf>
    <xf numFmtId="219" fontId="4" fillId="32" borderId="0" xfId="42" applyNumberFormat="1" applyFont="1" applyFill="1" applyAlignment="1">
      <alignment horizontal="center" vertical="center"/>
    </xf>
    <xf numFmtId="41" fontId="4" fillId="26" borderId="0" xfId="42" applyNumberFormat="1" applyFont="1" applyFill="1" applyAlignment="1">
      <alignment horizontal="center" vertical="center"/>
    </xf>
    <xf numFmtId="220" fontId="4" fillId="26" borderId="0" xfId="244" quotePrefix="1" applyNumberFormat="1" applyFont="1" applyFill="1" applyBorder="1" applyAlignment="1">
      <alignment horizontal="center" vertical="center" wrapText="1"/>
    </xf>
    <xf numFmtId="179" fontId="4" fillId="26" borderId="0" xfId="187" applyNumberFormat="1" applyFont="1" applyFill="1" applyAlignment="1">
      <alignment horizontal="center" vertical="center"/>
    </xf>
    <xf numFmtId="221" fontId="4" fillId="26" borderId="0" xfId="122" applyNumberFormat="1" applyFont="1" applyFill="1" applyAlignment="1">
      <alignment horizontal="center" vertical="center"/>
    </xf>
    <xf numFmtId="41" fontId="4" fillId="26" borderId="0" xfId="42" quotePrefix="1" applyNumberFormat="1" applyFont="1" applyFill="1" applyAlignment="1">
      <alignment horizontal="center" vertical="center" wrapText="1"/>
    </xf>
    <xf numFmtId="41" fontId="4" fillId="0" borderId="0" xfId="42" quotePrefix="1" applyNumberFormat="1" applyFont="1" applyAlignment="1">
      <alignment horizontal="center" vertical="center" wrapText="1"/>
    </xf>
    <xf numFmtId="9" fontId="4" fillId="32" borderId="0" xfId="42" applyNumberFormat="1" applyFont="1" applyFill="1" applyAlignment="1">
      <alignment horizontal="center" vertical="center"/>
    </xf>
    <xf numFmtId="10" fontId="4" fillId="32" borderId="0" xfId="42" applyNumberFormat="1" applyFont="1" applyFill="1" applyAlignment="1">
      <alignment horizontal="center" vertical="center"/>
    </xf>
    <xf numFmtId="224" fontId="4" fillId="26" borderId="0" xfId="122" applyNumberFormat="1" applyFont="1" applyFill="1" applyAlignment="1">
      <alignment horizontal="center" vertical="center"/>
    </xf>
    <xf numFmtId="0" fontId="161" fillId="0" borderId="0" xfId="42" applyFont="1" applyAlignment="1">
      <alignment horizontal="left" vertical="center"/>
    </xf>
    <xf numFmtId="221" fontId="4" fillId="26" borderId="0" xfId="187" applyNumberFormat="1" applyFont="1" applyFill="1" applyAlignment="1">
      <alignment horizontal="center" vertical="center"/>
    </xf>
    <xf numFmtId="41" fontId="4" fillId="0" borderId="0" xfId="42" applyNumberFormat="1" applyFont="1" applyAlignment="1">
      <alignment horizontal="center" vertical="center"/>
    </xf>
    <xf numFmtId="179" fontId="4" fillId="0" borderId="0" xfId="187" applyNumberFormat="1" applyFont="1" applyFill="1" applyAlignment="1">
      <alignment horizontal="center" vertical="center"/>
    </xf>
    <xf numFmtId="9" fontId="4" fillId="0" borderId="0" xfId="42" applyNumberFormat="1" applyFont="1" applyAlignment="1">
      <alignment horizontal="center" vertical="center"/>
    </xf>
    <xf numFmtId="220" fontId="4" fillId="0" borderId="0" xfId="244" quotePrefix="1" applyNumberFormat="1" applyFont="1" applyFill="1" applyBorder="1" applyAlignment="1">
      <alignment horizontal="center" vertical="center" wrapText="1"/>
    </xf>
    <xf numFmtId="221" fontId="4" fillId="0" borderId="0" xfId="187" applyNumberFormat="1" applyFont="1" applyFill="1" applyAlignment="1">
      <alignment horizontal="center" vertical="center"/>
    </xf>
    <xf numFmtId="0" fontId="4" fillId="0" borderId="0" xfId="42" quotePrefix="1" applyFont="1" applyAlignment="1">
      <alignment horizontal="center" vertical="center"/>
    </xf>
    <xf numFmtId="9" fontId="4" fillId="0" borderId="0" xfId="42" applyNumberFormat="1" applyFont="1">
      <alignment vertical="center"/>
    </xf>
    <xf numFmtId="0" fontId="4" fillId="0" borderId="0" xfId="42" applyFont="1" applyAlignment="1">
      <alignment vertical="center" wrapText="1"/>
    </xf>
    <xf numFmtId="0" fontId="4" fillId="0" borderId="0" xfId="42" applyFont="1">
      <alignment vertical="center"/>
    </xf>
    <xf numFmtId="0" fontId="165" fillId="9" borderId="0" xfId="0" applyFont="1" applyFill="1" applyAlignment="1">
      <alignment vertical="center"/>
    </xf>
    <xf numFmtId="0" fontId="0" fillId="18" borderId="133" xfId="0" applyFill="1" applyBorder="1"/>
    <xf numFmtId="0" fontId="22" fillId="9" borderId="0" xfId="0" applyFont="1" applyFill="1" applyAlignment="1">
      <alignment vertical="center"/>
    </xf>
    <xf numFmtId="0" fontId="143" fillId="9" borderId="0" xfId="0" applyFont="1" applyFill="1" applyAlignment="1">
      <alignment vertical="center"/>
    </xf>
    <xf numFmtId="0" fontId="43" fillId="9" borderId="0" xfId="0" applyFont="1" applyFill="1" applyAlignment="1">
      <alignment vertical="center"/>
    </xf>
    <xf numFmtId="0" fontId="43" fillId="19" borderId="0" xfId="0" applyFont="1" applyFill="1" applyAlignment="1">
      <alignment vertical="center"/>
    </xf>
    <xf numFmtId="191" fontId="4" fillId="0" borderId="10" xfId="108" applyNumberFormat="1" applyFont="1" applyBorder="1" applyAlignment="1">
      <alignment horizontal="left" vertical="center" wrapText="1"/>
    </xf>
    <xf numFmtId="191" fontId="4" fillId="0" borderId="21" xfId="108" applyNumberFormat="1" applyFont="1" applyBorder="1" applyAlignment="1">
      <alignment horizontal="left" vertical="center" wrapText="1"/>
    </xf>
    <xf numFmtId="191" fontId="157" fillId="0" borderId="5" xfId="108" applyNumberFormat="1" applyFont="1" applyBorder="1" applyAlignment="1">
      <alignment horizontal="center" vertical="center" wrapText="1"/>
    </xf>
    <xf numFmtId="0" fontId="166" fillId="0" borderId="5" xfId="0" applyFont="1" applyBorder="1" applyAlignment="1">
      <alignment horizontal="justify" vertical="center" wrapText="1"/>
    </xf>
    <xf numFmtId="190" fontId="98" fillId="35" borderId="281" xfId="179" applyNumberFormat="1" applyFont="1" applyFill="1" applyBorder="1" applyAlignment="1" applyProtection="1">
      <alignment horizontal="center" vertical="center" wrapText="1"/>
      <protection locked="0"/>
    </xf>
    <xf numFmtId="190" fontId="98" fillId="35" borderId="284" xfId="179" applyNumberFormat="1" applyFont="1" applyFill="1" applyBorder="1" applyAlignment="1" applyProtection="1">
      <alignment horizontal="center" vertical="center" wrapText="1"/>
    </xf>
    <xf numFmtId="0" fontId="98" fillId="35" borderId="0" xfId="54" applyFont="1" applyFill="1" applyAlignment="1">
      <alignment vertical="center" wrapText="1"/>
    </xf>
    <xf numFmtId="190" fontId="97" fillId="35" borderId="0" xfId="227" applyNumberFormat="1" applyFont="1" applyFill="1" applyBorder="1" applyAlignment="1" applyProtection="1">
      <alignment horizontal="left" vertical="center"/>
    </xf>
    <xf numFmtId="191" fontId="157" fillId="0" borderId="12" xfId="108" quotePrefix="1" applyNumberFormat="1" applyFont="1" applyBorder="1" applyAlignment="1" applyProtection="1">
      <alignment horizontal="center" vertical="center" wrapText="1"/>
      <protection locked="0"/>
    </xf>
    <xf numFmtId="191" fontId="157" fillId="0" borderId="5" xfId="0" applyNumberFormat="1" applyFont="1" applyBorder="1" applyAlignment="1">
      <alignment horizontal="center" vertical="center" wrapText="1"/>
    </xf>
    <xf numFmtId="191" fontId="166" fillId="0" borderId="5" xfId="108" applyNumberFormat="1" applyFont="1" applyBorder="1" applyAlignment="1">
      <alignment horizontal="center" vertical="center" wrapText="1"/>
    </xf>
    <xf numFmtId="191" fontId="157" fillId="0" borderId="5" xfId="108" quotePrefix="1" applyNumberFormat="1" applyFont="1" applyBorder="1" applyAlignment="1" applyProtection="1">
      <alignment horizontal="left" vertical="center" wrapText="1"/>
      <protection locked="0"/>
    </xf>
    <xf numFmtId="191" fontId="157" fillId="0" borderId="5" xfId="108" applyNumberFormat="1" applyFont="1" applyBorder="1" applyAlignment="1" applyProtection="1">
      <alignment horizontal="center" vertical="center" wrapText="1"/>
      <protection locked="0"/>
    </xf>
    <xf numFmtId="0" fontId="157" fillId="0" borderId="0" xfId="108" applyFont="1" applyAlignment="1">
      <alignment vertical="center" wrapText="1"/>
    </xf>
    <xf numFmtId="191" fontId="166" fillId="0" borderId="5" xfId="108" applyNumberFormat="1" applyFont="1" applyBorder="1" applyAlignment="1" applyProtection="1">
      <alignment horizontal="center" vertical="center" wrapText="1"/>
      <protection locked="0"/>
    </xf>
    <xf numFmtId="0" fontId="142" fillId="0" borderId="0" xfId="113" applyFont="1"/>
    <xf numFmtId="0" fontId="159" fillId="0" borderId="0" xfId="112" applyFont="1"/>
    <xf numFmtId="0" fontId="159" fillId="0" borderId="0" xfId="73" applyFont="1" applyAlignment="1">
      <alignment vertical="center" wrapText="1"/>
    </xf>
    <xf numFmtId="49" fontId="159" fillId="0" borderId="33" xfId="60" quotePrefix="1" applyNumberFormat="1" applyFont="1" applyBorder="1" applyAlignment="1">
      <alignment vertical="center"/>
    </xf>
    <xf numFmtId="0" fontId="159" fillId="0" borderId="33" xfId="111" applyFont="1" applyBorder="1" applyAlignment="1">
      <alignment vertical="center"/>
    </xf>
    <xf numFmtId="0" fontId="159" fillId="0" borderId="33" xfId="66" applyFont="1" applyBorder="1" applyAlignment="1">
      <alignment wrapText="1"/>
    </xf>
    <xf numFmtId="0" fontId="159" fillId="0" borderId="33" xfId="73" applyFont="1" applyBorder="1" applyAlignment="1">
      <alignment horizontal="center" vertical="center" wrapText="1"/>
    </xf>
    <xf numFmtId="0" fontId="159" fillId="0" borderId="33" xfId="73" applyFont="1" applyBorder="1" applyAlignment="1">
      <alignment horizontal="right" vertical="center"/>
    </xf>
    <xf numFmtId="49" fontId="158" fillId="0" borderId="5" xfId="60" applyNumberFormat="1" applyFont="1" applyBorder="1" applyAlignment="1">
      <alignment horizontal="center" vertical="center" wrapText="1"/>
    </xf>
    <xf numFmtId="49" fontId="158" fillId="0" borderId="5" xfId="60" applyNumberFormat="1" applyFont="1" applyBorder="1" applyAlignment="1">
      <alignment horizontal="centerContinuous" vertical="center" wrapText="1"/>
    </xf>
    <xf numFmtId="49" fontId="158" fillId="0" borderId="5" xfId="60" quotePrefix="1" applyNumberFormat="1" applyFont="1" applyBorder="1" applyAlignment="1">
      <alignment horizontal="centerContinuous" vertical="center" wrapText="1"/>
    </xf>
    <xf numFmtId="49" fontId="159" fillId="0" borderId="5" xfId="60" applyNumberFormat="1" applyFont="1" applyBorder="1" applyAlignment="1">
      <alignment horizontal="center" vertical="center" wrapText="1"/>
    </xf>
    <xf numFmtId="49" fontId="159" fillId="0" borderId="5" xfId="60" applyNumberFormat="1" applyFont="1" applyBorder="1" applyAlignment="1">
      <alignment vertical="center" wrapText="1"/>
    </xf>
    <xf numFmtId="192" fontId="159" fillId="0" borderId="5" xfId="60" applyNumberFormat="1" applyFont="1" applyBorder="1" applyAlignment="1">
      <alignment horizontal="right" vertical="center" wrapText="1"/>
    </xf>
    <xf numFmtId="196" fontId="159" fillId="0" borderId="5" xfId="60" applyNumberFormat="1" applyFont="1" applyBorder="1" applyAlignment="1">
      <alignment horizontal="right" vertical="center" wrapText="1"/>
    </xf>
    <xf numFmtId="0" fontId="159" fillId="0" borderId="209" xfId="73" applyFont="1" applyBorder="1" applyAlignment="1">
      <alignment vertical="center" wrapText="1"/>
    </xf>
    <xf numFmtId="49" fontId="159" fillId="0" borderId="5" xfId="60" applyNumberFormat="1" applyFont="1" applyBorder="1" applyAlignment="1">
      <alignment horizontal="left" vertical="center" wrapText="1"/>
    </xf>
    <xf numFmtId="49" fontId="159" fillId="0" borderId="5" xfId="57" applyNumberFormat="1" applyFont="1" applyBorder="1" applyAlignment="1">
      <alignment horizontal="left" vertical="center" wrapText="1" indent="2"/>
    </xf>
    <xf numFmtId="49" fontId="159" fillId="0" borderId="5" xfId="60" applyNumberFormat="1" applyFont="1" applyBorder="1" applyAlignment="1">
      <alignment horizontal="left" vertical="center" wrapText="1" indent="4"/>
    </xf>
    <xf numFmtId="0" fontId="159" fillId="0" borderId="5" xfId="73" applyFont="1" applyBorder="1" applyAlignment="1">
      <alignment vertical="center" wrapText="1"/>
    </xf>
    <xf numFmtId="49" fontId="159" fillId="0" borderId="5" xfId="60" applyNumberFormat="1" applyFont="1" applyBorder="1" applyAlignment="1">
      <alignment horizontal="left" vertical="center" wrapText="1" indent="6"/>
    </xf>
    <xf numFmtId="49" fontId="159" fillId="0" borderId="5" xfId="60" applyNumberFormat="1" applyFont="1" applyBorder="1" applyAlignment="1">
      <alignment horizontal="left" vertical="center" wrapText="1" indent="8"/>
    </xf>
    <xf numFmtId="49" fontId="159" fillId="0" borderId="5" xfId="60" applyNumberFormat="1" applyFont="1" applyBorder="1" applyAlignment="1">
      <alignment horizontal="left" vertical="center" wrapText="1" indent="2"/>
    </xf>
    <xf numFmtId="49" fontId="142" fillId="0" borderId="5" xfId="60" applyNumberFormat="1" applyFont="1" applyBorder="1" applyAlignment="1">
      <alignment horizontal="left" vertical="center" wrapText="1" indent="8"/>
    </xf>
    <xf numFmtId="201" fontId="159" fillId="0" borderId="5" xfId="60" quotePrefix="1" applyNumberFormat="1" applyFont="1" applyBorder="1" applyAlignment="1">
      <alignment horizontal="center" vertical="center" wrapText="1"/>
    </xf>
    <xf numFmtId="49" fontId="159" fillId="0" borderId="5" xfId="57" applyNumberFormat="1" applyFont="1" applyBorder="1" applyAlignment="1">
      <alignment horizontal="left" vertical="center" wrapText="1" indent="4"/>
    </xf>
    <xf numFmtId="49" fontId="159" fillId="0" borderId="1" xfId="60" applyNumberFormat="1" applyFont="1" applyBorder="1" applyAlignment="1">
      <alignment horizontal="center" vertical="center"/>
    </xf>
    <xf numFmtId="49" fontId="159" fillId="0" borderId="1" xfId="60" applyNumberFormat="1" applyFont="1" applyBorder="1" applyAlignment="1">
      <alignment horizontal="left" vertical="center"/>
    </xf>
    <xf numFmtId="49" fontId="159" fillId="0" borderId="1" xfId="60" applyNumberFormat="1" applyFont="1" applyBorder="1" applyAlignment="1">
      <alignment horizontal="left" vertical="center" wrapText="1"/>
    </xf>
    <xf numFmtId="49" fontId="159" fillId="0" borderId="0" xfId="60" applyNumberFormat="1" applyFont="1" applyAlignment="1">
      <alignment vertical="center" wrapText="1"/>
    </xf>
    <xf numFmtId="49" fontId="159" fillId="0" borderId="0" xfId="60" applyNumberFormat="1" applyFont="1" applyAlignment="1">
      <alignment horizontal="center" vertical="center"/>
    </xf>
    <xf numFmtId="49" fontId="159" fillId="0" borderId="0" xfId="60" applyNumberFormat="1" applyFont="1" applyAlignment="1">
      <alignment horizontal="left" vertical="center"/>
    </xf>
    <xf numFmtId="49" fontId="159" fillId="0" borderId="0" xfId="60" applyNumberFormat="1" applyFont="1" applyAlignment="1">
      <alignment horizontal="left" vertical="center" wrapText="1"/>
    </xf>
    <xf numFmtId="0" fontId="159" fillId="0" borderId="0" xfId="111" applyFont="1" applyAlignment="1">
      <alignment vertical="center"/>
    </xf>
    <xf numFmtId="0" fontId="159" fillId="0" borderId="0" xfId="111" applyFont="1" applyAlignment="1">
      <alignment vertical="center" wrapText="1"/>
    </xf>
    <xf numFmtId="0" fontId="159" fillId="0" borderId="0" xfId="62" applyFont="1" applyAlignment="1">
      <alignment vertical="center"/>
    </xf>
    <xf numFmtId="0" fontId="159" fillId="0" borderId="0" xfId="109" applyFont="1" applyAlignment="1">
      <alignment vertical="center"/>
    </xf>
    <xf numFmtId="0" fontId="159" fillId="0" borderId="0" xfId="109" applyFont="1" applyAlignment="1">
      <alignment vertical="center" wrapText="1"/>
    </xf>
    <xf numFmtId="49" fontId="159" fillId="0" borderId="0" xfId="60" applyNumberFormat="1" applyFont="1" applyAlignment="1">
      <alignment vertical="center"/>
    </xf>
    <xf numFmtId="0" fontId="159" fillId="0" borderId="0" xfId="73" applyFont="1" applyAlignment="1">
      <alignment horizontal="center" vertical="center"/>
    </xf>
    <xf numFmtId="0" fontId="159" fillId="0" borderId="0" xfId="73" applyFont="1">
      <alignment vertical="center"/>
    </xf>
    <xf numFmtId="0" fontId="142" fillId="0" borderId="0" xfId="73" applyFont="1">
      <alignment vertical="center"/>
    </xf>
    <xf numFmtId="0" fontId="159" fillId="0" borderId="0" xfId="73" applyFont="1" applyAlignment="1">
      <alignment horizontal="center" vertical="center" wrapText="1"/>
    </xf>
    <xf numFmtId="0" fontId="159" fillId="0" borderId="0" xfId="62" applyFont="1" applyAlignment="1">
      <alignment vertical="center" wrapText="1"/>
    </xf>
    <xf numFmtId="0" fontId="159" fillId="0" borderId="33" xfId="62" quotePrefix="1" applyFont="1" applyBorder="1" applyAlignment="1">
      <alignment vertical="center"/>
    </xf>
    <xf numFmtId="0" fontId="159" fillId="0" borderId="33" xfId="109" applyFont="1" applyBorder="1" applyAlignment="1">
      <alignment vertical="center" wrapText="1"/>
    </xf>
    <xf numFmtId="0" fontId="158" fillId="0" borderId="5" xfId="62" applyFont="1" applyBorder="1" applyAlignment="1">
      <alignment horizontal="center" vertical="center" wrapText="1"/>
    </xf>
    <xf numFmtId="0" fontId="158" fillId="0" borderId="5" xfId="62" applyFont="1" applyBorder="1" applyAlignment="1">
      <alignment vertical="center" wrapText="1"/>
    </xf>
    <xf numFmtId="0" fontId="158" fillId="0" borderId="5" xfId="62" quotePrefix="1" applyFont="1" applyBorder="1" applyAlignment="1">
      <alignment horizontal="center" vertical="center" wrapText="1"/>
    </xf>
    <xf numFmtId="0" fontId="159" fillId="0" borderId="5" xfId="99" applyFont="1" applyBorder="1" applyAlignment="1">
      <alignment horizontal="center" vertical="center" wrapText="1"/>
    </xf>
    <xf numFmtId="192" fontId="159" fillId="0" borderId="5" xfId="62" applyNumberFormat="1" applyFont="1" applyBorder="1" applyAlignment="1">
      <alignment horizontal="center" vertical="center" wrapText="1"/>
    </xf>
    <xf numFmtId="192" fontId="159" fillId="0" borderId="5" xfId="62" applyNumberFormat="1" applyFont="1" applyBorder="1" applyAlignment="1">
      <alignment horizontal="left" vertical="center" wrapText="1"/>
    </xf>
    <xf numFmtId="192" fontId="159" fillId="0" borderId="5" xfId="109" applyNumberFormat="1" applyFont="1" applyBorder="1" applyAlignment="1">
      <alignment horizontal="left" vertical="center" wrapText="1"/>
    </xf>
    <xf numFmtId="192" fontId="159" fillId="0" borderId="5" xfId="109" applyNumberFormat="1" applyFont="1" applyBorder="1" applyAlignment="1">
      <alignment horizontal="center" vertical="center" wrapText="1"/>
    </xf>
    <xf numFmtId="0" fontId="159" fillId="0" borderId="0" xfId="99" applyFont="1" applyAlignment="1">
      <alignment horizontal="center" vertical="center" wrapText="1"/>
    </xf>
    <xf numFmtId="192" fontId="159" fillId="0" borderId="0" xfId="109" applyNumberFormat="1" applyFont="1" applyAlignment="1">
      <alignment horizontal="center" vertical="center" wrapText="1"/>
    </xf>
    <xf numFmtId="192" fontId="159" fillId="0" borderId="0" xfId="109" applyNumberFormat="1" applyFont="1" applyAlignment="1">
      <alignment horizontal="left" vertical="center" wrapText="1"/>
    </xf>
    <xf numFmtId="192" fontId="159" fillId="0" borderId="0" xfId="62" applyNumberFormat="1" applyFont="1" applyAlignment="1">
      <alignment horizontal="left" vertical="center" wrapText="1"/>
    </xf>
    <xf numFmtId="0" fontId="159" fillId="0" borderId="0" xfId="62" applyFont="1" applyAlignment="1">
      <alignment horizontal="center" vertical="center"/>
    </xf>
    <xf numFmtId="0" fontId="159" fillId="0" borderId="0" xfId="62" applyFont="1" applyAlignment="1">
      <alignment horizontal="left" vertical="center"/>
    </xf>
    <xf numFmtId="0" fontId="142" fillId="0" borderId="0" xfId="62" applyFont="1" applyAlignment="1">
      <alignment vertical="center"/>
    </xf>
    <xf numFmtId="49" fontId="159" fillId="0" borderId="0" xfId="62" applyNumberFormat="1" applyFont="1" applyAlignment="1">
      <alignment vertical="center"/>
    </xf>
    <xf numFmtId="49" fontId="142" fillId="0" borderId="0" xfId="62" applyNumberFormat="1" applyFont="1" applyAlignment="1">
      <alignment vertical="center"/>
    </xf>
    <xf numFmtId="0" fontId="159" fillId="0" borderId="0" xfId="83" applyFont="1" applyAlignment="1">
      <alignment vertical="center"/>
    </xf>
    <xf numFmtId="0" fontId="159" fillId="0" borderId="0" xfId="76" applyFont="1" applyAlignment="1">
      <alignment vertical="center" wrapText="1"/>
    </xf>
    <xf numFmtId="0" fontId="169" fillId="0" borderId="0" xfId="94" applyFont="1" applyAlignment="1">
      <alignment horizontal="center" vertical="center" wrapText="1"/>
    </xf>
    <xf numFmtId="0" fontId="159" fillId="0" borderId="0" xfId="95" applyFont="1" applyAlignment="1">
      <alignment vertical="center" wrapText="1"/>
    </xf>
    <xf numFmtId="0" fontId="159" fillId="0" borderId="0" xfId="94" applyFont="1" applyAlignment="1">
      <alignment vertical="center"/>
    </xf>
    <xf numFmtId="0" fontId="159" fillId="0" borderId="0" xfId="94" applyFont="1" applyAlignment="1">
      <alignment vertical="center" wrapText="1"/>
    </xf>
    <xf numFmtId="0" fontId="159" fillId="0" borderId="0" xfId="94" applyFont="1" applyAlignment="1">
      <alignment horizontal="right" vertical="center" wrapText="1"/>
    </xf>
    <xf numFmtId="0" fontId="159" fillId="0" borderId="0" xfId="94" applyFont="1" applyAlignment="1">
      <alignment horizontal="right" vertical="center"/>
    </xf>
    <xf numFmtId="0" fontId="158" fillId="0" borderId="5" xfId="94" applyFont="1" applyBorder="1" applyAlignment="1">
      <alignment horizontal="center" vertical="center" wrapText="1"/>
    </xf>
    <xf numFmtId="194" fontId="158" fillId="0" borderId="5" xfId="94" applyNumberFormat="1" applyFont="1" applyBorder="1" applyAlignment="1">
      <alignment horizontal="center" vertical="center" wrapText="1"/>
    </xf>
    <xf numFmtId="49" fontId="158" fillId="0" borderId="5" xfId="94" applyNumberFormat="1" applyFont="1" applyBorder="1" applyAlignment="1">
      <alignment horizontal="center" vertical="center" wrapText="1"/>
    </xf>
    <xf numFmtId="194" fontId="158" fillId="0" borderId="5" xfId="94" quotePrefix="1" applyNumberFormat="1" applyFont="1" applyBorder="1" applyAlignment="1">
      <alignment horizontal="center" vertical="center" wrapText="1"/>
    </xf>
    <xf numFmtId="0" fontId="159" fillId="0" borderId="5" xfId="94" applyFont="1" applyBorder="1" applyAlignment="1">
      <alignment horizontal="center" vertical="center" wrapText="1"/>
    </xf>
    <xf numFmtId="49" fontId="159" fillId="0" borderId="5" xfId="94" applyNumberFormat="1" applyFont="1" applyBorder="1" applyAlignment="1">
      <alignment horizontal="left" vertical="center" wrapText="1"/>
    </xf>
    <xf numFmtId="176" fontId="159" fillId="7" borderId="76" xfId="94" applyNumberFormat="1" applyFont="1" applyFill="1" applyBorder="1" applyAlignment="1">
      <alignment horizontal="left" vertical="center" wrapText="1"/>
    </xf>
    <xf numFmtId="179" fontId="159" fillId="0" borderId="203" xfId="122" applyNumberFormat="1" applyFont="1" applyFill="1" applyBorder="1" applyAlignment="1">
      <alignment horizontal="right" vertical="center" wrapText="1"/>
    </xf>
    <xf numFmtId="49" fontId="159" fillId="0" borderId="5" xfId="94" applyNumberFormat="1" applyFont="1" applyBorder="1" applyAlignment="1">
      <alignment horizontal="left" vertical="center" wrapText="1" indent="2"/>
    </xf>
    <xf numFmtId="176" fontId="159" fillId="7" borderId="25" xfId="94" applyNumberFormat="1" applyFont="1" applyFill="1" applyBorder="1" applyAlignment="1">
      <alignment horizontal="left" vertical="center" wrapText="1"/>
    </xf>
    <xf numFmtId="179" fontId="159" fillId="7" borderId="25" xfId="122" applyNumberFormat="1" applyFont="1" applyFill="1" applyBorder="1" applyAlignment="1">
      <alignment horizontal="right" vertical="center" wrapText="1"/>
    </xf>
    <xf numFmtId="49" fontId="159" fillId="0" borderId="5" xfId="94" applyNumberFormat="1" applyFont="1" applyBorder="1" applyAlignment="1">
      <alignment horizontal="left" vertical="center" wrapText="1" indent="4"/>
    </xf>
    <xf numFmtId="49" fontId="159" fillId="0" borderId="5" xfId="94" applyNumberFormat="1" applyFont="1" applyBorder="1" applyAlignment="1">
      <alignment horizontal="left" vertical="center" wrapText="1" indent="6"/>
    </xf>
    <xf numFmtId="179" fontId="159" fillId="0" borderId="25" xfId="122" applyNumberFormat="1" applyFont="1" applyFill="1" applyBorder="1" applyAlignment="1">
      <alignment horizontal="right" vertical="center" wrapText="1"/>
    </xf>
    <xf numFmtId="179" fontId="159" fillId="0" borderId="204" xfId="122" applyNumberFormat="1" applyFont="1" applyFill="1" applyBorder="1" applyAlignment="1">
      <alignment horizontal="right" vertical="center" wrapText="1"/>
    </xf>
    <xf numFmtId="49" fontId="159" fillId="9" borderId="5" xfId="94" applyNumberFormat="1" applyFont="1" applyFill="1" applyBorder="1" applyAlignment="1">
      <alignment horizontal="left" vertical="center" wrapText="1" indent="6"/>
    </xf>
    <xf numFmtId="49" fontId="159" fillId="0" borderId="5" xfId="94" applyNumberFormat="1" applyFont="1" applyBorder="1" applyAlignment="1">
      <alignment horizontal="center" vertical="center" wrapText="1"/>
    </xf>
    <xf numFmtId="49" fontId="159" fillId="9" borderId="5" xfId="94" quotePrefix="1" applyNumberFormat="1" applyFont="1" applyFill="1" applyBorder="1" applyAlignment="1">
      <alignment horizontal="left" vertical="center" wrapText="1" indent="6"/>
    </xf>
    <xf numFmtId="0" fontId="159" fillId="0" borderId="21" xfId="94" applyFont="1" applyBorder="1" applyAlignment="1">
      <alignment vertical="center" wrapText="1"/>
    </xf>
    <xf numFmtId="176" fontId="159" fillId="7" borderId="25" xfId="94" applyNumberFormat="1" applyFont="1" applyFill="1" applyBorder="1" applyAlignment="1">
      <alignment vertical="center" wrapText="1"/>
    </xf>
    <xf numFmtId="176" fontId="159" fillId="7" borderId="25" xfId="94" applyNumberFormat="1" applyFont="1" applyFill="1" applyBorder="1" applyAlignment="1">
      <alignment horizontal="center" vertical="center" wrapText="1"/>
    </xf>
    <xf numFmtId="179" fontId="159" fillId="0" borderId="25" xfId="122" applyNumberFormat="1" applyFont="1" applyFill="1" applyBorder="1" applyAlignment="1">
      <alignment horizontal="left" vertical="center" wrapText="1"/>
    </xf>
    <xf numFmtId="0" fontId="159" fillId="0" borderId="5" xfId="94" applyFont="1" applyBorder="1" applyAlignment="1">
      <alignment horizontal="left" vertical="center" wrapText="1"/>
    </xf>
    <xf numFmtId="176" fontId="159" fillId="7" borderId="79" xfId="94" applyNumberFormat="1" applyFont="1" applyFill="1" applyBorder="1" applyAlignment="1">
      <alignment horizontal="left" vertical="center" wrapText="1"/>
    </xf>
    <xf numFmtId="179" fontId="159" fillId="7" borderId="79" xfId="122" applyNumberFormat="1" applyFont="1" applyFill="1" applyBorder="1" applyAlignment="1">
      <alignment horizontal="right" vertical="center" wrapText="1"/>
    </xf>
    <xf numFmtId="0" fontId="159" fillId="0" borderId="0" xfId="94" applyFont="1" applyAlignment="1">
      <alignment horizontal="left" vertical="center" wrapText="1"/>
    </xf>
    <xf numFmtId="0" fontId="159" fillId="0" borderId="0" xfId="72" applyFont="1" applyAlignment="1">
      <alignment vertical="center" wrapText="1"/>
    </xf>
    <xf numFmtId="0" fontId="159" fillId="0" borderId="0" xfId="94" applyFont="1" applyAlignment="1">
      <alignment horizontal="center" vertical="center" wrapText="1"/>
    </xf>
    <xf numFmtId="0" fontId="159" fillId="0" borderId="0" xfId="94" applyFont="1" applyAlignment="1">
      <alignment horizontal="center" vertical="center"/>
    </xf>
    <xf numFmtId="49" fontId="158" fillId="0" borderId="5" xfId="94" quotePrefix="1" applyNumberFormat="1" applyFont="1" applyBorder="1" applyAlignment="1">
      <alignment horizontal="center" vertical="center" wrapText="1"/>
    </xf>
    <xf numFmtId="200" fontId="159" fillId="0" borderId="76" xfId="57" applyNumberFormat="1" applyFont="1" applyBorder="1" applyAlignment="1">
      <alignment horizontal="center" vertical="center" wrapText="1"/>
    </xf>
    <xf numFmtId="49" fontId="158" fillId="0" borderId="76" xfId="94" applyNumberFormat="1" applyFont="1" applyBorder="1" applyAlignment="1">
      <alignment horizontal="left" vertical="center" wrapText="1"/>
    </xf>
    <xf numFmtId="192" fontId="159" fillId="0" borderId="76" xfId="94" applyNumberFormat="1" applyFont="1" applyBorder="1" applyAlignment="1">
      <alignment horizontal="right" vertical="center" wrapText="1"/>
    </xf>
    <xf numFmtId="194" fontId="159" fillId="0" borderId="203" xfId="94" applyNumberFormat="1" applyFont="1" applyBorder="1" applyAlignment="1">
      <alignment horizontal="right" vertical="center" wrapText="1"/>
    </xf>
    <xf numFmtId="200" fontId="159" fillId="0" borderId="25" xfId="57" applyNumberFormat="1" applyFont="1" applyBorder="1" applyAlignment="1">
      <alignment horizontal="center" vertical="center" wrapText="1"/>
    </xf>
    <xf numFmtId="0" fontId="159" fillId="0" borderId="76" xfId="94" applyFont="1" applyBorder="1" applyAlignment="1">
      <alignment horizontal="left" vertical="center" wrapText="1" indent="2"/>
    </xf>
    <xf numFmtId="192" fontId="159" fillId="0" borderId="25" xfId="94" applyNumberFormat="1" applyFont="1" applyBorder="1" applyAlignment="1">
      <alignment horizontal="right" vertical="center" wrapText="1"/>
    </xf>
    <xf numFmtId="194" fontId="159" fillId="7" borderId="25" xfId="94" applyNumberFormat="1" applyFont="1" applyFill="1" applyBorder="1" applyAlignment="1">
      <alignment horizontal="right" vertical="center" wrapText="1"/>
    </xf>
    <xf numFmtId="0" fontId="159" fillId="0" borderId="25" xfId="94" applyFont="1" applyBorder="1" applyAlignment="1">
      <alignment horizontal="left" vertical="center" wrapText="1" indent="4"/>
    </xf>
    <xf numFmtId="192" fontId="159" fillId="0" borderId="204" xfId="94" applyNumberFormat="1" applyFont="1" applyBorder="1" applyAlignment="1">
      <alignment horizontal="right" vertical="center" wrapText="1"/>
    </xf>
    <xf numFmtId="194" fontId="159" fillId="0" borderId="25" xfId="94" applyNumberFormat="1" applyFont="1" applyBorder="1" applyAlignment="1">
      <alignment horizontal="right" vertical="center" wrapText="1"/>
    </xf>
    <xf numFmtId="200" fontId="159" fillId="0" borderId="79" xfId="57" applyNumberFormat="1" applyFont="1" applyBorder="1" applyAlignment="1">
      <alignment horizontal="center" vertical="center" wrapText="1"/>
    </xf>
    <xf numFmtId="0" fontId="159" fillId="0" borderId="79" xfId="94" applyFont="1" applyBorder="1" applyAlignment="1">
      <alignment horizontal="left" vertical="center" wrapText="1" indent="4"/>
    </xf>
    <xf numFmtId="192" fontId="159" fillId="0" borderId="79" xfId="94" applyNumberFormat="1" applyFont="1" applyBorder="1" applyAlignment="1">
      <alignment horizontal="right" vertical="center" wrapText="1"/>
    </xf>
    <xf numFmtId="192" fontId="159" fillId="0" borderId="205" xfId="94" applyNumberFormat="1" applyFont="1" applyBorder="1" applyAlignment="1">
      <alignment horizontal="right" vertical="center" wrapText="1"/>
    </xf>
    <xf numFmtId="194" fontId="159" fillId="0" borderId="79" xfId="94" applyNumberFormat="1" applyFont="1" applyBorder="1" applyAlignment="1">
      <alignment horizontal="right" vertical="center" wrapText="1"/>
    </xf>
    <xf numFmtId="194" fontId="159" fillId="7" borderId="76" xfId="94" applyNumberFormat="1" applyFont="1" applyFill="1" applyBorder="1" applyAlignment="1">
      <alignment horizontal="right" vertical="center" wrapText="1"/>
    </xf>
    <xf numFmtId="200" fontId="159" fillId="0" borderId="118" xfId="57" applyNumberFormat="1" applyFont="1" applyBorder="1" applyAlignment="1">
      <alignment horizontal="center" vertical="center" wrapText="1"/>
    </xf>
    <xf numFmtId="0" fontId="159" fillId="0" borderId="118" xfId="94" applyFont="1" applyBorder="1" applyAlignment="1">
      <alignment horizontal="left" vertical="center" wrapText="1" indent="4"/>
    </xf>
    <xf numFmtId="192" fontId="159" fillId="0" borderId="118" xfId="94" applyNumberFormat="1" applyFont="1" applyBorder="1" applyAlignment="1">
      <alignment horizontal="right" vertical="center" wrapText="1"/>
    </xf>
    <xf numFmtId="192" fontId="159" fillId="0" borderId="206" xfId="94" applyNumberFormat="1" applyFont="1" applyBorder="1" applyAlignment="1">
      <alignment horizontal="right" vertical="center" wrapText="1"/>
    </xf>
    <xf numFmtId="194" fontId="159" fillId="0" borderId="118" xfId="94" applyNumberFormat="1" applyFont="1" applyBorder="1" applyAlignment="1">
      <alignment horizontal="right" vertical="center" wrapText="1"/>
    </xf>
    <xf numFmtId="200" fontId="159" fillId="0" borderId="5" xfId="57" applyNumberFormat="1" applyFont="1" applyBorder="1" applyAlignment="1">
      <alignment horizontal="center" vertical="center" wrapText="1"/>
    </xf>
    <xf numFmtId="0" fontId="159" fillId="0" borderId="5" xfId="94" applyFont="1" applyBorder="1" applyAlignment="1">
      <alignment horizontal="left" vertical="center" wrapText="1" indent="2"/>
    </xf>
    <xf numFmtId="192" fontId="159" fillId="0" borderId="5" xfId="94" applyNumberFormat="1" applyFont="1" applyBorder="1" applyAlignment="1">
      <alignment horizontal="right" vertical="center" wrapText="1"/>
    </xf>
    <xf numFmtId="194" fontId="159" fillId="0" borderId="86" xfId="94" applyNumberFormat="1" applyFont="1" applyBorder="1" applyAlignment="1">
      <alignment horizontal="right" vertical="center" wrapText="1"/>
    </xf>
    <xf numFmtId="0" fontId="159" fillId="0" borderId="25" xfId="94" applyFont="1" applyBorder="1" applyAlignment="1">
      <alignment horizontal="left" vertical="center" wrapText="1" indent="6"/>
    </xf>
    <xf numFmtId="0" fontId="159" fillId="0" borderId="79" xfId="94" applyFont="1" applyBorder="1" applyAlignment="1">
      <alignment horizontal="left" vertical="center" wrapText="1" indent="6"/>
    </xf>
    <xf numFmtId="194" fontId="159" fillId="0" borderId="205" xfId="94" applyNumberFormat="1" applyFont="1" applyBorder="1" applyAlignment="1">
      <alignment horizontal="right" vertical="center" wrapText="1"/>
    </xf>
    <xf numFmtId="194" fontId="159" fillId="0" borderId="204" xfId="94" applyNumberFormat="1" applyFont="1" applyBorder="1" applyAlignment="1">
      <alignment horizontal="right" vertical="center" wrapText="1"/>
    </xf>
    <xf numFmtId="49" fontId="159" fillId="0" borderId="25" xfId="57" applyNumberFormat="1" applyFont="1" applyBorder="1" applyAlignment="1">
      <alignment horizontal="center" vertical="center" wrapText="1"/>
    </xf>
    <xf numFmtId="49" fontId="159" fillId="9" borderId="25" xfId="94" quotePrefix="1" applyNumberFormat="1" applyFont="1" applyFill="1" applyBorder="1" applyAlignment="1">
      <alignment horizontal="left" vertical="center" wrapText="1" indent="6"/>
    </xf>
    <xf numFmtId="49" fontId="159" fillId="0" borderId="76" xfId="57" applyNumberFormat="1" applyFont="1" applyBorder="1" applyAlignment="1">
      <alignment horizontal="center" vertical="center" wrapText="1"/>
    </xf>
    <xf numFmtId="192" fontId="159" fillId="0" borderId="207" xfId="94" applyNumberFormat="1" applyFont="1" applyBorder="1" applyAlignment="1">
      <alignment horizontal="right" vertical="center" wrapText="1"/>
    </xf>
    <xf numFmtId="49" fontId="159" fillId="0" borderId="118" xfId="57" applyNumberFormat="1" applyFont="1" applyBorder="1" applyAlignment="1">
      <alignment horizontal="center" vertical="center" wrapText="1"/>
    </xf>
    <xf numFmtId="192" fontId="159" fillId="0" borderId="208" xfId="94" applyNumberFormat="1" applyFont="1" applyBorder="1" applyAlignment="1">
      <alignment horizontal="right" vertical="center" wrapText="1"/>
    </xf>
    <xf numFmtId="49" fontId="158" fillId="0" borderId="5" xfId="94" applyNumberFormat="1" applyFont="1" applyBorder="1" applyAlignment="1">
      <alignment horizontal="left" vertical="center" wrapText="1"/>
    </xf>
    <xf numFmtId="194" fontId="159" fillId="7" borderId="5" xfId="94" applyNumberFormat="1" applyFont="1" applyFill="1" applyBorder="1" applyAlignment="1">
      <alignment horizontal="right" vertical="center" wrapText="1"/>
    </xf>
    <xf numFmtId="49" fontId="159" fillId="0" borderId="76" xfId="94" applyNumberFormat="1" applyFont="1" applyBorder="1" applyAlignment="1">
      <alignment horizontal="left" vertical="center" wrapText="1" indent="2"/>
    </xf>
    <xf numFmtId="49" fontId="159" fillId="0" borderId="25" xfId="94" applyNumberFormat="1" applyFont="1" applyBorder="1" applyAlignment="1">
      <alignment horizontal="left" vertical="center" wrapText="1" indent="4"/>
    </xf>
    <xf numFmtId="201" fontId="159" fillId="0" borderId="25" xfId="57" applyNumberFormat="1" applyFont="1" applyBorder="1" applyAlignment="1">
      <alignment horizontal="center" vertical="center" wrapText="1"/>
    </xf>
    <xf numFmtId="201" fontId="159" fillId="0" borderId="79" xfId="57" applyNumberFormat="1" applyFont="1" applyBorder="1" applyAlignment="1">
      <alignment horizontal="center" vertical="center" wrapText="1"/>
    </xf>
    <xf numFmtId="201" fontId="159" fillId="0" borderId="76" xfId="57" applyNumberFormat="1" applyFont="1" applyBorder="1" applyAlignment="1">
      <alignment horizontal="center" vertical="center" wrapText="1"/>
    </xf>
    <xf numFmtId="201" fontId="159" fillId="0" borderId="118" xfId="57" applyNumberFormat="1" applyFont="1" applyBorder="1" applyAlignment="1">
      <alignment horizontal="center" vertical="center" wrapText="1"/>
    </xf>
    <xf numFmtId="194" fontId="159" fillId="0" borderId="206" xfId="94" applyNumberFormat="1" applyFont="1" applyBorder="1" applyAlignment="1">
      <alignment horizontal="right" vertical="center" wrapText="1"/>
    </xf>
    <xf numFmtId="201" fontId="159" fillId="0" borderId="5" xfId="57" applyNumberFormat="1" applyFont="1" applyBorder="1" applyAlignment="1">
      <alignment horizontal="center" vertical="center" wrapText="1"/>
    </xf>
    <xf numFmtId="201" fontId="159" fillId="0" borderId="21" xfId="57" applyNumberFormat="1" applyFont="1" applyBorder="1" applyAlignment="1">
      <alignment horizontal="center" vertical="center" wrapText="1"/>
    </xf>
    <xf numFmtId="0" fontId="158" fillId="0" borderId="21" xfId="94" applyFont="1" applyBorder="1" applyAlignment="1">
      <alignment horizontal="left" vertical="center" wrapText="1"/>
    </xf>
    <xf numFmtId="192" fontId="159" fillId="0" borderId="21" xfId="94" applyNumberFormat="1" applyFont="1" applyBorder="1" applyAlignment="1">
      <alignment horizontal="right" vertical="center" wrapText="1"/>
    </xf>
    <xf numFmtId="194" fontId="159" fillId="0" borderId="21" xfId="94" applyNumberFormat="1" applyFont="1" applyBorder="1" applyAlignment="1">
      <alignment horizontal="right" vertical="center" wrapText="1"/>
    </xf>
    <xf numFmtId="201" fontId="159" fillId="0" borderId="0" xfId="57" applyNumberFormat="1" applyFont="1" applyAlignment="1">
      <alignment horizontal="center" vertical="center" wrapText="1"/>
    </xf>
    <xf numFmtId="0" fontId="158" fillId="0" borderId="0" xfId="94" applyFont="1" applyAlignment="1">
      <alignment horizontal="left" vertical="center" wrapText="1"/>
    </xf>
    <xf numFmtId="192" fontId="159" fillId="0" borderId="0" xfId="94" applyNumberFormat="1" applyFont="1" applyAlignment="1">
      <alignment horizontal="right" vertical="center" wrapText="1"/>
    </xf>
    <xf numFmtId="194" fontId="159" fillId="0" borderId="0" xfId="94" applyNumberFormat="1" applyFont="1" applyAlignment="1">
      <alignment horizontal="right" vertical="center" wrapText="1"/>
    </xf>
    <xf numFmtId="0" fontId="159" fillId="0" borderId="0" xfId="94" applyFont="1" applyAlignment="1">
      <alignment vertical="top" wrapText="1"/>
    </xf>
    <xf numFmtId="0" fontId="159" fillId="0" borderId="0" xfId="94" applyFont="1" applyAlignment="1">
      <alignment horizontal="left" vertical="center"/>
    </xf>
    <xf numFmtId="49" fontId="159" fillId="0" borderId="0" xfId="94" applyNumberFormat="1" applyFont="1" applyAlignment="1">
      <alignment horizontal="center" vertical="center" wrapText="1"/>
    </xf>
    <xf numFmtId="0" fontId="159" fillId="0" borderId="0" xfId="67" applyFont="1" applyAlignment="1">
      <alignment vertical="center" wrapText="1"/>
    </xf>
    <xf numFmtId="0" fontId="159" fillId="0" borderId="0" xfId="67" quotePrefix="1" applyFont="1" applyAlignment="1">
      <alignment vertical="center"/>
    </xf>
    <xf numFmtId="0" fontId="159" fillId="0" borderId="0" xfId="67" quotePrefix="1" applyFont="1" applyAlignment="1">
      <alignment vertical="center" wrapText="1"/>
    </xf>
    <xf numFmtId="0" fontId="158" fillId="0" borderId="5" xfId="67" applyFont="1" applyBorder="1" applyAlignment="1">
      <alignment horizontal="centerContinuous" vertical="center" wrapText="1"/>
    </xf>
    <xf numFmtId="0" fontId="158" fillId="0" borderId="5" xfId="67" applyFont="1" applyBorder="1" applyAlignment="1">
      <alignment horizontal="center" vertical="center" wrapText="1"/>
    </xf>
    <xf numFmtId="0" fontId="158" fillId="0" borderId="5" xfId="67" quotePrefix="1" applyFont="1" applyBorder="1" applyAlignment="1">
      <alignment horizontal="center" vertical="center" wrapText="1"/>
    </xf>
    <xf numFmtId="0" fontId="159" fillId="0" borderId="5" xfId="101" applyFont="1" applyBorder="1" applyAlignment="1">
      <alignment horizontal="center" vertical="center" wrapText="1"/>
    </xf>
    <xf numFmtId="179" fontId="159" fillId="0" borderId="5" xfId="122" applyNumberFormat="1" applyFont="1" applyFill="1" applyBorder="1" applyAlignment="1" applyProtection="1">
      <alignment horizontal="right" vertical="center" wrapText="1"/>
      <protection locked="0"/>
    </xf>
    <xf numFmtId="0" fontId="159" fillId="0" borderId="5" xfId="67" applyFont="1" applyBorder="1" applyAlignment="1">
      <alignment horizontal="left" vertical="center" wrapText="1" indent="2"/>
    </xf>
    <xf numFmtId="0" fontId="159" fillId="0" borderId="5" xfId="67" applyFont="1" applyBorder="1" applyAlignment="1">
      <alignment horizontal="left" vertical="center" wrapText="1"/>
    </xf>
    <xf numFmtId="0" fontId="159" fillId="0" borderId="5" xfId="67" applyFont="1" applyBorder="1" applyAlignment="1">
      <alignment vertical="center"/>
    </xf>
    <xf numFmtId="192" fontId="142" fillId="0" borderId="5" xfId="62" applyNumberFormat="1" applyFont="1" applyBorder="1" applyAlignment="1">
      <alignment horizontal="left" vertical="center" wrapText="1"/>
    </xf>
    <xf numFmtId="179" fontId="159" fillId="7" borderId="5" xfId="122" applyNumberFormat="1" applyFont="1" applyFill="1" applyBorder="1" applyAlignment="1">
      <alignment horizontal="right" vertical="center" wrapText="1"/>
    </xf>
    <xf numFmtId="0" fontId="159" fillId="0" borderId="12" xfId="62" applyFont="1" applyBorder="1" applyAlignment="1">
      <alignment horizontal="left" vertical="center" indent="2"/>
    </xf>
    <xf numFmtId="0" fontId="159" fillId="0" borderId="12" xfId="62" applyFont="1" applyBorder="1" applyAlignment="1">
      <alignment horizontal="left" vertical="center" indent="4"/>
    </xf>
    <xf numFmtId="0" fontId="142" fillId="0" borderId="12" xfId="62" applyFont="1" applyBorder="1" applyAlignment="1">
      <alignment horizontal="left" vertical="center" indent="6"/>
    </xf>
    <xf numFmtId="0" fontId="159" fillId="0" borderId="12" xfId="62" applyFont="1" applyBorder="1" applyAlignment="1">
      <alignment horizontal="left" vertical="center" indent="6"/>
    </xf>
    <xf numFmtId="0" fontId="142" fillId="0" borderId="12" xfId="62" applyFont="1" applyBorder="1" applyAlignment="1">
      <alignment horizontal="left" vertical="center"/>
    </xf>
    <xf numFmtId="0" fontId="142" fillId="0" borderId="12" xfId="62" applyFont="1" applyBorder="1" applyAlignment="1">
      <alignment horizontal="left" vertical="center" indent="4"/>
    </xf>
    <xf numFmtId="0" fontId="159" fillId="0" borderId="12" xfId="62" applyFont="1" applyBorder="1" applyAlignment="1">
      <alignment vertical="center"/>
    </xf>
    <xf numFmtId="0" fontId="159" fillId="0" borderId="0" xfId="62" applyFont="1" applyAlignment="1">
      <alignment horizontal="left" vertical="center" wrapText="1"/>
    </xf>
    <xf numFmtId="0" fontId="159" fillId="0" borderId="0" xfId="111" applyFont="1" applyAlignment="1">
      <alignment wrapText="1"/>
    </xf>
    <xf numFmtId="0" fontId="159" fillId="0" borderId="5" xfId="62" applyFont="1" applyBorder="1" applyAlignment="1">
      <alignment horizontal="center" vertical="center" wrapText="1"/>
    </xf>
    <xf numFmtId="0" fontId="159" fillId="0" borderId="5" xfId="62" applyFont="1" applyBorder="1" applyAlignment="1">
      <alignment horizontal="left" vertical="center" wrapText="1"/>
    </xf>
    <xf numFmtId="179" fontId="142" fillId="7" borderId="5" xfId="122" applyNumberFormat="1" applyFont="1" applyFill="1" applyBorder="1" applyAlignment="1" applyProtection="1">
      <alignment horizontal="center" vertical="center" wrapText="1"/>
    </xf>
    <xf numFmtId="179" fontId="159" fillId="7" borderId="86" xfId="122" applyNumberFormat="1" applyFont="1" applyFill="1" applyBorder="1" applyAlignment="1">
      <alignment horizontal="left" vertical="center" wrapText="1"/>
    </xf>
    <xf numFmtId="0" fontId="142" fillId="7" borderId="21" xfId="62" applyFont="1" applyFill="1" applyBorder="1" applyAlignment="1">
      <alignment horizontal="center" vertical="center" wrapText="1"/>
    </xf>
    <xf numFmtId="0" fontId="159" fillId="0" borderId="0" xfId="62" applyFont="1" applyAlignment="1">
      <alignment horizontal="center" vertical="center" wrapText="1"/>
    </xf>
    <xf numFmtId="0" fontId="159" fillId="0" borderId="0" xfId="83" applyFont="1" applyAlignment="1">
      <alignment wrapText="1"/>
    </xf>
    <xf numFmtId="0" fontId="171" fillId="0" borderId="0" xfId="104" applyFont="1" applyAlignment="1">
      <alignment horizontal="left" vertical="center"/>
    </xf>
    <xf numFmtId="0" fontId="171" fillId="0" borderId="0" xfId="0" applyFont="1" applyAlignment="1">
      <alignment horizontal="left" vertical="center"/>
    </xf>
    <xf numFmtId="0" fontId="171" fillId="0" borderId="0" xfId="104" applyFont="1" applyAlignment="1">
      <alignment vertical="center"/>
    </xf>
    <xf numFmtId="0" fontId="171" fillId="0" borderId="0" xfId="82" applyFont="1" applyAlignment="1">
      <alignment vertical="center"/>
    </xf>
    <xf numFmtId="0" fontId="171" fillId="0" borderId="0" xfId="75" applyFont="1" applyAlignment="1">
      <alignment horizontal="right"/>
    </xf>
    <xf numFmtId="0" fontId="171" fillId="0" borderId="5" xfId="58" applyFont="1" applyBorder="1" applyAlignment="1">
      <alignment horizontal="centerContinuous" vertical="center"/>
    </xf>
    <xf numFmtId="0" fontId="171" fillId="0" borderId="11" xfId="58" applyFont="1" applyBorder="1" applyAlignment="1">
      <alignment horizontal="center" vertical="center" wrapText="1"/>
    </xf>
    <xf numFmtId="0" fontId="171" fillId="0" borderId="5" xfId="58" applyFont="1" applyBorder="1" applyAlignment="1">
      <alignment horizontal="center" vertical="center" wrapText="1"/>
    </xf>
    <xf numFmtId="0" fontId="171" fillId="0" borderId="21" xfId="58" applyFont="1" applyBorder="1" applyAlignment="1">
      <alignment horizontal="center" vertical="center" wrapText="1"/>
    </xf>
    <xf numFmtId="0" fontId="172" fillId="0" borderId="21" xfId="84" quotePrefix="1" applyFont="1" applyBorder="1" applyAlignment="1">
      <alignment horizontal="center"/>
    </xf>
    <xf numFmtId="0" fontId="172" fillId="0" borderId="21" xfId="84" quotePrefix="1" applyFont="1" applyBorder="1" applyAlignment="1">
      <alignment horizontal="center" wrapText="1"/>
    </xf>
    <xf numFmtId="0" fontId="171" fillId="0" borderId="5" xfId="82" applyFont="1" applyBorder="1" applyAlignment="1">
      <alignment horizontal="center" vertical="center"/>
    </xf>
    <xf numFmtId="0" fontId="171" fillId="0" borderId="5" xfId="82" applyFont="1" applyBorder="1" applyAlignment="1" applyProtection="1">
      <alignment horizontal="center" vertical="center" wrapText="1"/>
      <protection locked="0"/>
    </xf>
    <xf numFmtId="194" fontId="172" fillId="0" borderId="5" xfId="104" applyNumberFormat="1" applyFont="1" applyBorder="1" applyAlignment="1" applyProtection="1">
      <alignment vertical="center"/>
      <protection locked="0"/>
    </xf>
    <xf numFmtId="194" fontId="172" fillId="0" borderId="5" xfId="238" applyNumberFormat="1" applyFont="1" applyFill="1" applyBorder="1" applyAlignment="1" applyProtection="1">
      <alignment vertical="center"/>
      <protection locked="0"/>
    </xf>
    <xf numFmtId="0" fontId="171" fillId="0" borderId="144" xfId="82" applyFont="1" applyBorder="1" applyAlignment="1">
      <alignment horizontal="center" vertical="center"/>
    </xf>
    <xf numFmtId="0" fontId="171" fillId="0" borderId="0" xfId="84" applyFont="1"/>
    <xf numFmtId="0" fontId="171" fillId="0" borderId="0" xfId="84" applyFont="1" applyAlignment="1">
      <alignment horizontal="left" wrapText="1"/>
    </xf>
    <xf numFmtId="0" fontId="172" fillId="0" borderId="0" xfId="84" applyFont="1" applyAlignment="1">
      <alignment horizontal="center"/>
    </xf>
    <xf numFmtId="0" fontId="172" fillId="0" borderId="0" xfId="84" applyFont="1" applyAlignment="1">
      <alignment horizontal="center" vertical="center"/>
    </xf>
    <xf numFmtId="0" fontId="172" fillId="0" borderId="0" xfId="84" applyFont="1" applyAlignment="1">
      <alignment horizontal="left"/>
    </xf>
    <xf numFmtId="0" fontId="172" fillId="0" borderId="0" xfId="84" applyFont="1" applyAlignment="1">
      <alignment horizontal="left" wrapText="1"/>
    </xf>
    <xf numFmtId="0" fontId="159" fillId="0" borderId="0" xfId="84" applyFont="1" applyAlignment="1">
      <alignment horizontal="left" wrapText="1"/>
    </xf>
    <xf numFmtId="0" fontId="170" fillId="0" borderId="0" xfId="0" applyFont="1"/>
    <xf numFmtId="0" fontId="171" fillId="0" borderId="0" xfId="0" applyFont="1" applyAlignment="1">
      <alignment horizontal="left" wrapText="1"/>
    </xf>
    <xf numFmtId="0" fontId="171" fillId="0" borderId="0" xfId="0" applyFont="1"/>
    <xf numFmtId="0" fontId="173" fillId="0" borderId="0" xfId="75" applyFont="1" applyAlignment="1">
      <alignment horizontal="right"/>
    </xf>
    <xf numFmtId="0" fontId="172" fillId="0" borderId="5" xfId="104" applyFont="1" applyBorder="1" applyAlignment="1" applyProtection="1">
      <alignment vertical="center"/>
      <protection locked="0"/>
    </xf>
    <xf numFmtId="177" fontId="172" fillId="0" borderId="5" xfId="104" applyNumberFormat="1" applyFont="1" applyBorder="1" applyAlignment="1">
      <alignment vertical="center"/>
    </xf>
    <xf numFmtId="0" fontId="171" fillId="0" borderId="0" xfId="84" applyFont="1" applyAlignment="1">
      <alignment wrapText="1"/>
    </xf>
    <xf numFmtId="0" fontId="159" fillId="0" borderId="0" xfId="85" applyFont="1" applyAlignment="1">
      <alignment horizontal="left" wrapText="1"/>
    </xf>
    <xf numFmtId="0" fontId="173" fillId="0" borderId="0" xfId="84" applyFont="1" applyAlignment="1">
      <alignment horizontal="left" wrapText="1"/>
    </xf>
    <xf numFmtId="0" fontId="159" fillId="0" borderId="0" xfId="55" applyFont="1" applyAlignment="1">
      <alignment vertical="center" wrapText="1"/>
    </xf>
    <xf numFmtId="0" fontId="159" fillId="0" borderId="0" xfId="51" applyFont="1" applyAlignment="1" applyProtection="1">
      <alignment horizontal="center" vertical="center" wrapText="1"/>
      <protection locked="0"/>
    </xf>
    <xf numFmtId="0" fontId="159" fillId="0" borderId="0" xfId="51" applyFont="1" applyAlignment="1">
      <alignment horizontal="center" vertical="center" wrapText="1"/>
    </xf>
    <xf numFmtId="0" fontId="159" fillId="0" borderId="0" xfId="51" applyFont="1" applyAlignment="1">
      <alignment vertical="center" wrapText="1"/>
    </xf>
    <xf numFmtId="0" fontId="159" fillId="0" borderId="0" xfId="53" applyFont="1" applyAlignment="1">
      <alignment horizontal="left" vertical="center"/>
    </xf>
    <xf numFmtId="0" fontId="159" fillId="0" borderId="0" xfId="53" applyFont="1" applyAlignment="1">
      <alignment horizontal="left" vertical="center" wrapText="1"/>
    </xf>
    <xf numFmtId="0" fontId="159" fillId="0" borderId="0" xfId="53" applyFont="1" applyAlignment="1">
      <alignment horizontal="center" vertical="center" wrapText="1"/>
    </xf>
    <xf numFmtId="182" fontId="159" fillId="0" borderId="0" xfId="53" applyNumberFormat="1" applyFont="1" applyAlignment="1">
      <alignment horizontal="center" vertical="center" wrapText="1"/>
    </xf>
    <xf numFmtId="0" fontId="159" fillId="0" borderId="0" xfId="53" applyFont="1" applyAlignment="1">
      <alignment horizontal="right"/>
    </xf>
    <xf numFmtId="0" fontId="159" fillId="0" borderId="0" xfId="53" applyFont="1" applyAlignment="1">
      <alignment vertical="center" wrapText="1"/>
    </xf>
    <xf numFmtId="0" fontId="158" fillId="0" borderId="5" xfId="55" applyFont="1" applyBorder="1" applyAlignment="1">
      <alignment horizontal="center" vertical="center" wrapText="1"/>
    </xf>
    <xf numFmtId="182" fontId="158" fillId="0" borderId="5" xfId="55" applyNumberFormat="1" applyFont="1" applyBorder="1" applyAlignment="1">
      <alignment horizontal="center" vertical="center" wrapText="1"/>
    </xf>
    <xf numFmtId="49" fontId="158" fillId="0" borderId="5" xfId="55" applyNumberFormat="1" applyFont="1" applyBorder="1" applyAlignment="1">
      <alignment horizontal="center" vertical="center" wrapText="1"/>
    </xf>
    <xf numFmtId="0" fontId="159" fillId="0" borderId="21" xfId="72" applyFont="1" applyBorder="1" applyAlignment="1">
      <alignment horizontal="center" vertical="center" wrapText="1"/>
    </xf>
    <xf numFmtId="0" fontId="159" fillId="5" borderId="76" xfId="55" applyFont="1" applyFill="1" applyBorder="1" applyAlignment="1">
      <alignment vertical="center" wrapText="1"/>
    </xf>
    <xf numFmtId="0" fontId="159" fillId="5" borderId="76" xfId="55" applyFont="1" applyFill="1" applyBorder="1" applyAlignment="1" applyProtection="1">
      <alignment horizontal="left" vertical="center" wrapText="1"/>
      <protection locked="0"/>
    </xf>
    <xf numFmtId="179" fontId="159" fillId="5" borderId="76" xfId="122" applyNumberFormat="1" applyFont="1" applyFill="1" applyBorder="1" applyAlignment="1" applyProtection="1">
      <alignment horizontal="center" vertical="center" wrapText="1"/>
    </xf>
    <xf numFmtId="182" fontId="159" fillId="5" borderId="76" xfId="55" applyNumberFormat="1" applyFont="1" applyFill="1" applyBorder="1" applyAlignment="1">
      <alignment horizontal="center" vertical="center" wrapText="1"/>
    </xf>
    <xf numFmtId="0" fontId="159" fillId="0" borderId="5" xfId="72" applyFont="1" applyBorder="1" applyAlignment="1">
      <alignment horizontal="center" vertical="center" wrapText="1"/>
    </xf>
    <xf numFmtId="0" fontId="159" fillId="5" borderId="25" xfId="55" applyFont="1" applyFill="1" applyBorder="1" applyAlignment="1">
      <alignment horizontal="left" vertical="center" wrapText="1" indent="2"/>
    </xf>
    <xf numFmtId="0" fontId="159" fillId="5" borderId="25" xfId="55" applyFont="1" applyFill="1" applyBorder="1" applyAlignment="1" applyProtection="1">
      <alignment horizontal="left" vertical="center" wrapText="1"/>
      <protection locked="0"/>
    </xf>
    <xf numFmtId="179" fontId="159" fillId="5" borderId="25" xfId="122" applyNumberFormat="1" applyFont="1" applyFill="1" applyBorder="1" applyAlignment="1" applyProtection="1">
      <alignment horizontal="center" vertical="center" wrapText="1"/>
    </xf>
    <xf numFmtId="182" fontId="159" fillId="5" borderId="25" xfId="55" applyNumberFormat="1" applyFont="1" applyFill="1" applyBorder="1" applyAlignment="1">
      <alignment horizontal="center" vertical="center" wrapText="1"/>
    </xf>
    <xf numFmtId="0" fontId="159" fillId="5" borderId="25" xfId="55" applyFont="1" applyFill="1" applyBorder="1" applyAlignment="1">
      <alignment horizontal="left" vertical="center" wrapText="1" indent="4"/>
    </xf>
    <xf numFmtId="179" fontId="159" fillId="5" borderId="25" xfId="122" applyNumberFormat="1" applyFont="1" applyFill="1" applyBorder="1" applyAlignment="1" applyProtection="1">
      <alignment horizontal="center" vertical="center" wrapText="1"/>
      <protection locked="0"/>
    </xf>
    <xf numFmtId="0" fontId="159" fillId="0" borderId="25" xfId="55" applyFont="1" applyBorder="1" applyAlignment="1">
      <alignment horizontal="left" vertical="center" wrapText="1" indent="6"/>
    </xf>
    <xf numFmtId="0" fontId="159" fillId="0" borderId="25" xfId="55" applyFont="1" applyBorder="1" applyAlignment="1" applyProtection="1">
      <alignment horizontal="left" vertical="center" wrapText="1"/>
      <protection locked="0"/>
    </xf>
    <xf numFmtId="179" fontId="159" fillId="0" borderId="25" xfId="122" applyNumberFormat="1" applyFont="1" applyFill="1" applyBorder="1" applyAlignment="1" applyProtection="1">
      <alignment horizontal="center" vertical="center" wrapText="1"/>
      <protection locked="0"/>
    </xf>
    <xf numFmtId="182" fontId="159" fillId="0" borderId="25" xfId="55" applyNumberFormat="1" applyFont="1" applyBorder="1" applyAlignment="1">
      <alignment horizontal="center" vertical="center" wrapText="1"/>
    </xf>
    <xf numFmtId="179" fontId="159" fillId="0" borderId="25" xfId="122" applyNumberFormat="1" applyFont="1" applyFill="1" applyBorder="1" applyAlignment="1" applyProtection="1">
      <alignment horizontal="center" vertical="center" wrapText="1"/>
    </xf>
    <xf numFmtId="0" fontId="159" fillId="5" borderId="25" xfId="55" applyFont="1" applyFill="1" applyBorder="1" applyAlignment="1">
      <alignment horizontal="left" vertical="center" wrapText="1" indent="6"/>
    </xf>
    <xf numFmtId="0" fontId="159" fillId="0" borderId="25" xfId="55" applyFont="1" applyBorder="1" applyAlignment="1">
      <alignment horizontal="left" vertical="center" wrapText="1" indent="8"/>
    </xf>
    <xf numFmtId="180" fontId="159" fillId="5" borderId="25" xfId="55" applyNumberFormat="1" applyFont="1" applyFill="1" applyBorder="1" applyAlignment="1">
      <alignment horizontal="center" vertical="center" wrapText="1"/>
    </xf>
    <xf numFmtId="0" fontId="159" fillId="0" borderId="25" xfId="55" applyFont="1" applyBorder="1" applyAlignment="1">
      <alignment horizontal="left" vertical="center" wrapText="1" indent="4"/>
    </xf>
    <xf numFmtId="0" fontId="159" fillId="0" borderId="25" xfId="72" applyFont="1" applyBorder="1" applyAlignment="1" applyProtection="1">
      <alignment horizontal="left" vertical="center" wrapText="1"/>
      <protection locked="0"/>
    </xf>
    <xf numFmtId="0" fontId="159" fillId="5" borderId="25" xfId="72" applyFont="1" applyFill="1" applyBorder="1" applyAlignment="1" applyProtection="1">
      <alignment horizontal="left" vertical="center" wrapText="1"/>
      <protection locked="0"/>
    </xf>
    <xf numFmtId="0" fontId="159" fillId="0" borderId="25" xfId="72" applyFont="1" applyBorder="1" applyAlignment="1" applyProtection="1">
      <alignment horizontal="left" vertical="top" wrapText="1"/>
      <protection locked="0"/>
    </xf>
    <xf numFmtId="0" fontId="174" fillId="5" borderId="25" xfId="55" applyFont="1" applyFill="1" applyBorder="1" applyAlignment="1" applyProtection="1">
      <alignment horizontal="left" vertical="center" wrapText="1"/>
      <protection locked="0"/>
    </xf>
    <xf numFmtId="182" fontId="174" fillId="5" borderId="25" xfId="55" applyNumberFormat="1" applyFont="1" applyFill="1" applyBorder="1" applyAlignment="1">
      <alignment horizontal="center" vertical="center" wrapText="1"/>
    </xf>
    <xf numFmtId="182" fontId="159" fillId="0" borderId="25" xfId="55" applyNumberFormat="1" applyFont="1" applyBorder="1" applyAlignment="1">
      <alignment horizontal="center" vertical="center" wrapText="1" shrinkToFit="1"/>
    </xf>
    <xf numFmtId="182" fontId="169" fillId="5" borderId="25" xfId="55" applyNumberFormat="1" applyFont="1" applyFill="1" applyBorder="1" applyAlignment="1">
      <alignment horizontal="center" vertical="center" wrapText="1"/>
    </xf>
    <xf numFmtId="184" fontId="159" fillId="0" borderId="25" xfId="72" applyNumberFormat="1" applyFont="1" applyBorder="1" applyAlignment="1">
      <alignment horizontal="center" vertical="center"/>
    </xf>
    <xf numFmtId="0" fontId="159" fillId="0" borderId="25" xfId="72" applyFont="1" applyBorder="1" applyAlignment="1">
      <alignment horizontal="left" vertical="center" wrapText="1" indent="6"/>
    </xf>
    <xf numFmtId="0" fontId="159" fillId="5" borderId="25" xfId="72" applyFont="1" applyFill="1" applyBorder="1" applyAlignment="1">
      <alignment horizontal="left" vertical="center" wrapText="1" indent="4"/>
    </xf>
    <xf numFmtId="0" fontId="159" fillId="5" borderId="25" xfId="72" applyFont="1" applyFill="1" applyBorder="1" applyAlignment="1">
      <alignment horizontal="left" vertical="center" wrapText="1" indent="6"/>
    </xf>
    <xf numFmtId="190" fontId="159" fillId="5" borderId="25" xfId="227" applyNumberFormat="1" applyFont="1" applyFill="1" applyBorder="1" applyAlignment="1" applyProtection="1">
      <alignment horizontal="center" vertical="center" wrapText="1"/>
    </xf>
    <xf numFmtId="0" fontId="159" fillId="0" borderId="25" xfId="72" applyFont="1" applyBorder="1" applyAlignment="1">
      <alignment horizontal="left" vertical="center" wrapText="1" indent="8"/>
    </xf>
    <xf numFmtId="182" fontId="159" fillId="5" borderId="25" xfId="72" applyNumberFormat="1" applyFont="1" applyFill="1" applyBorder="1" applyAlignment="1">
      <alignment horizontal="center" vertical="center" wrapText="1"/>
    </xf>
    <xf numFmtId="182" fontId="159" fillId="0" borderId="25" xfId="72" applyNumberFormat="1" applyFont="1" applyBorder="1" applyAlignment="1">
      <alignment horizontal="center" vertical="center" wrapText="1"/>
    </xf>
    <xf numFmtId="0" fontId="159" fillId="0" borderId="25" xfId="0" applyFont="1" applyBorder="1" applyAlignment="1" applyProtection="1">
      <alignment horizontal="left" vertical="center" wrapText="1"/>
      <protection locked="0"/>
    </xf>
    <xf numFmtId="177" fontId="159" fillId="0" borderId="5" xfId="72" applyNumberFormat="1" applyFont="1" applyBorder="1" applyAlignment="1">
      <alignment horizontal="center" vertical="center" wrapText="1"/>
    </xf>
    <xf numFmtId="190" fontId="159" fillId="0" borderId="25" xfId="227" applyNumberFormat="1" applyFont="1" applyFill="1" applyBorder="1" applyAlignment="1" applyProtection="1">
      <alignment horizontal="center" vertical="center" wrapText="1"/>
    </xf>
    <xf numFmtId="49" fontId="159" fillId="0" borderId="5" xfId="72" applyNumberFormat="1" applyFont="1" applyBorder="1" applyAlignment="1">
      <alignment horizontal="center" vertical="center" wrapText="1"/>
    </xf>
    <xf numFmtId="190" fontId="159" fillId="0" borderId="25" xfId="227" applyNumberFormat="1" applyFont="1" applyFill="1" applyBorder="1" applyAlignment="1" applyProtection="1">
      <alignment horizontal="center" vertical="center" wrapText="1"/>
      <protection locked="0"/>
    </xf>
    <xf numFmtId="0" fontId="159" fillId="0" borderId="0" xfId="0" applyFont="1" applyAlignment="1">
      <alignment horizontal="center" vertical="center"/>
    </xf>
    <xf numFmtId="0" fontId="159" fillId="5" borderId="25" xfId="55" applyFont="1" applyFill="1" applyBorder="1" applyAlignment="1">
      <alignment vertical="center" wrapText="1"/>
    </xf>
    <xf numFmtId="184" fontId="159" fillId="0" borderId="25" xfId="72" applyNumberFormat="1" applyFont="1" applyBorder="1" applyAlignment="1">
      <alignment horizontal="center" vertical="center" wrapText="1"/>
    </xf>
    <xf numFmtId="0" fontId="159" fillId="5" borderId="25" xfId="55" applyFont="1" applyFill="1" applyBorder="1" applyAlignment="1" applyProtection="1">
      <alignment horizontal="center" vertical="center" wrapText="1"/>
      <protection locked="0"/>
    </xf>
    <xf numFmtId="0" fontId="159" fillId="5" borderId="25" xfId="72" applyFont="1" applyFill="1" applyBorder="1" applyAlignment="1">
      <alignment vertical="center" wrapText="1"/>
    </xf>
    <xf numFmtId="177" fontId="159" fillId="0" borderId="5" xfId="72" quotePrefix="1" applyNumberFormat="1" applyFont="1" applyBorder="1" applyAlignment="1">
      <alignment horizontal="center" vertical="center" wrapText="1"/>
    </xf>
    <xf numFmtId="49" fontId="159" fillId="0" borderId="5" xfId="72" quotePrefix="1" applyNumberFormat="1" applyFont="1" applyBorder="1" applyAlignment="1">
      <alignment horizontal="center" vertical="center" wrapText="1"/>
    </xf>
    <xf numFmtId="0" fontId="159" fillId="0" borderId="72" xfId="72" applyFont="1" applyBorder="1" applyAlignment="1">
      <alignment horizontal="center" vertical="center" wrapText="1"/>
    </xf>
    <xf numFmtId="0" fontId="159" fillId="0" borderId="221" xfId="72" applyFont="1" applyBorder="1" applyAlignment="1">
      <alignment horizontal="left" vertical="center" wrapText="1"/>
    </xf>
    <xf numFmtId="0" fontId="159" fillId="0" borderId="221" xfId="72" applyFont="1" applyBorder="1" applyAlignment="1" applyProtection="1">
      <alignment horizontal="left" vertical="center" wrapText="1"/>
      <protection locked="0"/>
    </xf>
    <xf numFmtId="179" fontId="159" fillId="0" borderId="221" xfId="122" applyNumberFormat="1" applyFont="1" applyFill="1" applyBorder="1" applyAlignment="1" applyProtection="1">
      <alignment horizontal="center" vertical="center" wrapText="1"/>
      <protection locked="0"/>
    </xf>
    <xf numFmtId="182" fontId="159" fillId="0" borderId="221" xfId="72" applyNumberFormat="1" applyFont="1" applyBorder="1" applyAlignment="1">
      <alignment horizontal="center" vertical="center" wrapText="1"/>
    </xf>
    <xf numFmtId="0" fontId="158" fillId="8" borderId="21" xfId="72" applyFont="1" applyFill="1" applyBorder="1" applyAlignment="1">
      <alignment horizontal="center" vertical="center" wrapText="1"/>
    </xf>
    <xf numFmtId="0" fontId="158" fillId="8" borderId="21" xfId="55" applyFont="1" applyFill="1" applyBorder="1" applyAlignment="1">
      <alignment vertical="center" wrapText="1"/>
    </xf>
    <xf numFmtId="179" fontId="158" fillId="8" borderId="21" xfId="122" applyNumberFormat="1" applyFont="1" applyFill="1" applyBorder="1" applyAlignment="1" applyProtection="1">
      <alignment horizontal="center" vertical="center" wrapText="1"/>
    </xf>
    <xf numFmtId="182" fontId="158" fillId="8" borderId="21" xfId="55" applyNumberFormat="1" applyFont="1" applyFill="1" applyBorder="1" applyAlignment="1">
      <alignment horizontal="center" vertical="center" wrapText="1"/>
    </xf>
    <xf numFmtId="0" fontId="159" fillId="0" borderId="0" xfId="51" applyFont="1" applyAlignment="1">
      <alignment horizontal="center" vertical="center"/>
    </xf>
    <xf numFmtId="0" fontId="159" fillId="0" borderId="0" xfId="72" applyFont="1" applyAlignment="1">
      <alignment horizontal="center" vertical="center" wrapText="1"/>
    </xf>
    <xf numFmtId="0" fontId="142" fillId="0" borderId="0" xfId="55" applyFont="1" applyAlignment="1">
      <alignment horizontal="left" vertical="top"/>
    </xf>
    <xf numFmtId="0" fontId="159" fillId="0" borderId="0" xfId="55" applyFont="1" applyAlignment="1">
      <alignment horizontal="left" vertical="top"/>
    </xf>
    <xf numFmtId="0" fontId="159" fillId="0" borderId="0" xfId="55" applyFont="1" applyAlignment="1">
      <alignment vertical="top" wrapText="1"/>
    </xf>
    <xf numFmtId="0" fontId="142" fillId="0" borderId="0" xfId="55" applyFont="1" applyAlignment="1">
      <alignment horizontal="left" vertical="center"/>
    </xf>
    <xf numFmtId="0" fontId="159" fillId="0" borderId="0" xfId="55" applyFont="1" applyAlignment="1">
      <alignment vertical="center"/>
    </xf>
    <xf numFmtId="0" fontId="142" fillId="0" borderId="0" xfId="55" applyFont="1" applyAlignment="1">
      <alignment vertical="center"/>
    </xf>
    <xf numFmtId="183" fontId="159" fillId="0" borderId="0" xfId="55" applyNumberFormat="1" applyFont="1" applyAlignment="1">
      <alignment horizontal="center" vertical="center"/>
    </xf>
    <xf numFmtId="182" fontId="159" fillId="0" borderId="0" xfId="55" applyNumberFormat="1" applyFont="1" applyAlignment="1">
      <alignment horizontal="center" vertical="center"/>
    </xf>
    <xf numFmtId="183" fontId="159" fillId="0" borderId="0" xfId="55" applyNumberFormat="1" applyFont="1" applyAlignment="1">
      <alignment horizontal="center" vertical="center" wrapText="1"/>
    </xf>
    <xf numFmtId="182" fontId="159" fillId="0" borderId="0" xfId="55" applyNumberFormat="1" applyFont="1" applyAlignment="1">
      <alignment horizontal="center" vertical="center" wrapText="1"/>
    </xf>
    <xf numFmtId="0" fontId="142" fillId="0" borderId="0" xfId="119" applyFont="1" applyAlignment="1" applyProtection="1">
      <alignment vertical="center"/>
      <protection locked="0"/>
    </xf>
    <xf numFmtId="0" fontId="159" fillId="0" borderId="0" xfId="72" applyFont="1" applyAlignment="1" applyProtection="1">
      <alignment vertical="center" wrapText="1"/>
      <protection locked="0"/>
    </xf>
    <xf numFmtId="0" fontId="159" fillId="0" borderId="0" xfId="72" applyFont="1" applyAlignment="1">
      <alignment horizontal="left" vertical="center"/>
    </xf>
    <xf numFmtId="0" fontId="159" fillId="0" borderId="0" xfId="72" applyFont="1" applyAlignment="1">
      <alignment horizontal="left" vertical="center" wrapText="1"/>
    </xf>
    <xf numFmtId="190" fontId="159" fillId="0" borderId="0" xfId="227" applyNumberFormat="1" applyFont="1" applyFill="1" applyBorder="1" applyAlignment="1" applyProtection="1">
      <alignment horizontal="center" vertical="center" wrapText="1"/>
    </xf>
    <xf numFmtId="190" fontId="142" fillId="0" borderId="0" xfId="227" applyNumberFormat="1" applyFont="1" applyFill="1" applyBorder="1" applyAlignment="1" applyProtection="1">
      <alignment horizontal="right" wrapText="1"/>
    </xf>
    <xf numFmtId="190" fontId="159" fillId="0" borderId="0" xfId="227" applyNumberFormat="1" applyFont="1" applyFill="1" applyBorder="1" applyAlignment="1" applyProtection="1">
      <alignment horizontal="right" wrapText="1"/>
    </xf>
    <xf numFmtId="190" fontId="167" fillId="0" borderId="5" xfId="227" applyNumberFormat="1" applyFont="1" applyFill="1" applyBorder="1" applyAlignment="1" applyProtection="1">
      <alignment horizontal="center" vertical="center" wrapText="1"/>
    </xf>
    <xf numFmtId="0" fontId="167" fillId="0" borderId="5" xfId="72" applyFont="1" applyBorder="1" applyAlignment="1">
      <alignment horizontal="center" vertical="center" wrapText="1"/>
    </xf>
    <xf numFmtId="190" fontId="158" fillId="0" borderId="0" xfId="227" applyNumberFormat="1" applyFont="1" applyFill="1" applyBorder="1" applyAlignment="1" applyProtection="1">
      <alignment horizontal="center" vertical="center" wrapText="1"/>
    </xf>
    <xf numFmtId="0" fontId="167" fillId="0" borderId="5" xfId="227" quotePrefix="1" applyNumberFormat="1" applyFont="1" applyFill="1" applyBorder="1" applyAlignment="1" applyProtection="1">
      <alignment horizontal="center" vertical="center" wrapText="1"/>
    </xf>
    <xf numFmtId="0" fontId="167" fillId="0" borderId="5" xfId="55" applyFont="1" applyBorder="1" applyAlignment="1">
      <alignment horizontal="center" vertical="center" wrapText="1"/>
    </xf>
    <xf numFmtId="201" fontId="159" fillId="0" borderId="21" xfId="72" applyNumberFormat="1" applyFont="1" applyBorder="1" applyAlignment="1">
      <alignment horizontal="center" vertical="center" wrapText="1"/>
    </xf>
    <xf numFmtId="0" fontId="159" fillId="5" borderId="76" xfId="72" applyFont="1" applyFill="1" applyBorder="1" applyAlignment="1">
      <alignment vertical="center" wrapText="1"/>
    </xf>
    <xf numFmtId="0" fontId="159" fillId="5" borderId="76" xfId="72" applyFont="1" applyFill="1" applyBorder="1" applyAlignment="1">
      <alignment horizontal="left" vertical="center" wrapText="1"/>
    </xf>
    <xf numFmtId="190" fontId="159" fillId="5" borderId="76" xfId="227" applyNumberFormat="1" applyFont="1" applyFill="1" applyBorder="1" applyAlignment="1" applyProtection="1">
      <alignment horizontal="center" vertical="center" wrapText="1"/>
    </xf>
    <xf numFmtId="184" fontId="159" fillId="5" borderId="76" xfId="72" applyNumberFormat="1" applyFont="1" applyFill="1" applyBorder="1" applyAlignment="1">
      <alignment vertical="center" wrapText="1"/>
    </xf>
    <xf numFmtId="201" fontId="159" fillId="0" borderId="5" xfId="72" applyNumberFormat="1" applyFont="1" applyBorder="1" applyAlignment="1">
      <alignment horizontal="center" vertical="center" wrapText="1"/>
    </xf>
    <xf numFmtId="0" fontId="159" fillId="0" borderId="25" xfId="72" applyFont="1" applyBorder="1" applyAlignment="1">
      <alignment horizontal="left" vertical="center" wrapText="1" indent="2"/>
    </xf>
    <xf numFmtId="0" fontId="159" fillId="5" borderId="25" xfId="72" applyFont="1" applyFill="1" applyBorder="1" applyAlignment="1">
      <alignment horizontal="left" vertical="center" wrapText="1" indent="2"/>
    </xf>
    <xf numFmtId="184" fontId="159" fillId="5" borderId="25" xfId="72" applyNumberFormat="1" applyFont="1" applyFill="1" applyBorder="1" applyAlignment="1">
      <alignment horizontal="center" vertical="center" wrapText="1"/>
    </xf>
    <xf numFmtId="0" fontId="174" fillId="5" borderId="25" xfId="72" applyFont="1" applyFill="1" applyBorder="1" applyAlignment="1" applyProtection="1">
      <alignment horizontal="left" vertical="center" wrapText="1"/>
      <protection locked="0"/>
    </xf>
    <xf numFmtId="0" fontId="159" fillId="5" borderId="25" xfId="72" applyFont="1" applyFill="1" applyBorder="1" applyAlignment="1">
      <alignment horizontal="left" vertical="center" wrapText="1" indent="8"/>
    </xf>
    <xf numFmtId="0" fontId="159" fillId="0" borderId="25" xfId="72" applyFont="1" applyBorder="1" applyAlignment="1">
      <alignment horizontal="left" vertical="center" wrapText="1" indent="10"/>
    </xf>
    <xf numFmtId="0" fontId="169" fillId="5" borderId="25" xfId="72" applyFont="1" applyFill="1" applyBorder="1" applyAlignment="1" applyProtection="1">
      <alignment horizontal="left" vertical="center" wrapText="1"/>
      <protection locked="0"/>
    </xf>
    <xf numFmtId="0" fontId="159" fillId="0" borderId="25" xfId="72" applyFont="1" applyBorder="1" applyAlignment="1">
      <alignment horizontal="left" vertical="center" wrapText="1" indent="4"/>
    </xf>
    <xf numFmtId="184" fontId="159" fillId="5" borderId="25" xfId="72" applyNumberFormat="1" applyFont="1" applyFill="1" applyBorder="1" applyAlignment="1">
      <alignment horizontal="center" vertical="center"/>
    </xf>
    <xf numFmtId="201" fontId="159" fillId="0" borderId="5" xfId="72" quotePrefix="1" applyNumberFormat="1" applyFont="1" applyBorder="1" applyAlignment="1">
      <alignment horizontal="center" vertical="center" wrapText="1"/>
    </xf>
    <xf numFmtId="0" fontId="170" fillId="0" borderId="25" xfId="72" applyFont="1" applyBorder="1" applyAlignment="1">
      <alignment horizontal="left" vertical="center" wrapText="1" indent="6"/>
    </xf>
    <xf numFmtId="0" fontId="142" fillId="5" borderId="25" xfId="72" applyFont="1" applyFill="1" applyBorder="1" applyAlignment="1" applyProtection="1">
      <alignment horizontal="left" vertical="center" wrapText="1"/>
      <protection locked="0"/>
    </xf>
    <xf numFmtId="184" fontId="174" fillId="5" borderId="25" xfId="72" applyNumberFormat="1" applyFont="1" applyFill="1" applyBorder="1" applyAlignment="1">
      <alignment horizontal="center" vertical="center" wrapText="1"/>
    </xf>
    <xf numFmtId="184" fontId="159" fillId="5" borderId="25" xfId="72" quotePrefix="1" applyNumberFormat="1" applyFont="1" applyFill="1" applyBorder="1" applyAlignment="1">
      <alignment horizontal="center" vertical="center" wrapText="1"/>
    </xf>
    <xf numFmtId="190" fontId="159" fillId="0" borderId="25" xfId="227" applyNumberFormat="1" applyFont="1" applyFill="1" applyBorder="1" applyAlignment="1" applyProtection="1">
      <alignment horizontal="center" vertical="center"/>
    </xf>
    <xf numFmtId="190" fontId="159" fillId="0" borderId="0" xfId="227" applyNumberFormat="1" applyFont="1" applyFill="1" applyBorder="1" applyAlignment="1" applyProtection="1">
      <alignment horizontal="center" vertical="center" wrapText="1"/>
      <protection locked="0"/>
    </xf>
    <xf numFmtId="190" fontId="159" fillId="5" borderId="25" xfId="227" applyNumberFormat="1" applyFont="1" applyFill="1" applyBorder="1" applyAlignment="1" applyProtection="1">
      <alignment horizontal="center" vertical="center"/>
    </xf>
    <xf numFmtId="190" fontId="159" fillId="5" borderId="25" xfId="227" applyNumberFormat="1" applyFont="1" applyFill="1" applyBorder="1" applyAlignment="1" applyProtection="1">
      <alignment horizontal="center" vertical="center" wrapText="1"/>
      <protection locked="0"/>
    </xf>
    <xf numFmtId="190" fontId="159" fillId="0" borderId="0" xfId="227" applyNumberFormat="1" applyFont="1" applyFill="1" applyAlignment="1" applyProtection="1">
      <alignment vertical="center" wrapText="1"/>
    </xf>
    <xf numFmtId="0" fontId="159" fillId="0" borderId="221" xfId="72" applyFont="1" applyBorder="1" applyAlignment="1">
      <alignment horizontal="left" vertical="center" wrapText="1" indent="4"/>
    </xf>
    <xf numFmtId="190" fontId="159" fillId="0" borderId="221" xfId="227" applyNumberFormat="1" applyFont="1" applyFill="1" applyBorder="1" applyAlignment="1" applyProtection="1">
      <alignment horizontal="center" vertical="center" wrapText="1"/>
    </xf>
    <xf numFmtId="184" fontId="159" fillId="5" borderId="221" xfId="72" applyNumberFormat="1" applyFont="1" applyFill="1" applyBorder="1" applyAlignment="1">
      <alignment horizontal="center" vertical="center" wrapText="1"/>
    </xf>
    <xf numFmtId="190" fontId="159" fillId="5" borderId="221" xfId="227" applyNumberFormat="1" applyFont="1" applyFill="1" applyBorder="1" applyAlignment="1" applyProtection="1">
      <alignment horizontal="center" vertical="center" wrapText="1"/>
      <protection locked="0"/>
    </xf>
    <xf numFmtId="201" fontId="158" fillId="8" borderId="21" xfId="72" applyNumberFormat="1" applyFont="1" applyFill="1" applyBorder="1" applyAlignment="1">
      <alignment horizontal="center" vertical="center" wrapText="1"/>
    </xf>
    <xf numFmtId="0" fontId="158" fillId="8" borderId="21" xfId="72" applyFont="1" applyFill="1" applyBorder="1" applyAlignment="1">
      <alignment vertical="center" wrapText="1"/>
    </xf>
    <xf numFmtId="0" fontId="158" fillId="8" borderId="21" xfId="72" applyFont="1" applyFill="1" applyBorder="1" applyAlignment="1">
      <alignment horizontal="left" vertical="center" wrapText="1"/>
    </xf>
    <xf numFmtId="190" fontId="158" fillId="8" borderId="21" xfId="227" applyNumberFormat="1" applyFont="1" applyFill="1" applyBorder="1" applyAlignment="1" applyProtection="1">
      <alignment horizontal="center" vertical="center" wrapText="1"/>
    </xf>
    <xf numFmtId="180" fontId="158" fillId="8" borderId="21" xfId="72" applyNumberFormat="1" applyFont="1" applyFill="1" applyBorder="1" applyAlignment="1">
      <alignment horizontal="center" vertical="center" wrapText="1"/>
    </xf>
    <xf numFmtId="0" fontId="159" fillId="0" borderId="0" xfId="51" applyFont="1" applyAlignment="1">
      <alignment vertical="center"/>
    </xf>
    <xf numFmtId="180" fontId="159" fillId="0" borderId="0" xfId="51" applyNumberFormat="1" applyFont="1" applyAlignment="1">
      <alignment horizontal="center" vertical="center" wrapText="1"/>
    </xf>
    <xf numFmtId="0" fontId="142" fillId="0" borderId="0" xfId="51" applyFont="1" applyAlignment="1">
      <alignment vertical="center"/>
    </xf>
    <xf numFmtId="0" fontId="159" fillId="0" borderId="0" xfId="72" applyFont="1" applyAlignment="1">
      <alignment horizontal="center"/>
    </xf>
    <xf numFmtId="183" fontId="159" fillId="0" borderId="0" xfId="51" applyNumberFormat="1" applyFont="1" applyAlignment="1">
      <alignment horizontal="center" vertical="center" wrapText="1"/>
    </xf>
    <xf numFmtId="0" fontId="159" fillId="0" borderId="0" xfId="72" applyFont="1" applyAlignment="1">
      <alignment wrapText="1"/>
    </xf>
    <xf numFmtId="185" fontId="142" fillId="0" borderId="0" xfId="72" applyNumberFormat="1" applyFont="1" applyAlignment="1"/>
    <xf numFmtId="185" fontId="159" fillId="0" borderId="0" xfId="72" applyNumberFormat="1" applyFont="1" applyAlignment="1"/>
    <xf numFmtId="180" fontId="159" fillId="0" borderId="0" xfId="72" applyNumberFormat="1" applyFont="1" applyAlignment="1">
      <alignment horizontal="center" vertical="center" wrapText="1"/>
    </xf>
    <xf numFmtId="0" fontId="159" fillId="0" borderId="0" xfId="72" applyFont="1" applyAlignment="1">
      <alignment horizontal="center" wrapText="1"/>
    </xf>
    <xf numFmtId="185" fontId="159" fillId="0" borderId="0" xfId="72" applyNumberFormat="1" applyFont="1" applyAlignment="1">
      <alignment wrapText="1"/>
    </xf>
    <xf numFmtId="183" fontId="159" fillId="0" borderId="0" xfId="72" applyNumberFormat="1" applyFont="1" applyAlignment="1">
      <alignment horizontal="center" vertical="center" wrapText="1"/>
    </xf>
    <xf numFmtId="0" fontId="159" fillId="0" borderId="0" xfId="72" applyFont="1" applyAlignment="1">
      <alignment horizontal="left" wrapText="1"/>
    </xf>
    <xf numFmtId="0" fontId="142" fillId="0" borderId="0" xfId="0" applyFont="1" applyAlignment="1">
      <alignment horizontal="left" vertical="center"/>
    </xf>
    <xf numFmtId="0" fontId="159" fillId="0" borderId="0" xfId="0" applyFont="1" applyAlignment="1">
      <alignment vertical="center" wrapText="1"/>
    </xf>
    <xf numFmtId="0" fontId="159" fillId="0" borderId="0" xfId="0" applyFont="1" applyAlignment="1">
      <alignment horizontal="left" vertical="center"/>
    </xf>
    <xf numFmtId="0" fontId="159" fillId="0" borderId="0" xfId="0" applyFont="1" applyAlignment="1">
      <alignment horizontal="right" vertical="center"/>
    </xf>
    <xf numFmtId="0" fontId="158" fillId="0" borderId="17" xfId="0" applyFont="1" applyBorder="1" applyAlignment="1">
      <alignment horizontal="center" vertical="center" wrapText="1"/>
    </xf>
    <xf numFmtId="0" fontId="158" fillId="0" borderId="5" xfId="0" applyFont="1" applyBorder="1" applyAlignment="1">
      <alignment horizontal="center" vertical="center" wrapText="1"/>
    </xf>
    <xf numFmtId="0" fontId="158" fillId="0" borderId="19" xfId="0" applyFont="1" applyBorder="1" applyAlignment="1">
      <alignment horizontal="center" vertical="center" wrapText="1"/>
    </xf>
    <xf numFmtId="0" fontId="158" fillId="0" borderId="10" xfId="0" applyFont="1" applyBorder="1" applyAlignment="1">
      <alignment horizontal="center" vertical="center" wrapText="1"/>
    </xf>
    <xf numFmtId="0" fontId="158" fillId="0" borderId="16" xfId="0" applyFont="1" applyBorder="1" applyAlignment="1">
      <alignment horizontal="center" vertical="center" wrapText="1"/>
    </xf>
    <xf numFmtId="0" fontId="159" fillId="0" borderId="83" xfId="0" applyFont="1" applyBorder="1" applyAlignment="1">
      <alignment horizontal="center" vertical="center" wrapText="1"/>
    </xf>
    <xf numFmtId="0" fontId="159" fillId="0" borderId="76" xfId="0" applyFont="1" applyBorder="1" applyAlignment="1">
      <alignment vertical="center" wrapText="1"/>
    </xf>
    <xf numFmtId="190" fontId="159" fillId="0" borderId="76" xfId="179" applyNumberFormat="1" applyFont="1" applyBorder="1" applyAlignment="1">
      <alignment vertical="center" wrapText="1"/>
    </xf>
    <xf numFmtId="195" fontId="159" fillId="0" borderId="122" xfId="179" applyNumberFormat="1" applyFont="1" applyBorder="1" applyAlignment="1">
      <alignment vertical="center" wrapText="1"/>
    </xf>
    <xf numFmtId="190" fontId="159" fillId="0" borderId="117" xfId="179" applyNumberFormat="1" applyFont="1" applyBorder="1" applyAlignment="1">
      <alignment vertical="center" wrapText="1"/>
    </xf>
    <xf numFmtId="0" fontId="159" fillId="0" borderId="6" xfId="0" applyFont="1" applyBorder="1" applyAlignment="1">
      <alignment horizontal="center" vertical="center" wrapText="1"/>
    </xf>
    <xf numFmtId="0" fontId="159" fillId="0" borderId="25" xfId="0" applyFont="1" applyBorder="1" applyAlignment="1">
      <alignment vertical="center" wrapText="1"/>
    </xf>
    <xf numFmtId="190" fontId="159" fillId="0" borderId="25" xfId="179" applyNumberFormat="1" applyFont="1" applyBorder="1" applyAlignment="1">
      <alignment vertical="center" wrapText="1"/>
    </xf>
    <xf numFmtId="195" fontId="159" fillId="0" borderId="25" xfId="179" applyNumberFormat="1" applyFont="1" applyBorder="1" applyAlignment="1">
      <alignment vertical="center" wrapText="1"/>
    </xf>
    <xf numFmtId="190" fontId="159" fillId="0" borderId="26" xfId="179" applyNumberFormat="1" applyFont="1" applyBorder="1" applyAlignment="1">
      <alignment vertical="center" wrapText="1"/>
    </xf>
    <xf numFmtId="0" fontId="159" fillId="0" borderId="118" xfId="0" applyFont="1" applyBorder="1" applyAlignment="1">
      <alignment vertical="center" wrapText="1"/>
    </xf>
    <xf numFmtId="190" fontId="159" fillId="0" borderId="118" xfId="179" applyNumberFormat="1" applyFont="1" applyBorder="1" applyAlignment="1">
      <alignment vertical="center" wrapText="1"/>
    </xf>
    <xf numFmtId="195" fontId="159" fillId="0" borderId="118" xfId="179" applyNumberFormat="1" applyFont="1" applyBorder="1" applyAlignment="1">
      <alignment vertical="center" wrapText="1"/>
    </xf>
    <xf numFmtId="190" fontId="159" fillId="0" borderId="119" xfId="179" applyNumberFormat="1" applyFont="1" applyBorder="1" applyAlignment="1">
      <alignment vertical="center" wrapText="1"/>
    </xf>
    <xf numFmtId="0" fontId="159" fillId="7" borderId="6" xfId="0" applyFont="1" applyFill="1" applyBorder="1" applyAlignment="1">
      <alignment horizontal="center" vertical="center" wrapText="1"/>
    </xf>
    <xf numFmtId="190" fontId="159" fillId="7" borderId="5" xfId="179" applyNumberFormat="1" applyFont="1" applyFill="1" applyBorder="1" applyAlignment="1">
      <alignment vertical="center" wrapText="1"/>
    </xf>
    <xf numFmtId="195" fontId="159" fillId="7" borderId="5" xfId="179" applyNumberFormat="1" applyFont="1" applyFill="1" applyBorder="1" applyAlignment="1">
      <alignment vertical="center" wrapText="1"/>
    </xf>
    <xf numFmtId="190" fontId="159" fillId="7" borderId="13" xfId="179" applyNumberFormat="1" applyFont="1" applyFill="1" applyBorder="1" applyAlignment="1">
      <alignment vertical="center" wrapText="1"/>
    </xf>
    <xf numFmtId="190" fontId="159" fillId="0" borderId="76" xfId="179" applyNumberFormat="1" applyFont="1" applyFill="1" applyBorder="1" applyAlignment="1">
      <alignment vertical="center" wrapText="1"/>
    </xf>
    <xf numFmtId="195" fontId="159" fillId="0" borderId="76" xfId="179" applyNumberFormat="1" applyFont="1" applyBorder="1" applyAlignment="1">
      <alignment vertical="center" wrapText="1"/>
    </xf>
    <xf numFmtId="190" fontId="159" fillId="7" borderId="21" xfId="179" applyNumberFormat="1" applyFont="1" applyFill="1" applyBorder="1" applyAlignment="1">
      <alignment vertical="center" wrapText="1"/>
    </xf>
    <xf numFmtId="195" fontId="159" fillId="7" borderId="21" xfId="179" applyNumberFormat="1" applyFont="1" applyFill="1" applyBorder="1" applyAlignment="1">
      <alignment vertical="center" wrapText="1"/>
    </xf>
    <xf numFmtId="190" fontId="159" fillId="7" borderId="22" xfId="179" applyNumberFormat="1" applyFont="1" applyFill="1" applyBorder="1" applyAlignment="1">
      <alignment vertical="center" wrapText="1"/>
    </xf>
    <xf numFmtId="190" fontId="159" fillId="7" borderId="10" xfId="179" applyNumberFormat="1" applyFont="1" applyFill="1" applyBorder="1" applyAlignment="1">
      <alignment vertical="center" wrapText="1"/>
    </xf>
    <xf numFmtId="195" fontId="159" fillId="7" borderId="10" xfId="179" applyNumberFormat="1" applyFont="1" applyFill="1" applyBorder="1" applyAlignment="1">
      <alignment vertical="center" wrapText="1"/>
    </xf>
    <xf numFmtId="190" fontId="159" fillId="7" borderId="24" xfId="179" applyNumberFormat="1" applyFont="1" applyFill="1" applyBorder="1" applyAlignment="1">
      <alignment vertical="center" wrapText="1"/>
    </xf>
    <xf numFmtId="0" fontId="159" fillId="0" borderId="80" xfId="0" applyFont="1" applyBorder="1" applyAlignment="1">
      <alignment horizontal="center" vertical="center" wrapText="1"/>
    </xf>
    <xf numFmtId="0" fontId="159" fillId="7" borderId="14" xfId="0" applyFont="1" applyFill="1" applyBorder="1" applyAlignment="1">
      <alignment horizontal="center" vertical="center" wrapText="1"/>
    </xf>
    <xf numFmtId="190" fontId="159" fillId="7" borderId="19" xfId="179" applyNumberFormat="1" applyFont="1" applyFill="1" applyBorder="1" applyAlignment="1">
      <alignment vertical="center" wrapText="1"/>
    </xf>
    <xf numFmtId="195" fontId="159" fillId="7" borderId="19" xfId="179" applyNumberFormat="1" applyFont="1" applyFill="1" applyBorder="1" applyAlignment="1">
      <alignment vertical="center" wrapText="1"/>
    </xf>
    <xf numFmtId="190" fontId="159" fillId="7" borderId="16" xfId="179" applyNumberFormat="1" applyFont="1" applyFill="1" applyBorder="1" applyAlignment="1">
      <alignment vertical="center" wrapText="1"/>
    </xf>
    <xf numFmtId="0" fontId="159" fillId="7" borderId="0" xfId="0" applyFont="1" applyFill="1" applyAlignment="1">
      <alignment vertical="center" wrapText="1"/>
    </xf>
    <xf numFmtId="0" fontId="159" fillId="0" borderId="0" xfId="0" applyFont="1" applyAlignment="1">
      <alignment horizontal="center" vertical="center" wrapText="1"/>
    </xf>
    <xf numFmtId="0" fontId="142" fillId="0" borderId="0" xfId="72" applyFont="1" applyAlignment="1" applyProtection="1">
      <alignment horizontal="left" vertical="center"/>
      <protection locked="0"/>
    </xf>
    <xf numFmtId="0" fontId="142" fillId="0" borderId="0" xfId="72" applyFont="1" applyProtection="1">
      <alignment vertical="center"/>
      <protection locked="0"/>
    </xf>
    <xf numFmtId="0" fontId="159" fillId="0" borderId="0" xfId="0" applyFont="1" applyAlignment="1">
      <alignment wrapText="1"/>
    </xf>
    <xf numFmtId="195" fontId="159" fillId="0" borderId="0" xfId="227" applyNumberFormat="1" applyFont="1" applyFill="1" applyBorder="1" applyAlignment="1" applyProtection="1">
      <alignment horizontal="center" vertical="center" wrapText="1"/>
    </xf>
    <xf numFmtId="0" fontId="158" fillId="0" borderId="17" xfId="72" applyFont="1" applyBorder="1" applyAlignment="1">
      <alignment horizontal="center" vertical="center" wrapText="1"/>
    </xf>
    <xf numFmtId="0" fontId="158" fillId="0" borderId="5" xfId="72" applyFont="1" applyBorder="1" applyAlignment="1">
      <alignment horizontal="center" vertical="center" wrapText="1"/>
    </xf>
    <xf numFmtId="49" fontId="158" fillId="0" borderId="5" xfId="227" applyNumberFormat="1" applyFont="1" applyFill="1" applyBorder="1" applyAlignment="1" applyProtection="1">
      <alignment horizontal="center" vertical="center" wrapText="1"/>
    </xf>
    <xf numFmtId="0" fontId="158" fillId="0" borderId="19" xfId="84" quotePrefix="1" applyFont="1" applyBorder="1" applyAlignment="1">
      <alignment horizontal="center" vertical="center" wrapText="1"/>
    </xf>
    <xf numFmtId="201" fontId="159" fillId="0" borderId="83" xfId="227" applyNumberFormat="1" applyFont="1" applyFill="1" applyBorder="1" applyAlignment="1" applyProtection="1">
      <alignment horizontal="center" vertical="center" wrapText="1"/>
    </xf>
    <xf numFmtId="0" fontId="159" fillId="0" borderId="76" xfId="72" applyFont="1" applyBorder="1" applyAlignment="1">
      <alignment vertical="center" wrapText="1"/>
    </xf>
    <xf numFmtId="190" fontId="159" fillId="0" borderId="76" xfId="179" applyNumberFormat="1" applyFont="1" applyFill="1" applyBorder="1" applyAlignment="1" applyProtection="1">
      <alignment horizontal="left" vertical="center" wrapText="1"/>
      <protection locked="0"/>
    </xf>
    <xf numFmtId="195" fontId="159" fillId="0" borderId="76" xfId="179" applyNumberFormat="1" applyFont="1" applyFill="1" applyBorder="1" applyAlignment="1" applyProtection="1">
      <alignment horizontal="right" vertical="center" wrapText="1"/>
    </xf>
    <xf numFmtId="190" fontId="159" fillId="0" borderId="76" xfId="179" applyNumberFormat="1" applyFont="1" applyFill="1" applyBorder="1" applyAlignment="1" applyProtection="1">
      <alignment horizontal="center" vertical="center" wrapText="1"/>
    </xf>
    <xf numFmtId="201" fontId="159" fillId="0" borderId="6" xfId="227" applyNumberFormat="1" applyFont="1" applyFill="1" applyBorder="1" applyAlignment="1" applyProtection="1">
      <alignment horizontal="center" vertical="center" wrapText="1"/>
    </xf>
    <xf numFmtId="0" fontId="159" fillId="0" borderId="25" xfId="72" applyFont="1" applyBorder="1" applyAlignment="1">
      <alignment vertical="center" wrapText="1"/>
    </xf>
    <xf numFmtId="190" fontId="159" fillId="0" borderId="25" xfId="179" applyNumberFormat="1" applyFont="1" applyFill="1" applyBorder="1" applyAlignment="1" applyProtection="1">
      <alignment vertical="center" wrapText="1"/>
      <protection locked="0"/>
    </xf>
    <xf numFmtId="195" fontId="159" fillId="0" borderId="25" xfId="179" applyNumberFormat="1" applyFont="1" applyFill="1" applyBorder="1" applyAlignment="1" applyProtection="1">
      <alignment horizontal="right" vertical="center" wrapText="1"/>
    </xf>
    <xf numFmtId="195" fontId="159" fillId="0" borderId="25" xfId="179" applyNumberFormat="1" applyFont="1" applyFill="1" applyBorder="1" applyAlignment="1">
      <alignment vertical="center" wrapText="1"/>
    </xf>
    <xf numFmtId="0" fontId="159" fillId="0" borderId="118" xfId="72" applyFont="1" applyBorder="1" applyAlignment="1">
      <alignment vertical="center" wrapText="1"/>
    </xf>
    <xf numFmtId="190" fontId="159" fillId="0" borderId="118" xfId="179" applyNumberFormat="1" applyFont="1" applyFill="1" applyBorder="1" applyAlignment="1" applyProtection="1">
      <alignment vertical="center" wrapText="1"/>
      <protection locked="0"/>
    </xf>
    <xf numFmtId="195" fontId="159" fillId="0" borderId="118" xfId="179" applyNumberFormat="1" applyFont="1" applyFill="1" applyBorder="1" applyAlignment="1">
      <alignment vertical="center" wrapText="1"/>
    </xf>
    <xf numFmtId="201" fontId="159" fillId="7" borderId="6" xfId="227" applyNumberFormat="1" applyFont="1" applyFill="1" applyBorder="1" applyAlignment="1" applyProtection="1">
      <alignment horizontal="center" vertical="center" wrapText="1"/>
    </xf>
    <xf numFmtId="190" fontId="159" fillId="7" borderId="5" xfId="179" applyNumberFormat="1" applyFont="1" applyFill="1" applyBorder="1" applyAlignment="1" applyProtection="1">
      <alignment vertical="center" wrapText="1"/>
      <protection locked="0"/>
    </xf>
    <xf numFmtId="200" fontId="159" fillId="0" borderId="6" xfId="62" applyNumberFormat="1" applyFont="1" applyBorder="1" applyAlignment="1">
      <alignment horizontal="center" vertical="center" wrapText="1"/>
    </xf>
    <xf numFmtId="190" fontId="159" fillId="0" borderId="76" xfId="179" applyNumberFormat="1" applyFont="1" applyFill="1" applyBorder="1" applyAlignment="1" applyProtection="1">
      <alignment vertical="center" wrapText="1"/>
      <protection locked="0"/>
    </xf>
    <xf numFmtId="195" fontId="159" fillId="7" borderId="5" xfId="179" applyNumberFormat="1" applyFont="1" applyFill="1" applyBorder="1" applyAlignment="1" applyProtection="1">
      <alignment horizontal="center" vertical="center" wrapText="1"/>
    </xf>
    <xf numFmtId="200" fontId="159" fillId="0" borderId="14" xfId="62" applyNumberFormat="1" applyFont="1" applyBorder="1" applyAlignment="1">
      <alignment horizontal="center" vertical="center" wrapText="1"/>
    </xf>
    <xf numFmtId="190" fontId="159" fillId="0" borderId="19" xfId="179" applyNumberFormat="1" applyFont="1" applyBorder="1" applyAlignment="1">
      <alignment wrapText="1"/>
    </xf>
    <xf numFmtId="190" fontId="159" fillId="0" borderId="3" xfId="179" applyNumberFormat="1" applyFont="1" applyBorder="1" applyAlignment="1">
      <alignment wrapText="1"/>
    </xf>
    <xf numFmtId="49" fontId="159" fillId="0" borderId="0" xfId="179" applyNumberFormat="1" applyFont="1" applyFill="1" applyBorder="1" applyAlignment="1" applyProtection="1">
      <alignment horizontal="center" vertical="center"/>
    </xf>
    <xf numFmtId="0" fontId="173" fillId="0" borderId="0" xfId="51" applyFont="1" applyAlignment="1">
      <alignment horizontal="left" vertical="center"/>
    </xf>
    <xf numFmtId="0" fontId="173" fillId="0" borderId="0" xfId="51" applyFont="1" applyAlignment="1">
      <alignment horizontal="center" vertical="center"/>
    </xf>
    <xf numFmtId="0" fontId="175" fillId="0" borderId="0" xfId="0" applyFont="1"/>
    <xf numFmtId="0" fontId="173" fillId="0" borderId="0" xfId="51" applyFont="1" applyAlignment="1">
      <alignment horizontal="right"/>
    </xf>
    <xf numFmtId="0" fontId="176" fillId="0" borderId="87" xfId="55" applyFont="1" applyBorder="1" applyAlignment="1">
      <alignment horizontal="center" vertical="center"/>
    </xf>
    <xf numFmtId="0" fontId="176" fillId="0" borderId="88" xfId="55" applyFont="1" applyBorder="1" applyAlignment="1">
      <alignment horizontal="center" vertical="center"/>
    </xf>
    <xf numFmtId="0" fontId="176" fillId="0" borderId="122" xfId="55" applyFont="1" applyBorder="1" applyAlignment="1">
      <alignment horizontal="center" vertical="center"/>
    </xf>
    <xf numFmtId="0" fontId="176" fillId="0" borderId="246" xfId="55" applyFont="1" applyBorder="1" applyAlignment="1">
      <alignment horizontal="center" vertical="center" wrapText="1"/>
    </xf>
    <xf numFmtId="0" fontId="176" fillId="0" borderId="111" xfId="55" applyFont="1" applyBorder="1" applyAlignment="1">
      <alignment horizontal="center" vertical="center"/>
    </xf>
    <xf numFmtId="0" fontId="176" fillId="0" borderId="247" xfId="55" applyFont="1" applyBorder="1" applyAlignment="1">
      <alignment horizontal="center" vertical="center"/>
    </xf>
    <xf numFmtId="0" fontId="173" fillId="0" borderId="9" xfId="55" applyFont="1" applyBorder="1" applyAlignment="1">
      <alignment horizontal="left" vertical="center"/>
    </xf>
    <xf numFmtId="0" fontId="173" fillId="0" borderId="25" xfId="55" applyFont="1" applyBorder="1" applyAlignment="1">
      <alignment horizontal="left" vertical="center"/>
    </xf>
    <xf numFmtId="210" fontId="173" fillId="0" borderId="25" xfId="55" applyNumberFormat="1" applyFont="1" applyBorder="1" applyAlignment="1">
      <alignment horizontal="right" vertical="center"/>
    </xf>
    <xf numFmtId="180" fontId="173" fillId="0" borderId="248" xfId="55" applyNumberFormat="1" applyFont="1" applyBorder="1" applyAlignment="1">
      <alignment horizontal="center" vertical="center"/>
    </xf>
    <xf numFmtId="182" fontId="173" fillId="0" borderId="43" xfId="55" applyNumberFormat="1" applyFont="1" applyBorder="1" applyAlignment="1">
      <alignment horizontal="center" vertical="center"/>
    </xf>
    <xf numFmtId="210" fontId="173" fillId="0" borderId="97" xfId="55" applyNumberFormat="1" applyFont="1" applyBorder="1" applyAlignment="1">
      <alignment horizontal="right" vertical="center"/>
    </xf>
    <xf numFmtId="210" fontId="173" fillId="0" borderId="131" xfId="55" applyNumberFormat="1" applyFont="1" applyBorder="1" applyAlignment="1">
      <alignment horizontal="right" vertical="center"/>
    </xf>
    <xf numFmtId="210" fontId="173" fillId="0" borderId="216" xfId="55" applyNumberFormat="1" applyFont="1" applyBorder="1" applyAlignment="1">
      <alignment horizontal="right" vertical="center"/>
    </xf>
    <xf numFmtId="0" fontId="173" fillId="0" borderId="9" xfId="55" applyFont="1" applyBorder="1" applyAlignment="1">
      <alignment horizontal="left" vertical="center" indent="2"/>
    </xf>
    <xf numFmtId="0" fontId="172" fillId="0" borderId="25" xfId="55" applyFont="1" applyBorder="1" applyAlignment="1">
      <alignment horizontal="left" vertical="center"/>
    </xf>
    <xf numFmtId="0" fontId="173" fillId="0" borderId="9" xfId="55" applyFont="1" applyBorder="1" applyAlignment="1">
      <alignment vertical="center"/>
    </xf>
    <xf numFmtId="0" fontId="173" fillId="0" borderId="25" xfId="55" applyFont="1" applyBorder="1" applyAlignment="1">
      <alignment horizontal="left" vertical="center" wrapText="1"/>
    </xf>
    <xf numFmtId="180" fontId="173" fillId="0" borderId="249" xfId="55" applyNumberFormat="1" applyFont="1" applyBorder="1" applyAlignment="1">
      <alignment horizontal="center" vertical="center"/>
    </xf>
    <xf numFmtId="182" fontId="173" fillId="10" borderId="102" xfId="55" applyNumberFormat="1" applyFont="1" applyFill="1" applyBorder="1" applyAlignment="1">
      <alignment horizontal="center" vertical="center"/>
    </xf>
    <xf numFmtId="0" fontId="175" fillId="0" borderId="0" xfId="0" applyFont="1" applyAlignment="1">
      <alignment wrapText="1"/>
    </xf>
    <xf numFmtId="0" fontId="176" fillId="0" borderId="89" xfId="55" applyFont="1" applyBorder="1" applyAlignment="1">
      <alignment vertical="center"/>
    </xf>
    <xf numFmtId="0" fontId="173" fillId="0" borderId="90" xfId="55" applyFont="1" applyBorder="1" applyAlignment="1">
      <alignment vertical="center"/>
    </xf>
    <xf numFmtId="210" fontId="173" fillId="0" borderId="90" xfId="55" applyNumberFormat="1" applyFont="1" applyBorder="1" applyAlignment="1">
      <alignment horizontal="right" vertical="center"/>
    </xf>
    <xf numFmtId="180" fontId="173" fillId="0" borderId="3" xfId="55" applyNumberFormat="1" applyFont="1" applyBorder="1" applyAlignment="1">
      <alignment horizontal="center" vertical="center"/>
    </xf>
    <xf numFmtId="182" fontId="173" fillId="0" borderId="91" xfId="55" applyNumberFormat="1" applyFont="1" applyBorder="1" applyAlignment="1">
      <alignment horizontal="center" vertical="center"/>
    </xf>
    <xf numFmtId="210" fontId="173" fillId="0" borderId="120" xfId="55" applyNumberFormat="1" applyFont="1" applyBorder="1" applyAlignment="1">
      <alignment horizontal="right" vertical="center"/>
    </xf>
    <xf numFmtId="0" fontId="173" fillId="0" borderId="0" xfId="0" applyFont="1"/>
    <xf numFmtId="0" fontId="172" fillId="0" borderId="0" xfId="0" applyFont="1"/>
    <xf numFmtId="0" fontId="175" fillId="0" borderId="0" xfId="35" applyFont="1"/>
    <xf numFmtId="0" fontId="173" fillId="0" borderId="0" xfId="72" applyFont="1" applyAlignment="1">
      <alignment horizontal="left" vertical="center"/>
    </xf>
    <xf numFmtId="190" fontId="173" fillId="0" borderId="0" xfId="227" applyNumberFormat="1" applyFont="1" applyFill="1" applyBorder="1" applyAlignment="1" applyProtection="1">
      <alignment horizontal="center" vertical="center"/>
    </xf>
    <xf numFmtId="0" fontId="173" fillId="0" borderId="0" xfId="72" applyFont="1" applyAlignment="1">
      <alignment horizontal="left"/>
    </xf>
    <xf numFmtId="195" fontId="173" fillId="0" borderId="0" xfId="227" applyNumberFormat="1" applyFont="1" applyFill="1" applyBorder="1" applyAlignment="1" applyProtection="1">
      <alignment horizontal="center" vertical="center"/>
    </xf>
    <xf numFmtId="0" fontId="173" fillId="0" borderId="0" xfId="72" applyFont="1" applyAlignment="1">
      <alignment horizontal="right"/>
    </xf>
    <xf numFmtId="0" fontId="173" fillId="0" borderId="92" xfId="72" applyFont="1" applyBorder="1" applyAlignment="1">
      <alignment horizontal="center" vertical="center" wrapText="1"/>
    </xf>
    <xf numFmtId="0" fontId="173" fillId="0" borderId="5" xfId="72" applyFont="1" applyBorder="1" applyAlignment="1">
      <alignment horizontal="center" vertical="center"/>
    </xf>
    <xf numFmtId="0" fontId="173" fillId="0" borderId="19" xfId="84" quotePrefix="1" applyFont="1" applyBorder="1" applyAlignment="1">
      <alignment horizontal="center" vertical="center"/>
    </xf>
    <xf numFmtId="0" fontId="173" fillId="0" borderId="16" xfId="84" quotePrefix="1" applyFont="1" applyBorder="1" applyAlignment="1">
      <alignment horizontal="center" vertical="center"/>
    </xf>
    <xf numFmtId="201" fontId="173" fillId="0" borderId="110" xfId="227" applyNumberFormat="1" applyFont="1" applyFill="1" applyBorder="1" applyAlignment="1" applyProtection="1">
      <alignment horizontal="center" vertical="center"/>
    </xf>
    <xf numFmtId="0" fontId="173" fillId="0" borderId="111" xfId="72" applyFont="1" applyBorder="1">
      <alignment vertical="center"/>
    </xf>
    <xf numFmtId="195" fontId="173" fillId="0" borderId="111" xfId="227" applyNumberFormat="1" applyFont="1" applyFill="1" applyBorder="1" applyAlignment="1" applyProtection="1">
      <alignment horizontal="left" vertical="center"/>
      <protection locked="0"/>
    </xf>
    <xf numFmtId="199" fontId="173" fillId="4" borderId="111" xfId="227" applyNumberFormat="1" applyFont="1" applyFill="1" applyBorder="1" applyAlignment="1" applyProtection="1">
      <alignment horizontal="right" vertical="center"/>
    </xf>
    <xf numFmtId="190" fontId="173" fillId="0" borderId="112" xfId="227" applyNumberFormat="1" applyFont="1" applyFill="1" applyBorder="1" applyAlignment="1" applyProtection="1">
      <alignment horizontal="center" vertical="center"/>
    </xf>
    <xf numFmtId="201" fontId="173" fillId="0" borderId="113" xfId="227" applyNumberFormat="1" applyFont="1" applyFill="1" applyBorder="1" applyAlignment="1" applyProtection="1">
      <alignment horizontal="center" vertical="center"/>
    </xf>
    <xf numFmtId="0" fontId="173" fillId="0" borderId="43" xfId="72" applyFont="1" applyBorder="1">
      <alignment vertical="center"/>
    </xf>
    <xf numFmtId="195" fontId="173" fillId="0" borderId="43" xfId="227" applyNumberFormat="1" applyFont="1" applyFill="1" applyBorder="1" applyAlignment="1" applyProtection="1">
      <alignment vertical="center"/>
      <protection locked="0"/>
    </xf>
    <xf numFmtId="199" fontId="173" fillId="4" borderId="43" xfId="227" applyNumberFormat="1" applyFont="1" applyFill="1" applyBorder="1" applyAlignment="1" applyProtection="1">
      <alignment horizontal="right" vertical="center"/>
    </xf>
    <xf numFmtId="195" fontId="173" fillId="0" borderId="97" xfId="227" applyNumberFormat="1" applyFont="1" applyFill="1" applyBorder="1" applyAlignment="1" applyProtection="1">
      <alignment vertical="center"/>
      <protection locked="0"/>
    </xf>
    <xf numFmtId="182" fontId="173" fillId="4" borderId="43" xfId="72" applyNumberFormat="1" applyFont="1" applyFill="1" applyBorder="1">
      <alignment vertical="center"/>
    </xf>
    <xf numFmtId="201" fontId="173" fillId="7" borderId="114" xfId="227" applyNumberFormat="1" applyFont="1" applyFill="1" applyBorder="1" applyAlignment="1" applyProtection="1">
      <alignment horizontal="center" vertical="center"/>
    </xf>
    <xf numFmtId="49" fontId="173" fillId="7" borderId="115" xfId="179" applyNumberFormat="1" applyFont="1" applyFill="1" applyBorder="1" applyAlignment="1" applyProtection="1">
      <alignment horizontal="left" vertical="center"/>
    </xf>
    <xf numFmtId="197" fontId="173" fillId="7" borderId="115" xfId="179" applyFont="1" applyFill="1" applyBorder="1" applyAlignment="1" applyProtection="1">
      <alignment vertical="center"/>
      <protection locked="0"/>
    </xf>
    <xf numFmtId="182" fontId="173" fillId="7" borderId="115" xfId="72" applyNumberFormat="1" applyFont="1" applyFill="1" applyBorder="1">
      <alignment vertical="center"/>
    </xf>
    <xf numFmtId="197" fontId="173" fillId="7" borderId="116" xfId="179" applyFont="1" applyFill="1" applyBorder="1" applyAlignment="1" applyProtection="1">
      <alignment vertical="center"/>
      <protection locked="0"/>
    </xf>
    <xf numFmtId="0" fontId="173" fillId="0" borderId="0" xfId="35" applyFont="1"/>
    <xf numFmtId="0" fontId="173" fillId="0" borderId="0" xfId="35" applyFont="1" applyAlignment="1">
      <alignment horizontal="center"/>
    </xf>
    <xf numFmtId="0" fontId="172" fillId="0" borderId="0" xfId="35" applyFont="1"/>
    <xf numFmtId="0" fontId="171" fillId="0" borderId="0" xfId="35" applyFont="1"/>
    <xf numFmtId="0" fontId="173" fillId="0" borderId="5" xfId="35" applyFont="1" applyBorder="1" applyAlignment="1">
      <alignment horizontal="center" vertical="center" wrapText="1"/>
    </xf>
    <xf numFmtId="0" fontId="173" fillId="0" borderId="5" xfId="35" applyFont="1" applyBorder="1" applyAlignment="1">
      <alignment vertical="center" wrapText="1"/>
    </xf>
    <xf numFmtId="199" fontId="173" fillId="4" borderId="5" xfId="35" applyNumberFormat="1" applyFont="1" applyFill="1" applyBorder="1" applyAlignment="1">
      <alignment horizontal="center" vertical="center" wrapText="1"/>
    </xf>
    <xf numFmtId="182" fontId="173" fillId="4" borderId="5" xfId="35" applyNumberFormat="1" applyFont="1" applyFill="1" applyBorder="1" applyAlignment="1">
      <alignment horizontal="center" vertical="center" wrapText="1"/>
    </xf>
    <xf numFmtId="191" fontId="159" fillId="0" borderId="5" xfId="108" applyNumberFormat="1" applyFont="1" applyBorder="1" applyAlignment="1">
      <alignment horizontal="left" vertical="center" wrapText="1"/>
    </xf>
    <xf numFmtId="0" fontId="69" fillId="0" borderId="0" xfId="73" applyFont="1" applyAlignment="1">
      <alignment horizontal="center" vertical="center" wrapText="1"/>
    </xf>
    <xf numFmtId="0" fontId="75" fillId="0" borderId="0" xfId="83" applyFont="1"/>
    <xf numFmtId="0" fontId="69" fillId="0" borderId="0" xfId="62" applyFont="1" applyAlignment="1">
      <alignment horizontal="center" vertical="center"/>
    </xf>
    <xf numFmtId="0" fontId="69" fillId="0" borderId="0" xfId="0" applyFont="1" applyAlignment="1">
      <alignment vertical="center"/>
    </xf>
    <xf numFmtId="0" fontId="68" fillId="0" borderId="23" xfId="99" applyFont="1" applyBorder="1" applyAlignment="1">
      <alignment horizontal="center" vertical="center" wrapText="1"/>
    </xf>
    <xf numFmtId="0" fontId="69" fillId="0" borderId="17" xfId="62" applyFont="1" applyBorder="1" applyAlignment="1">
      <alignment horizontal="left" vertical="center" wrapText="1"/>
    </xf>
    <xf numFmtId="192" fontId="68" fillId="0" borderId="147" xfId="62" applyNumberFormat="1" applyFont="1" applyBorder="1" applyAlignment="1">
      <alignment horizontal="right" vertical="center" wrapText="1"/>
    </xf>
    <xf numFmtId="196" fontId="68" fillId="0" borderId="147" xfId="62" applyNumberFormat="1" applyFont="1" applyBorder="1" applyAlignment="1">
      <alignment horizontal="right" vertical="center" wrapText="1"/>
    </xf>
    <xf numFmtId="192" fontId="68" fillId="0" borderId="17" xfId="62" applyNumberFormat="1" applyFont="1" applyBorder="1" applyAlignment="1">
      <alignment horizontal="right" vertical="center" wrapText="1"/>
    </xf>
    <xf numFmtId="191" fontId="68" fillId="0" borderId="18" xfId="62" applyNumberFormat="1" applyFont="1" applyBorder="1" applyAlignment="1">
      <alignment horizontal="left" vertical="center" wrapText="1"/>
    </xf>
    <xf numFmtId="0" fontId="68" fillId="0" borderId="14" xfId="99" applyFont="1" applyBorder="1" applyAlignment="1">
      <alignment horizontal="center" vertical="center" wrapText="1"/>
    </xf>
    <xf numFmtId="0" fontId="69" fillId="0" borderId="19" xfId="62" applyFont="1" applyBorder="1" applyAlignment="1">
      <alignment horizontal="left" vertical="center" wrapText="1"/>
    </xf>
    <xf numFmtId="192" fontId="68" fillId="0" borderId="153" xfId="62" applyNumberFormat="1" applyFont="1" applyBorder="1" applyAlignment="1">
      <alignment horizontal="right" vertical="center" wrapText="1"/>
    </xf>
    <xf numFmtId="196" fontId="68" fillId="0" borderId="153" xfId="62" applyNumberFormat="1" applyFont="1" applyBorder="1" applyAlignment="1">
      <alignment horizontal="right" vertical="center" wrapText="1"/>
    </xf>
    <xf numFmtId="192" fontId="68" fillId="0" borderId="19" xfId="62" applyNumberFormat="1" applyFont="1" applyBorder="1" applyAlignment="1">
      <alignment horizontal="right" vertical="center" wrapText="1"/>
    </xf>
    <xf numFmtId="191" fontId="68" fillId="0" borderId="16" xfId="62" applyNumberFormat="1" applyFont="1" applyBorder="1" applyAlignment="1">
      <alignment horizontal="left" vertical="center" wrapText="1"/>
    </xf>
    <xf numFmtId="0" fontId="69" fillId="0" borderId="0" xfId="63" applyFont="1" applyAlignment="1">
      <alignment horizontal="center" vertical="center" wrapText="1"/>
    </xf>
    <xf numFmtId="0" fontId="69" fillId="0" borderId="0" xfId="83" applyFont="1"/>
    <xf numFmtId="0" fontId="12" fillId="0" borderId="0" xfId="99" applyFont="1" applyAlignment="1">
      <alignment horizontal="center" vertical="center" wrapText="1"/>
    </xf>
    <xf numFmtId="0" fontId="12" fillId="0" borderId="0" xfId="83" applyFont="1" applyAlignment="1">
      <alignment vertical="center"/>
    </xf>
    <xf numFmtId="0" fontId="157" fillId="0" borderId="0" xfId="62" applyFont="1" applyAlignment="1">
      <alignment horizontal="center" vertical="center"/>
    </xf>
    <xf numFmtId="0" fontId="157" fillId="0" borderId="0" xfId="99" applyFont="1" applyAlignment="1">
      <alignment horizontal="center" vertical="top" wrapText="1"/>
    </xf>
    <xf numFmtId="0" fontId="157" fillId="0" borderId="0" xfId="83" applyFont="1"/>
    <xf numFmtId="202" fontId="69" fillId="0" borderId="5" xfId="94" quotePrefix="1" applyNumberFormat="1" applyFont="1" applyBorder="1" applyAlignment="1">
      <alignment horizontal="center" vertical="center" wrapText="1"/>
    </xf>
    <xf numFmtId="49" fontId="75" fillId="0" borderId="5" xfId="94" applyNumberFormat="1" applyFont="1" applyBorder="1" applyAlignment="1">
      <alignment horizontal="left" vertical="center" wrapText="1" indent="6"/>
    </xf>
    <xf numFmtId="0" fontId="68" fillId="0" borderId="87" xfId="94" applyFont="1" applyBorder="1" applyAlignment="1">
      <alignment horizontal="center" vertical="center" wrapText="1"/>
    </xf>
    <xf numFmtId="0" fontId="69" fillId="0" borderId="158" xfId="94" applyFont="1" applyBorder="1" applyAlignment="1">
      <alignment horizontal="left" vertical="center" wrapText="1"/>
    </xf>
    <xf numFmtId="176" fontId="0" fillId="7" borderId="122" xfId="94" applyNumberFormat="1" applyFont="1" applyFill="1" applyBorder="1" applyAlignment="1">
      <alignment horizontal="left" vertical="center" wrapText="1"/>
    </xf>
    <xf numFmtId="190" fontId="0" fillId="7" borderId="122" xfId="179" applyNumberFormat="1" applyFont="1" applyFill="1" applyBorder="1" applyAlignment="1">
      <alignment horizontal="right" vertical="center" wrapText="1"/>
    </xf>
    <xf numFmtId="190" fontId="0" fillId="7" borderId="225" xfId="179" applyNumberFormat="1" applyFont="1" applyFill="1" applyBorder="1" applyAlignment="1">
      <alignment horizontal="right" vertical="center" wrapText="1"/>
    </xf>
    <xf numFmtId="0" fontId="68" fillId="0" borderId="187" xfId="94" applyFont="1" applyBorder="1" applyAlignment="1">
      <alignment horizontal="center" vertical="center" wrapText="1"/>
    </xf>
    <xf numFmtId="0" fontId="69" fillId="0" borderId="3" xfId="94" applyFont="1" applyBorder="1" applyAlignment="1">
      <alignment horizontal="left" vertical="center" wrapText="1"/>
    </xf>
    <xf numFmtId="176" fontId="0" fillId="7" borderId="417" xfId="94" applyNumberFormat="1" applyFont="1" applyFill="1" applyBorder="1" applyAlignment="1">
      <alignment horizontal="left" vertical="center" wrapText="1"/>
    </xf>
    <xf numFmtId="190" fontId="0" fillId="7" borderId="417" xfId="179" applyNumberFormat="1" applyFont="1" applyFill="1" applyBorder="1" applyAlignment="1">
      <alignment horizontal="right" vertical="center" wrapText="1"/>
    </xf>
    <xf numFmtId="190" fontId="0" fillId="7" borderId="308" xfId="179" applyNumberFormat="1" applyFont="1" applyFill="1" applyBorder="1" applyAlignment="1">
      <alignment horizontal="right" vertical="center" wrapText="1"/>
    </xf>
    <xf numFmtId="0" fontId="157" fillId="0" borderId="0" xfId="0" applyFont="1" applyAlignment="1">
      <alignment horizontal="center" vertical="center" wrapText="1"/>
    </xf>
    <xf numFmtId="0" fontId="4" fillId="0" borderId="25" xfId="94" applyFont="1" applyBorder="1" applyAlignment="1">
      <alignment horizontal="left" vertical="center" wrapText="1" indent="8"/>
    </xf>
    <xf numFmtId="0" fontId="4" fillId="0" borderId="25" xfId="94" applyFont="1" applyBorder="1" applyAlignment="1">
      <alignment horizontal="left" vertical="center" wrapText="1" indent="10"/>
    </xf>
    <xf numFmtId="0" fontId="4" fillId="0" borderId="79" xfId="94" applyFont="1" applyBorder="1" applyAlignment="1">
      <alignment horizontal="left" vertical="center" wrapText="1" indent="10"/>
    </xf>
    <xf numFmtId="0" fontId="4" fillId="0" borderId="79" xfId="94" applyFont="1" applyBorder="1" applyAlignment="1">
      <alignment horizontal="left" vertical="center" wrapText="1" indent="8"/>
    </xf>
    <xf numFmtId="0" fontId="157" fillId="0" borderId="0" xfId="94" applyFont="1" applyAlignment="1">
      <alignment horizontal="center" vertical="center" wrapText="1"/>
    </xf>
    <xf numFmtId="0" fontId="69" fillId="0" borderId="0" xfId="83" applyFont="1" applyAlignment="1">
      <alignment horizontal="center"/>
    </xf>
    <xf numFmtId="0" fontId="68" fillId="0" borderId="87" xfId="99" applyFont="1" applyBorder="1" applyAlignment="1">
      <alignment horizontal="center" vertical="center"/>
    </xf>
    <xf numFmtId="0" fontId="69" fillId="0" borderId="158" xfId="67" applyFont="1" applyBorder="1" applyAlignment="1">
      <alignment horizontal="left" vertical="center" wrapText="1"/>
    </xf>
    <xf numFmtId="192" fontId="68" fillId="7" borderId="147" xfId="62" applyNumberFormat="1" applyFont="1" applyFill="1" applyBorder="1" applyAlignment="1">
      <alignment horizontal="right" vertical="center" wrapText="1"/>
    </xf>
    <xf numFmtId="192" fontId="68" fillId="7" borderId="17" xfId="62" applyNumberFormat="1" applyFont="1" applyFill="1" applyBorder="1" applyAlignment="1">
      <alignment horizontal="right" vertical="center" wrapText="1"/>
    </xf>
    <xf numFmtId="191" fontId="68" fillId="7" borderId="18" xfId="62" applyNumberFormat="1" applyFont="1" applyFill="1" applyBorder="1" applyAlignment="1">
      <alignment horizontal="left" vertical="center" wrapText="1"/>
    </xf>
    <xf numFmtId="0" fontId="68" fillId="0" borderId="187" xfId="99" applyFont="1" applyBorder="1" applyAlignment="1">
      <alignment horizontal="center" vertical="center"/>
    </xf>
    <xf numFmtId="0" fontId="69" fillId="0" borderId="3" xfId="67" applyFont="1" applyBorder="1" applyAlignment="1">
      <alignment horizontal="left" vertical="center" wrapText="1"/>
    </xf>
    <xf numFmtId="192" fontId="68" fillId="7" borderId="153" xfId="62" applyNumberFormat="1" applyFont="1" applyFill="1" applyBorder="1" applyAlignment="1">
      <alignment horizontal="right" vertical="center" wrapText="1"/>
    </xf>
    <xf numFmtId="192" fontId="68" fillId="7" borderId="19" xfId="62" applyNumberFormat="1" applyFont="1" applyFill="1" applyBorder="1" applyAlignment="1">
      <alignment horizontal="right" vertical="center" wrapText="1"/>
    </xf>
    <xf numFmtId="191" fontId="68" fillId="7" borderId="16" xfId="62" applyNumberFormat="1" applyFont="1" applyFill="1" applyBorder="1" applyAlignment="1">
      <alignment horizontal="left" vertical="center" wrapText="1"/>
    </xf>
    <xf numFmtId="0" fontId="157" fillId="0" borderId="0" xfId="62" quotePrefix="1" applyFont="1" applyAlignment="1">
      <alignment horizontal="center" vertical="center" wrapText="1"/>
    </xf>
    <xf numFmtId="0" fontId="157" fillId="0" borderId="0" xfId="62" applyFont="1" applyAlignment="1">
      <alignment horizontal="center" vertical="center" wrapText="1"/>
    </xf>
    <xf numFmtId="49" fontId="180" fillId="0" borderId="0" xfId="62" applyNumberFormat="1" applyFont="1" applyAlignment="1">
      <alignment horizontal="center" vertical="top"/>
    </xf>
    <xf numFmtId="0" fontId="88" fillId="0" borderId="0" xfId="83" applyFont="1"/>
    <xf numFmtId="0" fontId="181" fillId="0" borderId="0" xfId="72" applyFont="1">
      <alignment vertical="center"/>
    </xf>
    <xf numFmtId="0" fontId="171" fillId="0" borderId="5" xfId="63" applyFont="1" applyBorder="1" applyAlignment="1">
      <alignment horizontal="center" vertical="center" wrapText="1"/>
    </xf>
    <xf numFmtId="0" fontId="4" fillId="0" borderId="25" xfId="55" applyFont="1" applyBorder="1" applyAlignment="1" applyProtection="1">
      <alignment horizontal="left" vertical="center" wrapText="1"/>
      <protection locked="0"/>
    </xf>
    <xf numFmtId="0" fontId="4" fillId="0" borderId="25" xfId="72" applyFont="1" applyBorder="1" applyAlignment="1" applyProtection="1">
      <alignment horizontal="left" vertical="center" wrapText="1"/>
      <protection locked="0"/>
    </xf>
    <xf numFmtId="179" fontId="157" fillId="0" borderId="25" xfId="122" applyNumberFormat="1" applyFont="1" applyFill="1" applyBorder="1" applyAlignment="1" applyProtection="1">
      <alignment horizontal="center" vertical="center" wrapText="1"/>
      <protection locked="0"/>
    </xf>
    <xf numFmtId="179" fontId="157" fillId="0" borderId="25" xfId="122" applyNumberFormat="1" applyFont="1" applyFill="1" applyBorder="1" applyAlignment="1" applyProtection="1">
      <alignment horizontal="center" vertical="center" wrapText="1"/>
    </xf>
    <xf numFmtId="184" fontId="69" fillId="0" borderId="25" xfId="72" applyNumberFormat="1" applyFont="1" applyBorder="1" applyAlignment="1">
      <alignment horizontal="center" vertical="center"/>
    </xf>
    <xf numFmtId="195" fontId="69" fillId="0" borderId="25" xfId="179" applyNumberFormat="1" applyFont="1" applyFill="1" applyBorder="1" applyAlignment="1">
      <alignment vertical="center" wrapText="1"/>
    </xf>
    <xf numFmtId="195" fontId="68" fillId="0" borderId="25" xfId="179" applyNumberFormat="1" applyFont="1" applyFill="1" applyBorder="1" applyAlignment="1">
      <alignment vertical="center" wrapText="1"/>
    </xf>
    <xf numFmtId="195" fontId="68" fillId="0" borderId="118" xfId="179" applyNumberFormat="1" applyFont="1" applyFill="1" applyBorder="1" applyAlignment="1">
      <alignment vertical="center" wrapText="1"/>
    </xf>
    <xf numFmtId="49" fontId="69" fillId="0" borderId="0" xfId="179" applyNumberFormat="1" applyFont="1" applyFill="1" applyBorder="1" applyAlignment="1" applyProtection="1">
      <alignment horizontal="center" vertical="center"/>
    </xf>
    <xf numFmtId="0" fontId="69" fillId="0" borderId="0" xfId="0" applyFont="1"/>
    <xf numFmtId="0" fontId="99" fillId="0" borderId="126" xfId="56" applyFont="1" applyBorder="1" applyAlignment="1">
      <alignment horizontal="left" vertical="center"/>
    </xf>
    <xf numFmtId="180" fontId="99" fillId="0" borderId="105" xfId="56" applyNumberFormat="1" applyFont="1" applyBorder="1" applyAlignment="1">
      <alignment horizontal="center" vertical="center"/>
    </xf>
    <xf numFmtId="0" fontId="99" fillId="0" borderId="128" xfId="52" applyFont="1" applyBorder="1" applyAlignment="1">
      <alignment vertical="center" wrapText="1"/>
    </xf>
    <xf numFmtId="0" fontId="99" fillId="0" borderId="313" xfId="52" applyFont="1" applyBorder="1" applyAlignment="1" applyProtection="1">
      <alignment horizontal="left" vertical="center"/>
      <protection locked="0"/>
    </xf>
    <xf numFmtId="210" fontId="99" fillId="0" borderId="350" xfId="122" applyNumberFormat="1" applyFont="1" applyFill="1" applyBorder="1" applyAlignment="1" applyProtection="1">
      <alignment horizontal="right" vertical="center"/>
    </xf>
    <xf numFmtId="190" fontId="99" fillId="0" borderId="418" xfId="122" applyNumberFormat="1" applyFont="1" applyFill="1" applyBorder="1" applyAlignment="1" applyProtection="1">
      <alignment horizontal="center" vertical="center"/>
    </xf>
    <xf numFmtId="187" fontId="99" fillId="0" borderId="141" xfId="52" applyNumberFormat="1" applyFont="1" applyBorder="1" applyAlignment="1">
      <alignment horizontal="center" vertical="center"/>
    </xf>
    <xf numFmtId="210" fontId="99" fillId="0" borderId="142" xfId="122" applyNumberFormat="1" applyFont="1" applyFill="1" applyBorder="1" applyAlignment="1" applyProtection="1">
      <alignment horizontal="right" vertical="center"/>
    </xf>
    <xf numFmtId="0" fontId="76" fillId="26" borderId="11" xfId="56" applyFont="1" applyFill="1" applyBorder="1" applyAlignment="1">
      <alignment horizontal="left" vertical="center" wrapText="1"/>
    </xf>
    <xf numFmtId="190" fontId="76" fillId="0" borderId="419" xfId="179" applyNumberFormat="1" applyFont="1" applyFill="1" applyBorder="1" applyAlignment="1" applyProtection="1">
      <alignment horizontal="center" vertical="center"/>
    </xf>
    <xf numFmtId="187" fontId="76" fillId="0" borderId="105" xfId="51" applyNumberFormat="1" applyFont="1" applyBorder="1" applyAlignment="1">
      <alignment horizontal="center" vertical="center"/>
    </xf>
    <xf numFmtId="0" fontId="67" fillId="26" borderId="313" xfId="56" applyFont="1" applyFill="1" applyBorder="1" applyAlignment="1">
      <alignment horizontal="left" vertical="center" wrapText="1"/>
    </xf>
    <xf numFmtId="190" fontId="76" fillId="0" borderId="103" xfId="179" applyNumberFormat="1" applyFont="1" applyFill="1" applyBorder="1" applyAlignment="1" applyProtection="1">
      <alignment horizontal="center" vertical="center"/>
    </xf>
    <xf numFmtId="187" fontId="76" fillId="0" borderId="103" xfId="51" applyNumberFormat="1" applyFont="1" applyBorder="1" applyAlignment="1">
      <alignment horizontal="center" vertical="center"/>
    </xf>
    <xf numFmtId="190" fontId="76" fillId="0" borderId="420" xfId="179" applyNumberFormat="1" applyFont="1" applyFill="1" applyBorder="1" applyAlignment="1" applyProtection="1">
      <alignment horizontal="center" vertical="center"/>
    </xf>
    <xf numFmtId="0" fontId="181" fillId="0" borderId="126" xfId="51" applyFont="1" applyBorder="1" applyAlignment="1">
      <alignment horizontal="left" vertical="center" wrapText="1" indent="2"/>
    </xf>
    <xf numFmtId="0" fontId="88" fillId="0" borderId="128" xfId="51" applyFont="1" applyBorder="1" applyAlignment="1">
      <alignment horizontal="left" vertical="center" indent="2"/>
    </xf>
    <xf numFmtId="190" fontId="76" fillId="0" borderId="263" xfId="179" applyNumberFormat="1" applyFont="1" applyFill="1" applyBorder="1" applyAlignment="1" applyProtection="1">
      <alignment horizontal="center" vertical="center"/>
    </xf>
    <xf numFmtId="0" fontId="183" fillId="0" borderId="25" xfId="56" applyFont="1" applyBorder="1" applyAlignment="1">
      <alignment horizontal="left" vertical="center" wrapText="1"/>
    </xf>
    <xf numFmtId="190" fontId="39" fillId="36" borderId="96" xfId="179" applyNumberFormat="1" applyFont="1" applyFill="1" applyBorder="1" applyAlignment="1" applyProtection="1">
      <alignment horizontal="center" vertical="center"/>
    </xf>
    <xf numFmtId="190" fontId="76" fillId="36" borderId="236" xfId="179" applyNumberFormat="1" applyFont="1" applyFill="1" applyBorder="1" applyAlignment="1" applyProtection="1">
      <alignment horizontal="center" vertical="center"/>
    </xf>
    <xf numFmtId="210" fontId="180" fillId="0" borderId="42" xfId="56" applyNumberFormat="1" applyFont="1" applyBorder="1" applyAlignment="1">
      <alignment horizontal="right" vertical="center"/>
    </xf>
    <xf numFmtId="0" fontId="181" fillId="0" borderId="0" xfId="0" applyFont="1"/>
    <xf numFmtId="0" fontId="158" fillId="0" borderId="23" xfId="54" applyFont="1" applyBorder="1" applyAlignment="1">
      <alignment horizontal="center" vertical="center" wrapText="1"/>
    </xf>
    <xf numFmtId="0" fontId="158" fillId="0" borderId="17" xfId="51" applyFont="1" applyBorder="1" applyAlignment="1">
      <alignment horizontal="center" vertical="center" wrapText="1"/>
    </xf>
    <xf numFmtId="0" fontId="158" fillId="0" borderId="18" xfId="51" applyFont="1" applyBorder="1" applyAlignment="1">
      <alignment horizontal="center" vertical="center" wrapText="1"/>
    </xf>
    <xf numFmtId="0" fontId="159" fillId="0" borderId="6" xfId="54" applyFont="1" applyBorder="1" applyAlignment="1">
      <alignment horizontal="center" vertical="center" wrapText="1"/>
    </xf>
    <xf numFmtId="0" fontId="159" fillId="0" borderId="5" xfId="51" applyFont="1" applyBorder="1" applyAlignment="1">
      <alignment vertical="center" wrapText="1"/>
    </xf>
    <xf numFmtId="0" fontId="159" fillId="0" borderId="5" xfId="54" applyFont="1" applyBorder="1" applyAlignment="1" applyProtection="1">
      <alignment horizontal="left" vertical="center" wrapText="1"/>
      <protection locked="0"/>
    </xf>
    <xf numFmtId="190" fontId="159" fillId="0" borderId="5" xfId="227" applyNumberFormat="1" applyFont="1" applyFill="1" applyBorder="1" applyAlignment="1" applyProtection="1">
      <alignment horizontal="center" vertical="center" wrapText="1"/>
    </xf>
    <xf numFmtId="187" fontId="159" fillId="0" borderId="5" xfId="54" applyNumberFormat="1" applyFont="1" applyBorder="1" applyAlignment="1">
      <alignment horizontal="center" vertical="center" wrapText="1"/>
    </xf>
    <xf numFmtId="190" fontId="159" fillId="10" borderId="13" xfId="227" applyNumberFormat="1" applyFont="1" applyFill="1" applyBorder="1" applyAlignment="1" applyProtection="1">
      <alignment horizontal="right" wrapText="1"/>
    </xf>
    <xf numFmtId="0" fontId="159" fillId="0" borderId="5" xfId="54" applyFont="1" applyBorder="1" applyAlignment="1">
      <alignment horizontal="left" vertical="center"/>
    </xf>
    <xf numFmtId="0" fontId="159" fillId="0" borderId="5" xfId="54" applyFont="1" applyBorder="1" applyAlignment="1">
      <alignment horizontal="left" vertical="center" wrapText="1"/>
    </xf>
    <xf numFmtId="190" fontId="159" fillId="10" borderId="5" xfId="227" applyNumberFormat="1" applyFont="1" applyFill="1" applyBorder="1" applyAlignment="1" applyProtection="1">
      <alignment horizontal="center" vertical="center" wrapText="1"/>
    </xf>
    <xf numFmtId="9" fontId="159" fillId="0" borderId="5" xfId="241" applyFont="1" applyFill="1" applyBorder="1" applyAlignment="1" applyProtection="1">
      <alignment horizontal="center" vertical="center" wrapText="1"/>
    </xf>
    <xf numFmtId="190" fontId="159" fillId="8" borderId="13" xfId="227" applyNumberFormat="1" applyFont="1" applyFill="1" applyBorder="1" applyAlignment="1" applyProtection="1">
      <alignment horizontal="right" wrapText="1"/>
    </xf>
    <xf numFmtId="0" fontId="159" fillId="0" borderId="14" xfId="54" applyFont="1" applyBorder="1" applyAlignment="1">
      <alignment horizontal="center" vertical="center" wrapText="1"/>
    </xf>
    <xf numFmtId="0" fontId="159" fillId="0" borderId="19" xfId="54" applyFont="1" applyBorder="1" applyAlignment="1">
      <alignment horizontal="left" vertical="center"/>
    </xf>
    <xf numFmtId="0" fontId="159" fillId="0" borderId="19" xfId="54" applyFont="1" applyBorder="1" applyAlignment="1">
      <alignment horizontal="left" vertical="center" wrapText="1"/>
    </xf>
    <xf numFmtId="190" fontId="159" fillId="10" borderId="19" xfId="227" applyNumberFormat="1" applyFont="1" applyFill="1" applyBorder="1" applyAlignment="1" applyProtection="1">
      <alignment horizontal="center" vertical="center" wrapText="1"/>
    </xf>
    <xf numFmtId="9" fontId="159" fillId="0" borderId="19" xfId="241" applyFont="1" applyFill="1" applyBorder="1" applyAlignment="1" applyProtection="1">
      <alignment horizontal="center" vertical="center" wrapText="1"/>
    </xf>
    <xf numFmtId="190" fontId="159" fillId="8" borderId="16" xfId="227" applyNumberFormat="1" applyFont="1" applyFill="1" applyBorder="1" applyAlignment="1" applyProtection="1">
      <alignment horizontal="right" wrapText="1"/>
    </xf>
    <xf numFmtId="0" fontId="159" fillId="0" borderId="291" xfId="54" applyFont="1" applyBorder="1" applyAlignment="1">
      <alignment horizontal="center" vertical="center" wrapText="1"/>
    </xf>
    <xf numFmtId="0" fontId="159" fillId="0" borderId="292" xfId="54" applyFont="1" applyBorder="1" applyAlignment="1">
      <alignment vertical="center" wrapText="1"/>
    </xf>
    <xf numFmtId="0" fontId="159" fillId="0" borderId="25" xfId="54" applyFont="1" applyBorder="1" applyAlignment="1" applyProtection="1">
      <alignment horizontal="left" vertical="center" wrapText="1"/>
      <protection locked="0"/>
    </xf>
    <xf numFmtId="190" fontId="159" fillId="0" borderId="293" xfId="179" applyNumberFormat="1" applyFont="1" applyFill="1" applyBorder="1" applyAlignment="1" applyProtection="1">
      <alignment horizontal="center" vertical="center" wrapText="1"/>
    </xf>
    <xf numFmtId="195" fontId="159" fillId="0" borderId="293" xfId="179" applyNumberFormat="1" applyFont="1" applyFill="1" applyBorder="1" applyAlignment="1" applyProtection="1">
      <alignment horizontal="center" vertical="center" wrapText="1"/>
    </xf>
    <xf numFmtId="0" fontId="159" fillId="0" borderId="294" xfId="54" applyFont="1" applyBorder="1" applyAlignment="1">
      <alignment horizontal="center" vertical="center" wrapText="1"/>
    </xf>
    <xf numFmtId="0" fontId="159" fillId="0" borderId="319" xfId="54" applyFont="1" applyBorder="1" applyAlignment="1">
      <alignment horizontal="center" vertical="center" wrapText="1"/>
    </xf>
    <xf numFmtId="0" fontId="142" fillId="0" borderId="293" xfId="54" applyFont="1" applyBorder="1" applyAlignment="1">
      <alignment vertical="center" wrapText="1"/>
    </xf>
    <xf numFmtId="0" fontId="159" fillId="9" borderId="25" xfId="54" applyFont="1" applyFill="1" applyBorder="1" applyAlignment="1" applyProtection="1">
      <alignment horizontal="left" vertical="center" wrapText="1"/>
      <protection locked="0"/>
    </xf>
    <xf numFmtId="0" fontId="159" fillId="0" borderId="294" xfId="54" applyFont="1" applyBorder="1" applyAlignment="1">
      <alignment vertical="center" wrapText="1"/>
    </xf>
    <xf numFmtId="0" fontId="159" fillId="10" borderId="293" xfId="54" applyFont="1" applyFill="1" applyBorder="1" applyAlignment="1" applyProtection="1">
      <alignment horizontal="left" vertical="center" wrapText="1"/>
      <protection locked="0"/>
    </xf>
    <xf numFmtId="190" fontId="159" fillId="35" borderId="293" xfId="179" applyNumberFormat="1" applyFont="1" applyFill="1" applyBorder="1" applyAlignment="1" applyProtection="1">
      <alignment horizontal="center" vertical="center" wrapText="1"/>
    </xf>
    <xf numFmtId="0" fontId="142" fillId="0" borderId="292" xfId="54" applyFont="1" applyBorder="1" applyAlignment="1">
      <alignment vertical="center" wrapText="1"/>
    </xf>
    <xf numFmtId="0" fontId="159" fillId="0" borderId="293" xfId="54" applyFont="1" applyBorder="1" applyAlignment="1" applyProtection="1">
      <alignment horizontal="left" vertical="center" wrapText="1"/>
      <protection locked="0"/>
    </xf>
    <xf numFmtId="0" fontId="159" fillId="10" borderId="293" xfId="54" applyFont="1" applyFill="1" applyBorder="1" applyAlignment="1">
      <alignment vertical="center" wrapText="1"/>
    </xf>
    <xf numFmtId="0" fontId="159" fillId="0" borderId="315" xfId="54" applyFont="1" applyBorder="1" applyAlignment="1">
      <alignment horizontal="center" vertical="center" wrapText="1"/>
    </xf>
    <xf numFmtId="0" fontId="159" fillId="0" borderId="295" xfId="54" applyFont="1" applyBorder="1" applyAlignment="1">
      <alignment vertical="center" wrapText="1"/>
    </xf>
    <xf numFmtId="0" fontId="159" fillId="10" borderId="296" xfId="54" applyFont="1" applyFill="1" applyBorder="1" applyAlignment="1" applyProtection="1">
      <alignment horizontal="left" vertical="center" wrapText="1"/>
      <protection locked="0"/>
    </xf>
    <xf numFmtId="190" fontId="159" fillId="35" borderId="296" xfId="179" applyNumberFormat="1" applyFont="1" applyFill="1" applyBorder="1" applyAlignment="1" applyProtection="1">
      <alignment horizontal="center" vertical="center" wrapText="1"/>
    </xf>
    <xf numFmtId="195" fontId="159" fillId="0" borderId="296" xfId="179" applyNumberFormat="1" applyFont="1" applyFill="1" applyBorder="1" applyAlignment="1" applyProtection="1">
      <alignment horizontal="center" vertical="center" wrapText="1"/>
    </xf>
    <xf numFmtId="190" fontId="159" fillId="0" borderId="296" xfId="179" applyNumberFormat="1" applyFont="1" applyFill="1" applyBorder="1" applyAlignment="1" applyProtection="1">
      <alignment horizontal="center" vertical="center" wrapText="1"/>
    </xf>
    <xf numFmtId="0" fontId="159" fillId="0" borderId="297" xfId="54" applyFont="1" applyBorder="1" applyAlignment="1">
      <alignment vertical="center" wrapText="1"/>
    </xf>
    <xf numFmtId="0" fontId="159" fillId="8" borderId="81" xfId="54" applyFont="1" applyFill="1" applyBorder="1" applyAlignment="1">
      <alignment horizontal="center" vertical="center" wrapText="1"/>
    </xf>
    <xf numFmtId="0" fontId="159" fillId="8" borderId="85" xfId="54" applyFont="1" applyFill="1" applyBorder="1" applyAlignment="1">
      <alignment vertical="center" wrapText="1"/>
    </xf>
    <xf numFmtId="0" fontId="142" fillId="8" borderId="11" xfId="54" applyFont="1" applyFill="1" applyBorder="1" applyAlignment="1" applyProtection="1">
      <alignment horizontal="left" vertical="center" wrapText="1"/>
      <protection locked="0"/>
    </xf>
    <xf numFmtId="190" fontId="159" fillId="10" borderId="11" xfId="179" applyNumberFormat="1" applyFont="1" applyFill="1" applyBorder="1" applyAlignment="1" applyProtection="1">
      <alignment horizontal="center" vertical="center" wrapText="1"/>
    </xf>
    <xf numFmtId="195" fontId="159" fillId="10" borderId="11" xfId="179" applyNumberFormat="1" applyFont="1" applyFill="1" applyBorder="1" applyAlignment="1" applyProtection="1">
      <alignment horizontal="center" vertical="center" wrapText="1"/>
    </xf>
    <xf numFmtId="190" fontId="159" fillId="8" borderId="11" xfId="179" applyNumberFormat="1" applyFont="1" applyFill="1" applyBorder="1" applyAlignment="1" applyProtection="1">
      <alignment horizontal="center" vertical="center" wrapText="1"/>
    </xf>
    <xf numFmtId="0" fontId="159" fillId="0" borderId="82" xfId="54" applyFont="1" applyBorder="1" applyAlignment="1">
      <alignment vertical="center" wrapText="1"/>
    </xf>
    <xf numFmtId="0" fontId="159" fillId="0" borderId="314" xfId="54" applyFont="1" applyBorder="1" applyAlignment="1">
      <alignment horizontal="center" vertical="center" wrapText="1"/>
    </xf>
    <xf numFmtId="0" fontId="159" fillId="0" borderId="299" xfId="54" applyFont="1" applyBorder="1" applyAlignment="1">
      <alignment vertical="center" wrapText="1"/>
    </xf>
    <xf numFmtId="0" fontId="159" fillId="0" borderId="299" xfId="54" applyFont="1" applyBorder="1" applyAlignment="1" applyProtection="1">
      <alignment horizontal="left" vertical="center" wrapText="1"/>
      <protection locked="0"/>
    </xf>
    <xf numFmtId="190" fontId="159" fillId="0" borderId="299" xfId="179" applyNumberFormat="1" applyFont="1" applyFill="1" applyBorder="1" applyAlignment="1" applyProtection="1">
      <alignment horizontal="center" vertical="center" wrapText="1"/>
      <protection locked="0"/>
    </xf>
    <xf numFmtId="195" fontId="159" fillId="0" borderId="299" xfId="179" applyNumberFormat="1" applyFont="1" applyFill="1" applyBorder="1" applyAlignment="1" applyProtection="1">
      <alignment horizontal="center" vertical="center" wrapText="1"/>
    </xf>
    <xf numFmtId="190" fontId="159" fillId="0" borderId="299" xfId="179" applyNumberFormat="1" applyFont="1" applyFill="1" applyBorder="1" applyAlignment="1" applyProtection="1">
      <alignment horizontal="center" vertical="center" wrapText="1"/>
    </xf>
    <xf numFmtId="0" fontId="159" fillId="0" borderId="300" xfId="54" applyFont="1" applyBorder="1" applyAlignment="1">
      <alignment vertical="center" wrapText="1"/>
    </xf>
    <xf numFmtId="0" fontId="159" fillId="0" borderId="293" xfId="54" applyFont="1" applyBorder="1" applyAlignment="1">
      <alignment vertical="center" wrapText="1"/>
    </xf>
    <xf numFmtId="190" fontId="159" fillId="0" borderId="293" xfId="179" applyNumberFormat="1" applyFont="1" applyFill="1" applyBorder="1" applyAlignment="1" applyProtection="1">
      <alignment horizontal="center" vertical="center" wrapText="1"/>
      <protection locked="0"/>
    </xf>
    <xf numFmtId="0" fontId="159" fillId="0" borderId="296" xfId="54" applyFont="1" applyBorder="1" applyAlignment="1">
      <alignment vertical="center" wrapText="1"/>
    </xf>
    <xf numFmtId="0" fontId="159" fillId="0" borderId="287" xfId="54" applyFont="1" applyBorder="1" applyAlignment="1">
      <alignment horizontal="center" vertical="center" wrapText="1"/>
    </xf>
    <xf numFmtId="0" fontId="159" fillId="0" borderId="288" xfId="54" applyFont="1" applyBorder="1" applyAlignment="1">
      <alignment vertical="center" wrapText="1"/>
    </xf>
    <xf numFmtId="0" fontId="159" fillId="10" borderId="289" xfId="54" applyFont="1" applyFill="1" applyBorder="1" applyAlignment="1" applyProtection="1">
      <alignment horizontal="left" vertical="center" wrapText="1"/>
      <protection locked="0"/>
    </xf>
    <xf numFmtId="190" fontId="159" fillId="35" borderId="289" xfId="179" applyNumberFormat="1" applyFont="1" applyFill="1" applyBorder="1" applyAlignment="1" applyProtection="1">
      <alignment horizontal="center" vertical="center" wrapText="1"/>
    </xf>
    <xf numFmtId="195" fontId="159" fillId="0" borderId="289" xfId="179" applyNumberFormat="1" applyFont="1" applyFill="1" applyBorder="1" applyAlignment="1" applyProtection="1">
      <alignment horizontal="center" vertical="center" wrapText="1"/>
    </xf>
    <xf numFmtId="190" fontId="159" fillId="0" borderId="289" xfId="179" applyNumberFormat="1" applyFont="1" applyFill="1" applyBorder="1" applyAlignment="1" applyProtection="1">
      <alignment horizontal="center" vertical="center" wrapText="1"/>
    </xf>
    <xf numFmtId="0" fontId="159" fillId="0" borderId="290" xfId="54" applyFont="1" applyBorder="1" applyAlignment="1">
      <alignment vertical="center" wrapText="1"/>
    </xf>
    <xf numFmtId="0" fontId="159" fillId="0" borderId="289" xfId="54" applyFont="1" applyBorder="1" applyAlignment="1">
      <alignment vertical="center" wrapText="1"/>
    </xf>
    <xf numFmtId="0" fontId="142" fillId="0" borderId="289" xfId="54" applyFont="1" applyBorder="1" applyAlignment="1" applyProtection="1">
      <alignment horizontal="left" vertical="center" wrapText="1"/>
      <protection locked="0"/>
    </xf>
    <xf numFmtId="190" fontId="159" fillId="10" borderId="289" xfId="179" applyNumberFormat="1" applyFont="1" applyFill="1" applyBorder="1" applyAlignment="1" applyProtection="1">
      <alignment horizontal="center" vertical="center" wrapText="1"/>
      <protection locked="0"/>
    </xf>
    <xf numFmtId="195" fontId="159" fillId="10" borderId="289" xfId="179" applyNumberFormat="1" applyFont="1" applyFill="1" applyBorder="1" applyAlignment="1" applyProtection="1">
      <alignment horizontal="center" vertical="center" wrapText="1"/>
    </xf>
    <xf numFmtId="0" fontId="159" fillId="8" borderId="301" xfId="54" applyFont="1" applyFill="1" applyBorder="1" applyAlignment="1">
      <alignment horizontal="center" vertical="center" wrapText="1"/>
    </xf>
    <xf numFmtId="0" fontId="159" fillId="8" borderId="302" xfId="54" applyFont="1" applyFill="1" applyBorder="1" applyAlignment="1">
      <alignment vertical="center" wrapText="1"/>
    </xf>
    <xf numFmtId="0" fontId="142" fillId="8" borderId="302" xfId="54" applyFont="1" applyFill="1" applyBorder="1" applyAlignment="1" applyProtection="1">
      <alignment horizontal="left" vertical="center" wrapText="1"/>
      <protection locked="0"/>
    </xf>
    <xf numFmtId="190" fontId="159" fillId="10" borderId="302" xfId="179" applyNumberFormat="1" applyFont="1" applyFill="1" applyBorder="1" applyAlignment="1" applyProtection="1">
      <alignment horizontal="center" vertical="center" wrapText="1"/>
      <protection locked="0"/>
    </xf>
    <xf numFmtId="195" fontId="159" fillId="10" borderId="302" xfId="179" applyNumberFormat="1" applyFont="1" applyFill="1" applyBorder="1" applyAlignment="1" applyProtection="1">
      <alignment horizontal="center" vertical="center" wrapText="1"/>
    </xf>
    <xf numFmtId="190" fontId="159" fillId="8" borderId="302" xfId="179" applyNumberFormat="1" applyFont="1" applyFill="1" applyBorder="1" applyAlignment="1" applyProtection="1">
      <alignment horizontal="center" vertical="center" wrapText="1"/>
    </xf>
    <xf numFmtId="0" fontId="159" fillId="0" borderId="303" xfId="54" applyFont="1" applyBorder="1" applyAlignment="1">
      <alignment vertical="center" wrapText="1"/>
    </xf>
    <xf numFmtId="0" fontId="142" fillId="0" borderId="299" xfId="54" applyFont="1" applyBorder="1" applyAlignment="1" applyProtection="1">
      <alignment horizontal="left" vertical="center" wrapText="1"/>
      <protection locked="0"/>
    </xf>
    <xf numFmtId="0" fontId="142" fillId="0" borderId="293" xfId="54" applyFont="1" applyBorder="1" applyAlignment="1" applyProtection="1">
      <alignment horizontal="left" vertical="center" wrapText="1"/>
      <protection locked="0"/>
    </xf>
    <xf numFmtId="190" fontId="159" fillId="0" borderId="292" xfId="179" applyNumberFormat="1" applyFont="1" applyFill="1" applyBorder="1" applyAlignment="1" applyProtection="1">
      <alignment horizontal="center" vertical="center" wrapText="1"/>
    </xf>
    <xf numFmtId="190" fontId="159" fillId="0" borderId="292" xfId="179" applyNumberFormat="1" applyFont="1" applyFill="1" applyBorder="1" applyAlignment="1" applyProtection="1">
      <alignment horizontal="center" vertical="center" wrapText="1"/>
      <protection locked="0"/>
    </xf>
    <xf numFmtId="190" fontId="159" fillId="10" borderId="293" xfId="179" applyNumberFormat="1" applyFont="1" applyFill="1" applyBorder="1" applyAlignment="1" applyProtection="1">
      <alignment horizontal="center" vertical="center" wrapText="1"/>
    </xf>
    <xf numFmtId="0" fontId="159" fillId="10" borderId="321" xfId="54" applyFont="1" applyFill="1" applyBorder="1" applyAlignment="1" applyProtection="1">
      <alignment horizontal="left" vertical="center" wrapText="1"/>
      <protection locked="0"/>
    </xf>
    <xf numFmtId="190" fontId="159" fillId="35" borderId="321" xfId="179" applyNumberFormat="1" applyFont="1" applyFill="1" applyBorder="1" applyAlignment="1" applyProtection="1">
      <alignment horizontal="center" vertical="center" wrapText="1"/>
    </xf>
    <xf numFmtId="195" fontId="159" fillId="0" borderId="321" xfId="179" applyNumberFormat="1" applyFont="1" applyFill="1" applyBorder="1" applyAlignment="1" applyProtection="1">
      <alignment horizontal="center" vertical="center" wrapText="1"/>
    </xf>
    <xf numFmtId="190" fontId="159" fillId="0" borderId="321" xfId="179" applyNumberFormat="1" applyFont="1" applyFill="1" applyBorder="1" applyAlignment="1" applyProtection="1">
      <alignment horizontal="center" vertical="center" wrapText="1"/>
    </xf>
    <xf numFmtId="0" fontId="159" fillId="0" borderId="322" xfId="54" applyFont="1" applyBorder="1" applyAlignment="1">
      <alignment vertical="center" wrapText="1"/>
    </xf>
    <xf numFmtId="0" fontId="159" fillId="0" borderId="320" xfId="54" applyFont="1" applyBorder="1" applyAlignment="1">
      <alignment horizontal="center" vertical="center" wrapText="1"/>
    </xf>
    <xf numFmtId="0" fontId="142" fillId="0" borderId="289" xfId="54" applyFont="1" applyBorder="1" applyAlignment="1">
      <alignment vertical="center" wrapText="1"/>
    </xf>
    <xf numFmtId="190" fontId="159" fillId="10" borderId="289" xfId="227" applyNumberFormat="1" applyFont="1" applyFill="1" applyBorder="1" applyAlignment="1" applyProtection="1">
      <alignment horizontal="center" vertical="center" wrapText="1"/>
    </xf>
    <xf numFmtId="187" fontId="159" fillId="10" borderId="289" xfId="54" applyNumberFormat="1" applyFont="1" applyFill="1" applyBorder="1" applyAlignment="1">
      <alignment horizontal="center" vertical="center" wrapText="1"/>
    </xf>
    <xf numFmtId="190" fontId="159" fillId="0" borderId="289" xfId="227" applyNumberFormat="1" applyFont="1" applyFill="1" applyBorder="1" applyAlignment="1" applyProtection="1">
      <alignment horizontal="center" vertical="center" wrapText="1"/>
    </xf>
    <xf numFmtId="0" fontId="159" fillId="8" borderId="291" xfId="54" applyFont="1" applyFill="1" applyBorder="1" applyAlignment="1">
      <alignment horizontal="center" vertical="center" wrapText="1"/>
    </xf>
    <xf numFmtId="0" fontId="159" fillId="8" borderId="293" xfId="54" applyFont="1" applyFill="1" applyBorder="1" applyAlignment="1">
      <alignment vertical="center" wrapText="1"/>
    </xf>
    <xf numFmtId="0" fontId="142" fillId="8" borderId="293" xfId="54" applyFont="1" applyFill="1" applyBorder="1" applyAlignment="1">
      <alignment vertical="center" wrapText="1"/>
    </xf>
    <xf numFmtId="190" fontId="159" fillId="10" borderId="293" xfId="227" applyNumberFormat="1" applyFont="1" applyFill="1" applyBorder="1" applyAlignment="1" applyProtection="1">
      <alignment horizontal="center" vertical="center" wrapText="1"/>
    </xf>
    <xf numFmtId="187" fontId="159" fillId="10" borderId="293" xfId="54" applyNumberFormat="1" applyFont="1" applyFill="1" applyBorder="1" applyAlignment="1">
      <alignment horizontal="center" vertical="center" wrapText="1"/>
    </xf>
    <xf numFmtId="190" fontId="159" fillId="8" borderId="293" xfId="227" applyNumberFormat="1" applyFont="1" applyFill="1" applyBorder="1" applyAlignment="1" applyProtection="1">
      <alignment horizontal="center" vertical="center" wrapText="1"/>
    </xf>
    <xf numFmtId="0" fontId="159" fillId="0" borderId="301" xfId="54" applyFont="1" applyBorder="1" applyAlignment="1">
      <alignment horizontal="center" vertical="center" wrapText="1"/>
    </xf>
    <xf numFmtId="0" fontId="159" fillId="0" borderId="302" xfId="54" applyFont="1" applyBorder="1" applyAlignment="1">
      <alignment vertical="center" wrapText="1"/>
    </xf>
    <xf numFmtId="0" fontId="142" fillId="0" borderId="302" xfId="54" applyFont="1" applyBorder="1" applyAlignment="1">
      <alignment vertical="center" wrapText="1"/>
    </xf>
    <xf numFmtId="190" fontId="159" fillId="10" borderId="302" xfId="227" applyNumberFormat="1" applyFont="1" applyFill="1" applyBorder="1" applyAlignment="1" applyProtection="1">
      <alignment horizontal="center" vertical="center" wrapText="1"/>
    </xf>
    <xf numFmtId="187" fontId="159" fillId="10" borderId="302" xfId="54" applyNumberFormat="1" applyFont="1" applyFill="1" applyBorder="1" applyAlignment="1">
      <alignment horizontal="center" vertical="center" wrapText="1"/>
    </xf>
    <xf numFmtId="190" fontId="159" fillId="0" borderId="302" xfId="227" applyNumberFormat="1" applyFont="1" applyFill="1" applyBorder="1" applyAlignment="1" applyProtection="1">
      <alignment horizontal="center" vertical="center" wrapText="1"/>
    </xf>
    <xf numFmtId="0" fontId="159" fillId="8" borderId="189" xfId="54" applyFont="1" applyFill="1" applyBorder="1" applyAlignment="1">
      <alignment horizontal="center" vertical="center" wrapText="1"/>
    </xf>
    <xf numFmtId="0" fontId="159" fillId="8" borderId="193" xfId="54" applyFont="1" applyFill="1" applyBorder="1" applyAlignment="1">
      <alignment vertical="center" wrapText="1"/>
    </xf>
    <xf numFmtId="0" fontId="142" fillId="8" borderId="193" xfId="54" applyFont="1" applyFill="1" applyBorder="1" applyAlignment="1">
      <alignment vertical="center" wrapText="1"/>
    </xf>
    <xf numFmtId="190" fontId="159" fillId="10" borderId="193" xfId="227" applyNumberFormat="1" applyFont="1" applyFill="1" applyBorder="1" applyAlignment="1" applyProtection="1">
      <alignment horizontal="center" vertical="center" wrapText="1"/>
    </xf>
    <xf numFmtId="187" fontId="159" fillId="10" borderId="193" xfId="54" applyNumberFormat="1" applyFont="1" applyFill="1" applyBorder="1" applyAlignment="1">
      <alignment horizontal="center" vertical="center" wrapText="1"/>
    </xf>
    <xf numFmtId="190" fontId="159" fillId="8" borderId="193" xfId="227" applyNumberFormat="1" applyFont="1" applyFill="1" applyBorder="1" applyAlignment="1" applyProtection="1">
      <alignment horizontal="center" vertical="center" wrapText="1"/>
    </xf>
    <xf numFmtId="0" fontId="159" fillId="0" borderId="194" xfId="54" applyFont="1" applyBorder="1" applyAlignment="1">
      <alignment vertical="center" wrapText="1"/>
    </xf>
    <xf numFmtId="0" fontId="159" fillId="0" borderId="0" xfId="54" applyFont="1" applyAlignment="1">
      <alignment vertical="center" wrapText="1"/>
    </xf>
    <xf numFmtId="187" fontId="159" fillId="0" borderId="0" xfId="54" applyNumberFormat="1" applyFont="1" applyAlignment="1">
      <alignment horizontal="center" vertical="center" wrapText="1"/>
    </xf>
    <xf numFmtId="0" fontId="158" fillId="0" borderId="0" xfId="54" applyFont="1" applyAlignment="1">
      <alignment vertical="center"/>
    </xf>
    <xf numFmtId="0" fontId="158" fillId="0" borderId="0" xfId="54" applyFont="1" applyAlignment="1">
      <alignment horizontal="centerContinuous" vertical="center"/>
    </xf>
    <xf numFmtId="0" fontId="159" fillId="0" borderId="0" xfId="54" applyFont="1" applyAlignment="1">
      <alignment horizontal="centerContinuous" vertical="center" wrapText="1"/>
    </xf>
    <xf numFmtId="0" fontId="158" fillId="0" borderId="23" xfId="54" applyFont="1" applyBorder="1" applyAlignment="1">
      <alignment horizontal="center" vertical="center"/>
    </xf>
    <xf numFmtId="0" fontId="158" fillId="0" borderId="17" xfId="54" applyFont="1" applyBorder="1" applyAlignment="1">
      <alignment horizontal="center" vertical="center" wrapText="1"/>
    </xf>
    <xf numFmtId="190" fontId="167" fillId="0" borderId="93" xfId="227" applyNumberFormat="1" applyFont="1" applyFill="1" applyBorder="1" applyAlignment="1" applyProtection="1">
      <alignment horizontal="center" vertical="center" wrapText="1"/>
    </xf>
    <xf numFmtId="0" fontId="159" fillId="0" borderId="189" xfId="54" applyFont="1" applyBorder="1" applyAlignment="1">
      <alignment horizontal="center" vertical="center" wrapText="1"/>
    </xf>
    <xf numFmtId="0" fontId="159" fillId="0" borderId="304" xfId="54" applyFont="1" applyBorder="1" applyAlignment="1">
      <alignment horizontal="center" vertical="center" wrapText="1"/>
    </xf>
    <xf numFmtId="0" fontId="159" fillId="0" borderId="305" xfId="54" applyFont="1" applyBorder="1" applyAlignment="1">
      <alignment vertical="center" wrapText="1"/>
    </xf>
    <xf numFmtId="0" fontId="159" fillId="0" borderId="305" xfId="54" applyFont="1" applyBorder="1" applyAlignment="1" applyProtection="1">
      <alignment horizontal="left" vertical="center" wrapText="1"/>
      <protection locked="0"/>
    </xf>
    <xf numFmtId="190" fontId="159" fillId="0" borderId="306" xfId="227" applyNumberFormat="1" applyFont="1" applyFill="1" applyBorder="1" applyAlignment="1" applyProtection="1">
      <alignment horizontal="center" vertical="center"/>
      <protection locked="0"/>
    </xf>
    <xf numFmtId="195" fontId="159" fillId="0" borderId="0" xfId="179" applyNumberFormat="1" applyFont="1" applyFill="1" applyBorder="1" applyAlignment="1" applyProtection="1">
      <alignment horizontal="center" vertical="center" wrapText="1"/>
    </xf>
    <xf numFmtId="0" fontId="159" fillId="0" borderId="125" xfId="54" applyFont="1" applyBorder="1" applyAlignment="1">
      <alignment horizontal="center" vertical="center" wrapText="1"/>
    </xf>
    <xf numFmtId="9" fontId="159" fillId="0" borderId="117" xfId="241" applyFont="1" applyFill="1" applyBorder="1" applyAlignment="1" applyProtection="1">
      <alignment horizontal="center" vertical="center" wrapText="1"/>
    </xf>
    <xf numFmtId="190" fontId="159" fillId="0" borderId="307" xfId="227" applyNumberFormat="1" applyFont="1" applyFill="1" applyBorder="1" applyAlignment="1" applyProtection="1">
      <alignment horizontal="center" vertical="center"/>
      <protection locked="0"/>
    </xf>
    <xf numFmtId="0" fontId="159" fillId="0" borderId="126" xfId="54" applyFont="1" applyBorder="1" applyAlignment="1">
      <alignment horizontal="center" vertical="center" wrapText="1"/>
    </xf>
    <xf numFmtId="9" fontId="159" fillId="0" borderId="26" xfId="241" applyFont="1" applyFill="1" applyBorder="1" applyAlignment="1" applyProtection="1">
      <alignment horizontal="center" vertical="center" wrapText="1"/>
    </xf>
    <xf numFmtId="0" fontId="142" fillId="0" borderId="302" xfId="54" applyFont="1" applyBorder="1" applyAlignment="1" applyProtection="1">
      <alignment horizontal="left" vertical="center" wrapText="1"/>
      <protection locked="0"/>
    </xf>
    <xf numFmtId="190" fontId="159" fillId="8" borderId="309" xfId="54" applyNumberFormat="1" applyFont="1" applyFill="1" applyBorder="1" applyAlignment="1">
      <alignment vertical="center" wrapText="1"/>
    </xf>
    <xf numFmtId="0" fontId="159" fillId="0" borderId="264" xfId="54" applyFont="1" applyBorder="1" applyAlignment="1">
      <alignment horizontal="center" vertical="center" wrapText="1"/>
    </xf>
    <xf numFmtId="9" fontId="159" fillId="0" borderId="308" xfId="241" applyFont="1" applyFill="1" applyBorder="1" applyAlignment="1" applyProtection="1">
      <alignment horizontal="center" vertical="center" wrapText="1"/>
    </xf>
    <xf numFmtId="0" fontId="157" fillId="8" borderId="194" xfId="54" applyFont="1" applyFill="1" applyBorder="1" applyAlignment="1">
      <alignment horizontal="center" vertical="center" wrapText="1"/>
    </xf>
    <xf numFmtId="0" fontId="173" fillId="0" borderId="0" xfId="62" quotePrefix="1" applyFont="1" applyAlignment="1">
      <alignment vertical="center"/>
    </xf>
    <xf numFmtId="0" fontId="172" fillId="0" borderId="10" xfId="62" applyFont="1" applyBorder="1" applyAlignment="1">
      <alignment horizontal="center" vertical="center" wrapText="1"/>
    </xf>
    <xf numFmtId="0" fontId="171" fillId="0" borderId="10" xfId="62" applyFont="1" applyBorder="1" applyAlignment="1">
      <alignment horizontal="center" vertical="center" wrapText="1"/>
    </xf>
    <xf numFmtId="49" fontId="172" fillId="0" borderId="21" xfId="62" applyNumberFormat="1" applyFont="1" applyBorder="1" applyAlignment="1">
      <alignment horizontal="center" vertical="center" wrapText="1"/>
    </xf>
    <xf numFmtId="0" fontId="172" fillId="0" borderId="188" xfId="72" quotePrefix="1" applyFont="1" applyBorder="1" applyAlignment="1">
      <alignment horizontal="center" vertical="center" wrapText="1"/>
    </xf>
    <xf numFmtId="0" fontId="172" fillId="0" borderId="21" xfId="72" quotePrefix="1" applyFont="1" applyBorder="1" applyAlignment="1">
      <alignment horizontal="center" vertical="center" wrapText="1"/>
    </xf>
    <xf numFmtId="43" fontId="173" fillId="0" borderId="5" xfId="122" quotePrefix="1" applyFont="1" applyBorder="1" applyAlignment="1">
      <alignment vertical="center"/>
    </xf>
    <xf numFmtId="43" fontId="173" fillId="0" borderId="5" xfId="122" applyFont="1" applyBorder="1" applyAlignment="1">
      <alignment vertical="center"/>
    </xf>
    <xf numFmtId="9" fontId="172" fillId="0" borderId="5" xfId="241" applyFont="1" applyBorder="1" applyAlignment="1">
      <alignment horizontal="center" vertical="center" wrapText="1"/>
    </xf>
    <xf numFmtId="0" fontId="184" fillId="0" borderId="21" xfId="62" quotePrefix="1" applyFont="1" applyBorder="1" applyAlignment="1">
      <alignment horizontal="center" vertical="center" wrapText="1"/>
    </xf>
    <xf numFmtId="0" fontId="173" fillId="0" borderId="73" xfId="62" applyFont="1" applyBorder="1" applyAlignment="1">
      <alignment vertical="center" wrapText="1"/>
    </xf>
    <xf numFmtId="43" fontId="173" fillId="0" borderId="5" xfId="122" applyFont="1" applyBorder="1" applyAlignment="1">
      <alignment vertical="center" wrapText="1"/>
    </xf>
    <xf numFmtId="192" fontId="173" fillId="6" borderId="5" xfId="62" applyNumberFormat="1" applyFont="1" applyFill="1" applyBorder="1" applyAlignment="1">
      <alignment horizontal="right" vertical="center"/>
    </xf>
    <xf numFmtId="190" fontId="185" fillId="0" borderId="5" xfId="179" applyNumberFormat="1" applyFont="1" applyBorder="1" applyAlignment="1">
      <alignment vertical="center" wrapText="1"/>
    </xf>
    <xf numFmtId="0" fontId="171" fillId="0" borderId="73" xfId="62" applyFont="1" applyBorder="1" applyAlignment="1">
      <alignment vertical="center" wrapText="1"/>
    </xf>
    <xf numFmtId="0" fontId="173" fillId="0" borderId="0" xfId="62" applyFont="1" applyAlignment="1">
      <alignment horizontal="left" vertical="center" wrapText="1"/>
    </xf>
    <xf numFmtId="0" fontId="173" fillId="0" borderId="0" xfId="62" applyFont="1" applyAlignment="1">
      <alignment vertical="center" wrapText="1"/>
    </xf>
    <xf numFmtId="0" fontId="172" fillId="0" borderId="5" xfId="72" applyFont="1" applyBorder="1" applyAlignment="1">
      <alignment horizontal="center" vertical="center" wrapText="1"/>
    </xf>
    <xf numFmtId="0" fontId="142" fillId="0" borderId="0" xfId="119" applyFont="1" applyAlignment="1" applyProtection="1">
      <alignment horizontal="left" vertical="center"/>
      <protection locked="0"/>
    </xf>
    <xf numFmtId="0" fontId="159" fillId="0" borderId="0" xfId="121" applyFont="1"/>
    <xf numFmtId="0" fontId="159" fillId="0" borderId="0" xfId="121" applyFont="1" applyAlignment="1">
      <alignment vertical="center"/>
    </xf>
    <xf numFmtId="0" fontId="159" fillId="0" borderId="0" xfId="0" applyFont="1" applyAlignment="1">
      <alignment horizontal="right" vertical="center" wrapText="1"/>
    </xf>
    <xf numFmtId="0" fontId="158" fillId="0" borderId="5" xfId="121" applyFont="1" applyBorder="1" applyAlignment="1">
      <alignment horizontal="center" vertical="center" wrapText="1"/>
    </xf>
    <xf numFmtId="0" fontId="158" fillId="0" borderId="10" xfId="121" applyFont="1" applyBorder="1" applyAlignment="1">
      <alignment horizontal="center" vertical="center" wrapText="1"/>
    </xf>
    <xf numFmtId="0" fontId="167" fillId="0" borderId="5" xfId="0" applyFont="1" applyBorder="1" applyAlignment="1">
      <alignment horizontal="center" vertical="center" wrapText="1"/>
    </xf>
    <xf numFmtId="0" fontId="167" fillId="0" borderId="10" xfId="0" applyFont="1" applyBorder="1" applyAlignment="1">
      <alignment horizontal="center" vertical="center" wrapText="1"/>
    </xf>
    <xf numFmtId="0" fontId="159" fillId="0" borderId="5" xfId="121" applyFont="1" applyBorder="1" applyAlignment="1">
      <alignment horizontal="justify" vertical="center" wrapText="1"/>
    </xf>
    <xf numFmtId="0" fontId="159" fillId="0" borderId="5" xfId="0" applyFont="1" applyBorder="1" applyAlignment="1">
      <alignment horizontal="justify" vertical="center" wrapText="1"/>
    </xf>
    <xf numFmtId="0" fontId="159" fillId="0" borderId="5" xfId="0" applyFont="1" applyBorder="1" applyAlignment="1">
      <alignment horizontal="left" vertical="center" wrapText="1"/>
    </xf>
    <xf numFmtId="0" fontId="170" fillId="0" borderId="5" xfId="0" applyFont="1" applyBorder="1" applyAlignment="1">
      <alignment horizontal="justify" vertical="center" wrapText="1"/>
    </xf>
    <xf numFmtId="0" fontId="159" fillId="5" borderId="5" xfId="121" applyFont="1" applyFill="1" applyBorder="1" applyAlignment="1">
      <alignment horizontal="center" vertical="center" wrapText="1"/>
    </xf>
    <xf numFmtId="0" fontId="159" fillId="0" borderId="0" xfId="0" applyFont="1" applyAlignment="1">
      <alignment horizontal="left" vertical="center" indent="2"/>
    </xf>
    <xf numFmtId="0" fontId="159" fillId="0" borderId="0" xfId="0" applyFont="1" applyAlignment="1">
      <alignment horizontal="right"/>
    </xf>
    <xf numFmtId="0" fontId="142" fillId="0" borderId="5" xfId="0" applyFont="1" applyBorder="1" applyAlignment="1">
      <alignment horizontal="justify" vertical="center" wrapText="1"/>
    </xf>
    <xf numFmtId="0" fontId="159" fillId="0" borderId="5" xfId="121" applyFont="1" applyBorder="1" applyAlignment="1">
      <alignment horizontal="center" vertical="center" wrapText="1"/>
    </xf>
    <xf numFmtId="190" fontId="159" fillId="0" borderId="5" xfId="179" applyNumberFormat="1" applyFont="1" applyFill="1" applyBorder="1" applyAlignment="1">
      <alignment horizontal="justify" vertical="center" wrapText="1"/>
    </xf>
    <xf numFmtId="0" fontId="159" fillId="7" borderId="5" xfId="121" applyFont="1" applyFill="1" applyBorder="1" applyAlignment="1">
      <alignment horizontal="justify" vertical="center" wrapText="1"/>
    </xf>
    <xf numFmtId="0" fontId="159" fillId="0" borderId="0" xfId="0" applyFont="1" applyAlignment="1">
      <alignment horizontal="left"/>
    </xf>
    <xf numFmtId="0" fontId="186" fillId="0" borderId="0" xfId="121" applyFont="1" applyAlignment="1">
      <alignment vertical="center"/>
    </xf>
    <xf numFmtId="0" fontId="172" fillId="0" borderId="0" xfId="72" applyFont="1" applyAlignment="1">
      <alignment horizontal="center" vertical="center"/>
    </xf>
    <xf numFmtId="0" fontId="172" fillId="0" borderId="0" xfId="72" applyFont="1">
      <alignment vertical="center"/>
    </xf>
    <xf numFmtId="0" fontId="173" fillId="0" borderId="0" xfId="72" applyFont="1">
      <alignment vertical="center"/>
    </xf>
    <xf numFmtId="0" fontId="187" fillId="0" borderId="0" xfId="72" applyFont="1" applyAlignment="1">
      <alignment horizontal="center" vertical="center"/>
    </xf>
    <xf numFmtId="0" fontId="182" fillId="0" borderId="0" xfId="0" applyFont="1" applyAlignment="1">
      <alignment horizontal="center"/>
    </xf>
    <xf numFmtId="0" fontId="157" fillId="0" borderId="0" xfId="0" applyFont="1" applyAlignment="1">
      <alignment horizontal="center" vertical="center"/>
    </xf>
    <xf numFmtId="14" fontId="188" fillId="9" borderId="0" xfId="0" applyNumberFormat="1" applyFont="1" applyFill="1" applyAlignment="1">
      <alignment horizontal="left" vertical="center"/>
    </xf>
    <xf numFmtId="49" fontId="4" fillId="0" borderId="0" xfId="72" applyNumberFormat="1" applyFont="1" applyAlignment="1" applyProtection="1">
      <alignment horizontal="left" vertical="center"/>
      <protection locked="0"/>
    </xf>
    <xf numFmtId="0" fontId="12" fillId="0" borderId="0" xfId="72" applyFont="1" applyAlignment="1">
      <alignment vertical="center" wrapText="1"/>
    </xf>
    <xf numFmtId="193" fontId="4" fillId="0" borderId="0" xfId="34" applyNumberFormat="1" applyFont="1" applyAlignment="1">
      <alignment horizontal="right" vertical="center" wrapText="1"/>
    </xf>
    <xf numFmtId="49" fontId="16" fillId="0" borderId="224" xfId="72" applyNumberFormat="1" applyFont="1" applyBorder="1" applyAlignment="1">
      <alignment horizontal="center" vertical="center" wrapText="1"/>
    </xf>
    <xf numFmtId="0" fontId="16" fillId="0" borderId="122" xfId="72" applyFont="1" applyBorder="1" applyAlignment="1">
      <alignment horizontal="center" vertical="center" wrapText="1"/>
    </xf>
    <xf numFmtId="0" fontId="16" fillId="0" borderId="225" xfId="72" applyFont="1" applyBorder="1" applyAlignment="1">
      <alignment horizontal="center" vertical="center" wrapText="1"/>
    </xf>
    <xf numFmtId="0" fontId="4" fillId="0" borderId="0" xfId="72" applyFont="1" applyAlignment="1">
      <alignment horizontal="center" wrapText="1"/>
    </xf>
    <xf numFmtId="49" fontId="4" fillId="0" borderId="126" xfId="34" applyNumberFormat="1" applyFont="1" applyBorder="1" applyAlignment="1">
      <alignment horizontal="center" vertical="center" wrapText="1"/>
    </xf>
    <xf numFmtId="49" fontId="4" fillId="0" borderId="25" xfId="34" applyNumberFormat="1" applyFont="1" applyBorder="1" applyAlignment="1">
      <alignment horizontal="center" vertical="center" wrapText="1"/>
    </xf>
    <xf numFmtId="0" fontId="4" fillId="0" borderId="25" xfId="72" applyFont="1" applyBorder="1" applyAlignment="1">
      <alignment horizontal="center" vertical="center" wrapText="1"/>
    </xf>
    <xf numFmtId="197" fontId="2" fillId="0" borderId="25" xfId="179" applyFont="1" applyFill="1" applyBorder="1" applyAlignment="1" applyProtection="1">
      <alignment vertical="center" wrapText="1"/>
      <protection locked="0"/>
    </xf>
    <xf numFmtId="197" fontId="2" fillId="0" borderId="25" xfId="179" applyFont="1" applyFill="1" applyBorder="1" applyAlignment="1">
      <alignment vertical="center" wrapText="1"/>
    </xf>
    <xf numFmtId="9" fontId="4" fillId="0" borderId="25" xfId="241" applyFont="1" applyFill="1" applyBorder="1" applyAlignment="1">
      <alignment vertical="center" wrapText="1"/>
    </xf>
    <xf numFmtId="182" fontId="4" fillId="0" borderId="26" xfId="35" applyNumberFormat="1" applyBorder="1" applyAlignment="1">
      <alignment horizontal="left" vertical="center"/>
    </xf>
    <xf numFmtId="0" fontId="43" fillId="0" borderId="198" xfId="72" applyFont="1" applyBorder="1" applyAlignment="1">
      <alignment horizontal="center" vertical="center" wrapText="1"/>
    </xf>
    <xf numFmtId="0" fontId="12" fillId="0" borderId="226" xfId="72" applyFont="1" applyBorder="1" applyAlignment="1">
      <alignment vertical="center" wrapText="1"/>
    </xf>
    <xf numFmtId="0" fontId="4" fillId="0" borderId="13" xfId="72" applyFont="1" applyBorder="1" applyAlignment="1">
      <alignment vertical="center" wrapText="1"/>
    </xf>
    <xf numFmtId="0" fontId="4" fillId="0" borderId="83" xfId="72" applyFont="1" applyBorder="1" applyAlignment="1">
      <alignment vertical="center" wrapText="1"/>
    </xf>
    <xf numFmtId="0" fontId="4" fillId="0" borderId="22" xfId="72" applyFont="1" applyBorder="1" applyAlignment="1">
      <alignment vertical="center" wrapText="1"/>
    </xf>
    <xf numFmtId="0" fontId="4" fillId="0" borderId="24" xfId="72" applyFont="1" applyBorder="1" applyAlignment="1">
      <alignment vertical="center" wrapText="1"/>
    </xf>
    <xf numFmtId="179" fontId="4" fillId="0" borderId="13" xfId="122" applyNumberFormat="1" applyFont="1" applyFill="1" applyBorder="1" applyAlignment="1">
      <alignment vertical="center" wrapText="1"/>
    </xf>
    <xf numFmtId="9" fontId="4" fillId="0" borderId="80" xfId="72" applyNumberFormat="1" applyFont="1" applyBorder="1" applyAlignment="1">
      <alignment vertical="center" wrapText="1"/>
    </xf>
    <xf numFmtId="43" fontId="4" fillId="0" borderId="13" xfId="122" applyFont="1" applyFill="1" applyBorder="1" applyAlignment="1">
      <alignment vertical="center" wrapText="1"/>
    </xf>
    <xf numFmtId="0" fontId="4" fillId="0" borderId="14" xfId="72" applyFont="1" applyBorder="1" applyAlignment="1">
      <alignment vertical="center" wrapText="1"/>
    </xf>
    <xf numFmtId="0" fontId="4" fillId="0" borderId="16" xfId="72" applyFont="1" applyBorder="1" applyAlignment="1">
      <alignment vertical="center" wrapText="1"/>
    </xf>
    <xf numFmtId="0" fontId="4" fillId="0" borderId="0" xfId="72" quotePrefix="1" applyFont="1" applyAlignment="1">
      <alignment vertical="center" wrapText="1"/>
    </xf>
    <xf numFmtId="197" fontId="4" fillId="0" borderId="25" xfId="179" applyFont="1" applyFill="1" applyBorder="1" applyAlignment="1" applyProtection="1">
      <alignment vertical="center" wrapText="1"/>
      <protection locked="0"/>
    </xf>
    <xf numFmtId="197" fontId="4" fillId="0" borderId="25" xfId="179" applyFont="1" applyFill="1" applyBorder="1" applyAlignment="1">
      <alignment vertical="center" wrapText="1"/>
    </xf>
    <xf numFmtId="182" fontId="12" fillId="0" borderId="26" xfId="35" applyNumberFormat="1" applyFont="1" applyBorder="1" applyAlignment="1">
      <alignment horizontal="left" vertical="center"/>
    </xf>
    <xf numFmtId="182" fontId="2" fillId="0" borderId="26" xfId="35" applyNumberFormat="1" applyFont="1" applyBorder="1" applyAlignment="1">
      <alignment horizontal="left" vertical="center" wrapText="1"/>
    </xf>
    <xf numFmtId="49" fontId="4" fillId="0" borderId="228" xfId="34" applyNumberFormat="1" applyFont="1" applyBorder="1" applyAlignment="1">
      <alignment horizontal="center" vertical="center" wrapText="1"/>
    </xf>
    <xf numFmtId="49" fontId="4" fillId="0" borderId="221" xfId="34" applyNumberFormat="1" applyFont="1" applyBorder="1" applyAlignment="1">
      <alignment horizontal="center" vertical="center" wrapText="1"/>
    </xf>
    <xf numFmtId="0" fontId="4" fillId="0" borderId="221" xfId="34" applyFont="1" applyBorder="1" applyAlignment="1">
      <alignment horizontal="center" vertical="center" wrapText="1"/>
    </xf>
    <xf numFmtId="197" fontId="4" fillId="0" borderId="221" xfId="179" applyFont="1" applyFill="1" applyBorder="1" applyAlignment="1" applyProtection="1">
      <alignment vertical="center" wrapText="1"/>
      <protection locked="0"/>
    </xf>
    <xf numFmtId="197" fontId="4" fillId="0" borderId="221" xfId="179" applyFont="1" applyFill="1" applyBorder="1" applyAlignment="1">
      <alignment vertical="center" wrapText="1"/>
    </xf>
    <xf numFmtId="9" fontId="4" fillId="0" borderId="221" xfId="241" applyFont="1" applyFill="1" applyBorder="1" applyAlignment="1">
      <alignment vertical="center" wrapText="1"/>
    </xf>
    <xf numFmtId="195" fontId="4" fillId="0" borderId="221" xfId="179" applyNumberFormat="1" applyFont="1" applyFill="1" applyBorder="1" applyAlignment="1">
      <alignment horizontal="center" vertical="center" wrapText="1"/>
    </xf>
    <xf numFmtId="182" fontId="2" fillId="0" borderId="229" xfId="34" applyNumberFormat="1" applyFont="1" applyBorder="1" applyAlignment="1">
      <alignment horizontal="left" vertical="center" wrapText="1"/>
    </xf>
    <xf numFmtId="197" fontId="4" fillId="0" borderId="90" xfId="179" applyFont="1" applyFill="1" applyBorder="1" applyAlignment="1">
      <alignment vertical="center" wrapText="1"/>
    </xf>
    <xf numFmtId="9" fontId="4" fillId="0" borderId="90" xfId="241" applyFont="1" applyFill="1" applyBorder="1" applyAlignment="1">
      <alignment vertical="center" wrapText="1"/>
    </xf>
    <xf numFmtId="195" fontId="4" fillId="0" borderId="90" xfId="179" applyNumberFormat="1" applyFont="1" applyFill="1" applyBorder="1" applyAlignment="1">
      <alignment vertical="center" wrapText="1"/>
    </xf>
    <xf numFmtId="0" fontId="4" fillId="0" borderId="132" xfId="72" applyFont="1" applyBorder="1" applyAlignment="1">
      <alignment vertical="center" wrapText="1"/>
    </xf>
    <xf numFmtId="49" fontId="4" fillId="0" borderId="0" xfId="72" applyNumberFormat="1" applyFont="1" applyAlignment="1">
      <alignment horizontal="left" wrapText="1"/>
    </xf>
    <xf numFmtId="49" fontId="4" fillId="0" borderId="0" xfId="72" applyNumberFormat="1" applyFont="1" applyAlignment="1">
      <alignment horizontal="center" vertical="center" wrapText="1"/>
    </xf>
    <xf numFmtId="0" fontId="4" fillId="0" borderId="0" xfId="72" applyFont="1" applyAlignment="1">
      <alignment horizontal="left" vertical="center" wrapText="1"/>
    </xf>
    <xf numFmtId="49" fontId="4" fillId="0" borderId="0" xfId="72" applyNumberFormat="1" applyFont="1" applyAlignment="1">
      <alignment vertical="center" wrapText="1"/>
    </xf>
    <xf numFmtId="0" fontId="4" fillId="0" borderId="0" xfId="72" applyFont="1" applyProtection="1">
      <alignment vertical="center"/>
      <protection locked="0"/>
    </xf>
    <xf numFmtId="193" fontId="4" fillId="0" borderId="0" xfId="35" applyNumberFormat="1" applyAlignment="1">
      <alignment horizontal="right" vertical="center" wrapText="1"/>
    </xf>
    <xf numFmtId="0" fontId="16" fillId="0" borderId="224" xfId="72" applyFont="1" applyBorder="1" applyAlignment="1">
      <alignment horizontal="center" vertical="center" wrapText="1"/>
    </xf>
    <xf numFmtId="0" fontId="4" fillId="0" borderId="126" xfId="35" applyBorder="1" applyAlignment="1">
      <alignment horizontal="center" vertical="center" wrapText="1"/>
    </xf>
    <xf numFmtId="0" fontId="4" fillId="0" borderId="25" xfId="35" applyBorder="1" applyAlignment="1">
      <alignment horizontal="center" vertical="center" wrapText="1"/>
    </xf>
    <xf numFmtId="197" fontId="2" fillId="0" borderId="25" xfId="179" applyFont="1" applyFill="1" applyBorder="1" applyAlignment="1" applyProtection="1">
      <alignment horizontal="center" vertical="center" wrapText="1"/>
      <protection locked="0"/>
    </xf>
    <xf numFmtId="197" fontId="2" fillId="0" borderId="25" xfId="179" applyFont="1" applyFill="1" applyBorder="1" applyAlignment="1">
      <alignment horizontal="center" vertical="center" wrapText="1"/>
    </xf>
    <xf numFmtId="9" fontId="4" fillId="0" borderId="25" xfId="241" applyFont="1" applyFill="1" applyBorder="1" applyAlignment="1">
      <alignment horizontal="center" vertical="center" wrapText="1"/>
    </xf>
    <xf numFmtId="0" fontId="4" fillId="0" borderId="26" xfId="35" applyBorder="1" applyAlignment="1">
      <alignment horizontal="left" vertical="center"/>
    </xf>
    <xf numFmtId="0" fontId="16" fillId="0" borderId="198" xfId="72" applyFont="1" applyBorder="1" applyAlignment="1">
      <alignment horizontal="center" vertical="center" wrapText="1"/>
    </xf>
    <xf numFmtId="0" fontId="4" fillId="0" borderId="226" xfId="72" applyFont="1" applyBorder="1" applyAlignment="1">
      <alignment horizontal="center" vertical="center" wrapText="1"/>
    </xf>
    <xf numFmtId="0" fontId="4" fillId="0" borderId="126" xfId="29" quotePrefix="1" applyFont="1" applyBorder="1" applyAlignment="1">
      <alignment horizontal="center" vertical="center" wrapText="1"/>
    </xf>
    <xf numFmtId="197" fontId="2" fillId="0" borderId="118" xfId="179" applyFont="1" applyFill="1" applyBorder="1" applyAlignment="1">
      <alignment horizontal="center" vertical="center" wrapText="1"/>
    </xf>
    <xf numFmtId="0" fontId="4" fillId="0" borderId="26" xfId="35" applyBorder="1" applyAlignment="1">
      <alignment horizontal="center" vertical="center"/>
    </xf>
    <xf numFmtId="0" fontId="4" fillId="0" borderId="118" xfId="72" applyFont="1" applyBorder="1" applyAlignment="1">
      <alignment horizontal="center" vertical="center" wrapText="1"/>
    </xf>
    <xf numFmtId="0" fontId="4" fillId="0" borderId="119" xfId="35" applyBorder="1" applyAlignment="1">
      <alignment horizontal="center" vertical="center"/>
    </xf>
    <xf numFmtId="0" fontId="4" fillId="0" borderId="227" xfId="35" applyBorder="1" applyAlignment="1">
      <alignment horizontal="center" vertical="center" wrapText="1"/>
    </xf>
    <xf numFmtId="182" fontId="4" fillId="0" borderId="227" xfId="34" applyNumberFormat="1" applyFont="1" applyBorder="1" applyAlignment="1">
      <alignment horizontal="left" vertical="center" wrapText="1"/>
    </xf>
    <xf numFmtId="0" fontId="4" fillId="0" borderId="26" xfId="35" applyBorder="1" applyAlignment="1">
      <alignment horizontal="center" vertical="center" wrapText="1"/>
    </xf>
    <xf numFmtId="0" fontId="4" fillId="0" borderId="228" xfId="35" applyBorder="1" applyAlignment="1">
      <alignment horizontal="center" vertical="center" wrapText="1"/>
    </xf>
    <xf numFmtId="0" fontId="4" fillId="0" borderId="221" xfId="35" applyBorder="1" applyAlignment="1">
      <alignment horizontal="center" vertical="center" wrapText="1"/>
    </xf>
    <xf numFmtId="0" fontId="4" fillId="0" borderId="221" xfId="72" applyFont="1" applyBorder="1" applyAlignment="1">
      <alignment horizontal="center" vertical="center" wrapText="1"/>
    </xf>
    <xf numFmtId="197" fontId="4" fillId="0" borderId="221" xfId="179" applyFont="1" applyFill="1" applyBorder="1" applyAlignment="1">
      <alignment horizontal="center" vertical="center" wrapText="1"/>
    </xf>
    <xf numFmtId="9" fontId="4" fillId="0" borderId="221" xfId="241" applyFont="1" applyFill="1" applyBorder="1" applyAlignment="1">
      <alignment horizontal="center" vertical="center" wrapText="1"/>
    </xf>
    <xf numFmtId="0" fontId="4" fillId="0" borderId="229" xfId="35" applyBorder="1" applyAlignment="1">
      <alignment horizontal="center" vertical="center" wrapText="1"/>
    </xf>
    <xf numFmtId="197" fontId="4" fillId="0" borderId="90" xfId="179" applyFont="1" applyFill="1" applyBorder="1" applyAlignment="1">
      <alignment horizontal="center" vertical="center" wrapText="1"/>
    </xf>
    <xf numFmtId="9" fontId="4" fillId="0" borderId="90" xfId="241" applyFont="1" applyFill="1" applyBorder="1" applyAlignment="1">
      <alignment horizontal="center" vertical="center" wrapText="1"/>
    </xf>
    <xf numFmtId="195" fontId="4" fillId="0" borderId="90" xfId="179" applyNumberFormat="1" applyFont="1" applyFill="1" applyBorder="1" applyAlignment="1">
      <alignment horizontal="center" vertical="center" wrapText="1"/>
    </xf>
    <xf numFmtId="0" fontId="4" fillId="0" borderId="132" xfId="35" applyBorder="1" applyAlignment="1">
      <alignment horizontal="center" vertical="center" wrapText="1"/>
    </xf>
    <xf numFmtId="214" fontId="4" fillId="7" borderId="5" xfId="0" applyNumberFormat="1" applyFont="1" applyFill="1" applyBorder="1" applyAlignment="1">
      <alignment horizontal="center" vertical="center"/>
    </xf>
    <xf numFmtId="0" fontId="0" fillId="0" borderId="0" xfId="0" applyAlignment="1">
      <alignment wrapText="1"/>
    </xf>
    <xf numFmtId="176" fontId="0" fillId="0" borderId="0" xfId="0" applyNumberFormat="1" applyAlignment="1">
      <alignment wrapText="1"/>
    </xf>
    <xf numFmtId="214" fontId="0" fillId="0" borderId="0" xfId="0" applyNumberFormat="1" applyAlignment="1">
      <alignment horizontal="center" vertical="center"/>
    </xf>
    <xf numFmtId="14" fontId="191" fillId="0" borderId="5" xfId="259" applyNumberFormat="1" applyFont="1" applyBorder="1">
      <alignment vertical="center"/>
    </xf>
    <xf numFmtId="179" fontId="192" fillId="0" borderId="5" xfId="260" applyNumberFormat="1" applyFont="1" applyBorder="1">
      <alignment vertical="center"/>
    </xf>
    <xf numFmtId="179" fontId="191" fillId="0" borderId="5" xfId="260" applyNumberFormat="1" applyFont="1" applyBorder="1">
      <alignment vertical="center"/>
    </xf>
    <xf numFmtId="14" fontId="190" fillId="0" borderId="5" xfId="259" applyNumberFormat="1" applyFont="1" applyBorder="1">
      <alignment vertical="center"/>
    </xf>
    <xf numFmtId="14" fontId="192" fillId="0" borderId="5" xfId="259" applyNumberFormat="1" applyFont="1" applyBorder="1">
      <alignment vertical="center"/>
    </xf>
    <xf numFmtId="0" fontId="153" fillId="0" borderId="0" xfId="0" applyFont="1"/>
    <xf numFmtId="0" fontId="16" fillId="0" borderId="5" xfId="108" applyFont="1" applyBorder="1" applyAlignment="1">
      <alignment horizontal="center" vertical="center" wrapText="1"/>
    </xf>
    <xf numFmtId="0" fontId="9" fillId="0" borderId="10" xfId="62" applyFont="1" applyBorder="1" applyAlignment="1">
      <alignment horizontal="center" vertical="center"/>
    </xf>
    <xf numFmtId="0" fontId="9" fillId="0" borderId="11" xfId="62" applyFont="1" applyBorder="1" applyAlignment="1">
      <alignment horizontal="center" vertical="center"/>
    </xf>
    <xf numFmtId="0" fontId="9" fillId="0" borderId="21" xfId="0" applyFont="1" applyBorder="1" applyAlignment="1">
      <alignment horizontal="center" vertical="center"/>
    </xf>
    <xf numFmtId="0" fontId="9" fillId="0" borderId="33" xfId="62" applyFont="1" applyBorder="1" applyAlignment="1">
      <alignment horizontal="center"/>
    </xf>
    <xf numFmtId="0" fontId="9" fillId="0" borderId="84" xfId="0" applyFont="1" applyBorder="1" applyAlignment="1">
      <alignment horizontal="center"/>
    </xf>
    <xf numFmtId="0" fontId="9" fillId="0" borderId="145" xfId="0" applyFont="1" applyBorder="1" applyAlignment="1">
      <alignment horizontal="center"/>
    </xf>
    <xf numFmtId="0" fontId="9" fillId="0" borderId="5" xfId="62" applyFont="1" applyBorder="1" applyAlignment="1">
      <alignment horizontal="center" vertical="center"/>
    </xf>
    <xf numFmtId="0" fontId="9" fillId="0" borderId="73" xfId="62" applyFont="1" applyBorder="1" applyAlignment="1">
      <alignment horizontal="center" vertical="center"/>
    </xf>
    <xf numFmtId="0" fontId="9" fillId="0" borderId="144" xfId="62" applyFont="1" applyBorder="1" applyAlignment="1">
      <alignment horizontal="center" vertical="center"/>
    </xf>
    <xf numFmtId="0" fontId="9" fillId="0" borderId="12" xfId="62" applyFont="1" applyBorder="1" applyAlignment="1">
      <alignment horizontal="center" vertical="center"/>
    </xf>
    <xf numFmtId="0" fontId="9" fillId="0" borderId="12" xfId="0" applyFont="1" applyBorder="1"/>
    <xf numFmtId="49" fontId="158" fillId="0" borderId="5" xfId="60" applyNumberFormat="1" applyFont="1" applyBorder="1" applyAlignment="1">
      <alignment horizontal="center" vertical="center" wrapText="1"/>
    </xf>
    <xf numFmtId="49" fontId="158" fillId="0" borderId="73" xfId="60" applyNumberFormat="1" applyFont="1" applyBorder="1" applyAlignment="1">
      <alignment horizontal="center" vertical="center" wrapText="1"/>
    </xf>
    <xf numFmtId="49" fontId="158" fillId="0" borderId="12" xfId="60" applyNumberFormat="1" applyFont="1" applyBorder="1" applyAlignment="1">
      <alignment horizontal="center" vertical="center" wrapText="1"/>
    </xf>
    <xf numFmtId="49" fontId="159" fillId="0" borderId="5" xfId="60" applyNumberFormat="1" applyFont="1" applyBorder="1" applyAlignment="1">
      <alignment horizontal="left" vertical="center" wrapText="1"/>
    </xf>
    <xf numFmtId="0" fontId="159" fillId="0" borderId="5" xfId="111" applyFont="1" applyBorder="1" applyAlignment="1">
      <alignment vertical="center" wrapText="1"/>
    </xf>
    <xf numFmtId="49" fontId="159" fillId="0" borderId="73" xfId="60" applyNumberFormat="1" applyFont="1" applyBorder="1" applyAlignment="1">
      <alignment horizontal="left" vertical="center" wrapText="1"/>
    </xf>
    <xf numFmtId="49" fontId="159" fillId="0" borderId="12" xfId="60" applyNumberFormat="1" applyFont="1" applyBorder="1" applyAlignment="1">
      <alignment horizontal="left" vertical="center" wrapText="1"/>
    </xf>
    <xf numFmtId="49" fontId="159" fillId="0" borderId="5" xfId="60" applyNumberFormat="1" applyFont="1" applyBorder="1" applyAlignment="1">
      <alignment horizontal="center" vertical="center" wrapText="1"/>
    </xf>
    <xf numFmtId="0" fontId="9" fillId="0" borderId="10" xfId="99" applyFont="1" applyBorder="1" applyAlignment="1">
      <alignment horizontal="center" vertical="center" wrapText="1"/>
    </xf>
    <xf numFmtId="0" fontId="9" fillId="0" borderId="11" xfId="99" applyFont="1" applyBorder="1" applyAlignment="1">
      <alignment horizontal="center" vertical="center" wrapText="1"/>
    </xf>
    <xf numFmtId="0" fontId="9" fillId="0" borderId="21" xfId="99" applyFont="1" applyBorder="1" applyAlignment="1">
      <alignment horizontal="center" vertical="center" wrapText="1"/>
    </xf>
    <xf numFmtId="0" fontId="9" fillId="0" borderId="84" xfId="35" applyFont="1" applyBorder="1" applyAlignment="1">
      <alignment horizontal="center" vertical="center" wrapText="1"/>
    </xf>
    <xf numFmtId="0" fontId="9" fillId="0" borderId="1" xfId="35" applyFont="1" applyBorder="1" applyAlignment="1">
      <alignment horizontal="center" vertical="center" wrapText="1"/>
    </xf>
    <xf numFmtId="0" fontId="9" fillId="0" borderId="145" xfId="35" applyFont="1" applyBorder="1" applyAlignment="1">
      <alignment horizontal="center" vertical="center" wrapText="1"/>
    </xf>
    <xf numFmtId="0" fontId="9" fillId="0" borderId="4" xfId="35" applyFont="1" applyBorder="1" applyAlignment="1">
      <alignment horizontal="center" vertical="center" wrapText="1"/>
    </xf>
    <xf numFmtId="0" fontId="9" fillId="0" borderId="0" xfId="35" applyFont="1" applyAlignment="1">
      <alignment horizontal="center" vertical="center" wrapText="1"/>
    </xf>
    <xf numFmtId="0" fontId="9" fillId="0" borderId="85" xfId="35" applyFont="1" applyBorder="1" applyAlignment="1">
      <alignment horizontal="center" vertical="center" wrapText="1"/>
    </xf>
    <xf numFmtId="0" fontId="9" fillId="0" borderId="73" xfId="35" applyFont="1" applyBorder="1" applyAlignment="1">
      <alignment horizontal="center" vertical="center" wrapText="1"/>
    </xf>
    <xf numFmtId="0" fontId="9" fillId="0" borderId="144" xfId="35" applyFont="1" applyBorder="1" applyAlignment="1">
      <alignment horizontal="center" vertical="center" wrapText="1"/>
    </xf>
    <xf numFmtId="0" fontId="9" fillId="0" borderId="12" xfId="35" applyFont="1" applyBorder="1" applyAlignment="1">
      <alignment horizontal="center" vertical="center" wrapText="1"/>
    </xf>
    <xf numFmtId="0" fontId="9" fillId="0" borderId="1" xfId="35" quotePrefix="1" applyFont="1" applyBorder="1" applyAlignment="1">
      <alignment horizontal="left" vertical="center"/>
    </xf>
    <xf numFmtId="0" fontId="9" fillId="0" borderId="10" xfId="62" applyFont="1" applyBorder="1" applyAlignment="1">
      <alignment horizontal="center" vertical="center" wrapText="1"/>
    </xf>
    <xf numFmtId="0" fontId="9" fillId="0" borderId="11" xfId="62" applyFont="1" applyBorder="1" applyAlignment="1">
      <alignment horizontal="center" vertical="center" wrapText="1"/>
    </xf>
    <xf numFmtId="0" fontId="9" fillId="0" borderId="188" xfId="35" quotePrefix="1" applyFont="1" applyBorder="1" applyAlignment="1">
      <alignment horizontal="center" vertical="center" wrapText="1"/>
    </xf>
    <xf numFmtId="0" fontId="9" fillId="0" borderId="33" xfId="35" quotePrefix="1" applyFont="1" applyBorder="1" applyAlignment="1">
      <alignment horizontal="center" vertical="center" wrapText="1"/>
    </xf>
    <xf numFmtId="0" fontId="9" fillId="0" borderId="20" xfId="35" quotePrefix="1" applyFont="1" applyBorder="1" applyAlignment="1">
      <alignment horizontal="center" vertical="center" wrapText="1"/>
    </xf>
    <xf numFmtId="0" fontId="16" fillId="0" borderId="5" xfId="62" applyFont="1" applyBorder="1" applyAlignment="1">
      <alignment horizontal="center" vertical="center" wrapText="1"/>
    </xf>
    <xf numFmtId="0" fontId="16" fillId="0" borderId="5" xfId="99" applyFont="1" applyBorder="1" applyAlignment="1">
      <alignment horizontal="center" vertical="center" wrapText="1"/>
    </xf>
    <xf numFmtId="0" fontId="16" fillId="0" borderId="5" xfId="83" applyFont="1" applyBorder="1" applyAlignment="1">
      <alignment horizontal="center" vertical="center" wrapText="1"/>
    </xf>
    <xf numFmtId="0" fontId="75" fillId="0" borderId="88" xfId="62" applyFont="1" applyBorder="1" applyAlignment="1">
      <alignment horizontal="center" vertical="center" wrapText="1"/>
    </xf>
    <xf numFmtId="0" fontId="75" fillId="0" borderId="90" xfId="0" applyFont="1" applyBorder="1" applyAlignment="1">
      <alignment horizontal="center" vertical="center" wrapText="1"/>
    </xf>
    <xf numFmtId="0" fontId="16" fillId="0" borderId="73" xfId="67" applyFont="1" applyBorder="1" applyAlignment="1">
      <alignment horizontal="center" vertical="center" wrapText="1"/>
    </xf>
    <xf numFmtId="0" fontId="16" fillId="0" borderId="144" xfId="67" applyFont="1" applyBorder="1" applyAlignment="1">
      <alignment horizontal="center" vertical="center" wrapText="1"/>
    </xf>
    <xf numFmtId="0" fontId="16" fillId="0" borderId="12" xfId="67" applyFont="1" applyBorder="1" applyAlignment="1">
      <alignment horizontal="center" vertical="center" wrapText="1"/>
    </xf>
    <xf numFmtId="0" fontId="4" fillId="0" borderId="5" xfId="62" applyFont="1" applyBorder="1" applyAlignment="1">
      <alignment horizontal="center" vertical="center" wrapText="1"/>
    </xf>
    <xf numFmtId="0" fontId="4" fillId="0" borderId="5" xfId="101" applyFont="1" applyBorder="1" applyAlignment="1">
      <alignment horizontal="center" vertical="center" wrapText="1"/>
    </xf>
    <xf numFmtId="0" fontId="16" fillId="0" borderId="5" xfId="101" applyFont="1" applyBorder="1" applyAlignment="1">
      <alignment horizontal="center" vertical="center" wrapText="1"/>
    </xf>
    <xf numFmtId="0" fontId="16" fillId="0" borderId="5" xfId="67" applyFont="1" applyBorder="1" applyAlignment="1">
      <alignment horizontal="center" vertical="center" wrapText="1"/>
    </xf>
    <xf numFmtId="0" fontId="16" fillId="0" borderId="5" xfId="67" quotePrefix="1" applyFont="1" applyBorder="1" applyAlignment="1">
      <alignment horizontal="center" vertical="center" wrapText="1"/>
    </xf>
    <xf numFmtId="0" fontId="4" fillId="0" borderId="5" xfId="99" applyFont="1" applyBorder="1" applyAlignment="1">
      <alignment horizontal="center" vertical="center" wrapText="1"/>
    </xf>
    <xf numFmtId="0" fontId="74" fillId="0" borderId="5" xfId="62" applyFont="1" applyBorder="1" applyAlignment="1">
      <alignment horizontal="center" vertical="center" wrapText="1"/>
    </xf>
    <xf numFmtId="0" fontId="158" fillId="0" borderId="5" xfId="62" applyFont="1" applyBorder="1" applyAlignment="1">
      <alignment horizontal="center" vertical="center" wrapText="1"/>
    </xf>
    <xf numFmtId="0" fontId="74" fillId="0" borderId="5" xfId="109" applyFont="1" applyBorder="1" applyAlignment="1">
      <alignment horizontal="center" vertical="center" wrapText="1"/>
    </xf>
    <xf numFmtId="0" fontId="158" fillId="0" borderId="5" xfId="99" applyFont="1" applyBorder="1" applyAlignment="1">
      <alignment horizontal="center" vertical="center" wrapText="1"/>
    </xf>
    <xf numFmtId="0" fontId="16" fillId="0" borderId="5" xfId="102" applyFont="1" applyBorder="1" applyAlignment="1">
      <alignment horizontal="center" vertical="center" wrapText="1"/>
    </xf>
    <xf numFmtId="0" fontId="16" fillId="0" borderId="5" xfId="68" applyFont="1" applyBorder="1" applyAlignment="1">
      <alignment horizontal="center" vertical="center" wrapText="1"/>
    </xf>
    <xf numFmtId="0" fontId="16" fillId="0" borderId="5" xfId="111" applyFont="1" applyBorder="1" applyAlignment="1">
      <alignment vertical="center" wrapText="1"/>
    </xf>
    <xf numFmtId="0" fontId="16" fillId="0" borderId="5" xfId="68" quotePrefix="1" applyFont="1" applyBorder="1" applyAlignment="1">
      <alignment horizontal="center" vertical="center" wrapText="1"/>
    </xf>
    <xf numFmtId="0" fontId="4" fillId="0" borderId="5" xfId="102" applyFont="1" applyBorder="1" applyAlignment="1">
      <alignment horizontal="center" vertical="center" wrapText="1"/>
    </xf>
    <xf numFmtId="0" fontId="158" fillId="0" borderId="5" xfId="94" applyFont="1" applyBorder="1" applyAlignment="1">
      <alignment horizontal="center" vertical="center" wrapText="1"/>
    </xf>
    <xf numFmtId="49" fontId="158" fillId="0" borderId="5" xfId="94" quotePrefix="1" applyNumberFormat="1" applyFont="1" applyBorder="1" applyAlignment="1">
      <alignment horizontal="center" vertical="center" wrapText="1"/>
    </xf>
    <xf numFmtId="0" fontId="74" fillId="0" borderId="5" xfId="109" applyFont="1" applyBorder="1" applyAlignment="1">
      <alignment vertical="center" wrapText="1"/>
    </xf>
    <xf numFmtId="0" fontId="69" fillId="0" borderId="158" xfId="67" applyFont="1" applyBorder="1" applyAlignment="1">
      <alignment horizontal="center" vertical="center" wrapText="1"/>
    </xf>
    <xf numFmtId="0" fontId="69" fillId="0" borderId="3" xfId="0" applyFont="1" applyBorder="1" applyAlignment="1">
      <alignment horizontal="center" vertical="center" wrapText="1"/>
    </xf>
    <xf numFmtId="0" fontId="158" fillId="0" borderId="5" xfId="101" applyFont="1" applyBorder="1" applyAlignment="1">
      <alignment horizontal="center" vertical="center" wrapText="1"/>
    </xf>
    <xf numFmtId="0" fontId="158" fillId="0" borderId="5" xfId="67" applyFont="1" applyBorder="1" applyAlignment="1">
      <alignment horizontal="center" vertical="center" wrapText="1"/>
    </xf>
    <xf numFmtId="0" fontId="159" fillId="0" borderId="73" xfId="67" applyFont="1" applyBorder="1" applyAlignment="1">
      <alignment horizontal="center" vertical="center" wrapText="1"/>
    </xf>
    <xf numFmtId="0" fontId="159" fillId="0" borderId="12" xfId="67" applyFont="1" applyBorder="1" applyAlignment="1">
      <alignment horizontal="center" vertical="center" wrapText="1"/>
    </xf>
    <xf numFmtId="0" fontId="158" fillId="0" borderId="5" xfId="67" quotePrefix="1" applyFont="1" applyBorder="1" applyAlignment="1">
      <alignment horizontal="center" vertical="center" wrapText="1"/>
    </xf>
    <xf numFmtId="0" fontId="159" fillId="0" borderId="73" xfId="67" applyFont="1" applyBorder="1" applyAlignment="1">
      <alignment horizontal="center" vertical="center"/>
    </xf>
    <xf numFmtId="0" fontId="159" fillId="0" borderId="12" xfId="67" applyFont="1" applyBorder="1" applyAlignment="1">
      <alignment horizontal="center" vertical="center"/>
    </xf>
    <xf numFmtId="0" fontId="159" fillId="0" borderId="5" xfId="101" applyFont="1" applyBorder="1" applyAlignment="1">
      <alignment horizontal="center" vertical="center" wrapText="1"/>
    </xf>
    <xf numFmtId="0" fontId="159" fillId="0" borderId="10" xfId="62" applyFont="1" applyBorder="1" applyAlignment="1">
      <alignment horizontal="center" vertical="center" wrapText="1"/>
    </xf>
    <xf numFmtId="0" fontId="159" fillId="0" borderId="11" xfId="62" applyFont="1" applyBorder="1" applyAlignment="1">
      <alignment horizontal="center" vertical="center" wrapText="1"/>
    </xf>
    <xf numFmtId="0" fontId="159" fillId="0" borderId="21" xfId="62" applyFont="1" applyBorder="1" applyAlignment="1">
      <alignment horizontal="center" vertical="center" wrapText="1"/>
    </xf>
    <xf numFmtId="0" fontId="159" fillId="0" borderId="5" xfId="67" applyFont="1" applyBorder="1" applyAlignment="1">
      <alignment horizontal="center" vertical="center" wrapText="1"/>
    </xf>
    <xf numFmtId="179" fontId="142" fillId="7" borderId="5" xfId="122" applyNumberFormat="1" applyFont="1" applyFill="1" applyBorder="1" applyAlignment="1">
      <alignment horizontal="center" vertical="center" wrapText="1"/>
    </xf>
    <xf numFmtId="0" fontId="99" fillId="0" borderId="5" xfId="62" applyFont="1" applyBorder="1" applyAlignment="1">
      <alignment horizontal="distributed" vertical="center" wrapText="1"/>
    </xf>
    <xf numFmtId="0" fontId="99" fillId="0" borderId="10" xfId="62" applyFont="1" applyBorder="1" applyAlignment="1">
      <alignment horizontal="distributed" vertical="center" wrapText="1"/>
    </xf>
    <xf numFmtId="0" fontId="99" fillId="0" borderId="73" xfId="62" applyFont="1" applyBorder="1" applyAlignment="1">
      <alignment horizontal="center" vertical="center" wrapText="1"/>
    </xf>
    <xf numFmtId="0" fontId="99" fillId="0" borderId="144" xfId="62" applyFont="1" applyBorder="1" applyAlignment="1">
      <alignment horizontal="center" vertical="center" wrapText="1"/>
    </xf>
    <xf numFmtId="0" fontId="99" fillId="0" borderId="12" xfId="62" applyFont="1" applyBorder="1" applyAlignment="1">
      <alignment horizontal="center" vertical="center" wrapText="1"/>
    </xf>
    <xf numFmtId="0" fontId="105" fillId="0" borderId="10" xfId="62" applyFont="1" applyBorder="1" applyAlignment="1">
      <alignment horizontal="center" vertical="center" wrapText="1"/>
    </xf>
    <xf numFmtId="0" fontId="104" fillId="0" borderId="11" xfId="0" applyFont="1" applyBorder="1" applyAlignment="1">
      <alignment vertical="center" wrapText="1"/>
    </xf>
    <xf numFmtId="0" fontId="99" fillId="0" borderId="10" xfId="62" applyFont="1" applyBorder="1" applyAlignment="1">
      <alignment horizontal="center" vertical="center" wrapText="1"/>
    </xf>
    <xf numFmtId="0" fontId="99" fillId="0" borderId="0" xfId="62" applyFont="1" applyAlignment="1" applyProtection="1">
      <alignment horizontal="left" vertical="center" wrapText="1"/>
      <protection locked="0"/>
    </xf>
    <xf numFmtId="0" fontId="99" fillId="0" borderId="11" xfId="62" applyFont="1" applyBorder="1" applyAlignment="1">
      <alignment horizontal="distributed" vertical="center" wrapText="1"/>
    </xf>
    <xf numFmtId="0" fontId="99" fillId="0" borderId="5" xfId="62" applyFont="1" applyBorder="1" applyAlignment="1">
      <alignment horizontal="center" vertical="center" wrapText="1"/>
    </xf>
    <xf numFmtId="0" fontId="99" fillId="0" borderId="73" xfId="62" applyFont="1" applyBorder="1" applyAlignment="1">
      <alignment horizontal="distributed" vertical="center" wrapText="1"/>
    </xf>
    <xf numFmtId="0" fontId="99" fillId="0" borderId="84" xfId="62" applyFont="1" applyBorder="1" applyAlignment="1">
      <alignment horizontal="distributed" vertical="center" wrapText="1"/>
    </xf>
    <xf numFmtId="0" fontId="99" fillId="0" borderId="11" xfId="62" applyFont="1" applyBorder="1" applyAlignment="1">
      <alignment horizontal="center" vertical="center" wrapText="1"/>
    </xf>
    <xf numFmtId="0" fontId="38" fillId="0" borderId="73" xfId="62" applyFont="1" applyBorder="1" applyAlignment="1">
      <alignment horizontal="center" vertical="center" wrapText="1"/>
    </xf>
    <xf numFmtId="0" fontId="38" fillId="0" borderId="144" xfId="62" applyFont="1" applyBorder="1" applyAlignment="1">
      <alignment horizontal="center" vertical="center" wrapText="1"/>
    </xf>
    <xf numFmtId="0" fontId="38" fillId="0" borderId="12" xfId="62" applyFont="1" applyBorder="1" applyAlignment="1">
      <alignment horizontal="center" vertical="center" wrapText="1"/>
    </xf>
    <xf numFmtId="0" fontId="38" fillId="0" borderId="84" xfId="99" applyFont="1" applyBorder="1" applyAlignment="1">
      <alignment horizontal="center" vertical="center" wrapText="1"/>
    </xf>
    <xf numFmtId="0" fontId="38" fillId="0" borderId="4" xfId="99" applyFont="1" applyBorder="1" applyAlignment="1">
      <alignment horizontal="center" vertical="center" wrapText="1"/>
    </xf>
    <xf numFmtId="0" fontId="38" fillId="0" borderId="188" xfId="99" applyFont="1" applyBorder="1" applyAlignment="1">
      <alignment horizontal="center" vertical="center" wrapText="1"/>
    </xf>
    <xf numFmtId="0" fontId="38" fillId="0" borderId="73" xfId="62" applyFont="1" applyBorder="1" applyAlignment="1">
      <alignment horizontal="left" vertical="center" wrapText="1"/>
    </xf>
    <xf numFmtId="0" fontId="38" fillId="0" borderId="144" xfId="62" applyFont="1" applyBorder="1" applyAlignment="1">
      <alignment horizontal="left" vertical="center" wrapText="1"/>
    </xf>
    <xf numFmtId="0" fontId="38" fillId="0" borderId="12" xfId="62" applyFont="1" applyBorder="1" applyAlignment="1">
      <alignment horizontal="left" vertical="center" wrapText="1"/>
    </xf>
    <xf numFmtId="0" fontId="38" fillId="0" borderId="10" xfId="62" applyFont="1" applyBorder="1" applyAlignment="1">
      <alignment horizontal="center" vertical="center" wrapText="1"/>
    </xf>
    <xf numFmtId="0" fontId="38" fillId="0" borderId="11" xfId="62" applyFont="1" applyBorder="1" applyAlignment="1">
      <alignment horizontal="center" vertical="center" wrapText="1"/>
    </xf>
    <xf numFmtId="0" fontId="38" fillId="0" borderId="21" xfId="62" applyFont="1" applyBorder="1" applyAlignment="1">
      <alignment horizontal="center" vertical="center" wrapText="1"/>
    </xf>
    <xf numFmtId="0" fontId="38" fillId="0" borderId="12" xfId="72" applyFont="1" applyBorder="1">
      <alignment vertical="center"/>
    </xf>
    <xf numFmtId="0" fontId="38" fillId="0" borderId="5" xfId="62" applyFont="1" applyBorder="1" applyAlignment="1">
      <alignment horizontal="center" vertical="center" wrapText="1"/>
    </xf>
    <xf numFmtId="0" fontId="38" fillId="0" borderId="11" xfId="72" applyFont="1" applyBorder="1">
      <alignment vertical="center"/>
    </xf>
    <xf numFmtId="0" fontId="38" fillId="0" borderId="188" xfId="62" quotePrefix="1" applyFont="1" applyBorder="1" applyAlignment="1">
      <alignment horizontal="center" vertical="center" wrapText="1"/>
    </xf>
    <xf numFmtId="0" fontId="38" fillId="0" borderId="33" xfId="62" quotePrefix="1" applyFont="1" applyBorder="1" applyAlignment="1">
      <alignment horizontal="center" vertical="center" wrapText="1"/>
    </xf>
    <xf numFmtId="0" fontId="38" fillId="0" borderId="20" xfId="62" quotePrefix="1" applyFont="1" applyBorder="1" applyAlignment="1">
      <alignment horizontal="center" vertical="center" wrapText="1"/>
    </xf>
    <xf numFmtId="0" fontId="38" fillId="0" borderId="10" xfId="99" applyFont="1" applyBorder="1" applyAlignment="1">
      <alignment horizontal="center" vertical="center" wrapText="1"/>
    </xf>
    <xf numFmtId="0" fontId="38" fillId="0" borderId="11" xfId="99" applyFont="1" applyBorder="1" applyAlignment="1">
      <alignment horizontal="center" vertical="center" wrapText="1"/>
    </xf>
    <xf numFmtId="0" fontId="38" fillId="0" borderId="21" xfId="99" applyFont="1" applyBorder="1" applyAlignment="1">
      <alignment horizontal="center" vertical="center" wrapText="1"/>
    </xf>
    <xf numFmtId="0" fontId="38" fillId="0" borderId="84" xfId="62" applyFont="1" applyBorder="1" applyAlignment="1">
      <alignment horizontal="center" vertical="center" wrapText="1"/>
    </xf>
    <xf numFmtId="0" fontId="38" fillId="0" borderId="1" xfId="62" applyFont="1" applyBorder="1" applyAlignment="1">
      <alignment horizontal="center" vertical="center" wrapText="1"/>
    </xf>
    <xf numFmtId="0" fontId="38" fillId="0" borderId="145" xfId="62" applyFont="1" applyBorder="1" applyAlignment="1">
      <alignment horizontal="center" vertical="center" wrapText="1"/>
    </xf>
    <xf numFmtId="0" fontId="38" fillId="0" borderId="4" xfId="62" applyFont="1" applyBorder="1" applyAlignment="1">
      <alignment horizontal="center" vertical="center" wrapText="1"/>
    </xf>
    <xf numFmtId="0" fontId="38" fillId="0" borderId="0" xfId="62" applyFont="1" applyAlignment="1">
      <alignment horizontal="center" vertical="center" wrapText="1"/>
    </xf>
    <xf numFmtId="0" fontId="38" fillId="0" borderId="85" xfId="62" applyFont="1" applyBorder="1" applyAlignment="1">
      <alignment horizontal="center" vertical="center" wrapText="1"/>
    </xf>
    <xf numFmtId="0" fontId="7" fillId="0" borderId="5" xfId="62" applyFont="1" applyBorder="1" applyAlignment="1">
      <alignment horizontal="center" vertical="center" wrapText="1"/>
    </xf>
    <xf numFmtId="0" fontId="7" fillId="0" borderId="5" xfId="62" applyFont="1" applyBorder="1" applyAlignment="1">
      <alignment horizontal="distributed" vertical="center" wrapText="1"/>
    </xf>
    <xf numFmtId="0" fontId="7" fillId="0" borderId="10" xfId="62" applyFont="1" applyBorder="1" applyAlignment="1">
      <alignment horizontal="center" vertical="center" wrapText="1"/>
    </xf>
    <xf numFmtId="0" fontId="7" fillId="0" borderId="21" xfId="62" applyFont="1" applyBorder="1" applyAlignment="1">
      <alignment horizontal="center" vertical="center" wrapText="1"/>
    </xf>
    <xf numFmtId="0" fontId="38" fillId="7" borderId="10" xfId="62" applyFont="1" applyFill="1" applyBorder="1" applyAlignment="1">
      <alignment horizontal="center" vertical="center" wrapText="1"/>
    </xf>
    <xf numFmtId="0" fontId="38" fillId="7" borderId="21" xfId="62" applyFont="1" applyFill="1" applyBorder="1" applyAlignment="1">
      <alignment horizontal="center" vertical="center" wrapText="1"/>
    </xf>
    <xf numFmtId="0" fontId="38" fillId="7" borderId="73" xfId="62" applyFont="1" applyFill="1" applyBorder="1" applyAlignment="1">
      <alignment horizontal="center" vertical="center" wrapText="1"/>
    </xf>
    <xf numFmtId="0" fontId="38" fillId="7" borderId="12" xfId="62" applyFont="1" applyFill="1" applyBorder="1" applyAlignment="1">
      <alignment horizontal="center" vertical="center" wrapText="1"/>
    </xf>
    <xf numFmtId="0" fontId="45" fillId="0" borderId="23" xfId="69" applyFont="1" applyBorder="1" applyAlignment="1">
      <alignment horizontal="center" vertical="center" wrapText="1"/>
    </xf>
    <xf numFmtId="0" fontId="45" fillId="0" borderId="6" xfId="69" applyFont="1" applyBorder="1" applyAlignment="1">
      <alignment horizontal="center" vertical="center" wrapText="1"/>
    </xf>
    <xf numFmtId="0" fontId="45" fillId="0" borderId="80" xfId="69" applyFont="1" applyBorder="1" applyAlignment="1">
      <alignment horizontal="center" vertical="center" wrapText="1"/>
    </xf>
    <xf numFmtId="0" fontId="45" fillId="0" borderId="17" xfId="71" applyFont="1" applyBorder="1" applyAlignment="1">
      <alignment horizontal="center" vertical="center" wrapText="1"/>
    </xf>
    <xf numFmtId="0" fontId="45" fillId="0" borderId="5" xfId="71" applyFont="1" applyBorder="1" applyAlignment="1">
      <alignment horizontal="center" vertical="center" wrapText="1"/>
    </xf>
    <xf numFmtId="0" fontId="45" fillId="0" borderId="17" xfId="74" applyFont="1" applyBorder="1" applyAlignment="1">
      <alignment horizontal="center" vertical="center" wrapText="1"/>
    </xf>
    <xf numFmtId="0" fontId="48" fillId="0" borderId="17" xfId="74" applyFont="1" applyBorder="1" applyAlignment="1">
      <alignment horizontal="center" vertical="center" wrapText="1"/>
    </xf>
    <xf numFmtId="0" fontId="48" fillId="0" borderId="5" xfId="74" applyFont="1" applyBorder="1" applyAlignment="1">
      <alignment horizontal="center" vertical="center" wrapText="1"/>
    </xf>
    <xf numFmtId="49" fontId="45" fillId="0" borderId="10" xfId="71" applyNumberFormat="1" applyFont="1" applyBorder="1" applyAlignment="1">
      <alignment horizontal="center" vertical="center" wrapText="1"/>
    </xf>
    <xf numFmtId="0" fontId="45" fillId="0" borderId="23" xfId="74" applyFont="1" applyBorder="1" applyAlignment="1">
      <alignment vertical="center" wrapText="1"/>
    </xf>
    <xf numFmtId="0" fontId="48" fillId="0" borderId="6" xfId="74" applyFont="1" applyBorder="1" applyAlignment="1">
      <alignment vertical="center" wrapText="1"/>
    </xf>
    <xf numFmtId="0" fontId="48" fillId="0" borderId="14" xfId="74" applyFont="1" applyBorder="1" applyAlignment="1">
      <alignment vertical="center" wrapText="1"/>
    </xf>
    <xf numFmtId="0" fontId="45" fillId="0" borderId="88" xfId="74" applyFont="1" applyBorder="1" applyAlignment="1">
      <alignment horizontal="center" vertical="center" wrapText="1"/>
    </xf>
    <xf numFmtId="0" fontId="45" fillId="0" borderId="11" xfId="74" applyFont="1" applyBorder="1" applyAlignment="1">
      <alignment horizontal="center" vertical="center" wrapText="1"/>
    </xf>
    <xf numFmtId="0" fontId="45" fillId="0" borderId="21" xfId="74" applyFont="1" applyBorder="1" applyAlignment="1">
      <alignment horizontal="center" vertical="center" wrapText="1"/>
    </xf>
    <xf numFmtId="0" fontId="45" fillId="0" borderId="23" xfId="74" applyFont="1" applyBorder="1" applyAlignment="1">
      <alignment horizontal="center" vertical="center" wrapText="1"/>
    </xf>
    <xf numFmtId="0" fontId="45" fillId="0" borderId="6" xfId="74" applyFont="1" applyBorder="1" applyAlignment="1">
      <alignment horizontal="center" vertical="center" wrapText="1"/>
    </xf>
    <xf numFmtId="0" fontId="45" fillId="0" borderId="14" xfId="74" applyFont="1" applyBorder="1" applyAlignment="1">
      <alignment horizontal="center" vertical="center" wrapText="1"/>
    </xf>
    <xf numFmtId="0" fontId="45" fillId="0" borderId="6" xfId="74" applyFont="1" applyBorder="1" applyAlignment="1">
      <alignment vertical="center" wrapText="1"/>
    </xf>
    <xf numFmtId="0" fontId="45" fillId="0" borderId="80" xfId="74" applyFont="1" applyBorder="1" applyAlignment="1">
      <alignment vertical="center" wrapText="1"/>
    </xf>
    <xf numFmtId="0" fontId="45" fillId="0" borderId="17" xfId="74" applyFont="1" applyBorder="1" applyAlignment="1">
      <alignment vertical="center" wrapText="1"/>
    </xf>
    <xf numFmtId="0" fontId="48" fillId="0" borderId="5" xfId="74" applyFont="1" applyBorder="1">
      <alignment vertical="center"/>
    </xf>
    <xf numFmtId="0" fontId="48" fillId="0" borderId="5" xfId="74" applyFont="1" applyBorder="1" applyAlignment="1">
      <alignment vertical="center" wrapText="1"/>
    </xf>
    <xf numFmtId="0" fontId="45" fillId="0" borderId="81" xfId="74" applyFont="1" applyBorder="1" applyAlignment="1">
      <alignment horizontal="center" vertical="center" wrapText="1"/>
    </xf>
    <xf numFmtId="0" fontId="45" fillId="0" borderId="89" xfId="74" applyFont="1" applyBorder="1" applyAlignment="1">
      <alignment horizontal="center" vertical="center" wrapText="1"/>
    </xf>
    <xf numFmtId="0" fontId="48" fillId="0" borderId="80" xfId="74" applyFont="1" applyBorder="1" applyAlignment="1">
      <alignment vertical="center" wrapText="1"/>
    </xf>
    <xf numFmtId="0" fontId="48" fillId="0" borderId="88" xfId="74" applyFont="1" applyBorder="1" applyAlignment="1">
      <alignment vertical="center" wrapText="1"/>
    </xf>
    <xf numFmtId="0" fontId="48" fillId="0" borderId="11" xfId="74" applyFont="1" applyBorder="1" applyAlignment="1">
      <alignment vertical="center" wrapText="1"/>
    </xf>
    <xf numFmtId="0" fontId="48" fillId="0" borderId="21" xfId="74" applyFont="1" applyBorder="1" applyAlignment="1">
      <alignment vertical="center" wrapText="1"/>
    </xf>
    <xf numFmtId="0" fontId="48" fillId="0" borderId="23" xfId="74" applyFont="1" applyBorder="1" applyAlignment="1">
      <alignment vertical="center" wrapText="1"/>
    </xf>
    <xf numFmtId="0" fontId="45" fillId="0" borderId="18" xfId="71" applyFont="1" applyBorder="1" applyAlignment="1">
      <alignment horizontal="center" vertical="center" wrapText="1"/>
    </xf>
    <xf numFmtId="0" fontId="45" fillId="0" borderId="13" xfId="71" applyFont="1" applyBorder="1" applyAlignment="1">
      <alignment horizontal="center" vertical="center" wrapText="1"/>
    </xf>
    <xf numFmtId="0" fontId="48" fillId="0" borderId="10" xfId="74" applyFont="1" applyBorder="1" applyAlignment="1">
      <alignment vertical="center" wrapText="1"/>
    </xf>
    <xf numFmtId="0" fontId="45" fillId="0" borderId="5" xfId="74" applyFont="1" applyBorder="1" applyAlignment="1">
      <alignment horizontal="center" vertical="center" wrapText="1"/>
    </xf>
    <xf numFmtId="43" fontId="55" fillId="0" borderId="17" xfId="228" applyFont="1" applyFill="1" applyBorder="1" applyAlignment="1">
      <alignment horizontal="center" vertical="center" wrapText="1"/>
    </xf>
    <xf numFmtId="43" fontId="55" fillId="0" borderId="5" xfId="228" applyFont="1" applyFill="1" applyBorder="1" applyAlignment="1">
      <alignment horizontal="center" vertical="center" wrapText="1"/>
    </xf>
    <xf numFmtId="0" fontId="45" fillId="0" borderId="88" xfId="62" applyFont="1" applyBorder="1" applyAlignment="1">
      <alignment horizontal="center" vertical="center" wrapText="1"/>
    </xf>
    <xf numFmtId="0" fontId="48" fillId="0" borderId="21" xfId="74" applyFont="1" applyBorder="1" applyAlignment="1">
      <alignment horizontal="center" vertical="center" wrapText="1"/>
    </xf>
    <xf numFmtId="0" fontId="38" fillId="0" borderId="17" xfId="71" applyFont="1" applyBorder="1" applyAlignment="1">
      <alignment horizontal="center" vertical="center" wrapText="1"/>
    </xf>
    <xf numFmtId="0" fontId="38" fillId="0" borderId="5" xfId="74" applyFont="1" applyBorder="1" applyAlignment="1">
      <alignment horizontal="center" vertical="center" wrapText="1"/>
    </xf>
    <xf numFmtId="0" fontId="45" fillId="0" borderId="88" xfId="71" applyFont="1" applyBorder="1" applyAlignment="1">
      <alignment horizontal="center" vertical="center" wrapText="1"/>
    </xf>
    <xf numFmtId="0" fontId="45" fillId="0" borderId="92" xfId="71" applyFont="1" applyBorder="1" applyAlignment="1">
      <alignment horizontal="center" vertical="center" wrapText="1"/>
    </xf>
    <xf numFmtId="0" fontId="48" fillId="0" borderId="73" xfId="74" applyFont="1" applyBorder="1" applyAlignment="1">
      <alignment horizontal="center" vertical="center" wrapText="1"/>
    </xf>
    <xf numFmtId="0" fontId="48" fillId="0" borderId="84" xfId="74" applyFont="1" applyBorder="1" applyAlignment="1">
      <alignment horizontal="center" vertical="center" wrapText="1"/>
    </xf>
    <xf numFmtId="0" fontId="45" fillId="0" borderId="90" xfId="62" applyFont="1" applyBorder="1" applyAlignment="1">
      <alignment horizontal="center" vertical="center"/>
    </xf>
    <xf numFmtId="0" fontId="48" fillId="0" borderId="90" xfId="74" applyFont="1" applyBorder="1">
      <alignment vertical="center"/>
    </xf>
    <xf numFmtId="0" fontId="45" fillId="0" borderId="193" xfId="62" applyFont="1" applyBorder="1" applyAlignment="1">
      <alignment horizontal="center" vertical="center"/>
    </xf>
    <xf numFmtId="0" fontId="48" fillId="0" borderId="193" xfId="74" applyFont="1" applyBorder="1">
      <alignment vertical="center"/>
    </xf>
    <xf numFmtId="0" fontId="45" fillId="0" borderId="73" xfId="71" applyFont="1" applyBorder="1" applyAlignment="1">
      <alignment horizontal="center" vertical="center" wrapText="1"/>
    </xf>
    <xf numFmtId="0" fontId="45" fillId="0" borderId="84" xfId="71" applyFont="1" applyBorder="1" applyAlignment="1">
      <alignment horizontal="center" vertical="center" wrapText="1"/>
    </xf>
    <xf numFmtId="0" fontId="48" fillId="0" borderId="197" xfId="74" applyFont="1" applyBorder="1" applyAlignment="1">
      <alignment horizontal="center" vertical="center" wrapText="1"/>
    </xf>
    <xf numFmtId="0" fontId="48" fillId="0" borderId="81" xfId="74" applyFont="1" applyBorder="1" applyAlignment="1">
      <alignment horizontal="center" vertical="center" wrapText="1"/>
    </xf>
    <xf numFmtId="0" fontId="48" fillId="0" borderId="89" xfId="74" applyFont="1" applyBorder="1" applyAlignment="1">
      <alignment horizontal="center" vertical="center" wrapText="1"/>
    </xf>
    <xf numFmtId="0" fontId="48" fillId="0" borderId="17" xfId="74" applyFont="1" applyBorder="1" applyAlignment="1">
      <alignment vertical="center" wrapText="1"/>
    </xf>
    <xf numFmtId="0" fontId="45" fillId="0" borderId="5" xfId="74" applyFont="1" applyBorder="1" applyAlignment="1">
      <alignment vertical="center" wrapText="1"/>
    </xf>
    <xf numFmtId="0" fontId="38" fillId="0" borderId="88" xfId="74" applyFont="1" applyBorder="1" applyAlignment="1">
      <alignment horizontal="center" vertical="center" wrapText="1"/>
    </xf>
    <xf numFmtId="0" fontId="38" fillId="0" borderId="21" xfId="74" applyFont="1" applyBorder="1" applyAlignment="1">
      <alignment horizontal="center" vertical="center" wrapText="1"/>
    </xf>
    <xf numFmtId="0" fontId="12" fillId="0" borderId="17" xfId="74" applyFont="1" applyBorder="1" applyAlignment="1">
      <alignment vertical="center" wrapText="1"/>
    </xf>
    <xf numFmtId="0" fontId="12" fillId="0" borderId="5" xfId="74" applyFont="1" applyBorder="1" applyAlignment="1">
      <alignment vertical="center" wrapText="1"/>
    </xf>
    <xf numFmtId="0" fontId="55" fillId="0" borderId="5" xfId="74" applyFont="1" applyBorder="1" applyAlignment="1">
      <alignment horizontal="center" vertical="center" wrapText="1"/>
    </xf>
    <xf numFmtId="0" fontId="12" fillId="0" borderId="5" xfId="74" applyFont="1" applyBorder="1" applyAlignment="1">
      <alignment horizontal="center" vertical="center" wrapText="1"/>
    </xf>
    <xf numFmtId="0" fontId="45" fillId="0" borderId="351" xfId="71" applyFont="1" applyBorder="1" applyAlignment="1">
      <alignment horizontal="center" vertical="center" wrapText="1"/>
    </xf>
    <xf numFmtId="0" fontId="48" fillId="0" borderId="352" xfId="74" applyFont="1" applyBorder="1" applyAlignment="1">
      <alignment horizontal="center" vertical="center" wrapText="1"/>
    </xf>
    <xf numFmtId="0" fontId="48" fillId="0" borderId="188" xfId="74" applyFont="1" applyBorder="1" applyAlignment="1">
      <alignment horizontal="center" vertical="center" wrapText="1"/>
    </xf>
    <xf numFmtId="0" fontId="48" fillId="0" borderId="20" xfId="74" applyFont="1" applyBorder="1" applyAlignment="1">
      <alignment horizontal="center" vertical="center" wrapText="1"/>
    </xf>
    <xf numFmtId="0" fontId="55" fillId="0" borderId="5" xfId="74" applyFont="1" applyBorder="1" applyAlignment="1">
      <alignment vertical="center" wrapText="1"/>
    </xf>
    <xf numFmtId="0" fontId="45" fillId="0" borderId="19" xfId="62" applyFont="1" applyBorder="1" applyAlignment="1">
      <alignment horizontal="center" vertical="center"/>
    </xf>
    <xf numFmtId="0" fontId="48" fillId="0" borderId="6" xfId="74" applyFont="1" applyBorder="1" applyAlignment="1">
      <alignment horizontal="center" vertical="center" wrapText="1"/>
    </xf>
    <xf numFmtId="0" fontId="48" fillId="0" borderId="14" xfId="74" applyFont="1" applyBorder="1" applyAlignment="1">
      <alignment horizontal="center" vertical="center" wrapText="1"/>
    </xf>
    <xf numFmtId="0" fontId="55" fillId="0" borderId="17" xfId="74" applyFont="1" applyBorder="1" applyAlignment="1">
      <alignment vertical="center" wrapText="1"/>
    </xf>
    <xf numFmtId="0" fontId="45" fillId="0" borderId="14" xfId="74" applyFont="1" applyBorder="1" applyAlignment="1">
      <alignment vertical="center" wrapText="1"/>
    </xf>
    <xf numFmtId="0" fontId="45" fillId="0" borderId="19" xfId="62" applyFont="1" applyBorder="1" applyAlignment="1">
      <alignment horizontal="center" vertical="center" wrapText="1"/>
    </xf>
    <xf numFmtId="0" fontId="48" fillId="0" borderId="90" xfId="74" applyFont="1" applyBorder="1" applyAlignment="1">
      <alignment vertical="center" wrapText="1"/>
    </xf>
    <xf numFmtId="0" fontId="45" fillId="0" borderId="160" xfId="71" applyFont="1" applyBorder="1" applyAlignment="1">
      <alignment horizontal="center" vertical="center" wrapText="1"/>
    </xf>
    <xf numFmtId="0" fontId="45" fillId="0" borderId="162" xfId="71" applyFont="1" applyBorder="1" applyAlignment="1">
      <alignment horizontal="center" vertical="center" wrapText="1"/>
    </xf>
    <xf numFmtId="0" fontId="45" fillId="0" borderId="169" xfId="71" applyFont="1" applyBorder="1" applyAlignment="1">
      <alignment horizontal="center" vertical="center" wrapText="1"/>
    </xf>
    <xf numFmtId="0" fontId="38" fillId="0" borderId="17" xfId="74" applyFont="1" applyBorder="1" applyAlignment="1">
      <alignment horizontal="center" vertical="center" wrapText="1"/>
    </xf>
    <xf numFmtId="0" fontId="48" fillId="0" borderId="88" xfId="74" applyFont="1" applyBorder="1" applyAlignment="1">
      <alignment horizontal="center" vertical="center" wrapText="1"/>
    </xf>
    <xf numFmtId="0" fontId="48" fillId="0" borderId="10" xfId="74" applyFont="1" applyBorder="1" applyAlignment="1">
      <alignment horizontal="center" vertical="center" wrapText="1"/>
    </xf>
    <xf numFmtId="0" fontId="45" fillId="0" borderId="21" xfId="74" applyFont="1" applyBorder="1" applyAlignment="1">
      <alignment vertical="center" wrapText="1"/>
    </xf>
    <xf numFmtId="0" fontId="45" fillId="0" borderId="189" xfId="62" applyFont="1" applyBorder="1" applyAlignment="1">
      <alignment horizontal="center" vertical="center"/>
    </xf>
    <xf numFmtId="0" fontId="45" fillId="0" borderId="14" xfId="62" applyFont="1" applyBorder="1" applyAlignment="1">
      <alignment horizontal="center" vertical="center"/>
    </xf>
    <xf numFmtId="0" fontId="45" fillId="0" borderId="197" xfId="74" applyFont="1" applyBorder="1" applyAlignment="1">
      <alignment horizontal="center" vertical="center" wrapText="1"/>
    </xf>
    <xf numFmtId="0" fontId="48" fillId="0" borderId="11" xfId="74" applyFont="1" applyBorder="1" applyAlignment="1">
      <alignment horizontal="center" vertical="center" wrapText="1"/>
    </xf>
    <xf numFmtId="0" fontId="45" fillId="0" borderId="88" xfId="74" applyFont="1" applyBorder="1" applyAlignment="1">
      <alignment vertical="center" wrapText="1"/>
    </xf>
    <xf numFmtId="0" fontId="48" fillId="0" borderId="11" xfId="74" applyFont="1" applyBorder="1">
      <alignment vertical="center"/>
    </xf>
    <xf numFmtId="0" fontId="48" fillId="0" borderId="21" xfId="74" applyFont="1" applyBorder="1">
      <alignment vertical="center"/>
    </xf>
    <xf numFmtId="0" fontId="45" fillId="0" borderId="3" xfId="62" applyFont="1" applyBorder="1" applyAlignment="1">
      <alignment horizontal="center" vertical="center"/>
    </xf>
    <xf numFmtId="0" fontId="48" fillId="0" borderId="3" xfId="74" applyFont="1" applyBorder="1">
      <alignment vertical="center"/>
    </xf>
    <xf numFmtId="0" fontId="48" fillId="0" borderId="156" xfId="74" applyFont="1" applyBorder="1">
      <alignment vertical="center"/>
    </xf>
    <xf numFmtId="0" fontId="45" fillId="0" borderId="342" xfId="62" applyFont="1" applyBorder="1" applyAlignment="1">
      <alignment horizontal="center" vertical="center"/>
    </xf>
    <xf numFmtId="0" fontId="48" fillId="0" borderId="342" xfId="74" applyFont="1" applyBorder="1">
      <alignment vertical="center"/>
    </xf>
    <xf numFmtId="0" fontId="48" fillId="0" borderId="257" xfId="74" applyFont="1" applyBorder="1">
      <alignment vertical="center"/>
    </xf>
    <xf numFmtId="0" fontId="45" fillId="0" borderId="158" xfId="71" applyFont="1" applyBorder="1" applyAlignment="1">
      <alignment horizontal="center" vertical="center" wrapText="1"/>
    </xf>
    <xf numFmtId="0" fontId="45" fillId="0" borderId="0" xfId="71" applyFont="1" applyAlignment="1">
      <alignment horizontal="center" vertical="center" wrapText="1"/>
    </xf>
    <xf numFmtId="0" fontId="45" fillId="0" borderId="197" xfId="74" applyFont="1" applyBorder="1" applyAlignment="1">
      <alignment vertical="center" wrapText="1"/>
    </xf>
    <xf numFmtId="0" fontId="48" fillId="0" borderId="81" xfId="74" applyFont="1" applyBorder="1" applyAlignment="1">
      <alignment vertical="center" wrapText="1"/>
    </xf>
    <xf numFmtId="0" fontId="48" fillId="0" borderId="89" xfId="74" applyFont="1" applyBorder="1" applyAlignment="1">
      <alignment vertical="center" wrapText="1"/>
    </xf>
    <xf numFmtId="0" fontId="45" fillId="0" borderId="81" xfId="74" applyFont="1" applyBorder="1" applyAlignment="1">
      <alignment vertical="center" wrapText="1"/>
    </xf>
    <xf numFmtId="0" fontId="38" fillId="0" borderId="5" xfId="71" applyFont="1" applyBorder="1" applyAlignment="1">
      <alignment horizontal="center" vertical="center" wrapText="1"/>
    </xf>
    <xf numFmtId="0" fontId="45" fillId="0" borderId="10" xfId="74" applyFont="1" applyBorder="1" applyAlignment="1">
      <alignment vertical="center" wrapText="1"/>
    </xf>
    <xf numFmtId="0" fontId="48" fillId="0" borderId="0" xfId="74" applyFont="1" applyAlignment="1">
      <alignment horizontal="center" vertical="center" wrapText="1"/>
    </xf>
    <xf numFmtId="0" fontId="48" fillId="0" borderId="197" xfId="74" applyFont="1" applyBorder="1" applyAlignment="1">
      <alignment vertical="center" wrapText="1"/>
    </xf>
    <xf numFmtId="0" fontId="45" fillId="0" borderId="10" xfId="74" applyFont="1" applyBorder="1" applyAlignment="1">
      <alignment horizontal="center" vertical="center" wrapText="1"/>
    </xf>
    <xf numFmtId="0" fontId="38" fillId="0" borderId="353" xfId="62" applyFont="1" applyBorder="1" applyAlignment="1">
      <alignment horizontal="center" vertical="center" wrapText="1"/>
    </xf>
    <xf numFmtId="0" fontId="38" fillId="0" borderId="93" xfId="62" applyFont="1" applyBorder="1" applyAlignment="1">
      <alignment horizontal="center" vertical="center" wrapText="1"/>
    </xf>
    <xf numFmtId="49" fontId="38" fillId="0" borderId="4" xfId="71" applyNumberFormat="1" applyFont="1" applyBorder="1" applyAlignment="1">
      <alignment horizontal="center" vertical="center" wrapText="1"/>
    </xf>
    <xf numFmtId="49" fontId="38" fillId="0" borderId="0" xfId="71" applyNumberFormat="1" applyFont="1" applyAlignment="1">
      <alignment horizontal="center" vertical="center" wrapText="1"/>
    </xf>
    <xf numFmtId="0" fontId="38" fillId="0" borderId="17" xfId="99" applyFont="1" applyBorder="1" applyAlignment="1">
      <alignment horizontal="center" vertical="center" wrapText="1"/>
    </xf>
    <xf numFmtId="0" fontId="38" fillId="0" borderId="5" xfId="99" applyFont="1" applyBorder="1" applyAlignment="1">
      <alignment horizontal="center" vertical="center" wrapText="1"/>
    </xf>
    <xf numFmtId="0" fontId="48" fillId="0" borderId="19" xfId="74" applyFont="1" applyBorder="1" applyAlignment="1">
      <alignment horizontal="center" vertical="center" wrapText="1"/>
    </xf>
    <xf numFmtId="0" fontId="38" fillId="0" borderId="197" xfId="99" applyFont="1" applyBorder="1" applyAlignment="1">
      <alignment horizontal="center" vertical="center" wrapText="1"/>
    </xf>
    <xf numFmtId="0" fontId="38" fillId="0" borderId="81" xfId="99" applyFont="1" applyBorder="1" applyAlignment="1">
      <alignment horizontal="center" vertical="center" wrapText="1"/>
    </xf>
    <xf numFmtId="0" fontId="38" fillId="0" borderId="351" xfId="62" applyFont="1" applyBorder="1" applyAlignment="1">
      <alignment horizontal="center" vertical="center" wrapText="1"/>
    </xf>
    <xf numFmtId="0" fontId="38" fillId="0" borderId="352" xfId="62" applyFont="1" applyBorder="1" applyAlignment="1">
      <alignment horizontal="center" vertical="center" wrapText="1"/>
    </xf>
    <xf numFmtId="0" fontId="38" fillId="0" borderId="92" xfId="62" applyFont="1" applyBorder="1" applyAlignment="1">
      <alignment horizontal="center" vertical="center" wrapText="1"/>
    </xf>
    <xf numFmtId="0" fontId="48" fillId="0" borderId="353" xfId="74" applyFont="1" applyBorder="1" applyAlignment="1">
      <alignment horizontal="center" vertical="center" wrapText="1"/>
    </xf>
    <xf numFmtId="0" fontId="38" fillId="0" borderId="160" xfId="62" applyFont="1" applyBorder="1" applyAlignment="1">
      <alignment horizontal="center" vertical="center" wrapText="1"/>
    </xf>
    <xf numFmtId="0" fontId="48" fillId="0" borderId="93" xfId="74" applyFont="1" applyBorder="1" applyAlignment="1">
      <alignment horizontal="center" vertical="center" wrapText="1"/>
    </xf>
    <xf numFmtId="0" fontId="38" fillId="0" borderId="5" xfId="62" applyFont="1" applyBorder="1" applyAlignment="1">
      <alignment horizontal="center" vertical="center"/>
    </xf>
    <xf numFmtId="0" fontId="38" fillId="0" borderId="106" xfId="62" applyFont="1" applyBorder="1" applyAlignment="1">
      <alignment horizontal="center" vertical="center" wrapText="1"/>
    </xf>
    <xf numFmtId="0" fontId="48" fillId="0" borderId="3" xfId="74" applyFont="1" applyBorder="1" applyAlignment="1">
      <alignment horizontal="center" vertical="center" wrapText="1"/>
    </xf>
    <xf numFmtId="0" fontId="38" fillId="0" borderId="88" xfId="99" applyFont="1" applyBorder="1" applyAlignment="1">
      <alignment horizontal="center" vertical="center" wrapText="1"/>
    </xf>
    <xf numFmtId="0" fontId="38" fillId="0" borderId="106" xfId="74" applyFont="1" applyBorder="1" applyAlignment="1">
      <alignment horizontal="left" vertical="center" wrapText="1"/>
    </xf>
    <xf numFmtId="0" fontId="38" fillId="0" borderId="3" xfId="74" applyFont="1" applyBorder="1" applyAlignment="1">
      <alignment horizontal="left" vertical="center"/>
    </xf>
    <xf numFmtId="0" fontId="38" fillId="0" borderId="15" xfId="72" applyFont="1" applyBorder="1">
      <alignment vertical="center"/>
    </xf>
    <xf numFmtId="0" fontId="48" fillId="0" borderId="186" xfId="74" applyFont="1" applyBorder="1">
      <alignment vertical="center"/>
    </xf>
    <xf numFmtId="0" fontId="38" fillId="0" borderId="11" xfId="74" applyFont="1" applyBorder="1" applyAlignment="1">
      <alignment horizontal="center" vertical="center" wrapText="1"/>
    </xf>
    <xf numFmtId="0" fontId="38" fillId="0" borderId="120" xfId="74" applyFont="1" applyBorder="1" applyAlignment="1">
      <alignment horizontal="left" vertical="center"/>
    </xf>
    <xf numFmtId="0" fontId="38" fillId="0" borderId="19" xfId="99" applyFont="1" applyBorder="1" applyAlignment="1">
      <alignment horizontal="center" vertical="center" wrapText="1"/>
    </xf>
    <xf numFmtId="0" fontId="38" fillId="0" borderId="90" xfId="62" applyFont="1" applyBorder="1" applyAlignment="1">
      <alignment horizontal="center" vertical="center" wrapText="1"/>
    </xf>
    <xf numFmtId="0" fontId="48" fillId="0" borderId="106" xfId="74" applyFont="1" applyBorder="1" applyAlignment="1">
      <alignment horizontal="center" vertical="center" wrapText="1"/>
    </xf>
    <xf numFmtId="0" fontId="38" fillId="0" borderId="23" xfId="99" applyFont="1" applyBorder="1" applyAlignment="1">
      <alignment horizontal="center" vertical="center" wrapText="1"/>
    </xf>
    <xf numFmtId="0" fontId="38" fillId="0" borderId="6" xfId="99" applyFont="1" applyBorder="1" applyAlignment="1">
      <alignment horizontal="center" vertical="center" wrapText="1"/>
    </xf>
    <xf numFmtId="0" fontId="38" fillId="0" borderId="80" xfId="99" applyFont="1" applyBorder="1" applyAlignment="1">
      <alignment horizontal="center" vertical="center" wrapText="1"/>
    </xf>
    <xf numFmtId="0" fontId="38" fillId="0" borderId="17" xfId="62" applyFont="1" applyBorder="1" applyAlignment="1">
      <alignment horizontal="center" vertical="center" wrapText="1"/>
    </xf>
    <xf numFmtId="0" fontId="38" fillId="0" borderId="149" xfId="62" applyFont="1" applyBorder="1" applyAlignment="1">
      <alignment horizontal="center" vertical="center" wrapText="1"/>
    </xf>
    <xf numFmtId="0" fontId="38" fillId="0" borderId="18" xfId="62" applyFont="1" applyBorder="1" applyAlignment="1">
      <alignment horizontal="center" vertical="center" wrapText="1"/>
    </xf>
    <xf numFmtId="49" fontId="38" fillId="0" borderId="10" xfId="71" applyNumberFormat="1" applyFont="1" applyBorder="1" applyAlignment="1">
      <alignment horizontal="center" vertical="center" wrapText="1"/>
    </xf>
    <xf numFmtId="49" fontId="38" fillId="0" borderId="84" xfId="71" applyNumberFormat="1" applyFont="1" applyBorder="1" applyAlignment="1">
      <alignment horizontal="center" vertical="center" wrapText="1"/>
    </xf>
    <xf numFmtId="0" fontId="38" fillId="0" borderId="23" xfId="62" applyFont="1" applyBorder="1" applyAlignment="1">
      <alignment horizontal="center" vertical="center" wrapText="1"/>
    </xf>
    <xf numFmtId="0" fontId="48" fillId="0" borderId="18" xfId="74" applyFont="1" applyBorder="1" applyAlignment="1">
      <alignment horizontal="center" vertical="center" wrapText="1"/>
    </xf>
    <xf numFmtId="0" fontId="7" fillId="0" borderId="10" xfId="82" applyFont="1" applyBorder="1" applyAlignment="1">
      <alignment horizontal="center" vertical="center" wrapText="1"/>
    </xf>
    <xf numFmtId="0" fontId="7" fillId="0" borderId="11" xfId="82" applyFont="1" applyBorder="1" applyAlignment="1">
      <alignment horizontal="center" vertical="center" wrapText="1"/>
    </xf>
    <xf numFmtId="0" fontId="7" fillId="0" borderId="21" xfId="82" applyFont="1" applyBorder="1" applyAlignment="1">
      <alignment horizontal="center" vertical="center" wrapText="1"/>
    </xf>
    <xf numFmtId="0" fontId="7" fillId="0" borderId="5" xfId="82" applyFont="1" applyBorder="1" applyAlignment="1">
      <alignment horizontal="center" vertical="center"/>
    </xf>
    <xf numFmtId="0" fontId="7" fillId="0" borderId="10" xfId="104" applyFont="1" applyBorder="1" applyAlignment="1">
      <alignment horizontal="center" vertical="center" wrapText="1"/>
    </xf>
    <xf numFmtId="0" fontId="7" fillId="0" borderId="11" xfId="57" applyFont="1" applyBorder="1" applyAlignment="1">
      <alignment horizontal="center" vertical="center" wrapText="1"/>
    </xf>
    <xf numFmtId="0" fontId="7" fillId="0" borderId="73" xfId="82" applyFont="1" applyBorder="1" applyAlignment="1">
      <alignment horizontal="center" vertical="center"/>
    </xf>
    <xf numFmtId="0" fontId="7" fillId="0" borderId="144" xfId="82" applyFont="1" applyBorder="1" applyAlignment="1">
      <alignment horizontal="center" vertical="center"/>
    </xf>
    <xf numFmtId="0" fontId="7" fillId="0" borderId="12" xfId="82" applyFont="1" applyBorder="1" applyAlignment="1">
      <alignment horizontal="center" vertical="center"/>
    </xf>
    <xf numFmtId="0" fontId="7" fillId="0" borderId="0" xfId="84" applyFont="1" applyAlignment="1">
      <alignment horizontal="left" wrapText="1"/>
    </xf>
    <xf numFmtId="0" fontId="7" fillId="0" borderId="10" xfId="57" applyFont="1" applyBorder="1" applyAlignment="1">
      <alignment horizontal="center" vertical="center" wrapText="1"/>
    </xf>
    <xf numFmtId="0" fontId="172" fillId="0" borderId="10" xfId="58" applyFont="1" applyBorder="1" applyAlignment="1">
      <alignment horizontal="center" vertical="center" wrapText="1"/>
    </xf>
    <xf numFmtId="0" fontId="172" fillId="0" borderId="11" xfId="58" applyFont="1" applyBorder="1" applyAlignment="1">
      <alignment horizontal="center" vertical="center" wrapText="1"/>
    </xf>
    <xf numFmtId="0" fontId="172" fillId="0" borderId="21" xfId="58" applyFont="1" applyBorder="1" applyAlignment="1">
      <alignment horizontal="center" vertical="center" wrapText="1"/>
    </xf>
    <xf numFmtId="0" fontId="171" fillId="0" borderId="10" xfId="82" applyFont="1" applyBorder="1" applyAlignment="1">
      <alignment horizontal="center" vertical="center" wrapText="1"/>
    </xf>
    <xf numFmtId="0" fontId="171" fillId="0" borderId="11" xfId="82" applyFont="1" applyBorder="1" applyAlignment="1">
      <alignment horizontal="center" vertical="center" wrapText="1"/>
    </xf>
    <xf numFmtId="0" fontId="171" fillId="0" borderId="21" xfId="82" applyFont="1" applyBorder="1" applyAlignment="1">
      <alignment horizontal="center" vertical="center" wrapText="1"/>
    </xf>
    <xf numFmtId="0" fontId="171" fillId="0" borderId="73" xfId="104" applyFont="1" applyBorder="1" applyAlignment="1">
      <alignment horizontal="center" vertical="center" wrapText="1"/>
    </xf>
    <xf numFmtId="0" fontId="171" fillId="0" borderId="144" xfId="104" applyFont="1" applyBorder="1" applyAlignment="1">
      <alignment horizontal="center" vertical="center" wrapText="1"/>
    </xf>
    <xf numFmtId="0" fontId="171" fillId="0" borderId="12" xfId="104" applyFont="1" applyBorder="1" applyAlignment="1">
      <alignment horizontal="center" vertical="center" wrapText="1"/>
    </xf>
    <xf numFmtId="0" fontId="171" fillId="0" borderId="10" xfId="58" applyFont="1" applyBorder="1" applyAlignment="1">
      <alignment horizontal="center" vertical="center" wrapText="1"/>
    </xf>
    <xf numFmtId="0" fontId="170" fillId="0" borderId="21" xfId="0" applyFont="1" applyBorder="1" applyAlignment="1">
      <alignment horizontal="center" vertical="center" wrapText="1"/>
    </xf>
    <xf numFmtId="0" fontId="171" fillId="0" borderId="73" xfId="82" applyFont="1" applyBorder="1" applyAlignment="1">
      <alignment horizontal="center" vertical="center"/>
    </xf>
    <xf numFmtId="0" fontId="171" fillId="0" borderId="144" xfId="82" applyFont="1" applyBorder="1" applyAlignment="1">
      <alignment horizontal="center" vertical="center"/>
    </xf>
    <xf numFmtId="0" fontId="171" fillId="0" borderId="12" xfId="82" applyFont="1" applyBorder="1" applyAlignment="1">
      <alignment horizontal="center" vertical="center"/>
    </xf>
    <xf numFmtId="0" fontId="171" fillId="0" borderId="10" xfId="84" applyFont="1" applyBorder="1" applyAlignment="1">
      <alignment horizontal="center" vertical="center" wrapText="1"/>
    </xf>
    <xf numFmtId="0" fontId="171" fillId="0" borderId="11" xfId="84" applyFont="1" applyBorder="1" applyAlignment="1">
      <alignment horizontal="center" vertical="center" wrapText="1"/>
    </xf>
    <xf numFmtId="0" fontId="171" fillId="0" borderId="21" xfId="84" applyFont="1" applyBorder="1" applyAlignment="1">
      <alignment horizontal="center" vertical="center" wrapText="1"/>
    </xf>
    <xf numFmtId="0" fontId="172" fillId="0" borderId="0" xfId="84" applyFont="1" applyAlignment="1">
      <alignment horizontal="left" wrapText="1"/>
    </xf>
    <xf numFmtId="0" fontId="171" fillId="0" borderId="10" xfId="84" applyFont="1" applyBorder="1" applyAlignment="1">
      <alignment horizontal="distributed" vertical="center" wrapText="1"/>
    </xf>
    <xf numFmtId="0" fontId="171" fillId="0" borderId="11" xfId="84" applyFont="1" applyBorder="1" applyAlignment="1">
      <alignment horizontal="distributed" vertical="center" wrapText="1"/>
    </xf>
    <xf numFmtId="0" fontId="170" fillId="0" borderId="21" xfId="0" applyFont="1" applyBorder="1" applyAlignment="1">
      <alignment horizontal="distributed" vertical="center" wrapText="1"/>
    </xf>
    <xf numFmtId="194" fontId="172" fillId="0" borderId="168" xfId="104" applyNumberFormat="1" applyFont="1" applyBorder="1" applyAlignment="1" applyProtection="1">
      <alignment vertical="center"/>
      <protection locked="0"/>
    </xf>
    <xf numFmtId="194" fontId="172" fillId="0" borderId="354" xfId="104" applyNumberFormat="1" applyFont="1" applyBorder="1" applyAlignment="1" applyProtection="1">
      <alignment vertical="center"/>
      <protection locked="0"/>
    </xf>
    <xf numFmtId="194" fontId="172" fillId="0" borderId="180" xfId="104" applyNumberFormat="1" applyFont="1" applyBorder="1" applyAlignment="1" applyProtection="1">
      <alignment vertical="center"/>
      <protection locked="0"/>
    </xf>
    <xf numFmtId="194" fontId="172" fillId="0" borderId="355" xfId="104" applyNumberFormat="1" applyFont="1" applyBorder="1" applyAlignment="1" applyProtection="1">
      <alignment vertical="center"/>
      <protection locked="0"/>
    </xf>
    <xf numFmtId="194" fontId="172" fillId="0" borderId="356" xfId="104" applyNumberFormat="1" applyFont="1" applyBorder="1" applyAlignment="1" applyProtection="1">
      <alignment vertical="center"/>
      <protection locked="0"/>
    </xf>
    <xf numFmtId="194" fontId="172" fillId="0" borderId="357" xfId="104" applyNumberFormat="1" applyFont="1" applyBorder="1" applyAlignment="1" applyProtection="1">
      <alignment vertical="center"/>
      <protection locked="0"/>
    </xf>
    <xf numFmtId="194" fontId="172" fillId="0" borderId="358" xfId="104" applyNumberFormat="1" applyFont="1" applyBorder="1" applyAlignment="1" applyProtection="1">
      <alignment vertical="center"/>
      <protection locked="0"/>
    </xf>
    <xf numFmtId="194" fontId="172" fillId="0" borderId="359" xfId="104" applyNumberFormat="1" applyFont="1" applyBorder="1" applyAlignment="1" applyProtection="1">
      <alignment vertical="center"/>
      <protection locked="0"/>
    </xf>
    <xf numFmtId="194" fontId="142" fillId="0" borderId="359" xfId="104" applyNumberFormat="1" applyFont="1" applyBorder="1" applyAlignment="1" applyProtection="1">
      <alignment vertical="center"/>
      <protection locked="0"/>
    </xf>
    <xf numFmtId="194" fontId="172" fillId="0" borderId="173" xfId="104" applyNumberFormat="1" applyFont="1" applyBorder="1" applyAlignment="1" applyProtection="1">
      <alignment vertical="center"/>
      <protection locked="0"/>
    </xf>
    <xf numFmtId="0" fontId="159" fillId="0" borderId="0" xfId="85" applyFont="1" applyAlignment="1">
      <alignment horizontal="left" wrapText="1"/>
    </xf>
    <xf numFmtId="0" fontId="171" fillId="0" borderId="10" xfId="104" applyFont="1" applyBorder="1" applyAlignment="1">
      <alignment horizontal="center" vertical="center" wrapText="1"/>
    </xf>
    <xf numFmtId="0" fontId="171" fillId="0" borderId="11" xfId="58" applyFont="1" applyBorder="1" applyAlignment="1">
      <alignment horizontal="center" vertical="center" wrapText="1"/>
    </xf>
    <xf numFmtId="0" fontId="171" fillId="0" borderId="5" xfId="58" applyFont="1" applyBorder="1" applyAlignment="1">
      <alignment horizontal="center" vertical="center" wrapText="1"/>
    </xf>
    <xf numFmtId="0" fontId="170" fillId="0" borderId="5" xfId="0" applyFont="1" applyBorder="1" applyAlignment="1">
      <alignment horizontal="center" vertical="center" wrapText="1"/>
    </xf>
    <xf numFmtId="0" fontId="171" fillId="0" borderId="73" xfId="58" applyFont="1" applyBorder="1" applyAlignment="1">
      <alignment horizontal="center" vertical="center" wrapText="1"/>
    </xf>
    <xf numFmtId="0" fontId="170" fillId="0" borderId="144" xfId="0" applyFont="1" applyBorder="1" applyAlignment="1">
      <alignment horizontal="center" vertical="center" wrapText="1"/>
    </xf>
    <xf numFmtId="0" fontId="170" fillId="0" borderId="12" xfId="0" applyFont="1" applyBorder="1" applyAlignment="1">
      <alignment horizontal="center" vertical="center" wrapText="1"/>
    </xf>
    <xf numFmtId="0" fontId="50" fillId="0" borderId="0" xfId="84" quotePrefix="1" applyFont="1" applyAlignment="1">
      <alignment horizontal="left" wrapText="1"/>
    </xf>
    <xf numFmtId="0" fontId="49" fillId="0" borderId="0" xfId="84" applyFont="1" applyAlignment="1">
      <alignment horizontal="left" wrapText="1"/>
    </xf>
    <xf numFmtId="0" fontId="0" fillId="0" borderId="0" xfId="0" applyAlignment="1">
      <alignment horizontal="left" wrapText="1"/>
    </xf>
    <xf numFmtId="0" fontId="0" fillId="0" borderId="21" xfId="0" applyBorder="1" applyAlignment="1">
      <alignment vertical="center" wrapText="1"/>
    </xf>
    <xf numFmtId="0" fontId="7" fillId="0" borderId="73" xfId="104" applyFont="1" applyBorder="1" applyAlignment="1">
      <alignment horizontal="center" vertical="center" wrapText="1"/>
    </xf>
    <xf numFmtId="0" fontId="0" fillId="0" borderId="12" xfId="0" applyBorder="1" applyAlignment="1">
      <alignment vertical="center" wrapText="1"/>
    </xf>
    <xf numFmtId="0" fontId="105" fillId="0" borderId="10"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5" xfId="80" applyFont="1" applyBorder="1" applyAlignment="1">
      <alignment horizontal="center" vertical="center" wrapText="1"/>
    </xf>
    <xf numFmtId="0" fontId="105" fillId="0" borderId="10" xfId="80" applyFont="1" applyBorder="1" applyAlignment="1">
      <alignment horizontal="center" vertical="center" wrapText="1"/>
    </xf>
    <xf numFmtId="0" fontId="105" fillId="0" borderId="5" xfId="0" applyFont="1" applyBorder="1" applyAlignment="1">
      <alignment horizontal="center" vertical="center" wrapText="1"/>
    </xf>
    <xf numFmtId="0" fontId="105" fillId="0" borderId="10" xfId="0" applyFont="1" applyBorder="1"/>
    <xf numFmtId="0" fontId="105" fillId="0" borderId="73" xfId="0" applyFont="1" applyBorder="1" applyAlignment="1">
      <alignment horizontal="center" vertical="center"/>
    </xf>
    <xf numFmtId="0" fontId="105" fillId="0" borderId="144" xfId="0" applyFont="1" applyBorder="1" applyAlignment="1">
      <alignment horizontal="center" vertical="center"/>
    </xf>
    <xf numFmtId="0" fontId="105" fillId="0" borderId="73" xfId="106" applyFont="1" applyBorder="1" applyAlignment="1">
      <alignment horizontal="center"/>
    </xf>
    <xf numFmtId="0" fontId="105" fillId="0" borderId="144" xfId="106" applyFont="1" applyBorder="1" applyAlignment="1">
      <alignment horizontal="center"/>
    </xf>
    <xf numFmtId="0" fontId="105" fillId="0" borderId="10" xfId="106" applyFont="1" applyBorder="1" applyAlignment="1">
      <alignment horizontal="center" vertical="center"/>
    </xf>
    <xf numFmtId="0" fontId="105" fillId="0" borderId="11" xfId="106" quotePrefix="1" applyFont="1" applyBorder="1" applyAlignment="1">
      <alignment horizontal="center" vertical="center"/>
    </xf>
    <xf numFmtId="0" fontId="105" fillId="0" borderId="10" xfId="82" applyFont="1" applyBorder="1" applyAlignment="1">
      <alignment horizontal="left" vertical="center" wrapText="1"/>
    </xf>
    <xf numFmtId="0" fontId="105" fillId="0" borderId="11" xfId="82" applyFont="1" applyBorder="1" applyAlignment="1">
      <alignment horizontal="left" vertical="center" wrapText="1"/>
    </xf>
    <xf numFmtId="0" fontId="105" fillId="0" borderId="21" xfId="82" applyFont="1" applyBorder="1" applyAlignment="1">
      <alignment horizontal="left" vertical="center" wrapText="1"/>
    </xf>
    <xf numFmtId="0" fontId="105" fillId="0" borderId="5" xfId="106" applyFont="1" applyBorder="1" applyAlignment="1">
      <alignment horizontal="center" vertical="center"/>
    </xf>
    <xf numFmtId="0" fontId="105" fillId="0" borderId="12" xfId="106" applyFont="1" applyBorder="1" applyAlignment="1">
      <alignment horizontal="center"/>
    </xf>
    <xf numFmtId="0" fontId="105" fillId="0" borderId="5" xfId="82" applyFont="1" applyBorder="1" applyAlignment="1">
      <alignment horizontal="center" vertical="center" wrapText="1"/>
    </xf>
    <xf numFmtId="179" fontId="105" fillId="0" borderId="10" xfId="122" applyNumberFormat="1" applyFont="1" applyFill="1" applyBorder="1" applyAlignment="1">
      <alignment horizontal="center" vertical="center" wrapText="1"/>
    </xf>
    <xf numFmtId="179" fontId="105" fillId="0" borderId="11" xfId="122" applyNumberFormat="1" applyFont="1" applyFill="1" applyBorder="1" applyAlignment="1">
      <alignment horizontal="center" vertical="center" wrapText="1"/>
    </xf>
    <xf numFmtId="179" fontId="105" fillId="0" borderId="84" xfId="122" applyNumberFormat="1" applyFont="1" applyFill="1" applyBorder="1" applyAlignment="1">
      <alignment horizontal="center" vertical="center" wrapText="1"/>
    </xf>
    <xf numFmtId="179" fontId="105" fillId="0" borderId="145" xfId="122" applyNumberFormat="1" applyFont="1" applyFill="1" applyBorder="1" applyAlignment="1">
      <alignment horizontal="center" vertical="center" wrapText="1"/>
    </xf>
    <xf numFmtId="179" fontId="105" fillId="0" borderId="10" xfId="122" applyNumberFormat="1" applyFont="1" applyFill="1" applyBorder="1" applyAlignment="1">
      <alignment horizontal="center" vertical="center"/>
    </xf>
    <xf numFmtId="179" fontId="105" fillId="0" borderId="11" xfId="122" applyNumberFormat="1" applyFont="1" applyFill="1" applyBorder="1" applyAlignment="1">
      <alignment horizontal="center" vertical="center"/>
    </xf>
    <xf numFmtId="0" fontId="105" fillId="0" borderId="10" xfId="0" applyFont="1" applyBorder="1" applyAlignment="1">
      <alignment horizontal="left" vertical="center" wrapText="1"/>
    </xf>
    <xf numFmtId="0" fontId="105" fillId="0" borderId="11" xfId="0" applyFont="1" applyBorder="1" applyAlignment="1">
      <alignment horizontal="left" vertical="center" wrapText="1"/>
    </xf>
    <xf numFmtId="0" fontId="105" fillId="0" borderId="21" xfId="0" applyFont="1" applyBorder="1" applyAlignment="1">
      <alignment horizontal="left" vertical="center" wrapText="1"/>
    </xf>
    <xf numFmtId="0" fontId="105" fillId="0" borderId="5" xfId="0" applyFont="1" applyBorder="1" applyAlignment="1">
      <alignment horizontal="distributed" vertical="center"/>
    </xf>
    <xf numFmtId="0" fontId="101" fillId="0" borderId="11" xfId="0" applyFont="1" applyBorder="1"/>
    <xf numFmtId="0" fontId="7" fillId="0" borderId="73" xfId="115" applyFont="1" applyBorder="1" applyAlignment="1">
      <alignment horizontal="center" vertical="center" wrapText="1"/>
    </xf>
    <xf numFmtId="0" fontId="0" fillId="0" borderId="144" xfId="0" applyBorder="1" applyAlignment="1">
      <alignment horizontal="center" vertical="center" wrapText="1"/>
    </xf>
    <xf numFmtId="0" fontId="0" fillId="0" borderId="12" xfId="0" applyBorder="1" applyAlignment="1">
      <alignment horizontal="center" vertical="center" wrapText="1"/>
    </xf>
    <xf numFmtId="0" fontId="7" fillId="0" borderId="10"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144" xfId="104" applyFont="1" applyBorder="1" applyAlignment="1">
      <alignment horizontal="center" vertical="center" wrapText="1"/>
    </xf>
    <xf numFmtId="0" fontId="7" fillId="0" borderId="12" xfId="104"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1" xfId="0" applyFont="1" applyBorder="1" applyAlignment="1">
      <alignment horizontal="left" vertical="center" wrapText="1"/>
    </xf>
    <xf numFmtId="0" fontId="7" fillId="0" borderId="5" xfId="0" applyFont="1" applyBorder="1" applyAlignment="1">
      <alignment horizontal="distributed" vertical="center"/>
    </xf>
    <xf numFmtId="179" fontId="7" fillId="0" borderId="10" xfId="122" applyNumberFormat="1" applyFont="1" applyFill="1" applyBorder="1" applyAlignment="1">
      <alignment horizontal="center" vertical="center" wrapText="1"/>
    </xf>
    <xf numFmtId="0" fontId="0" fillId="0" borderId="21" xfId="0" applyBorder="1" applyAlignment="1">
      <alignment horizontal="center" vertical="center" wrapText="1"/>
    </xf>
    <xf numFmtId="0" fontId="7" fillId="0" borderId="73" xfId="115" applyFont="1" applyBorder="1" applyAlignment="1">
      <alignment horizontal="center" vertical="center"/>
    </xf>
    <xf numFmtId="0" fontId="7" fillId="0" borderId="144" xfId="115" applyFont="1" applyBorder="1" applyAlignment="1">
      <alignment horizontal="center" vertical="center"/>
    </xf>
    <xf numFmtId="0" fontId="7" fillId="0" borderId="12" xfId="115" applyFont="1" applyBorder="1" applyAlignment="1">
      <alignment horizontal="center" vertical="center"/>
    </xf>
    <xf numFmtId="0" fontId="105" fillId="0" borderId="21" xfId="0" applyFont="1" applyBorder="1" applyAlignment="1">
      <alignment horizontal="center" vertical="center" wrapText="1"/>
    </xf>
    <xf numFmtId="0" fontId="105" fillId="0" borderId="0" xfId="93" applyFont="1" applyAlignment="1">
      <alignment horizontal="left" vertical="center" wrapText="1"/>
    </xf>
    <xf numFmtId="0" fontId="105" fillId="0" borderId="5" xfId="103" applyFont="1" applyBorder="1" applyAlignment="1">
      <alignment horizontal="distributed" vertical="center" wrapText="1"/>
    </xf>
    <xf numFmtId="0" fontId="105" fillId="0" borderId="10" xfId="103" applyFont="1" applyBorder="1" applyAlignment="1">
      <alignment vertical="center" wrapText="1"/>
    </xf>
    <xf numFmtId="0" fontId="105" fillId="0" borderId="10" xfId="103" applyFont="1" applyBorder="1" applyAlignment="1">
      <alignment horizontal="center" vertical="center" wrapText="1"/>
    </xf>
    <xf numFmtId="0" fontId="105" fillId="0" borderId="11" xfId="103" applyFont="1" applyBorder="1" applyAlignment="1">
      <alignment horizontal="center" vertical="center" wrapText="1"/>
    </xf>
    <xf numFmtId="0" fontId="105" fillId="0" borderId="21" xfId="103" applyFont="1" applyBorder="1" applyAlignment="1">
      <alignment horizontal="center" vertical="center" wrapText="1"/>
    </xf>
    <xf numFmtId="0" fontId="105" fillId="0" borderId="10" xfId="103" applyFont="1" applyBorder="1" applyAlignment="1">
      <alignment horizontal="center" vertical="center"/>
    </xf>
    <xf numFmtId="0" fontId="105" fillId="0" borderId="11" xfId="103" applyFont="1" applyBorder="1" applyAlignment="1">
      <alignment horizontal="center" vertical="center"/>
    </xf>
    <xf numFmtId="0" fontId="105" fillId="0" borderId="21" xfId="103" applyFont="1" applyBorder="1" applyAlignment="1">
      <alignment horizontal="center" vertical="center"/>
    </xf>
    <xf numFmtId="49" fontId="105" fillId="0" borderId="10" xfId="103" applyNumberFormat="1" applyFont="1" applyBorder="1" applyAlignment="1">
      <alignment horizontal="center" vertical="center" wrapText="1"/>
    </xf>
    <xf numFmtId="49" fontId="105" fillId="0" borderId="11" xfId="103" applyNumberFormat="1" applyFont="1" applyBorder="1" applyAlignment="1">
      <alignment horizontal="center" vertical="center" wrapText="1"/>
    </xf>
    <xf numFmtId="0" fontId="105" fillId="0" borderId="5" xfId="91" applyFont="1" applyBorder="1" applyAlignment="1">
      <alignment horizontal="center" vertical="center" wrapText="1"/>
    </xf>
    <xf numFmtId="0" fontId="105" fillId="0" borderId="10" xfId="91" applyFont="1" applyBorder="1" applyAlignment="1">
      <alignment horizontal="center" vertical="center" wrapText="1"/>
    </xf>
    <xf numFmtId="0" fontId="105" fillId="0" borderId="5" xfId="103" applyFont="1" applyBorder="1" applyAlignment="1">
      <alignment horizontal="center" vertical="center" wrapText="1"/>
    </xf>
    <xf numFmtId="0" fontId="105" fillId="0" borderId="10" xfId="103" applyFont="1" applyBorder="1" applyAlignment="1">
      <alignment horizontal="distributed" vertical="center" wrapText="1"/>
    </xf>
    <xf numFmtId="0" fontId="38" fillId="0" borderId="73" xfId="86" applyFont="1" applyBorder="1" applyAlignment="1">
      <alignment horizontal="left" vertical="center"/>
    </xf>
    <xf numFmtId="0" fontId="48" fillId="0" borderId="144" xfId="98" applyFont="1" applyBorder="1" applyAlignment="1">
      <alignment horizontal="left" vertical="center"/>
    </xf>
    <xf numFmtId="0" fontId="48" fillId="0" borderId="12" xfId="98" applyFont="1" applyBorder="1" applyAlignment="1">
      <alignment horizontal="left" vertical="center"/>
    </xf>
    <xf numFmtId="0" fontId="38" fillId="0" borderId="5" xfId="86" applyFont="1" applyBorder="1" applyAlignment="1">
      <alignment horizontal="center" vertical="distributed" wrapText="1"/>
    </xf>
    <xf numFmtId="0" fontId="38" fillId="0" borderId="5" xfId="112" applyFont="1" applyBorder="1" applyAlignment="1">
      <alignment horizontal="center" vertical="center" wrapText="1"/>
    </xf>
    <xf numFmtId="0" fontId="38" fillId="0" borderId="5" xfId="86" applyFont="1" applyBorder="1" applyAlignment="1">
      <alignment horizontal="center" vertical="center"/>
    </xf>
    <xf numFmtId="0" fontId="105" fillId="0" borderId="10" xfId="115" applyFont="1" applyBorder="1" applyAlignment="1">
      <alignment horizontal="center" vertical="center"/>
    </xf>
    <xf numFmtId="0" fontId="105" fillId="0" borderId="11" xfId="115" applyFont="1" applyBorder="1" applyAlignment="1">
      <alignment horizontal="center" vertical="center"/>
    </xf>
    <xf numFmtId="0" fontId="105" fillId="0" borderId="10" xfId="0" applyFont="1" applyBorder="1" applyAlignment="1">
      <alignment horizontal="distributed" vertical="center" wrapText="1"/>
    </xf>
    <xf numFmtId="0" fontId="105" fillId="0" borderId="11" xfId="0" applyFont="1" applyBorder="1" applyAlignment="1">
      <alignment horizontal="distributed" vertical="center" wrapText="1"/>
    </xf>
    <xf numFmtId="0" fontId="105" fillId="0" borderId="5" xfId="115" applyFont="1" applyBorder="1" applyAlignment="1">
      <alignment horizontal="center" vertical="center"/>
    </xf>
    <xf numFmtId="0" fontId="105" fillId="0" borderId="84" xfId="115" applyFont="1" applyBorder="1" applyAlignment="1">
      <alignment horizontal="center" vertical="center" wrapText="1"/>
    </xf>
    <xf numFmtId="0" fontId="105" fillId="0" borderId="1" xfId="115" applyFont="1" applyBorder="1" applyAlignment="1">
      <alignment horizontal="center" vertical="center" wrapText="1"/>
    </xf>
    <xf numFmtId="49" fontId="158" fillId="0" borderId="5" xfId="72" applyNumberFormat="1" applyFont="1" applyBorder="1" applyAlignment="1">
      <alignment horizontal="center" vertical="center" wrapText="1"/>
    </xf>
    <xf numFmtId="0" fontId="158" fillId="0" borderId="5" xfId="55" applyFont="1" applyBorder="1" applyAlignment="1">
      <alignment horizontal="center" vertical="center" wrapText="1"/>
    </xf>
    <xf numFmtId="0" fontId="167" fillId="0" borderId="5" xfId="72" applyFont="1" applyBorder="1" applyAlignment="1">
      <alignment horizontal="center" vertical="center" wrapText="1"/>
    </xf>
    <xf numFmtId="0" fontId="158" fillId="0" borderId="23" xfId="0" applyFont="1" applyBorder="1" applyAlignment="1">
      <alignment horizontal="center" vertical="center" wrapText="1"/>
    </xf>
    <xf numFmtId="0" fontId="158" fillId="0" borderId="6" xfId="0" applyFont="1" applyBorder="1" applyAlignment="1">
      <alignment horizontal="center" vertical="center" wrapText="1"/>
    </xf>
    <xf numFmtId="0" fontId="158" fillId="0" borderId="14" xfId="0" applyFont="1" applyBorder="1" applyAlignment="1">
      <alignment horizontal="center" vertical="center" wrapText="1"/>
    </xf>
    <xf numFmtId="0" fontId="159" fillId="7" borderId="5" xfId="0" applyFont="1" applyFill="1" applyBorder="1" applyAlignment="1">
      <alignment horizontal="left" vertical="center" wrapText="1"/>
    </xf>
    <xf numFmtId="0" fontId="159" fillId="0" borderId="10" xfId="0" applyFont="1" applyBorder="1" applyAlignment="1">
      <alignment horizontal="center" vertical="center" wrapText="1"/>
    </xf>
    <xf numFmtId="0" fontId="159" fillId="0" borderId="11" xfId="0" applyFont="1" applyBorder="1" applyAlignment="1">
      <alignment horizontal="center" vertical="center" wrapText="1"/>
    </xf>
    <xf numFmtId="0" fontId="159" fillId="0" borderId="21" xfId="0" applyFont="1" applyBorder="1" applyAlignment="1">
      <alignment horizontal="center" vertical="center" wrapText="1"/>
    </xf>
    <xf numFmtId="0" fontId="159" fillId="7" borderId="19" xfId="0" applyFont="1" applyFill="1" applyBorder="1" applyAlignment="1">
      <alignment horizontal="left" vertical="center" wrapText="1"/>
    </xf>
    <xf numFmtId="0" fontId="159" fillId="7" borderId="21" xfId="0" applyFont="1" applyFill="1" applyBorder="1" applyAlignment="1">
      <alignment horizontal="left" vertical="center" wrapText="1"/>
    </xf>
    <xf numFmtId="0" fontId="159" fillId="0" borderId="76" xfId="0" applyFont="1" applyBorder="1" applyAlignment="1">
      <alignment horizontal="center" vertical="center" wrapText="1"/>
    </xf>
    <xf numFmtId="0" fontId="159" fillId="0" borderId="25" xfId="0" applyFont="1" applyBorder="1" applyAlignment="1">
      <alignment horizontal="center" vertical="center" wrapText="1"/>
    </xf>
    <xf numFmtId="0" fontId="159" fillId="0" borderId="118" xfId="0" applyFont="1" applyBorder="1" applyAlignment="1">
      <alignment horizontal="center" vertical="center" wrapText="1"/>
    </xf>
    <xf numFmtId="0" fontId="159" fillId="7" borderId="10" xfId="0" applyFont="1" applyFill="1" applyBorder="1" applyAlignment="1">
      <alignment horizontal="left" vertical="center" wrapText="1"/>
    </xf>
    <xf numFmtId="0" fontId="158" fillId="0" borderId="18" xfId="0" applyFont="1" applyBorder="1" applyAlignment="1">
      <alignment horizontal="center" vertical="center" wrapText="1"/>
    </xf>
    <xf numFmtId="0" fontId="158" fillId="0" borderId="13" xfId="0" applyFont="1" applyBorder="1" applyAlignment="1">
      <alignment horizontal="center" vertical="center" wrapText="1"/>
    </xf>
    <xf numFmtId="0" fontId="158" fillId="0" borderId="17" xfId="0" applyFont="1" applyBorder="1" applyAlignment="1">
      <alignment horizontal="center" vertical="center" wrapText="1"/>
    </xf>
    <xf numFmtId="0" fontId="158" fillId="0" borderId="5" xfId="0" applyFont="1" applyBorder="1" applyAlignment="1">
      <alignment horizontal="center" vertical="center" wrapText="1"/>
    </xf>
    <xf numFmtId="190" fontId="43" fillId="0" borderId="17" xfId="227" applyNumberFormat="1" applyFont="1" applyFill="1" applyBorder="1" applyAlignment="1" applyProtection="1">
      <alignment horizontal="center" vertical="center" wrapText="1"/>
    </xf>
    <xf numFmtId="190" fontId="43" fillId="0" borderId="18" xfId="227" applyNumberFormat="1" applyFont="1" applyFill="1" applyBorder="1" applyAlignment="1" applyProtection="1">
      <alignment horizontal="center" vertical="center" wrapText="1"/>
    </xf>
    <xf numFmtId="49" fontId="4" fillId="0" borderId="76" xfId="179" applyNumberFormat="1" applyFont="1" applyFill="1" applyBorder="1" applyAlignment="1" applyProtection="1">
      <alignment horizontal="center" vertical="center" wrapText="1"/>
    </xf>
    <xf numFmtId="49" fontId="4" fillId="0" borderId="25" xfId="179" applyNumberFormat="1" applyFont="1" applyFill="1" applyBorder="1" applyAlignment="1" applyProtection="1">
      <alignment horizontal="center" vertical="center" wrapText="1"/>
    </xf>
    <xf numFmtId="49" fontId="4" fillId="0" borderId="118" xfId="179" applyNumberFormat="1" applyFont="1" applyFill="1" applyBorder="1" applyAlignment="1" applyProtection="1">
      <alignment horizontal="center" vertical="center" wrapText="1"/>
    </xf>
    <xf numFmtId="0" fontId="16" fillId="0" borderId="197" xfId="72" applyFont="1" applyBorder="1" applyAlignment="1">
      <alignment horizontal="center" vertical="center" wrapText="1"/>
    </xf>
    <xf numFmtId="0" fontId="16" fillId="0" borderId="81" xfId="72" applyFont="1" applyBorder="1" applyAlignment="1">
      <alignment horizontal="center" vertical="center" wrapText="1"/>
    </xf>
    <xf numFmtId="0" fontId="16" fillId="0" borderId="89" xfId="72" applyFont="1" applyBorder="1" applyAlignment="1">
      <alignment horizontal="center" vertical="center" wrapText="1"/>
    </xf>
    <xf numFmtId="0" fontId="16" fillId="0" borderId="17" xfId="72" applyFont="1" applyBorder="1" applyAlignment="1">
      <alignment horizontal="center" vertical="center" wrapText="1"/>
    </xf>
    <xf numFmtId="0" fontId="16" fillId="0" borderId="5" xfId="72" applyFont="1" applyBorder="1" applyAlignment="1">
      <alignment horizontal="center" vertical="center" wrapText="1"/>
    </xf>
    <xf numFmtId="0" fontId="16" fillId="9" borderId="17" xfId="72" applyFont="1" applyFill="1" applyBorder="1" applyAlignment="1">
      <alignment horizontal="center" vertical="center" wrapText="1"/>
    </xf>
    <xf numFmtId="0" fontId="16" fillId="9" borderId="5" xfId="72" applyFont="1" applyFill="1" applyBorder="1" applyAlignment="1">
      <alignment horizontal="center" vertical="center" wrapText="1"/>
    </xf>
    <xf numFmtId="49" fontId="4" fillId="7" borderId="19" xfId="227" applyNumberFormat="1" applyFont="1" applyFill="1" applyBorder="1" applyAlignment="1" applyProtection="1">
      <alignment horizontal="left" vertical="center" wrapText="1"/>
    </xf>
    <xf numFmtId="49" fontId="4" fillId="7" borderId="5" xfId="179" applyNumberFormat="1" applyFont="1" applyFill="1" applyBorder="1" applyAlignment="1" applyProtection="1">
      <alignment horizontal="left" vertical="center" wrapText="1"/>
    </xf>
    <xf numFmtId="49" fontId="4" fillId="0" borderId="76" xfId="227" applyNumberFormat="1" applyFont="1" applyFill="1" applyBorder="1" applyAlignment="1" applyProtection="1">
      <alignment horizontal="center" vertical="center" wrapText="1"/>
    </xf>
    <xf numFmtId="49" fontId="4" fillId="0" borderId="25" xfId="227" applyNumberFormat="1" applyFont="1" applyFill="1" applyBorder="1" applyAlignment="1" applyProtection="1">
      <alignment horizontal="center" vertical="center" wrapText="1"/>
    </xf>
    <xf numFmtId="49" fontId="4" fillId="0" borderId="118" xfId="227" applyNumberFormat="1" applyFont="1" applyFill="1" applyBorder="1" applyAlignment="1" applyProtection="1">
      <alignment horizontal="center" vertical="center" wrapText="1"/>
    </xf>
    <xf numFmtId="49" fontId="4" fillId="7" borderId="5" xfId="227" applyNumberFormat="1" applyFont="1" applyFill="1" applyBorder="1" applyAlignment="1" applyProtection="1">
      <alignment horizontal="left" vertical="center" wrapText="1"/>
    </xf>
    <xf numFmtId="49" fontId="4" fillId="0" borderId="79" xfId="227" applyNumberFormat="1" applyFont="1" applyFill="1" applyBorder="1" applyAlignment="1" applyProtection="1">
      <alignment horizontal="center" vertical="center" wrapText="1"/>
    </xf>
    <xf numFmtId="49" fontId="4" fillId="7" borderId="5" xfId="227" applyNumberFormat="1" applyFont="1" applyFill="1" applyBorder="1" applyAlignment="1" applyProtection="1">
      <alignment vertical="center" wrapText="1"/>
    </xf>
    <xf numFmtId="0" fontId="159" fillId="0" borderId="19" xfId="0" applyFont="1" applyBorder="1" applyAlignment="1">
      <alignment horizontal="center" wrapText="1"/>
    </xf>
    <xf numFmtId="49" fontId="159" fillId="0" borderId="76" xfId="179" applyNumberFormat="1" applyFont="1" applyFill="1" applyBorder="1" applyAlignment="1" applyProtection="1">
      <alignment horizontal="center" vertical="center" wrapText="1"/>
    </xf>
    <xf numFmtId="49" fontId="159" fillId="0" borderId="25" xfId="179" applyNumberFormat="1" applyFont="1" applyFill="1" applyBorder="1" applyAlignment="1" applyProtection="1">
      <alignment horizontal="center" vertical="center" wrapText="1"/>
    </xf>
    <xf numFmtId="49" fontId="159" fillId="0" borderId="118" xfId="179" applyNumberFormat="1" applyFont="1" applyFill="1" applyBorder="1" applyAlignment="1" applyProtection="1">
      <alignment horizontal="center" vertical="center" wrapText="1"/>
    </xf>
    <xf numFmtId="49" fontId="158" fillId="0" borderId="17" xfId="227" applyNumberFormat="1" applyFont="1" applyFill="1" applyBorder="1" applyAlignment="1" applyProtection="1">
      <alignment horizontal="center" vertical="center" wrapText="1"/>
    </xf>
    <xf numFmtId="0" fontId="158" fillId="9" borderId="17" xfId="72" applyFont="1" applyFill="1" applyBorder="1" applyAlignment="1">
      <alignment horizontal="center" vertical="center" wrapText="1"/>
    </xf>
    <xf numFmtId="0" fontId="158" fillId="9" borderId="5" xfId="72" applyFont="1" applyFill="1" applyBorder="1" applyAlignment="1">
      <alignment horizontal="center" vertical="center" wrapText="1"/>
    </xf>
    <xf numFmtId="49" fontId="158" fillId="0" borderId="5" xfId="227" applyNumberFormat="1" applyFont="1" applyFill="1" applyBorder="1" applyAlignment="1" applyProtection="1">
      <alignment horizontal="center" vertical="center" wrapText="1"/>
    </xf>
    <xf numFmtId="0" fontId="158" fillId="0" borderId="197" xfId="72" applyFont="1" applyBorder="1" applyAlignment="1">
      <alignment horizontal="center" vertical="center" wrapText="1"/>
    </xf>
    <xf numFmtId="0" fontId="158" fillId="0" borderId="81" xfId="72" applyFont="1" applyBorder="1" applyAlignment="1">
      <alignment horizontal="center" vertical="center" wrapText="1"/>
    </xf>
    <xf numFmtId="0" fontId="158" fillId="0" borderId="89" xfId="72" applyFont="1" applyBorder="1" applyAlignment="1">
      <alignment horizontal="center" vertical="center" wrapText="1"/>
    </xf>
    <xf numFmtId="0" fontId="158" fillId="0" borderId="17" xfId="72" applyFont="1" applyBorder="1" applyAlignment="1">
      <alignment horizontal="center" vertical="center" wrapText="1"/>
    </xf>
    <xf numFmtId="0" fontId="158" fillId="0" borderId="5" xfId="72" applyFont="1" applyBorder="1" applyAlignment="1">
      <alignment horizontal="center" vertical="center" wrapText="1"/>
    </xf>
    <xf numFmtId="49" fontId="159" fillId="7" borderId="5" xfId="179" applyNumberFormat="1" applyFont="1" applyFill="1" applyBorder="1" applyAlignment="1" applyProtection="1">
      <alignment horizontal="left" vertical="center" wrapText="1"/>
    </xf>
    <xf numFmtId="49" fontId="159" fillId="7" borderId="5" xfId="227" applyNumberFormat="1" applyFont="1" applyFill="1" applyBorder="1" applyAlignment="1" applyProtection="1">
      <alignment horizontal="left" vertical="center" wrapText="1"/>
    </xf>
    <xf numFmtId="49" fontId="16" fillId="0" borderId="17" xfId="227" applyNumberFormat="1" applyFont="1" applyFill="1" applyBorder="1" applyAlignment="1" applyProtection="1">
      <alignment horizontal="center" vertical="center" wrapText="1"/>
    </xf>
    <xf numFmtId="49" fontId="16" fillId="0" borderId="18" xfId="227" applyNumberFormat="1" applyFont="1" applyFill="1" applyBorder="1" applyAlignment="1" applyProtection="1">
      <alignment horizontal="center" vertical="center" wrapText="1"/>
    </xf>
    <xf numFmtId="49" fontId="16" fillId="0" borderId="5" xfId="227" applyNumberFormat="1" applyFont="1" applyFill="1" applyBorder="1" applyAlignment="1" applyProtection="1">
      <alignment horizontal="center" vertical="center" wrapText="1"/>
    </xf>
    <xf numFmtId="190" fontId="173" fillId="0" borderId="23" xfId="227" applyNumberFormat="1" applyFont="1" applyFill="1" applyBorder="1" applyAlignment="1" applyProtection="1">
      <alignment horizontal="center" vertical="center"/>
    </xf>
    <xf numFmtId="190" fontId="173" fillId="0" borderId="6" xfId="227" applyNumberFormat="1" applyFont="1" applyFill="1" applyBorder="1" applyAlignment="1" applyProtection="1">
      <alignment horizontal="center" vertical="center"/>
    </xf>
    <xf numFmtId="190" fontId="173" fillId="0" borderId="14" xfId="227" applyNumberFormat="1" applyFont="1" applyFill="1" applyBorder="1" applyAlignment="1" applyProtection="1">
      <alignment horizontal="center" vertical="center"/>
    </xf>
    <xf numFmtId="49" fontId="173" fillId="0" borderId="88" xfId="227" applyNumberFormat="1" applyFont="1" applyFill="1" applyBorder="1" applyAlignment="1" applyProtection="1">
      <alignment horizontal="center" vertical="center" wrapText="1"/>
    </xf>
    <xf numFmtId="49" fontId="173" fillId="0" borderId="21" xfId="227" applyNumberFormat="1" applyFont="1" applyFill="1" applyBorder="1" applyAlignment="1" applyProtection="1">
      <alignment horizontal="center" vertical="center" wrapText="1"/>
    </xf>
    <xf numFmtId="0" fontId="173" fillId="9" borderId="88" xfId="72" applyFont="1" applyFill="1" applyBorder="1" applyAlignment="1">
      <alignment horizontal="center" vertical="center"/>
    </xf>
    <xf numFmtId="0" fontId="173" fillId="9" borderId="21" xfId="72" applyFont="1" applyFill="1" applyBorder="1" applyAlignment="1">
      <alignment horizontal="center" vertical="center"/>
    </xf>
    <xf numFmtId="49" fontId="173" fillId="0" borderId="185" xfId="227" applyNumberFormat="1" applyFont="1" applyFill="1" applyBorder="1" applyAlignment="1" applyProtection="1">
      <alignment horizontal="center" vertical="center" wrapText="1"/>
    </xf>
    <xf numFmtId="49" fontId="173" fillId="0" borderId="22" xfId="227" applyNumberFormat="1" applyFont="1" applyFill="1" applyBorder="1" applyAlignment="1" applyProtection="1">
      <alignment horizontal="center" vertical="center" wrapText="1"/>
    </xf>
    <xf numFmtId="0" fontId="38" fillId="0" borderId="0" xfId="51" applyFont="1" applyAlignment="1">
      <alignment vertical="center" wrapText="1"/>
    </xf>
    <xf numFmtId="0" fontId="102" fillId="0" borderId="197" xfId="51" applyFont="1" applyBorder="1" applyAlignment="1">
      <alignment horizontal="center" vertical="center" wrapText="1"/>
    </xf>
    <xf numFmtId="0" fontId="102" fillId="0" borderId="89" xfId="51" applyFont="1" applyBorder="1" applyAlignment="1">
      <alignment horizontal="center" vertical="center" wrapText="1"/>
    </xf>
    <xf numFmtId="0" fontId="102" fillId="0" borderId="23" xfId="51" applyFont="1" applyBorder="1" applyAlignment="1">
      <alignment horizontal="center" vertical="center" wrapText="1"/>
    </xf>
    <xf numFmtId="0" fontId="102" fillId="0" borderId="14" xfId="51" applyFont="1" applyBorder="1" applyAlignment="1">
      <alignment horizontal="center" vertical="center" wrapText="1"/>
    </xf>
    <xf numFmtId="0" fontId="97" fillId="0" borderId="0" xfId="51" applyFont="1" applyAlignment="1">
      <alignment horizontal="left" vertical="center"/>
    </xf>
    <xf numFmtId="0" fontId="43" fillId="14" borderId="73" xfId="0" applyFont="1" applyFill="1" applyBorder="1" applyAlignment="1">
      <alignment horizontal="center" vertical="center" wrapText="1"/>
    </xf>
    <xf numFmtId="0" fontId="43" fillId="14" borderId="144" xfId="0" applyFont="1" applyFill="1" applyBorder="1" applyAlignment="1">
      <alignment horizontal="center" vertical="center" wrapText="1"/>
    </xf>
    <xf numFmtId="0" fontId="43" fillId="14" borderId="12" xfId="0" applyFont="1" applyFill="1" applyBorder="1" applyAlignment="1">
      <alignment horizontal="center" vertical="center" wrapText="1"/>
    </xf>
    <xf numFmtId="0" fontId="16" fillId="14" borderId="73" xfId="0" applyFont="1" applyFill="1" applyBorder="1" applyAlignment="1">
      <alignment horizontal="center" vertical="center"/>
    </xf>
    <xf numFmtId="0" fontId="16" fillId="14" borderId="144" xfId="0" applyFont="1" applyFill="1" applyBorder="1" applyAlignment="1">
      <alignment horizontal="center" vertical="center"/>
    </xf>
    <xf numFmtId="0" fontId="16" fillId="14" borderId="12" xfId="0" applyFont="1" applyFill="1" applyBorder="1" applyAlignment="1">
      <alignment horizontal="center" vertical="center"/>
    </xf>
    <xf numFmtId="0" fontId="16" fillId="14" borderId="84" xfId="0" applyFont="1" applyFill="1" applyBorder="1" applyAlignment="1">
      <alignment horizontal="center" vertical="center"/>
    </xf>
    <xf numFmtId="0" fontId="16" fillId="14" borderId="145" xfId="0" applyFont="1" applyFill="1" applyBorder="1" applyAlignment="1">
      <alignment horizontal="center" vertical="center"/>
    </xf>
    <xf numFmtId="0" fontId="16" fillId="14" borderId="188" xfId="0" applyFont="1" applyFill="1" applyBorder="1" applyAlignment="1">
      <alignment horizontal="center" vertical="center"/>
    </xf>
    <xf numFmtId="0" fontId="16" fillId="14" borderId="20" xfId="0" applyFont="1" applyFill="1" applyBorder="1" applyAlignment="1">
      <alignment horizontal="center" vertical="center"/>
    </xf>
    <xf numFmtId="0" fontId="16" fillId="14" borderId="10" xfId="24" applyFont="1" applyFill="1" applyBorder="1" applyAlignment="1">
      <alignment horizontal="center" vertical="center"/>
    </xf>
    <xf numFmtId="0" fontId="16" fillId="14" borderId="11" xfId="24" applyFont="1" applyFill="1" applyBorder="1" applyAlignment="1">
      <alignment horizontal="center" vertical="center"/>
    </xf>
    <xf numFmtId="0" fontId="16" fillId="14" borderId="21" xfId="24" applyFont="1" applyFill="1" applyBorder="1" applyAlignment="1">
      <alignment horizontal="center" vertical="center"/>
    </xf>
    <xf numFmtId="0" fontId="16" fillId="14" borderId="73" xfId="0" applyFont="1" applyFill="1" applyBorder="1" applyAlignment="1">
      <alignment horizontal="center" vertical="center" wrapText="1"/>
    </xf>
    <xf numFmtId="0" fontId="16" fillId="14" borderId="144" xfId="0" applyFont="1" applyFill="1" applyBorder="1" applyAlignment="1">
      <alignment horizontal="center" vertical="center" wrapText="1"/>
    </xf>
    <xf numFmtId="0" fontId="16" fillId="14" borderId="12" xfId="0" applyFont="1" applyFill="1" applyBorder="1" applyAlignment="1">
      <alignment horizontal="center" vertical="center" wrapText="1"/>
    </xf>
    <xf numFmtId="0" fontId="16" fillId="14" borderId="73" xfId="24" applyFont="1" applyFill="1" applyBorder="1" applyAlignment="1">
      <alignment horizontal="center" vertical="center"/>
    </xf>
    <xf numFmtId="0" fontId="16" fillId="14" borderId="12" xfId="24" applyFont="1" applyFill="1" applyBorder="1" applyAlignment="1">
      <alignment horizontal="center" vertical="center"/>
    </xf>
    <xf numFmtId="0" fontId="43" fillId="14" borderId="10" xfId="24" applyFont="1" applyFill="1" applyBorder="1" applyAlignment="1">
      <alignment horizontal="center" vertical="center"/>
    </xf>
    <xf numFmtId="0" fontId="43" fillId="14" borderId="11" xfId="24" applyFont="1" applyFill="1" applyBorder="1" applyAlignment="1">
      <alignment horizontal="center" vertical="center"/>
    </xf>
    <xf numFmtId="0" fontId="43" fillId="14" borderId="21" xfId="24" applyFont="1" applyFill="1" applyBorder="1" applyAlignment="1">
      <alignment horizontal="center" vertical="center"/>
    </xf>
    <xf numFmtId="0" fontId="16" fillId="14" borderId="73" xfId="24" applyFont="1" applyFill="1" applyBorder="1" applyAlignment="1">
      <alignment horizontal="center" vertical="center" wrapText="1"/>
    </xf>
    <xf numFmtId="0" fontId="16" fillId="14" borderId="12" xfId="24" applyFont="1" applyFill="1" applyBorder="1" applyAlignment="1">
      <alignment horizontal="center" vertical="center" wrapText="1"/>
    </xf>
    <xf numFmtId="0" fontId="16" fillId="14" borderId="10" xfId="0" applyFont="1" applyFill="1" applyBorder="1" applyAlignment="1">
      <alignment horizontal="center" vertical="center" wrapText="1"/>
    </xf>
    <xf numFmtId="0" fontId="16" fillId="14" borderId="11" xfId="0" applyFont="1" applyFill="1" applyBorder="1" applyAlignment="1">
      <alignment horizontal="center" vertical="center" wrapText="1"/>
    </xf>
    <xf numFmtId="0" fontId="16" fillId="14" borderId="21" xfId="0" applyFont="1" applyFill="1" applyBorder="1" applyAlignment="1">
      <alignment horizontal="center" vertical="center" wrapText="1"/>
    </xf>
    <xf numFmtId="0" fontId="43" fillId="14" borderId="10" xfId="0" applyFont="1" applyFill="1" applyBorder="1" applyAlignment="1">
      <alignment horizontal="center" vertical="center"/>
    </xf>
    <xf numFmtId="0" fontId="43" fillId="14" borderId="11" xfId="0" applyFont="1" applyFill="1" applyBorder="1" applyAlignment="1">
      <alignment horizontal="center" vertical="center"/>
    </xf>
    <xf numFmtId="0" fontId="43" fillId="14" borderId="21" xfId="0" applyFont="1" applyFill="1" applyBorder="1" applyAlignment="1">
      <alignment horizontal="center" vertical="center"/>
    </xf>
    <xf numFmtId="0" fontId="146" fillId="21" borderId="363" xfId="0" applyFont="1" applyFill="1" applyBorder="1" applyAlignment="1">
      <alignment horizontal="center" vertical="center" wrapText="1"/>
    </xf>
    <xf numFmtId="0" fontId="146" fillId="21" borderId="390" xfId="0" applyFont="1" applyFill="1" applyBorder="1" applyAlignment="1">
      <alignment horizontal="center" vertical="center" wrapText="1"/>
    </xf>
    <xf numFmtId="0" fontId="16" fillId="21" borderId="384" xfId="24" applyFont="1" applyFill="1" applyBorder="1" applyAlignment="1">
      <alignment horizontal="center" vertical="center" wrapText="1"/>
    </xf>
    <xf numFmtId="0" fontId="16" fillId="21" borderId="391" xfId="24" applyFont="1" applyFill="1" applyBorder="1" applyAlignment="1">
      <alignment horizontal="center" vertical="center" wrapText="1"/>
    </xf>
    <xf numFmtId="0" fontId="16" fillId="21" borderId="381" xfId="0" applyFont="1" applyFill="1" applyBorder="1" applyAlignment="1">
      <alignment horizontal="center" vertical="center"/>
    </xf>
    <xf numFmtId="0" fontId="16" fillId="21" borderId="385" xfId="0" applyFont="1" applyFill="1" applyBorder="1" applyAlignment="1">
      <alignment horizontal="center" vertical="center"/>
    </xf>
    <xf numFmtId="0" fontId="16" fillId="21" borderId="396" xfId="0" applyFont="1" applyFill="1" applyBorder="1" applyAlignment="1">
      <alignment horizontal="center" vertical="center"/>
    </xf>
    <xf numFmtId="0" fontId="16" fillId="21" borderId="397" xfId="0" applyFont="1" applyFill="1" applyBorder="1" applyAlignment="1">
      <alignment horizontal="center" vertical="center"/>
    </xf>
    <xf numFmtId="0" fontId="4" fillId="19" borderId="0" xfId="0" applyFont="1" applyFill="1" applyAlignment="1">
      <alignment horizontal="center" vertical="center"/>
    </xf>
    <xf numFmtId="0" fontId="16" fillId="21" borderId="380" xfId="24" applyFont="1" applyFill="1" applyBorder="1" applyAlignment="1">
      <alignment horizontal="center" vertical="center"/>
    </xf>
    <xf numFmtId="0" fontId="16" fillId="21" borderId="386" xfId="24" applyFont="1" applyFill="1" applyBorder="1" applyAlignment="1">
      <alignment horizontal="center" vertical="center"/>
    </xf>
    <xf numFmtId="0" fontId="16" fillId="21" borderId="381" xfId="24" applyFont="1" applyFill="1" applyBorder="1" applyAlignment="1">
      <alignment horizontal="center" vertical="center"/>
    </xf>
    <xf numFmtId="0" fontId="16" fillId="21" borderId="387" xfId="24" applyFont="1" applyFill="1" applyBorder="1" applyAlignment="1">
      <alignment horizontal="center" vertical="center"/>
    </xf>
    <xf numFmtId="0" fontId="16" fillId="21" borderId="381" xfId="0" applyFont="1" applyFill="1" applyBorder="1" applyAlignment="1">
      <alignment horizontal="center" vertical="center" wrapText="1"/>
    </xf>
    <xf numFmtId="0" fontId="16" fillId="21" borderId="387" xfId="0" applyFont="1" applyFill="1" applyBorder="1" applyAlignment="1">
      <alignment horizontal="center" vertical="center"/>
    </xf>
    <xf numFmtId="0" fontId="16" fillId="21" borderId="382" xfId="0" applyFont="1" applyFill="1" applyBorder="1" applyAlignment="1">
      <alignment horizontal="center" vertical="center" wrapText="1"/>
    </xf>
    <xf numFmtId="0" fontId="16" fillId="21" borderId="388" xfId="0" applyFont="1" applyFill="1" applyBorder="1" applyAlignment="1">
      <alignment horizontal="center" vertical="center" wrapText="1"/>
    </xf>
    <xf numFmtId="0" fontId="16" fillId="21" borderId="383" xfId="0" applyFont="1" applyFill="1" applyBorder="1" applyAlignment="1">
      <alignment horizontal="center" vertical="center" wrapText="1"/>
    </xf>
    <xf numFmtId="0" fontId="16" fillId="21" borderId="389" xfId="0" applyFont="1" applyFill="1" applyBorder="1" applyAlignment="1">
      <alignment horizontal="center" vertical="center" wrapText="1"/>
    </xf>
    <xf numFmtId="0" fontId="16" fillId="21" borderId="402" xfId="0" applyFont="1" applyFill="1" applyBorder="1" applyAlignment="1">
      <alignment horizontal="center" vertical="center"/>
    </xf>
    <xf numFmtId="0" fontId="16" fillId="21" borderId="403" xfId="0" applyFont="1" applyFill="1" applyBorder="1" applyAlignment="1">
      <alignment horizontal="center" vertical="center"/>
    </xf>
    <xf numFmtId="0" fontId="4" fillId="19" borderId="158" xfId="0" applyFont="1" applyFill="1" applyBorder="1" applyAlignment="1">
      <alignment horizontal="center" vertical="center"/>
    </xf>
    <xf numFmtId="0" fontId="16" fillId="21" borderId="404" xfId="24" applyFont="1" applyFill="1" applyBorder="1" applyAlignment="1">
      <alignment horizontal="center" vertical="center" wrapText="1"/>
    </xf>
    <xf numFmtId="0" fontId="16" fillId="21" borderId="405" xfId="24" applyFont="1" applyFill="1" applyBorder="1" applyAlignment="1">
      <alignment horizontal="center" vertical="center" wrapText="1"/>
    </xf>
    <xf numFmtId="0" fontId="43" fillId="21" borderId="381" xfId="24" applyFont="1" applyFill="1" applyBorder="1" applyAlignment="1">
      <alignment horizontal="center" vertical="center"/>
    </xf>
    <xf numFmtId="0" fontId="16" fillId="21" borderId="92" xfId="0" applyFont="1" applyFill="1" applyBorder="1" applyAlignment="1">
      <alignment horizontal="center" vertical="center" wrapText="1"/>
    </xf>
    <xf numFmtId="0" fontId="16" fillId="21" borderId="353" xfId="0" applyFont="1" applyFill="1" applyBorder="1" applyAlignment="1">
      <alignment horizontal="center" vertical="center" wrapText="1"/>
    </xf>
    <xf numFmtId="0" fontId="16" fillId="21" borderId="362" xfId="0" applyFont="1" applyFill="1" applyBorder="1" applyAlignment="1">
      <alignment horizontal="center" vertical="center" wrapText="1"/>
    </xf>
    <xf numFmtId="0" fontId="16" fillId="21" borderId="23" xfId="24" applyFont="1" applyFill="1" applyBorder="1" applyAlignment="1">
      <alignment horizontal="center" vertical="center" wrapText="1"/>
    </xf>
    <xf numFmtId="0" fontId="16" fillId="21" borderId="17" xfId="24" applyFont="1" applyFill="1" applyBorder="1" applyAlignment="1">
      <alignment horizontal="center" vertical="center" wrapText="1"/>
    </xf>
    <xf numFmtId="0" fontId="43" fillId="21" borderId="162" xfId="24" applyFont="1" applyFill="1" applyBorder="1" applyAlignment="1">
      <alignment horizontal="center" vertical="center" wrapText="1"/>
    </xf>
    <xf numFmtId="0" fontId="43" fillId="21" borderId="12" xfId="24" applyFont="1" applyFill="1" applyBorder="1" applyAlignment="1">
      <alignment horizontal="center" vertical="center" wrapText="1"/>
    </xf>
    <xf numFmtId="0" fontId="147" fillId="21" borderId="6" xfId="24" applyFont="1" applyFill="1" applyBorder="1" applyAlignment="1">
      <alignment horizontal="center" vertical="center" wrapText="1"/>
    </xf>
    <xf numFmtId="0" fontId="146" fillId="21" borderId="5" xfId="24" applyFont="1" applyFill="1" applyBorder="1" applyAlignment="1">
      <alignment horizontal="center" vertical="center" wrapText="1"/>
    </xf>
    <xf numFmtId="0" fontId="43" fillId="21" borderId="14" xfId="24" applyFont="1" applyFill="1" applyBorder="1" applyAlignment="1">
      <alignment horizontal="center" vertical="center" wrapText="1"/>
    </xf>
    <xf numFmtId="0" fontId="43" fillId="21" borderId="19" xfId="24" applyFont="1" applyFill="1" applyBorder="1" applyAlignment="1">
      <alignment horizontal="center" vertical="center" wrapText="1"/>
    </xf>
    <xf numFmtId="0" fontId="146" fillId="0" borderId="189" xfId="0" applyFont="1" applyBorder="1" applyAlignment="1">
      <alignment horizontal="center" vertical="center"/>
    </xf>
    <xf numFmtId="0" fontId="146" fillId="0" borderId="367" xfId="0" applyFont="1" applyBorder="1" applyAlignment="1">
      <alignment horizontal="center" vertical="center"/>
    </xf>
    <xf numFmtId="0" fontId="4" fillId="0" borderId="89" xfId="0" applyFont="1" applyBorder="1" applyAlignment="1">
      <alignment horizontal="center" vertical="center"/>
    </xf>
    <xf numFmtId="0" fontId="4" fillId="0" borderId="106" xfId="0" applyFont="1" applyBorder="1" applyAlignment="1">
      <alignment horizontal="center" vertical="center"/>
    </xf>
    <xf numFmtId="0" fontId="16" fillId="21" borderId="169" xfId="0" applyFont="1" applyFill="1" applyBorder="1" applyAlignment="1">
      <alignment horizontal="center" vertical="center"/>
    </xf>
    <xf numFmtId="0" fontId="16" fillId="21" borderId="145" xfId="0" applyFont="1" applyFill="1" applyBorder="1" applyAlignment="1">
      <alignment horizontal="center" vertical="center"/>
    </xf>
    <xf numFmtId="0" fontId="16" fillId="21" borderId="187" xfId="0" applyFont="1" applyFill="1" applyBorder="1" applyAlignment="1">
      <alignment horizontal="center" vertical="center"/>
    </xf>
    <xf numFmtId="0" fontId="16" fillId="21" borderId="3" xfId="0" applyFont="1" applyFill="1" applyBorder="1" applyAlignment="1">
      <alignment horizontal="center" vertical="center"/>
    </xf>
    <xf numFmtId="0" fontId="16" fillId="21" borderId="160" xfId="0" applyFont="1" applyFill="1" applyBorder="1" applyAlignment="1">
      <alignment horizontal="center" vertical="center"/>
    </xf>
    <xf numFmtId="0" fontId="16" fillId="21" borderId="149" xfId="0" applyFont="1" applyFill="1" applyBorder="1" applyAlignment="1">
      <alignment horizontal="center" vertical="center"/>
    </xf>
    <xf numFmtId="0" fontId="16" fillId="21" borderId="370" xfId="24" applyFont="1" applyFill="1" applyBorder="1" applyAlignment="1">
      <alignment horizontal="center" vertical="center" wrapText="1"/>
    </xf>
    <xf numFmtId="0" fontId="16" fillId="21" borderId="413" xfId="24" applyFont="1" applyFill="1" applyBorder="1" applyAlignment="1">
      <alignment horizontal="center" vertical="center" wrapText="1"/>
    </xf>
    <xf numFmtId="0" fontId="16" fillId="21" borderId="17" xfId="0" applyFont="1" applyFill="1" applyBorder="1" applyAlignment="1">
      <alignment horizontal="center" vertical="center"/>
    </xf>
    <xf numFmtId="0" fontId="16" fillId="21" borderId="18" xfId="0" applyFont="1" applyFill="1" applyBorder="1" applyAlignment="1">
      <alignment horizontal="center" vertical="center"/>
    </xf>
    <xf numFmtId="0" fontId="16" fillId="21" borderId="191" xfId="0" applyFont="1" applyFill="1" applyBorder="1" applyAlignment="1">
      <alignment horizontal="center" vertical="center"/>
    </xf>
    <xf numFmtId="0" fontId="16" fillId="21" borderId="33" xfId="0" applyFont="1" applyFill="1" applyBorder="1" applyAlignment="1">
      <alignment horizontal="center" vertical="center"/>
    </xf>
    <xf numFmtId="0" fontId="117" fillId="14" borderId="363" xfId="0" applyFont="1" applyFill="1" applyBorder="1" applyAlignment="1">
      <alignment horizontal="center" vertical="center" wrapText="1"/>
    </xf>
    <xf numFmtId="0" fontId="117" fillId="14" borderId="364" xfId="0" applyFont="1" applyFill="1" applyBorder="1" applyAlignment="1">
      <alignment horizontal="center" vertical="center" wrapText="1"/>
    </xf>
    <xf numFmtId="0" fontId="16" fillId="14" borderId="374" xfId="24" applyFont="1" applyFill="1" applyBorder="1" applyAlignment="1">
      <alignment horizontal="center" vertical="center" wrapText="1"/>
    </xf>
    <xf numFmtId="0" fontId="16" fillId="14" borderId="375" xfId="24" applyFont="1" applyFill="1" applyBorder="1" applyAlignment="1">
      <alignment horizontal="center" vertical="center" wrapText="1"/>
    </xf>
    <xf numFmtId="0" fontId="16" fillId="14" borderId="368" xfId="0" applyFont="1" applyFill="1" applyBorder="1" applyAlignment="1">
      <alignment horizontal="center" vertical="center"/>
    </xf>
    <xf numFmtId="0" fontId="16" fillId="14" borderId="369" xfId="0" applyFont="1" applyFill="1" applyBorder="1" applyAlignment="1">
      <alignment horizontal="center" vertical="center"/>
    </xf>
    <xf numFmtId="0" fontId="16" fillId="14" borderId="372" xfId="0" applyFont="1" applyFill="1" applyBorder="1" applyAlignment="1">
      <alignment horizontal="center" vertical="center"/>
    </xf>
    <xf numFmtId="0" fontId="16" fillId="14" borderId="334" xfId="0" applyFont="1" applyFill="1" applyBorder="1" applyAlignment="1">
      <alignment horizontal="center" vertical="center"/>
    </xf>
    <xf numFmtId="0" fontId="4" fillId="9" borderId="0" xfId="0" applyFont="1" applyFill="1" applyAlignment="1">
      <alignment horizontal="center" vertical="center"/>
    </xf>
    <xf numFmtId="0" fontId="16" fillId="14" borderId="373" xfId="24" applyFont="1" applyFill="1" applyBorder="1" applyAlignment="1">
      <alignment horizontal="center" vertical="center"/>
    </xf>
    <xf numFmtId="0" fontId="16" fillId="14" borderId="323" xfId="24" applyFont="1" applyFill="1" applyBorder="1" applyAlignment="1">
      <alignment horizontal="center" vertical="center"/>
    </xf>
    <xf numFmtId="0" fontId="16" fillId="14" borderId="368" xfId="24" applyFont="1" applyFill="1" applyBorder="1" applyAlignment="1">
      <alignment horizontal="center" vertical="center"/>
    </xf>
    <xf numFmtId="0" fontId="16" fillId="14" borderId="324" xfId="24" applyFont="1" applyFill="1" applyBorder="1" applyAlignment="1">
      <alignment horizontal="center" vertical="center"/>
    </xf>
    <xf numFmtId="0" fontId="16" fillId="14" borderId="368" xfId="0" applyFont="1" applyFill="1" applyBorder="1" applyAlignment="1">
      <alignment horizontal="center" vertical="center" wrapText="1"/>
    </xf>
    <xf numFmtId="0" fontId="16" fillId="14" borderId="324" xfId="0" applyFont="1" applyFill="1" applyBorder="1" applyAlignment="1">
      <alignment horizontal="center" vertical="center"/>
    </xf>
    <xf numFmtId="0" fontId="16" fillId="14" borderId="365" xfId="0" applyFont="1" applyFill="1" applyBorder="1" applyAlignment="1">
      <alignment horizontal="center" vertical="center" wrapText="1"/>
    </xf>
    <xf numFmtId="0" fontId="16" fillId="14" borderId="366" xfId="0" applyFont="1" applyFill="1" applyBorder="1" applyAlignment="1">
      <alignment horizontal="center" vertical="center" wrapText="1"/>
    </xf>
    <xf numFmtId="0" fontId="16" fillId="14" borderId="378" xfId="0" applyFont="1" applyFill="1" applyBorder="1" applyAlignment="1">
      <alignment horizontal="center" vertical="center" wrapText="1"/>
    </xf>
    <xf numFmtId="0" fontId="16" fillId="14" borderId="379" xfId="0" applyFont="1" applyFill="1" applyBorder="1" applyAlignment="1">
      <alignment horizontal="center" vertical="center" wrapText="1"/>
    </xf>
    <xf numFmtId="0" fontId="16" fillId="14" borderId="376" xfId="0" applyFont="1" applyFill="1" applyBorder="1" applyAlignment="1">
      <alignment horizontal="center" vertical="center"/>
    </xf>
    <xf numFmtId="0" fontId="16" fillId="14" borderId="377" xfId="0" applyFont="1" applyFill="1" applyBorder="1" applyAlignment="1">
      <alignment horizontal="center" vertical="center"/>
    </xf>
    <xf numFmtId="0" fontId="43" fillId="14" borderId="368" xfId="24" applyFont="1" applyFill="1" applyBorder="1" applyAlignment="1">
      <alignment horizontal="center" vertical="center"/>
    </xf>
    <xf numFmtId="0" fontId="16" fillId="14" borderId="92" xfId="0" applyFont="1" applyFill="1" applyBorder="1" applyAlignment="1">
      <alignment horizontal="center" vertical="center" wrapText="1"/>
    </xf>
    <xf numFmtId="0" fontId="16" fillId="14" borderId="353" xfId="0" applyFont="1" applyFill="1" applyBorder="1" applyAlignment="1">
      <alignment horizontal="center" vertical="center" wrapText="1"/>
    </xf>
    <xf numFmtId="0" fontId="16" fillId="14" borderId="362" xfId="0" applyFont="1" applyFill="1" applyBorder="1" applyAlignment="1">
      <alignment horizontal="center" vertical="center" wrapText="1"/>
    </xf>
    <xf numFmtId="0" fontId="16" fillId="14" borderId="360" xfId="24" applyFont="1" applyFill="1" applyBorder="1" applyAlignment="1">
      <alignment horizontal="center" vertical="center" wrapText="1"/>
    </xf>
    <xf numFmtId="0" fontId="16" fillId="14" borderId="361" xfId="24" applyFont="1" applyFill="1" applyBorder="1" applyAlignment="1">
      <alignment horizontal="center" vertical="center" wrapText="1"/>
    </xf>
    <xf numFmtId="0" fontId="16" fillId="14" borderId="23" xfId="24" applyFont="1" applyFill="1" applyBorder="1" applyAlignment="1">
      <alignment horizontal="center" vertical="center" wrapText="1"/>
    </xf>
    <xf numFmtId="0" fontId="16" fillId="14" borderId="17" xfId="24" applyFont="1" applyFill="1" applyBorder="1" applyAlignment="1">
      <alignment horizontal="center" vertical="center" wrapText="1"/>
    </xf>
    <xf numFmtId="0" fontId="43" fillId="14" borderId="162" xfId="24" applyFont="1" applyFill="1" applyBorder="1" applyAlignment="1">
      <alignment horizontal="center" vertical="center" wrapText="1"/>
    </xf>
    <xf numFmtId="0" fontId="43" fillId="14" borderId="12" xfId="24" applyFont="1" applyFill="1" applyBorder="1" applyAlignment="1">
      <alignment horizontal="center" vertical="center" wrapText="1"/>
    </xf>
    <xf numFmtId="0" fontId="43" fillId="14" borderId="6" xfId="24" applyFont="1" applyFill="1" applyBorder="1" applyAlignment="1">
      <alignment horizontal="center" vertical="center" wrapText="1"/>
    </xf>
    <xf numFmtId="0" fontId="16" fillId="14" borderId="5" xfId="24" applyFont="1" applyFill="1" applyBorder="1" applyAlignment="1">
      <alignment horizontal="center" vertical="center" wrapText="1"/>
    </xf>
    <xf numFmtId="0" fontId="43" fillId="14" borderId="14" xfId="24" applyFont="1" applyFill="1" applyBorder="1" applyAlignment="1">
      <alignment horizontal="center" vertical="center" wrapText="1"/>
    </xf>
    <xf numFmtId="0" fontId="43" fillId="14" borderId="19" xfId="24" applyFont="1" applyFill="1" applyBorder="1" applyAlignment="1">
      <alignment horizontal="center" vertical="center" wrapText="1"/>
    </xf>
    <xf numFmtId="0" fontId="117" fillId="0" borderId="189" xfId="0" applyFont="1" applyBorder="1" applyAlignment="1">
      <alignment horizontal="center" vertical="center"/>
    </xf>
    <xf numFmtId="0" fontId="117" fillId="0" borderId="367" xfId="0" applyFont="1" applyBorder="1" applyAlignment="1">
      <alignment horizontal="center" vertical="center"/>
    </xf>
    <xf numFmtId="0" fontId="16" fillId="14" borderId="169" xfId="0" applyFont="1" applyFill="1" applyBorder="1" applyAlignment="1">
      <alignment horizontal="center" vertical="center"/>
    </xf>
    <xf numFmtId="0" fontId="16" fillId="14" borderId="187" xfId="0" applyFont="1" applyFill="1" applyBorder="1" applyAlignment="1">
      <alignment horizontal="center" vertical="center"/>
    </xf>
    <xf numFmtId="0" fontId="16" fillId="14" borderId="3" xfId="0" applyFont="1" applyFill="1" applyBorder="1" applyAlignment="1">
      <alignment horizontal="center" vertical="center"/>
    </xf>
    <xf numFmtId="0" fontId="16" fillId="14" borderId="160" xfId="0" applyFont="1" applyFill="1" applyBorder="1" applyAlignment="1">
      <alignment horizontal="center" vertical="center"/>
    </xf>
    <xf numFmtId="0" fontId="16" fillId="14" borderId="149" xfId="0" applyFont="1" applyFill="1" applyBorder="1" applyAlignment="1">
      <alignment horizontal="center" vertical="center"/>
    </xf>
    <xf numFmtId="0" fontId="16" fillId="14" borderId="370" xfId="24" applyFont="1" applyFill="1" applyBorder="1" applyAlignment="1">
      <alignment horizontal="center" vertical="center" wrapText="1"/>
    </xf>
    <xf numFmtId="0" fontId="16" fillId="14" borderId="371" xfId="24" applyFont="1" applyFill="1" applyBorder="1" applyAlignment="1">
      <alignment horizontal="center" vertical="center" wrapText="1"/>
    </xf>
    <xf numFmtId="0" fontId="16" fillId="14" borderId="17" xfId="0" applyFont="1" applyFill="1" applyBorder="1" applyAlignment="1">
      <alignment horizontal="center" vertical="center"/>
    </xf>
    <xf numFmtId="0" fontId="16" fillId="14" borderId="18" xfId="0" applyFont="1" applyFill="1" applyBorder="1" applyAlignment="1">
      <alignment horizontal="center" vertical="center"/>
    </xf>
    <xf numFmtId="0" fontId="16" fillId="14" borderId="191" xfId="0" applyFont="1" applyFill="1" applyBorder="1" applyAlignment="1">
      <alignment horizontal="center" vertical="center"/>
    </xf>
    <xf numFmtId="0" fontId="16" fillId="14" borderId="33" xfId="0" applyFont="1" applyFill="1" applyBorder="1" applyAlignment="1">
      <alignment horizontal="center" vertical="center"/>
    </xf>
    <xf numFmtId="0" fontId="16" fillId="17" borderId="0" xfId="0" applyFont="1" applyFill="1" applyAlignment="1">
      <alignment horizontal="center" vertical="center"/>
    </xf>
    <xf numFmtId="0" fontId="4" fillId="11" borderId="5" xfId="0" applyFont="1" applyFill="1" applyBorder="1" applyAlignment="1">
      <alignment horizontal="center" vertical="center"/>
    </xf>
    <xf numFmtId="0" fontId="4" fillId="16" borderId="324" xfId="24" applyFont="1" applyFill="1" applyBorder="1" applyAlignment="1">
      <alignment horizontal="center" vertical="center" wrapText="1"/>
    </xf>
    <xf numFmtId="0" fontId="4" fillId="16" borderId="324" xfId="24" applyFont="1" applyFill="1" applyBorder="1" applyAlignment="1">
      <alignment horizontal="center" vertical="center"/>
    </xf>
    <xf numFmtId="222" fontId="4" fillId="16" borderId="324" xfId="0" applyNumberFormat="1" applyFont="1" applyFill="1" applyBorder="1" applyAlignment="1">
      <alignment horizontal="center" vertical="center" wrapText="1"/>
    </xf>
    <xf numFmtId="0" fontId="148" fillId="23" borderId="33" xfId="38" applyFont="1" applyFill="1" applyBorder="1" applyAlignment="1">
      <alignment horizontal="center" vertical="center"/>
    </xf>
    <xf numFmtId="0" fontId="149" fillId="23" borderId="0" xfId="38" applyFont="1" applyFill="1" applyAlignment="1">
      <alignment horizontal="center" vertical="center"/>
    </xf>
    <xf numFmtId="0" fontId="148" fillId="0" borderId="73" xfId="38" applyFont="1" applyBorder="1" applyAlignment="1">
      <alignment horizontal="center" vertical="center"/>
    </xf>
    <xf numFmtId="0" fontId="148" fillId="0" borderId="12" xfId="38" applyFont="1" applyBorder="1" applyAlignment="1">
      <alignment horizontal="center" vertical="center"/>
    </xf>
    <xf numFmtId="0" fontId="150" fillId="24" borderId="73" xfId="38" applyFont="1" applyFill="1" applyBorder="1" applyAlignment="1">
      <alignment horizontal="center" vertical="center"/>
    </xf>
    <xf numFmtId="0" fontId="150" fillId="24" borderId="144" xfId="38" applyFont="1" applyFill="1" applyBorder="1" applyAlignment="1">
      <alignment horizontal="center" vertical="center"/>
    </xf>
    <xf numFmtId="0" fontId="150" fillId="24" borderId="163" xfId="38" applyFont="1" applyFill="1" applyBorder="1" applyAlignment="1">
      <alignment horizontal="center" vertical="center"/>
    </xf>
    <xf numFmtId="0" fontId="148" fillId="0" borderId="162" xfId="38" applyFont="1" applyBorder="1" applyAlignment="1">
      <alignment horizontal="center" vertical="center"/>
    </xf>
    <xf numFmtId="0" fontId="150" fillId="24" borderId="12" xfId="38" applyFont="1" applyFill="1" applyBorder="1" applyAlignment="1">
      <alignment horizontal="center" vertical="center"/>
    </xf>
    <xf numFmtId="177" fontId="149" fillId="28" borderId="0" xfId="32" applyNumberFormat="1" applyFont="1" applyFill="1" applyAlignment="1">
      <alignment horizontal="left"/>
    </xf>
    <xf numFmtId="177" fontId="155" fillId="28" borderId="0" xfId="32" applyNumberFormat="1" applyFont="1" applyFill="1" applyAlignment="1">
      <alignment horizontal="left"/>
    </xf>
    <xf numFmtId="0" fontId="4" fillId="25" borderId="84" xfId="0" applyFont="1" applyFill="1" applyBorder="1" applyAlignment="1">
      <alignment horizontal="center" vertical="center"/>
    </xf>
    <xf numFmtId="0" fontId="4" fillId="25" borderId="145" xfId="0" applyFont="1" applyFill="1" applyBorder="1" applyAlignment="1">
      <alignment horizontal="center" vertical="center"/>
    </xf>
    <xf numFmtId="0" fontId="4" fillId="25" borderId="188" xfId="0" applyFont="1" applyFill="1" applyBorder="1" applyAlignment="1">
      <alignment horizontal="center" vertical="center"/>
    </xf>
    <xf numFmtId="0" fontId="4" fillId="25" borderId="20" xfId="0" applyFont="1" applyFill="1" applyBorder="1" applyAlignment="1">
      <alignment horizontal="center" vertical="center"/>
    </xf>
    <xf numFmtId="0" fontId="4" fillId="25" borderId="10" xfId="0" applyFont="1" applyFill="1" applyBorder="1" applyAlignment="1">
      <alignment horizontal="center" vertical="center" wrapText="1"/>
    </xf>
    <xf numFmtId="0" fontId="4" fillId="25" borderId="21" xfId="0" applyFont="1" applyFill="1" applyBorder="1" applyAlignment="1">
      <alignment horizontal="center" vertical="center" wrapText="1"/>
    </xf>
    <xf numFmtId="222" fontId="150" fillId="24" borderId="73" xfId="24" applyNumberFormat="1" applyFont="1" applyFill="1" applyBorder="1" applyAlignment="1">
      <alignment horizontal="center" vertical="center" wrapText="1"/>
    </xf>
    <xf numFmtId="222" fontId="150" fillId="24" borderId="144" xfId="24" applyNumberFormat="1" applyFont="1" applyFill="1" applyBorder="1" applyAlignment="1">
      <alignment horizontal="center" vertical="center" wrapText="1"/>
    </xf>
    <xf numFmtId="222" fontId="150" fillId="24" borderId="163" xfId="24" applyNumberFormat="1" applyFont="1" applyFill="1" applyBorder="1" applyAlignment="1">
      <alignment horizontal="center" vertical="center" wrapText="1"/>
    </xf>
    <xf numFmtId="0" fontId="148" fillId="24" borderId="169" xfId="24" applyFont="1" applyFill="1" applyBorder="1" applyAlignment="1">
      <alignment horizontal="center" vertical="center"/>
    </xf>
    <xf numFmtId="0" fontId="148" fillId="24" borderId="145" xfId="24" applyFont="1" applyFill="1" applyBorder="1" applyAlignment="1">
      <alignment horizontal="center" vertical="center"/>
    </xf>
    <xf numFmtId="0" fontId="148" fillId="24" borderId="191" xfId="24" applyFont="1" applyFill="1" applyBorder="1" applyAlignment="1">
      <alignment horizontal="center" vertical="center"/>
    </xf>
    <xf numFmtId="0" fontId="148" fillId="24" borderId="20" xfId="24" applyFont="1" applyFill="1" applyBorder="1" applyAlignment="1">
      <alignment horizontal="center" vertical="center"/>
    </xf>
    <xf numFmtId="222" fontId="148" fillId="24" borderId="10" xfId="24" applyNumberFormat="1" applyFont="1" applyFill="1" applyBorder="1" applyAlignment="1">
      <alignment horizontal="center" vertical="center" wrapText="1"/>
    </xf>
    <xf numFmtId="222" fontId="148" fillId="24" borderId="21" xfId="24" applyNumberFormat="1" applyFont="1" applyFill="1" applyBorder="1" applyAlignment="1">
      <alignment horizontal="center" vertical="center" wrapText="1"/>
    </xf>
    <xf numFmtId="222" fontId="150" fillId="24" borderId="12" xfId="24" applyNumberFormat="1" applyFont="1" applyFill="1" applyBorder="1" applyAlignment="1">
      <alignment horizontal="center" vertical="center" wrapText="1"/>
    </xf>
    <xf numFmtId="222" fontId="12" fillId="25" borderId="197" xfId="24" applyNumberFormat="1" applyFont="1" applyFill="1" applyBorder="1" applyAlignment="1">
      <alignment horizontal="center" vertical="center" wrapText="1"/>
    </xf>
    <xf numFmtId="222" fontId="12" fillId="25" borderId="89" xfId="24" applyNumberFormat="1" applyFont="1" applyFill="1" applyBorder="1" applyAlignment="1">
      <alignment horizontal="center" vertical="center" wrapText="1"/>
    </xf>
    <xf numFmtId="0" fontId="12" fillId="25" borderId="87" xfId="24" applyFont="1" applyFill="1" applyBorder="1" applyAlignment="1">
      <alignment horizontal="center" vertical="center"/>
    </xf>
    <xf numFmtId="0" fontId="12" fillId="25" borderId="352" xfId="24" applyFont="1" applyFill="1" applyBorder="1" applyAlignment="1">
      <alignment horizontal="center" vertical="center"/>
    </xf>
    <xf numFmtId="0" fontId="12" fillId="25" borderId="187" xfId="24" applyFont="1" applyFill="1" applyBorder="1" applyAlignment="1">
      <alignment horizontal="center" vertical="center"/>
    </xf>
    <xf numFmtId="0" fontId="12" fillId="25" borderId="156" xfId="24" applyFont="1" applyFill="1" applyBorder="1" applyAlignment="1">
      <alignment horizontal="center" vertical="center"/>
    </xf>
    <xf numFmtId="223" fontId="12" fillId="25" borderId="185" xfId="0" applyNumberFormat="1" applyFont="1" applyFill="1" applyBorder="1" applyAlignment="1">
      <alignment horizontal="center" vertical="center" wrapText="1"/>
    </xf>
    <xf numFmtId="223" fontId="12" fillId="25" borderId="132" xfId="0" applyNumberFormat="1" applyFont="1" applyFill="1" applyBorder="1" applyAlignment="1">
      <alignment horizontal="center" vertical="center" wrapText="1"/>
    </xf>
    <xf numFmtId="0" fontId="16" fillId="0" borderId="73" xfId="38" applyFont="1" applyBorder="1" applyAlignment="1">
      <alignment horizontal="center" vertical="center"/>
    </xf>
    <xf numFmtId="0" fontId="16" fillId="0" borderId="12" xfId="38" applyFont="1" applyBorder="1" applyAlignment="1">
      <alignment horizontal="center" vertical="center"/>
    </xf>
    <xf numFmtId="0" fontId="148" fillId="24" borderId="84" xfId="24" applyFont="1" applyFill="1" applyBorder="1" applyAlignment="1">
      <alignment horizontal="center" vertical="center"/>
    </xf>
    <xf numFmtId="0" fontId="148" fillId="24" borderId="188" xfId="24" applyFont="1" applyFill="1" applyBorder="1" applyAlignment="1">
      <alignment horizontal="center" vertical="center"/>
    </xf>
    <xf numFmtId="0" fontId="4" fillId="23" borderId="33" xfId="38" applyFill="1" applyBorder="1" applyAlignment="1">
      <alignment horizontal="center" vertical="center"/>
    </xf>
    <xf numFmtId="0" fontId="4" fillId="24" borderId="10" xfId="24" applyFont="1" applyFill="1" applyBorder="1" applyAlignment="1">
      <alignment horizontal="center" vertical="center"/>
    </xf>
    <xf numFmtId="0" fontId="4" fillId="24" borderId="21" xfId="24" applyFont="1" applyFill="1" applyBorder="1" applyAlignment="1">
      <alignment horizontal="center" vertical="center"/>
    </xf>
    <xf numFmtId="0" fontId="153" fillId="24" borderId="73" xfId="24" applyFont="1" applyFill="1" applyBorder="1" applyAlignment="1">
      <alignment horizontal="center" vertical="center"/>
    </xf>
    <xf numFmtId="0" fontId="153" fillId="24" borderId="144" xfId="24" applyFont="1" applyFill="1" applyBorder="1" applyAlignment="1">
      <alignment horizontal="center" vertical="center"/>
    </xf>
    <xf numFmtId="0" fontId="153" fillId="24" borderId="12" xfId="24" applyFont="1" applyFill="1" applyBorder="1" applyAlignment="1">
      <alignment horizontal="center" vertical="center"/>
    </xf>
    <xf numFmtId="0" fontId="4" fillId="24" borderId="10" xfId="24" applyFont="1" applyFill="1" applyBorder="1" applyAlignment="1">
      <alignment horizontal="center" vertical="center" wrapText="1"/>
    </xf>
    <xf numFmtId="0" fontId="4" fillId="24" borderId="21" xfId="24" applyFont="1" applyFill="1" applyBorder="1" applyAlignment="1">
      <alignment horizontal="center" vertical="center" wrapText="1"/>
    </xf>
    <xf numFmtId="0" fontId="160" fillId="30" borderId="0" xfId="42" applyFont="1" applyFill="1" applyAlignment="1">
      <alignment horizontal="center" vertical="center"/>
    </xf>
    <xf numFmtId="0" fontId="16" fillId="0" borderId="0" xfId="42" applyFont="1" applyAlignment="1">
      <alignment horizontal="center" vertical="center"/>
    </xf>
    <xf numFmtId="0" fontId="4" fillId="0" borderId="23" xfId="42" applyFont="1" applyBorder="1" applyAlignment="1">
      <alignment horizontal="center" vertical="center" wrapText="1"/>
    </xf>
    <xf numFmtId="0" fontId="4" fillId="0" borderId="6" xfId="42" applyFont="1" applyBorder="1" applyAlignment="1">
      <alignment horizontal="center" vertical="center" wrapText="1"/>
    </xf>
    <xf numFmtId="0" fontId="4" fillId="0" borderId="14" xfId="42" applyFont="1" applyBorder="1" applyAlignment="1">
      <alignment horizontal="center" vertical="center" wrapText="1"/>
    </xf>
    <xf numFmtId="0" fontId="4" fillId="0" borderId="83" xfId="42" applyFont="1" applyBorder="1" applyAlignment="1">
      <alignment horizontal="center" vertical="center" wrapText="1"/>
    </xf>
    <xf numFmtId="0" fontId="4" fillId="0" borderId="21" xfId="42" applyFont="1" applyBorder="1" applyAlignment="1">
      <alignment horizontal="center" vertical="center" wrapText="1"/>
    </xf>
    <xf numFmtId="0" fontId="4" fillId="0" borderId="5" xfId="42" applyFont="1" applyBorder="1" applyAlignment="1">
      <alignment horizontal="center" vertical="center" wrapText="1"/>
    </xf>
    <xf numFmtId="0" fontId="4" fillId="0" borderId="19" xfId="42" applyFont="1" applyBorder="1" applyAlignment="1">
      <alignment horizontal="center" vertical="center" wrapText="1"/>
    </xf>
    <xf numFmtId="0" fontId="4" fillId="34" borderId="21" xfId="42" applyFont="1" applyFill="1" applyBorder="1" applyAlignment="1">
      <alignment horizontal="center" vertical="center" wrapText="1"/>
    </xf>
    <xf numFmtId="0" fontId="4" fillId="34" borderId="22" xfId="42" applyFont="1" applyFill="1" applyBorder="1" applyAlignment="1">
      <alignment horizontal="center" vertical="center" wrapText="1"/>
    </xf>
    <xf numFmtId="0" fontId="4" fillId="34" borderId="5" xfId="42" applyFont="1" applyFill="1" applyBorder="1" applyAlignment="1">
      <alignment horizontal="center" vertical="center" wrapText="1"/>
    </xf>
    <xf numFmtId="0" fontId="4" fillId="34" borderId="13" xfId="42" applyFont="1" applyFill="1" applyBorder="1" applyAlignment="1">
      <alignment horizontal="center" vertical="center" wrapText="1"/>
    </xf>
    <xf numFmtId="0" fontId="4" fillId="34" borderId="19" xfId="42" applyFont="1" applyFill="1" applyBorder="1" applyAlignment="1">
      <alignment horizontal="center" vertical="center" wrapText="1"/>
    </xf>
    <xf numFmtId="0" fontId="4" fillId="34" borderId="16" xfId="42" applyFont="1" applyFill="1" applyBorder="1" applyAlignment="1">
      <alignment horizontal="center" vertical="center" wrapText="1"/>
    </xf>
    <xf numFmtId="9" fontId="4" fillId="33" borderId="198" xfId="42" applyNumberFormat="1" applyFont="1" applyFill="1" applyBorder="1" applyAlignment="1">
      <alignment horizontal="center" vertical="center"/>
    </xf>
    <xf numFmtId="9" fontId="4" fillId="33" borderId="416" xfId="42" applyNumberFormat="1" applyFont="1" applyFill="1" applyBorder="1" applyAlignment="1">
      <alignment horizontal="center" vertical="center"/>
    </xf>
    <xf numFmtId="9" fontId="4" fillId="33" borderId="226" xfId="42" applyNumberFormat="1" applyFont="1" applyFill="1" applyBorder="1" applyAlignment="1">
      <alignment horizontal="center" vertical="center"/>
    </xf>
    <xf numFmtId="0" fontId="4" fillId="0" borderId="18" xfId="42" applyFont="1" applyBorder="1" applyAlignment="1">
      <alignment horizontal="center" vertical="center" wrapText="1"/>
    </xf>
    <xf numFmtId="0" fontId="4" fillId="0" borderId="13" xfId="42" applyFont="1" applyBorder="1" applyAlignment="1">
      <alignment horizontal="center" vertical="center" wrapText="1"/>
    </xf>
    <xf numFmtId="0" fontId="4" fillId="0" borderId="16" xfId="42" applyFont="1" applyBorder="1" applyAlignment="1">
      <alignment horizontal="center" vertical="center" wrapText="1"/>
    </xf>
    <xf numFmtId="0" fontId="4" fillId="0" borderId="17" xfId="42" applyFont="1" applyBorder="1" applyAlignment="1">
      <alignment horizontal="center" vertical="center" wrapText="1"/>
    </xf>
    <xf numFmtId="0" fontId="4" fillId="0" borderId="0" xfId="42" applyFont="1" applyAlignment="1">
      <alignment horizontal="center" vertical="center"/>
    </xf>
    <xf numFmtId="0" fontId="4" fillId="0" borderId="13" xfId="42" applyFont="1" applyBorder="1" applyAlignment="1">
      <alignment horizontal="center" vertical="center"/>
    </xf>
    <xf numFmtId="0" fontId="4" fillId="0" borderId="16" xfId="42" applyFont="1" applyBorder="1" applyAlignment="1">
      <alignment horizontal="center" vertical="center"/>
    </xf>
    <xf numFmtId="0" fontId="4" fillId="0" borderId="92" xfId="42" applyFont="1" applyBorder="1" applyAlignment="1">
      <alignment horizontal="center" vertical="center" wrapText="1"/>
    </xf>
    <xf numFmtId="0" fontId="4" fillId="0" borderId="73" xfId="42" applyFont="1" applyBorder="1" applyAlignment="1">
      <alignment horizontal="center" vertical="center" wrapText="1"/>
    </xf>
    <xf numFmtId="0" fontId="4" fillId="0" borderId="15" xfId="42" applyFont="1" applyBorder="1" applyAlignment="1">
      <alignment horizontal="center" vertical="center" wrapText="1"/>
    </xf>
    <xf numFmtId="0" fontId="4" fillId="0" borderId="87" xfId="42" applyFont="1" applyBorder="1" applyAlignment="1">
      <alignment horizontal="center" vertical="center" wrapText="1"/>
    </xf>
    <xf numFmtId="0" fontId="4" fillId="0" borderId="158" xfId="42" applyFont="1" applyBorder="1" applyAlignment="1">
      <alignment horizontal="center" vertical="center" wrapText="1"/>
    </xf>
    <xf numFmtId="0" fontId="4" fillId="0" borderId="415" xfId="42" applyFont="1" applyBorder="1" applyAlignment="1">
      <alignment horizontal="center" vertical="center" wrapText="1"/>
    </xf>
    <xf numFmtId="0" fontId="4" fillId="0" borderId="157" xfId="42" applyFont="1" applyBorder="1" applyAlignment="1">
      <alignment horizontal="center" vertical="center" wrapText="1"/>
    </xf>
    <xf numFmtId="0" fontId="4" fillId="0" borderId="0" xfId="42" applyFont="1" applyAlignment="1">
      <alignment horizontal="center" vertical="center" wrapText="1"/>
    </xf>
    <xf numFmtId="0" fontId="4" fillId="0" borderId="227" xfId="42" applyFont="1" applyBorder="1" applyAlignment="1">
      <alignment horizontal="center" vertical="center" wrapText="1"/>
    </xf>
    <xf numFmtId="0" fontId="4" fillId="0" borderId="191" xfId="42" applyFont="1" applyBorder="1" applyAlignment="1">
      <alignment horizontal="center" vertical="center" wrapText="1"/>
    </xf>
    <xf numFmtId="0" fontId="4" fillId="0" borderId="33" xfId="42" applyFont="1" applyBorder="1" applyAlignment="1">
      <alignment horizontal="center" vertical="center" wrapText="1"/>
    </xf>
    <xf numFmtId="0" fontId="4" fillId="0" borderId="190" xfId="42" applyFont="1" applyBorder="1" applyAlignment="1">
      <alignment horizontal="center" vertical="center" wrapText="1"/>
    </xf>
    <xf numFmtId="0" fontId="4" fillId="34" borderId="87" xfId="42" applyFont="1" applyFill="1" applyBorder="1" applyAlignment="1">
      <alignment horizontal="center" vertical="center" wrapText="1"/>
    </xf>
    <xf numFmtId="0" fontId="4" fillId="34" borderId="415" xfId="42" applyFont="1" applyFill="1" applyBorder="1" applyAlignment="1">
      <alignment horizontal="center" vertical="center" wrapText="1"/>
    </xf>
    <xf numFmtId="0" fontId="4" fillId="34" borderId="157" xfId="42" applyFont="1" applyFill="1" applyBorder="1" applyAlignment="1">
      <alignment horizontal="center" vertical="center" wrapText="1"/>
    </xf>
    <xf numFmtId="0" fontId="4" fillId="34" borderId="227" xfId="42" applyFont="1" applyFill="1" applyBorder="1" applyAlignment="1">
      <alignment horizontal="center" vertical="center" wrapText="1"/>
    </xf>
    <xf numFmtId="0" fontId="4" fillId="0" borderId="163" xfId="42" applyFont="1" applyBorder="1" applyAlignment="1">
      <alignment horizontal="center" vertical="center" wrapText="1"/>
    </xf>
    <xf numFmtId="0" fontId="4" fillId="0" borderId="163" xfId="42" applyFont="1" applyBorder="1" applyAlignment="1">
      <alignment horizontal="center" vertical="center"/>
    </xf>
    <xf numFmtId="0" fontId="4" fillId="0" borderId="167" xfId="42" applyFont="1" applyBorder="1" applyAlignment="1">
      <alignment horizontal="center" vertical="center"/>
    </xf>
    <xf numFmtId="0" fontId="4" fillId="34" borderId="187" xfId="42" applyFont="1" applyFill="1" applyBorder="1" applyAlignment="1">
      <alignment horizontal="center" vertical="center" wrapText="1"/>
    </xf>
    <xf numFmtId="0" fontId="4" fillId="34" borderId="120" xfId="42" applyFont="1" applyFill="1" applyBorder="1" applyAlignment="1">
      <alignment horizontal="center" vertical="center" wrapText="1"/>
    </xf>
    <xf numFmtId="0" fontId="4" fillId="34" borderId="23" xfId="42" applyFont="1" applyFill="1" applyBorder="1" applyAlignment="1">
      <alignment horizontal="center" vertical="center" wrapText="1"/>
    </xf>
    <xf numFmtId="0" fontId="4" fillId="34" borderId="149" xfId="42" applyFont="1" applyFill="1" applyBorder="1" applyAlignment="1">
      <alignment horizontal="center" vertical="center" wrapText="1"/>
    </xf>
    <xf numFmtId="0" fontId="4" fillId="34" borderId="18" xfId="42" applyFont="1" applyFill="1" applyBorder="1" applyAlignment="1">
      <alignment horizontal="center" vertical="center" wrapText="1"/>
    </xf>
    <xf numFmtId="0" fontId="4" fillId="34" borderId="6" xfId="42" applyFont="1" applyFill="1" applyBorder="1" applyAlignment="1">
      <alignment horizontal="center" vertical="center" wrapText="1"/>
    </xf>
    <xf numFmtId="0" fontId="4" fillId="34" borderId="12" xfId="42" applyFont="1" applyFill="1" applyBorder="1" applyAlignment="1">
      <alignment horizontal="center" vertical="center" wrapText="1"/>
    </xf>
    <xf numFmtId="0" fontId="4" fillId="34" borderId="14" xfId="42" applyFont="1" applyFill="1" applyBorder="1" applyAlignment="1">
      <alignment horizontal="center" vertical="center" wrapText="1"/>
    </xf>
    <xf numFmtId="0" fontId="4" fillId="34" borderId="155" xfId="42" applyFont="1" applyFill="1" applyBorder="1" applyAlignment="1">
      <alignment horizontal="center" vertical="center" wrapText="1"/>
    </xf>
    <xf numFmtId="0" fontId="4" fillId="34" borderId="197" xfId="42" applyFont="1" applyFill="1" applyBorder="1" applyAlignment="1">
      <alignment horizontal="center" vertical="center" wrapText="1"/>
    </xf>
    <xf numFmtId="0" fontId="4" fillId="34" borderId="83" xfId="42" applyFont="1" applyFill="1" applyBorder="1" applyAlignment="1">
      <alignment horizontal="center" vertical="center" wrapText="1"/>
    </xf>
    <xf numFmtId="0" fontId="4" fillId="0" borderId="185" xfId="42" applyFont="1" applyBorder="1" applyAlignment="1">
      <alignment horizontal="center" vertical="center" wrapText="1"/>
    </xf>
    <xf numFmtId="0" fontId="4" fillId="0" borderId="22" xfId="42" applyFont="1" applyBorder="1" applyAlignment="1">
      <alignment horizontal="center" vertical="center"/>
    </xf>
    <xf numFmtId="0" fontId="4" fillId="0" borderId="12" xfId="42" applyFont="1" applyBorder="1" applyAlignment="1">
      <alignment horizontal="center" vertical="center" wrapText="1"/>
    </xf>
    <xf numFmtId="0" fontId="4" fillId="0" borderId="12" xfId="42" applyFont="1" applyBorder="1" applyAlignment="1">
      <alignment horizontal="center" vertical="center"/>
    </xf>
    <xf numFmtId="0" fontId="4" fillId="0" borderId="5" xfId="42" applyFont="1" applyBorder="1" applyAlignment="1">
      <alignment horizontal="center" vertical="center"/>
    </xf>
    <xf numFmtId="0" fontId="4" fillId="0" borderId="10" xfId="42" applyFont="1" applyBorder="1" applyAlignment="1">
      <alignment horizontal="center" vertical="center"/>
    </xf>
    <xf numFmtId="0" fontId="4" fillId="34" borderId="169" xfId="42" applyFont="1" applyFill="1" applyBorder="1" applyAlignment="1">
      <alignment horizontal="center" vertical="center" wrapText="1"/>
    </xf>
    <xf numFmtId="0" fontId="4" fillId="34" borderId="1" xfId="42" applyFont="1" applyFill="1" applyBorder="1" applyAlignment="1">
      <alignment horizontal="center" vertical="center" wrapText="1"/>
    </xf>
    <xf numFmtId="0" fontId="4" fillId="34" borderId="170" xfId="42" applyFont="1" applyFill="1" applyBorder="1" applyAlignment="1">
      <alignment horizontal="center" vertical="center" wrapText="1"/>
    </xf>
    <xf numFmtId="0" fontId="4" fillId="34" borderId="0" xfId="42" applyFont="1" applyFill="1" applyAlignment="1">
      <alignment horizontal="center" vertical="center" wrapText="1"/>
    </xf>
    <xf numFmtId="0" fontId="4" fillId="34" borderId="191" xfId="42" applyFont="1" applyFill="1" applyBorder="1" applyAlignment="1">
      <alignment horizontal="center" vertical="center" wrapText="1"/>
    </xf>
    <xf numFmtId="0" fontId="4" fillId="34" borderId="33" xfId="42" applyFont="1" applyFill="1" applyBorder="1" applyAlignment="1">
      <alignment horizontal="center" vertical="center" wrapText="1"/>
    </xf>
    <xf numFmtId="0" fontId="4" fillId="34" borderId="190" xfId="42" applyFont="1" applyFill="1" applyBorder="1" applyAlignment="1">
      <alignment horizontal="center" vertical="center" wrapText="1"/>
    </xf>
    <xf numFmtId="0" fontId="4" fillId="0" borderId="85" xfId="42" applyFont="1" applyBorder="1" applyAlignment="1">
      <alignment horizontal="center" vertical="center" wrapText="1"/>
    </xf>
    <xf numFmtId="0" fontId="4" fillId="0" borderId="169" xfId="42" applyFont="1" applyBorder="1" applyAlignment="1">
      <alignment horizontal="center" vertical="center" wrapText="1"/>
    </xf>
    <xf numFmtId="0" fontId="4" fillId="34" borderId="158" xfId="42" applyFont="1" applyFill="1" applyBorder="1" applyAlignment="1">
      <alignment horizontal="center" vertical="center" wrapText="1"/>
    </xf>
    <xf numFmtId="0" fontId="4" fillId="34" borderId="352" xfId="42" applyFont="1" applyFill="1" applyBorder="1" applyAlignment="1">
      <alignment horizontal="center" vertical="center" wrapText="1"/>
    </xf>
    <xf numFmtId="0" fontId="4" fillId="34" borderId="3" xfId="42" applyFont="1" applyFill="1" applyBorder="1" applyAlignment="1">
      <alignment horizontal="center" vertical="center" wrapText="1"/>
    </xf>
    <xf numFmtId="0" fontId="4" fillId="34" borderId="156" xfId="42" applyFont="1" applyFill="1" applyBorder="1" applyAlignment="1">
      <alignment horizontal="center" vertical="center" wrapText="1"/>
    </xf>
    <xf numFmtId="0" fontId="4" fillId="34" borderId="17" xfId="42" applyFont="1" applyFill="1" applyBorder="1" applyAlignment="1">
      <alignment horizontal="center" vertical="center" wrapText="1"/>
    </xf>
    <xf numFmtId="0" fontId="4" fillId="34" borderId="351" xfId="42" applyFont="1" applyFill="1" applyBorder="1" applyAlignment="1">
      <alignment horizontal="center" vertical="center" wrapText="1"/>
    </xf>
    <xf numFmtId="0" fontId="4" fillId="34" borderId="4" xfId="42" applyFont="1" applyFill="1" applyBorder="1" applyAlignment="1">
      <alignment horizontal="center" vertical="center" wrapText="1"/>
    </xf>
    <xf numFmtId="0" fontId="4" fillId="34" borderId="85" xfId="42" applyFont="1" applyFill="1" applyBorder="1" applyAlignment="1">
      <alignment horizontal="center" vertical="center" wrapText="1"/>
    </xf>
    <xf numFmtId="0" fontId="4" fillId="34" borderId="106" xfId="42" applyFont="1" applyFill="1" applyBorder="1" applyAlignment="1">
      <alignment horizontal="center" vertical="center" wrapText="1"/>
    </xf>
    <xf numFmtId="0" fontId="158" fillId="0" borderId="10" xfId="121" applyFont="1" applyBorder="1" applyAlignment="1">
      <alignment horizontal="center" vertical="center" wrapText="1"/>
    </xf>
    <xf numFmtId="0" fontId="158" fillId="0" borderId="21" xfId="121" applyFont="1" applyBorder="1" applyAlignment="1">
      <alignment horizontal="center" vertical="center" wrapText="1"/>
    </xf>
    <xf numFmtId="0" fontId="167" fillId="0" borderId="73" xfId="0" applyFont="1" applyBorder="1" applyAlignment="1">
      <alignment horizontal="left" vertical="center" wrapText="1"/>
    </xf>
    <xf numFmtId="0" fontId="158" fillId="0" borderId="144" xfId="0" applyFont="1" applyBorder="1" applyAlignment="1">
      <alignment horizontal="left" vertical="center" wrapText="1"/>
    </xf>
    <xf numFmtId="0" fontId="158" fillId="0" borderId="12" xfId="0" applyFont="1" applyBorder="1" applyAlignment="1">
      <alignment horizontal="left" vertical="center" wrapText="1"/>
    </xf>
    <xf numFmtId="0" fontId="158" fillId="0" borderId="73" xfId="121" applyFont="1" applyBorder="1" applyAlignment="1">
      <alignment horizontal="center" vertical="center" wrapText="1"/>
    </xf>
    <xf numFmtId="0" fontId="158" fillId="0" borderId="144" xfId="121" applyFont="1" applyBorder="1" applyAlignment="1">
      <alignment horizontal="center" vertical="center" wrapText="1"/>
    </xf>
    <xf numFmtId="0" fontId="158" fillId="0" borderId="12" xfId="121" applyFont="1" applyBorder="1" applyAlignment="1">
      <alignment horizontal="center" vertical="center" wrapText="1"/>
    </xf>
    <xf numFmtId="0" fontId="158" fillId="0" borderId="10" xfId="0" applyFont="1" applyBorder="1" applyAlignment="1">
      <alignment horizontal="center" vertical="center" wrapText="1"/>
    </xf>
    <xf numFmtId="0" fontId="158" fillId="0" borderId="11" xfId="0" applyFont="1" applyBorder="1" applyAlignment="1">
      <alignment horizontal="center" vertical="center" wrapText="1"/>
    </xf>
    <xf numFmtId="0" fontId="158" fillId="0" borderId="21" xfId="0" applyFont="1" applyBorder="1" applyAlignment="1">
      <alignment horizontal="center" vertical="center" wrapText="1"/>
    </xf>
    <xf numFmtId="0" fontId="167" fillId="0" borderId="144" xfId="0" applyFont="1" applyBorder="1" applyAlignment="1">
      <alignment horizontal="left" vertical="center" wrapText="1"/>
    </xf>
    <xf numFmtId="0" fontId="167" fillId="0" borderId="12" xfId="0" applyFont="1" applyBorder="1" applyAlignment="1">
      <alignment horizontal="left" vertical="center" wrapText="1"/>
    </xf>
    <xf numFmtId="0" fontId="167" fillId="0" borderId="73" xfId="0" applyFont="1" applyBorder="1" applyAlignment="1">
      <alignment horizontal="left" vertical="top"/>
    </xf>
    <xf numFmtId="0" fontId="167" fillId="0" borderId="144" xfId="0" applyFont="1" applyBorder="1" applyAlignment="1">
      <alignment horizontal="left" vertical="top"/>
    </xf>
    <xf numFmtId="0" fontId="167" fillId="0" borderId="12" xfId="0" applyFont="1" applyBorder="1" applyAlignment="1">
      <alignment horizontal="left" vertical="top"/>
    </xf>
    <xf numFmtId="0" fontId="167" fillId="0" borderId="10" xfId="0" applyFont="1" applyBorder="1" applyAlignment="1">
      <alignment horizontal="center" vertical="center" wrapText="1"/>
    </xf>
    <xf numFmtId="0" fontId="167" fillId="0" borderId="11" xfId="0" applyFont="1" applyBorder="1" applyAlignment="1">
      <alignment horizontal="center" vertical="center" wrapText="1"/>
    </xf>
    <xf numFmtId="0" fontId="167" fillId="0" borderId="21" xfId="0" applyFont="1" applyBorder="1" applyAlignment="1">
      <alignment horizontal="center" vertical="center" wrapText="1"/>
    </xf>
    <xf numFmtId="0" fontId="173" fillId="0" borderId="84" xfId="62" applyFont="1" applyBorder="1" applyAlignment="1">
      <alignment horizontal="center" vertical="center" wrapText="1"/>
    </xf>
    <xf numFmtId="0" fontId="173" fillId="0" borderId="145" xfId="62" applyFont="1" applyBorder="1" applyAlignment="1">
      <alignment horizontal="center" vertical="center" wrapText="1"/>
    </xf>
    <xf numFmtId="0" fontId="173" fillId="0" borderId="188" xfId="62" applyFont="1" applyBorder="1" applyAlignment="1">
      <alignment horizontal="center" vertical="center" wrapText="1"/>
    </xf>
    <xf numFmtId="0" fontId="173" fillId="0" borderId="20" xfId="62" applyFont="1" applyBorder="1" applyAlignment="1">
      <alignment horizontal="center" vertical="center" wrapText="1"/>
    </xf>
    <xf numFmtId="0" fontId="173" fillId="0" borderId="10" xfId="62" applyFont="1" applyBorder="1" applyAlignment="1">
      <alignment horizontal="left" vertical="center" wrapText="1"/>
    </xf>
    <xf numFmtId="0" fontId="173" fillId="0" borderId="11" xfId="62" applyFont="1" applyBorder="1" applyAlignment="1">
      <alignment horizontal="left" vertical="center" wrapText="1"/>
    </xf>
    <xf numFmtId="0" fontId="173" fillId="0" borderId="21" xfId="62" applyFont="1" applyBorder="1" applyAlignment="1">
      <alignment horizontal="left" vertical="center" wrapText="1"/>
    </xf>
    <xf numFmtId="0" fontId="38" fillId="0" borderId="73" xfId="72" applyFont="1" applyBorder="1" applyAlignment="1">
      <alignment horizontal="left" vertical="center"/>
    </xf>
    <xf numFmtId="0" fontId="38" fillId="0" borderId="12" xfId="72" applyFont="1" applyBorder="1" applyAlignment="1">
      <alignment horizontal="left" vertical="center"/>
    </xf>
    <xf numFmtId="0" fontId="173" fillId="0" borderId="10" xfId="99" applyFont="1" applyBorder="1" applyAlignment="1">
      <alignment horizontal="left" vertical="center" wrapText="1"/>
    </xf>
    <xf numFmtId="0" fontId="173" fillId="0" borderId="11" xfId="99" applyFont="1" applyBorder="1" applyAlignment="1">
      <alignment horizontal="left" vertical="center" wrapText="1"/>
    </xf>
    <xf numFmtId="0" fontId="173" fillId="0" borderId="21" xfId="99" applyFont="1" applyBorder="1" applyAlignment="1">
      <alignment horizontal="left" vertical="center" wrapText="1"/>
    </xf>
    <xf numFmtId="0" fontId="173" fillId="0" borderId="73" xfId="62" applyFont="1" applyBorder="1" applyAlignment="1">
      <alignment horizontal="left" vertical="center" wrapText="1"/>
    </xf>
    <xf numFmtId="0" fontId="173" fillId="0" borderId="12" xfId="62" applyFont="1" applyBorder="1" applyAlignment="1">
      <alignment horizontal="left" vertical="center" wrapText="1"/>
    </xf>
    <xf numFmtId="0" fontId="173" fillId="0" borderId="73" xfId="72" applyFont="1" applyBorder="1" applyAlignment="1">
      <alignment horizontal="center" vertical="center"/>
    </xf>
    <xf numFmtId="0" fontId="173" fillId="0" borderId="12" xfId="72" applyFont="1" applyBorder="1" applyAlignment="1">
      <alignment horizontal="center" vertical="center"/>
    </xf>
    <xf numFmtId="0" fontId="99" fillId="0" borderId="10" xfId="100" applyFont="1" applyBorder="1" applyAlignment="1">
      <alignment horizontal="center" vertical="center" wrapText="1"/>
    </xf>
    <xf numFmtId="0" fontId="99" fillId="0" borderId="21" xfId="100" applyFont="1" applyBorder="1" applyAlignment="1">
      <alignment horizontal="center" vertical="center" wrapText="1"/>
    </xf>
    <xf numFmtId="49" fontId="99" fillId="0" borderId="188" xfId="64" applyNumberFormat="1" applyFont="1" applyBorder="1" applyAlignment="1">
      <alignment horizontal="center" vertical="center" wrapText="1"/>
    </xf>
    <xf numFmtId="49" fontId="99" fillId="0" borderId="33" xfId="64" applyNumberFormat="1" applyFont="1" applyBorder="1" applyAlignment="1">
      <alignment horizontal="center" vertical="center" wrapText="1"/>
    </xf>
    <xf numFmtId="0" fontId="99" fillId="0" borderId="84" xfId="64" applyFont="1" applyBorder="1" applyAlignment="1">
      <alignment horizontal="center" vertical="center" wrapText="1"/>
    </xf>
    <xf numFmtId="0" fontId="99" fillId="0" borderId="1" xfId="64" applyFont="1" applyBorder="1" applyAlignment="1">
      <alignment horizontal="center" vertical="center" wrapText="1"/>
    </xf>
    <xf numFmtId="0" fontId="99" fillId="0" borderId="73" xfId="64" applyFont="1" applyBorder="1" applyAlignment="1">
      <alignment horizontal="left" vertical="center" wrapText="1"/>
    </xf>
    <xf numFmtId="0" fontId="99" fillId="0" borderId="144" xfId="64" applyFont="1" applyBorder="1" applyAlignment="1">
      <alignment horizontal="left" vertical="center" wrapText="1"/>
    </xf>
    <xf numFmtId="0" fontId="99" fillId="0" borderId="10" xfId="64" applyFont="1" applyBorder="1" applyAlignment="1">
      <alignment horizontal="left" vertical="center" wrapText="1"/>
    </xf>
    <xf numFmtId="0" fontId="99" fillId="0" borderId="11" xfId="64" applyFont="1" applyBorder="1" applyAlignment="1">
      <alignment horizontal="left" vertical="center" wrapText="1"/>
    </xf>
    <xf numFmtId="0" fontId="99" fillId="0" borderId="21" xfId="64" applyFont="1" applyBorder="1" applyAlignment="1">
      <alignment horizontal="left" vertical="center" wrapText="1"/>
    </xf>
    <xf numFmtId="0" fontId="105" fillId="0" borderId="0" xfId="0" applyFont="1" applyAlignment="1">
      <alignment horizontal="left" vertical="top" wrapText="1"/>
    </xf>
    <xf numFmtId="0" fontId="106" fillId="0" borderId="0" xfId="0" applyFont="1" applyAlignment="1">
      <alignment horizontal="left" vertical="top" wrapText="1"/>
    </xf>
    <xf numFmtId="0" fontId="99" fillId="0" borderId="0" xfId="78" applyFont="1" applyAlignment="1">
      <alignment horizontal="left" vertical="top" wrapText="1"/>
    </xf>
    <xf numFmtId="0" fontId="99" fillId="0" borderId="10" xfId="100" applyFont="1" applyBorder="1" applyAlignment="1">
      <alignment horizontal="left" vertical="center" wrapText="1"/>
    </xf>
    <xf numFmtId="0" fontId="99" fillId="0" borderId="11" xfId="100" applyFont="1" applyBorder="1" applyAlignment="1">
      <alignment horizontal="left" vertical="center" wrapText="1"/>
    </xf>
    <xf numFmtId="0" fontId="99" fillId="0" borderId="21" xfId="100" applyFont="1" applyBorder="1" applyAlignment="1">
      <alignment horizontal="left" vertical="center" wrapText="1"/>
    </xf>
    <xf numFmtId="0" fontId="99" fillId="0" borderId="5" xfId="100" applyFont="1" applyBorder="1" applyAlignment="1">
      <alignment horizontal="center" vertical="center" wrapText="1"/>
    </xf>
    <xf numFmtId="0" fontId="38" fillId="7" borderId="144" xfId="62" applyFont="1" applyFill="1" applyBorder="1" applyAlignment="1">
      <alignment horizontal="center" vertical="center" wrapText="1"/>
    </xf>
    <xf numFmtId="0" fontId="7" fillId="0" borderId="84" xfId="62" applyFont="1" applyBorder="1" applyAlignment="1">
      <alignment horizontal="center" vertical="center" wrapText="1"/>
    </xf>
    <xf numFmtId="0" fontId="7" fillId="0" borderId="1" xfId="62" applyFont="1" applyBorder="1" applyAlignment="1">
      <alignment horizontal="center" vertical="center" wrapText="1"/>
    </xf>
    <xf numFmtId="0" fontId="7" fillId="0" borderId="145" xfId="62" applyFont="1" applyBorder="1" applyAlignment="1">
      <alignment horizontal="center" vertical="center" wrapText="1"/>
    </xf>
    <xf numFmtId="0" fontId="7" fillId="0" borderId="188" xfId="62" applyFont="1" applyBorder="1" applyAlignment="1">
      <alignment horizontal="center" vertical="center" wrapText="1"/>
    </xf>
    <xf numFmtId="0" fontId="7" fillId="0" borderId="33" xfId="62" applyFont="1" applyBorder="1" applyAlignment="1">
      <alignment horizontal="center" vertical="center" wrapText="1"/>
    </xf>
    <xf numFmtId="0" fontId="7" fillId="0" borderId="20" xfId="62" applyFont="1" applyBorder="1" applyAlignment="1">
      <alignment horizontal="center" vertical="center" wrapText="1"/>
    </xf>
    <xf numFmtId="0" fontId="48" fillId="0" borderId="73" xfId="0" quotePrefix="1" applyFont="1" applyBorder="1" applyAlignment="1">
      <alignment horizontal="center"/>
    </xf>
    <xf numFmtId="0" fontId="48" fillId="0" borderId="144" xfId="0" quotePrefix="1" applyFont="1" applyBorder="1" applyAlignment="1">
      <alignment horizontal="center"/>
    </xf>
    <xf numFmtId="0" fontId="48" fillId="0" borderId="12" xfId="0" quotePrefix="1" applyFont="1" applyBorder="1" applyAlignment="1">
      <alignment horizontal="center"/>
    </xf>
    <xf numFmtId="0" fontId="7" fillId="0" borderId="73" xfId="62" applyFont="1" applyBorder="1" applyAlignment="1">
      <alignment horizontal="center" vertical="center" wrapText="1"/>
    </xf>
    <xf numFmtId="0" fontId="7" fillId="0" borderId="10" xfId="99" applyFont="1" applyBorder="1" applyAlignment="1">
      <alignment horizontal="center" vertical="center" wrapText="1"/>
    </xf>
    <xf numFmtId="0" fontId="7" fillId="0" borderId="21" xfId="99" applyFont="1" applyBorder="1" applyAlignment="1">
      <alignment horizontal="center" vertical="center" wrapText="1"/>
    </xf>
    <xf numFmtId="0" fontId="7" fillId="0" borderId="12" xfId="62" applyFont="1" applyBorder="1" applyAlignment="1">
      <alignment horizontal="center" vertical="center" wrapText="1"/>
    </xf>
    <xf numFmtId="0" fontId="7" fillId="0" borderId="5" xfId="99" applyFont="1" applyBorder="1" applyAlignment="1">
      <alignment horizontal="center" vertical="center" wrapText="1"/>
    </xf>
    <xf numFmtId="0" fontId="7" fillId="0" borderId="73" xfId="35" applyFont="1" applyBorder="1" applyAlignment="1">
      <alignment horizontal="center" vertical="center" wrapText="1"/>
    </xf>
    <xf numFmtId="0" fontId="7" fillId="0" borderId="144" xfId="35" applyFont="1" applyBorder="1" applyAlignment="1">
      <alignment horizontal="center" vertical="center" wrapText="1"/>
    </xf>
    <xf numFmtId="194" fontId="7" fillId="0" borderId="5" xfId="62" applyNumberFormat="1" applyFont="1" applyBorder="1" applyAlignment="1" applyProtection="1">
      <alignment horizontal="center" vertical="center" wrapText="1"/>
      <protection locked="0"/>
    </xf>
    <xf numFmtId="194" fontId="7" fillId="0" borderId="10" xfId="62" applyNumberFormat="1" applyFont="1" applyBorder="1" applyAlignment="1" applyProtection="1">
      <alignment horizontal="center" vertical="center" wrapText="1"/>
      <protection locked="0"/>
    </xf>
    <xf numFmtId="0" fontId="7" fillId="0" borderId="11" xfId="99" applyFont="1" applyBorder="1" applyAlignment="1">
      <alignment horizontal="center" vertical="center" wrapText="1"/>
    </xf>
    <xf numFmtId="191" fontId="4" fillId="0" borderId="10" xfId="62" applyNumberFormat="1" applyFont="1" applyBorder="1" applyAlignment="1">
      <alignment horizontal="left" vertical="center" wrapText="1"/>
    </xf>
    <xf numFmtId="191" fontId="4" fillId="0" borderId="11" xfId="62" applyNumberFormat="1" applyFont="1" applyBorder="1" applyAlignment="1">
      <alignment horizontal="left" vertical="center" wrapText="1"/>
    </xf>
    <xf numFmtId="191" fontId="4" fillId="0" borderId="21" xfId="62" applyNumberFormat="1" applyFont="1" applyBorder="1" applyAlignment="1">
      <alignment horizontal="left" vertical="center" wrapText="1"/>
    </xf>
    <xf numFmtId="191" fontId="4" fillId="0" borderId="73" xfId="62" applyNumberFormat="1" applyFont="1" applyBorder="1" applyAlignment="1">
      <alignment horizontal="left" vertical="center" wrapText="1"/>
    </xf>
    <xf numFmtId="191" fontId="4" fillId="0" borderId="12" xfId="62" applyNumberFormat="1" applyFont="1" applyBorder="1" applyAlignment="1">
      <alignment horizontal="left" vertical="center" wrapText="1"/>
    </xf>
    <xf numFmtId="0" fontId="16" fillId="0" borderId="10" xfId="62" applyFont="1" applyBorder="1" applyAlignment="1">
      <alignment horizontal="center" vertical="center" wrapText="1"/>
    </xf>
    <xf numFmtId="0" fontId="16" fillId="0" borderId="21" xfId="62" applyFont="1" applyBorder="1" applyAlignment="1">
      <alignment horizontal="center" vertical="center" wrapText="1"/>
    </xf>
    <xf numFmtId="0" fontId="16" fillId="0" borderId="11" xfId="62" applyFont="1" applyBorder="1" applyAlignment="1">
      <alignment horizontal="center" vertical="center" wrapText="1"/>
    </xf>
    <xf numFmtId="191" fontId="16" fillId="0" borderId="10" xfId="62" applyNumberFormat="1" applyFont="1" applyBorder="1" applyAlignment="1">
      <alignment horizontal="center" vertical="center" wrapText="1"/>
    </xf>
    <xf numFmtId="191" fontId="16" fillId="0" borderId="21" xfId="62" applyNumberFormat="1" applyFont="1" applyBorder="1" applyAlignment="1">
      <alignment horizontal="center" vertical="center" wrapText="1"/>
    </xf>
    <xf numFmtId="191" fontId="16" fillId="0" borderId="73" xfId="62" applyNumberFormat="1" applyFont="1" applyBorder="1" applyAlignment="1">
      <alignment horizontal="center" vertical="center" wrapText="1"/>
    </xf>
    <xf numFmtId="191" fontId="16" fillId="0" borderId="144" xfId="62" applyNumberFormat="1" applyFont="1" applyBorder="1" applyAlignment="1">
      <alignment horizontal="center" vertical="center" wrapText="1"/>
    </xf>
    <xf numFmtId="191" fontId="16" fillId="0" borderId="12" xfId="62" applyNumberFormat="1" applyFont="1" applyBorder="1" applyAlignment="1">
      <alignment horizontal="center" vertical="center" wrapText="1"/>
    </xf>
    <xf numFmtId="191" fontId="43" fillId="0" borderId="73" xfId="62" applyNumberFormat="1" applyFont="1" applyBorder="1" applyAlignment="1">
      <alignment horizontal="center" vertical="center" wrapText="1"/>
    </xf>
    <xf numFmtId="191" fontId="43" fillId="0" borderId="144" xfId="62" applyNumberFormat="1" applyFont="1" applyBorder="1" applyAlignment="1">
      <alignment horizontal="center" vertical="center" wrapText="1"/>
    </xf>
    <xf numFmtId="191" fontId="43" fillId="0" borderId="12" xfId="62" applyNumberFormat="1" applyFont="1" applyBorder="1" applyAlignment="1">
      <alignment horizontal="center" vertical="center" wrapText="1"/>
    </xf>
    <xf numFmtId="191" fontId="16" fillId="0" borderId="84" xfId="62" applyNumberFormat="1" applyFont="1" applyBorder="1" applyAlignment="1">
      <alignment horizontal="center" vertical="center" wrapText="1"/>
    </xf>
    <xf numFmtId="191" fontId="16" fillId="0" borderId="145" xfId="62" applyNumberFormat="1" applyFont="1" applyBorder="1" applyAlignment="1">
      <alignment horizontal="center" vertical="center" wrapText="1"/>
    </xf>
    <xf numFmtId="191" fontId="16" fillId="0" borderId="188" xfId="62" applyNumberFormat="1" applyFont="1" applyBorder="1" applyAlignment="1">
      <alignment horizontal="center" vertical="center" wrapText="1"/>
    </xf>
    <xf numFmtId="191" fontId="16" fillId="0" borderId="20" xfId="62" applyNumberFormat="1" applyFont="1" applyBorder="1" applyAlignment="1">
      <alignment horizontal="center" vertical="center" wrapText="1"/>
    </xf>
    <xf numFmtId="49" fontId="16" fillId="0" borderId="73" xfId="62" applyNumberFormat="1" applyFont="1" applyBorder="1" applyAlignment="1">
      <alignment horizontal="center" vertical="center" wrapText="1"/>
    </xf>
    <xf numFmtId="49" fontId="16" fillId="0" borderId="12" xfId="62" applyNumberFormat="1" applyFont="1" applyBorder="1" applyAlignment="1">
      <alignment horizontal="center" vertical="center" wrapText="1"/>
    </xf>
    <xf numFmtId="0" fontId="16" fillId="0" borderId="73" xfId="62" applyFont="1" applyBorder="1" applyAlignment="1">
      <alignment horizontal="center" vertical="center" wrapText="1"/>
    </xf>
    <xf numFmtId="0" fontId="16" fillId="0" borderId="12" xfId="62" applyFont="1" applyBorder="1" applyAlignment="1">
      <alignment horizontal="center" vertical="center" wrapText="1"/>
    </xf>
    <xf numFmtId="0" fontId="16" fillId="0" borderId="144" xfId="62" applyFont="1" applyBorder="1" applyAlignment="1">
      <alignment horizontal="center" vertical="center" wrapText="1"/>
    </xf>
    <xf numFmtId="0" fontId="72" fillId="0" borderId="5" xfId="62" applyFont="1" applyBorder="1" applyAlignment="1">
      <alignment horizontal="center" vertical="center"/>
    </xf>
    <xf numFmtId="0" fontId="38" fillId="0" borderId="80" xfId="51" applyFont="1" applyBorder="1" applyAlignment="1">
      <alignment wrapText="1"/>
    </xf>
    <xf numFmtId="0" fontId="38" fillId="0" borderId="81" xfId="51" applyFont="1" applyBorder="1" applyAlignment="1">
      <alignment wrapText="1"/>
    </xf>
    <xf numFmtId="0" fontId="16" fillId="0" borderId="33" xfId="51" applyFont="1" applyBorder="1" applyAlignment="1">
      <alignment horizontal="center" vertical="center" wrapText="1"/>
    </xf>
    <xf numFmtId="0" fontId="99" fillId="0" borderId="33" xfId="55" applyFont="1" applyBorder="1" applyAlignment="1">
      <alignment horizontal="center" vertical="center"/>
    </xf>
    <xf numFmtId="0" fontId="38" fillId="0" borderId="10" xfId="57" applyFont="1" applyBorder="1" applyAlignment="1">
      <alignment horizontal="left" vertical="center" wrapText="1"/>
    </xf>
    <xf numFmtId="0" fontId="38" fillId="0" borderId="11" xfId="57" applyFont="1" applyBorder="1" applyAlignment="1">
      <alignment horizontal="left" vertical="center" wrapText="1"/>
    </xf>
    <xf numFmtId="0" fontId="38" fillId="0" borderId="21" xfId="57" applyFont="1" applyBorder="1" applyAlignment="1">
      <alignment horizontal="left" vertical="center" wrapText="1"/>
    </xf>
    <xf numFmtId="0" fontId="99" fillId="0" borderId="0" xfId="57" applyFont="1" applyAlignment="1">
      <alignment horizontal="left" vertical="center" wrapText="1"/>
    </xf>
    <xf numFmtId="0" fontId="38" fillId="0" borderId="10" xfId="57" applyFont="1" applyBorder="1" applyAlignment="1">
      <alignment horizontal="left" vertical="center"/>
    </xf>
    <xf numFmtId="0" fontId="38" fillId="0" borderId="11" xfId="57" applyFont="1" applyBorder="1" applyAlignment="1">
      <alignment horizontal="left" vertical="center"/>
    </xf>
    <xf numFmtId="0" fontId="38" fillId="0" borderId="21" xfId="57" applyFont="1" applyBorder="1" applyAlignment="1">
      <alignment horizontal="left" vertical="center"/>
    </xf>
    <xf numFmtId="0" fontId="38" fillId="0" borderId="0" xfId="57" applyFont="1" applyAlignment="1">
      <alignment horizontal="left" vertical="center" wrapText="1"/>
    </xf>
    <xf numFmtId="0" fontId="16" fillId="0" borderId="20" xfId="72" applyFont="1" applyBorder="1" applyAlignment="1">
      <alignment horizontal="center" vertical="center" wrapText="1"/>
    </xf>
    <xf numFmtId="0" fontId="16" fillId="0" borderId="12" xfId="72" applyFont="1" applyBorder="1" applyAlignment="1">
      <alignment horizontal="center" vertical="center" wrapText="1"/>
    </xf>
    <xf numFmtId="0" fontId="38" fillId="0" borderId="6" xfId="62" applyFont="1" applyBorder="1" applyAlignment="1">
      <alignment horizontal="center" vertical="center" wrapText="1"/>
    </xf>
    <xf numFmtId="0" fontId="38" fillId="0" borderId="15" xfId="62" applyFont="1" applyBorder="1" applyAlignment="1">
      <alignment horizontal="center" vertical="center" wrapText="1"/>
    </xf>
    <xf numFmtId="0" fontId="38" fillId="0" borderId="186" xfId="62" applyFont="1" applyBorder="1" applyAlignment="1">
      <alignment horizontal="center" vertical="center" wrapText="1"/>
    </xf>
    <xf numFmtId="0" fontId="38" fillId="0" borderId="18" xfId="50" applyFont="1" applyBorder="1" applyAlignment="1">
      <alignment horizontal="center" vertical="center"/>
    </xf>
    <xf numFmtId="0" fontId="38" fillId="0" borderId="13" xfId="50" applyFont="1" applyBorder="1" applyAlignment="1">
      <alignment horizontal="center" vertical="center"/>
    </xf>
    <xf numFmtId="0" fontId="38" fillId="0" borderId="17" xfId="50" applyFont="1" applyBorder="1" applyAlignment="1">
      <alignment horizontal="center" vertical="center"/>
    </xf>
    <xf numFmtId="0" fontId="38" fillId="0" borderId="5" xfId="50" applyFont="1" applyBorder="1" applyAlignment="1">
      <alignment horizontal="center" vertical="center"/>
    </xf>
    <xf numFmtId="191" fontId="38" fillId="0" borderId="15" xfId="62" applyNumberFormat="1" applyFont="1" applyBorder="1" applyAlignment="1">
      <alignment horizontal="center" vertical="center" wrapText="1"/>
    </xf>
    <xf numFmtId="191" fontId="38" fillId="0" borderId="186" xfId="62" applyNumberFormat="1" applyFont="1" applyBorder="1" applyAlignment="1">
      <alignment horizontal="center" vertical="center" wrapText="1"/>
    </xf>
    <xf numFmtId="0" fontId="38" fillId="0" borderId="23" xfId="50" applyFont="1" applyBorder="1" applyAlignment="1">
      <alignment horizontal="center" vertical="center"/>
    </xf>
    <xf numFmtId="0" fontId="38" fillId="0" borderId="6" xfId="50" applyFont="1" applyBorder="1" applyAlignment="1">
      <alignment horizontal="center" vertical="center"/>
    </xf>
    <xf numFmtId="0" fontId="43" fillId="0" borderId="160" xfId="72" applyFont="1" applyBorder="1" applyAlignment="1">
      <alignment horizontal="center" vertical="center" wrapText="1"/>
    </xf>
    <xf numFmtId="0" fontId="43" fillId="0" borderId="93" xfId="72" applyFont="1" applyBorder="1" applyAlignment="1">
      <alignment horizontal="center" vertical="center" wrapText="1"/>
    </xf>
    <xf numFmtId="49" fontId="4" fillId="0" borderId="89" xfId="72" applyNumberFormat="1" applyFont="1" applyBorder="1" applyAlignment="1">
      <alignment horizontal="center" wrapText="1"/>
    </xf>
    <xf numFmtId="49" fontId="4" fillId="0" borderId="90" xfId="72" applyNumberFormat="1" applyFont="1" applyBorder="1" applyAlignment="1">
      <alignment horizontal="center" wrapText="1"/>
    </xf>
    <xf numFmtId="0" fontId="4" fillId="0" borderId="0" xfId="72" applyFont="1" applyAlignment="1">
      <alignment horizontal="left" vertical="center" wrapText="1"/>
    </xf>
    <xf numFmtId="49" fontId="4" fillId="0" borderId="253" xfId="72" applyNumberFormat="1" applyFont="1" applyBorder="1" applyAlignment="1">
      <alignment horizontal="center" wrapText="1"/>
    </xf>
    <xf numFmtId="49" fontId="4" fillId="0" borderId="255" xfId="72" applyNumberFormat="1" applyFont="1" applyBorder="1" applyAlignment="1">
      <alignment horizontal="center" wrapText="1"/>
    </xf>
    <xf numFmtId="0" fontId="2" fillId="0" borderId="0" xfId="0" applyFont="1"/>
  </cellXfs>
  <cellStyles count="261">
    <cellStyle name="_x000a_shell=progma" xfId="1" xr:uid="{00000000-0005-0000-0000-000000000000}"/>
    <cellStyle name="Centered Heading" xfId="2" xr:uid="{00000000-0005-0000-0000-000001000000}"/>
    <cellStyle name="Comma_Worksheet in  US Financial Statements Ref. Workbook - Single Co" xfId="3" xr:uid="{00000000-0005-0000-0000-000002000000}"/>
    <cellStyle name="CR Comma" xfId="4" xr:uid="{00000000-0005-0000-0000-000003000000}"/>
    <cellStyle name="Credit" xfId="5" xr:uid="{00000000-0005-0000-0000-000004000000}"/>
    <cellStyle name="Credit subtotal" xfId="6" xr:uid="{00000000-0005-0000-0000-000005000000}"/>
    <cellStyle name="Credit Total" xfId="7" xr:uid="{00000000-0005-0000-0000-000006000000}"/>
    <cellStyle name="Debit" xfId="8" xr:uid="{00000000-0005-0000-0000-000007000000}"/>
    <cellStyle name="Debit subtotal" xfId="9" xr:uid="{00000000-0005-0000-0000-000008000000}"/>
    <cellStyle name="Debit Total" xfId="10" xr:uid="{00000000-0005-0000-0000-000009000000}"/>
    <cellStyle name="Euro" xfId="11" xr:uid="{00000000-0005-0000-0000-00000A000000}"/>
    <cellStyle name="Euro 2" xfId="12" xr:uid="{00000000-0005-0000-0000-00000B000000}"/>
    <cellStyle name="Footnote" xfId="13" xr:uid="{00000000-0005-0000-0000-00000C000000}"/>
    <cellStyle name="Heading" xfId="14" xr:uid="{00000000-0005-0000-0000-00000D000000}"/>
    <cellStyle name="Heading No Underline" xfId="15" xr:uid="{00000000-0005-0000-0000-00000E000000}"/>
    <cellStyle name="Normal_A" xfId="16" xr:uid="{00000000-0005-0000-0000-00000F000000}"/>
    <cellStyle name="oft Excel]_x000d__x000a_Comment=The open=/f lines load custom functions into the Paste Function list._x000d__x000a_Maximized=3_x000d__x000a_AutoFormat=" xfId="17" xr:uid="{00000000-0005-0000-0000-000010000000}"/>
    <cellStyle name="Percent (0)" xfId="18" xr:uid="{00000000-0005-0000-0000-000011000000}"/>
    <cellStyle name="Table Heading" xfId="19" xr:uid="{00000000-0005-0000-0000-000012000000}"/>
    <cellStyle name="Table Title" xfId="20" xr:uid="{00000000-0005-0000-0000-000013000000}"/>
    <cellStyle name="Table Units" xfId="21" xr:uid="{00000000-0005-0000-0000-000014000000}"/>
    <cellStyle name="Tickmark" xfId="22" xr:uid="{00000000-0005-0000-0000-000015000000}"/>
    <cellStyle name="一月" xfId="23" xr:uid="{00000000-0005-0000-0000-000016000000}"/>
    <cellStyle name="一般" xfId="0" builtinId="0"/>
    <cellStyle name="一般 10" xfId="24" xr:uid="{00000000-0005-0000-0000-000018000000}"/>
    <cellStyle name="一般 11" xfId="25" xr:uid="{00000000-0005-0000-0000-000019000000}"/>
    <cellStyle name="一般 12" xfId="26" xr:uid="{00000000-0005-0000-0000-00001A000000}"/>
    <cellStyle name="一般 13" xfId="27" xr:uid="{00000000-0005-0000-0000-00001B000000}"/>
    <cellStyle name="一般 14" xfId="28" xr:uid="{00000000-0005-0000-0000-00001C000000}"/>
    <cellStyle name="一般 15" xfId="29" xr:uid="{00000000-0005-0000-0000-00001D000000}"/>
    <cellStyle name="一般 16" xfId="30" xr:uid="{00000000-0005-0000-0000-00001E000000}"/>
    <cellStyle name="一般 17" xfId="31" xr:uid="{00000000-0005-0000-0000-00001F000000}"/>
    <cellStyle name="一般 18" xfId="32" xr:uid="{00000000-0005-0000-0000-000020000000}"/>
    <cellStyle name="一般 19" xfId="33" xr:uid="{00000000-0005-0000-0000-000021000000}"/>
    <cellStyle name="一般 2" xfId="34" xr:uid="{00000000-0005-0000-0000-000022000000}"/>
    <cellStyle name="一般 2 3" xfId="35" xr:uid="{00000000-0005-0000-0000-000023000000}"/>
    <cellStyle name="一般 2_RBC相關報表-產險" xfId="36" xr:uid="{00000000-0005-0000-0000-000024000000}"/>
    <cellStyle name="一般 20" xfId="259" xr:uid="{E3A47E80-35C9-4047-B117-D5585C76BFC1}"/>
    <cellStyle name="一般 27" xfId="37" xr:uid="{00000000-0005-0000-0000-000025000000}"/>
    <cellStyle name="一般 3" xfId="38" xr:uid="{00000000-0005-0000-0000-000026000000}"/>
    <cellStyle name="一般 3 2" xfId="39" xr:uid="{00000000-0005-0000-0000-000027000000}"/>
    <cellStyle name="一般 3 2 2" xfId="40" xr:uid="{00000000-0005-0000-0000-000028000000}"/>
    <cellStyle name="一般 3 3" xfId="41" xr:uid="{00000000-0005-0000-0000-000029000000}"/>
    <cellStyle name="一般 4" xfId="42" xr:uid="{00000000-0005-0000-0000-00002A000000}"/>
    <cellStyle name="一般 4 2" xfId="43" xr:uid="{00000000-0005-0000-0000-00002B000000}"/>
    <cellStyle name="一般 4 3" xfId="44" xr:uid="{00000000-0005-0000-0000-00002C000000}"/>
    <cellStyle name="一般 5" xfId="45" xr:uid="{00000000-0005-0000-0000-00002D000000}"/>
    <cellStyle name="一般 6" xfId="46" xr:uid="{00000000-0005-0000-0000-00002E000000}"/>
    <cellStyle name="一般 7" xfId="47" xr:uid="{00000000-0005-0000-0000-00002F000000}"/>
    <cellStyle name="一般 8" xfId="48" xr:uid="{00000000-0005-0000-0000-000030000000}"/>
    <cellStyle name="一般 9" xfId="49" xr:uid="{00000000-0005-0000-0000-000031000000}"/>
    <cellStyle name="一般_~3692007" xfId="50" xr:uid="{00000000-0005-0000-0000-000032000000}"/>
    <cellStyle name="一般_1.人身保險業資本適足性報告" xfId="51" xr:uid="{00000000-0005-0000-0000-000033000000}"/>
    <cellStyle name="一般_1.人身保險業資本適足性報告_RBC相關暨修訂報表-產險0811" xfId="52" xr:uid="{00000000-0005-0000-0000-000034000000}"/>
    <cellStyle name="一般_1.人身保險業資本適足性報告_產險年度檢表930428-1" xfId="53" xr:uid="{00000000-0005-0000-0000-000035000000}"/>
    <cellStyle name="一般_1.人身保險業資本適足性報告_壽險年度檢表930428-1" xfId="54" xr:uid="{00000000-0005-0000-0000-000036000000}"/>
    <cellStyle name="一般_1.財產保險業資本適足性報告" xfId="55" xr:uid="{00000000-0005-0000-0000-000037000000}"/>
    <cellStyle name="一般_1.財產保險業資本適足性報告_RBC相關暨修訂報表-產險0811" xfId="56" xr:uid="{00000000-0005-0000-0000-000038000000}"/>
    <cellStyle name="一般_2.人身保險業資本適足性報告相關填報表格" xfId="57" xr:uid="{00000000-0005-0000-0000-000039000000}"/>
    <cellStyle name="一般_2.人身保險業資本適足性報告相關填報表格_19-4&amp;5 (1)_再保險資產表draft_0704" xfId="58" xr:uid="{00000000-0005-0000-0000-00003A000000}"/>
    <cellStyle name="一般_2.人身保險業資本適足性報告相關填報表格_19-4&amp;5 (1)_再保險資產表draft_0825" xfId="59" xr:uid="{00000000-0005-0000-0000-00003B000000}"/>
    <cellStyle name="一般_2.人身保險業資本適足性報告相關填報表格_檢查報表_壽_951129" xfId="60" xr:uid="{00000000-0005-0000-0000-00003C000000}"/>
    <cellStyle name="一般_2006產險年度檢表RBC" xfId="61" xr:uid="{00000000-0005-0000-0000-00003D000000}"/>
    <cellStyle name="一般_921002保險業月報yaotung" xfId="62" xr:uid="{00000000-0005-0000-0000-00003E000000}"/>
    <cellStyle name="一般_921002保險業月報yaotung 2" xfId="63" xr:uid="{00000000-0005-0000-0000-00003F000000}"/>
    <cellStyle name="一般_921002保險業月報yaotung_RBC相關報表-壽險(100.11.10)" xfId="64" xr:uid="{00000000-0005-0000-0000-000040000000}"/>
    <cellStyle name="一般_921002保險業月報yaotung_年度檢查報表表19-930521產壽公會版" xfId="65" xr:uid="{00000000-0005-0000-0000-000041000000}"/>
    <cellStyle name="一般_921002保險業月報yaotung_檢查報表_壽_951129" xfId="66" xr:uid="{00000000-0005-0000-0000-000042000000}"/>
    <cellStyle name="一般_921002保險業月報yaotung_檢查報表_壽_951129_96年RBC相關報表_產險970508" xfId="67" xr:uid="{00000000-0005-0000-0000-000043000000}"/>
    <cellStyle name="一般_921002保險業月報yaotung_檢查報表_壽_951129_檢查報表-產960306" xfId="68" xr:uid="{00000000-0005-0000-0000-000044000000}"/>
    <cellStyle name="一般_921118公債有價證券借貸表" xfId="69" xr:uid="{00000000-0005-0000-0000-000045000000}"/>
    <cellStyle name="一般_921118投資型保險投資餘額明細表" xfId="70" xr:uid="{00000000-0005-0000-0000-000046000000}"/>
    <cellStyle name="一般_921118表外交易" xfId="71" xr:uid="{00000000-0005-0000-0000-000047000000}"/>
    <cellStyle name="一般_94RBC報表修改-壽險(2修 )" xfId="72" xr:uid="{00000000-0005-0000-0000-000048000000}"/>
    <cellStyle name="一般_94RBC報表修改-壽險(2修 )_檢查報表_壽_951129" xfId="73" xr:uid="{00000000-0005-0000-0000-000049000000}"/>
    <cellStyle name="一般_95年度RBC衍生性商品報表1214 " xfId="74" xr:uid="{00000000-0005-0000-0000-00004A000000}"/>
    <cellStyle name="一般_Book2" xfId="75" xr:uid="{00000000-0005-0000-0000-00004B000000}"/>
    <cellStyle name="一般_RBC_961115" xfId="76" xr:uid="{00000000-0005-0000-0000-00004C000000}"/>
    <cellStyle name="一般_RBCFB89" xfId="77" xr:uid="{00000000-0005-0000-0000-00004D000000}"/>
    <cellStyle name="一般_RBC相關報表-壽險(100.11.10)" xfId="78" xr:uid="{00000000-0005-0000-0000-00004E000000}"/>
    <cellStyle name="一般_人身保險業資本適足性相關填報表格(910517草案)--修正版" xfId="79" xr:uid="{00000000-0005-0000-0000-00004F000000}"/>
    <cellStyle name="一般_人身保險業資本適足性相關填報表格(910517草案)--修正版_檢查報表-產險971229(不含業務報表)" xfId="80" xr:uid="{00000000-0005-0000-0000-000050000000}"/>
    <cellStyle name="一般_人身保險業資本適足性相關填報表格(910517草案)--修正版_檢查報表-產險971229(不含業務報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再保險資產表_100年適用11.21" xfId="85" xr:uid="{00000000-0005-0000-0000-000055000000}"/>
    <cellStyle name="一般_年報-五科意見911016" xfId="86" xr:uid="{00000000-0005-0000-0000-000056000000}"/>
    <cellStyle name="一般_年報-五科意見911016_RBC相關暨修訂報表-產險0811" xfId="87" xr:uid="{00000000-0005-0000-0000-000057000000}"/>
    <cellStyle name="一般_年報-五科意見911016_非RBC相關報表-產險(0512)" xfId="88" xr:uid="{00000000-0005-0000-0000-000058000000}"/>
    <cellStyle name="一般_年報-五科意見911016_檢查報表-產險971229(不含業務報表)" xfId="89" xr:uid="{00000000-0005-0000-0000-000059000000}"/>
    <cellStyle name="一般_年報-五科意見911220" xfId="90" xr:uid="{00000000-0005-0000-0000-00005A000000}"/>
    <cellStyle name="一般_年報-五科意見920127" xfId="91" xr:uid="{00000000-0005-0000-0000-00005B000000}"/>
    <cellStyle name="一般_年報-五科意見920127_RBC相關暨修訂報表-產險0811" xfId="92" xr:uid="{00000000-0005-0000-0000-00005C000000}"/>
    <cellStyle name="一般_年報-五科意見920127_非RBC相關報表-產險(0512)" xfId="93" xr:uid="{00000000-0005-0000-0000-00005D000000}"/>
    <cellStyle name="一般_成本VS市價明細表-Life(0430)" xfId="94" xr:uid="{00000000-0005-0000-0000-00005E000000}"/>
    <cellStyle name="一般_成本VS市價明細表-Property(0430)" xfId="95" xr:uid="{00000000-0005-0000-0000-00005F000000}"/>
    <cellStyle name="一般_非RBC相關亦未修訂報表-產險" xfId="96" xr:uid="{00000000-0005-0000-0000-000060000000}"/>
    <cellStyle name="一般_非RBC相關亦未修訂報表-產險 2" xfId="97" xr:uid="{00000000-0005-0000-0000-000061000000}"/>
    <cellStyle name="一般_非RBC相關報表-壽險(100.11.10)" xfId="98" xr:uid="{00000000-0005-0000-0000-000062000000}"/>
    <cellStyle name="一般_建議" xfId="99" xr:uid="{00000000-0005-0000-0000-000063000000}"/>
    <cellStyle name="一般_建議_RBC相關報表-壽險(100.11.10)" xfId="100" xr:uid="{00000000-0005-0000-0000-000064000000}"/>
    <cellStyle name="一般_建議_檢查報表_壽_951129_96年RBC相關報表_產險970508" xfId="101" xr:uid="{00000000-0005-0000-0000-000065000000}"/>
    <cellStyle name="一般_建議_檢查報表_壽_951129_檢查報表-產960306" xfId="102" xr:uid="{00000000-0005-0000-0000-000066000000}"/>
    <cellStyle name="一般_產險92年新制準備金試算表--財政部核定版--92.01.22" xfId="103" xr:uid="{00000000-0005-0000-0000-000067000000}"/>
    <cellStyle name="一般_新產險檢查報表(含頁碼)(910204)" xfId="104" xr:uid="{00000000-0005-0000-0000-000068000000}"/>
    <cellStyle name="一般_壽險年度檢表930428-1" xfId="105" xr:uid="{00000000-0005-0000-0000-000069000000}"/>
    <cellStyle name="一般_壽險年度檢查報表空白表格" xfId="106" xr:uid="{00000000-0005-0000-0000-00006A000000}"/>
    <cellStyle name="一般_壽險檢表-基本資料Output" xfId="107" xr:uid="{00000000-0005-0000-0000-00006B000000}"/>
    <cellStyle name="一般_複本96年RBC相關報表_產險970221" xfId="108" xr:uid="{00000000-0005-0000-0000-00006C000000}"/>
    <cellStyle name="一般_檢查報表_壽(不含Co調整)_951201" xfId="109" xr:uid="{00000000-0005-0000-0000-00006D000000}"/>
    <cellStyle name="一般_檢查報表_壽(不含Co調整)_951205" xfId="110" xr:uid="{00000000-0005-0000-0000-00006E000000}"/>
    <cellStyle name="一般_檢查報表_壽_951129" xfId="111" xr:uid="{00000000-0005-0000-0000-00006F000000}"/>
    <cellStyle name="一般_檢查報表16表" xfId="112" xr:uid="{00000000-0005-0000-0000-000070000000}"/>
    <cellStyle name="一般_檢查報表16表_檢查報表_壽(不含Co調整)_951205" xfId="113" xr:uid="{00000000-0005-0000-0000-000071000000}"/>
    <cellStyle name="一般_檢查報表16表_檢查報表_壽(不含Co調整)_951214" xfId="114" xr:uid="{00000000-0005-0000-0000-000072000000}"/>
    <cellStyle name="一般_檢查報表-產950208整合" xfId="115" xr:uid="{00000000-0005-0000-0000-000073000000}"/>
    <cellStyle name="一般_檢查報表-產950208整合_會議資料_報表_修改後1230" xfId="116" xr:uid="{00000000-0005-0000-0000-000074000000}"/>
    <cellStyle name="一般_檢查報表-產950208整合_會議資料_報表_修改後1230 2" xfId="117" xr:uid="{00000000-0005-0000-0000-000075000000}"/>
    <cellStyle name="一般_檢查報表-產險1217" xfId="118" xr:uid="{00000000-0005-0000-0000-000076000000}"/>
    <cellStyle name="一般_檢查報表-產險980120(不含與RBC相關) 2" xfId="119" xr:uid="{00000000-0005-0000-0000-000077000000}"/>
    <cellStyle name="一般_檢查報表-壽險" xfId="120" xr:uid="{00000000-0005-0000-0000-000078000000}"/>
    <cellStyle name="一般_檢查報表-壽險1217(修)" xfId="121" xr:uid="{00000000-0005-0000-0000-000079000000}"/>
    <cellStyle name="千分位" xfId="122" builtinId="3"/>
    <cellStyle name="千分位 2" xfId="123" xr:uid="{00000000-0005-0000-0000-00007B000000}"/>
    <cellStyle name="千分位 2 2" xfId="124" xr:uid="{00000000-0005-0000-0000-00007C000000}"/>
    <cellStyle name="千分位 2 2 2" xfId="125" xr:uid="{00000000-0005-0000-0000-00007D000000}"/>
    <cellStyle name="千分位 2 2 2 2" xfId="126" xr:uid="{00000000-0005-0000-0000-00007E000000}"/>
    <cellStyle name="千分位 2 2 2 2 2" xfId="127" xr:uid="{00000000-0005-0000-0000-00007F000000}"/>
    <cellStyle name="千分位 2 2 2 3" xfId="128" xr:uid="{00000000-0005-0000-0000-000080000000}"/>
    <cellStyle name="千分位 2 2 3" xfId="129" xr:uid="{00000000-0005-0000-0000-000081000000}"/>
    <cellStyle name="千分位 2 2 3 2" xfId="130" xr:uid="{00000000-0005-0000-0000-000082000000}"/>
    <cellStyle name="千分位 2 2 3 3" xfId="131" xr:uid="{00000000-0005-0000-0000-000083000000}"/>
    <cellStyle name="千分位 2 2 4" xfId="132" xr:uid="{00000000-0005-0000-0000-000084000000}"/>
    <cellStyle name="千分位 2 2 5" xfId="133" xr:uid="{00000000-0005-0000-0000-000085000000}"/>
    <cellStyle name="千分位 2 3" xfId="134" xr:uid="{00000000-0005-0000-0000-000086000000}"/>
    <cellStyle name="千分位 2 3 2" xfId="135" xr:uid="{00000000-0005-0000-0000-000087000000}"/>
    <cellStyle name="千分位 2 3 2 2" xfId="136" xr:uid="{00000000-0005-0000-0000-000088000000}"/>
    <cellStyle name="千分位 2 3 2 2 2" xfId="137" xr:uid="{00000000-0005-0000-0000-000089000000}"/>
    <cellStyle name="千分位 2 3 2 2 3" xfId="138" xr:uid="{00000000-0005-0000-0000-00008A000000}"/>
    <cellStyle name="千分位 2 3 2 3" xfId="139" xr:uid="{00000000-0005-0000-0000-00008B000000}"/>
    <cellStyle name="千分位 2 3 2 3 2" xfId="140" xr:uid="{00000000-0005-0000-0000-00008C000000}"/>
    <cellStyle name="千分位 2 3 2 4" xfId="141" xr:uid="{00000000-0005-0000-0000-00008D000000}"/>
    <cellStyle name="千分位 2 3 2 5" xfId="142" xr:uid="{00000000-0005-0000-0000-00008E000000}"/>
    <cellStyle name="千分位 2 3 3" xfId="143" xr:uid="{00000000-0005-0000-0000-00008F000000}"/>
    <cellStyle name="千分位 2 3 3 2" xfId="144" xr:uid="{00000000-0005-0000-0000-000090000000}"/>
    <cellStyle name="千分位 2 3 3 2 2" xfId="145" xr:uid="{00000000-0005-0000-0000-000091000000}"/>
    <cellStyle name="千分位 2 3 3 3" xfId="146" xr:uid="{00000000-0005-0000-0000-000092000000}"/>
    <cellStyle name="千分位 2 3 4" xfId="147" xr:uid="{00000000-0005-0000-0000-000093000000}"/>
    <cellStyle name="千分位 2 3 4 2" xfId="148" xr:uid="{00000000-0005-0000-0000-000094000000}"/>
    <cellStyle name="千分位 2 3 4 3" xfId="149" xr:uid="{00000000-0005-0000-0000-000095000000}"/>
    <cellStyle name="千分位 2 3 5" xfId="150" xr:uid="{00000000-0005-0000-0000-000096000000}"/>
    <cellStyle name="千分位 2 3 6" xfId="151" xr:uid="{00000000-0005-0000-0000-000097000000}"/>
    <cellStyle name="千分位 2 4" xfId="152" xr:uid="{00000000-0005-0000-0000-000098000000}"/>
    <cellStyle name="千分位 2 4 2" xfId="153" xr:uid="{00000000-0005-0000-0000-000099000000}"/>
    <cellStyle name="千分位 2 4 2 2" xfId="154" xr:uid="{00000000-0005-0000-0000-00009A000000}"/>
    <cellStyle name="千分位 2 4 2 2 2" xfId="155" xr:uid="{00000000-0005-0000-0000-00009B000000}"/>
    <cellStyle name="千分位 2 4 2 2 3" xfId="156" xr:uid="{00000000-0005-0000-0000-00009C000000}"/>
    <cellStyle name="千分位 2 4 2 3" xfId="157" xr:uid="{00000000-0005-0000-0000-00009D000000}"/>
    <cellStyle name="千分位 2 4 2 3 2" xfId="158" xr:uid="{00000000-0005-0000-0000-00009E000000}"/>
    <cellStyle name="千分位 2 4 2 4" xfId="159" xr:uid="{00000000-0005-0000-0000-00009F000000}"/>
    <cellStyle name="千分位 2 4 2 5" xfId="160" xr:uid="{00000000-0005-0000-0000-0000A0000000}"/>
    <cellStyle name="千分位 2 4 3" xfId="161" xr:uid="{00000000-0005-0000-0000-0000A1000000}"/>
    <cellStyle name="千分位 2 4 3 2" xfId="162" xr:uid="{00000000-0005-0000-0000-0000A2000000}"/>
    <cellStyle name="千分位 2 4 3 2 2" xfId="163" xr:uid="{00000000-0005-0000-0000-0000A3000000}"/>
    <cellStyle name="千分位 2 4 3 3" xfId="164" xr:uid="{00000000-0005-0000-0000-0000A4000000}"/>
    <cellStyle name="千分位 2 4 4" xfId="165" xr:uid="{00000000-0005-0000-0000-0000A5000000}"/>
    <cellStyle name="千分位 2 4 4 2" xfId="166" xr:uid="{00000000-0005-0000-0000-0000A6000000}"/>
    <cellStyle name="千分位 2 4 4 3" xfId="167" xr:uid="{00000000-0005-0000-0000-0000A7000000}"/>
    <cellStyle name="千分位 2 4 5" xfId="168" xr:uid="{00000000-0005-0000-0000-0000A8000000}"/>
    <cellStyle name="千分位 2 4 6" xfId="169" xr:uid="{00000000-0005-0000-0000-0000A9000000}"/>
    <cellStyle name="千分位 2 5" xfId="170" xr:uid="{00000000-0005-0000-0000-0000AA000000}"/>
    <cellStyle name="千分位 2 5 2" xfId="171" xr:uid="{00000000-0005-0000-0000-0000AB000000}"/>
    <cellStyle name="千分位 2 5 2 2" xfId="172" xr:uid="{00000000-0005-0000-0000-0000AC000000}"/>
    <cellStyle name="千分位 2 5 3" xfId="173" xr:uid="{00000000-0005-0000-0000-0000AD000000}"/>
    <cellStyle name="千分位 2 6" xfId="174" xr:uid="{00000000-0005-0000-0000-0000AE000000}"/>
    <cellStyle name="千分位 2 6 2" xfId="175" xr:uid="{00000000-0005-0000-0000-0000AF000000}"/>
    <cellStyle name="千分位 2 6 3" xfId="176" xr:uid="{00000000-0005-0000-0000-0000B0000000}"/>
    <cellStyle name="千分位 2 7" xfId="177" xr:uid="{00000000-0005-0000-0000-0000B1000000}"/>
    <cellStyle name="千分位 2 8" xfId="178" xr:uid="{00000000-0005-0000-0000-0000B2000000}"/>
    <cellStyle name="千分位 3" xfId="179" xr:uid="{00000000-0005-0000-0000-0000B3000000}"/>
    <cellStyle name="千分位 3 2" xfId="180" xr:uid="{00000000-0005-0000-0000-0000B4000000}"/>
    <cellStyle name="千分位 3 2 2" xfId="181" xr:uid="{00000000-0005-0000-0000-0000B5000000}"/>
    <cellStyle name="千分位 3 2 2 2" xfId="182" xr:uid="{00000000-0005-0000-0000-0000B6000000}"/>
    <cellStyle name="千分位 3 2 3" xfId="183" xr:uid="{00000000-0005-0000-0000-0000B7000000}"/>
    <cellStyle name="千分位 3 3 2" xfId="184" xr:uid="{00000000-0005-0000-0000-0000B8000000}"/>
    <cellStyle name="千分位 3 3 2 2" xfId="185" xr:uid="{00000000-0005-0000-0000-0000B9000000}"/>
    <cellStyle name="千分位 3 3 2 3" xfId="186" xr:uid="{00000000-0005-0000-0000-0000BA000000}"/>
    <cellStyle name="千分位 4" xfId="187" xr:uid="{00000000-0005-0000-0000-0000BB000000}"/>
    <cellStyle name="千分位 4 2" xfId="188" xr:uid="{00000000-0005-0000-0000-0000BC000000}"/>
    <cellStyle name="千分位 4 3" xfId="189" xr:uid="{00000000-0005-0000-0000-0000BD000000}"/>
    <cellStyle name="千分位 5" xfId="190" xr:uid="{00000000-0005-0000-0000-0000BE000000}"/>
    <cellStyle name="千分位 5 2" xfId="191" xr:uid="{00000000-0005-0000-0000-0000BF000000}"/>
    <cellStyle name="千分位 6" xfId="192" xr:uid="{00000000-0005-0000-0000-0000C0000000}"/>
    <cellStyle name="千分位 7" xfId="260" xr:uid="{CC43CC8A-4381-4F76-AA85-82E98BB0BE63}"/>
    <cellStyle name="千分位[0]" xfId="193" builtinId="6"/>
    <cellStyle name="千分位[0] 2" xfId="194" xr:uid="{00000000-0005-0000-0000-0000C2000000}"/>
    <cellStyle name="千分位[0] 2 2" xfId="195" xr:uid="{00000000-0005-0000-0000-0000C3000000}"/>
    <cellStyle name="千分位[0] 2 2 2" xfId="196" xr:uid="{00000000-0005-0000-0000-0000C4000000}"/>
    <cellStyle name="千分位[0] 2 2 2 2" xfId="197" xr:uid="{00000000-0005-0000-0000-0000C5000000}"/>
    <cellStyle name="千分位[0] 2 2 2 2 2" xfId="198" xr:uid="{00000000-0005-0000-0000-0000C6000000}"/>
    <cellStyle name="千分位[0] 2 2 2 3" xfId="199" xr:uid="{00000000-0005-0000-0000-0000C7000000}"/>
    <cellStyle name="千分位[0] 2 2 3" xfId="200" xr:uid="{00000000-0005-0000-0000-0000C8000000}"/>
    <cellStyle name="千分位[0] 2 2 3 2" xfId="201" xr:uid="{00000000-0005-0000-0000-0000C9000000}"/>
    <cellStyle name="千分位[0] 2 2 3 3" xfId="202" xr:uid="{00000000-0005-0000-0000-0000CA000000}"/>
    <cellStyle name="千分位[0] 2 2 4" xfId="203" xr:uid="{00000000-0005-0000-0000-0000CB000000}"/>
    <cellStyle name="千分位[0] 2 2 5" xfId="204" xr:uid="{00000000-0005-0000-0000-0000CC000000}"/>
    <cellStyle name="千分位[0] 2 3" xfId="205" xr:uid="{00000000-0005-0000-0000-0000CD000000}"/>
    <cellStyle name="千分位[0] 2 3 2" xfId="206" xr:uid="{00000000-0005-0000-0000-0000CE000000}"/>
    <cellStyle name="千分位[0] 2 3 2 2" xfId="207" xr:uid="{00000000-0005-0000-0000-0000CF000000}"/>
    <cellStyle name="千分位[0] 2 3 2 2 2" xfId="208" xr:uid="{00000000-0005-0000-0000-0000D0000000}"/>
    <cellStyle name="千分位[0] 2 3 2 3" xfId="209" xr:uid="{00000000-0005-0000-0000-0000D1000000}"/>
    <cellStyle name="千分位[0] 2 4" xfId="210" xr:uid="{00000000-0005-0000-0000-0000D2000000}"/>
    <cellStyle name="千分位[0] 2 4 2" xfId="211" xr:uid="{00000000-0005-0000-0000-0000D3000000}"/>
    <cellStyle name="千分位[0] 2 4 2 2" xfId="212" xr:uid="{00000000-0005-0000-0000-0000D4000000}"/>
    <cellStyle name="千分位[0] 2 4 3" xfId="213" xr:uid="{00000000-0005-0000-0000-0000D5000000}"/>
    <cellStyle name="千分位[0] 2 5" xfId="214" xr:uid="{00000000-0005-0000-0000-0000D6000000}"/>
    <cellStyle name="千分位[0] 2 5 2" xfId="215" xr:uid="{00000000-0005-0000-0000-0000D7000000}"/>
    <cellStyle name="千分位[0] 2 5 3" xfId="216" xr:uid="{00000000-0005-0000-0000-0000D8000000}"/>
    <cellStyle name="千分位[0] 2 6" xfId="217" xr:uid="{00000000-0005-0000-0000-0000D9000000}"/>
    <cellStyle name="千分位[0] 2 7" xfId="218" xr:uid="{00000000-0005-0000-0000-0000DA000000}"/>
    <cellStyle name="千分位[0] 3" xfId="219" xr:uid="{00000000-0005-0000-0000-0000DB000000}"/>
    <cellStyle name="千分位[0] 3 2" xfId="220" xr:uid="{00000000-0005-0000-0000-0000DC000000}"/>
    <cellStyle name="千分位[0] 4" xfId="221" xr:uid="{00000000-0005-0000-0000-0000DD000000}"/>
    <cellStyle name="千分位[0] 4 2" xfId="222" xr:uid="{00000000-0005-0000-0000-0000DE000000}"/>
    <cellStyle name="千分位[0] 5" xfId="223" xr:uid="{00000000-0005-0000-0000-0000DF000000}"/>
    <cellStyle name="千分位[0]_921002保險業月報yaotung" xfId="224" xr:uid="{00000000-0005-0000-0000-0000E0000000}"/>
    <cellStyle name="千分位[0]_產險92年新制準備金試算表--財政部核定版--92.01.22" xfId="225" xr:uid="{00000000-0005-0000-0000-0000E1000000}"/>
    <cellStyle name="千分位[0]_新產險檢查報表(含頁碼)(910204)" xfId="226" xr:uid="{00000000-0005-0000-0000-0000E2000000}"/>
    <cellStyle name="千分位_94RBC報表修改-壽險(2修 )" xfId="227" xr:uid="{00000000-0005-0000-0000-0000E3000000}"/>
    <cellStyle name="千分位_95年度RBC衍生性商品報表1214 " xfId="228" xr:uid="{00000000-0005-0000-0000-0000E4000000}"/>
    <cellStyle name="好_40911201 12~1月明細" xfId="229" xr:uid="{00000000-0005-0000-0000-0000E5000000}"/>
    <cellStyle name="好_RBC相關報表-產險" xfId="230" xr:uid="{00000000-0005-0000-0000-0000E6000000}"/>
    <cellStyle name="好_RBC相關報表-壽險(100.11.10)" xfId="231" xr:uid="{00000000-0005-0000-0000-0000E7000000}"/>
    <cellStyle name="好_RBC相關暨修訂報表-產險0811" xfId="232" xr:uid="{00000000-0005-0000-0000-0000E8000000}"/>
    <cellStyle name="好_半年報檢查報表-業務類強制車險-產險" xfId="233" xr:uid="{00000000-0005-0000-0000-0000E9000000}"/>
    <cellStyle name="好_再保險資產表_100年適用11.21" xfId="234" xr:uid="{00000000-0005-0000-0000-0000EA000000}"/>
    <cellStyle name="好_年報檢查報表-業務類強制車險-產險-修正1129" xfId="235" xr:uid="{00000000-0005-0000-0000-0000EB000000}"/>
    <cellStyle name="好_非RBC相關報表-產險" xfId="236" xr:uid="{00000000-0005-0000-0000-0000EC000000}"/>
    <cellStyle name="好_非RBC相關報表-產險(0512)" xfId="237" xr:uid="{00000000-0005-0000-0000-0000ED000000}"/>
    <cellStyle name="百分比" xfId="238" builtinId="5"/>
    <cellStyle name="百分比 2" xfId="239" xr:uid="{00000000-0005-0000-0000-0000EF000000}"/>
    <cellStyle name="百分比 2 2" xfId="240" xr:uid="{00000000-0005-0000-0000-0000F0000000}"/>
    <cellStyle name="百分比 2 3" xfId="241" xr:uid="{00000000-0005-0000-0000-0000F1000000}"/>
    <cellStyle name="百分比 2 4" xfId="242" xr:uid="{00000000-0005-0000-0000-0000F2000000}"/>
    <cellStyle name="百分比 2 6" xfId="243" xr:uid="{00000000-0005-0000-0000-0000F3000000}"/>
    <cellStyle name="百分比 5" xfId="244" xr:uid="{00000000-0005-0000-0000-0000F4000000}"/>
    <cellStyle name="貨幣[0]" xfId="245" xr:uid="{00000000-0005-0000-0000-0000F5000000}"/>
    <cellStyle name="貨幣[0] 2" xfId="246" xr:uid="{00000000-0005-0000-0000-0000F6000000}"/>
    <cellStyle name="貨幣[0] 2 2" xfId="247" xr:uid="{00000000-0005-0000-0000-0000F7000000}"/>
    <cellStyle name="貨幣[0] 2 2 2" xfId="248" xr:uid="{00000000-0005-0000-0000-0000F8000000}"/>
    <cellStyle name="貨幣[0] 2 3" xfId="249" xr:uid="{00000000-0005-0000-0000-0000F9000000}"/>
    <cellStyle name="壞_40911201 12~1月明細" xfId="250" xr:uid="{00000000-0005-0000-0000-0000FA000000}"/>
    <cellStyle name="壞_RBC相關報表-產險" xfId="251" xr:uid="{00000000-0005-0000-0000-0000FB000000}"/>
    <cellStyle name="壞_RBC相關報表-壽險(100.11.10)" xfId="252" xr:uid="{00000000-0005-0000-0000-0000FC000000}"/>
    <cellStyle name="壞_RBC相關暨修訂報表-產險0811" xfId="253" xr:uid="{00000000-0005-0000-0000-0000FD000000}"/>
    <cellStyle name="壞_半年報檢查報表-業務類強制車險-產險" xfId="254" xr:uid="{00000000-0005-0000-0000-0000FE000000}"/>
    <cellStyle name="壞_再保險資產表_100年適用11.21" xfId="255" xr:uid="{00000000-0005-0000-0000-0000FF000000}"/>
    <cellStyle name="壞_年報檢查報表-業務類強制車險-產險-修正1129" xfId="256" xr:uid="{00000000-0005-0000-0000-000000010000}"/>
    <cellStyle name="壞_非RBC相關報表-產險" xfId="257" xr:uid="{00000000-0005-0000-0000-000001010000}"/>
    <cellStyle name="壞_非RBC相關報表-產險(0512)" xfId="258" xr:uid="{00000000-0005-0000-0000-00000201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externalLink" Target="externalLinks/externalLink13.xml"/><Relationship Id="rId10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1.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4.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 Id="rId98" Type="http://schemas.openxmlformats.org/officeDocument/2006/relationships/externalLink" Target="externalLinks/externalLink1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1551377</xdr:colOff>
      <xdr:row>4</xdr:row>
      <xdr:rowOff>81280</xdr:rowOff>
    </xdr:from>
    <xdr:ext cx="6876565" cy="436088"/>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700-000003000000}"/>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𝑆</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2</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𝑎</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𝑏</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2BC5DEA9-5F6F-4708-A0A5-229DD6213EEF}"/>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(R_0𝐶+R_1𝐶)〗^2+R_1𝑆^2+R_2^2+R_3𝑎^2+R_3𝑏^2</a:t>
              </a:r>
              <a:r>
                <a:rPr lang="en-US" altLang="zh-TW" sz="1100" b="0" i="0">
                  <a:solidFill>
                    <a:schemeClr val="tx1"/>
                  </a:solidFill>
                  <a:effectLst/>
                  <a:latin typeface="Cambria Math" panose="02040503050406030204" pitchFamily="18" charset="0"/>
                  <a:ea typeface="+mn-ea"/>
                  <a:cs typeface="+mn-cs"/>
                </a:rPr>
                <a:t>+R_3𝑐^2+</a:t>
              </a:r>
              <a:r>
                <a:rPr lang="en-US" altLang="zh-TW" sz="1100" b="0" i="0">
                  <a:solidFill>
                    <a:sysClr val="windowText" lastClr="000000"/>
                  </a:solidFill>
                  <a:effectLst/>
                  <a:latin typeface="Cambria Math" panose="02040503050406030204" pitchFamily="18" charset="0"/>
                  <a:ea typeface="+mn-ea"/>
                  <a:cs typeface="+mn-cs"/>
                </a:rPr>
                <a:t>R_3𝑑^2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ysClr val="windowText" lastClr="00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2F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2F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2F00-000003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2F00-000004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3" name="Object 1" hidden="1">
              <a:extLst>
                <a:ext uri="{63B3BB69-23CF-44E3-9099-C40C66FF867C}">
                  <a14:compatExt spid="_x0000_s141313"/>
                </a:ext>
                <a:ext uri="{FF2B5EF4-FFF2-40B4-BE49-F238E27FC236}">
                  <a16:creationId xmlns:a16="http://schemas.microsoft.com/office/drawing/2014/main" id="{00000000-0008-0000-3000-000001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4" name="Object 2" hidden="1">
              <a:extLst>
                <a:ext uri="{63B3BB69-23CF-44E3-9099-C40C66FF867C}">
                  <a14:compatExt spid="_x0000_s141314"/>
                </a:ext>
                <a:ext uri="{FF2B5EF4-FFF2-40B4-BE49-F238E27FC236}">
                  <a16:creationId xmlns:a16="http://schemas.microsoft.com/office/drawing/2014/main" id="{00000000-0008-0000-3000-000002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5" name="Object 3" hidden="1">
              <a:extLst>
                <a:ext uri="{63B3BB69-23CF-44E3-9099-C40C66FF867C}">
                  <a14:compatExt spid="_x0000_s141315"/>
                </a:ext>
                <a:ext uri="{FF2B5EF4-FFF2-40B4-BE49-F238E27FC236}">
                  <a16:creationId xmlns:a16="http://schemas.microsoft.com/office/drawing/2014/main" id="{00000000-0008-0000-3000-000003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6" name="Object 4" hidden="1">
              <a:extLst>
                <a:ext uri="{63B3BB69-23CF-44E3-9099-C40C66FF867C}">
                  <a14:compatExt spid="_x0000_s141316"/>
                </a:ext>
                <a:ext uri="{FF2B5EF4-FFF2-40B4-BE49-F238E27FC236}">
                  <a16:creationId xmlns:a16="http://schemas.microsoft.com/office/drawing/2014/main" id="{00000000-0008-0000-3000-000004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7" name="Object 5" hidden="1">
              <a:extLst>
                <a:ext uri="{63B3BB69-23CF-44E3-9099-C40C66FF867C}">
                  <a14:compatExt spid="_x0000_s141317"/>
                </a:ext>
                <a:ext uri="{FF2B5EF4-FFF2-40B4-BE49-F238E27FC236}">
                  <a16:creationId xmlns:a16="http://schemas.microsoft.com/office/drawing/2014/main" id="{00000000-0008-0000-3000-000005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8" name="Object 6" hidden="1">
              <a:extLst>
                <a:ext uri="{63B3BB69-23CF-44E3-9099-C40C66FF867C}">
                  <a14:compatExt spid="_x0000_s141318"/>
                </a:ext>
                <a:ext uri="{FF2B5EF4-FFF2-40B4-BE49-F238E27FC236}">
                  <a16:creationId xmlns:a16="http://schemas.microsoft.com/office/drawing/2014/main" id="{00000000-0008-0000-3000-000006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9" name="Object 7" hidden="1">
              <a:extLst>
                <a:ext uri="{63B3BB69-23CF-44E3-9099-C40C66FF867C}">
                  <a14:compatExt spid="_x0000_s141319"/>
                </a:ext>
                <a:ext uri="{FF2B5EF4-FFF2-40B4-BE49-F238E27FC236}">
                  <a16:creationId xmlns:a16="http://schemas.microsoft.com/office/drawing/2014/main" id="{00000000-0008-0000-3000-000007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20" name="Object 8" hidden="1">
              <a:extLst>
                <a:ext uri="{63B3BB69-23CF-44E3-9099-C40C66FF867C}">
                  <a14:compatExt spid="_x0000_s141320"/>
                </a:ext>
                <a:ext uri="{FF2B5EF4-FFF2-40B4-BE49-F238E27FC236}">
                  <a16:creationId xmlns:a16="http://schemas.microsoft.com/office/drawing/2014/main" id="{00000000-0008-0000-3000-000008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1040972</xdr:colOff>
      <xdr:row>2</xdr:row>
      <xdr:rowOff>53286</xdr:rowOff>
    </xdr:from>
    <xdr:ext cx="1640791" cy="388278"/>
    <mc:AlternateContent xmlns:mc="http://schemas.openxmlformats.org/markup-compatibility/2006" xmlns:a14="http://schemas.microsoft.com/office/drawing/2010/main">
      <mc:Choice Requires="a14">
        <xdr:sp macro="" textlink="">
          <xdr:nvSpPr>
            <xdr:cNvPr id="19" name="文字方塊 18">
              <a:extLst>
                <a:ext uri="{FF2B5EF4-FFF2-40B4-BE49-F238E27FC236}">
                  <a16:creationId xmlns:a16="http://schemas.microsoft.com/office/drawing/2014/main" id="{00000000-0008-0000-3100-000013000000}"/>
                </a:ext>
              </a:extLst>
            </xdr:cNvPr>
            <xdr:cNvSpPr txBox="1"/>
          </xdr:nvSpPr>
          <xdr:spPr>
            <a:xfrm>
              <a:off x="791417" y="502866"/>
              <a:ext cx="1816360"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𝑑</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9" name="文字方塊 18">
              <a:extLst xmlns:a="http://schemas.openxmlformats.org/drawingml/2006/main">
                <a:ext uri="{FF2B5EF4-FFF2-40B4-BE49-F238E27FC236}">
                  <a16:creationId xmlns:a16="http://schemas.microsoft.com/office/drawing/2014/main" id="{031EAC69-7841-4CCA-BF1C-31D7DE3B8D9A}"/>
                </a:ext>
              </a:extLst>
            </xdr:cNvPr>
            <xdr:cNvSpPr txBox="1"/>
          </xdr:nvSpPr>
          <xdr:spPr>
            <a:xfrm xmlns:a="http://schemas.openxmlformats.org/drawingml/2006/main">
              <a:off x="791417" y="502866"/>
              <a:ext cx="1816360" cy="373051"/>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lIns="0" tIns="0" rIns="0" bIns="0" rtlCol="0" anchor="t">
              <a:spAutoFit/>
            </a:bodyPr>
            <a:lstStyle xmlns:a="http://schemas.openxmlformats.org/drawingml/2006/main"/>
            <a:p xmlns:a="http://schemas.openxmlformats.org/drawingml/2006/main">
              <a:pPr/>
              <a:r>
                <a:rPr lang="en-US" altLang="zh-TW" sz="1100" b="0" i="0">
                  <a:solidFill>
                    <a:schemeClr val="tx1"/>
                  </a:solidFill>
                  <a:effectLst/>
                  <a:latin typeface="Cambria Math" panose="02040503050406030204" pitchFamily="18" charset="0"/>
                  <a:ea typeface="+mn-ea"/>
                  <a:cs typeface="+mn-cs"/>
                </a:rPr>
                <a:t>R_3𝑑</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48</xdr:col>
      <xdr:colOff>312964</xdr:colOff>
      <xdr:row>21</xdr:row>
      <xdr:rowOff>21029</xdr:rowOff>
    </xdr:from>
    <xdr:to>
      <xdr:col>50</xdr:col>
      <xdr:colOff>163285</xdr:colOff>
      <xdr:row>22</xdr:row>
      <xdr:rowOff>188026</xdr:rowOff>
    </xdr:to>
    <xdr:sp macro="" textlink="">
      <xdr:nvSpPr>
        <xdr:cNvPr id="2" name="向下箭號 1">
          <a:extLst>
            <a:ext uri="{FF2B5EF4-FFF2-40B4-BE49-F238E27FC236}">
              <a16:creationId xmlns:a16="http://schemas.microsoft.com/office/drawing/2014/main" id="{00000000-0008-0000-3F00-000002000000}"/>
            </a:ext>
          </a:extLst>
        </xdr:cNvPr>
        <xdr:cNvSpPr/>
      </xdr:nvSpPr>
      <xdr:spPr>
        <a:xfrm>
          <a:off x="50309689" y="4716854"/>
          <a:ext cx="1431471" cy="376547"/>
        </a:xfrm>
        <a:prstGeom prst="down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647700</xdr:colOff>
          <xdr:row>29</xdr:row>
          <xdr:rowOff>0</xdr:rowOff>
        </xdr:from>
        <xdr:to>
          <xdr:col>3</xdr:col>
          <xdr:colOff>381000</xdr:colOff>
          <xdr:row>31</xdr:row>
          <xdr:rowOff>66675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5100-00000118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券商"/>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Pool List"/>
      <sheetName val="控管"/>
      <sheetName val="Index"/>
      <sheetName val="LSHK_Cash"/>
      <sheetName val="Facility"/>
      <sheetName val="LSHK_WK_FORECAST"/>
      <sheetName val="Datascreen"/>
      <sheetName val="Summary of Facts"/>
      <sheetName val="Info."/>
      <sheetName val="辦公設備"/>
      <sheetName val="model"/>
      <sheetName val="Seriatim File 2"/>
      <sheetName val="Lists"/>
      <sheetName val="Core3學員名單"/>
      <sheetName val="Division Commentary"/>
      <sheetName val="費用預算說明"/>
      <sheetName val="Black-Scholes"/>
      <sheetName val="Calc"/>
      <sheetName val="FundMapping"/>
      <sheetName val="一銀證券亞洲國外債分類"/>
      <sheetName val="SD OS Inventory"/>
      <sheetName val="MM120主要供應商分析"/>
      <sheetName val="database"/>
      <sheetName val="Feb 2001"/>
      <sheetName val="T1"/>
      <sheetName val="T2"/>
      <sheetName val="T3"/>
      <sheetName val="1999SALE"/>
      <sheetName val="動態日報-子公司"/>
      <sheetName val="130.0211 天津"/>
      <sheetName val="130.0216 律維"/>
      <sheetName val="130.0212 蘇州精密"/>
      <sheetName val="Basic Information"/>
      <sheetName val="費用"/>
      <sheetName val="資本支出"/>
      <sheetName val="人力"/>
      <sheetName val="Macro1"/>
      <sheetName val="編製說明"/>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BasicData"/>
      <sheetName val="分群碼"/>
      <sheetName val="外銷GOBOBVI 1-12 "/>
      <sheetName val="wire"/>
      <sheetName val="Lead"/>
      <sheetName val="M_Data"/>
      <sheetName val="Assum."/>
      <sheetName val="Distribution"/>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6">
          <cell r="E6">
            <v>300982</v>
          </cell>
        </row>
      </sheetData>
      <sheetData sheetId="563"/>
      <sheetData sheetId="564"/>
      <sheetData sheetId="565"/>
      <sheetData sheetId="566">
        <row r="6">
          <cell r="E6">
            <v>300982</v>
          </cell>
        </row>
      </sheetData>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sheetData sheetId="718"/>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row r="6">
          <cell r="E6">
            <v>300982</v>
          </cell>
        </row>
      </sheetData>
      <sheetData sheetId="770"/>
      <sheetData sheetId="771">
        <row r="6">
          <cell r="E6">
            <v>300982</v>
          </cell>
        </row>
      </sheetData>
      <sheetData sheetId="772"/>
      <sheetData sheetId="773"/>
      <sheetData sheetId="774">
        <row r="6">
          <cell r="E6">
            <v>300982</v>
          </cell>
        </row>
      </sheetData>
      <sheetData sheetId="775"/>
      <sheetData sheetId="776"/>
      <sheetData sheetId="777"/>
      <sheetData sheetId="778"/>
      <sheetData sheetId="779"/>
      <sheetData sheetId="780"/>
      <sheetData sheetId="781"/>
      <sheetData sheetId="782"/>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48.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49.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4.bin"/><Relationship Id="rId4" Type="http://schemas.openxmlformats.org/officeDocument/2006/relationships/comments" Target="../comments5.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2.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6"/>
  <dimension ref="A1:E26"/>
  <sheetViews>
    <sheetView showGridLines="0" view="pageBreakPreview" zoomScale="75" zoomScaleNormal="75" zoomScaleSheetLayoutView="75" workbookViewId="0"/>
  </sheetViews>
  <sheetFormatPr defaultColWidth="0" defaultRowHeight="16.5" zeroHeight="1"/>
  <cols>
    <col min="1" max="1" width="57.875" style="3" customWidth="1"/>
    <col min="2" max="2" width="59.25" style="3" customWidth="1"/>
    <col min="3" max="16384" width="0" style="3" hidden="1"/>
  </cols>
  <sheetData>
    <row r="1" spans="1:5" ht="159" customHeight="1">
      <c r="A1" s="1" t="s">
        <v>240</v>
      </c>
      <c r="B1" s="2"/>
    </row>
    <row r="2" spans="1:5" ht="70.150000000000006" customHeight="1">
      <c r="A2" s="4" t="s">
        <v>237</v>
      </c>
      <c r="B2" s="5"/>
    </row>
    <row r="3" spans="1:5" ht="60.6" customHeight="1">
      <c r="A3" s="6" t="s">
        <v>692</v>
      </c>
      <c r="B3" s="2"/>
    </row>
    <row r="4" spans="1:5" ht="60.6" customHeight="1">
      <c r="A4" s="45" t="s">
        <v>238</v>
      </c>
      <c r="B4" s="2"/>
    </row>
    <row r="5" spans="1:5" ht="149.44999999999999" customHeight="1">
      <c r="A5" s="7" t="s">
        <v>239</v>
      </c>
      <c r="B5" s="2"/>
    </row>
    <row r="9" spans="1:5" ht="21" hidden="1">
      <c r="E9" s="8"/>
    </row>
    <row r="26" spans="1:1" hidden="1">
      <c r="A26" s="3">
        <v>21</v>
      </c>
    </row>
  </sheetData>
  <phoneticPr fontId="6" type="noConversion"/>
  <printOptions horizontalCentered="1" gridLinesSet="0"/>
  <pageMargins left="0.47244094488188981" right="0.47244094488188981" top="0.39370078740157483" bottom="0.39370078740157483" header="0" footer="0"/>
  <pageSetup paperSize="9" scale="79" fitToWidth="2" orientation="portrait" blackAndWhite="1" r:id="rId1"/>
  <headerFooter alignWithMargins="0">
    <oddHeader>&amp;L&amp;"標楷體,標準"附錄三　財產保險業RBC監理報表</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P168"/>
  <sheetViews>
    <sheetView tabSelected="1" view="pageBreakPreview" zoomScaleNormal="100" zoomScaleSheetLayoutView="100" workbookViewId="0">
      <pane xSplit="4" ySplit="4" topLeftCell="E74" activePane="bottomRight" state="frozen"/>
      <selection activeCell="F11" sqref="A1:K1098"/>
      <selection pane="topRight" activeCell="F11" sqref="A1:K1098"/>
      <selection pane="bottomLeft" activeCell="F11" sqref="A1:K1098"/>
      <selection pane="bottomRight" activeCell="B94" sqref="B94"/>
    </sheetView>
  </sheetViews>
  <sheetFormatPr defaultColWidth="10.625" defaultRowHeight="15.75"/>
  <cols>
    <col min="1" max="1" width="5.625" style="1166" customWidth="1"/>
    <col min="2" max="2" width="72.25" style="1198" customWidth="1"/>
    <col min="3" max="3" width="10.625" style="1165" customWidth="1"/>
    <col min="4" max="4" width="10.625" style="1166" customWidth="1"/>
    <col min="5" max="5" width="10.625" style="1165" customWidth="1"/>
    <col min="6" max="6" width="10.625" style="1166" customWidth="1"/>
    <col min="7" max="7" width="35.625" style="1166" customWidth="1"/>
    <col min="8" max="14" width="10.625" style="1166" customWidth="1"/>
    <col min="15" max="15" width="10.625" style="1165" customWidth="1"/>
    <col min="16" max="16384" width="10.625" style="1166"/>
  </cols>
  <sheetData>
    <row r="1" spans="1:16" ht="16.5">
      <c r="A1" s="13" t="str">
        <f>+封面!A3&amp;" "&amp;封面!A2</f>
        <v xml:space="preserve">        保險股份有限公司(○○分公司) 年度(月、季、半年)報表</v>
      </c>
      <c r="B1" s="1164"/>
      <c r="D1" s="1165"/>
      <c r="F1" s="1165"/>
      <c r="G1" s="1165"/>
      <c r="H1" s="1165"/>
      <c r="I1" s="1165"/>
      <c r="J1" s="1165"/>
      <c r="K1" s="1165"/>
      <c r="L1" s="1165"/>
    </row>
    <row r="2" spans="1:16" ht="16.5">
      <c r="A2" s="1167" t="s">
        <v>753</v>
      </c>
      <c r="B2" s="1165"/>
      <c r="D2" s="1165"/>
      <c r="F2" s="1165"/>
      <c r="G2" s="1165"/>
      <c r="H2" s="1165"/>
      <c r="I2" s="1165"/>
      <c r="J2" s="1165"/>
      <c r="K2" s="1165"/>
      <c r="L2" s="1165"/>
    </row>
    <row r="3" spans="1:16" s="1169" customFormat="1" ht="66">
      <c r="A3" s="3116" t="s">
        <v>3125</v>
      </c>
      <c r="B3" s="38" t="s">
        <v>3796</v>
      </c>
      <c r="C3" s="38" t="s">
        <v>3797</v>
      </c>
      <c r="D3" s="38" t="s">
        <v>3798</v>
      </c>
      <c r="E3" s="38" t="s">
        <v>3799</v>
      </c>
      <c r="F3" s="38" t="s">
        <v>3800</v>
      </c>
      <c r="G3" s="38" t="s">
        <v>3801</v>
      </c>
      <c r="H3" s="38" t="s">
        <v>3802</v>
      </c>
      <c r="I3" s="38" t="s">
        <v>3803</v>
      </c>
      <c r="J3" s="38" t="s">
        <v>3804</v>
      </c>
      <c r="K3" s="38" t="s">
        <v>233</v>
      </c>
      <c r="L3" s="38" t="s">
        <v>3805</v>
      </c>
      <c r="M3" s="38" t="s">
        <v>3804</v>
      </c>
      <c r="N3" s="38" t="s">
        <v>233</v>
      </c>
      <c r="O3" s="1168" t="s">
        <v>3806</v>
      </c>
      <c r="P3" s="1168" t="s">
        <v>1903</v>
      </c>
    </row>
    <row r="4" spans="1:16" s="1169" customFormat="1">
      <c r="A4" s="3116"/>
      <c r="B4" s="1170" t="s">
        <v>424</v>
      </c>
      <c r="C4" s="1170" t="s">
        <v>425</v>
      </c>
      <c r="D4" s="1170" t="s">
        <v>171</v>
      </c>
      <c r="E4" s="1170" t="s">
        <v>172</v>
      </c>
      <c r="F4" s="1170" t="s">
        <v>173</v>
      </c>
      <c r="G4" s="1170" t="s">
        <v>174</v>
      </c>
      <c r="H4" s="1170" t="s">
        <v>175</v>
      </c>
      <c r="I4" s="1170" t="s">
        <v>176</v>
      </c>
      <c r="J4" s="1170" t="s">
        <v>177</v>
      </c>
      <c r="K4" s="1170" t="s">
        <v>178</v>
      </c>
      <c r="L4" s="1170" t="s">
        <v>179</v>
      </c>
      <c r="M4" s="1170" t="s">
        <v>180</v>
      </c>
      <c r="N4" s="1170" t="s">
        <v>418</v>
      </c>
      <c r="O4" s="1170" t="s">
        <v>39</v>
      </c>
      <c r="P4" s="1170" t="s">
        <v>1906</v>
      </c>
    </row>
    <row r="5" spans="1:16" s="1169" customFormat="1" ht="16.5">
      <c r="A5" s="1171">
        <v>1</v>
      </c>
      <c r="B5" s="1172" t="s">
        <v>3807</v>
      </c>
      <c r="C5" s="1173"/>
      <c r="D5" s="1174" t="s">
        <v>3808</v>
      </c>
      <c r="E5" s="1171" t="s">
        <v>3809</v>
      </c>
      <c r="F5" s="1171" t="s">
        <v>3810</v>
      </c>
      <c r="G5" s="1175"/>
      <c r="H5" s="1171" t="s">
        <v>3809</v>
      </c>
      <c r="I5" s="1176"/>
      <c r="J5" s="1176"/>
      <c r="K5" s="1176"/>
      <c r="L5" s="1175"/>
      <c r="M5" s="1176"/>
      <c r="N5" s="1175"/>
      <c r="O5" s="1177" t="s">
        <v>3811</v>
      </c>
      <c r="P5" s="1178" t="s">
        <v>1905</v>
      </c>
    </row>
    <row r="6" spans="1:16" s="1169" customFormat="1" ht="16.5">
      <c r="A6" s="1171">
        <v>2</v>
      </c>
      <c r="B6" s="1172" t="s">
        <v>3812</v>
      </c>
      <c r="C6" s="1173"/>
      <c r="D6" s="1174" t="s">
        <v>3813</v>
      </c>
      <c r="E6" s="1171" t="s">
        <v>3809</v>
      </c>
      <c r="F6" s="1171" t="s">
        <v>3810</v>
      </c>
      <c r="G6" s="1175"/>
      <c r="H6" s="1171" t="s">
        <v>3809</v>
      </c>
      <c r="I6" s="1176"/>
      <c r="J6" s="1176"/>
      <c r="K6" s="1176"/>
      <c r="L6" s="1176"/>
      <c r="M6" s="1176"/>
      <c r="N6" s="1176"/>
      <c r="O6" s="1177" t="s">
        <v>3811</v>
      </c>
      <c r="P6" s="1178" t="s">
        <v>1904</v>
      </c>
    </row>
    <row r="7" spans="1:16" s="1169" customFormat="1" ht="16.5">
      <c r="A7" s="1171">
        <v>3</v>
      </c>
      <c r="B7" s="1172" t="s">
        <v>3814</v>
      </c>
      <c r="C7" s="1173"/>
      <c r="D7" s="1174" t="s">
        <v>3813</v>
      </c>
      <c r="E7" s="1171" t="s">
        <v>3809</v>
      </c>
      <c r="F7" s="1171" t="s">
        <v>3815</v>
      </c>
      <c r="G7" s="1171" t="s">
        <v>3816</v>
      </c>
      <c r="H7" s="1171" t="s">
        <v>3809</v>
      </c>
      <c r="I7" s="1176"/>
      <c r="J7" s="1176"/>
      <c r="K7" s="1176"/>
      <c r="L7" s="1176"/>
      <c r="M7" s="1176"/>
      <c r="N7" s="1176"/>
      <c r="O7" s="1177" t="s">
        <v>3811</v>
      </c>
      <c r="P7" s="1178" t="s">
        <v>1904</v>
      </c>
    </row>
    <row r="8" spans="1:16" s="1169" customFormat="1" ht="16.5">
      <c r="A8" s="1171">
        <v>4</v>
      </c>
      <c r="B8" s="1172" t="s">
        <v>3817</v>
      </c>
      <c r="C8" s="1173"/>
      <c r="D8" s="1174" t="s">
        <v>3813</v>
      </c>
      <c r="E8" s="1171" t="s">
        <v>3809</v>
      </c>
      <c r="F8" s="1171" t="s">
        <v>3811</v>
      </c>
      <c r="G8" s="1171" t="s">
        <v>3816</v>
      </c>
      <c r="H8" s="1171" t="s">
        <v>3809</v>
      </c>
      <c r="I8" s="1176"/>
      <c r="J8" s="1176"/>
      <c r="K8" s="1176"/>
      <c r="L8" s="1176"/>
      <c r="M8" s="1176"/>
      <c r="N8" s="1176"/>
      <c r="O8" s="1178" t="s">
        <v>1904</v>
      </c>
      <c r="P8" s="1177" t="s">
        <v>3811</v>
      </c>
    </row>
    <row r="9" spans="1:16" s="1169" customFormat="1" ht="16.5">
      <c r="A9" s="1171">
        <v>5</v>
      </c>
      <c r="B9" s="1172" t="s">
        <v>3818</v>
      </c>
      <c r="C9" s="1173"/>
      <c r="D9" s="1174" t="s">
        <v>3819</v>
      </c>
      <c r="E9" s="1171" t="s">
        <v>3810</v>
      </c>
      <c r="F9" s="1171" t="s">
        <v>3810</v>
      </c>
      <c r="G9" s="1171"/>
      <c r="H9" s="1171" t="s">
        <v>3811</v>
      </c>
      <c r="I9" s="1176"/>
      <c r="J9" s="1176"/>
      <c r="K9" s="1176"/>
      <c r="L9" s="1176"/>
      <c r="M9" s="1176"/>
      <c r="N9" s="1176"/>
      <c r="O9" s="1177" t="s">
        <v>3811</v>
      </c>
      <c r="P9" s="1178" t="s">
        <v>1904</v>
      </c>
    </row>
    <row r="10" spans="1:16" s="1169" customFormat="1" ht="16.5">
      <c r="A10" s="1171">
        <v>6</v>
      </c>
      <c r="B10" s="1172" t="s">
        <v>3820</v>
      </c>
      <c r="C10" s="1173"/>
      <c r="D10" s="1174" t="s">
        <v>3813</v>
      </c>
      <c r="E10" s="1171" t="s">
        <v>3809</v>
      </c>
      <c r="F10" s="1171" t="s">
        <v>3810</v>
      </c>
      <c r="G10" s="1177"/>
      <c r="H10" s="1171" t="s">
        <v>3815</v>
      </c>
      <c r="I10" s="1176"/>
      <c r="J10" s="1176"/>
      <c r="K10" s="1176"/>
      <c r="L10" s="1176"/>
      <c r="M10" s="1176"/>
      <c r="N10" s="1176"/>
      <c r="O10" s="1178" t="s">
        <v>1904</v>
      </c>
      <c r="P10" s="1177" t="s">
        <v>3811</v>
      </c>
    </row>
    <row r="11" spans="1:16" s="1169" customFormat="1" ht="16.5">
      <c r="A11" s="1171">
        <v>7</v>
      </c>
      <c r="B11" s="1172" t="s">
        <v>3821</v>
      </c>
      <c r="C11" s="1173"/>
      <c r="D11" s="1171" t="s">
        <v>3819</v>
      </c>
      <c r="E11" s="1171" t="s">
        <v>3809</v>
      </c>
      <c r="F11" s="1171" t="s">
        <v>3810</v>
      </c>
      <c r="G11" s="1177"/>
      <c r="H11" s="1171" t="s">
        <v>3815</v>
      </c>
      <c r="I11" s="1176"/>
      <c r="J11" s="1176"/>
      <c r="K11" s="1176"/>
      <c r="L11" s="1176"/>
      <c r="M11" s="1176"/>
      <c r="N11" s="1176"/>
      <c r="O11" s="1177" t="s">
        <v>3811</v>
      </c>
      <c r="P11" s="1178" t="s">
        <v>1904</v>
      </c>
    </row>
    <row r="12" spans="1:16" s="1169" customFormat="1" ht="16.5">
      <c r="A12" s="1171">
        <v>8</v>
      </c>
      <c r="B12" s="1179" t="s">
        <v>3822</v>
      </c>
      <c r="C12" s="1173"/>
      <c r="D12" s="1174" t="s">
        <v>3808</v>
      </c>
      <c r="E12" s="1171" t="s">
        <v>3809</v>
      </c>
      <c r="F12" s="1171" t="s">
        <v>3815</v>
      </c>
      <c r="G12" s="1177"/>
      <c r="H12" s="1171" t="s">
        <v>3809</v>
      </c>
      <c r="I12" s="1176"/>
      <c r="J12" s="1176"/>
      <c r="K12" s="1176"/>
      <c r="L12" s="1176"/>
      <c r="M12" s="1176"/>
      <c r="N12" s="1176"/>
      <c r="O12" s="1177" t="s">
        <v>3811</v>
      </c>
      <c r="P12" s="1178" t="s">
        <v>1904</v>
      </c>
    </row>
    <row r="13" spans="1:16" ht="16.5">
      <c r="A13" s="1171">
        <v>9</v>
      </c>
      <c r="B13" s="1172" t="s">
        <v>3823</v>
      </c>
      <c r="C13" s="1173"/>
      <c r="D13" s="1171" t="s">
        <v>3824</v>
      </c>
      <c r="E13" s="1171" t="s">
        <v>3815</v>
      </c>
      <c r="F13" s="1171" t="s">
        <v>3809</v>
      </c>
      <c r="G13" s="1177"/>
      <c r="H13" s="1171" t="s">
        <v>3809</v>
      </c>
      <c r="I13" s="1176"/>
      <c r="J13" s="1176"/>
      <c r="K13" s="1176"/>
      <c r="L13" s="1176"/>
      <c r="M13" s="1176"/>
      <c r="N13" s="1176"/>
      <c r="O13" s="1177" t="s">
        <v>3811</v>
      </c>
      <c r="P13" s="1178" t="s">
        <v>1904</v>
      </c>
    </row>
    <row r="14" spans="1:16" ht="16.5">
      <c r="A14" s="1171">
        <v>10</v>
      </c>
      <c r="B14" s="1172" t="s">
        <v>3825</v>
      </c>
      <c r="C14" s="1173"/>
      <c r="D14" s="1171" t="s">
        <v>3824</v>
      </c>
      <c r="E14" s="1171" t="s">
        <v>3815</v>
      </c>
      <c r="F14" s="1171" t="s">
        <v>3809</v>
      </c>
      <c r="G14" s="1177"/>
      <c r="H14" s="1171" t="s">
        <v>3809</v>
      </c>
      <c r="I14" s="1176"/>
      <c r="J14" s="1176"/>
      <c r="K14" s="1176"/>
      <c r="L14" s="1176"/>
      <c r="M14" s="1176"/>
      <c r="N14" s="1176"/>
      <c r="O14" s="1177" t="s">
        <v>3811</v>
      </c>
      <c r="P14" s="1178" t="s">
        <v>1904</v>
      </c>
    </row>
    <row r="15" spans="1:16" ht="16.5">
      <c r="A15" s="1171">
        <v>11</v>
      </c>
      <c r="B15" s="1172" t="s">
        <v>3826</v>
      </c>
      <c r="C15" s="1173"/>
      <c r="D15" s="1171" t="s">
        <v>3824</v>
      </c>
      <c r="E15" s="1171" t="s">
        <v>3815</v>
      </c>
      <c r="F15" s="1171" t="s">
        <v>3809</v>
      </c>
      <c r="G15" s="1177"/>
      <c r="H15" s="1171" t="s">
        <v>3809</v>
      </c>
      <c r="I15" s="1176"/>
      <c r="J15" s="1176"/>
      <c r="K15" s="1176"/>
      <c r="L15" s="1176"/>
      <c r="M15" s="1176"/>
      <c r="N15" s="1176"/>
      <c r="O15" s="1177" t="s">
        <v>3811</v>
      </c>
      <c r="P15" s="1178" t="s">
        <v>1904</v>
      </c>
    </row>
    <row r="16" spans="1:16" ht="16.5">
      <c r="A16" s="1171">
        <v>12</v>
      </c>
      <c r="B16" s="1172" t="s">
        <v>3827</v>
      </c>
      <c r="C16" s="1173"/>
      <c r="D16" s="1171" t="s">
        <v>3824</v>
      </c>
      <c r="E16" s="1171" t="s">
        <v>3809</v>
      </c>
      <c r="F16" s="1171" t="s">
        <v>3809</v>
      </c>
      <c r="G16" s="1177"/>
      <c r="H16" s="1171" t="s">
        <v>3809</v>
      </c>
      <c r="I16" s="1176"/>
      <c r="J16" s="1176"/>
      <c r="K16" s="1176"/>
      <c r="L16" s="1176"/>
      <c r="M16" s="1176"/>
      <c r="N16" s="1176"/>
      <c r="O16" s="1177" t="s">
        <v>3811</v>
      </c>
      <c r="P16" s="1178" t="s">
        <v>1904</v>
      </c>
    </row>
    <row r="17" spans="1:16" ht="16.5">
      <c r="A17" s="1171">
        <v>13</v>
      </c>
      <c r="B17" s="1172" t="s">
        <v>3828</v>
      </c>
      <c r="C17" s="1173"/>
      <c r="D17" s="1171" t="s">
        <v>3824</v>
      </c>
      <c r="E17" s="1171" t="s">
        <v>3809</v>
      </c>
      <c r="F17" s="1171" t="s">
        <v>3809</v>
      </c>
      <c r="G17" s="1177"/>
      <c r="H17" s="1171" t="s">
        <v>3809</v>
      </c>
      <c r="I17" s="1176"/>
      <c r="J17" s="1176"/>
      <c r="K17" s="1176"/>
      <c r="L17" s="1176"/>
      <c r="M17" s="1176"/>
      <c r="N17" s="1176"/>
      <c r="O17" s="1177" t="s">
        <v>3811</v>
      </c>
      <c r="P17" s="1178" t="s">
        <v>1904</v>
      </c>
    </row>
    <row r="18" spans="1:16" ht="16.5">
      <c r="A18" s="1171">
        <v>14</v>
      </c>
      <c r="B18" s="1172" t="s">
        <v>3829</v>
      </c>
      <c r="C18" s="1173"/>
      <c r="D18" s="1171" t="s">
        <v>3824</v>
      </c>
      <c r="E18" s="1171" t="s">
        <v>3815</v>
      </c>
      <c r="F18" s="1171" t="s">
        <v>3809</v>
      </c>
      <c r="G18" s="1177"/>
      <c r="H18" s="1171" t="s">
        <v>3809</v>
      </c>
      <c r="I18" s="1176"/>
      <c r="J18" s="1176"/>
      <c r="K18" s="1176"/>
      <c r="L18" s="1176"/>
      <c r="M18" s="1176"/>
      <c r="N18" s="1176"/>
      <c r="O18" s="1177" t="s">
        <v>3811</v>
      </c>
      <c r="P18" s="1178" t="s">
        <v>1904</v>
      </c>
    </row>
    <row r="19" spans="1:16" ht="16.5">
      <c r="A19" s="1171">
        <v>15</v>
      </c>
      <c r="B19" s="1172" t="s">
        <v>3830</v>
      </c>
      <c r="C19" s="1173"/>
      <c r="D19" s="1171" t="s">
        <v>3824</v>
      </c>
      <c r="E19" s="1171" t="s">
        <v>3809</v>
      </c>
      <c r="F19" s="1171" t="s">
        <v>3809</v>
      </c>
      <c r="G19" s="1177"/>
      <c r="H19" s="1171" t="s">
        <v>3809</v>
      </c>
      <c r="I19" s="1176"/>
      <c r="J19" s="1176"/>
      <c r="K19" s="1176"/>
      <c r="L19" s="1176"/>
      <c r="M19" s="1176"/>
      <c r="N19" s="1176"/>
      <c r="O19" s="1177" t="s">
        <v>3811</v>
      </c>
      <c r="P19" s="1178" t="s">
        <v>1904</v>
      </c>
    </row>
    <row r="20" spans="1:16" ht="16.5">
      <c r="A20" s="1171">
        <v>16</v>
      </c>
      <c r="B20" s="1172" t="s">
        <v>3831</v>
      </c>
      <c r="C20" s="1173"/>
      <c r="D20" s="1171" t="s">
        <v>3813</v>
      </c>
      <c r="E20" s="1171" t="s">
        <v>3810</v>
      </c>
      <c r="F20" s="1171" t="s">
        <v>3810</v>
      </c>
      <c r="G20" s="1177"/>
      <c r="H20" s="1171"/>
      <c r="I20" s="1176"/>
      <c r="J20" s="1176"/>
      <c r="K20" s="1176"/>
      <c r="L20" s="1176"/>
      <c r="M20" s="1176"/>
      <c r="N20" s="1176"/>
      <c r="O20" s="1177" t="s">
        <v>3811</v>
      </c>
      <c r="P20" s="1178" t="s">
        <v>1904</v>
      </c>
    </row>
    <row r="21" spans="1:16" ht="16.5">
      <c r="A21" s="1171">
        <v>17</v>
      </c>
      <c r="B21" s="1172" t="s">
        <v>3832</v>
      </c>
      <c r="C21" s="1173"/>
      <c r="D21" s="1174" t="s">
        <v>3808</v>
      </c>
      <c r="E21" s="1171" t="s">
        <v>3809</v>
      </c>
      <c r="F21" s="1171" t="s">
        <v>3815</v>
      </c>
      <c r="G21" s="1171" t="s">
        <v>3816</v>
      </c>
      <c r="H21" s="1171" t="s">
        <v>3809</v>
      </c>
      <c r="I21" s="1176"/>
      <c r="J21" s="1176"/>
      <c r="K21" s="1176"/>
      <c r="L21" s="1176"/>
      <c r="M21" s="1176"/>
      <c r="N21" s="1176"/>
      <c r="O21" s="1177" t="s">
        <v>3811</v>
      </c>
      <c r="P21" s="1178" t="s">
        <v>1904</v>
      </c>
    </row>
    <row r="22" spans="1:16" ht="16.5">
      <c r="A22" s="1171">
        <v>18</v>
      </c>
      <c r="B22" s="1172" t="s">
        <v>3833</v>
      </c>
      <c r="C22" s="1173"/>
      <c r="D22" s="1174" t="s">
        <v>3808</v>
      </c>
      <c r="E22" s="1171" t="s">
        <v>3809</v>
      </c>
      <c r="F22" s="1171" t="s">
        <v>3815</v>
      </c>
      <c r="G22" s="1171" t="s">
        <v>3816</v>
      </c>
      <c r="H22" s="1171" t="s">
        <v>3809</v>
      </c>
      <c r="I22" s="1176"/>
      <c r="J22" s="1176"/>
      <c r="K22" s="1176"/>
      <c r="L22" s="1176"/>
      <c r="M22" s="1176"/>
      <c r="N22" s="1176"/>
      <c r="O22" s="1177" t="s">
        <v>3811</v>
      </c>
      <c r="P22" s="1178" t="s">
        <v>1904</v>
      </c>
    </row>
    <row r="23" spans="1:16" ht="16.5">
      <c r="A23" s="1171">
        <v>19</v>
      </c>
      <c r="B23" s="1172" t="s">
        <v>3834</v>
      </c>
      <c r="C23" s="1173"/>
      <c r="D23" s="1174" t="s">
        <v>3808</v>
      </c>
      <c r="E23" s="1171" t="s">
        <v>3809</v>
      </c>
      <c r="F23" s="1171" t="s">
        <v>3815</v>
      </c>
      <c r="G23" s="1171" t="s">
        <v>3816</v>
      </c>
      <c r="H23" s="1171" t="s">
        <v>3809</v>
      </c>
      <c r="I23" s="1176"/>
      <c r="J23" s="1176"/>
      <c r="K23" s="1176"/>
      <c r="L23" s="1176"/>
      <c r="M23" s="1176"/>
      <c r="N23" s="1176"/>
      <c r="O23" s="1177" t="s">
        <v>3811</v>
      </c>
      <c r="P23" s="1178" t="s">
        <v>1904</v>
      </c>
    </row>
    <row r="24" spans="1:16" ht="16.5">
      <c r="A24" s="1171">
        <v>20</v>
      </c>
      <c r="B24" s="1172" t="s">
        <v>3835</v>
      </c>
      <c r="C24" s="1173"/>
      <c r="D24" s="1174" t="s">
        <v>3808</v>
      </c>
      <c r="E24" s="1171" t="s">
        <v>3809</v>
      </c>
      <c r="F24" s="1171" t="s">
        <v>3815</v>
      </c>
      <c r="G24" s="1171" t="s">
        <v>3816</v>
      </c>
      <c r="H24" s="1171" t="s">
        <v>3809</v>
      </c>
      <c r="I24" s="1176"/>
      <c r="J24" s="1176"/>
      <c r="K24" s="1176"/>
      <c r="L24" s="1176"/>
      <c r="M24" s="1176"/>
      <c r="N24" s="1176"/>
      <c r="O24" s="1177" t="s">
        <v>3811</v>
      </c>
      <c r="P24" s="1178" t="s">
        <v>1904</v>
      </c>
    </row>
    <row r="25" spans="1:16" ht="16.5">
      <c r="A25" s="1171">
        <v>21</v>
      </c>
      <c r="B25" s="1172" t="s">
        <v>3836</v>
      </c>
      <c r="C25" s="1173"/>
      <c r="D25" s="1174" t="s">
        <v>3808</v>
      </c>
      <c r="E25" s="1171" t="s">
        <v>3837</v>
      </c>
      <c r="F25" s="1171" t="s">
        <v>3838</v>
      </c>
      <c r="G25" s="1171" t="s">
        <v>3839</v>
      </c>
      <c r="H25" s="1171" t="s">
        <v>3837</v>
      </c>
      <c r="I25" s="1176"/>
      <c r="J25" s="1176"/>
      <c r="K25" s="1176"/>
      <c r="L25" s="1176"/>
      <c r="M25" s="1176"/>
      <c r="N25" s="1176"/>
      <c r="O25" s="1177" t="s">
        <v>3811</v>
      </c>
      <c r="P25" s="1178" t="s">
        <v>1904</v>
      </c>
    </row>
    <row r="26" spans="1:16" ht="16.5">
      <c r="A26" s="1171">
        <v>22</v>
      </c>
      <c r="B26" s="1172" t="s">
        <v>3840</v>
      </c>
      <c r="C26" s="1173"/>
      <c r="D26" s="1174" t="s">
        <v>3808</v>
      </c>
      <c r="E26" s="1171" t="s">
        <v>3809</v>
      </c>
      <c r="F26" s="1171" t="s">
        <v>3815</v>
      </c>
      <c r="G26" s="1171" t="s">
        <v>1911</v>
      </c>
      <c r="H26" s="1171" t="s">
        <v>3809</v>
      </c>
      <c r="I26" s="1176"/>
      <c r="J26" s="1176"/>
      <c r="K26" s="1176"/>
      <c r="L26" s="1176"/>
      <c r="M26" s="1176"/>
      <c r="N26" s="1176"/>
      <c r="O26" s="1177" t="s">
        <v>3811</v>
      </c>
      <c r="P26" s="1178" t="s">
        <v>1904</v>
      </c>
    </row>
    <row r="27" spans="1:16" ht="16.5">
      <c r="A27" s="1171">
        <v>23</v>
      </c>
      <c r="B27" s="1172" t="s">
        <v>3841</v>
      </c>
      <c r="C27" s="1173"/>
      <c r="D27" s="1174" t="s">
        <v>3808</v>
      </c>
      <c r="E27" s="1171" t="s">
        <v>3809</v>
      </c>
      <c r="F27" s="1171" t="s">
        <v>3815</v>
      </c>
      <c r="G27" s="1171" t="s">
        <v>3842</v>
      </c>
      <c r="H27" s="1171" t="s">
        <v>3809</v>
      </c>
      <c r="I27" s="1176"/>
      <c r="J27" s="1176"/>
      <c r="K27" s="1176"/>
      <c r="L27" s="1176"/>
      <c r="M27" s="1176"/>
      <c r="N27" s="1176"/>
      <c r="O27" s="1177" t="s">
        <v>3811</v>
      </c>
      <c r="P27" s="1178" t="s">
        <v>1904</v>
      </c>
    </row>
    <row r="28" spans="1:16" ht="16.5">
      <c r="A28" s="1171">
        <v>24</v>
      </c>
      <c r="B28" s="1172" t="s">
        <v>3843</v>
      </c>
      <c r="C28" s="1173"/>
      <c r="D28" s="1174" t="s">
        <v>3808</v>
      </c>
      <c r="E28" s="1171" t="s">
        <v>3809</v>
      </c>
      <c r="F28" s="1171" t="s">
        <v>3809</v>
      </c>
      <c r="G28" s="1177"/>
      <c r="H28" s="1171" t="s">
        <v>3809</v>
      </c>
      <c r="I28" s="1176"/>
      <c r="J28" s="1176"/>
      <c r="K28" s="1176"/>
      <c r="L28" s="1176"/>
      <c r="M28" s="1176"/>
      <c r="N28" s="1176"/>
      <c r="O28" s="1177" t="s">
        <v>3811</v>
      </c>
      <c r="P28" s="1178" t="s">
        <v>1904</v>
      </c>
    </row>
    <row r="29" spans="1:16" ht="16.5">
      <c r="A29" s="1171">
        <v>25</v>
      </c>
      <c r="B29" s="1172" t="s">
        <v>3844</v>
      </c>
      <c r="C29" s="1173"/>
      <c r="D29" s="1174" t="s">
        <v>3808</v>
      </c>
      <c r="E29" s="1171" t="s">
        <v>3809</v>
      </c>
      <c r="F29" s="1171" t="s">
        <v>3815</v>
      </c>
      <c r="G29" s="1171" t="s">
        <v>3845</v>
      </c>
      <c r="H29" s="1171" t="s">
        <v>3809</v>
      </c>
      <c r="I29" s="1176"/>
      <c r="J29" s="1176"/>
      <c r="K29" s="1176"/>
      <c r="L29" s="1176"/>
      <c r="M29" s="1176"/>
      <c r="N29" s="1176"/>
      <c r="O29" s="1177" t="s">
        <v>3811</v>
      </c>
      <c r="P29" s="1178" t="s">
        <v>1904</v>
      </c>
    </row>
    <row r="30" spans="1:16" ht="16.5">
      <c r="A30" s="1171">
        <v>26</v>
      </c>
      <c r="B30" s="1172" t="s">
        <v>3846</v>
      </c>
      <c r="C30" s="1173"/>
      <c r="D30" s="1174" t="s">
        <v>3808</v>
      </c>
      <c r="E30" s="1171" t="s">
        <v>3809</v>
      </c>
      <c r="F30" s="1171" t="s">
        <v>3809</v>
      </c>
      <c r="G30" s="1177"/>
      <c r="H30" s="1171" t="s">
        <v>3809</v>
      </c>
      <c r="I30" s="1176"/>
      <c r="J30" s="1176"/>
      <c r="K30" s="1176"/>
      <c r="L30" s="1176"/>
      <c r="M30" s="1176"/>
      <c r="N30" s="1176"/>
      <c r="O30" s="1177" t="s">
        <v>3811</v>
      </c>
      <c r="P30" s="1178" t="s">
        <v>1904</v>
      </c>
    </row>
    <row r="31" spans="1:16" ht="16.5">
      <c r="A31" s="1171">
        <v>27</v>
      </c>
      <c r="B31" s="1180" t="s">
        <v>3500</v>
      </c>
      <c r="C31" s="1173"/>
      <c r="D31" s="1174" t="s">
        <v>3808</v>
      </c>
      <c r="E31" s="1171" t="s">
        <v>3809</v>
      </c>
      <c r="F31" s="1171" t="s">
        <v>3815</v>
      </c>
      <c r="G31" s="1171" t="s">
        <v>3847</v>
      </c>
      <c r="H31" s="1171" t="s">
        <v>3809</v>
      </c>
      <c r="I31" s="1176"/>
      <c r="J31" s="1176"/>
      <c r="K31" s="1176"/>
      <c r="L31" s="1176"/>
      <c r="M31" s="1176"/>
      <c r="N31" s="1176"/>
      <c r="O31" s="1177" t="s">
        <v>3811</v>
      </c>
      <c r="P31" s="1178" t="s">
        <v>1904</v>
      </c>
    </row>
    <row r="32" spans="1:16" ht="16.5">
      <c r="A32" s="1171">
        <v>28</v>
      </c>
      <c r="B32" s="1181" t="s">
        <v>3848</v>
      </c>
      <c r="C32" s="1173"/>
      <c r="D32" s="1174" t="s">
        <v>3808</v>
      </c>
      <c r="E32" s="1171" t="s">
        <v>3809</v>
      </c>
      <c r="F32" s="1171" t="s">
        <v>3809</v>
      </c>
      <c r="G32" s="1177"/>
      <c r="H32" s="1171" t="s">
        <v>3809</v>
      </c>
      <c r="I32" s="1176"/>
      <c r="J32" s="1176"/>
      <c r="K32" s="1176"/>
      <c r="L32" s="1176"/>
      <c r="M32" s="1176"/>
      <c r="N32" s="1176"/>
      <c r="O32" s="1177" t="s">
        <v>3811</v>
      </c>
      <c r="P32" s="1178" t="s">
        <v>1904</v>
      </c>
    </row>
    <row r="33" spans="1:16" ht="16.5">
      <c r="A33" s="1171">
        <v>29</v>
      </c>
      <c r="B33" s="1172" t="s">
        <v>3478</v>
      </c>
      <c r="C33" s="1173"/>
      <c r="D33" s="1174" t="s">
        <v>3808</v>
      </c>
      <c r="E33" s="1171" t="s">
        <v>3809</v>
      </c>
      <c r="F33" s="1171" t="s">
        <v>3815</v>
      </c>
      <c r="G33" s="1171" t="s">
        <v>3849</v>
      </c>
      <c r="H33" s="1171" t="s">
        <v>3809</v>
      </c>
      <c r="I33" s="1176"/>
      <c r="J33" s="1176"/>
      <c r="K33" s="1176"/>
      <c r="L33" s="1176"/>
      <c r="M33" s="1176"/>
      <c r="N33" s="1176"/>
      <c r="O33" s="1177" t="s">
        <v>3811</v>
      </c>
      <c r="P33" s="1178" t="s">
        <v>1904</v>
      </c>
    </row>
    <row r="34" spans="1:16" ht="16.5">
      <c r="A34" s="1171">
        <v>30</v>
      </c>
      <c r="B34" s="1172" t="s">
        <v>3850</v>
      </c>
      <c r="C34" s="1173"/>
      <c r="D34" s="1174" t="s">
        <v>3808</v>
      </c>
      <c r="E34" s="1171" t="s">
        <v>3809</v>
      </c>
      <c r="F34" s="1171" t="s">
        <v>3809</v>
      </c>
      <c r="G34" s="1177"/>
      <c r="H34" s="1171" t="s">
        <v>3809</v>
      </c>
      <c r="I34" s="1176"/>
      <c r="J34" s="1176"/>
      <c r="K34" s="1176"/>
      <c r="L34" s="1176"/>
      <c r="M34" s="1176"/>
      <c r="N34" s="1176"/>
      <c r="O34" s="1177" t="s">
        <v>3811</v>
      </c>
      <c r="P34" s="1178" t="s">
        <v>1904</v>
      </c>
    </row>
    <row r="35" spans="1:16" ht="16.5">
      <c r="A35" s="1171">
        <v>31</v>
      </c>
      <c r="B35" s="1182" t="s">
        <v>3442</v>
      </c>
      <c r="C35" s="1182"/>
      <c r="D35" s="1174" t="s">
        <v>3808</v>
      </c>
      <c r="E35" s="1171" t="s">
        <v>3809</v>
      </c>
      <c r="F35" s="1171" t="s">
        <v>3815</v>
      </c>
      <c r="G35" s="1171" t="s">
        <v>3839</v>
      </c>
      <c r="H35" s="1171" t="s">
        <v>3809</v>
      </c>
      <c r="I35" s="1176"/>
      <c r="J35" s="1176"/>
      <c r="K35" s="1176"/>
      <c r="L35" s="1176"/>
      <c r="M35" s="1176"/>
      <c r="N35" s="1176"/>
      <c r="O35" s="1177" t="s">
        <v>3811</v>
      </c>
      <c r="P35" s="1178" t="s">
        <v>1904</v>
      </c>
    </row>
    <row r="36" spans="1:16" ht="16.5">
      <c r="A36" s="1171">
        <v>32</v>
      </c>
      <c r="B36" s="1182" t="s">
        <v>3439</v>
      </c>
      <c r="C36" s="1173"/>
      <c r="D36" s="1174" t="s">
        <v>3808</v>
      </c>
      <c r="E36" s="1171" t="s">
        <v>3809</v>
      </c>
      <c r="F36" s="1171" t="s">
        <v>3815</v>
      </c>
      <c r="G36" s="1171" t="s">
        <v>3839</v>
      </c>
      <c r="H36" s="1171" t="s">
        <v>3809</v>
      </c>
      <c r="I36" s="1176"/>
      <c r="J36" s="1176"/>
      <c r="K36" s="1176"/>
      <c r="L36" s="1176"/>
      <c r="M36" s="1176"/>
      <c r="N36" s="1176"/>
      <c r="O36" s="1177" t="s">
        <v>3811</v>
      </c>
      <c r="P36" s="1178" t="s">
        <v>1904</v>
      </c>
    </row>
    <row r="37" spans="1:16" ht="16.5">
      <c r="A37" s="1171">
        <v>33</v>
      </c>
      <c r="B37" s="1172" t="s">
        <v>3851</v>
      </c>
      <c r="C37" s="1173"/>
      <c r="D37" s="1174" t="s">
        <v>3808</v>
      </c>
      <c r="E37" s="1171" t="s">
        <v>3809</v>
      </c>
      <c r="F37" s="1171" t="s">
        <v>3815</v>
      </c>
      <c r="G37" s="1171" t="s">
        <v>3852</v>
      </c>
      <c r="H37" s="1171" t="s">
        <v>3809</v>
      </c>
      <c r="I37" s="1176"/>
      <c r="J37" s="1176"/>
      <c r="K37" s="1176"/>
      <c r="L37" s="1176"/>
      <c r="M37" s="1176"/>
      <c r="N37" s="1176"/>
      <c r="O37" s="1177" t="s">
        <v>3811</v>
      </c>
      <c r="P37" s="1178" t="s">
        <v>1904</v>
      </c>
    </row>
    <row r="38" spans="1:16" ht="16.5">
      <c r="A38" s="1171">
        <v>34</v>
      </c>
      <c r="B38" s="1172" t="s">
        <v>3853</v>
      </c>
      <c r="C38" s="1173"/>
      <c r="D38" s="1174" t="s">
        <v>3808</v>
      </c>
      <c r="E38" s="1171" t="s">
        <v>3809</v>
      </c>
      <c r="F38" s="1171" t="s">
        <v>3809</v>
      </c>
      <c r="G38" s="1177"/>
      <c r="H38" s="1171" t="s">
        <v>3809</v>
      </c>
      <c r="I38" s="1176"/>
      <c r="J38" s="1176"/>
      <c r="K38" s="1176"/>
      <c r="L38" s="1176"/>
      <c r="M38" s="1176"/>
      <c r="N38" s="1176"/>
      <c r="O38" s="1177" t="s">
        <v>3811</v>
      </c>
      <c r="P38" s="1178" t="s">
        <v>1904</v>
      </c>
    </row>
    <row r="39" spans="1:16" ht="16.5">
      <c r="A39" s="1171">
        <v>35</v>
      </c>
      <c r="B39" s="1172" t="s">
        <v>3854</v>
      </c>
      <c r="C39" s="1173"/>
      <c r="D39" s="1174" t="s">
        <v>3808</v>
      </c>
      <c r="E39" s="1171" t="s">
        <v>3809</v>
      </c>
      <c r="F39" s="1171" t="s">
        <v>3815</v>
      </c>
      <c r="G39" s="1171" t="s">
        <v>3855</v>
      </c>
      <c r="H39" s="1171" t="s">
        <v>3809</v>
      </c>
      <c r="I39" s="1176"/>
      <c r="J39" s="1176"/>
      <c r="K39" s="1176"/>
      <c r="L39" s="1176"/>
      <c r="M39" s="1176"/>
      <c r="N39" s="1176"/>
      <c r="O39" s="1177" t="s">
        <v>3811</v>
      </c>
      <c r="P39" s="1178" t="s">
        <v>1904</v>
      </c>
    </row>
    <row r="40" spans="1:16" ht="16.5">
      <c r="A40" s="1171">
        <v>36</v>
      </c>
      <c r="B40" s="1172" t="s">
        <v>3856</v>
      </c>
      <c r="C40" s="1173"/>
      <c r="D40" s="1174" t="s">
        <v>3808</v>
      </c>
      <c r="E40" s="1171" t="s">
        <v>3809</v>
      </c>
      <c r="F40" s="1171" t="s">
        <v>3809</v>
      </c>
      <c r="G40" s="1177"/>
      <c r="H40" s="1171" t="s">
        <v>3809</v>
      </c>
      <c r="I40" s="1176"/>
      <c r="J40" s="1176"/>
      <c r="K40" s="1176"/>
      <c r="L40" s="1176"/>
      <c r="M40" s="1176"/>
      <c r="N40" s="1176"/>
      <c r="O40" s="1177" t="s">
        <v>3811</v>
      </c>
      <c r="P40" s="1178" t="s">
        <v>1904</v>
      </c>
    </row>
    <row r="41" spans="1:16" ht="16.5">
      <c r="A41" s="1171">
        <v>37</v>
      </c>
      <c r="B41" s="1172" t="s">
        <v>3857</v>
      </c>
      <c r="C41" s="1173"/>
      <c r="D41" s="1171" t="s">
        <v>3824</v>
      </c>
      <c r="E41" s="1171" t="s">
        <v>3809</v>
      </c>
      <c r="F41" s="1171" t="s">
        <v>3815</v>
      </c>
      <c r="G41" s="1171" t="s">
        <v>3816</v>
      </c>
      <c r="H41" s="1171" t="s">
        <v>3809</v>
      </c>
      <c r="I41" s="1176"/>
      <c r="J41" s="1176"/>
      <c r="K41" s="1176"/>
      <c r="L41" s="1176"/>
      <c r="M41" s="1176"/>
      <c r="N41" s="1176"/>
      <c r="O41" s="1177" t="s">
        <v>3811</v>
      </c>
      <c r="P41" s="1178" t="s">
        <v>1904</v>
      </c>
    </row>
    <row r="42" spans="1:16" ht="16.5">
      <c r="A42" s="1171">
        <v>38</v>
      </c>
      <c r="B42" s="1172" t="s">
        <v>3858</v>
      </c>
      <c r="C42" s="1173"/>
      <c r="D42" s="1171" t="s">
        <v>3824</v>
      </c>
      <c r="E42" s="1171" t="s">
        <v>3809</v>
      </c>
      <c r="F42" s="1171" t="s">
        <v>3809</v>
      </c>
      <c r="G42" s="1177"/>
      <c r="H42" s="1171" t="s">
        <v>3809</v>
      </c>
      <c r="I42" s="1176"/>
      <c r="J42" s="1176"/>
      <c r="K42" s="1176"/>
      <c r="L42" s="1176"/>
      <c r="M42" s="1176"/>
      <c r="N42" s="1176"/>
      <c r="O42" s="1177" t="s">
        <v>3811</v>
      </c>
      <c r="P42" s="1178" t="s">
        <v>1904</v>
      </c>
    </row>
    <row r="43" spans="1:16" ht="16.5">
      <c r="A43" s="1171">
        <v>39</v>
      </c>
      <c r="B43" s="1172" t="s">
        <v>3859</v>
      </c>
      <c r="C43" s="1173"/>
      <c r="D43" s="1174" t="s">
        <v>3808</v>
      </c>
      <c r="E43" s="1171" t="s">
        <v>3809</v>
      </c>
      <c r="F43" s="1171" t="s">
        <v>3815</v>
      </c>
      <c r="G43" s="1171" t="s">
        <v>3860</v>
      </c>
      <c r="H43" s="1171" t="s">
        <v>3809</v>
      </c>
      <c r="I43" s="1176"/>
      <c r="J43" s="1176"/>
      <c r="K43" s="1176"/>
      <c r="L43" s="1176"/>
      <c r="M43" s="1176"/>
      <c r="N43" s="1176"/>
      <c r="O43" s="1177" t="s">
        <v>3811</v>
      </c>
      <c r="P43" s="1178" t="s">
        <v>1904</v>
      </c>
    </row>
    <row r="44" spans="1:16" ht="16.5">
      <c r="A44" s="1171">
        <v>40</v>
      </c>
      <c r="B44" s="1172" t="s">
        <v>3861</v>
      </c>
      <c r="C44" s="1173"/>
      <c r="D44" s="1174" t="s">
        <v>3808</v>
      </c>
      <c r="E44" s="1171" t="s">
        <v>3809</v>
      </c>
      <c r="F44" s="1174" t="s">
        <v>3838</v>
      </c>
      <c r="G44" s="1174" t="s">
        <v>3816</v>
      </c>
      <c r="H44" s="1171" t="s">
        <v>3809</v>
      </c>
      <c r="I44" s="1176"/>
      <c r="J44" s="1176"/>
      <c r="K44" s="1176"/>
      <c r="L44" s="1176"/>
      <c r="M44" s="1176"/>
      <c r="N44" s="1176"/>
      <c r="O44" s="1177" t="s">
        <v>3811</v>
      </c>
      <c r="P44" s="1178" t="s">
        <v>1904</v>
      </c>
    </row>
    <row r="45" spans="1:16" ht="16.5">
      <c r="A45" s="1171">
        <v>41</v>
      </c>
      <c r="B45" s="1172" t="s">
        <v>3862</v>
      </c>
      <c r="C45" s="1173"/>
      <c r="D45" s="1171" t="s">
        <v>3824</v>
      </c>
      <c r="E45" s="1171" t="s">
        <v>3809</v>
      </c>
      <c r="F45" s="1171" t="s">
        <v>3815</v>
      </c>
      <c r="G45" s="1171" t="s">
        <v>3863</v>
      </c>
      <c r="H45" s="1171" t="s">
        <v>3809</v>
      </c>
      <c r="I45" s="1176"/>
      <c r="J45" s="1176"/>
      <c r="K45" s="1176"/>
      <c r="L45" s="1176"/>
      <c r="M45" s="1176"/>
      <c r="N45" s="1176"/>
      <c r="O45" s="1177" t="s">
        <v>3811</v>
      </c>
      <c r="P45" s="1178" t="s">
        <v>1904</v>
      </c>
    </row>
    <row r="46" spans="1:16" s="279" customFormat="1" ht="16.5">
      <c r="A46" s="1171">
        <v>42</v>
      </c>
      <c r="B46" s="1183" t="s">
        <v>3864</v>
      </c>
      <c r="C46" s="1184"/>
      <c r="D46" s="1174" t="s">
        <v>3808</v>
      </c>
      <c r="E46" s="1174" t="s">
        <v>3809</v>
      </c>
      <c r="F46" s="1174" t="s">
        <v>3815</v>
      </c>
      <c r="G46" s="1171" t="s">
        <v>3865</v>
      </c>
      <c r="H46" s="1174" t="s">
        <v>3809</v>
      </c>
      <c r="I46" s="1184"/>
      <c r="J46" s="1184"/>
      <c r="K46" s="1184"/>
      <c r="L46" s="1184"/>
      <c r="M46" s="1184"/>
      <c r="N46" s="1184"/>
      <c r="O46" s="1185" t="s">
        <v>3811</v>
      </c>
      <c r="P46" s="1178" t="s">
        <v>1904</v>
      </c>
    </row>
    <row r="47" spans="1:16" ht="16.5">
      <c r="A47" s="1171">
        <v>43</v>
      </c>
      <c r="B47" s="1172" t="s">
        <v>3866</v>
      </c>
      <c r="C47" s="1173"/>
      <c r="D47" s="1174" t="s">
        <v>3808</v>
      </c>
      <c r="E47" s="1171" t="s">
        <v>3809</v>
      </c>
      <c r="F47" s="1171" t="s">
        <v>3815</v>
      </c>
      <c r="G47" s="1177" t="s">
        <v>3816</v>
      </c>
      <c r="H47" s="1171" t="s">
        <v>3809</v>
      </c>
      <c r="I47" s="1176"/>
      <c r="J47" s="1176"/>
      <c r="K47" s="1176"/>
      <c r="L47" s="1176"/>
      <c r="M47" s="1176"/>
      <c r="N47" s="1176"/>
      <c r="O47" s="1177" t="s">
        <v>3811</v>
      </c>
      <c r="P47" s="1178" t="s">
        <v>1904</v>
      </c>
    </row>
    <row r="48" spans="1:16" ht="16.5">
      <c r="A48" s="1171">
        <v>44</v>
      </c>
      <c r="B48" s="1172" t="s">
        <v>3867</v>
      </c>
      <c r="C48" s="1173"/>
      <c r="D48" s="1174" t="s">
        <v>3808</v>
      </c>
      <c r="E48" s="1171" t="s">
        <v>3809</v>
      </c>
      <c r="F48" s="1171" t="s">
        <v>3815</v>
      </c>
      <c r="G48" s="1171" t="s">
        <v>3868</v>
      </c>
      <c r="H48" s="1171" t="s">
        <v>3809</v>
      </c>
      <c r="I48" s="1176"/>
      <c r="J48" s="1176"/>
      <c r="K48" s="1176"/>
      <c r="L48" s="1176"/>
      <c r="M48" s="1176"/>
      <c r="N48" s="1176"/>
      <c r="O48" s="1177" t="s">
        <v>3811</v>
      </c>
      <c r="P48" s="1178" t="s">
        <v>1904</v>
      </c>
    </row>
    <row r="49" spans="1:16" ht="16.5">
      <c r="A49" s="1171">
        <v>45</v>
      </c>
      <c r="B49" s="1172" t="s">
        <v>3869</v>
      </c>
      <c r="C49" s="1173"/>
      <c r="D49" s="1171" t="s">
        <v>3824</v>
      </c>
      <c r="E49" s="1171" t="s">
        <v>3809</v>
      </c>
      <c r="F49" s="1171" t="s">
        <v>3809</v>
      </c>
      <c r="G49" s="1177"/>
      <c r="H49" s="1171" t="s">
        <v>3809</v>
      </c>
      <c r="I49" s="1176"/>
      <c r="J49" s="1176"/>
      <c r="K49" s="1176"/>
      <c r="L49" s="1176"/>
      <c r="M49" s="1176"/>
      <c r="N49" s="1176"/>
      <c r="O49" s="1177" t="s">
        <v>3811</v>
      </c>
      <c r="P49" s="1178" t="s">
        <v>1904</v>
      </c>
    </row>
    <row r="50" spans="1:16" ht="16.5">
      <c r="A50" s="1171">
        <v>46</v>
      </c>
      <c r="B50" s="1172" t="s">
        <v>3870</v>
      </c>
      <c r="C50" s="1173"/>
      <c r="D50" s="1171" t="s">
        <v>3824</v>
      </c>
      <c r="E50" s="1171" t="s">
        <v>3809</v>
      </c>
      <c r="F50" s="1171" t="s">
        <v>3809</v>
      </c>
      <c r="G50" s="1177"/>
      <c r="H50" s="1171" t="s">
        <v>3809</v>
      </c>
      <c r="I50" s="1176"/>
      <c r="J50" s="1176"/>
      <c r="K50" s="1176"/>
      <c r="L50" s="1176"/>
      <c r="M50" s="1176"/>
      <c r="N50" s="1176"/>
      <c r="O50" s="1177" t="s">
        <v>3811</v>
      </c>
      <c r="P50" s="1178" t="s">
        <v>1904</v>
      </c>
    </row>
    <row r="51" spans="1:16" ht="16.5">
      <c r="A51" s="1171">
        <v>47</v>
      </c>
      <c r="B51" s="1172" t="s">
        <v>3871</v>
      </c>
      <c r="C51" s="1173"/>
      <c r="D51" s="1171" t="s">
        <v>3824</v>
      </c>
      <c r="E51" s="1171" t="s">
        <v>3809</v>
      </c>
      <c r="F51" s="1171" t="s">
        <v>3815</v>
      </c>
      <c r="G51" s="1177"/>
      <c r="H51" s="1171" t="s">
        <v>3809</v>
      </c>
      <c r="I51" s="1176"/>
      <c r="J51" s="1176"/>
      <c r="K51" s="1176"/>
      <c r="L51" s="1176"/>
      <c r="M51" s="1176"/>
      <c r="N51" s="1176"/>
      <c r="O51" s="1177" t="s">
        <v>3811</v>
      </c>
      <c r="P51" s="1178" t="s">
        <v>1904</v>
      </c>
    </row>
    <row r="52" spans="1:16" ht="16.5">
      <c r="A52" s="1171">
        <v>48</v>
      </c>
      <c r="B52" s="1186" t="s">
        <v>3872</v>
      </c>
      <c r="C52" s="1173"/>
      <c r="D52" s="1174" t="s">
        <v>3808</v>
      </c>
      <c r="E52" s="1171" t="s">
        <v>3809</v>
      </c>
      <c r="F52" s="1171" t="s">
        <v>3815</v>
      </c>
      <c r="G52" s="1171" t="s">
        <v>3873</v>
      </c>
      <c r="H52" s="1171" t="s">
        <v>3809</v>
      </c>
      <c r="I52" s="1176"/>
      <c r="J52" s="1176"/>
      <c r="K52" s="1176"/>
      <c r="L52" s="1176"/>
      <c r="M52" s="1176"/>
      <c r="N52" s="1176"/>
      <c r="O52" s="1177" t="s">
        <v>3811</v>
      </c>
      <c r="P52" s="1178" t="s">
        <v>1904</v>
      </c>
    </row>
    <row r="53" spans="1:16" ht="16.5">
      <c r="A53" s="1171">
        <v>49</v>
      </c>
      <c r="B53" s="1186" t="s">
        <v>3874</v>
      </c>
      <c r="C53" s="1173"/>
      <c r="D53" s="1174" t="s">
        <v>3808</v>
      </c>
      <c r="E53" s="1171" t="s">
        <v>3809</v>
      </c>
      <c r="F53" s="1171" t="s">
        <v>3815</v>
      </c>
      <c r="G53" s="1171" t="s">
        <v>3875</v>
      </c>
      <c r="H53" s="1171" t="s">
        <v>3809</v>
      </c>
      <c r="I53" s="1176"/>
      <c r="J53" s="1176"/>
      <c r="K53" s="1176"/>
      <c r="L53" s="1176"/>
      <c r="M53" s="1176"/>
      <c r="N53" s="1176"/>
      <c r="O53" s="1177" t="s">
        <v>3811</v>
      </c>
      <c r="P53" s="1178" t="s">
        <v>1904</v>
      </c>
    </row>
    <row r="54" spans="1:16" ht="16.5">
      <c r="A54" s="1171">
        <v>50</v>
      </c>
      <c r="B54" s="1186" t="s">
        <v>3876</v>
      </c>
      <c r="C54" s="1173"/>
      <c r="D54" s="1174" t="s">
        <v>3808</v>
      </c>
      <c r="E54" s="1171" t="s">
        <v>3809</v>
      </c>
      <c r="F54" s="1171" t="s">
        <v>3815</v>
      </c>
      <c r="G54" s="1171" t="s">
        <v>3877</v>
      </c>
      <c r="H54" s="1171" t="s">
        <v>3809</v>
      </c>
      <c r="I54" s="1176"/>
      <c r="J54" s="1176"/>
      <c r="K54" s="1176"/>
      <c r="L54" s="1176"/>
      <c r="M54" s="1176"/>
      <c r="N54" s="1176"/>
      <c r="O54" s="1177" t="s">
        <v>3811</v>
      </c>
      <c r="P54" s="1178" t="s">
        <v>1904</v>
      </c>
    </row>
    <row r="55" spans="1:16" ht="16.5">
      <c r="A55" s="1171">
        <v>51</v>
      </c>
      <c r="B55" s="1186" t="s">
        <v>3878</v>
      </c>
      <c r="C55" s="1173"/>
      <c r="D55" s="1174" t="s">
        <v>3808</v>
      </c>
      <c r="E55" s="1171" t="s">
        <v>3809</v>
      </c>
      <c r="F55" s="1171" t="s">
        <v>3815</v>
      </c>
      <c r="G55" s="1171" t="s">
        <v>3879</v>
      </c>
      <c r="H55" s="1171" t="s">
        <v>3809</v>
      </c>
      <c r="I55" s="1176"/>
      <c r="J55" s="1176"/>
      <c r="K55" s="1176"/>
      <c r="L55" s="1176"/>
      <c r="M55" s="1176"/>
      <c r="N55" s="1176"/>
      <c r="O55" s="1177" t="s">
        <v>3811</v>
      </c>
      <c r="P55" s="1178" t="s">
        <v>1904</v>
      </c>
    </row>
    <row r="56" spans="1:16" ht="16.5">
      <c r="A56" s="1171">
        <v>52</v>
      </c>
      <c r="B56" s="1186" t="s">
        <v>3880</v>
      </c>
      <c r="C56" s="1173"/>
      <c r="D56" s="1174" t="s">
        <v>3808</v>
      </c>
      <c r="E56" s="1171" t="s">
        <v>3809</v>
      </c>
      <c r="F56" s="1171" t="s">
        <v>3815</v>
      </c>
      <c r="G56" s="1171" t="s">
        <v>3881</v>
      </c>
      <c r="H56" s="1171" t="s">
        <v>3809</v>
      </c>
      <c r="I56" s="1176"/>
      <c r="J56" s="1176"/>
      <c r="K56" s="1176"/>
      <c r="L56" s="1176"/>
      <c r="M56" s="1176"/>
      <c r="N56" s="1176"/>
      <c r="O56" s="1177" t="s">
        <v>3811</v>
      </c>
      <c r="P56" s="1178" t="s">
        <v>1904</v>
      </c>
    </row>
    <row r="57" spans="1:16" ht="16.5">
      <c r="A57" s="1171">
        <v>53</v>
      </c>
      <c r="B57" s="1187" t="s">
        <v>3882</v>
      </c>
      <c r="C57" s="1173"/>
      <c r="D57" s="1174" t="s">
        <v>3808</v>
      </c>
      <c r="E57" s="1171" t="s">
        <v>3809</v>
      </c>
      <c r="F57" s="1171" t="s">
        <v>3815</v>
      </c>
      <c r="G57" s="1171" t="s">
        <v>3816</v>
      </c>
      <c r="H57" s="1171" t="s">
        <v>3809</v>
      </c>
      <c r="I57" s="1176"/>
      <c r="J57" s="1176"/>
      <c r="K57" s="1176"/>
      <c r="L57" s="1176"/>
      <c r="M57" s="1176"/>
      <c r="N57" s="1176"/>
      <c r="O57" s="1177" t="s">
        <v>3811</v>
      </c>
      <c r="P57" s="1178" t="s">
        <v>1904</v>
      </c>
    </row>
    <row r="58" spans="1:16" ht="16.5">
      <c r="A58" s="1171">
        <v>54</v>
      </c>
      <c r="B58" s="1187" t="s">
        <v>3883</v>
      </c>
      <c r="C58" s="1173"/>
      <c r="D58" s="1174" t="s">
        <v>3808</v>
      </c>
      <c r="E58" s="1171" t="s">
        <v>3809</v>
      </c>
      <c r="F58" s="1171" t="s">
        <v>3815</v>
      </c>
      <c r="G58" s="1171" t="s">
        <v>3816</v>
      </c>
      <c r="H58" s="1171" t="s">
        <v>3809</v>
      </c>
      <c r="I58" s="1176"/>
      <c r="J58" s="1176"/>
      <c r="K58" s="1176"/>
      <c r="L58" s="1176"/>
      <c r="M58" s="1176"/>
      <c r="N58" s="1176"/>
      <c r="O58" s="1177" t="s">
        <v>3811</v>
      </c>
      <c r="P58" s="1178" t="s">
        <v>1904</v>
      </c>
    </row>
    <row r="59" spans="1:16" ht="16.5">
      <c r="A59" s="1171">
        <v>55</v>
      </c>
      <c r="B59" s="1187" t="s">
        <v>3884</v>
      </c>
      <c r="C59" s="1173"/>
      <c r="D59" s="1174" t="s">
        <v>3808</v>
      </c>
      <c r="E59" s="1171" t="s">
        <v>3809</v>
      </c>
      <c r="F59" s="1171" t="s">
        <v>3815</v>
      </c>
      <c r="G59" s="1171" t="s">
        <v>3816</v>
      </c>
      <c r="H59" s="1171" t="s">
        <v>3809</v>
      </c>
      <c r="I59" s="1176"/>
      <c r="J59" s="1176"/>
      <c r="K59" s="1176"/>
      <c r="L59" s="1176"/>
      <c r="M59" s="1176"/>
      <c r="N59" s="1176"/>
      <c r="O59" s="1177" t="s">
        <v>3811</v>
      </c>
      <c r="P59" s="1178" t="s">
        <v>1904</v>
      </c>
    </row>
    <row r="60" spans="1:16" ht="16.5">
      <c r="A60" s="1171">
        <v>56</v>
      </c>
      <c r="B60" s="1172" t="s">
        <v>3885</v>
      </c>
      <c r="C60" s="1173"/>
      <c r="D60" s="1171" t="s">
        <v>3824</v>
      </c>
      <c r="E60" s="1171" t="s">
        <v>3809</v>
      </c>
      <c r="F60" s="1171" t="s">
        <v>3815</v>
      </c>
      <c r="G60" s="1171" t="s">
        <v>3886</v>
      </c>
      <c r="H60" s="1171" t="s">
        <v>3809</v>
      </c>
      <c r="I60" s="1176"/>
      <c r="J60" s="1176"/>
      <c r="K60" s="1176"/>
      <c r="L60" s="1176"/>
      <c r="M60" s="1176"/>
      <c r="N60" s="1176"/>
      <c r="O60" s="1177" t="s">
        <v>3811</v>
      </c>
      <c r="P60" s="1178" t="s">
        <v>1904</v>
      </c>
    </row>
    <row r="61" spans="1:16" ht="16.5">
      <c r="A61" s="1171">
        <v>57</v>
      </c>
      <c r="B61" s="1172" t="s">
        <v>3887</v>
      </c>
      <c r="C61" s="1173"/>
      <c r="D61" s="1171" t="s">
        <v>3824</v>
      </c>
      <c r="E61" s="1171" t="s">
        <v>3809</v>
      </c>
      <c r="F61" s="1171" t="s">
        <v>3809</v>
      </c>
      <c r="G61" s="1177"/>
      <c r="H61" s="1171" t="s">
        <v>3809</v>
      </c>
      <c r="I61" s="1176"/>
      <c r="J61" s="1176"/>
      <c r="K61" s="1176"/>
      <c r="L61" s="1176"/>
      <c r="M61" s="1176"/>
      <c r="N61" s="1176"/>
      <c r="O61" s="1177" t="s">
        <v>3811</v>
      </c>
      <c r="P61" s="1178" t="s">
        <v>1904</v>
      </c>
    </row>
    <row r="62" spans="1:16" ht="16.5">
      <c r="A62" s="1171">
        <v>58</v>
      </c>
      <c r="B62" s="1172" t="s">
        <v>3888</v>
      </c>
      <c r="C62" s="1173"/>
      <c r="D62" s="1174" t="s">
        <v>3808</v>
      </c>
      <c r="E62" s="1171" t="s">
        <v>3809</v>
      </c>
      <c r="F62" s="1171" t="s">
        <v>3815</v>
      </c>
      <c r="G62" s="1171" t="s">
        <v>3816</v>
      </c>
      <c r="H62" s="1171" t="s">
        <v>3809</v>
      </c>
      <c r="I62" s="1176"/>
      <c r="J62" s="1176"/>
      <c r="K62" s="1176"/>
      <c r="L62" s="1176"/>
      <c r="M62" s="1176"/>
      <c r="N62" s="1176"/>
      <c r="O62" s="1177" t="s">
        <v>3811</v>
      </c>
      <c r="P62" s="1178" t="s">
        <v>1904</v>
      </c>
    </row>
    <row r="63" spans="1:16" ht="16.5">
      <c r="A63" s="1171">
        <v>59</v>
      </c>
      <c r="B63" s="1172" t="s">
        <v>3889</v>
      </c>
      <c r="C63" s="1173"/>
      <c r="D63" s="1174" t="s">
        <v>3808</v>
      </c>
      <c r="E63" s="1171" t="s">
        <v>3809</v>
      </c>
      <c r="F63" s="1171" t="s">
        <v>3810</v>
      </c>
      <c r="G63" s="1177"/>
      <c r="H63" s="1171" t="s">
        <v>3809</v>
      </c>
      <c r="I63" s="1176"/>
      <c r="J63" s="1176"/>
      <c r="K63" s="1176"/>
      <c r="L63" s="1176"/>
      <c r="M63" s="1176"/>
      <c r="N63" s="1176"/>
      <c r="O63" s="1177" t="s">
        <v>3811</v>
      </c>
      <c r="P63" s="1178" t="s">
        <v>1904</v>
      </c>
    </row>
    <row r="64" spans="1:16" ht="16.5">
      <c r="A64" s="1171">
        <v>60</v>
      </c>
      <c r="B64" s="1172" t="s">
        <v>3890</v>
      </c>
      <c r="C64" s="1173"/>
      <c r="D64" s="1174" t="s">
        <v>3808</v>
      </c>
      <c r="E64" s="1171" t="s">
        <v>3809</v>
      </c>
      <c r="F64" s="1171" t="s">
        <v>3810</v>
      </c>
      <c r="G64" s="1177"/>
      <c r="H64" s="1171" t="s">
        <v>3815</v>
      </c>
      <c r="I64" s="1176"/>
      <c r="J64" s="1176"/>
      <c r="K64" s="1176"/>
      <c r="L64" s="1176"/>
      <c r="M64" s="1176"/>
      <c r="N64" s="1176"/>
      <c r="O64" s="1177" t="s">
        <v>3811</v>
      </c>
      <c r="P64" s="1178" t="s">
        <v>1904</v>
      </c>
    </row>
    <row r="65" spans="1:16" ht="33">
      <c r="A65" s="1171">
        <v>61</v>
      </c>
      <c r="B65" s="1172" t="s">
        <v>3891</v>
      </c>
      <c r="C65" s="1173"/>
      <c r="D65" s="1174" t="s">
        <v>3892</v>
      </c>
      <c r="E65" s="1171" t="s">
        <v>3809</v>
      </c>
      <c r="F65" s="1171" t="s">
        <v>3815</v>
      </c>
      <c r="G65" s="1177" t="s">
        <v>3893</v>
      </c>
      <c r="H65" s="1171" t="s">
        <v>3894</v>
      </c>
      <c r="I65" s="1176"/>
      <c r="J65" s="1176"/>
      <c r="K65" s="1176"/>
      <c r="L65" s="1176"/>
      <c r="M65" s="1176"/>
      <c r="N65" s="1176"/>
      <c r="O65" s="1178" t="s">
        <v>1907</v>
      </c>
      <c r="P65" s="1178" t="s">
        <v>1904</v>
      </c>
    </row>
    <row r="66" spans="1:16" ht="16.5">
      <c r="A66" s="1171">
        <v>62</v>
      </c>
      <c r="B66" s="1172" t="s">
        <v>3895</v>
      </c>
      <c r="C66" s="1173"/>
      <c r="D66" s="1174" t="s">
        <v>3892</v>
      </c>
      <c r="E66" s="1171" t="s">
        <v>3809</v>
      </c>
      <c r="F66" s="1171" t="s">
        <v>3815</v>
      </c>
      <c r="G66" s="1177" t="s">
        <v>3896</v>
      </c>
      <c r="H66" s="1171" t="s">
        <v>3809</v>
      </c>
      <c r="I66" s="1176"/>
      <c r="J66" s="1176"/>
      <c r="K66" s="1176"/>
      <c r="L66" s="1176"/>
      <c r="M66" s="1176"/>
      <c r="N66" s="1176"/>
      <c r="O66" s="1178" t="s">
        <v>1907</v>
      </c>
      <c r="P66" s="1178" t="s">
        <v>1904</v>
      </c>
    </row>
    <row r="67" spans="1:16" ht="16.5">
      <c r="A67" s="1171">
        <v>63</v>
      </c>
      <c r="B67" s="1172" t="s">
        <v>3897</v>
      </c>
      <c r="C67" s="1173"/>
      <c r="D67" s="1174" t="s">
        <v>3892</v>
      </c>
      <c r="E67" s="1171" t="s">
        <v>3809</v>
      </c>
      <c r="F67" s="1171" t="s">
        <v>3815</v>
      </c>
      <c r="G67" s="1177" t="s">
        <v>3896</v>
      </c>
      <c r="H67" s="1171" t="s">
        <v>3809</v>
      </c>
      <c r="I67" s="1176"/>
      <c r="J67" s="1176"/>
      <c r="K67" s="1176"/>
      <c r="L67" s="1176"/>
      <c r="M67" s="1176"/>
      <c r="N67" s="1176"/>
      <c r="O67" s="1178" t="s">
        <v>1907</v>
      </c>
      <c r="P67" s="1178" t="s">
        <v>1904</v>
      </c>
    </row>
    <row r="68" spans="1:16" ht="16.5">
      <c r="A68" s="1171">
        <v>64</v>
      </c>
      <c r="B68" s="1172" t="s">
        <v>3898</v>
      </c>
      <c r="C68" s="1173"/>
      <c r="D68" s="1174" t="s">
        <v>3819</v>
      </c>
      <c r="E68" s="1171" t="s">
        <v>3810</v>
      </c>
      <c r="F68" s="1171" t="s">
        <v>3811</v>
      </c>
      <c r="G68" s="1177"/>
      <c r="H68" s="1171" t="s">
        <v>3810</v>
      </c>
      <c r="I68" s="1176"/>
      <c r="J68" s="1176"/>
      <c r="K68" s="1176"/>
      <c r="L68" s="1176"/>
      <c r="M68" s="1176"/>
      <c r="N68" s="1176"/>
      <c r="O68" s="1178" t="s">
        <v>1907</v>
      </c>
      <c r="P68" s="1178" t="s">
        <v>1904</v>
      </c>
    </row>
    <row r="69" spans="1:16" ht="16.5">
      <c r="A69" s="1171">
        <v>65</v>
      </c>
      <c r="B69" s="1172" t="s">
        <v>3899</v>
      </c>
      <c r="C69" s="1173"/>
      <c r="D69" s="1171" t="s">
        <v>3824</v>
      </c>
      <c r="E69" s="1171" t="s">
        <v>3809</v>
      </c>
      <c r="F69" s="1171" t="s">
        <v>3815</v>
      </c>
      <c r="G69" s="1171" t="s">
        <v>3816</v>
      </c>
      <c r="H69" s="1171" t="s">
        <v>3809</v>
      </c>
      <c r="I69" s="1176"/>
      <c r="J69" s="1176"/>
      <c r="K69" s="1176"/>
      <c r="L69" s="1176"/>
      <c r="M69" s="1176"/>
      <c r="N69" s="1176"/>
      <c r="O69" s="1177" t="s">
        <v>3811</v>
      </c>
      <c r="P69" s="1178" t="s">
        <v>1904</v>
      </c>
    </row>
    <row r="70" spans="1:16" ht="16.5">
      <c r="A70" s="1171">
        <v>66</v>
      </c>
      <c r="B70" s="1172" t="s">
        <v>3900</v>
      </c>
      <c r="C70" s="1173"/>
      <c r="D70" s="1174" t="s">
        <v>3808</v>
      </c>
      <c r="E70" s="1171" t="s">
        <v>3809</v>
      </c>
      <c r="F70" s="1171" t="s">
        <v>3815</v>
      </c>
      <c r="G70" s="1171" t="s">
        <v>3901</v>
      </c>
      <c r="H70" s="1171" t="s">
        <v>3809</v>
      </c>
      <c r="I70" s="1176"/>
      <c r="J70" s="1176"/>
      <c r="K70" s="1176"/>
      <c r="L70" s="1176"/>
      <c r="M70" s="1176"/>
      <c r="N70" s="1176"/>
      <c r="O70" s="1177" t="s">
        <v>3811</v>
      </c>
      <c r="P70" s="1178" t="s">
        <v>1904</v>
      </c>
    </row>
    <row r="71" spans="1:16" ht="16.5">
      <c r="A71" s="1171">
        <v>67</v>
      </c>
      <c r="B71" s="1172" t="s">
        <v>3902</v>
      </c>
      <c r="C71" s="1173"/>
      <c r="D71" s="1174" t="s">
        <v>3808</v>
      </c>
      <c r="E71" s="1171" t="s">
        <v>3809</v>
      </c>
      <c r="F71" s="1171" t="s">
        <v>3815</v>
      </c>
      <c r="G71" s="1171" t="s">
        <v>3903</v>
      </c>
      <c r="H71" s="1171" t="s">
        <v>3809</v>
      </c>
      <c r="I71" s="1176"/>
      <c r="J71" s="1176"/>
      <c r="K71" s="1176"/>
      <c r="L71" s="1176"/>
      <c r="M71" s="1176"/>
      <c r="N71" s="1176"/>
      <c r="O71" s="1177" t="s">
        <v>3811</v>
      </c>
      <c r="P71" s="1178" t="s">
        <v>1904</v>
      </c>
    </row>
    <row r="72" spans="1:16" ht="16.5">
      <c r="A72" s="1171">
        <v>68</v>
      </c>
      <c r="B72" s="1172" t="s">
        <v>3904</v>
      </c>
      <c r="C72" s="1173"/>
      <c r="D72" s="1174" t="s">
        <v>3808</v>
      </c>
      <c r="E72" s="1171" t="s">
        <v>3809</v>
      </c>
      <c r="F72" s="1171" t="s">
        <v>3815</v>
      </c>
      <c r="G72" s="1171" t="s">
        <v>3903</v>
      </c>
      <c r="H72" s="1171" t="s">
        <v>3809</v>
      </c>
      <c r="I72" s="1176"/>
      <c r="J72" s="1176"/>
      <c r="K72" s="1176"/>
      <c r="L72" s="1176"/>
      <c r="M72" s="1176"/>
      <c r="N72" s="1176"/>
      <c r="O72" s="1177" t="s">
        <v>3811</v>
      </c>
      <c r="P72" s="1178" t="s">
        <v>1904</v>
      </c>
    </row>
    <row r="73" spans="1:16" ht="16.5">
      <c r="A73" s="1171">
        <v>69</v>
      </c>
      <c r="B73" s="1172" t="s">
        <v>3905</v>
      </c>
      <c r="C73" s="1173"/>
      <c r="D73" s="1174" t="s">
        <v>3808</v>
      </c>
      <c r="E73" s="1171" t="s">
        <v>3809</v>
      </c>
      <c r="F73" s="1171" t="s">
        <v>3815</v>
      </c>
      <c r="G73" s="1171" t="s">
        <v>3903</v>
      </c>
      <c r="H73" s="1171" t="s">
        <v>3811</v>
      </c>
      <c r="I73" s="1176"/>
      <c r="J73" s="1176"/>
      <c r="K73" s="1176"/>
      <c r="L73" s="1176"/>
      <c r="M73" s="1176"/>
      <c r="N73" s="1176"/>
      <c r="O73" s="1177" t="s">
        <v>3811</v>
      </c>
      <c r="P73" s="1178" t="s">
        <v>1904</v>
      </c>
    </row>
    <row r="74" spans="1:16" ht="16.5">
      <c r="A74" s="1171">
        <v>70</v>
      </c>
      <c r="B74" s="1172" t="s">
        <v>3906</v>
      </c>
      <c r="C74" s="1173"/>
      <c r="D74" s="1174" t="s">
        <v>3808</v>
      </c>
      <c r="E74" s="1171" t="s">
        <v>3809</v>
      </c>
      <c r="F74" s="1171" t="s">
        <v>3811</v>
      </c>
      <c r="G74" s="1177"/>
      <c r="H74" s="1171" t="s">
        <v>3809</v>
      </c>
      <c r="I74" s="1176"/>
      <c r="J74" s="1176"/>
      <c r="K74" s="1176"/>
      <c r="L74" s="1176"/>
      <c r="M74" s="1176"/>
      <c r="N74" s="1176"/>
      <c r="O74" s="1177" t="s">
        <v>3811</v>
      </c>
      <c r="P74" s="1178" t="s">
        <v>1904</v>
      </c>
    </row>
    <row r="75" spans="1:16" ht="16.5">
      <c r="A75" s="1171">
        <v>71</v>
      </c>
      <c r="B75" s="1172" t="s">
        <v>3907</v>
      </c>
      <c r="C75" s="1173"/>
      <c r="D75" s="1171" t="s">
        <v>3824</v>
      </c>
      <c r="E75" s="1171" t="s">
        <v>3809</v>
      </c>
      <c r="F75" s="1171" t="s">
        <v>3809</v>
      </c>
      <c r="G75" s="1177"/>
      <c r="H75" s="1171" t="s">
        <v>3809</v>
      </c>
      <c r="I75" s="1176"/>
      <c r="J75" s="1176"/>
      <c r="K75" s="1176"/>
      <c r="L75" s="1176"/>
      <c r="M75" s="1176"/>
      <c r="N75" s="1176"/>
      <c r="O75" s="1177" t="s">
        <v>3811</v>
      </c>
      <c r="P75" s="1178" t="s">
        <v>1904</v>
      </c>
    </row>
    <row r="76" spans="1:16" ht="16.5">
      <c r="A76" s="1171">
        <v>72</v>
      </c>
      <c r="B76" s="1172" t="s">
        <v>3908</v>
      </c>
      <c r="C76" s="1173"/>
      <c r="D76" s="1174" t="s">
        <v>3808</v>
      </c>
      <c r="E76" s="1171" t="s">
        <v>3809</v>
      </c>
      <c r="F76" s="1171" t="s">
        <v>3810</v>
      </c>
      <c r="G76" s="1177"/>
      <c r="H76" s="1171" t="s">
        <v>3815</v>
      </c>
      <c r="I76" s="1176"/>
      <c r="J76" s="1176"/>
      <c r="K76" s="1176"/>
      <c r="L76" s="1176"/>
      <c r="M76" s="1176"/>
      <c r="N76" s="1176"/>
      <c r="O76" s="1177" t="s">
        <v>3811</v>
      </c>
      <c r="P76" s="1178" t="s">
        <v>1904</v>
      </c>
    </row>
    <row r="77" spans="1:16" ht="16.5">
      <c r="A77" s="1171">
        <v>73</v>
      </c>
      <c r="B77" s="1172" t="s">
        <v>3909</v>
      </c>
      <c r="C77" s="1173"/>
      <c r="D77" s="1171" t="s">
        <v>3824</v>
      </c>
      <c r="E77" s="1171" t="s">
        <v>3809</v>
      </c>
      <c r="F77" s="1171" t="s">
        <v>3809</v>
      </c>
      <c r="G77" s="1177"/>
      <c r="H77" s="1171" t="s">
        <v>3809</v>
      </c>
      <c r="I77" s="1176"/>
      <c r="J77" s="1176"/>
      <c r="K77" s="1176"/>
      <c r="L77" s="1176"/>
      <c r="M77" s="1176"/>
      <c r="N77" s="1176"/>
      <c r="O77" s="1177" t="s">
        <v>3811</v>
      </c>
      <c r="P77" s="1178" t="s">
        <v>1904</v>
      </c>
    </row>
    <row r="78" spans="1:16" ht="16.5">
      <c r="A78" s="1171">
        <v>74</v>
      </c>
      <c r="B78" s="1172" t="s">
        <v>3910</v>
      </c>
      <c r="C78" s="1173"/>
      <c r="D78" s="1174" t="s">
        <v>3808</v>
      </c>
      <c r="E78" s="1171" t="s">
        <v>3809</v>
      </c>
      <c r="F78" s="1171" t="s">
        <v>3810</v>
      </c>
      <c r="G78" s="1177"/>
      <c r="H78" s="1171" t="s">
        <v>3815</v>
      </c>
      <c r="I78" s="1176"/>
      <c r="J78" s="1176"/>
      <c r="K78" s="1176"/>
      <c r="L78" s="1176"/>
      <c r="M78" s="1176"/>
      <c r="N78" s="1176"/>
      <c r="O78" s="1177" t="s">
        <v>3811</v>
      </c>
      <c r="P78" s="1178" t="s">
        <v>1904</v>
      </c>
    </row>
    <row r="79" spans="1:16" ht="16.5">
      <c r="A79" s="1171">
        <v>75</v>
      </c>
      <c r="B79" s="1172" t="s">
        <v>3911</v>
      </c>
      <c r="C79" s="1173"/>
      <c r="D79" s="1174" t="s">
        <v>3808</v>
      </c>
      <c r="E79" s="1171" t="s">
        <v>3809</v>
      </c>
      <c r="F79" s="1171" t="s">
        <v>3810</v>
      </c>
      <c r="G79" s="1177"/>
      <c r="H79" s="1171" t="s">
        <v>3815</v>
      </c>
      <c r="I79" s="1176"/>
      <c r="J79" s="1176"/>
      <c r="K79" s="1176"/>
      <c r="L79" s="1176"/>
      <c r="M79" s="1176"/>
      <c r="N79" s="1176"/>
      <c r="O79" s="1177" t="s">
        <v>3811</v>
      </c>
      <c r="P79" s="1178" t="s">
        <v>1904</v>
      </c>
    </row>
    <row r="80" spans="1:16" ht="16.5">
      <c r="A80" s="1171">
        <v>76</v>
      </c>
      <c r="B80" s="1172" t="s">
        <v>3912</v>
      </c>
      <c r="C80" s="1173"/>
      <c r="D80" s="1174" t="s">
        <v>3808</v>
      </c>
      <c r="E80" s="1171" t="s">
        <v>3809</v>
      </c>
      <c r="F80" s="1171" t="s">
        <v>3810</v>
      </c>
      <c r="G80" s="1177"/>
      <c r="H80" s="1171" t="s">
        <v>3815</v>
      </c>
      <c r="I80" s="1176"/>
      <c r="J80" s="1176"/>
      <c r="K80" s="1176"/>
      <c r="L80" s="1176"/>
      <c r="M80" s="1176"/>
      <c r="N80" s="1176"/>
      <c r="O80" s="1177" t="s">
        <v>3811</v>
      </c>
      <c r="P80" s="1178" t="s">
        <v>1904</v>
      </c>
    </row>
    <row r="81" spans="1:16" ht="16.5">
      <c r="A81" s="1171">
        <v>77</v>
      </c>
      <c r="B81" s="1172" t="s">
        <v>3913</v>
      </c>
      <c r="C81" s="1173"/>
      <c r="D81" s="1174" t="s">
        <v>3808</v>
      </c>
      <c r="E81" s="1171" t="s">
        <v>3809</v>
      </c>
      <c r="F81" s="1171" t="s">
        <v>3810</v>
      </c>
      <c r="G81" s="1177"/>
      <c r="H81" s="1171" t="s">
        <v>3815</v>
      </c>
      <c r="I81" s="1176"/>
      <c r="J81" s="1176"/>
      <c r="K81" s="1176"/>
      <c r="L81" s="1176"/>
      <c r="M81" s="1176"/>
      <c r="N81" s="1176"/>
      <c r="O81" s="1177" t="s">
        <v>3811</v>
      </c>
      <c r="P81" s="1178" t="s">
        <v>1904</v>
      </c>
    </row>
    <row r="82" spans="1:16" ht="16.5">
      <c r="A82" s="1171">
        <v>78</v>
      </c>
      <c r="B82" s="1172" t="s">
        <v>3914</v>
      </c>
      <c r="C82" s="1173"/>
      <c r="D82" s="1174" t="s">
        <v>3808</v>
      </c>
      <c r="E82" s="1171" t="s">
        <v>3809</v>
      </c>
      <c r="F82" s="1171" t="s">
        <v>3810</v>
      </c>
      <c r="G82" s="1177"/>
      <c r="H82" s="1171" t="s">
        <v>3815</v>
      </c>
      <c r="I82" s="1176"/>
      <c r="J82" s="1176"/>
      <c r="K82" s="1176"/>
      <c r="L82" s="1176"/>
      <c r="M82" s="1176"/>
      <c r="N82" s="1176"/>
      <c r="O82" s="1177" t="s">
        <v>3811</v>
      </c>
      <c r="P82" s="1178" t="s">
        <v>1904</v>
      </c>
    </row>
    <row r="83" spans="1:16" ht="16.5">
      <c r="A83" s="1171">
        <v>79</v>
      </c>
      <c r="B83" s="1172" t="s">
        <v>3915</v>
      </c>
      <c r="C83" s="1173"/>
      <c r="D83" s="1174" t="s">
        <v>3808</v>
      </c>
      <c r="E83" s="1171" t="s">
        <v>3809</v>
      </c>
      <c r="F83" s="1171" t="s">
        <v>3810</v>
      </c>
      <c r="G83" s="1177"/>
      <c r="H83" s="1171" t="s">
        <v>3815</v>
      </c>
      <c r="I83" s="1176"/>
      <c r="J83" s="1176"/>
      <c r="K83" s="1176"/>
      <c r="L83" s="1176"/>
      <c r="M83" s="1176"/>
      <c r="N83" s="1176"/>
      <c r="O83" s="1177" t="s">
        <v>3811</v>
      </c>
      <c r="P83" s="1178" t="s">
        <v>1904</v>
      </c>
    </row>
    <row r="84" spans="1:16" ht="16.5">
      <c r="A84" s="1171">
        <v>80</v>
      </c>
      <c r="B84" s="1172" t="s">
        <v>3916</v>
      </c>
      <c r="C84" s="1173"/>
      <c r="D84" s="1174" t="s">
        <v>3808</v>
      </c>
      <c r="E84" s="1171" t="s">
        <v>3809</v>
      </c>
      <c r="F84" s="1171" t="s">
        <v>3810</v>
      </c>
      <c r="G84" s="1177"/>
      <c r="H84" s="1171" t="s">
        <v>3815</v>
      </c>
      <c r="I84" s="1176"/>
      <c r="J84" s="1176"/>
      <c r="K84" s="1176"/>
      <c r="L84" s="1176"/>
      <c r="M84" s="1176"/>
      <c r="N84" s="1176"/>
      <c r="O84" s="1177" t="s">
        <v>3811</v>
      </c>
      <c r="P84" s="1178" t="s">
        <v>1904</v>
      </c>
    </row>
    <row r="85" spans="1:16" ht="16.5">
      <c r="A85" s="1171">
        <v>81</v>
      </c>
      <c r="B85" s="1172" t="s">
        <v>3917</v>
      </c>
      <c r="C85" s="1173"/>
      <c r="D85" s="1174" t="s">
        <v>3808</v>
      </c>
      <c r="E85" s="1171" t="s">
        <v>3809</v>
      </c>
      <c r="F85" s="1171" t="s">
        <v>3810</v>
      </c>
      <c r="G85" s="1188"/>
      <c r="H85" s="1171" t="s">
        <v>3815</v>
      </c>
      <c r="I85" s="1176"/>
      <c r="J85" s="1176"/>
      <c r="K85" s="1176"/>
      <c r="L85" s="1176"/>
      <c r="M85" s="1176"/>
      <c r="N85" s="1176"/>
      <c r="O85" s="1177" t="s">
        <v>3811</v>
      </c>
      <c r="P85" s="1178" t="s">
        <v>1904</v>
      </c>
    </row>
    <row r="86" spans="1:16" ht="16.5">
      <c r="A86" s="1171">
        <v>82</v>
      </c>
      <c r="B86" s="1172" t="s">
        <v>3918</v>
      </c>
      <c r="C86" s="1173"/>
      <c r="D86" s="1171" t="s">
        <v>3824</v>
      </c>
      <c r="E86" s="1171" t="s">
        <v>3809</v>
      </c>
      <c r="F86" s="1171" t="s">
        <v>3809</v>
      </c>
      <c r="G86" s="1177"/>
      <c r="H86" s="1171" t="s">
        <v>3815</v>
      </c>
      <c r="I86" s="1176"/>
      <c r="J86" s="1176"/>
      <c r="K86" s="1176"/>
      <c r="L86" s="1176"/>
      <c r="M86" s="1176"/>
      <c r="N86" s="1176"/>
      <c r="O86" s="1177" t="s">
        <v>3811</v>
      </c>
      <c r="P86" s="1178" t="s">
        <v>1904</v>
      </c>
    </row>
    <row r="87" spans="1:16" ht="16.5">
      <c r="A87" s="1171">
        <v>83</v>
      </c>
      <c r="B87" s="1172" t="s">
        <v>3919</v>
      </c>
      <c r="C87" s="1173"/>
      <c r="D87" s="1174" t="s">
        <v>3808</v>
      </c>
      <c r="E87" s="1171" t="s">
        <v>3809</v>
      </c>
      <c r="F87" s="1171" t="s">
        <v>3811</v>
      </c>
      <c r="G87" s="1177"/>
      <c r="H87" s="1171" t="s">
        <v>3815</v>
      </c>
      <c r="I87" s="1176"/>
      <c r="J87" s="1176"/>
      <c r="K87" s="1176"/>
      <c r="L87" s="1176"/>
      <c r="M87" s="1176"/>
      <c r="N87" s="1176"/>
      <c r="O87" s="1177" t="s">
        <v>3811</v>
      </c>
      <c r="P87" s="1178" t="s">
        <v>1904</v>
      </c>
    </row>
    <row r="88" spans="1:16" ht="16.5">
      <c r="A88" s="1171">
        <v>84</v>
      </c>
      <c r="B88" s="1172" t="s">
        <v>3920</v>
      </c>
      <c r="C88" s="1173"/>
      <c r="D88" s="1174" t="s">
        <v>3808</v>
      </c>
      <c r="E88" s="1171" t="s">
        <v>3809</v>
      </c>
      <c r="F88" s="1171" t="s">
        <v>3810</v>
      </c>
      <c r="G88" s="1177"/>
      <c r="H88" s="1171" t="s">
        <v>3815</v>
      </c>
      <c r="I88" s="1176"/>
      <c r="J88" s="1176"/>
      <c r="K88" s="1176"/>
      <c r="L88" s="1176"/>
      <c r="M88" s="1176"/>
      <c r="N88" s="1176"/>
      <c r="O88" s="1177" t="s">
        <v>3811</v>
      </c>
      <c r="P88" s="1178" t="s">
        <v>1904</v>
      </c>
    </row>
    <row r="89" spans="1:16" ht="16.5">
      <c r="A89" s="1171">
        <v>85</v>
      </c>
      <c r="B89" s="1172" t="s">
        <v>3921</v>
      </c>
      <c r="C89" s="1173"/>
      <c r="D89" s="1171" t="s">
        <v>3824</v>
      </c>
      <c r="E89" s="1171" t="s">
        <v>3809</v>
      </c>
      <c r="F89" s="1171" t="s">
        <v>3809</v>
      </c>
      <c r="G89" s="1177"/>
      <c r="H89" s="1171" t="s">
        <v>3811</v>
      </c>
      <c r="I89" s="1176"/>
      <c r="J89" s="1176"/>
      <c r="K89" s="1176"/>
      <c r="L89" s="1176"/>
      <c r="M89" s="1176"/>
      <c r="N89" s="1176"/>
      <c r="O89" s="1177" t="s">
        <v>3811</v>
      </c>
      <c r="P89" s="1178" t="s">
        <v>1904</v>
      </c>
    </row>
    <row r="90" spans="1:16" ht="16.5">
      <c r="A90" s="1171">
        <v>86</v>
      </c>
      <c r="B90" s="1172" t="s">
        <v>3922</v>
      </c>
      <c r="C90" s="1173"/>
      <c r="D90" s="1171" t="s">
        <v>3824</v>
      </c>
      <c r="E90" s="1171" t="s">
        <v>3809</v>
      </c>
      <c r="F90" s="1171" t="s">
        <v>3809</v>
      </c>
      <c r="G90" s="1177"/>
      <c r="H90" s="1171" t="s">
        <v>3811</v>
      </c>
      <c r="I90" s="1176"/>
      <c r="J90" s="1176"/>
      <c r="K90" s="1176"/>
      <c r="L90" s="1176"/>
      <c r="M90" s="1176"/>
      <c r="N90" s="1176"/>
      <c r="O90" s="1177" t="s">
        <v>3811</v>
      </c>
      <c r="P90" s="1178" t="s">
        <v>1904</v>
      </c>
    </row>
    <row r="91" spans="1:16" ht="16.5">
      <c r="A91" s="1171">
        <v>87</v>
      </c>
      <c r="B91" s="1172" t="s">
        <v>3923</v>
      </c>
      <c r="C91" s="1173"/>
      <c r="D91" s="1174" t="s">
        <v>3808</v>
      </c>
      <c r="E91" s="1171" t="s">
        <v>3809</v>
      </c>
      <c r="F91" s="1171" t="s">
        <v>3809</v>
      </c>
      <c r="G91" s="1177"/>
      <c r="H91" s="1171" t="s">
        <v>3815</v>
      </c>
      <c r="I91" s="1176"/>
      <c r="J91" s="1176"/>
      <c r="K91" s="1176"/>
      <c r="L91" s="1176"/>
      <c r="M91" s="1176"/>
      <c r="N91" s="1176"/>
      <c r="O91" s="1177" t="s">
        <v>3811</v>
      </c>
      <c r="P91" s="1178" t="s">
        <v>1904</v>
      </c>
    </row>
    <row r="92" spans="1:16" ht="16.5">
      <c r="A92" s="1171">
        <v>88</v>
      </c>
      <c r="B92" s="1172" t="s">
        <v>3924</v>
      </c>
      <c r="C92" s="1173"/>
      <c r="D92" s="1174" t="s">
        <v>3808</v>
      </c>
      <c r="E92" s="1171" t="s">
        <v>3809</v>
      </c>
      <c r="F92" s="1171" t="s">
        <v>3810</v>
      </c>
      <c r="G92" s="1177"/>
      <c r="H92" s="1171" t="s">
        <v>3815</v>
      </c>
      <c r="I92" s="1176"/>
      <c r="J92" s="1176"/>
      <c r="K92" s="1176"/>
      <c r="L92" s="1176"/>
      <c r="M92" s="1176"/>
      <c r="N92" s="1176"/>
      <c r="O92" s="1177" t="s">
        <v>3811</v>
      </c>
      <c r="P92" s="1178" t="s">
        <v>1904</v>
      </c>
    </row>
    <row r="93" spans="1:16" ht="16.5">
      <c r="A93" s="1171">
        <v>89</v>
      </c>
      <c r="B93" s="1172" t="s">
        <v>3925</v>
      </c>
      <c r="C93" s="1173"/>
      <c r="D93" s="1174" t="s">
        <v>3808</v>
      </c>
      <c r="E93" s="1171" t="s">
        <v>3809</v>
      </c>
      <c r="F93" s="1171" t="s">
        <v>3810</v>
      </c>
      <c r="G93" s="1177"/>
      <c r="H93" s="1171" t="s">
        <v>3815</v>
      </c>
      <c r="I93" s="1176"/>
      <c r="J93" s="1176"/>
      <c r="K93" s="1176"/>
      <c r="L93" s="1176"/>
      <c r="M93" s="1176"/>
      <c r="N93" s="1176"/>
      <c r="O93" s="1177" t="s">
        <v>3811</v>
      </c>
      <c r="P93" s="1178" t="s">
        <v>1904</v>
      </c>
    </row>
    <row r="94" spans="1:16" ht="16.5">
      <c r="A94" s="1171">
        <v>90</v>
      </c>
      <c r="B94" s="1172" t="s">
        <v>8457</v>
      </c>
      <c r="C94" s="1173"/>
      <c r="D94" s="1171" t="s">
        <v>3808</v>
      </c>
      <c r="E94" s="1171" t="s">
        <v>3810</v>
      </c>
      <c r="F94" s="1171" t="s">
        <v>3810</v>
      </c>
      <c r="G94" s="1177"/>
      <c r="H94" s="1171" t="s">
        <v>3811</v>
      </c>
      <c r="I94" s="1176"/>
      <c r="J94" s="1176"/>
      <c r="K94" s="1176"/>
      <c r="L94" s="1176"/>
      <c r="M94" s="1176"/>
      <c r="N94" s="1176"/>
      <c r="O94" s="1177" t="s">
        <v>3811</v>
      </c>
      <c r="P94" s="1178" t="s">
        <v>1904</v>
      </c>
    </row>
    <row r="95" spans="1:16" ht="16.5">
      <c r="A95" s="1171">
        <v>91</v>
      </c>
      <c r="B95" s="1172" t="s">
        <v>3926</v>
      </c>
      <c r="C95" s="1173"/>
      <c r="D95" s="1171" t="s">
        <v>3824</v>
      </c>
      <c r="E95" s="1171" t="s">
        <v>3809</v>
      </c>
      <c r="F95" s="1171" t="s">
        <v>3809</v>
      </c>
      <c r="G95" s="1177"/>
      <c r="H95" s="1171" t="s">
        <v>3815</v>
      </c>
      <c r="I95" s="1176"/>
      <c r="J95" s="1176"/>
      <c r="K95" s="1176"/>
      <c r="L95" s="1176"/>
      <c r="M95" s="1176"/>
      <c r="N95" s="1176"/>
      <c r="O95" s="1177" t="s">
        <v>3811</v>
      </c>
      <c r="P95" s="1178" t="s">
        <v>1904</v>
      </c>
    </row>
    <row r="96" spans="1:16" ht="16.5">
      <c r="A96" s="1171">
        <v>92</v>
      </c>
      <c r="B96" s="1172" t="s">
        <v>3927</v>
      </c>
      <c r="C96" s="1173"/>
      <c r="D96" s="1171" t="s">
        <v>3824</v>
      </c>
      <c r="E96" s="1171" t="s">
        <v>3809</v>
      </c>
      <c r="F96" s="1171" t="s">
        <v>3809</v>
      </c>
      <c r="G96" s="1177"/>
      <c r="H96" s="1171" t="s">
        <v>3815</v>
      </c>
      <c r="I96" s="1176"/>
      <c r="J96" s="1176"/>
      <c r="K96" s="1176"/>
      <c r="L96" s="1176"/>
      <c r="M96" s="1176"/>
      <c r="N96" s="1176"/>
      <c r="O96" s="1177" t="s">
        <v>3811</v>
      </c>
      <c r="P96" s="1178" t="s">
        <v>1904</v>
      </c>
    </row>
    <row r="97" spans="1:16" ht="16.5">
      <c r="A97" s="1171">
        <v>93</v>
      </c>
      <c r="B97" s="1172" t="s">
        <v>3928</v>
      </c>
      <c r="C97" s="1173"/>
      <c r="D97" s="1171" t="s">
        <v>3824</v>
      </c>
      <c r="E97" s="1171" t="s">
        <v>3809</v>
      </c>
      <c r="F97" s="1171" t="s">
        <v>3809</v>
      </c>
      <c r="G97" s="1177"/>
      <c r="H97" s="1171" t="s">
        <v>3815</v>
      </c>
      <c r="I97" s="1176"/>
      <c r="J97" s="1176"/>
      <c r="K97" s="1176"/>
      <c r="L97" s="1176"/>
      <c r="M97" s="1176"/>
      <c r="N97" s="1176"/>
      <c r="O97" s="1177" t="s">
        <v>3811</v>
      </c>
      <c r="P97" s="1178" t="s">
        <v>1904</v>
      </c>
    </row>
    <row r="98" spans="1:16" ht="16.5">
      <c r="A98" s="1171">
        <v>94</v>
      </c>
      <c r="B98" s="1172" t="s">
        <v>3929</v>
      </c>
      <c r="C98" s="1173"/>
      <c r="D98" s="1171" t="s">
        <v>3824</v>
      </c>
      <c r="E98" s="1171" t="s">
        <v>3809</v>
      </c>
      <c r="F98" s="1171" t="s">
        <v>3809</v>
      </c>
      <c r="G98" s="1177"/>
      <c r="H98" s="1171" t="s">
        <v>3815</v>
      </c>
      <c r="I98" s="1176"/>
      <c r="J98" s="1176"/>
      <c r="K98" s="1176"/>
      <c r="L98" s="1176"/>
      <c r="M98" s="1176"/>
      <c r="N98" s="1176"/>
      <c r="O98" s="1177" t="s">
        <v>3811</v>
      </c>
      <c r="P98" s="1178" t="s">
        <v>1904</v>
      </c>
    </row>
    <row r="99" spans="1:16" ht="16.5">
      <c r="A99" s="1171">
        <v>95</v>
      </c>
      <c r="B99" s="1189" t="s">
        <v>3930</v>
      </c>
      <c r="C99" s="1173"/>
      <c r="D99" s="1171" t="s">
        <v>3824</v>
      </c>
      <c r="E99" s="1171" t="s">
        <v>3809</v>
      </c>
      <c r="F99" s="1171" t="s">
        <v>3809</v>
      </c>
      <c r="G99" s="1177"/>
      <c r="H99" s="1171" t="s">
        <v>3815</v>
      </c>
      <c r="I99" s="1176"/>
      <c r="J99" s="1176"/>
      <c r="K99" s="1176"/>
      <c r="L99" s="1176"/>
      <c r="M99" s="1176"/>
      <c r="N99" s="1176"/>
      <c r="O99" s="1177" t="s">
        <v>3811</v>
      </c>
      <c r="P99" s="1178" t="s">
        <v>1904</v>
      </c>
    </row>
    <row r="100" spans="1:16" ht="16.5">
      <c r="A100" s="1171">
        <v>96</v>
      </c>
      <c r="B100" s="36" t="s">
        <v>3931</v>
      </c>
      <c r="C100" s="1173"/>
      <c r="D100" s="1171" t="s">
        <v>3824</v>
      </c>
      <c r="E100" s="1171" t="s">
        <v>3809</v>
      </c>
      <c r="F100" s="1171" t="s">
        <v>3809</v>
      </c>
      <c r="G100" s="1177"/>
      <c r="H100" s="1171" t="s">
        <v>3815</v>
      </c>
      <c r="I100" s="1176"/>
      <c r="J100" s="1176"/>
      <c r="K100" s="1176"/>
      <c r="L100" s="1176"/>
      <c r="M100" s="1176"/>
      <c r="N100" s="1176"/>
      <c r="O100" s="1177" t="s">
        <v>3811</v>
      </c>
      <c r="P100" s="1178" t="s">
        <v>1904</v>
      </c>
    </row>
    <row r="101" spans="1:16" ht="33">
      <c r="A101" s="1171">
        <v>97</v>
      </c>
      <c r="B101" s="2758" t="s">
        <v>6089</v>
      </c>
      <c r="C101" s="1173"/>
      <c r="D101" s="1171" t="s">
        <v>3808</v>
      </c>
      <c r="E101" s="1171" t="s">
        <v>3809</v>
      </c>
      <c r="F101" s="1171" t="s">
        <v>3815</v>
      </c>
      <c r="G101" s="1171" t="s">
        <v>3816</v>
      </c>
      <c r="H101" s="1171" t="s">
        <v>3809</v>
      </c>
      <c r="I101" s="1176"/>
      <c r="J101" s="1176"/>
      <c r="K101" s="1176"/>
      <c r="L101" s="1176"/>
      <c r="M101" s="1176"/>
      <c r="N101" s="1176"/>
      <c r="O101" s="1177" t="s">
        <v>3811</v>
      </c>
      <c r="P101" s="1178" t="s">
        <v>1904</v>
      </c>
    </row>
    <row r="102" spans="1:16" ht="33">
      <c r="A102" s="1171">
        <v>98</v>
      </c>
      <c r="B102" s="2758" t="s">
        <v>6090</v>
      </c>
      <c r="C102" s="1173"/>
      <c r="D102" s="1171" t="s">
        <v>3808</v>
      </c>
      <c r="E102" s="1171" t="s">
        <v>3809</v>
      </c>
      <c r="F102" s="1171" t="s">
        <v>3815</v>
      </c>
      <c r="G102" s="1171" t="s">
        <v>3816</v>
      </c>
      <c r="H102" s="1171" t="s">
        <v>3809</v>
      </c>
      <c r="I102" s="1176"/>
      <c r="J102" s="1176"/>
      <c r="K102" s="1176"/>
      <c r="L102" s="1176"/>
      <c r="M102" s="1176"/>
      <c r="N102" s="1176"/>
      <c r="O102" s="1177" t="s">
        <v>3811</v>
      </c>
      <c r="P102" s="1178" t="s">
        <v>1904</v>
      </c>
    </row>
    <row r="103" spans="1:16" ht="33">
      <c r="A103" s="1171">
        <v>99</v>
      </c>
      <c r="B103" s="2758" t="s">
        <v>6091</v>
      </c>
      <c r="C103" s="1173"/>
      <c r="D103" s="1171" t="s">
        <v>3808</v>
      </c>
      <c r="E103" s="1171" t="s">
        <v>3809</v>
      </c>
      <c r="F103" s="1171" t="s">
        <v>3815</v>
      </c>
      <c r="G103" s="1171" t="s">
        <v>3816</v>
      </c>
      <c r="H103" s="1171" t="s">
        <v>3809</v>
      </c>
      <c r="I103" s="1176"/>
      <c r="J103" s="1176"/>
      <c r="K103" s="1176"/>
      <c r="L103" s="1176"/>
      <c r="M103" s="1176"/>
      <c r="N103" s="1176"/>
      <c r="O103" s="1177" t="s">
        <v>3811</v>
      </c>
      <c r="P103" s="1178" t="s">
        <v>1904</v>
      </c>
    </row>
    <row r="104" spans="1:16" ht="33">
      <c r="A104" s="1171">
        <v>100</v>
      </c>
      <c r="B104" s="2758" t="s">
        <v>6092</v>
      </c>
      <c r="C104" s="1173"/>
      <c r="D104" s="1171" t="s">
        <v>3808</v>
      </c>
      <c r="E104" s="1171" t="s">
        <v>3809</v>
      </c>
      <c r="F104" s="1171" t="s">
        <v>3815</v>
      </c>
      <c r="G104" s="1171" t="s">
        <v>3816</v>
      </c>
      <c r="H104" s="1171" t="s">
        <v>3809</v>
      </c>
      <c r="I104" s="1176"/>
      <c r="J104" s="1176"/>
      <c r="K104" s="1176"/>
      <c r="L104" s="1176"/>
      <c r="M104" s="1176"/>
      <c r="N104" s="1176"/>
      <c r="O104" s="1177" t="s">
        <v>3811</v>
      </c>
      <c r="P104" s="1178" t="s">
        <v>1904</v>
      </c>
    </row>
    <row r="105" spans="1:16" ht="33">
      <c r="A105" s="1171">
        <v>101</v>
      </c>
      <c r="B105" s="2758" t="s">
        <v>6093</v>
      </c>
      <c r="C105" s="1173"/>
      <c r="D105" s="1171" t="s">
        <v>3808</v>
      </c>
      <c r="E105" s="1171" t="s">
        <v>3809</v>
      </c>
      <c r="F105" s="1171" t="s">
        <v>3815</v>
      </c>
      <c r="G105" s="1171" t="s">
        <v>3816</v>
      </c>
      <c r="H105" s="1171" t="s">
        <v>3809</v>
      </c>
      <c r="I105" s="1176"/>
      <c r="J105" s="1176"/>
      <c r="K105" s="1176"/>
      <c r="L105" s="1176"/>
      <c r="M105" s="1176"/>
      <c r="N105" s="1176"/>
      <c r="O105" s="1177" t="s">
        <v>3811</v>
      </c>
      <c r="P105" s="1178" t="s">
        <v>1904</v>
      </c>
    </row>
    <row r="106" spans="1:16" ht="16.5">
      <c r="A106" s="1171">
        <v>102</v>
      </c>
      <c r="B106" s="2758" t="s">
        <v>6094</v>
      </c>
      <c r="C106" s="1173"/>
      <c r="D106" s="1171" t="s">
        <v>3808</v>
      </c>
      <c r="E106" s="1171" t="s">
        <v>3809</v>
      </c>
      <c r="F106" s="1171" t="s">
        <v>3815</v>
      </c>
      <c r="G106" s="1171" t="s">
        <v>3816</v>
      </c>
      <c r="H106" s="1171" t="s">
        <v>3809</v>
      </c>
      <c r="I106" s="1176"/>
      <c r="J106" s="1176"/>
      <c r="K106" s="1176"/>
      <c r="L106" s="1176"/>
      <c r="M106" s="1176"/>
      <c r="N106" s="1176"/>
      <c r="O106" s="1177" t="s">
        <v>3811</v>
      </c>
      <c r="P106" s="1178" t="s">
        <v>1904</v>
      </c>
    </row>
    <row r="107" spans="1:16" ht="33">
      <c r="A107" s="1171">
        <v>103</v>
      </c>
      <c r="B107" s="2758" t="s">
        <v>6095</v>
      </c>
      <c r="C107" s="1173"/>
      <c r="D107" s="1171" t="s">
        <v>3808</v>
      </c>
      <c r="E107" s="1171" t="s">
        <v>3809</v>
      </c>
      <c r="F107" s="1171" t="s">
        <v>3815</v>
      </c>
      <c r="G107" s="1171" t="s">
        <v>3816</v>
      </c>
      <c r="H107" s="1171" t="s">
        <v>3809</v>
      </c>
      <c r="I107" s="1176"/>
      <c r="J107" s="1176"/>
      <c r="K107" s="1176"/>
      <c r="L107" s="1176"/>
      <c r="M107" s="1176"/>
      <c r="N107" s="1176"/>
      <c r="O107" s="1177" t="s">
        <v>3811</v>
      </c>
      <c r="P107" s="1178" t="s">
        <v>1904</v>
      </c>
    </row>
    <row r="108" spans="1:16" ht="33">
      <c r="A108" s="1171">
        <v>104</v>
      </c>
      <c r="B108" s="2758" t="s">
        <v>6096</v>
      </c>
      <c r="C108" s="1173"/>
      <c r="D108" s="1171" t="s">
        <v>3808</v>
      </c>
      <c r="E108" s="1171" t="s">
        <v>3809</v>
      </c>
      <c r="F108" s="1171" t="s">
        <v>3815</v>
      </c>
      <c r="G108" s="1171" t="s">
        <v>3816</v>
      </c>
      <c r="H108" s="1171" t="s">
        <v>3809</v>
      </c>
      <c r="I108" s="1176"/>
      <c r="J108" s="1176"/>
      <c r="K108" s="1176"/>
      <c r="L108" s="1176"/>
      <c r="M108" s="1176"/>
      <c r="N108" s="1176"/>
      <c r="O108" s="1177" t="s">
        <v>3811</v>
      </c>
      <c r="P108" s="1178" t="s">
        <v>1904</v>
      </c>
    </row>
    <row r="109" spans="1:16" ht="33">
      <c r="A109" s="1171">
        <v>105</v>
      </c>
      <c r="B109" s="2758" t="s">
        <v>6097</v>
      </c>
      <c r="C109" s="1173"/>
      <c r="D109" s="1171" t="s">
        <v>3808</v>
      </c>
      <c r="E109" s="1171" t="s">
        <v>3809</v>
      </c>
      <c r="F109" s="1171" t="s">
        <v>3815</v>
      </c>
      <c r="G109" s="1171" t="s">
        <v>3816</v>
      </c>
      <c r="H109" s="1171" t="s">
        <v>3809</v>
      </c>
      <c r="I109" s="1176"/>
      <c r="J109" s="1176"/>
      <c r="K109" s="1176"/>
      <c r="L109" s="1176"/>
      <c r="M109" s="1176"/>
      <c r="N109" s="1176"/>
      <c r="O109" s="1177" t="s">
        <v>3811</v>
      </c>
      <c r="P109" s="1178" t="s">
        <v>1904</v>
      </c>
    </row>
    <row r="110" spans="1:16" ht="33">
      <c r="A110" s="1171">
        <v>106</v>
      </c>
      <c r="B110" s="2758" t="s">
        <v>6098</v>
      </c>
      <c r="C110" s="1173"/>
      <c r="D110" s="1171" t="s">
        <v>3808</v>
      </c>
      <c r="E110" s="1171" t="s">
        <v>3809</v>
      </c>
      <c r="F110" s="1171" t="s">
        <v>3815</v>
      </c>
      <c r="G110" s="1171" t="s">
        <v>3816</v>
      </c>
      <c r="H110" s="1171" t="s">
        <v>3815</v>
      </c>
      <c r="I110" s="1176"/>
      <c r="J110" s="1176"/>
      <c r="K110" s="1176"/>
      <c r="L110" s="1176"/>
      <c r="M110" s="1176"/>
      <c r="N110" s="1176"/>
      <c r="O110" s="1177" t="s">
        <v>3811</v>
      </c>
      <c r="P110" s="1178" t="s">
        <v>1904</v>
      </c>
    </row>
    <row r="111" spans="1:16" ht="16.5">
      <c r="A111" s="1171">
        <v>107</v>
      </c>
      <c r="B111" s="1172" t="s">
        <v>3932</v>
      </c>
      <c r="C111" s="1173"/>
      <c r="D111" s="1171" t="s">
        <v>3813</v>
      </c>
      <c r="E111" s="1171" t="s">
        <v>3809</v>
      </c>
      <c r="F111" s="1171" t="s">
        <v>3815</v>
      </c>
      <c r="G111" s="1171" t="s">
        <v>3816</v>
      </c>
      <c r="H111" s="1171" t="s">
        <v>3815</v>
      </c>
      <c r="I111" s="1176"/>
      <c r="J111" s="1176"/>
      <c r="K111" s="1176"/>
      <c r="L111" s="1176"/>
      <c r="M111" s="1176"/>
      <c r="N111" s="1176"/>
      <c r="O111" s="1177" t="s">
        <v>3811</v>
      </c>
      <c r="P111" s="1178" t="s">
        <v>1904</v>
      </c>
    </row>
    <row r="112" spans="1:16" ht="16.5">
      <c r="A112" s="1171">
        <v>108</v>
      </c>
      <c r="B112" s="1172" t="s">
        <v>3933</v>
      </c>
      <c r="C112" s="1173"/>
      <c r="D112" s="1171" t="s">
        <v>3824</v>
      </c>
      <c r="E112" s="1171" t="s">
        <v>3809</v>
      </c>
      <c r="F112" s="1171" t="s">
        <v>3815</v>
      </c>
      <c r="G112" s="1171" t="s">
        <v>3934</v>
      </c>
      <c r="H112" s="1171" t="s">
        <v>3809</v>
      </c>
      <c r="I112" s="1176"/>
      <c r="J112" s="1176"/>
      <c r="K112" s="1176"/>
      <c r="L112" s="1176"/>
      <c r="M112" s="1176"/>
      <c r="N112" s="1176"/>
      <c r="O112" s="1177" t="s">
        <v>3811</v>
      </c>
      <c r="P112" s="1178" t="s">
        <v>1904</v>
      </c>
    </row>
    <row r="113" spans="1:16" ht="16.5">
      <c r="A113" s="1171">
        <v>109</v>
      </c>
      <c r="B113" s="1172" t="s">
        <v>3935</v>
      </c>
      <c r="C113" s="1173"/>
      <c r="D113" s="1174" t="s">
        <v>3808</v>
      </c>
      <c r="E113" s="1171" t="s">
        <v>3809</v>
      </c>
      <c r="F113" s="1171" t="s">
        <v>3811</v>
      </c>
      <c r="G113" s="25" t="s">
        <v>1911</v>
      </c>
      <c r="H113" s="1171" t="s">
        <v>3809</v>
      </c>
      <c r="I113" s="1176"/>
      <c r="J113" s="1176"/>
      <c r="K113" s="1176"/>
      <c r="L113" s="1176"/>
      <c r="M113" s="1176"/>
      <c r="N113" s="1176"/>
      <c r="O113" s="1177" t="s">
        <v>3811</v>
      </c>
      <c r="P113" s="1177" t="s">
        <v>3811</v>
      </c>
    </row>
    <row r="114" spans="1:16" ht="16.5">
      <c r="A114" s="1171">
        <v>110</v>
      </c>
      <c r="B114" s="1172" t="s">
        <v>3936</v>
      </c>
      <c r="C114" s="1173"/>
      <c r="D114" s="1174" t="s">
        <v>3808</v>
      </c>
      <c r="E114" s="1171" t="s">
        <v>3809</v>
      </c>
      <c r="F114" s="1171" t="s">
        <v>3811</v>
      </c>
      <c r="G114" s="1171" t="s">
        <v>1911</v>
      </c>
      <c r="H114" s="1171" t="s">
        <v>3809</v>
      </c>
      <c r="I114" s="1176"/>
      <c r="J114" s="1176"/>
      <c r="K114" s="1176"/>
      <c r="L114" s="1176"/>
      <c r="M114" s="1176"/>
      <c r="N114" s="1176"/>
      <c r="O114" s="1177" t="s">
        <v>3811</v>
      </c>
      <c r="P114" s="1177" t="s">
        <v>3811</v>
      </c>
    </row>
    <row r="115" spans="1:16" ht="16.5">
      <c r="A115" s="1171">
        <v>111</v>
      </c>
      <c r="B115" s="1172" t="s">
        <v>3937</v>
      </c>
      <c r="C115" s="1173"/>
      <c r="D115" s="1174" t="s">
        <v>3808</v>
      </c>
      <c r="E115" s="1171" t="s">
        <v>3809</v>
      </c>
      <c r="F115" s="1171" t="s">
        <v>3811</v>
      </c>
      <c r="G115" s="1171" t="s">
        <v>1911</v>
      </c>
      <c r="H115" s="1171" t="s">
        <v>3809</v>
      </c>
      <c r="I115" s="1176"/>
      <c r="J115" s="1176"/>
      <c r="K115" s="1176"/>
      <c r="L115" s="1176"/>
      <c r="M115" s="1176"/>
      <c r="N115" s="1176"/>
      <c r="O115" s="1177" t="s">
        <v>3811</v>
      </c>
      <c r="P115" s="1177" t="s">
        <v>3811</v>
      </c>
    </row>
    <row r="116" spans="1:16" ht="33">
      <c r="A116" s="1171">
        <v>112</v>
      </c>
      <c r="B116" s="1172" t="s">
        <v>3938</v>
      </c>
      <c r="C116" s="1173"/>
      <c r="D116" s="1174" t="s">
        <v>3808</v>
      </c>
      <c r="E116" s="1171" t="s">
        <v>3809</v>
      </c>
      <c r="F116" s="1171" t="s">
        <v>3811</v>
      </c>
      <c r="G116" s="1171" t="s">
        <v>1911</v>
      </c>
      <c r="H116" s="1171" t="s">
        <v>3809</v>
      </c>
      <c r="I116" s="1176"/>
      <c r="J116" s="1176"/>
      <c r="K116" s="1176"/>
      <c r="L116" s="1176"/>
      <c r="M116" s="1176"/>
      <c r="N116" s="1176"/>
      <c r="O116" s="1177" t="s">
        <v>3811</v>
      </c>
      <c r="P116" s="1177" t="s">
        <v>3811</v>
      </c>
    </row>
    <row r="117" spans="1:16" ht="16.5">
      <c r="A117" s="1171">
        <v>113</v>
      </c>
      <c r="B117" s="1183" t="s">
        <v>3939</v>
      </c>
      <c r="C117" s="1173"/>
      <c r="D117" s="1174" t="s">
        <v>3808</v>
      </c>
      <c r="E117" s="1171" t="s">
        <v>3809</v>
      </c>
      <c r="F117" s="1171" t="s">
        <v>3811</v>
      </c>
      <c r="G117" s="1171" t="s">
        <v>1911</v>
      </c>
      <c r="H117" s="1171" t="s">
        <v>3809</v>
      </c>
      <c r="I117" s="1176"/>
      <c r="J117" s="1176"/>
      <c r="K117" s="1176"/>
      <c r="L117" s="1176"/>
      <c r="M117" s="1176"/>
      <c r="N117" s="1176"/>
      <c r="O117" s="1177" t="s">
        <v>3811</v>
      </c>
      <c r="P117" s="1177" t="s">
        <v>3811</v>
      </c>
    </row>
    <row r="118" spans="1:16" ht="16.5">
      <c r="A118" s="1171">
        <v>114</v>
      </c>
      <c r="B118" s="1172" t="s">
        <v>3940</v>
      </c>
      <c r="C118" s="1173"/>
      <c r="D118" s="1174" t="s">
        <v>3808</v>
      </c>
      <c r="E118" s="1171" t="s">
        <v>3809</v>
      </c>
      <c r="F118" s="1171" t="s">
        <v>3811</v>
      </c>
      <c r="G118" s="1171" t="s">
        <v>1911</v>
      </c>
      <c r="H118" s="1171" t="s">
        <v>3809</v>
      </c>
      <c r="I118" s="1176"/>
      <c r="J118" s="1176"/>
      <c r="K118" s="1176"/>
      <c r="L118" s="1176"/>
      <c r="M118" s="1176"/>
      <c r="N118" s="1176"/>
      <c r="O118" s="1177" t="s">
        <v>3811</v>
      </c>
      <c r="P118" s="1177" t="s">
        <v>3811</v>
      </c>
    </row>
    <row r="119" spans="1:16" ht="16.5">
      <c r="A119" s="1171">
        <v>115</v>
      </c>
      <c r="B119" s="1172" t="s">
        <v>3941</v>
      </c>
      <c r="C119" s="1173"/>
      <c r="D119" s="1174" t="s">
        <v>3808</v>
      </c>
      <c r="E119" s="1171" t="s">
        <v>3809</v>
      </c>
      <c r="F119" s="1171" t="s">
        <v>3811</v>
      </c>
      <c r="G119" s="1171" t="s">
        <v>1911</v>
      </c>
      <c r="H119" s="1171" t="s">
        <v>3809</v>
      </c>
      <c r="I119" s="1176"/>
      <c r="J119" s="1176"/>
      <c r="K119" s="1176"/>
      <c r="L119" s="1176"/>
      <c r="M119" s="1176"/>
      <c r="N119" s="1176"/>
      <c r="O119" s="1177" t="s">
        <v>3811</v>
      </c>
      <c r="P119" s="1177" t="s">
        <v>3811</v>
      </c>
    </row>
    <row r="120" spans="1:16" ht="16.5">
      <c r="A120" s="1171">
        <v>116</v>
      </c>
      <c r="B120" s="1172" t="s">
        <v>3942</v>
      </c>
      <c r="C120" s="1173"/>
      <c r="D120" s="1174" t="s">
        <v>3808</v>
      </c>
      <c r="E120" s="1171" t="s">
        <v>3809</v>
      </c>
      <c r="F120" s="1171" t="s">
        <v>3811</v>
      </c>
      <c r="G120" s="1171" t="s">
        <v>1911</v>
      </c>
      <c r="H120" s="1174" t="s">
        <v>3838</v>
      </c>
      <c r="I120" s="1176"/>
      <c r="J120" s="1176"/>
      <c r="K120" s="1176"/>
      <c r="L120" s="1176"/>
      <c r="M120" s="1176"/>
      <c r="N120" s="1176"/>
      <c r="O120" s="1174" t="s">
        <v>3838</v>
      </c>
      <c r="P120" s="1174" t="s">
        <v>3838</v>
      </c>
    </row>
    <row r="121" spans="1:16" ht="16.5">
      <c r="A121" s="1171">
        <v>117</v>
      </c>
      <c r="B121" s="1172" t="s">
        <v>3943</v>
      </c>
      <c r="C121" s="1173"/>
      <c r="D121" s="1174" t="s">
        <v>3808</v>
      </c>
      <c r="E121" s="1171" t="s">
        <v>3809</v>
      </c>
      <c r="F121" s="1171" t="s">
        <v>3811</v>
      </c>
      <c r="G121" s="1171" t="s">
        <v>1911</v>
      </c>
      <c r="H121" s="1171" t="s">
        <v>3815</v>
      </c>
      <c r="I121" s="1176"/>
      <c r="J121" s="1176"/>
      <c r="K121" s="1176"/>
      <c r="L121" s="1176"/>
      <c r="M121" s="1176"/>
      <c r="N121" s="1176"/>
      <c r="O121" s="1177" t="s">
        <v>3811</v>
      </c>
      <c r="P121" s="1177" t="s">
        <v>3811</v>
      </c>
    </row>
    <row r="122" spans="1:16" ht="16.5">
      <c r="A122" s="1171">
        <v>118</v>
      </c>
      <c r="B122" s="1172" t="s">
        <v>3944</v>
      </c>
      <c r="C122" s="1173"/>
      <c r="D122" s="1174" t="s">
        <v>3808</v>
      </c>
      <c r="E122" s="1171" t="s">
        <v>3809</v>
      </c>
      <c r="F122" s="1171" t="s">
        <v>3811</v>
      </c>
      <c r="G122" s="1171" t="s">
        <v>1911</v>
      </c>
      <c r="H122" s="1171" t="s">
        <v>3815</v>
      </c>
      <c r="I122" s="1176"/>
      <c r="J122" s="1176"/>
      <c r="K122" s="1176"/>
      <c r="L122" s="1176"/>
      <c r="M122" s="1176"/>
      <c r="N122" s="1176"/>
      <c r="O122" s="1177" t="s">
        <v>3811</v>
      </c>
      <c r="P122" s="1177" t="s">
        <v>3811</v>
      </c>
    </row>
    <row r="123" spans="1:16" ht="18.75">
      <c r="A123" s="1171">
        <v>119</v>
      </c>
      <c r="B123" s="2244" t="s">
        <v>3945</v>
      </c>
      <c r="C123" s="1173"/>
      <c r="D123" s="1174" t="s">
        <v>3808</v>
      </c>
      <c r="E123" s="1171" t="s">
        <v>3809</v>
      </c>
      <c r="F123" s="1171" t="s">
        <v>3811</v>
      </c>
      <c r="G123" s="1171" t="s">
        <v>1911</v>
      </c>
      <c r="H123" s="1188" t="s">
        <v>1977</v>
      </c>
      <c r="I123" s="1176"/>
      <c r="J123" s="1176"/>
      <c r="K123" s="1176"/>
      <c r="L123" s="1176"/>
      <c r="M123" s="1176"/>
      <c r="N123" s="1176"/>
      <c r="O123" s="1177" t="s">
        <v>3811</v>
      </c>
      <c r="P123" s="1177" t="s">
        <v>3811</v>
      </c>
    </row>
    <row r="124" spans="1:16" s="2257" customFormat="1" ht="16.5">
      <c r="A124" s="2246">
        <v>120</v>
      </c>
      <c r="B124" s="2247" t="s">
        <v>5047</v>
      </c>
      <c r="C124" s="2252"/>
      <c r="D124" s="2253" t="s">
        <v>5060</v>
      </c>
      <c r="E124" s="2246" t="s">
        <v>5061</v>
      </c>
      <c r="F124" s="2246" t="s">
        <v>5062</v>
      </c>
      <c r="G124" s="2246" t="s">
        <v>5063</v>
      </c>
      <c r="H124" s="2254" t="s">
        <v>1865</v>
      </c>
      <c r="I124" s="2255"/>
      <c r="J124" s="2255"/>
      <c r="K124" s="2255"/>
      <c r="L124" s="2255"/>
      <c r="M124" s="2255"/>
      <c r="N124" s="2255"/>
      <c r="O124" s="2256" t="s">
        <v>5062</v>
      </c>
      <c r="P124" s="2256" t="s">
        <v>5062</v>
      </c>
    </row>
    <row r="125" spans="1:16" s="2257" customFormat="1" ht="16.5">
      <c r="A125" s="2246">
        <v>121</v>
      </c>
      <c r="B125" s="2247" t="s">
        <v>5048</v>
      </c>
      <c r="C125" s="2252"/>
      <c r="D125" s="2253" t="s">
        <v>5060</v>
      </c>
      <c r="E125" s="2246" t="s">
        <v>5061</v>
      </c>
      <c r="F125" s="2246" t="s">
        <v>5062</v>
      </c>
      <c r="G125" s="2246" t="s">
        <v>5063</v>
      </c>
      <c r="H125" s="2254" t="s">
        <v>1865</v>
      </c>
      <c r="I125" s="2255"/>
      <c r="J125" s="2255"/>
      <c r="K125" s="2255"/>
      <c r="L125" s="2255"/>
      <c r="M125" s="2255"/>
      <c r="N125" s="2255"/>
      <c r="O125" s="2256" t="s">
        <v>5062</v>
      </c>
      <c r="P125" s="2256" t="s">
        <v>5062</v>
      </c>
    </row>
    <row r="126" spans="1:16" s="2257" customFormat="1" ht="16.5">
      <c r="A126" s="2246">
        <v>122</v>
      </c>
      <c r="B126" s="2247" t="s">
        <v>5049</v>
      </c>
      <c r="C126" s="2252"/>
      <c r="D126" s="2253" t="s">
        <v>5060</v>
      </c>
      <c r="E126" s="2246" t="s">
        <v>5061</v>
      </c>
      <c r="F126" s="2246" t="s">
        <v>5062</v>
      </c>
      <c r="G126" s="2246" t="s">
        <v>5063</v>
      </c>
      <c r="H126" s="2254" t="s">
        <v>1865</v>
      </c>
      <c r="I126" s="2255"/>
      <c r="J126" s="2255"/>
      <c r="K126" s="2255"/>
      <c r="L126" s="2255"/>
      <c r="M126" s="2255"/>
      <c r="N126" s="2255"/>
      <c r="O126" s="2256" t="s">
        <v>5062</v>
      </c>
      <c r="P126" s="2256" t="s">
        <v>5062</v>
      </c>
    </row>
    <row r="127" spans="1:16" s="2257" customFormat="1" ht="16.5">
      <c r="A127" s="2246">
        <v>123</v>
      </c>
      <c r="B127" s="2247" t="s">
        <v>5050</v>
      </c>
      <c r="C127" s="2252"/>
      <c r="D127" s="2253" t="s">
        <v>5060</v>
      </c>
      <c r="E127" s="2246" t="s">
        <v>5061</v>
      </c>
      <c r="F127" s="2246" t="s">
        <v>5062</v>
      </c>
      <c r="G127" s="2246" t="s">
        <v>5063</v>
      </c>
      <c r="H127" s="2254" t="s">
        <v>1865</v>
      </c>
      <c r="I127" s="2255"/>
      <c r="J127" s="2255"/>
      <c r="K127" s="2255"/>
      <c r="L127" s="2255"/>
      <c r="M127" s="2255"/>
      <c r="N127" s="2255"/>
      <c r="O127" s="2256" t="s">
        <v>5062</v>
      </c>
      <c r="P127" s="2256" t="s">
        <v>5062</v>
      </c>
    </row>
    <row r="128" spans="1:16" s="2257" customFormat="1" ht="16.5">
      <c r="A128" s="2246">
        <v>124</v>
      </c>
      <c r="B128" s="2247" t="s">
        <v>5051</v>
      </c>
      <c r="C128" s="2252"/>
      <c r="D128" s="2253" t="s">
        <v>5060</v>
      </c>
      <c r="E128" s="2246" t="s">
        <v>5061</v>
      </c>
      <c r="F128" s="2246" t="s">
        <v>5062</v>
      </c>
      <c r="G128" s="2246" t="s">
        <v>5063</v>
      </c>
      <c r="H128" s="2254" t="s">
        <v>1865</v>
      </c>
      <c r="I128" s="2255"/>
      <c r="J128" s="2255"/>
      <c r="K128" s="2255"/>
      <c r="L128" s="2255"/>
      <c r="M128" s="2255"/>
      <c r="N128" s="2255"/>
      <c r="O128" s="2256" t="s">
        <v>5062</v>
      </c>
      <c r="P128" s="2256" t="s">
        <v>5062</v>
      </c>
    </row>
    <row r="129" spans="1:16" s="2257" customFormat="1" ht="16.5">
      <c r="A129" s="2246">
        <v>125</v>
      </c>
      <c r="B129" s="2247" t="s">
        <v>5052</v>
      </c>
      <c r="C129" s="2252"/>
      <c r="D129" s="2253" t="s">
        <v>5060</v>
      </c>
      <c r="E129" s="2246" t="s">
        <v>5061</v>
      </c>
      <c r="F129" s="2246" t="s">
        <v>5061</v>
      </c>
      <c r="G129" s="2246"/>
      <c r="H129" s="2254" t="s">
        <v>1865</v>
      </c>
      <c r="I129" s="2255"/>
      <c r="J129" s="2255"/>
      <c r="K129" s="2255"/>
      <c r="L129" s="2255"/>
      <c r="M129" s="2255"/>
      <c r="N129" s="2255"/>
      <c r="O129" s="2258" t="s">
        <v>1865</v>
      </c>
      <c r="P129" s="2258" t="s">
        <v>1865</v>
      </c>
    </row>
    <row r="130" spans="1:16" s="2257" customFormat="1" ht="16.5">
      <c r="A130" s="2246">
        <v>126</v>
      </c>
      <c r="B130" s="2247" t="s">
        <v>5053</v>
      </c>
      <c r="C130" s="2252"/>
      <c r="D130" s="2253" t="s">
        <v>5060</v>
      </c>
      <c r="E130" s="2246" t="s">
        <v>5061</v>
      </c>
      <c r="F130" s="2246" t="s">
        <v>5061</v>
      </c>
      <c r="G130" s="2246"/>
      <c r="H130" s="2254" t="s">
        <v>1865</v>
      </c>
      <c r="I130" s="2255"/>
      <c r="J130" s="2255"/>
      <c r="K130" s="2255"/>
      <c r="L130" s="2255"/>
      <c r="M130" s="2255"/>
      <c r="N130" s="2255"/>
      <c r="O130" s="2258" t="s">
        <v>1865</v>
      </c>
      <c r="P130" s="2258" t="s">
        <v>1865</v>
      </c>
    </row>
    <row r="131" spans="1:16" s="2257" customFormat="1" ht="16.5">
      <c r="A131" s="2246">
        <v>127</v>
      </c>
      <c r="B131" s="2247" t="s">
        <v>5054</v>
      </c>
      <c r="C131" s="2252"/>
      <c r="D131" s="2253" t="s">
        <v>5060</v>
      </c>
      <c r="E131" s="2246" t="s">
        <v>5061</v>
      </c>
      <c r="F131" s="2246" t="s">
        <v>5061</v>
      </c>
      <c r="G131" s="2246"/>
      <c r="H131" s="2254" t="s">
        <v>1865</v>
      </c>
      <c r="I131" s="2255"/>
      <c r="J131" s="2255"/>
      <c r="K131" s="2255"/>
      <c r="L131" s="2255"/>
      <c r="M131" s="2255"/>
      <c r="N131" s="2255"/>
      <c r="O131" s="2258" t="s">
        <v>1865</v>
      </c>
      <c r="P131" s="2258" t="s">
        <v>1865</v>
      </c>
    </row>
    <row r="132" spans="1:16" s="2257" customFormat="1" ht="16.5">
      <c r="A132" s="2246">
        <v>128</v>
      </c>
      <c r="B132" s="2247" t="s">
        <v>5055</v>
      </c>
      <c r="C132" s="2252"/>
      <c r="D132" s="2253" t="s">
        <v>5060</v>
      </c>
      <c r="E132" s="2246" t="s">
        <v>5061</v>
      </c>
      <c r="F132" s="2246" t="s">
        <v>5061</v>
      </c>
      <c r="G132" s="2246"/>
      <c r="H132" s="2254" t="s">
        <v>1865</v>
      </c>
      <c r="I132" s="2255"/>
      <c r="J132" s="2255"/>
      <c r="K132" s="2255"/>
      <c r="L132" s="2255"/>
      <c r="M132" s="2255"/>
      <c r="N132" s="2255"/>
      <c r="O132" s="2258" t="s">
        <v>1865</v>
      </c>
      <c r="P132" s="2258" t="s">
        <v>1865</v>
      </c>
    </row>
    <row r="133" spans="1:16" s="2257" customFormat="1" ht="16.5">
      <c r="A133" s="2246">
        <v>129</v>
      </c>
      <c r="B133" s="2247" t="s">
        <v>5056</v>
      </c>
      <c r="C133" s="2252"/>
      <c r="D133" s="2253" t="s">
        <v>5060</v>
      </c>
      <c r="E133" s="2246" t="s">
        <v>5061</v>
      </c>
      <c r="F133" s="2246" t="s">
        <v>5061</v>
      </c>
      <c r="G133" s="2246"/>
      <c r="H133" s="2254" t="s">
        <v>1865</v>
      </c>
      <c r="I133" s="2255"/>
      <c r="J133" s="2255"/>
      <c r="K133" s="2255"/>
      <c r="L133" s="2255"/>
      <c r="M133" s="2255"/>
      <c r="N133" s="2255"/>
      <c r="O133" s="2258" t="s">
        <v>1865</v>
      </c>
      <c r="P133" s="2258" t="s">
        <v>1865</v>
      </c>
    </row>
    <row r="134" spans="1:16" s="2257" customFormat="1" ht="16.5">
      <c r="A134" s="2246">
        <v>130</v>
      </c>
      <c r="B134" s="2247" t="s">
        <v>5057</v>
      </c>
      <c r="C134" s="2252"/>
      <c r="D134" s="2253" t="s">
        <v>5060</v>
      </c>
      <c r="E134" s="2246" t="s">
        <v>5061</v>
      </c>
      <c r="F134" s="2246" t="s">
        <v>5061</v>
      </c>
      <c r="G134" s="2246"/>
      <c r="H134" s="2254" t="s">
        <v>1865</v>
      </c>
      <c r="I134" s="2255"/>
      <c r="J134" s="2255"/>
      <c r="K134" s="2255"/>
      <c r="L134" s="2255"/>
      <c r="M134" s="2255"/>
      <c r="N134" s="2255"/>
      <c r="O134" s="2258" t="s">
        <v>1865</v>
      </c>
      <c r="P134" s="2258" t="s">
        <v>1865</v>
      </c>
    </row>
    <row r="135" spans="1:16" s="2257" customFormat="1" ht="16.5">
      <c r="A135" s="2246">
        <v>131</v>
      </c>
      <c r="B135" s="2247" t="s">
        <v>5058</v>
      </c>
      <c r="C135" s="2252"/>
      <c r="D135" s="2253" t="s">
        <v>5060</v>
      </c>
      <c r="E135" s="2246" t="s">
        <v>5061</v>
      </c>
      <c r="F135" s="2246" t="s">
        <v>5061</v>
      </c>
      <c r="G135" s="2246"/>
      <c r="H135" s="2254" t="s">
        <v>1865</v>
      </c>
      <c r="I135" s="2255"/>
      <c r="J135" s="2255"/>
      <c r="K135" s="2255"/>
      <c r="L135" s="2255"/>
      <c r="M135" s="2255"/>
      <c r="N135" s="2255"/>
      <c r="O135" s="2258" t="s">
        <v>1865</v>
      </c>
      <c r="P135" s="2258" t="s">
        <v>1865</v>
      </c>
    </row>
    <row r="136" spans="1:16" s="2257" customFormat="1" ht="16.5">
      <c r="A136" s="2246">
        <v>132</v>
      </c>
      <c r="B136" s="2247" t="s">
        <v>5059</v>
      </c>
      <c r="C136" s="2252"/>
      <c r="D136" s="2253" t="s">
        <v>5060</v>
      </c>
      <c r="E136" s="2246" t="s">
        <v>5061</v>
      </c>
      <c r="F136" s="2246" t="s">
        <v>5061</v>
      </c>
      <c r="G136" s="2246"/>
      <c r="H136" s="2254" t="s">
        <v>1865</v>
      </c>
      <c r="I136" s="2255"/>
      <c r="J136" s="2255"/>
      <c r="K136" s="2255"/>
      <c r="L136" s="2255"/>
      <c r="M136" s="2255"/>
      <c r="N136" s="2255"/>
      <c r="O136" s="2258" t="s">
        <v>1865</v>
      </c>
      <c r="P136" s="2258" t="s">
        <v>1865</v>
      </c>
    </row>
    <row r="137" spans="1:16" s="2257" customFormat="1" ht="16.5">
      <c r="A137" s="2246">
        <v>133</v>
      </c>
      <c r="B137" s="2247" t="s">
        <v>5064</v>
      </c>
      <c r="C137" s="2252"/>
      <c r="D137" s="2253" t="s">
        <v>5060</v>
      </c>
      <c r="E137" s="2246" t="s">
        <v>5061</v>
      </c>
      <c r="F137" s="2246" t="s">
        <v>5061</v>
      </c>
      <c r="G137" s="2246"/>
      <c r="H137" s="2254" t="s">
        <v>1865</v>
      </c>
      <c r="I137" s="2255"/>
      <c r="J137" s="2255"/>
      <c r="K137" s="2255"/>
      <c r="L137" s="2255"/>
      <c r="M137" s="2255"/>
      <c r="N137" s="2255"/>
      <c r="O137" s="2258" t="s">
        <v>1865</v>
      </c>
      <c r="P137" s="2258" t="s">
        <v>1865</v>
      </c>
    </row>
    <row r="138" spans="1:16" ht="16.5">
      <c r="A138" s="1171">
        <v>134</v>
      </c>
      <c r="B138" s="2245" t="s">
        <v>3946</v>
      </c>
      <c r="C138" s="1173"/>
      <c r="D138" s="1174" t="s">
        <v>3808</v>
      </c>
      <c r="E138" s="1171" t="s">
        <v>3809</v>
      </c>
      <c r="F138" s="1171" t="s">
        <v>3811</v>
      </c>
      <c r="G138" s="1171" t="s">
        <v>1911</v>
      </c>
      <c r="H138" s="1171" t="s">
        <v>3815</v>
      </c>
      <c r="I138" s="1176"/>
      <c r="J138" s="1176"/>
      <c r="K138" s="1176"/>
      <c r="L138" s="1176"/>
      <c r="M138" s="1176"/>
      <c r="N138" s="1176"/>
      <c r="O138" s="1177" t="s">
        <v>3811</v>
      </c>
      <c r="P138" s="1177" t="s">
        <v>3811</v>
      </c>
    </row>
    <row r="139" spans="1:16" ht="16.5">
      <c r="A139" s="1171">
        <v>135</v>
      </c>
      <c r="B139" s="1172" t="s">
        <v>3947</v>
      </c>
      <c r="C139" s="1173"/>
      <c r="D139" s="1174" t="s">
        <v>3808</v>
      </c>
      <c r="E139" s="1171" t="s">
        <v>3809</v>
      </c>
      <c r="F139" s="1171" t="s">
        <v>3811</v>
      </c>
      <c r="G139" s="1171" t="s">
        <v>1911</v>
      </c>
      <c r="H139" s="1171" t="s">
        <v>3809</v>
      </c>
      <c r="I139" s="1176"/>
      <c r="J139" s="1176"/>
      <c r="K139" s="1176"/>
      <c r="L139" s="1176"/>
      <c r="M139" s="1176"/>
      <c r="N139" s="1176"/>
      <c r="O139" s="1177" t="s">
        <v>3811</v>
      </c>
      <c r="P139" s="1177" t="s">
        <v>3811</v>
      </c>
    </row>
    <row r="140" spans="1:16" ht="16.5">
      <c r="A140" s="1171">
        <v>136</v>
      </c>
      <c r="B140" s="1172" t="s">
        <v>3948</v>
      </c>
      <c r="C140" s="1173"/>
      <c r="D140" s="1174" t="s">
        <v>3808</v>
      </c>
      <c r="E140" s="1171" t="s">
        <v>3809</v>
      </c>
      <c r="F140" s="1171" t="s">
        <v>3811</v>
      </c>
      <c r="G140" s="1171" t="s">
        <v>1911</v>
      </c>
      <c r="H140" s="1171" t="s">
        <v>3809</v>
      </c>
      <c r="I140" s="1176"/>
      <c r="J140" s="1176"/>
      <c r="K140" s="1176"/>
      <c r="L140" s="1176"/>
      <c r="M140" s="1176"/>
      <c r="N140" s="1176"/>
      <c r="O140" s="1177" t="s">
        <v>3811</v>
      </c>
      <c r="P140" s="1177" t="s">
        <v>3811</v>
      </c>
    </row>
    <row r="141" spans="1:16" ht="16.5">
      <c r="A141" s="1171">
        <v>137</v>
      </c>
      <c r="B141" s="1172" t="s">
        <v>3072</v>
      </c>
      <c r="C141" s="1173"/>
      <c r="D141" s="1174" t="s">
        <v>3808</v>
      </c>
      <c r="E141" s="1171" t="s">
        <v>3809</v>
      </c>
      <c r="F141" s="1171" t="s">
        <v>3811</v>
      </c>
      <c r="G141" s="1171" t="s">
        <v>1911</v>
      </c>
      <c r="H141" s="1171" t="s">
        <v>3809</v>
      </c>
      <c r="I141" s="1176"/>
      <c r="J141" s="1176"/>
      <c r="K141" s="1176"/>
      <c r="L141" s="1176"/>
      <c r="M141" s="1176"/>
      <c r="N141" s="1176"/>
      <c r="O141" s="1177" t="s">
        <v>3811</v>
      </c>
      <c r="P141" s="1177" t="s">
        <v>3811</v>
      </c>
    </row>
    <row r="142" spans="1:16" ht="16.5">
      <c r="A142" s="1171">
        <v>138</v>
      </c>
      <c r="B142" s="1172" t="s">
        <v>3070</v>
      </c>
      <c r="C142" s="1173"/>
      <c r="D142" s="1174" t="s">
        <v>3808</v>
      </c>
      <c r="E142" s="1171" t="s">
        <v>3809</v>
      </c>
      <c r="F142" s="1171" t="s">
        <v>3811</v>
      </c>
      <c r="G142" s="1171" t="s">
        <v>1911</v>
      </c>
      <c r="H142" s="1171" t="s">
        <v>3809</v>
      </c>
      <c r="I142" s="1176"/>
      <c r="J142" s="1176"/>
      <c r="K142" s="1176"/>
      <c r="L142" s="1176"/>
      <c r="M142" s="1176"/>
      <c r="N142" s="1176"/>
      <c r="O142" s="1177" t="s">
        <v>3811</v>
      </c>
      <c r="P142" s="1177" t="s">
        <v>3811</v>
      </c>
    </row>
    <row r="143" spans="1:16" s="279" customFormat="1" ht="16.5">
      <c r="A143" s="1171">
        <v>139</v>
      </c>
      <c r="B143" s="1183" t="s">
        <v>3949</v>
      </c>
      <c r="C143" s="1184"/>
      <c r="D143" s="1174" t="s">
        <v>3808</v>
      </c>
      <c r="E143" s="1174" t="s">
        <v>3809</v>
      </c>
      <c r="F143" s="1174" t="s">
        <v>3815</v>
      </c>
      <c r="G143" s="1190" t="s">
        <v>1911</v>
      </c>
      <c r="H143" s="1174" t="s">
        <v>3809</v>
      </c>
      <c r="I143" s="1184"/>
      <c r="J143" s="1184"/>
      <c r="K143" s="1184"/>
      <c r="L143" s="1184"/>
      <c r="M143" s="1184"/>
      <c r="N143" s="1184"/>
      <c r="O143" s="1191" t="s">
        <v>3815</v>
      </c>
      <c r="P143" s="1191" t="s">
        <v>3815</v>
      </c>
    </row>
    <row r="144" spans="1:16" s="279" customFormat="1" ht="33">
      <c r="A144" s="1171">
        <v>140</v>
      </c>
      <c r="B144" s="1183" t="s">
        <v>4098</v>
      </c>
      <c r="C144" s="1184"/>
      <c r="D144" s="1174" t="s">
        <v>3808</v>
      </c>
      <c r="E144" s="1174" t="s">
        <v>3809</v>
      </c>
      <c r="F144" s="1174" t="s">
        <v>3815</v>
      </c>
      <c r="G144" s="1190" t="s">
        <v>1911</v>
      </c>
      <c r="H144" s="1174" t="s">
        <v>3809</v>
      </c>
      <c r="I144" s="1184"/>
      <c r="J144" s="1184"/>
      <c r="K144" s="1184"/>
      <c r="L144" s="1184"/>
      <c r="M144" s="1184"/>
      <c r="N144" s="1184"/>
      <c r="O144" s="1191" t="s">
        <v>3815</v>
      </c>
      <c r="P144" s="1191" t="s">
        <v>3815</v>
      </c>
    </row>
    <row r="145" spans="1:16" s="279" customFormat="1" ht="16.5">
      <c r="A145" s="1171">
        <v>141</v>
      </c>
      <c r="B145" s="1183" t="s">
        <v>3950</v>
      </c>
      <c r="C145" s="1184"/>
      <c r="D145" s="1174" t="s">
        <v>3808</v>
      </c>
      <c r="E145" s="1171" t="s">
        <v>3809</v>
      </c>
      <c r="F145" s="1171" t="s">
        <v>3811</v>
      </c>
      <c r="G145" s="1171" t="s">
        <v>1911</v>
      </c>
      <c r="H145" s="1171" t="s">
        <v>3809</v>
      </c>
      <c r="I145" s="1176"/>
      <c r="J145" s="1176"/>
      <c r="K145" s="1176"/>
      <c r="L145" s="1176"/>
      <c r="M145" s="1176"/>
      <c r="N145" s="1176"/>
      <c r="O145" s="1177" t="s">
        <v>3811</v>
      </c>
      <c r="P145" s="1177" t="s">
        <v>3811</v>
      </c>
    </row>
    <row r="146" spans="1:16" s="279" customFormat="1" ht="16.5">
      <c r="A146" s="1171">
        <v>142</v>
      </c>
      <c r="B146" s="1183" t="s">
        <v>3951</v>
      </c>
      <c r="C146" s="1184"/>
      <c r="D146" s="1174" t="s">
        <v>3808</v>
      </c>
      <c r="E146" s="1171" t="s">
        <v>3809</v>
      </c>
      <c r="F146" s="1171" t="s">
        <v>3811</v>
      </c>
      <c r="G146" s="1171" t="s">
        <v>1911</v>
      </c>
      <c r="H146" s="1171" t="s">
        <v>3809</v>
      </c>
      <c r="I146" s="1176"/>
      <c r="J146" s="1176"/>
      <c r="K146" s="1176"/>
      <c r="L146" s="1176"/>
      <c r="M146" s="1176"/>
      <c r="N146" s="1176"/>
      <c r="O146" s="1177" t="s">
        <v>3811</v>
      </c>
      <c r="P146" s="1177" t="s">
        <v>3811</v>
      </c>
    </row>
    <row r="147" spans="1:16" s="279" customFormat="1" ht="33">
      <c r="A147" s="1171">
        <v>143</v>
      </c>
      <c r="B147" s="1183" t="s">
        <v>3952</v>
      </c>
      <c r="C147" s="1184"/>
      <c r="D147" s="1174" t="s">
        <v>3808</v>
      </c>
      <c r="E147" s="1174" t="s">
        <v>3809</v>
      </c>
      <c r="F147" s="1174" t="s">
        <v>3815</v>
      </c>
      <c r="G147" s="1190" t="s">
        <v>1911</v>
      </c>
      <c r="H147" s="1192" t="s">
        <v>1865</v>
      </c>
      <c r="I147" s="1184"/>
      <c r="J147" s="1184"/>
      <c r="K147" s="1184"/>
      <c r="L147" s="1184"/>
      <c r="M147" s="1184"/>
      <c r="N147" s="1184"/>
      <c r="O147" s="1191" t="s">
        <v>3815</v>
      </c>
      <c r="P147" s="1191" t="s">
        <v>3815</v>
      </c>
    </row>
    <row r="148" spans="1:16" s="279" customFormat="1" ht="16.5">
      <c r="A148" s="1171">
        <v>144</v>
      </c>
      <c r="B148" s="1183" t="s">
        <v>3953</v>
      </c>
      <c r="C148" s="1184"/>
      <c r="D148" s="1174" t="s">
        <v>3808</v>
      </c>
      <c r="E148" s="1174" t="s">
        <v>3809</v>
      </c>
      <c r="F148" s="1174" t="s">
        <v>3815</v>
      </c>
      <c r="G148" s="1190" t="s">
        <v>1911</v>
      </c>
      <c r="H148" s="1192" t="s">
        <v>1865</v>
      </c>
      <c r="I148" s="1184"/>
      <c r="J148" s="1184"/>
      <c r="K148" s="1184"/>
      <c r="L148" s="1184"/>
      <c r="M148" s="1184"/>
      <c r="N148" s="1184"/>
      <c r="O148" s="1191" t="s">
        <v>3815</v>
      </c>
      <c r="P148" s="1191" t="s">
        <v>3815</v>
      </c>
    </row>
    <row r="149" spans="1:16" ht="16.5">
      <c r="A149" s="1171">
        <v>145</v>
      </c>
      <c r="B149" s="1172" t="s">
        <v>3954</v>
      </c>
      <c r="C149" s="1173"/>
      <c r="D149" s="1174" t="s">
        <v>3808</v>
      </c>
      <c r="E149" s="1171" t="s">
        <v>3809</v>
      </c>
      <c r="F149" s="1171" t="s">
        <v>3811</v>
      </c>
      <c r="G149" s="1171" t="s">
        <v>1911</v>
      </c>
      <c r="H149" s="1171" t="s">
        <v>3809</v>
      </c>
      <c r="I149" s="1176"/>
      <c r="J149" s="1176"/>
      <c r="K149" s="1176"/>
      <c r="L149" s="1176"/>
      <c r="M149" s="1176"/>
      <c r="N149" s="1176"/>
      <c r="O149" s="1177" t="s">
        <v>3811</v>
      </c>
      <c r="P149" s="1177" t="s">
        <v>3811</v>
      </c>
    </row>
    <row r="150" spans="1:16" ht="16.5">
      <c r="A150" s="1171">
        <v>146</v>
      </c>
      <c r="B150" s="1172" t="s">
        <v>3955</v>
      </c>
      <c r="C150" s="1173"/>
      <c r="D150" s="1174" t="s">
        <v>3808</v>
      </c>
      <c r="E150" s="1171" t="s">
        <v>3809</v>
      </c>
      <c r="F150" s="1171" t="s">
        <v>3811</v>
      </c>
      <c r="G150" s="1171" t="s">
        <v>1911</v>
      </c>
      <c r="H150" s="1171" t="s">
        <v>3809</v>
      </c>
      <c r="I150" s="1176"/>
      <c r="J150" s="1176"/>
      <c r="K150" s="1176"/>
      <c r="L150" s="1176"/>
      <c r="M150" s="1176"/>
      <c r="N150" s="1176"/>
      <c r="O150" s="1177" t="s">
        <v>3811</v>
      </c>
      <c r="P150" s="1177" t="s">
        <v>3811</v>
      </c>
    </row>
    <row r="151" spans="1:16" ht="16.5">
      <c r="A151" s="1171">
        <v>147</v>
      </c>
      <c r="B151" s="1172" t="s">
        <v>3956</v>
      </c>
      <c r="C151" s="1173"/>
      <c r="D151" s="1174" t="s">
        <v>3808</v>
      </c>
      <c r="E151" s="1171" t="s">
        <v>3809</v>
      </c>
      <c r="F151" s="1171" t="s">
        <v>3811</v>
      </c>
      <c r="G151" s="1171" t="s">
        <v>1911</v>
      </c>
      <c r="H151" s="1171" t="s">
        <v>3815</v>
      </c>
      <c r="I151" s="1176"/>
      <c r="J151" s="1176"/>
      <c r="K151" s="1176"/>
      <c r="L151" s="1176"/>
      <c r="M151" s="1176"/>
      <c r="N151" s="1176"/>
      <c r="O151" s="1177" t="s">
        <v>3811</v>
      </c>
      <c r="P151" s="1177" t="s">
        <v>3811</v>
      </c>
    </row>
    <row r="152" spans="1:16" ht="16.5">
      <c r="A152" s="1171">
        <v>148</v>
      </c>
      <c r="B152" s="1172" t="s">
        <v>3957</v>
      </c>
      <c r="C152" s="1173"/>
      <c r="D152" s="1174" t="s">
        <v>3808</v>
      </c>
      <c r="E152" s="1171" t="s">
        <v>3809</v>
      </c>
      <c r="F152" s="1171" t="s">
        <v>3811</v>
      </c>
      <c r="G152" s="1171" t="s">
        <v>1911</v>
      </c>
      <c r="H152" s="1171" t="s">
        <v>3815</v>
      </c>
      <c r="I152" s="1176"/>
      <c r="J152" s="1176"/>
      <c r="K152" s="1176"/>
      <c r="L152" s="1176"/>
      <c r="M152" s="1176"/>
      <c r="N152" s="1176"/>
      <c r="O152" s="1177" t="s">
        <v>3811</v>
      </c>
      <c r="P152" s="1177" t="s">
        <v>3811</v>
      </c>
    </row>
    <row r="153" spans="1:16" ht="16.5">
      <c r="A153" s="1171">
        <v>149</v>
      </c>
      <c r="B153" s="1172" t="s">
        <v>3958</v>
      </c>
      <c r="C153" s="1173"/>
      <c r="D153" s="1174" t="s">
        <v>3808</v>
      </c>
      <c r="E153" s="1171" t="s">
        <v>3809</v>
      </c>
      <c r="F153" s="1171" t="s">
        <v>3811</v>
      </c>
      <c r="G153" s="1171" t="s">
        <v>1911</v>
      </c>
      <c r="H153" s="1171" t="s">
        <v>3809</v>
      </c>
      <c r="I153" s="1176"/>
      <c r="J153" s="1176"/>
      <c r="K153" s="1176"/>
      <c r="L153" s="1176"/>
      <c r="M153" s="1176"/>
      <c r="N153" s="1176"/>
      <c r="O153" s="1177" t="s">
        <v>3811</v>
      </c>
      <c r="P153" s="1177" t="s">
        <v>3811</v>
      </c>
    </row>
    <row r="154" spans="1:16" ht="16.5">
      <c r="A154" s="1171">
        <v>150</v>
      </c>
      <c r="B154" s="1172" t="s">
        <v>3959</v>
      </c>
      <c r="C154" s="1173"/>
      <c r="D154" s="1174" t="s">
        <v>3808</v>
      </c>
      <c r="E154" s="1171" t="s">
        <v>3809</v>
      </c>
      <c r="F154" s="1171" t="s">
        <v>3815</v>
      </c>
      <c r="G154" s="1190" t="s">
        <v>1911</v>
      </c>
      <c r="H154" s="1171" t="s">
        <v>3809</v>
      </c>
      <c r="I154" s="1176"/>
      <c r="J154" s="1176"/>
      <c r="K154" s="1176"/>
      <c r="L154" s="1176"/>
      <c r="M154" s="1176"/>
      <c r="N154" s="1176"/>
      <c r="O154" s="1177" t="s">
        <v>3811</v>
      </c>
      <c r="P154" s="1177" t="s">
        <v>3811</v>
      </c>
    </row>
    <row r="155" spans="1:16" ht="33">
      <c r="A155" s="1171">
        <v>151</v>
      </c>
      <c r="B155" s="1172" t="s">
        <v>3960</v>
      </c>
      <c r="C155" s="1173"/>
      <c r="D155" s="1174" t="s">
        <v>3808</v>
      </c>
      <c r="E155" s="1171" t="s">
        <v>3809</v>
      </c>
      <c r="F155" s="1171" t="s">
        <v>3815</v>
      </c>
      <c r="G155" s="1190" t="s">
        <v>1911</v>
      </c>
      <c r="H155" s="1171" t="s">
        <v>3809</v>
      </c>
      <c r="I155" s="1176"/>
      <c r="J155" s="1176"/>
      <c r="K155" s="1176"/>
      <c r="L155" s="1176"/>
      <c r="M155" s="1176"/>
      <c r="N155" s="1176"/>
      <c r="O155" s="1177" t="s">
        <v>3811</v>
      </c>
      <c r="P155" s="1177" t="s">
        <v>3811</v>
      </c>
    </row>
    <row r="156" spans="1:16" ht="16.5">
      <c r="A156" s="1171">
        <v>152</v>
      </c>
      <c r="B156" s="1172" t="s">
        <v>3961</v>
      </c>
      <c r="C156" s="1173"/>
      <c r="D156" s="1174" t="s">
        <v>3808</v>
      </c>
      <c r="E156" s="1171" t="s">
        <v>3809</v>
      </c>
      <c r="F156" s="1171" t="s">
        <v>3815</v>
      </c>
      <c r="G156" s="1190" t="s">
        <v>1911</v>
      </c>
      <c r="H156" s="1171" t="s">
        <v>3809</v>
      </c>
      <c r="I156" s="1176"/>
      <c r="J156" s="1176"/>
      <c r="K156" s="1176"/>
      <c r="L156" s="1176"/>
      <c r="M156" s="1176"/>
      <c r="N156" s="1176"/>
      <c r="O156" s="1177" t="s">
        <v>3811</v>
      </c>
      <c r="P156" s="1177" t="s">
        <v>3811</v>
      </c>
    </row>
    <row r="157" spans="1:16" ht="16.5">
      <c r="A157" s="1171">
        <v>153</v>
      </c>
      <c r="B157" s="1172" t="s">
        <v>3962</v>
      </c>
      <c r="C157" s="1173"/>
      <c r="D157" s="1174" t="s">
        <v>3808</v>
      </c>
      <c r="E157" s="1171" t="s">
        <v>3809</v>
      </c>
      <c r="F157" s="1171" t="s">
        <v>3815</v>
      </c>
      <c r="G157" s="1171" t="s">
        <v>1911</v>
      </c>
      <c r="H157" s="1171" t="s">
        <v>3809</v>
      </c>
      <c r="I157" s="1176"/>
      <c r="J157" s="1176"/>
      <c r="K157" s="1176"/>
      <c r="L157" s="1176"/>
      <c r="M157" s="1176"/>
      <c r="N157" s="1176"/>
      <c r="O157" s="1177" t="s">
        <v>3811</v>
      </c>
      <c r="P157" s="1177" t="s">
        <v>3811</v>
      </c>
    </row>
    <row r="158" spans="1:16" ht="16.5">
      <c r="A158" s="1171">
        <v>154</v>
      </c>
      <c r="B158" s="1172" t="s">
        <v>3963</v>
      </c>
      <c r="C158" s="1173"/>
      <c r="D158" s="1174" t="s">
        <v>3808</v>
      </c>
      <c r="E158" s="1171" t="s">
        <v>3809</v>
      </c>
      <c r="F158" s="1171" t="s">
        <v>3815</v>
      </c>
      <c r="G158" s="1171" t="s">
        <v>1911</v>
      </c>
      <c r="H158" s="1171" t="s">
        <v>3809</v>
      </c>
      <c r="I158" s="1176"/>
      <c r="J158" s="1176"/>
      <c r="K158" s="1176"/>
      <c r="L158" s="1176"/>
      <c r="M158" s="1176"/>
      <c r="N158" s="1176"/>
      <c r="O158" s="1177" t="s">
        <v>3811</v>
      </c>
      <c r="P158" s="1177" t="s">
        <v>3811</v>
      </c>
    </row>
    <row r="159" spans="1:16" ht="16.5">
      <c r="A159" s="1171">
        <v>155</v>
      </c>
      <c r="B159" s="1172" t="s">
        <v>3964</v>
      </c>
      <c r="C159" s="1173"/>
      <c r="D159" s="1174" t="s">
        <v>3808</v>
      </c>
      <c r="E159" s="1171" t="s">
        <v>3809</v>
      </c>
      <c r="F159" s="1171" t="s">
        <v>3809</v>
      </c>
      <c r="G159" s="1171"/>
      <c r="H159" s="1171" t="s">
        <v>3809</v>
      </c>
      <c r="I159" s="1176"/>
      <c r="J159" s="1176"/>
      <c r="K159" s="1176"/>
      <c r="L159" s="1176"/>
      <c r="M159" s="1176"/>
      <c r="N159" s="1176"/>
      <c r="O159" s="1177" t="s">
        <v>3810</v>
      </c>
      <c r="P159" s="1177" t="s">
        <v>3810</v>
      </c>
    </row>
    <row r="160" spans="1:16" ht="16.5">
      <c r="A160" s="1193" t="s">
        <v>754</v>
      </c>
      <c r="B160" s="1166"/>
      <c r="C160" s="1194"/>
      <c r="D160" s="1195"/>
      <c r="E160" s="1195"/>
      <c r="F160" s="1195"/>
      <c r="G160" s="1194"/>
      <c r="H160" s="1195"/>
    </row>
    <row r="161" spans="1:2" ht="16.5">
      <c r="A161" s="1195">
        <v>1</v>
      </c>
      <c r="B161" s="1196" t="s">
        <v>3965</v>
      </c>
    </row>
    <row r="162" spans="1:2" ht="16.5">
      <c r="A162" s="1195">
        <v>2</v>
      </c>
      <c r="B162" s="1196" t="s">
        <v>3966</v>
      </c>
    </row>
    <row r="163" spans="1:2" ht="16.5">
      <c r="A163" s="1195">
        <v>3</v>
      </c>
      <c r="B163" s="1197" t="s">
        <v>755</v>
      </c>
    </row>
    <row r="164" spans="1:2" ht="16.5">
      <c r="A164" s="1195">
        <v>4</v>
      </c>
      <c r="B164" s="1167" t="s">
        <v>756</v>
      </c>
    </row>
    <row r="165" spans="1:2" ht="16.5">
      <c r="A165" s="1195">
        <v>5</v>
      </c>
      <c r="B165" s="1196" t="s">
        <v>3967</v>
      </c>
    </row>
    <row r="166" spans="1:2" ht="16.5">
      <c r="A166" s="1195">
        <v>6</v>
      </c>
      <c r="B166" s="1196" t="s">
        <v>3968</v>
      </c>
    </row>
    <row r="167" spans="1:2" ht="16.5">
      <c r="A167" s="1195">
        <v>7</v>
      </c>
      <c r="B167" s="9" t="s">
        <v>3969</v>
      </c>
    </row>
    <row r="168" spans="1:2" ht="16.5">
      <c r="A168" s="1195">
        <v>8</v>
      </c>
      <c r="B168" s="9" t="s">
        <v>3970</v>
      </c>
    </row>
  </sheetData>
  <mergeCells count="1">
    <mergeCell ref="A3:A4"/>
  </mergeCells>
  <phoneticPr fontId="8" type="noConversion"/>
  <pageMargins left="0" right="0" top="0" bottom="0" header="0" footer="0"/>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111"/>
  <sheetViews>
    <sheetView showGridLines="0" view="pageBreakPreview" zoomScale="115" zoomScaleNormal="90" zoomScaleSheetLayoutView="115" workbookViewId="0">
      <pane xSplit="2" ySplit="5" topLeftCell="C6" activePane="bottomRight" state="frozen"/>
      <selection activeCell="F11" sqref="A1:K1098"/>
      <selection pane="topRight" activeCell="F11" sqref="A1:K1098"/>
      <selection pane="bottomLeft" activeCell="F11" sqref="A1:K1098"/>
      <selection pane="bottomRight"/>
    </sheetView>
  </sheetViews>
  <sheetFormatPr defaultColWidth="8.125" defaultRowHeight="12.75"/>
  <cols>
    <col min="1" max="1" width="5.125" style="1160" customWidth="1"/>
    <col min="2" max="2" width="53.875" style="1139" customWidth="1"/>
    <col min="3" max="3" width="10" style="1139" customWidth="1"/>
    <col min="4" max="4" width="13.875" style="1139" customWidth="1"/>
    <col min="5" max="5" width="12.875" style="1139" customWidth="1"/>
    <col min="6" max="6" width="12.625" style="1139" customWidth="1"/>
    <col min="7" max="7" width="13.375" style="1139" customWidth="1"/>
    <col min="8" max="9" width="14.125" style="1139" customWidth="1"/>
    <col min="10" max="10" width="9.375" style="1139" customWidth="1"/>
    <col min="11" max="11" width="13.5" style="1139" customWidth="1"/>
    <col min="12" max="12" width="9" style="1139" customWidth="1"/>
    <col min="13" max="13" width="8.75" style="1139" customWidth="1"/>
    <col min="14" max="14" width="43.625" style="1139" bestFit="1" customWidth="1"/>
    <col min="15" max="15" width="15.75" style="1139" customWidth="1"/>
    <col min="16" max="16" width="15" style="1139" customWidth="1"/>
    <col min="17" max="17" width="9" style="1139" customWidth="1"/>
    <col min="18" max="18" width="8.75" style="1139" customWidth="1"/>
    <col min="19" max="16384" width="8.125" style="1139"/>
  </cols>
  <sheetData>
    <row r="1" spans="1:18" ht="16.5">
      <c r="A1" s="13" t="str">
        <f>+封面!A3&amp;" "&amp;封面!A2</f>
        <v xml:space="preserve">        保險股份有限公司(○○分公司) 年度(月、季、半年)報表</v>
      </c>
      <c r="B1" s="13"/>
      <c r="C1" s="1138"/>
      <c r="D1" s="1138"/>
      <c r="E1" s="1138"/>
      <c r="F1" s="1138"/>
      <c r="G1" s="1138"/>
      <c r="H1" s="1138"/>
      <c r="I1" s="1138"/>
      <c r="J1" s="1138"/>
      <c r="K1" s="1138"/>
      <c r="L1" s="1138"/>
      <c r="M1" s="1138"/>
      <c r="N1" s="1138"/>
      <c r="Q1" s="1138"/>
      <c r="R1" s="1138"/>
    </row>
    <row r="2" spans="1:18" ht="14.25">
      <c r="A2" s="1140" t="s">
        <v>3613</v>
      </c>
      <c r="C2" s="1141"/>
      <c r="D2" s="1141"/>
      <c r="N2" s="1142"/>
      <c r="P2" s="3120" t="s">
        <v>3525</v>
      </c>
      <c r="Q2" s="3120"/>
      <c r="R2" s="3120"/>
    </row>
    <row r="3" spans="1:18" ht="14.25">
      <c r="A3" s="3117" t="s">
        <v>3156</v>
      </c>
      <c r="B3" s="3123" t="s">
        <v>3614</v>
      </c>
      <c r="C3" s="3124" t="s">
        <v>3615</v>
      </c>
      <c r="D3" s="3125"/>
      <c r="E3" s="3125"/>
      <c r="F3" s="3125"/>
      <c r="G3" s="3125"/>
      <c r="H3" s="3126"/>
      <c r="I3" s="3124" t="s">
        <v>3616</v>
      </c>
      <c r="J3" s="3125"/>
      <c r="K3" s="3127"/>
      <c r="L3" s="3121" t="s">
        <v>3617</v>
      </c>
      <c r="M3" s="3122"/>
      <c r="N3" s="3117" t="s">
        <v>3614</v>
      </c>
      <c r="O3" s="1143" t="s">
        <v>3618</v>
      </c>
      <c r="P3" s="1143" t="s">
        <v>3616</v>
      </c>
      <c r="Q3" s="3121" t="s">
        <v>3619</v>
      </c>
      <c r="R3" s="3122"/>
    </row>
    <row r="4" spans="1:18" s="1146" customFormat="1" ht="24.6" customHeight="1">
      <c r="A4" s="3118"/>
      <c r="B4" s="3117"/>
      <c r="C4" s="1144" t="s">
        <v>3620</v>
      </c>
      <c r="D4" s="1144" t="s">
        <v>3621</v>
      </c>
      <c r="E4" s="1144" t="s">
        <v>3622</v>
      </c>
      <c r="F4" s="1144" t="s">
        <v>3623</v>
      </c>
      <c r="G4" s="1144" t="s">
        <v>3624</v>
      </c>
      <c r="H4" s="1144" t="s">
        <v>3625</v>
      </c>
      <c r="I4" s="1145" t="s">
        <v>3626</v>
      </c>
      <c r="J4" s="1145" t="s">
        <v>3627</v>
      </c>
      <c r="K4" s="1146" t="s">
        <v>3628</v>
      </c>
      <c r="L4" s="1144" t="s">
        <v>3556</v>
      </c>
      <c r="M4" s="1144" t="s">
        <v>444</v>
      </c>
      <c r="N4" s="3118"/>
      <c r="O4" s="1144" t="s">
        <v>3626</v>
      </c>
      <c r="P4" s="1144" t="s">
        <v>3626</v>
      </c>
      <c r="Q4" s="1144" t="s">
        <v>3556</v>
      </c>
      <c r="R4" s="1144" t="s">
        <v>444</v>
      </c>
    </row>
    <row r="5" spans="1:18" s="1146" customFormat="1">
      <c r="A5" s="3119"/>
      <c r="B5" s="1147" t="s">
        <v>445</v>
      </c>
      <c r="C5" s="1148" t="s">
        <v>446</v>
      </c>
      <c r="D5" s="1148" t="s">
        <v>171</v>
      </c>
      <c r="E5" s="1148" t="s">
        <v>172</v>
      </c>
      <c r="F5" s="1148" t="s">
        <v>173</v>
      </c>
      <c r="G5" s="1148" t="s">
        <v>174</v>
      </c>
      <c r="H5" s="1148" t="s">
        <v>175</v>
      </c>
      <c r="I5" s="1148" t="s">
        <v>176</v>
      </c>
      <c r="J5" s="1148" t="s">
        <v>177</v>
      </c>
      <c r="K5" s="1148" t="s">
        <v>178</v>
      </c>
      <c r="L5" s="1148" t="s">
        <v>179</v>
      </c>
      <c r="M5" s="1148" t="s">
        <v>180</v>
      </c>
      <c r="N5" s="1148" t="s">
        <v>418</v>
      </c>
      <c r="O5" s="1148" t="s">
        <v>419</v>
      </c>
      <c r="P5" s="1148" t="s">
        <v>420</v>
      </c>
      <c r="Q5" s="1148" t="s">
        <v>421</v>
      </c>
      <c r="R5" s="1148" t="s">
        <v>422</v>
      </c>
    </row>
    <row r="6" spans="1:18" ht="14.25">
      <c r="A6" s="1149">
        <v>1</v>
      </c>
      <c r="B6" s="1150" t="s">
        <v>3629</v>
      </c>
      <c r="C6" s="1121"/>
      <c r="D6" s="1121"/>
      <c r="E6" s="1122">
        <f>SUM(C6:D6)</f>
        <v>0</v>
      </c>
      <c r="F6" s="1151" t="str">
        <f t="shared" ref="F6:F47" si="0">IF(C6=0,"",IFERROR(+E6/$E$104,""))</f>
        <v/>
      </c>
      <c r="G6" s="1121"/>
      <c r="H6" s="1122">
        <f>+E6-G6</f>
        <v>0</v>
      </c>
      <c r="I6" s="1121"/>
      <c r="J6" s="1123"/>
      <c r="K6" s="1121"/>
      <c r="L6" s="1122">
        <f>+E6-I6</f>
        <v>0</v>
      </c>
      <c r="M6" s="1151" t="str">
        <f t="shared" ref="M6:M47" si="1">IF(AND(I6=0,OR(E6&gt;0,E6&lt;0)),+L6/L6,IFERROR(+L6/I6,""))</f>
        <v/>
      </c>
      <c r="N6" s="1150" t="s">
        <v>3630</v>
      </c>
      <c r="O6" s="1121"/>
      <c r="P6" s="1121"/>
      <c r="Q6" s="1122">
        <f>+O6-P6</f>
        <v>0</v>
      </c>
      <c r="R6" s="1151" t="str">
        <f t="shared" ref="R6:R16" si="2">IF(AND(P6=0,OR(O6&gt;0,O6&lt;0)),+Q6/Q6,IFERROR(+Q6/P6,""))</f>
        <v/>
      </c>
    </row>
    <row r="7" spans="1:18" ht="14.25">
      <c r="A7" s="1149">
        <f>A6+1</f>
        <v>2</v>
      </c>
      <c r="B7" s="1150" t="s">
        <v>3631</v>
      </c>
      <c r="C7" s="1122">
        <f>SUM(C8:C18)-C10-C11</f>
        <v>0</v>
      </c>
      <c r="D7" s="1122">
        <f>SUM(D8:D18)-D10-D11</f>
        <v>0</v>
      </c>
      <c r="E7" s="1122">
        <f>SUM(C7:D7)</f>
        <v>0</v>
      </c>
      <c r="F7" s="1151" t="str">
        <f t="shared" si="0"/>
        <v/>
      </c>
      <c r="G7" s="1122">
        <f>SUM(G8:G18)-G10-G11</f>
        <v>0</v>
      </c>
      <c r="H7" s="1122">
        <f t="shared" ref="H7:H72" si="3">+E7-G7</f>
        <v>0</v>
      </c>
      <c r="I7" s="1121">
        <v>0</v>
      </c>
      <c r="J7" s="1123"/>
      <c r="K7" s="1121"/>
      <c r="L7" s="1122">
        <f t="shared" ref="L7:L72" si="4">+E7-I7</f>
        <v>0</v>
      </c>
      <c r="M7" s="1151" t="str">
        <f t="shared" si="1"/>
        <v/>
      </c>
      <c r="N7" s="1150" t="s">
        <v>3632</v>
      </c>
      <c r="O7" s="1122">
        <f>SUM(O8:O14)</f>
        <v>0</v>
      </c>
      <c r="P7" s="1122">
        <f>SUM(P8:P14)</f>
        <v>0</v>
      </c>
      <c r="Q7" s="1122">
        <f t="shared" ref="Q7:Q55" si="5">+O7-P7</f>
        <v>0</v>
      </c>
      <c r="R7" s="1151" t="str">
        <f t="shared" si="2"/>
        <v/>
      </c>
    </row>
    <row r="8" spans="1:18" ht="14.25">
      <c r="A8" s="1149">
        <f t="shared" ref="A8:A72" si="6">A7+1</f>
        <v>3</v>
      </c>
      <c r="B8" s="1152" t="s">
        <v>3633</v>
      </c>
      <c r="C8" s="1121"/>
      <c r="D8" s="1121"/>
      <c r="E8" s="1122">
        <f t="shared" ref="E8:E73" si="7">SUM(C8:D8)</f>
        <v>0</v>
      </c>
      <c r="F8" s="1151" t="str">
        <f t="shared" si="0"/>
        <v/>
      </c>
      <c r="G8" s="1121"/>
      <c r="H8" s="1122">
        <f t="shared" si="3"/>
        <v>0</v>
      </c>
      <c r="I8" s="1121"/>
      <c r="J8" s="1123"/>
      <c r="K8" s="1121"/>
      <c r="L8" s="1122">
        <f t="shared" si="4"/>
        <v>0</v>
      </c>
      <c r="M8" s="1151" t="str">
        <f t="shared" si="1"/>
        <v/>
      </c>
      <c r="N8" s="1152" t="s">
        <v>3634</v>
      </c>
      <c r="O8" s="1121"/>
      <c r="P8" s="1121"/>
      <c r="Q8" s="1122">
        <f t="shared" si="5"/>
        <v>0</v>
      </c>
      <c r="R8" s="1151" t="str">
        <f t="shared" si="2"/>
        <v/>
      </c>
    </row>
    <row r="9" spans="1:18" ht="14.25">
      <c r="A9" s="1149">
        <f t="shared" si="6"/>
        <v>4</v>
      </c>
      <c r="B9" s="1152" t="s">
        <v>3635</v>
      </c>
      <c r="C9" s="1122">
        <f>+C10+C11</f>
        <v>0</v>
      </c>
      <c r="D9" s="1122">
        <f>+D10+D11</f>
        <v>0</v>
      </c>
      <c r="E9" s="1122">
        <f t="shared" si="7"/>
        <v>0</v>
      </c>
      <c r="F9" s="1151" t="str">
        <f t="shared" si="0"/>
        <v/>
      </c>
      <c r="G9" s="1122">
        <f>+G10+G11</f>
        <v>0</v>
      </c>
      <c r="H9" s="1122">
        <f t="shared" si="3"/>
        <v>0</v>
      </c>
      <c r="I9" s="1121"/>
      <c r="J9" s="1123"/>
      <c r="K9" s="1121"/>
      <c r="L9" s="1122">
        <f t="shared" si="4"/>
        <v>0</v>
      </c>
      <c r="M9" s="1151" t="str">
        <f t="shared" si="1"/>
        <v/>
      </c>
      <c r="N9" s="1152" t="s">
        <v>3636</v>
      </c>
      <c r="O9" s="1121"/>
      <c r="P9" s="1121"/>
      <c r="Q9" s="1122">
        <f t="shared" si="5"/>
        <v>0</v>
      </c>
      <c r="R9" s="1151" t="str">
        <f t="shared" si="2"/>
        <v/>
      </c>
    </row>
    <row r="10" spans="1:18" ht="14.25">
      <c r="A10" s="1149">
        <f t="shared" si="6"/>
        <v>5</v>
      </c>
      <c r="B10" s="1152" t="s">
        <v>3637</v>
      </c>
      <c r="C10" s="1121"/>
      <c r="D10" s="1121"/>
      <c r="E10" s="1122">
        <f t="shared" si="7"/>
        <v>0</v>
      </c>
      <c r="F10" s="1151" t="str">
        <f t="shared" si="0"/>
        <v/>
      </c>
      <c r="G10" s="1121"/>
      <c r="H10" s="1122">
        <f t="shared" si="3"/>
        <v>0</v>
      </c>
      <c r="I10" s="1121"/>
      <c r="J10" s="1123"/>
      <c r="K10" s="1121"/>
      <c r="L10" s="1122">
        <f t="shared" si="4"/>
        <v>0</v>
      </c>
      <c r="M10" s="1151" t="str">
        <f t="shared" si="1"/>
        <v/>
      </c>
      <c r="N10" s="1152" t="s">
        <v>3638</v>
      </c>
      <c r="O10" s="1121"/>
      <c r="P10" s="1121"/>
      <c r="Q10" s="1122">
        <f t="shared" si="5"/>
        <v>0</v>
      </c>
      <c r="R10" s="1151" t="str">
        <f t="shared" si="2"/>
        <v/>
      </c>
    </row>
    <row r="11" spans="1:18" ht="14.25">
      <c r="A11" s="1149">
        <f t="shared" si="6"/>
        <v>6</v>
      </c>
      <c r="B11" s="1152" t="s">
        <v>3639</v>
      </c>
      <c r="C11" s="1121"/>
      <c r="D11" s="1121"/>
      <c r="E11" s="1122">
        <f t="shared" si="7"/>
        <v>0</v>
      </c>
      <c r="F11" s="1151" t="str">
        <f t="shared" si="0"/>
        <v/>
      </c>
      <c r="G11" s="1121"/>
      <c r="H11" s="1122">
        <f t="shared" si="3"/>
        <v>0</v>
      </c>
      <c r="I11" s="1121"/>
      <c r="J11" s="1123"/>
      <c r="K11" s="1121"/>
      <c r="L11" s="1122">
        <f t="shared" si="4"/>
        <v>0</v>
      </c>
      <c r="M11" s="1151" t="str">
        <f t="shared" si="1"/>
        <v/>
      </c>
      <c r="N11" s="1152" t="s">
        <v>3640</v>
      </c>
      <c r="O11" s="1121"/>
      <c r="P11" s="1121"/>
      <c r="Q11" s="1122">
        <f t="shared" si="5"/>
        <v>0</v>
      </c>
      <c r="R11" s="1151" t="str">
        <f t="shared" si="2"/>
        <v/>
      </c>
    </row>
    <row r="12" spans="1:18" ht="14.25">
      <c r="A12" s="1149">
        <f t="shared" si="6"/>
        <v>7</v>
      </c>
      <c r="B12" s="1152" t="s">
        <v>3641</v>
      </c>
      <c r="C12" s="1121"/>
      <c r="D12" s="1121"/>
      <c r="E12" s="1122">
        <f t="shared" si="7"/>
        <v>0</v>
      </c>
      <c r="F12" s="1151" t="str">
        <f t="shared" si="0"/>
        <v/>
      </c>
      <c r="G12" s="1121"/>
      <c r="H12" s="1122">
        <f t="shared" si="3"/>
        <v>0</v>
      </c>
      <c r="I12" s="1121"/>
      <c r="J12" s="1123"/>
      <c r="K12" s="1121"/>
      <c r="L12" s="1122">
        <f t="shared" si="4"/>
        <v>0</v>
      </c>
      <c r="M12" s="1151" t="str">
        <f t="shared" si="1"/>
        <v/>
      </c>
      <c r="N12" s="1152" t="s">
        <v>3642</v>
      </c>
      <c r="O12" s="1121"/>
      <c r="P12" s="1121"/>
      <c r="Q12" s="1122">
        <f t="shared" si="5"/>
        <v>0</v>
      </c>
      <c r="R12" s="1151" t="str">
        <f t="shared" si="2"/>
        <v/>
      </c>
    </row>
    <row r="13" spans="1:18" ht="14.25">
      <c r="A13" s="1149">
        <f t="shared" si="6"/>
        <v>8</v>
      </c>
      <c r="B13" s="1152" t="s">
        <v>3643</v>
      </c>
      <c r="C13" s="1121"/>
      <c r="D13" s="1121"/>
      <c r="E13" s="1122">
        <f t="shared" si="7"/>
        <v>0</v>
      </c>
      <c r="F13" s="1151" t="str">
        <f t="shared" si="0"/>
        <v/>
      </c>
      <c r="G13" s="1121"/>
      <c r="H13" s="1122">
        <f t="shared" si="3"/>
        <v>0</v>
      </c>
      <c r="I13" s="1121"/>
      <c r="J13" s="1123"/>
      <c r="K13" s="1121"/>
      <c r="L13" s="1122">
        <f t="shared" si="4"/>
        <v>0</v>
      </c>
      <c r="M13" s="1151" t="str">
        <f t="shared" si="1"/>
        <v/>
      </c>
      <c r="N13" s="1152" t="s">
        <v>3644</v>
      </c>
      <c r="O13" s="1121"/>
      <c r="P13" s="1121"/>
      <c r="Q13" s="1122">
        <f t="shared" si="5"/>
        <v>0</v>
      </c>
      <c r="R13" s="1151" t="str">
        <f t="shared" si="2"/>
        <v/>
      </c>
    </row>
    <row r="14" spans="1:18" ht="14.25">
      <c r="A14" s="1149">
        <f t="shared" si="6"/>
        <v>9</v>
      </c>
      <c r="B14" s="1152" t="s">
        <v>3645</v>
      </c>
      <c r="C14" s="1121"/>
      <c r="D14" s="1121"/>
      <c r="E14" s="1122">
        <f t="shared" si="7"/>
        <v>0</v>
      </c>
      <c r="F14" s="1151" t="str">
        <f t="shared" si="0"/>
        <v/>
      </c>
      <c r="G14" s="1121"/>
      <c r="H14" s="1122">
        <f t="shared" si="3"/>
        <v>0</v>
      </c>
      <c r="I14" s="1121"/>
      <c r="J14" s="1123"/>
      <c r="K14" s="1121"/>
      <c r="L14" s="1122">
        <f t="shared" si="4"/>
        <v>0</v>
      </c>
      <c r="M14" s="1151" t="str">
        <f t="shared" si="1"/>
        <v/>
      </c>
      <c r="N14" s="1152" t="s">
        <v>3646</v>
      </c>
      <c r="O14" s="1121"/>
      <c r="P14" s="1121"/>
      <c r="Q14" s="1122">
        <f t="shared" si="5"/>
        <v>0</v>
      </c>
      <c r="R14" s="1151" t="str">
        <f t="shared" si="2"/>
        <v/>
      </c>
    </row>
    <row r="15" spans="1:18" ht="14.25">
      <c r="A15" s="1149">
        <v>10</v>
      </c>
      <c r="B15" s="1150" t="s">
        <v>3647</v>
      </c>
      <c r="C15" s="1121"/>
      <c r="D15" s="1121"/>
      <c r="E15" s="1122">
        <f t="shared" si="7"/>
        <v>0</v>
      </c>
      <c r="F15" s="1151" t="str">
        <f t="shared" si="0"/>
        <v/>
      </c>
      <c r="G15" s="1121"/>
      <c r="H15" s="1122">
        <f t="shared" si="3"/>
        <v>0</v>
      </c>
      <c r="I15" s="1121"/>
      <c r="J15" s="1123"/>
      <c r="K15" s="1121"/>
      <c r="L15" s="1122">
        <f t="shared" si="4"/>
        <v>0</v>
      </c>
      <c r="M15" s="1151" t="str">
        <f t="shared" si="1"/>
        <v/>
      </c>
      <c r="N15" s="1150" t="s">
        <v>3648</v>
      </c>
      <c r="O15" s="1121"/>
      <c r="P15" s="1121"/>
      <c r="Q15" s="1122">
        <f t="shared" si="5"/>
        <v>0</v>
      </c>
      <c r="R15" s="1151" t="str">
        <f t="shared" si="2"/>
        <v/>
      </c>
    </row>
    <row r="16" spans="1:18" ht="14.25">
      <c r="A16" s="1149">
        <f t="shared" si="6"/>
        <v>11</v>
      </c>
      <c r="B16" s="1150" t="s">
        <v>3649</v>
      </c>
      <c r="C16" s="1121"/>
      <c r="D16" s="1121"/>
      <c r="E16" s="1122">
        <f t="shared" si="7"/>
        <v>0</v>
      </c>
      <c r="F16" s="1151" t="str">
        <f t="shared" si="0"/>
        <v/>
      </c>
      <c r="G16" s="1121"/>
      <c r="H16" s="1122">
        <f t="shared" si="3"/>
        <v>0</v>
      </c>
      <c r="I16" s="1121"/>
      <c r="J16" s="1123"/>
      <c r="K16" s="1121"/>
      <c r="L16" s="1122">
        <f t="shared" si="4"/>
        <v>0</v>
      </c>
      <c r="M16" s="1151" t="str">
        <f t="shared" si="1"/>
        <v/>
      </c>
      <c r="N16" s="1150" t="s">
        <v>3650</v>
      </c>
      <c r="O16" s="1121"/>
      <c r="P16" s="1121"/>
      <c r="Q16" s="1122">
        <f t="shared" si="5"/>
        <v>0</v>
      </c>
      <c r="R16" s="1151" t="str">
        <f t="shared" si="2"/>
        <v/>
      </c>
    </row>
    <row r="17" spans="1:18" ht="14.25">
      <c r="A17" s="1149">
        <f t="shared" si="6"/>
        <v>12</v>
      </c>
      <c r="B17" s="1150" t="s">
        <v>3651</v>
      </c>
      <c r="C17" s="1121"/>
      <c r="D17" s="1121"/>
      <c r="E17" s="1122">
        <f t="shared" si="7"/>
        <v>0</v>
      </c>
      <c r="F17" s="1151" t="str">
        <f t="shared" si="0"/>
        <v/>
      </c>
      <c r="G17" s="1121"/>
      <c r="H17" s="1122">
        <f t="shared" si="3"/>
        <v>0</v>
      </c>
      <c r="I17" s="1121"/>
      <c r="J17" s="1123"/>
      <c r="K17" s="1121"/>
      <c r="L17" s="1122">
        <f t="shared" si="4"/>
        <v>0</v>
      </c>
      <c r="M17" s="1151" t="str">
        <f t="shared" si="1"/>
        <v/>
      </c>
      <c r="N17" s="1152"/>
      <c r="O17" s="1121"/>
      <c r="P17" s="1121"/>
      <c r="Q17" s="1121"/>
      <c r="R17" s="1123"/>
    </row>
    <row r="18" spans="1:18" ht="14.25">
      <c r="A18" s="1149">
        <f t="shared" si="6"/>
        <v>13</v>
      </c>
      <c r="B18" s="1152" t="s">
        <v>3652</v>
      </c>
      <c r="C18" s="1121"/>
      <c r="D18" s="1121"/>
      <c r="E18" s="1122">
        <f t="shared" si="7"/>
        <v>0</v>
      </c>
      <c r="F18" s="1151" t="str">
        <f t="shared" si="0"/>
        <v/>
      </c>
      <c r="G18" s="1121"/>
      <c r="H18" s="1122">
        <f t="shared" si="3"/>
        <v>0</v>
      </c>
      <c r="I18" s="1121"/>
      <c r="J18" s="1123"/>
      <c r="K18" s="1121"/>
      <c r="L18" s="1122">
        <f t="shared" si="4"/>
        <v>0</v>
      </c>
      <c r="M18" s="1151" t="str">
        <f t="shared" si="1"/>
        <v/>
      </c>
      <c r="N18" s="1153" t="s">
        <v>3653</v>
      </c>
      <c r="O18" s="1121"/>
      <c r="P18" s="1121"/>
      <c r="Q18" s="1122">
        <f t="shared" si="5"/>
        <v>0</v>
      </c>
      <c r="R18" s="1151" t="str">
        <f>IF(AND(P18=0,OR(O18&gt;0,O18&lt;0)),+Q18/Q18,IFERROR(+Q18/P18,""))</f>
        <v/>
      </c>
    </row>
    <row r="19" spans="1:18" ht="14.25">
      <c r="A19" s="1149">
        <f t="shared" si="6"/>
        <v>14</v>
      </c>
      <c r="B19" s="1152" t="s">
        <v>3654</v>
      </c>
      <c r="C19" s="1121"/>
      <c r="D19" s="1121"/>
      <c r="E19" s="1122">
        <f t="shared" si="7"/>
        <v>0</v>
      </c>
      <c r="F19" s="1151" t="str">
        <f t="shared" si="0"/>
        <v/>
      </c>
      <c r="G19" s="1121"/>
      <c r="H19" s="1122">
        <f t="shared" si="3"/>
        <v>0</v>
      </c>
      <c r="I19" s="1121"/>
      <c r="J19" s="1123"/>
      <c r="K19" s="1121"/>
      <c r="L19" s="1122">
        <f t="shared" si="4"/>
        <v>0</v>
      </c>
      <c r="M19" s="1151" t="str">
        <f t="shared" si="1"/>
        <v/>
      </c>
      <c r="N19" s="1152" t="s">
        <v>3655</v>
      </c>
      <c r="O19" s="1121"/>
      <c r="P19" s="1121"/>
      <c r="Q19" s="1122">
        <f t="shared" si="5"/>
        <v>0</v>
      </c>
      <c r="R19" s="1151" t="str">
        <f>IF(AND(P19=0,OR(O19&gt;0,O19&lt;0)),+Q19/Q19,IFERROR(+Q19/P19,""))</f>
        <v/>
      </c>
    </row>
    <row r="20" spans="1:18" ht="14.25">
      <c r="A20" s="1149">
        <f t="shared" si="6"/>
        <v>15</v>
      </c>
      <c r="B20" s="1150" t="s">
        <v>3656</v>
      </c>
      <c r="C20" s="1121"/>
      <c r="D20" s="1121"/>
      <c r="E20" s="1122">
        <f t="shared" si="7"/>
        <v>0</v>
      </c>
      <c r="F20" s="1151" t="str">
        <f t="shared" si="0"/>
        <v/>
      </c>
      <c r="G20" s="1121"/>
      <c r="H20" s="1122">
        <f t="shared" si="3"/>
        <v>0</v>
      </c>
      <c r="I20" s="1121"/>
      <c r="J20" s="1123"/>
      <c r="K20" s="1121"/>
      <c r="L20" s="1122">
        <f t="shared" si="4"/>
        <v>0</v>
      </c>
      <c r="M20" s="1151" t="str">
        <f t="shared" si="1"/>
        <v/>
      </c>
      <c r="N20" s="1150" t="s">
        <v>3657</v>
      </c>
      <c r="O20" s="1121"/>
      <c r="P20" s="1121"/>
      <c r="Q20" s="1122">
        <f t="shared" si="5"/>
        <v>0</v>
      </c>
      <c r="R20" s="1151" t="str">
        <f>IF(AND(P20=0,OR(O20&gt;0,O20&lt;0)),+Q20/Q20,IFERROR(+Q20/P20,""))</f>
        <v/>
      </c>
    </row>
    <row r="21" spans="1:18" ht="14.25">
      <c r="A21" s="1149">
        <f t="shared" si="6"/>
        <v>16</v>
      </c>
      <c r="B21" s="1150" t="s">
        <v>3658</v>
      </c>
      <c r="C21" s="1121"/>
      <c r="D21" s="1121"/>
      <c r="E21" s="1122">
        <f t="shared" si="7"/>
        <v>0</v>
      </c>
      <c r="F21" s="1151" t="str">
        <f t="shared" si="0"/>
        <v/>
      </c>
      <c r="G21" s="1121"/>
      <c r="H21" s="1122">
        <f t="shared" si="3"/>
        <v>0</v>
      </c>
      <c r="I21" s="1121"/>
      <c r="J21" s="1123"/>
      <c r="K21" s="1121"/>
      <c r="L21" s="1122">
        <f t="shared" si="4"/>
        <v>0</v>
      </c>
      <c r="M21" s="1151" t="str">
        <f t="shared" si="1"/>
        <v/>
      </c>
      <c r="N21" s="1150" t="s">
        <v>3659</v>
      </c>
      <c r="O21" s="1121"/>
      <c r="P21" s="1121"/>
      <c r="Q21" s="1122">
        <f t="shared" si="5"/>
        <v>0</v>
      </c>
      <c r="R21" s="1151" t="str">
        <f>IF(AND(P21=0,OR(O21&gt;0,O21&lt;0)),+Q21/Q21,IFERROR(+Q21/P21,""))</f>
        <v/>
      </c>
    </row>
    <row r="22" spans="1:18" ht="14.25">
      <c r="A22" s="1149">
        <f t="shared" si="6"/>
        <v>17</v>
      </c>
      <c r="B22" s="1154" t="s">
        <v>3660</v>
      </c>
      <c r="C22" s="1122">
        <f>SUM(C23:C32)</f>
        <v>0</v>
      </c>
      <c r="D22" s="1122">
        <f>SUM(D23:D32)</f>
        <v>0</v>
      </c>
      <c r="E22" s="1122">
        <f t="shared" si="7"/>
        <v>0</v>
      </c>
      <c r="F22" s="1151" t="str">
        <f t="shared" si="0"/>
        <v/>
      </c>
      <c r="G22" s="1122">
        <f>SUM(G23:G32)</f>
        <v>0</v>
      </c>
      <c r="H22" s="1122">
        <f t="shared" si="3"/>
        <v>0</v>
      </c>
      <c r="I22" s="1121"/>
      <c r="J22" s="1123"/>
      <c r="K22" s="1121"/>
      <c r="L22" s="1122">
        <f t="shared" si="4"/>
        <v>0</v>
      </c>
      <c r="M22" s="1151" t="str">
        <f t="shared" si="1"/>
        <v/>
      </c>
      <c r="N22" s="1150" t="s">
        <v>3661</v>
      </c>
      <c r="O22" s="1121"/>
      <c r="P22" s="1121"/>
      <c r="Q22" s="1122">
        <f t="shared" si="5"/>
        <v>0</v>
      </c>
      <c r="R22" s="1151" t="str">
        <f>IF(AND(P22=0,OR(O22&gt;0,O22&lt;0)),+Q22/Q22,IFERROR(+Q22/P22,""))</f>
        <v/>
      </c>
    </row>
    <row r="23" spans="1:18" ht="14.25">
      <c r="A23" s="1149">
        <f t="shared" si="6"/>
        <v>18</v>
      </c>
      <c r="B23" s="1155" t="s">
        <v>3662</v>
      </c>
      <c r="C23" s="1121"/>
      <c r="D23" s="1121"/>
      <c r="E23" s="1122">
        <f t="shared" si="7"/>
        <v>0</v>
      </c>
      <c r="F23" s="1151" t="str">
        <f t="shared" si="0"/>
        <v/>
      </c>
      <c r="G23" s="1121"/>
      <c r="H23" s="1122">
        <f t="shared" si="3"/>
        <v>0</v>
      </c>
      <c r="I23" s="1121"/>
      <c r="J23" s="1123"/>
      <c r="K23" s="1121"/>
      <c r="L23" s="1122">
        <f t="shared" si="4"/>
        <v>0</v>
      </c>
      <c r="M23" s="1151" t="str">
        <f t="shared" si="1"/>
        <v/>
      </c>
      <c r="N23" s="1150" t="s">
        <v>74</v>
      </c>
      <c r="O23" s="1121"/>
      <c r="P23" s="1121"/>
      <c r="Q23" s="1121"/>
      <c r="R23" s="1123"/>
    </row>
    <row r="24" spans="1:18" ht="14.25">
      <c r="A24" s="1149">
        <f t="shared" si="6"/>
        <v>19</v>
      </c>
      <c r="B24" s="1155" t="s">
        <v>3663</v>
      </c>
      <c r="C24" s="1121"/>
      <c r="D24" s="1121"/>
      <c r="E24" s="1122">
        <f t="shared" si="7"/>
        <v>0</v>
      </c>
      <c r="F24" s="1151" t="str">
        <f t="shared" si="0"/>
        <v/>
      </c>
      <c r="G24" s="1121"/>
      <c r="H24" s="1122">
        <f t="shared" si="3"/>
        <v>0</v>
      </c>
      <c r="I24" s="1121"/>
      <c r="J24" s="1123"/>
      <c r="K24" s="1121"/>
      <c r="L24" s="1122">
        <f t="shared" si="4"/>
        <v>0</v>
      </c>
      <c r="M24" s="1151" t="str">
        <f t="shared" si="1"/>
        <v/>
      </c>
      <c r="N24" s="1150" t="s">
        <v>3664</v>
      </c>
      <c r="O24" s="1122">
        <f>SUM(O26:O32)</f>
        <v>0</v>
      </c>
      <c r="P24" s="1122">
        <f>SUM(P26:P32)</f>
        <v>0</v>
      </c>
      <c r="Q24" s="1122">
        <f t="shared" si="5"/>
        <v>0</v>
      </c>
      <c r="R24" s="1151" t="str">
        <f t="shared" ref="R24:R33" si="8">IF(AND(P24=0,OR(O24&gt;0,O24&lt;0)),+Q24/Q24,IFERROR(+Q24/P24,""))</f>
        <v/>
      </c>
    </row>
    <row r="25" spans="1:18" ht="14.25">
      <c r="A25" s="1149">
        <f t="shared" si="6"/>
        <v>20</v>
      </c>
      <c r="B25" s="1155" t="s">
        <v>3665</v>
      </c>
      <c r="C25" s="1121"/>
      <c r="D25" s="1121"/>
      <c r="E25" s="1122">
        <f t="shared" si="7"/>
        <v>0</v>
      </c>
      <c r="F25" s="1151" t="str">
        <f t="shared" si="0"/>
        <v/>
      </c>
      <c r="G25" s="1121"/>
      <c r="H25" s="1122">
        <f t="shared" si="3"/>
        <v>0</v>
      </c>
      <c r="I25" s="1121"/>
      <c r="J25" s="1123"/>
      <c r="K25" s="1121"/>
      <c r="L25" s="1122">
        <f t="shared" si="4"/>
        <v>0</v>
      </c>
      <c r="M25" s="1151" t="str">
        <f t="shared" si="1"/>
        <v/>
      </c>
      <c r="N25" s="1152" t="s">
        <v>3666</v>
      </c>
      <c r="O25" s="1122">
        <f>SUM(O26:O33)</f>
        <v>0</v>
      </c>
      <c r="P25" s="1122">
        <f>SUM(P26:P33)</f>
        <v>0</v>
      </c>
      <c r="Q25" s="1122">
        <f t="shared" si="5"/>
        <v>0</v>
      </c>
      <c r="R25" s="1151" t="str">
        <f t="shared" si="8"/>
        <v/>
      </c>
    </row>
    <row r="26" spans="1:18" ht="14.25">
      <c r="A26" s="1149">
        <f t="shared" si="6"/>
        <v>21</v>
      </c>
      <c r="B26" s="1155" t="s">
        <v>3667</v>
      </c>
      <c r="C26" s="1121"/>
      <c r="D26" s="1121"/>
      <c r="E26" s="1122">
        <f t="shared" si="7"/>
        <v>0</v>
      </c>
      <c r="F26" s="1151" t="str">
        <f t="shared" si="0"/>
        <v/>
      </c>
      <c r="G26" s="1121"/>
      <c r="H26" s="1122">
        <f t="shared" si="3"/>
        <v>0</v>
      </c>
      <c r="I26" s="1121"/>
      <c r="J26" s="1123"/>
      <c r="K26" s="1121"/>
      <c r="L26" s="1122">
        <f t="shared" si="4"/>
        <v>0</v>
      </c>
      <c r="M26" s="1151" t="str">
        <f t="shared" si="1"/>
        <v/>
      </c>
      <c r="N26" s="1152" t="s">
        <v>3668</v>
      </c>
      <c r="O26" s="1121"/>
      <c r="P26" s="1121"/>
      <c r="Q26" s="1122">
        <f t="shared" si="5"/>
        <v>0</v>
      </c>
      <c r="R26" s="1151" t="str">
        <f t="shared" si="8"/>
        <v/>
      </c>
    </row>
    <row r="27" spans="1:18" ht="14.25">
      <c r="A27" s="1149">
        <f t="shared" si="6"/>
        <v>22</v>
      </c>
      <c r="B27" s="1155" t="s">
        <v>3669</v>
      </c>
      <c r="C27" s="1121"/>
      <c r="D27" s="1121"/>
      <c r="E27" s="1122">
        <f t="shared" si="7"/>
        <v>0</v>
      </c>
      <c r="F27" s="1151" t="str">
        <f t="shared" si="0"/>
        <v/>
      </c>
      <c r="G27" s="1121"/>
      <c r="H27" s="1122">
        <f t="shared" si="3"/>
        <v>0</v>
      </c>
      <c r="I27" s="1121"/>
      <c r="J27" s="1123"/>
      <c r="K27" s="1121"/>
      <c r="L27" s="1122">
        <f t="shared" si="4"/>
        <v>0</v>
      </c>
      <c r="M27" s="1151" t="str">
        <f t="shared" si="1"/>
        <v/>
      </c>
      <c r="N27" s="1152" t="s">
        <v>3670</v>
      </c>
      <c r="O27" s="1121"/>
      <c r="P27" s="1121"/>
      <c r="Q27" s="1122">
        <f t="shared" si="5"/>
        <v>0</v>
      </c>
      <c r="R27" s="1151" t="str">
        <f t="shared" si="8"/>
        <v/>
      </c>
    </row>
    <row r="28" spans="1:18" ht="14.25">
      <c r="A28" s="1149">
        <f t="shared" si="6"/>
        <v>23</v>
      </c>
      <c r="B28" s="1155" t="s">
        <v>3671</v>
      </c>
      <c r="C28" s="1121"/>
      <c r="D28" s="1121"/>
      <c r="E28" s="1122">
        <f t="shared" si="7"/>
        <v>0</v>
      </c>
      <c r="F28" s="1151" t="str">
        <f t="shared" si="0"/>
        <v/>
      </c>
      <c r="G28" s="1121"/>
      <c r="H28" s="1122">
        <f t="shared" si="3"/>
        <v>0</v>
      </c>
      <c r="I28" s="1121"/>
      <c r="J28" s="1123"/>
      <c r="K28" s="1121"/>
      <c r="L28" s="1122">
        <f t="shared" si="4"/>
        <v>0</v>
      </c>
      <c r="M28" s="1151" t="str">
        <f t="shared" si="1"/>
        <v/>
      </c>
      <c r="N28" s="1152" t="s">
        <v>3672</v>
      </c>
      <c r="O28" s="1121"/>
      <c r="P28" s="1121"/>
      <c r="Q28" s="1122">
        <f t="shared" si="5"/>
        <v>0</v>
      </c>
      <c r="R28" s="1151" t="str">
        <f t="shared" si="8"/>
        <v/>
      </c>
    </row>
    <row r="29" spans="1:18" ht="14.25">
      <c r="A29" s="1149">
        <f t="shared" si="6"/>
        <v>24</v>
      </c>
      <c r="B29" s="1155" t="s">
        <v>3673</v>
      </c>
      <c r="C29" s="1121"/>
      <c r="D29" s="1121"/>
      <c r="E29" s="1122">
        <f t="shared" si="7"/>
        <v>0</v>
      </c>
      <c r="F29" s="1151" t="str">
        <f t="shared" si="0"/>
        <v/>
      </c>
      <c r="G29" s="1121"/>
      <c r="H29" s="1122">
        <f t="shared" si="3"/>
        <v>0</v>
      </c>
      <c r="I29" s="1121"/>
      <c r="J29" s="1123"/>
      <c r="K29" s="1121"/>
      <c r="L29" s="1122">
        <f t="shared" si="4"/>
        <v>0</v>
      </c>
      <c r="M29" s="1151" t="str">
        <f t="shared" si="1"/>
        <v/>
      </c>
      <c r="N29" s="1152" t="s">
        <v>3674</v>
      </c>
      <c r="O29" s="1121"/>
      <c r="P29" s="1121"/>
      <c r="Q29" s="1122">
        <f t="shared" si="5"/>
        <v>0</v>
      </c>
      <c r="R29" s="1151" t="str">
        <f t="shared" si="8"/>
        <v/>
      </c>
    </row>
    <row r="30" spans="1:18" ht="14.25">
      <c r="A30" s="1149">
        <f t="shared" si="6"/>
        <v>25</v>
      </c>
      <c r="B30" s="1150" t="s">
        <v>3675</v>
      </c>
      <c r="C30" s="1121"/>
      <c r="D30" s="1121"/>
      <c r="E30" s="1122">
        <f t="shared" si="7"/>
        <v>0</v>
      </c>
      <c r="F30" s="1151" t="str">
        <f t="shared" si="0"/>
        <v/>
      </c>
      <c r="G30" s="1121"/>
      <c r="H30" s="1122">
        <f t="shared" si="3"/>
        <v>0</v>
      </c>
      <c r="I30" s="1121"/>
      <c r="J30" s="1123"/>
      <c r="K30" s="1121"/>
      <c r="L30" s="1122">
        <f t="shared" si="4"/>
        <v>0</v>
      </c>
      <c r="M30" s="1151" t="str">
        <f t="shared" si="1"/>
        <v/>
      </c>
      <c r="N30" s="1156" t="s">
        <v>1936</v>
      </c>
      <c r="O30" s="1121"/>
      <c r="P30" s="1121"/>
      <c r="Q30" s="1122">
        <f t="shared" si="5"/>
        <v>0</v>
      </c>
      <c r="R30" s="1151" t="str">
        <f t="shared" si="8"/>
        <v/>
      </c>
    </row>
    <row r="31" spans="1:18" ht="14.25">
      <c r="A31" s="1149">
        <f t="shared" si="6"/>
        <v>26</v>
      </c>
      <c r="B31" s="1155" t="s">
        <v>3676</v>
      </c>
      <c r="C31" s="1121"/>
      <c r="D31" s="1121"/>
      <c r="E31" s="1122">
        <f t="shared" si="7"/>
        <v>0</v>
      </c>
      <c r="F31" s="1151" t="str">
        <f t="shared" si="0"/>
        <v/>
      </c>
      <c r="G31" s="1121"/>
      <c r="H31" s="1122">
        <f t="shared" si="3"/>
        <v>0</v>
      </c>
      <c r="I31" s="1121"/>
      <c r="J31" s="1123"/>
      <c r="K31" s="1121"/>
      <c r="L31" s="1122">
        <f t="shared" si="4"/>
        <v>0</v>
      </c>
      <c r="M31" s="1151" t="str">
        <f t="shared" si="1"/>
        <v/>
      </c>
      <c r="N31" s="1156" t="s">
        <v>1937</v>
      </c>
      <c r="O31" s="1121"/>
      <c r="P31" s="1121"/>
      <c r="Q31" s="1122">
        <f t="shared" si="5"/>
        <v>0</v>
      </c>
      <c r="R31" s="1151" t="str">
        <f t="shared" si="8"/>
        <v/>
      </c>
    </row>
    <row r="32" spans="1:18" ht="14.25">
      <c r="A32" s="1149">
        <f t="shared" si="6"/>
        <v>27</v>
      </c>
      <c r="B32" s="1155" t="s">
        <v>3677</v>
      </c>
      <c r="C32" s="1121"/>
      <c r="D32" s="1121"/>
      <c r="E32" s="1122">
        <f t="shared" si="7"/>
        <v>0</v>
      </c>
      <c r="F32" s="1151" t="str">
        <f t="shared" si="0"/>
        <v/>
      </c>
      <c r="G32" s="1121"/>
      <c r="H32" s="1122">
        <f t="shared" si="3"/>
        <v>0</v>
      </c>
      <c r="I32" s="1121"/>
      <c r="J32" s="1123"/>
      <c r="K32" s="1121"/>
      <c r="L32" s="1122">
        <f t="shared" si="4"/>
        <v>0</v>
      </c>
      <c r="M32" s="1151" t="str">
        <f t="shared" si="1"/>
        <v/>
      </c>
      <c r="N32" s="1156" t="s">
        <v>1938</v>
      </c>
      <c r="O32" s="1121"/>
      <c r="P32" s="1121"/>
      <c r="Q32" s="1122">
        <f t="shared" si="5"/>
        <v>0</v>
      </c>
      <c r="R32" s="1151" t="str">
        <f t="shared" si="8"/>
        <v/>
      </c>
    </row>
    <row r="33" spans="1:18" ht="14.25">
      <c r="A33" s="1149">
        <f t="shared" si="6"/>
        <v>28</v>
      </c>
      <c r="B33" s="1155" t="s">
        <v>3678</v>
      </c>
      <c r="C33" s="1122">
        <f>SUM(C34:C42)</f>
        <v>0</v>
      </c>
      <c r="D33" s="1122">
        <f>SUM(D34:D42)</f>
        <v>0</v>
      </c>
      <c r="E33" s="1122">
        <f t="shared" si="7"/>
        <v>0</v>
      </c>
      <c r="F33" s="1151" t="str">
        <f t="shared" si="0"/>
        <v/>
      </c>
      <c r="G33" s="1122">
        <f>SUM(G34:G42)</f>
        <v>0</v>
      </c>
      <c r="H33" s="1122">
        <f t="shared" si="3"/>
        <v>0</v>
      </c>
      <c r="I33" s="1121"/>
      <c r="J33" s="1123"/>
      <c r="K33" s="1121"/>
      <c r="L33" s="1122">
        <f t="shared" si="4"/>
        <v>0</v>
      </c>
      <c r="M33" s="1151" t="str">
        <f t="shared" si="1"/>
        <v/>
      </c>
      <c r="N33" s="1152" t="s">
        <v>3679</v>
      </c>
      <c r="O33" s="1121"/>
      <c r="P33" s="1121"/>
      <c r="Q33" s="1122">
        <f t="shared" si="5"/>
        <v>0</v>
      </c>
      <c r="R33" s="1151" t="str">
        <f t="shared" si="8"/>
        <v/>
      </c>
    </row>
    <row r="34" spans="1:18" ht="14.25">
      <c r="A34" s="1149">
        <f t="shared" si="6"/>
        <v>29</v>
      </c>
      <c r="B34" s="1155" t="s">
        <v>3662</v>
      </c>
      <c r="C34" s="1121"/>
      <c r="D34" s="1121"/>
      <c r="E34" s="1122">
        <f t="shared" si="7"/>
        <v>0</v>
      </c>
      <c r="F34" s="1151" t="str">
        <f t="shared" si="0"/>
        <v/>
      </c>
      <c r="G34" s="1121"/>
      <c r="H34" s="1122">
        <f t="shared" si="3"/>
        <v>0</v>
      </c>
      <c r="I34" s="1121"/>
      <c r="J34" s="1123"/>
      <c r="K34" s="1121"/>
      <c r="L34" s="1122">
        <f t="shared" si="4"/>
        <v>0</v>
      </c>
      <c r="M34" s="1151" t="str">
        <f t="shared" si="1"/>
        <v/>
      </c>
      <c r="N34" s="1152"/>
      <c r="O34" s="1121"/>
      <c r="P34" s="1121"/>
      <c r="Q34" s="1121"/>
      <c r="R34" s="1123"/>
    </row>
    <row r="35" spans="1:18" ht="14.25">
      <c r="A35" s="1149">
        <f t="shared" si="6"/>
        <v>30</v>
      </c>
      <c r="B35" s="1155" t="s">
        <v>3663</v>
      </c>
      <c r="C35" s="1121"/>
      <c r="D35" s="1121"/>
      <c r="E35" s="1122">
        <f t="shared" si="7"/>
        <v>0</v>
      </c>
      <c r="F35" s="1151" t="str">
        <f t="shared" si="0"/>
        <v/>
      </c>
      <c r="G35" s="1121"/>
      <c r="H35" s="1122">
        <f t="shared" si="3"/>
        <v>0</v>
      </c>
      <c r="I35" s="1121"/>
      <c r="J35" s="1123"/>
      <c r="K35" s="1121"/>
      <c r="L35" s="1122">
        <f t="shared" si="4"/>
        <v>0</v>
      </c>
      <c r="M35" s="1151" t="str">
        <f t="shared" si="1"/>
        <v/>
      </c>
      <c r="N35" s="1152" t="s">
        <v>3680</v>
      </c>
      <c r="O35" s="1121"/>
      <c r="P35" s="1121"/>
      <c r="Q35" s="1122">
        <f t="shared" si="5"/>
        <v>0</v>
      </c>
      <c r="R35" s="1151" t="str">
        <f t="shared" ref="R35:R40" si="9">IF(AND(P35=0,OR(O35&gt;0,O35&lt;0)),+Q35/Q35,IFERROR(+Q35/P35,""))</f>
        <v/>
      </c>
    </row>
    <row r="36" spans="1:18" ht="14.25">
      <c r="A36" s="1149">
        <f t="shared" si="6"/>
        <v>31</v>
      </c>
      <c r="B36" s="1155" t="s">
        <v>3665</v>
      </c>
      <c r="C36" s="1121"/>
      <c r="D36" s="1121"/>
      <c r="E36" s="1122">
        <f t="shared" si="7"/>
        <v>0</v>
      </c>
      <c r="F36" s="1151" t="str">
        <f t="shared" si="0"/>
        <v/>
      </c>
      <c r="G36" s="1121"/>
      <c r="H36" s="1122">
        <f t="shared" si="3"/>
        <v>0</v>
      </c>
      <c r="I36" s="1121"/>
      <c r="J36" s="1123"/>
      <c r="K36" s="1121"/>
      <c r="L36" s="1122">
        <f t="shared" si="4"/>
        <v>0</v>
      </c>
      <c r="M36" s="1151" t="str">
        <f t="shared" si="1"/>
        <v/>
      </c>
      <c r="N36" s="1152" t="s">
        <v>3681</v>
      </c>
      <c r="O36" s="1121"/>
      <c r="P36" s="1121"/>
      <c r="Q36" s="1122">
        <f t="shared" si="5"/>
        <v>0</v>
      </c>
      <c r="R36" s="1151" t="str">
        <f t="shared" si="9"/>
        <v/>
      </c>
    </row>
    <row r="37" spans="1:18" ht="14.25">
      <c r="A37" s="1149">
        <f t="shared" si="6"/>
        <v>32</v>
      </c>
      <c r="B37" s="1155" t="s">
        <v>3667</v>
      </c>
      <c r="C37" s="1121"/>
      <c r="D37" s="1121"/>
      <c r="E37" s="1122">
        <f t="shared" si="7"/>
        <v>0</v>
      </c>
      <c r="F37" s="1151" t="str">
        <f t="shared" si="0"/>
        <v/>
      </c>
      <c r="G37" s="1121"/>
      <c r="H37" s="1122">
        <f t="shared" si="3"/>
        <v>0</v>
      </c>
      <c r="I37" s="1121"/>
      <c r="J37" s="1123"/>
      <c r="K37" s="1121"/>
      <c r="L37" s="1122">
        <f t="shared" si="4"/>
        <v>0</v>
      </c>
      <c r="M37" s="1151" t="str">
        <f t="shared" si="1"/>
        <v/>
      </c>
      <c r="N37" s="1152" t="s">
        <v>3682</v>
      </c>
      <c r="O37" s="1122">
        <f>SUM(O38:O39)</f>
        <v>0</v>
      </c>
      <c r="P37" s="1122">
        <f>SUM(P38:P39)</f>
        <v>0</v>
      </c>
      <c r="Q37" s="1122">
        <f t="shared" si="5"/>
        <v>0</v>
      </c>
      <c r="R37" s="1151" t="str">
        <f t="shared" si="9"/>
        <v/>
      </c>
    </row>
    <row r="38" spans="1:18" ht="14.25">
      <c r="A38" s="1149">
        <f t="shared" si="6"/>
        <v>33</v>
      </c>
      <c r="B38" s="1155" t="s">
        <v>3669</v>
      </c>
      <c r="C38" s="1121"/>
      <c r="D38" s="1121"/>
      <c r="E38" s="1122">
        <f t="shared" si="7"/>
        <v>0</v>
      </c>
      <c r="F38" s="1151" t="str">
        <f t="shared" si="0"/>
        <v/>
      </c>
      <c r="G38" s="1121"/>
      <c r="H38" s="1122">
        <f t="shared" si="3"/>
        <v>0</v>
      </c>
      <c r="I38" s="1121"/>
      <c r="J38" s="1123"/>
      <c r="K38" s="1121"/>
      <c r="L38" s="1122">
        <f t="shared" si="4"/>
        <v>0</v>
      </c>
      <c r="M38" s="1151" t="str">
        <f t="shared" si="1"/>
        <v/>
      </c>
      <c r="N38" s="1152" t="s">
        <v>3683</v>
      </c>
      <c r="O38" s="1121"/>
      <c r="P38" s="1121"/>
      <c r="Q38" s="1122">
        <f t="shared" si="5"/>
        <v>0</v>
      </c>
      <c r="R38" s="1151" t="str">
        <f t="shared" si="9"/>
        <v/>
      </c>
    </row>
    <row r="39" spans="1:18" ht="14.25">
      <c r="A39" s="1149">
        <f t="shared" si="6"/>
        <v>34</v>
      </c>
      <c r="B39" s="1155" t="s">
        <v>3671</v>
      </c>
      <c r="C39" s="1121"/>
      <c r="D39" s="1121"/>
      <c r="E39" s="1122">
        <f t="shared" si="7"/>
        <v>0</v>
      </c>
      <c r="F39" s="1151" t="str">
        <f t="shared" si="0"/>
        <v/>
      </c>
      <c r="G39" s="1121"/>
      <c r="H39" s="1122">
        <f t="shared" si="3"/>
        <v>0</v>
      </c>
      <c r="I39" s="1121"/>
      <c r="J39" s="1123"/>
      <c r="K39" s="1121"/>
      <c r="L39" s="1122">
        <f t="shared" si="4"/>
        <v>0</v>
      </c>
      <c r="M39" s="1151" t="str">
        <f t="shared" si="1"/>
        <v/>
      </c>
      <c r="N39" s="1152" t="s">
        <v>3684</v>
      </c>
      <c r="O39" s="1121"/>
      <c r="P39" s="1121"/>
      <c r="Q39" s="1122">
        <f t="shared" si="5"/>
        <v>0</v>
      </c>
      <c r="R39" s="1151" t="str">
        <f t="shared" si="9"/>
        <v/>
      </c>
    </row>
    <row r="40" spans="1:18" ht="14.25">
      <c r="A40" s="1149">
        <f t="shared" si="6"/>
        <v>35</v>
      </c>
      <c r="B40" s="1155" t="s">
        <v>3673</v>
      </c>
      <c r="C40" s="1121"/>
      <c r="D40" s="1121"/>
      <c r="E40" s="1122">
        <f t="shared" si="7"/>
        <v>0</v>
      </c>
      <c r="F40" s="1151" t="str">
        <f t="shared" si="0"/>
        <v/>
      </c>
      <c r="G40" s="1121"/>
      <c r="H40" s="1122">
        <f t="shared" si="3"/>
        <v>0</v>
      </c>
      <c r="I40" s="1121"/>
      <c r="J40" s="1123"/>
      <c r="K40" s="1121"/>
      <c r="L40" s="1122">
        <f t="shared" si="4"/>
        <v>0</v>
      </c>
      <c r="M40" s="1151" t="str">
        <f t="shared" si="1"/>
        <v/>
      </c>
      <c r="N40" s="1152" t="s">
        <v>3685</v>
      </c>
      <c r="O40" s="1121"/>
      <c r="P40" s="1121"/>
      <c r="Q40" s="1122">
        <f>+O40-P40</f>
        <v>0</v>
      </c>
      <c r="R40" s="1151" t="str">
        <f t="shared" si="9"/>
        <v/>
      </c>
    </row>
    <row r="41" spans="1:18" ht="14.25">
      <c r="A41" s="1149">
        <f t="shared" si="6"/>
        <v>36</v>
      </c>
      <c r="B41" s="1155" t="s">
        <v>3675</v>
      </c>
      <c r="C41" s="1121"/>
      <c r="D41" s="1121"/>
      <c r="E41" s="1122">
        <f t="shared" si="7"/>
        <v>0</v>
      </c>
      <c r="F41" s="1151" t="str">
        <f t="shared" si="0"/>
        <v/>
      </c>
      <c r="G41" s="1121"/>
      <c r="H41" s="1122">
        <f t="shared" si="3"/>
        <v>0</v>
      </c>
      <c r="I41" s="1121"/>
      <c r="J41" s="1123"/>
      <c r="K41" s="1121"/>
      <c r="L41" s="1122">
        <f t="shared" si="4"/>
        <v>0</v>
      </c>
      <c r="M41" s="1151" t="str">
        <f t="shared" si="1"/>
        <v/>
      </c>
      <c r="N41" s="1150"/>
      <c r="O41" s="1121"/>
      <c r="P41" s="1121"/>
      <c r="Q41" s="1121"/>
      <c r="R41" s="1123"/>
    </row>
    <row r="42" spans="1:18" ht="14.25">
      <c r="A42" s="1149">
        <f t="shared" si="6"/>
        <v>37</v>
      </c>
      <c r="B42" s="1155" t="s">
        <v>3677</v>
      </c>
      <c r="C42" s="1121"/>
      <c r="D42" s="1121"/>
      <c r="E42" s="1122">
        <f t="shared" si="7"/>
        <v>0</v>
      </c>
      <c r="F42" s="1151" t="str">
        <f t="shared" si="0"/>
        <v/>
      </c>
      <c r="G42" s="1121"/>
      <c r="H42" s="1122">
        <f t="shared" si="3"/>
        <v>0</v>
      </c>
      <c r="I42" s="1121"/>
      <c r="J42" s="1123"/>
      <c r="K42" s="1121"/>
      <c r="L42" s="1122">
        <f t="shared" si="4"/>
        <v>0</v>
      </c>
      <c r="M42" s="1151" t="str">
        <f t="shared" si="1"/>
        <v/>
      </c>
      <c r="N42" s="1150" t="s">
        <v>3686</v>
      </c>
      <c r="O42" s="1122">
        <f>SUM(O45:O47)</f>
        <v>0</v>
      </c>
      <c r="P42" s="1122">
        <f>SUM(P45:P47)</f>
        <v>0</v>
      </c>
      <c r="Q42" s="1122">
        <f t="shared" si="5"/>
        <v>0</v>
      </c>
      <c r="R42" s="1151" t="str">
        <f t="shared" ref="R42:R47" si="10">IF(AND(P42=0,OR(O42&gt;0,O42&lt;0)),+Q42/Q42,IFERROR(+Q42/P42,""))</f>
        <v/>
      </c>
    </row>
    <row r="43" spans="1:18" ht="14.25">
      <c r="A43" s="1149">
        <f t="shared" si="6"/>
        <v>38</v>
      </c>
      <c r="B43" s="1155" t="s">
        <v>3687</v>
      </c>
      <c r="C43" s="1122">
        <f>SUM(C44:C52)</f>
        <v>0</v>
      </c>
      <c r="D43" s="1122">
        <f>SUM(D44:D52)</f>
        <v>0</v>
      </c>
      <c r="E43" s="1122">
        <f t="shared" si="7"/>
        <v>0</v>
      </c>
      <c r="F43" s="1151" t="str">
        <f t="shared" si="0"/>
        <v/>
      </c>
      <c r="G43" s="1122">
        <f>SUM(G44:G52)</f>
        <v>0</v>
      </c>
      <c r="H43" s="1122">
        <f t="shared" si="3"/>
        <v>0</v>
      </c>
      <c r="I43" s="1121"/>
      <c r="J43" s="1123"/>
      <c r="K43" s="1121"/>
      <c r="L43" s="1122">
        <f t="shared" si="4"/>
        <v>0</v>
      </c>
      <c r="M43" s="1151" t="str">
        <f t="shared" si="1"/>
        <v/>
      </c>
      <c r="N43" s="1152" t="s">
        <v>3688</v>
      </c>
      <c r="O43" s="1121"/>
      <c r="P43" s="1121"/>
      <c r="Q43" s="1122">
        <f t="shared" si="5"/>
        <v>0</v>
      </c>
      <c r="R43" s="1151" t="str">
        <f t="shared" si="10"/>
        <v/>
      </c>
    </row>
    <row r="44" spans="1:18" ht="14.25">
      <c r="A44" s="1149">
        <f t="shared" si="6"/>
        <v>39</v>
      </c>
      <c r="B44" s="1155" t="s">
        <v>3662</v>
      </c>
      <c r="C44" s="1121"/>
      <c r="D44" s="1121"/>
      <c r="E44" s="1122">
        <f t="shared" si="7"/>
        <v>0</v>
      </c>
      <c r="F44" s="1151" t="str">
        <f t="shared" si="0"/>
        <v/>
      </c>
      <c r="G44" s="1121"/>
      <c r="H44" s="1122">
        <f t="shared" si="3"/>
        <v>0</v>
      </c>
      <c r="I44" s="1121"/>
      <c r="J44" s="1123"/>
      <c r="K44" s="1121"/>
      <c r="L44" s="1122">
        <f t="shared" si="4"/>
        <v>0</v>
      </c>
      <c r="M44" s="1151" t="str">
        <f t="shared" si="1"/>
        <v/>
      </c>
      <c r="N44" s="1152" t="s">
        <v>3689</v>
      </c>
      <c r="O44" s="1122">
        <f>SUM(O45:O46)</f>
        <v>0</v>
      </c>
      <c r="P44" s="1122">
        <f>SUM(P45:P46)</f>
        <v>0</v>
      </c>
      <c r="Q44" s="1122">
        <f t="shared" si="5"/>
        <v>0</v>
      </c>
      <c r="R44" s="1151" t="str">
        <f t="shared" si="10"/>
        <v/>
      </c>
    </row>
    <row r="45" spans="1:18" ht="14.25">
      <c r="A45" s="1149">
        <f t="shared" si="6"/>
        <v>40</v>
      </c>
      <c r="B45" s="1155" t="s">
        <v>3663</v>
      </c>
      <c r="C45" s="1121"/>
      <c r="D45" s="1121"/>
      <c r="E45" s="1122">
        <f t="shared" si="7"/>
        <v>0</v>
      </c>
      <c r="F45" s="1151" t="str">
        <f t="shared" si="0"/>
        <v/>
      </c>
      <c r="G45" s="1121"/>
      <c r="H45" s="1122">
        <f t="shared" si="3"/>
        <v>0</v>
      </c>
      <c r="I45" s="1121"/>
      <c r="J45" s="1123"/>
      <c r="K45" s="1121"/>
      <c r="L45" s="1122">
        <f t="shared" si="4"/>
        <v>0</v>
      </c>
      <c r="M45" s="1151" t="str">
        <f t="shared" si="1"/>
        <v/>
      </c>
      <c r="N45" s="1152" t="s">
        <v>3690</v>
      </c>
      <c r="O45" s="1121"/>
      <c r="P45" s="1121"/>
      <c r="Q45" s="1122">
        <f t="shared" si="5"/>
        <v>0</v>
      </c>
      <c r="R45" s="1151" t="str">
        <f t="shared" si="10"/>
        <v/>
      </c>
    </row>
    <row r="46" spans="1:18" ht="14.25">
      <c r="A46" s="1149">
        <f t="shared" si="6"/>
        <v>41</v>
      </c>
      <c r="B46" s="1155" t="s">
        <v>3691</v>
      </c>
      <c r="C46" s="1121"/>
      <c r="D46" s="1121"/>
      <c r="E46" s="1122">
        <f t="shared" si="7"/>
        <v>0</v>
      </c>
      <c r="F46" s="1151" t="str">
        <f t="shared" si="0"/>
        <v/>
      </c>
      <c r="G46" s="1121"/>
      <c r="H46" s="1122">
        <f t="shared" si="3"/>
        <v>0</v>
      </c>
      <c r="I46" s="1121"/>
      <c r="J46" s="1123"/>
      <c r="K46" s="1121"/>
      <c r="L46" s="1122">
        <f t="shared" si="4"/>
        <v>0</v>
      </c>
      <c r="M46" s="1151" t="str">
        <f t="shared" si="1"/>
        <v/>
      </c>
      <c r="N46" s="1152" t="s">
        <v>3692</v>
      </c>
      <c r="O46" s="1121"/>
      <c r="P46" s="1121"/>
      <c r="Q46" s="1122">
        <f t="shared" si="5"/>
        <v>0</v>
      </c>
      <c r="R46" s="1151" t="str">
        <f t="shared" si="10"/>
        <v/>
      </c>
    </row>
    <row r="47" spans="1:18" ht="14.25">
      <c r="A47" s="1149">
        <f t="shared" si="6"/>
        <v>42</v>
      </c>
      <c r="B47" s="1155" t="s">
        <v>3667</v>
      </c>
      <c r="C47" s="1121"/>
      <c r="D47" s="1121"/>
      <c r="E47" s="1122">
        <f t="shared" si="7"/>
        <v>0</v>
      </c>
      <c r="F47" s="1151" t="str">
        <f t="shared" si="0"/>
        <v/>
      </c>
      <c r="G47" s="1121"/>
      <c r="H47" s="1122">
        <f t="shared" si="3"/>
        <v>0</v>
      </c>
      <c r="I47" s="1121"/>
      <c r="J47" s="1123"/>
      <c r="K47" s="1121"/>
      <c r="L47" s="1122">
        <f t="shared" si="4"/>
        <v>0</v>
      </c>
      <c r="M47" s="1151" t="str">
        <f t="shared" si="1"/>
        <v/>
      </c>
      <c r="N47" s="1152" t="s">
        <v>3693</v>
      </c>
      <c r="O47" s="1121"/>
      <c r="P47" s="1121"/>
      <c r="Q47" s="1122">
        <f t="shared" si="5"/>
        <v>0</v>
      </c>
      <c r="R47" s="1151" t="str">
        <f t="shared" si="10"/>
        <v/>
      </c>
    </row>
    <row r="48" spans="1:18" ht="14.25">
      <c r="A48" s="1149">
        <f t="shared" si="6"/>
        <v>43</v>
      </c>
      <c r="B48" s="1155" t="s">
        <v>3669</v>
      </c>
      <c r="C48" s="1121"/>
      <c r="D48" s="1121"/>
      <c r="E48" s="1122"/>
      <c r="F48" s="1151"/>
      <c r="G48" s="1121"/>
      <c r="H48" s="1122"/>
      <c r="I48" s="1121"/>
      <c r="J48" s="1123"/>
      <c r="K48" s="1121"/>
      <c r="L48" s="1122"/>
      <c r="M48" s="1151"/>
      <c r="N48" s="1152"/>
      <c r="O48" s="1121"/>
      <c r="P48" s="1121"/>
      <c r="Q48" s="1121"/>
      <c r="R48" s="1123"/>
    </row>
    <row r="49" spans="1:18" ht="14.25">
      <c r="A49" s="1149">
        <f t="shared" si="6"/>
        <v>44</v>
      </c>
      <c r="B49" s="1155" t="s">
        <v>3671</v>
      </c>
      <c r="C49" s="1121"/>
      <c r="D49" s="1121"/>
      <c r="E49" s="1122">
        <f t="shared" si="7"/>
        <v>0</v>
      </c>
      <c r="F49" s="1151" t="str">
        <f t="shared" ref="F49:F81" si="11">IF(C49=0,"",IFERROR(+E49/$E$104,""))</f>
        <v/>
      </c>
      <c r="G49" s="1121"/>
      <c r="H49" s="1122">
        <f t="shared" si="3"/>
        <v>0</v>
      </c>
      <c r="I49" s="1121"/>
      <c r="J49" s="1123"/>
      <c r="K49" s="1121"/>
      <c r="L49" s="1122">
        <f t="shared" si="4"/>
        <v>0</v>
      </c>
      <c r="M49" s="1151" t="str">
        <f t="shared" ref="M49:M81" si="12">IF(AND(I49=0,OR(E49&gt;0,E49&lt;0)),+L49/L49,IFERROR(+L49/I49,""))</f>
        <v/>
      </c>
      <c r="N49" s="1152" t="s">
        <v>3694</v>
      </c>
      <c r="O49" s="1122">
        <f>SUM(O50:O57)</f>
        <v>0</v>
      </c>
      <c r="P49" s="1122">
        <f>SUM(P50:P57)</f>
        <v>0</v>
      </c>
      <c r="Q49" s="1122">
        <f t="shared" si="5"/>
        <v>0</v>
      </c>
      <c r="R49" s="1151" t="str">
        <f t="shared" ref="R49:R55" si="13">IF(AND(P49=0,OR(O49&gt;0,O49&lt;0)),+Q49/Q49,IFERROR(+Q49/P49,""))</f>
        <v/>
      </c>
    </row>
    <row r="50" spans="1:18" ht="14.25">
      <c r="A50" s="1149">
        <f t="shared" si="6"/>
        <v>45</v>
      </c>
      <c r="B50" s="1155" t="s">
        <v>3695</v>
      </c>
      <c r="C50" s="1121"/>
      <c r="D50" s="1121"/>
      <c r="E50" s="1122">
        <f t="shared" si="7"/>
        <v>0</v>
      </c>
      <c r="F50" s="1151" t="str">
        <f t="shared" si="11"/>
        <v/>
      </c>
      <c r="G50" s="1121"/>
      <c r="H50" s="1122">
        <f t="shared" si="3"/>
        <v>0</v>
      </c>
      <c r="I50" s="1121"/>
      <c r="J50" s="1123"/>
      <c r="K50" s="1121"/>
      <c r="L50" s="1122">
        <f t="shared" si="4"/>
        <v>0</v>
      </c>
      <c r="M50" s="1151" t="str">
        <f t="shared" si="12"/>
        <v/>
      </c>
      <c r="N50" s="1152" t="s">
        <v>3696</v>
      </c>
      <c r="O50" s="1121"/>
      <c r="P50" s="1121"/>
      <c r="Q50" s="1122">
        <f t="shared" si="5"/>
        <v>0</v>
      </c>
      <c r="R50" s="1151" t="str">
        <f t="shared" si="13"/>
        <v/>
      </c>
    </row>
    <row r="51" spans="1:18" ht="14.25">
      <c r="A51" s="1149">
        <f t="shared" si="6"/>
        <v>46</v>
      </c>
      <c r="B51" s="1155" t="s">
        <v>3675</v>
      </c>
      <c r="C51" s="1121"/>
      <c r="D51" s="1121"/>
      <c r="E51" s="1122">
        <f t="shared" si="7"/>
        <v>0</v>
      </c>
      <c r="F51" s="1151" t="str">
        <f t="shared" si="11"/>
        <v/>
      </c>
      <c r="G51" s="1121"/>
      <c r="H51" s="1122">
        <f t="shared" si="3"/>
        <v>0</v>
      </c>
      <c r="I51" s="1121"/>
      <c r="J51" s="1123"/>
      <c r="K51" s="1121"/>
      <c r="L51" s="1122">
        <f t="shared" si="4"/>
        <v>0</v>
      </c>
      <c r="M51" s="1151" t="str">
        <f t="shared" si="12"/>
        <v/>
      </c>
      <c r="N51" s="1152" t="s">
        <v>3697</v>
      </c>
      <c r="O51" s="1121"/>
      <c r="P51" s="1121"/>
      <c r="Q51" s="1122">
        <f t="shared" si="5"/>
        <v>0</v>
      </c>
      <c r="R51" s="1151" t="str">
        <f t="shared" si="13"/>
        <v/>
      </c>
    </row>
    <row r="52" spans="1:18" ht="14.25">
      <c r="A52" s="1149">
        <f t="shared" si="6"/>
        <v>47</v>
      </c>
      <c r="B52" s="1155" t="s">
        <v>3677</v>
      </c>
      <c r="C52" s="1121"/>
      <c r="D52" s="1121"/>
      <c r="E52" s="1122">
        <f t="shared" si="7"/>
        <v>0</v>
      </c>
      <c r="F52" s="1151" t="str">
        <f t="shared" si="11"/>
        <v/>
      </c>
      <c r="G52" s="1121"/>
      <c r="H52" s="1122">
        <f t="shared" si="3"/>
        <v>0</v>
      </c>
      <c r="I52" s="1121"/>
      <c r="J52" s="1123"/>
      <c r="K52" s="1121"/>
      <c r="L52" s="1122">
        <f t="shared" si="4"/>
        <v>0</v>
      </c>
      <c r="M52" s="1151" t="str">
        <f t="shared" si="12"/>
        <v/>
      </c>
      <c r="N52" s="1150" t="s">
        <v>3698</v>
      </c>
      <c r="O52" s="1121"/>
      <c r="P52" s="1121"/>
      <c r="Q52" s="1122">
        <f t="shared" si="5"/>
        <v>0</v>
      </c>
      <c r="R52" s="1151" t="str">
        <f t="shared" si="13"/>
        <v/>
      </c>
    </row>
    <row r="53" spans="1:18" ht="14.25">
      <c r="A53" s="1149">
        <f t="shared" si="6"/>
        <v>48</v>
      </c>
      <c r="B53" s="1150" t="s">
        <v>3699</v>
      </c>
      <c r="C53" s="1121"/>
      <c r="D53" s="1121"/>
      <c r="E53" s="1122">
        <f t="shared" si="7"/>
        <v>0</v>
      </c>
      <c r="F53" s="1151" t="str">
        <f t="shared" si="11"/>
        <v/>
      </c>
      <c r="G53" s="1121"/>
      <c r="H53" s="1122">
        <f t="shared" si="3"/>
        <v>0</v>
      </c>
      <c r="I53" s="1121"/>
      <c r="J53" s="1123"/>
      <c r="K53" s="1121"/>
      <c r="L53" s="1122">
        <f t="shared" si="4"/>
        <v>0</v>
      </c>
      <c r="M53" s="1151" t="str">
        <f t="shared" si="12"/>
        <v/>
      </c>
      <c r="N53" s="1152" t="s">
        <v>3700</v>
      </c>
      <c r="O53" s="1121"/>
      <c r="P53" s="1121"/>
      <c r="Q53" s="1122">
        <f t="shared" si="5"/>
        <v>0</v>
      </c>
      <c r="R53" s="1151" t="str">
        <f t="shared" si="13"/>
        <v/>
      </c>
    </row>
    <row r="54" spans="1:18" ht="14.25">
      <c r="A54" s="1149">
        <f t="shared" si="6"/>
        <v>49</v>
      </c>
      <c r="B54" s="1150" t="s">
        <v>3701</v>
      </c>
      <c r="C54" s="1121"/>
      <c r="D54" s="1121"/>
      <c r="E54" s="1122">
        <f t="shared" si="7"/>
        <v>0</v>
      </c>
      <c r="F54" s="1151" t="str">
        <f t="shared" si="11"/>
        <v/>
      </c>
      <c r="G54" s="1121"/>
      <c r="H54" s="1122">
        <f t="shared" si="3"/>
        <v>0</v>
      </c>
      <c r="I54" s="1121"/>
      <c r="J54" s="1123"/>
      <c r="K54" s="1121"/>
      <c r="L54" s="1122">
        <f t="shared" si="4"/>
        <v>0</v>
      </c>
      <c r="M54" s="1151" t="str">
        <f t="shared" si="12"/>
        <v/>
      </c>
      <c r="N54" s="1152" t="s">
        <v>3702</v>
      </c>
      <c r="O54" s="1121"/>
      <c r="P54" s="1121"/>
      <c r="Q54" s="1122">
        <f t="shared" si="5"/>
        <v>0</v>
      </c>
      <c r="R54" s="1151" t="str">
        <f t="shared" si="13"/>
        <v/>
      </c>
    </row>
    <row r="55" spans="1:18" ht="14.25">
      <c r="A55" s="1149">
        <f t="shared" si="6"/>
        <v>50</v>
      </c>
      <c r="B55" s="1150" t="s">
        <v>3703</v>
      </c>
      <c r="C55" s="1121"/>
      <c r="D55" s="1121"/>
      <c r="E55" s="1122">
        <f t="shared" si="7"/>
        <v>0</v>
      </c>
      <c r="F55" s="1151" t="str">
        <f t="shared" si="11"/>
        <v/>
      </c>
      <c r="G55" s="1121"/>
      <c r="H55" s="1122">
        <f t="shared" si="3"/>
        <v>0</v>
      </c>
      <c r="I55" s="1121"/>
      <c r="J55" s="1123"/>
      <c r="K55" s="1121"/>
      <c r="L55" s="1122">
        <f t="shared" si="4"/>
        <v>0</v>
      </c>
      <c r="M55" s="1151" t="str">
        <f t="shared" si="12"/>
        <v/>
      </c>
      <c r="N55" s="1152" t="s">
        <v>3704</v>
      </c>
      <c r="O55" s="1121"/>
      <c r="P55" s="1121"/>
      <c r="Q55" s="1122">
        <f t="shared" si="5"/>
        <v>0</v>
      </c>
      <c r="R55" s="1151" t="str">
        <f t="shared" si="13"/>
        <v/>
      </c>
    </row>
    <row r="56" spans="1:18" ht="14.25">
      <c r="A56" s="1149">
        <f t="shared" si="6"/>
        <v>51</v>
      </c>
      <c r="B56" s="1150" t="s">
        <v>3705</v>
      </c>
      <c r="C56" s="1121"/>
      <c r="D56" s="1121"/>
      <c r="E56" s="1122">
        <f>SUM(C56:D56)</f>
        <v>0</v>
      </c>
      <c r="F56" s="1151" t="str">
        <f t="shared" si="11"/>
        <v/>
      </c>
      <c r="G56" s="1121"/>
      <c r="H56" s="1122">
        <f>+E56-G56</f>
        <v>0</v>
      </c>
      <c r="I56" s="1121"/>
      <c r="J56" s="1123"/>
      <c r="K56" s="1121"/>
      <c r="L56" s="1122"/>
      <c r="M56" s="1151"/>
      <c r="N56" s="1152" t="s">
        <v>3706</v>
      </c>
      <c r="O56" s="1121"/>
      <c r="P56" s="1121"/>
      <c r="Q56" s="1122">
        <f>+O56-P56</f>
        <v>0</v>
      </c>
      <c r="R56" s="1151" t="str">
        <f>IF(AND(P56=0,OR(O56&gt;0,O56&lt;0)),+Q56/Q56,IFERROR(+Q56/P56,""))</f>
        <v/>
      </c>
    </row>
    <row r="57" spans="1:18" ht="14.25">
      <c r="A57" s="1149">
        <f t="shared" si="6"/>
        <v>52</v>
      </c>
      <c r="B57" s="1150" t="s">
        <v>3707</v>
      </c>
      <c r="C57" s="1121"/>
      <c r="D57" s="1121"/>
      <c r="E57" s="1122">
        <f t="shared" si="7"/>
        <v>0</v>
      </c>
      <c r="F57" s="1151" t="str">
        <f t="shared" si="11"/>
        <v/>
      </c>
      <c r="G57" s="1121"/>
      <c r="H57" s="1122">
        <f t="shared" si="3"/>
        <v>0</v>
      </c>
      <c r="I57" s="1121"/>
      <c r="J57" s="1123"/>
      <c r="K57" s="1121"/>
      <c r="L57" s="1122">
        <f t="shared" si="4"/>
        <v>0</v>
      </c>
      <c r="M57" s="1151" t="str">
        <f t="shared" si="12"/>
        <v/>
      </c>
      <c r="N57" s="1150" t="s">
        <v>3708</v>
      </c>
      <c r="O57" s="1121"/>
      <c r="P57" s="1121"/>
      <c r="Q57" s="1122">
        <f>+O57-P57</f>
        <v>0</v>
      </c>
      <c r="R57" s="1151" t="str">
        <f>IF(AND(P57=0,OR(O57&gt;0,O57&lt;0)),+Q57/Q57,IFERROR(+Q57/P57,""))</f>
        <v/>
      </c>
    </row>
    <row r="58" spans="1:18" ht="14.25">
      <c r="A58" s="1149">
        <f t="shared" si="6"/>
        <v>53</v>
      </c>
      <c r="B58" s="1150" t="s">
        <v>3709</v>
      </c>
      <c r="C58" s="1122">
        <f>SUM(C59:C62)</f>
        <v>0</v>
      </c>
      <c r="D58" s="1122">
        <f>SUM(D59:D62)</f>
        <v>0</v>
      </c>
      <c r="E58" s="1122">
        <f t="shared" si="7"/>
        <v>0</v>
      </c>
      <c r="F58" s="1151" t="str">
        <f t="shared" si="11"/>
        <v/>
      </c>
      <c r="G58" s="1122">
        <f>SUM(G59:G62)</f>
        <v>0</v>
      </c>
      <c r="H58" s="1122">
        <f t="shared" si="3"/>
        <v>0</v>
      </c>
      <c r="I58" s="1121"/>
      <c r="J58" s="1123"/>
      <c r="K58" s="1121"/>
      <c r="L58" s="1122">
        <f t="shared" si="4"/>
        <v>0</v>
      </c>
      <c r="M58" s="1151" t="str">
        <f t="shared" si="12"/>
        <v/>
      </c>
      <c r="N58" s="1150"/>
      <c r="O58" s="1121"/>
      <c r="P58" s="1121"/>
      <c r="Q58" s="1121"/>
      <c r="R58" s="1123"/>
    </row>
    <row r="59" spans="1:18" ht="14.25">
      <c r="A59" s="1149">
        <f t="shared" si="6"/>
        <v>54</v>
      </c>
      <c r="B59" s="1150" t="s">
        <v>3710</v>
      </c>
      <c r="C59" s="1121"/>
      <c r="D59" s="1121"/>
      <c r="E59" s="1122">
        <f t="shared" si="7"/>
        <v>0</v>
      </c>
      <c r="F59" s="1151" t="str">
        <f t="shared" si="11"/>
        <v/>
      </c>
      <c r="G59" s="1121"/>
      <c r="H59" s="1122">
        <f t="shared" si="3"/>
        <v>0</v>
      </c>
      <c r="I59" s="1121"/>
      <c r="J59" s="1123"/>
      <c r="K59" s="1121"/>
      <c r="L59" s="1122">
        <f t="shared" si="4"/>
        <v>0</v>
      </c>
      <c r="M59" s="1151" t="str">
        <f t="shared" si="12"/>
        <v/>
      </c>
      <c r="N59" s="1150" t="s">
        <v>3711</v>
      </c>
      <c r="O59" s="1122">
        <f>SUM(O60:O61)</f>
        <v>0</v>
      </c>
      <c r="P59" s="1122">
        <f>SUM(P60:P61)</f>
        <v>0</v>
      </c>
      <c r="Q59" s="1122">
        <f>+O59-P59</f>
        <v>0</v>
      </c>
      <c r="R59" s="1151" t="str">
        <f>IF(AND(P59=0,OR(O59&gt;0,O59&lt;0)),+Q59/Q59,IFERROR(+Q59/P59,""))</f>
        <v/>
      </c>
    </row>
    <row r="60" spans="1:18" ht="14.25">
      <c r="A60" s="1149">
        <f t="shared" si="6"/>
        <v>55</v>
      </c>
      <c r="B60" s="1150" t="s">
        <v>3712</v>
      </c>
      <c r="C60" s="1121"/>
      <c r="D60" s="1121"/>
      <c r="E60" s="1122">
        <f t="shared" si="7"/>
        <v>0</v>
      </c>
      <c r="F60" s="1151" t="str">
        <f t="shared" si="11"/>
        <v/>
      </c>
      <c r="G60" s="1121"/>
      <c r="H60" s="1122">
        <f t="shared" si="3"/>
        <v>0</v>
      </c>
      <c r="I60" s="1121"/>
      <c r="J60" s="1123"/>
      <c r="K60" s="1121"/>
      <c r="L60" s="1122">
        <f t="shared" si="4"/>
        <v>0</v>
      </c>
      <c r="M60" s="1151" t="str">
        <f t="shared" si="12"/>
        <v/>
      </c>
      <c r="N60" s="1150" t="s">
        <v>3713</v>
      </c>
      <c r="O60" s="1121"/>
      <c r="P60" s="1121"/>
      <c r="Q60" s="1122">
        <f>+O60-P60</f>
        <v>0</v>
      </c>
      <c r="R60" s="1151" t="str">
        <f>IF(AND(P60=0,OR(O60&gt;0,O60&lt;0)),+Q60/Q60,IFERROR(+Q60/P60,""))</f>
        <v/>
      </c>
    </row>
    <row r="61" spans="1:18" ht="14.25">
      <c r="A61" s="1149">
        <f t="shared" si="6"/>
        <v>56</v>
      </c>
      <c r="B61" s="1150" t="s">
        <v>3714</v>
      </c>
      <c r="C61" s="1121"/>
      <c r="D61" s="1121"/>
      <c r="E61" s="1122">
        <f t="shared" si="7"/>
        <v>0</v>
      </c>
      <c r="F61" s="1151" t="str">
        <f t="shared" si="11"/>
        <v/>
      </c>
      <c r="G61" s="1121"/>
      <c r="H61" s="1122">
        <f t="shared" si="3"/>
        <v>0</v>
      </c>
      <c r="I61" s="1121"/>
      <c r="J61" s="1123"/>
      <c r="K61" s="1121"/>
      <c r="L61" s="1122">
        <f t="shared" si="4"/>
        <v>0</v>
      </c>
      <c r="M61" s="1151" t="str">
        <f t="shared" si="12"/>
        <v/>
      </c>
      <c r="N61" s="1150" t="s">
        <v>3715</v>
      </c>
      <c r="O61" s="1121"/>
      <c r="P61" s="1121"/>
      <c r="Q61" s="1122">
        <f>+O61-P61</f>
        <v>0</v>
      </c>
      <c r="R61" s="1151" t="str">
        <f>IF(AND(P61=0,OR(O61&gt;0,O61&lt;0)),+Q61/Q61,IFERROR(+Q61/P61,""))</f>
        <v/>
      </c>
    </row>
    <row r="62" spans="1:18" ht="14.25">
      <c r="A62" s="1149">
        <f t="shared" si="6"/>
        <v>57</v>
      </c>
      <c r="B62" s="1150" t="s">
        <v>3716</v>
      </c>
      <c r="C62" s="1121"/>
      <c r="D62" s="1121"/>
      <c r="E62" s="1122">
        <f t="shared" si="7"/>
        <v>0</v>
      </c>
      <c r="F62" s="1151" t="str">
        <f t="shared" si="11"/>
        <v/>
      </c>
      <c r="G62" s="1121"/>
      <c r="H62" s="1122">
        <f t="shared" si="3"/>
        <v>0</v>
      </c>
      <c r="I62" s="1121"/>
      <c r="J62" s="1123"/>
      <c r="K62" s="1121"/>
      <c r="L62" s="1122">
        <f t="shared" si="4"/>
        <v>0</v>
      </c>
      <c r="M62" s="1151" t="str">
        <f t="shared" si="12"/>
        <v/>
      </c>
      <c r="N62" s="1150"/>
      <c r="O62" s="1121"/>
      <c r="P62" s="1121"/>
      <c r="Q62" s="1121"/>
      <c r="R62" s="1123"/>
    </row>
    <row r="63" spans="1:18" ht="14.25">
      <c r="A63" s="1149">
        <f t="shared" si="6"/>
        <v>58</v>
      </c>
      <c r="B63" s="1150" t="s">
        <v>3717</v>
      </c>
      <c r="C63" s="1122">
        <f>SUM(C64:C72)</f>
        <v>0</v>
      </c>
      <c r="D63" s="1122">
        <f>SUM(D64:D72)</f>
        <v>0</v>
      </c>
      <c r="E63" s="1122">
        <f t="shared" si="7"/>
        <v>0</v>
      </c>
      <c r="F63" s="1151" t="str">
        <f t="shared" si="11"/>
        <v/>
      </c>
      <c r="G63" s="1122">
        <f>SUM(G64:G72)</f>
        <v>0</v>
      </c>
      <c r="H63" s="1122">
        <f t="shared" si="3"/>
        <v>0</v>
      </c>
      <c r="I63" s="1121"/>
      <c r="J63" s="1123"/>
      <c r="K63" s="1121"/>
      <c r="L63" s="1122">
        <f t="shared" si="4"/>
        <v>0</v>
      </c>
      <c r="M63" s="1151" t="str">
        <f t="shared" si="12"/>
        <v/>
      </c>
      <c r="N63" s="1152" t="s">
        <v>3718</v>
      </c>
      <c r="O63" s="1122">
        <f>+O59+O49+O42+O40+O37+O36+O35+O24+O22+O21+O20+O19+O18+O16+O15+O7+O6</f>
        <v>0</v>
      </c>
      <c r="P63" s="1122">
        <f>+P59+P49+P42+P40+P37+P36+P35+P24+P22+P21+P20+P19+P18+P16+P15+P7+P6</f>
        <v>0</v>
      </c>
      <c r="Q63" s="1122">
        <f>+O63-P63</f>
        <v>0</v>
      </c>
      <c r="R63" s="1151" t="str">
        <f>IF(AND(P63=0,OR(O63&gt;0,O63&lt;0)),+Q63/Q63,IFERROR(+Q63/P63,""))</f>
        <v/>
      </c>
    </row>
    <row r="64" spans="1:18" ht="14.25">
      <c r="A64" s="1149">
        <f t="shared" si="6"/>
        <v>59</v>
      </c>
      <c r="B64" s="1150" t="s">
        <v>3719</v>
      </c>
      <c r="C64" s="1121"/>
      <c r="D64" s="1121"/>
      <c r="E64" s="1122">
        <f t="shared" si="7"/>
        <v>0</v>
      </c>
      <c r="F64" s="1151" t="str">
        <f t="shared" si="11"/>
        <v/>
      </c>
      <c r="G64" s="1121"/>
      <c r="H64" s="1122">
        <f t="shared" si="3"/>
        <v>0</v>
      </c>
      <c r="I64" s="1121"/>
      <c r="J64" s="1123"/>
      <c r="K64" s="1121"/>
      <c r="L64" s="1122">
        <f t="shared" si="4"/>
        <v>0</v>
      </c>
      <c r="M64" s="1151" t="str">
        <f t="shared" si="12"/>
        <v/>
      </c>
      <c r="N64" s="1152" t="s">
        <v>3720</v>
      </c>
      <c r="O64" s="1122">
        <f>+O63-O42+O43-O24+O25</f>
        <v>0</v>
      </c>
      <c r="P64" s="1122">
        <f>+P63-P42+P43-P24+P25</f>
        <v>0</v>
      </c>
      <c r="Q64" s="1122">
        <f>+O64-P64</f>
        <v>0</v>
      </c>
      <c r="R64" s="1151" t="str">
        <f>IF(AND(P64=0,OR(O64&gt;0,O64&lt;0)),+Q64/Q64,IFERROR(+Q64/P64,""))</f>
        <v/>
      </c>
    </row>
    <row r="65" spans="1:18" ht="14.25">
      <c r="A65" s="1149">
        <f t="shared" si="6"/>
        <v>60</v>
      </c>
      <c r="B65" s="1152" t="s">
        <v>3721</v>
      </c>
      <c r="C65" s="1121"/>
      <c r="D65" s="1121"/>
      <c r="E65" s="1122">
        <f t="shared" si="7"/>
        <v>0</v>
      </c>
      <c r="F65" s="1151" t="str">
        <f t="shared" si="11"/>
        <v/>
      </c>
      <c r="G65" s="1121"/>
      <c r="H65" s="1122">
        <f t="shared" si="3"/>
        <v>0</v>
      </c>
      <c r="I65" s="1121"/>
      <c r="J65" s="1123"/>
      <c r="K65" s="1121"/>
      <c r="L65" s="1122">
        <f t="shared" si="4"/>
        <v>0</v>
      </c>
      <c r="M65" s="1151" t="str">
        <f t="shared" si="12"/>
        <v/>
      </c>
      <c r="N65" s="1150"/>
      <c r="O65" s="1121"/>
      <c r="P65" s="1121"/>
      <c r="Q65" s="1121"/>
      <c r="R65" s="1123"/>
    </row>
    <row r="66" spans="1:18" ht="14.25">
      <c r="A66" s="1149">
        <f t="shared" si="6"/>
        <v>61</v>
      </c>
      <c r="B66" s="1150" t="s">
        <v>3722</v>
      </c>
      <c r="C66" s="1121"/>
      <c r="D66" s="1121"/>
      <c r="E66" s="1122">
        <f t="shared" si="7"/>
        <v>0</v>
      </c>
      <c r="F66" s="1151" t="str">
        <f t="shared" si="11"/>
        <v/>
      </c>
      <c r="G66" s="1121"/>
      <c r="H66" s="1122">
        <f t="shared" si="3"/>
        <v>0</v>
      </c>
      <c r="I66" s="1121"/>
      <c r="J66" s="1123"/>
      <c r="K66" s="1121"/>
      <c r="L66" s="1122">
        <f t="shared" si="4"/>
        <v>0</v>
      </c>
      <c r="M66" s="1151" t="str">
        <f t="shared" si="12"/>
        <v/>
      </c>
      <c r="N66" s="1152" t="s">
        <v>3723</v>
      </c>
      <c r="O66" s="1122">
        <f>SUM(O67:O70)</f>
        <v>0</v>
      </c>
      <c r="P66" s="1122">
        <f>SUM(P67:P70)</f>
        <v>0</v>
      </c>
      <c r="Q66" s="1122">
        <f>+O66-P66</f>
        <v>0</v>
      </c>
      <c r="R66" s="1151" t="str">
        <f>IF(AND(P66=0,OR(O66&gt;0,O66&lt;0)),+Q66/Q66,IFERROR(+Q66/P66,""))</f>
        <v/>
      </c>
    </row>
    <row r="67" spans="1:18" ht="14.25">
      <c r="A67" s="1149">
        <f t="shared" si="6"/>
        <v>62</v>
      </c>
      <c r="B67" s="1152" t="s">
        <v>3724</v>
      </c>
      <c r="C67" s="1121"/>
      <c r="D67" s="1121"/>
      <c r="E67" s="1122">
        <f t="shared" si="7"/>
        <v>0</v>
      </c>
      <c r="F67" s="1151" t="str">
        <f t="shared" si="11"/>
        <v/>
      </c>
      <c r="G67" s="1121"/>
      <c r="H67" s="1122">
        <f t="shared" si="3"/>
        <v>0</v>
      </c>
      <c r="I67" s="1121"/>
      <c r="J67" s="1123"/>
      <c r="K67" s="1121"/>
      <c r="L67" s="1122">
        <f t="shared" si="4"/>
        <v>0</v>
      </c>
      <c r="M67" s="1151" t="str">
        <f t="shared" si="12"/>
        <v/>
      </c>
      <c r="N67" s="1152" t="s">
        <v>3725</v>
      </c>
      <c r="O67" s="1121"/>
      <c r="P67" s="1121"/>
      <c r="Q67" s="1122">
        <f>+O67-P67</f>
        <v>0</v>
      </c>
      <c r="R67" s="1151" t="str">
        <f>IF(AND(P67=0,OR(O67&gt;0,O67&lt;0)),+Q67/Q67,IFERROR(+Q67/P67,""))</f>
        <v/>
      </c>
    </row>
    <row r="68" spans="1:18" ht="14.25">
      <c r="A68" s="1149">
        <f t="shared" si="6"/>
        <v>63</v>
      </c>
      <c r="B68" s="1150" t="s">
        <v>3726</v>
      </c>
      <c r="C68" s="1121"/>
      <c r="D68" s="1121"/>
      <c r="E68" s="1122">
        <f t="shared" si="7"/>
        <v>0</v>
      </c>
      <c r="F68" s="1151" t="str">
        <f t="shared" si="11"/>
        <v/>
      </c>
      <c r="G68" s="1121"/>
      <c r="H68" s="1122">
        <f t="shared" si="3"/>
        <v>0</v>
      </c>
      <c r="I68" s="1121"/>
      <c r="J68" s="1123"/>
      <c r="K68" s="1121"/>
      <c r="L68" s="1122">
        <f t="shared" si="4"/>
        <v>0</v>
      </c>
      <c r="M68" s="1151" t="str">
        <f t="shared" si="12"/>
        <v/>
      </c>
      <c r="N68" s="1152" t="s">
        <v>3727</v>
      </c>
      <c r="O68" s="1121"/>
      <c r="P68" s="1121"/>
      <c r="Q68" s="1122">
        <f>+O68-P68</f>
        <v>0</v>
      </c>
      <c r="R68" s="1151" t="str">
        <f>IF(AND(P68=0,OR(O68&gt;0,O68&lt;0)),+Q68/Q68,IFERROR(+Q68/P68,""))</f>
        <v/>
      </c>
    </row>
    <row r="69" spans="1:18" ht="14.25">
      <c r="A69" s="1149">
        <f t="shared" si="6"/>
        <v>64</v>
      </c>
      <c r="B69" s="1150" t="s">
        <v>3728</v>
      </c>
      <c r="C69" s="1121"/>
      <c r="D69" s="1121"/>
      <c r="E69" s="1122">
        <f t="shared" si="7"/>
        <v>0</v>
      </c>
      <c r="F69" s="1151" t="str">
        <f t="shared" si="11"/>
        <v/>
      </c>
      <c r="G69" s="1121"/>
      <c r="H69" s="1122">
        <f t="shared" si="3"/>
        <v>0</v>
      </c>
      <c r="I69" s="1121"/>
      <c r="J69" s="1123"/>
      <c r="K69" s="1121"/>
      <c r="L69" s="1122">
        <f t="shared" si="4"/>
        <v>0</v>
      </c>
      <c r="M69" s="1151" t="str">
        <f t="shared" si="12"/>
        <v/>
      </c>
      <c r="N69" s="1152" t="s">
        <v>3729</v>
      </c>
      <c r="O69" s="1121"/>
      <c r="P69" s="1121"/>
      <c r="Q69" s="1122">
        <f>+O69-P69</f>
        <v>0</v>
      </c>
      <c r="R69" s="1151" t="str">
        <f>IF(AND(P69=0,OR(O69&gt;0,O69&lt;0)),+Q69/Q69,IFERROR(+Q69/P69,""))</f>
        <v/>
      </c>
    </row>
    <row r="70" spans="1:18" ht="14.25">
      <c r="A70" s="1149">
        <f t="shared" si="6"/>
        <v>65</v>
      </c>
      <c r="B70" s="1150" t="s">
        <v>3730</v>
      </c>
      <c r="C70" s="1121"/>
      <c r="D70" s="1121"/>
      <c r="E70" s="1122">
        <f t="shared" si="7"/>
        <v>0</v>
      </c>
      <c r="F70" s="1151" t="str">
        <f t="shared" si="11"/>
        <v/>
      </c>
      <c r="G70" s="1121"/>
      <c r="H70" s="1122">
        <f t="shared" si="3"/>
        <v>0</v>
      </c>
      <c r="I70" s="1121"/>
      <c r="J70" s="1123"/>
      <c r="K70" s="1121"/>
      <c r="L70" s="1122">
        <f t="shared" si="4"/>
        <v>0</v>
      </c>
      <c r="M70" s="1151" t="str">
        <f t="shared" si="12"/>
        <v/>
      </c>
      <c r="N70" s="1152" t="s">
        <v>3731</v>
      </c>
      <c r="O70" s="1121"/>
      <c r="P70" s="1121"/>
      <c r="Q70" s="1122">
        <f>+O70-P70</f>
        <v>0</v>
      </c>
      <c r="R70" s="1151" t="str">
        <f>IF(AND(P70=0,OR(O70&gt;0,O70&lt;0)),+Q70/Q70,IFERROR(+Q70/P70,""))</f>
        <v/>
      </c>
    </row>
    <row r="71" spans="1:18" ht="14.25">
      <c r="A71" s="1149">
        <f t="shared" si="6"/>
        <v>66</v>
      </c>
      <c r="B71" s="1150" t="s">
        <v>3732</v>
      </c>
      <c r="C71" s="1121"/>
      <c r="D71" s="1121"/>
      <c r="E71" s="1122">
        <f t="shared" si="7"/>
        <v>0</v>
      </c>
      <c r="F71" s="1151" t="str">
        <f t="shared" si="11"/>
        <v/>
      </c>
      <c r="G71" s="1121"/>
      <c r="H71" s="1122">
        <f t="shared" si="3"/>
        <v>0</v>
      </c>
      <c r="I71" s="1121"/>
      <c r="J71" s="1123"/>
      <c r="K71" s="1121"/>
      <c r="L71" s="1122">
        <f t="shared" si="4"/>
        <v>0</v>
      </c>
      <c r="M71" s="1151" t="str">
        <f t="shared" si="12"/>
        <v/>
      </c>
      <c r="N71" s="1152"/>
      <c r="O71" s="1121"/>
      <c r="P71" s="1121"/>
      <c r="Q71" s="1121"/>
      <c r="R71" s="1123"/>
    </row>
    <row r="72" spans="1:18" ht="14.25">
      <c r="A72" s="1149">
        <f t="shared" si="6"/>
        <v>67</v>
      </c>
      <c r="B72" s="1150" t="s">
        <v>3733</v>
      </c>
      <c r="C72" s="1121"/>
      <c r="D72" s="1121"/>
      <c r="E72" s="1122">
        <f t="shared" si="7"/>
        <v>0</v>
      </c>
      <c r="F72" s="1151" t="str">
        <f t="shared" si="11"/>
        <v/>
      </c>
      <c r="G72" s="1121"/>
      <c r="H72" s="1122">
        <f t="shared" si="3"/>
        <v>0</v>
      </c>
      <c r="I72" s="1121"/>
      <c r="J72" s="1123"/>
      <c r="K72" s="1121"/>
      <c r="L72" s="1122">
        <f t="shared" si="4"/>
        <v>0</v>
      </c>
      <c r="M72" s="1151" t="str">
        <f t="shared" si="12"/>
        <v/>
      </c>
      <c r="N72" s="1152" t="s">
        <v>3734</v>
      </c>
      <c r="O72" s="1122">
        <f>SUM(O73:O78)</f>
        <v>0</v>
      </c>
      <c r="P72" s="1122">
        <f>SUM(P73:P78)</f>
        <v>0</v>
      </c>
      <c r="Q72" s="1122">
        <f t="shared" ref="Q72:Q78" si="14">+O72-P72</f>
        <v>0</v>
      </c>
      <c r="R72" s="1151" t="str">
        <f t="shared" ref="R72:R78" si="15">IF(AND(P72=0,OR(O72&gt;0,O72&lt;0)),+Q72/Q72,IFERROR(+Q72/P72,""))</f>
        <v/>
      </c>
    </row>
    <row r="73" spans="1:18" ht="14.25">
      <c r="A73" s="1149">
        <f>A72+1</f>
        <v>68</v>
      </c>
      <c r="B73" s="1150" t="s">
        <v>3735</v>
      </c>
      <c r="C73" s="1122">
        <f>SUM(C74:C80)</f>
        <v>0</v>
      </c>
      <c r="D73" s="1122">
        <f>SUM(D74:D80)</f>
        <v>0</v>
      </c>
      <c r="E73" s="1122">
        <f t="shared" si="7"/>
        <v>0</v>
      </c>
      <c r="F73" s="1151" t="str">
        <f t="shared" si="11"/>
        <v/>
      </c>
      <c r="G73" s="1122">
        <f>SUM(G74:G80)</f>
        <v>0</v>
      </c>
      <c r="H73" s="1122">
        <f t="shared" ref="H73:H100" si="16">+E73-G73</f>
        <v>0</v>
      </c>
      <c r="I73" s="1121"/>
      <c r="J73" s="1123"/>
      <c r="K73" s="1121"/>
      <c r="L73" s="1122">
        <f t="shared" ref="L73:L100" si="17">+E73-I73</f>
        <v>0</v>
      </c>
      <c r="M73" s="1151" t="str">
        <f t="shared" si="12"/>
        <v/>
      </c>
      <c r="N73" s="1152" t="s">
        <v>3736</v>
      </c>
      <c r="O73" s="1121"/>
      <c r="P73" s="1121"/>
      <c r="Q73" s="1122">
        <f t="shared" si="14"/>
        <v>0</v>
      </c>
      <c r="R73" s="1151" t="str">
        <f t="shared" si="15"/>
        <v/>
      </c>
    </row>
    <row r="74" spans="1:18" ht="14.25">
      <c r="A74" s="1149">
        <f>A73+1</f>
        <v>69</v>
      </c>
      <c r="B74" s="1150" t="s">
        <v>3737</v>
      </c>
      <c r="C74" s="1121"/>
      <c r="D74" s="1121"/>
      <c r="E74" s="1122">
        <f t="shared" ref="E74:E100" si="18">SUM(C74:D74)</f>
        <v>0</v>
      </c>
      <c r="F74" s="1151" t="str">
        <f t="shared" si="11"/>
        <v/>
      </c>
      <c r="G74" s="1121"/>
      <c r="H74" s="1122">
        <f t="shared" si="16"/>
        <v>0</v>
      </c>
      <c r="I74" s="1121"/>
      <c r="J74" s="1123"/>
      <c r="K74" s="1121"/>
      <c r="L74" s="1122">
        <f t="shared" si="17"/>
        <v>0</v>
      </c>
      <c r="M74" s="1151" t="str">
        <f t="shared" si="12"/>
        <v/>
      </c>
      <c r="N74" s="1152" t="s">
        <v>3738</v>
      </c>
      <c r="O74" s="1121"/>
      <c r="P74" s="1121"/>
      <c r="Q74" s="1122">
        <f t="shared" si="14"/>
        <v>0</v>
      </c>
      <c r="R74" s="1151" t="str">
        <f t="shared" si="15"/>
        <v/>
      </c>
    </row>
    <row r="75" spans="1:18" ht="14.25">
      <c r="A75" s="1149">
        <f>A74+1</f>
        <v>70</v>
      </c>
      <c r="B75" s="1150" t="s">
        <v>3739</v>
      </c>
      <c r="C75" s="1121"/>
      <c r="D75" s="1121"/>
      <c r="E75" s="1122">
        <f t="shared" si="18"/>
        <v>0</v>
      </c>
      <c r="F75" s="1151" t="str">
        <f t="shared" si="11"/>
        <v/>
      </c>
      <c r="G75" s="1121"/>
      <c r="H75" s="1122">
        <f t="shared" si="16"/>
        <v>0</v>
      </c>
      <c r="I75" s="1121"/>
      <c r="J75" s="1123"/>
      <c r="K75" s="1121"/>
      <c r="L75" s="1122">
        <f t="shared" si="17"/>
        <v>0</v>
      </c>
      <c r="M75" s="1151" t="str">
        <f t="shared" si="12"/>
        <v/>
      </c>
      <c r="N75" s="1152" t="s">
        <v>3740</v>
      </c>
      <c r="O75" s="1121"/>
      <c r="P75" s="1121"/>
      <c r="Q75" s="1122">
        <f t="shared" si="14"/>
        <v>0</v>
      </c>
      <c r="R75" s="1151" t="str">
        <f t="shared" si="15"/>
        <v/>
      </c>
    </row>
    <row r="76" spans="1:18" ht="14.25">
      <c r="A76" s="1157" t="s">
        <v>726</v>
      </c>
      <c r="B76" s="1150" t="s">
        <v>3741</v>
      </c>
      <c r="C76" s="1121"/>
      <c r="D76" s="1121"/>
      <c r="E76" s="1122">
        <f t="shared" si="18"/>
        <v>0</v>
      </c>
      <c r="F76" s="1151" t="str">
        <f t="shared" si="11"/>
        <v/>
      </c>
      <c r="G76" s="1121"/>
      <c r="H76" s="1122">
        <f t="shared" si="16"/>
        <v>0</v>
      </c>
      <c r="I76" s="1121"/>
      <c r="J76" s="1123"/>
      <c r="K76" s="1121"/>
      <c r="L76" s="1122">
        <f t="shared" si="17"/>
        <v>0</v>
      </c>
      <c r="M76" s="1151" t="str">
        <f t="shared" si="12"/>
        <v/>
      </c>
      <c r="N76" s="1152" t="s">
        <v>3742</v>
      </c>
      <c r="O76" s="1121"/>
      <c r="P76" s="1121"/>
      <c r="Q76" s="1122">
        <f t="shared" si="14"/>
        <v>0</v>
      </c>
      <c r="R76" s="1151" t="str">
        <f t="shared" si="15"/>
        <v/>
      </c>
    </row>
    <row r="77" spans="1:18" ht="14.25">
      <c r="A77" s="1149">
        <f>A75+1</f>
        <v>71</v>
      </c>
      <c r="B77" s="1150" t="s">
        <v>3743</v>
      </c>
      <c r="C77" s="1121"/>
      <c r="D77" s="1121"/>
      <c r="E77" s="1122">
        <f t="shared" si="18"/>
        <v>0</v>
      </c>
      <c r="F77" s="1151" t="str">
        <f t="shared" si="11"/>
        <v/>
      </c>
      <c r="G77" s="1121"/>
      <c r="H77" s="1122">
        <f t="shared" si="16"/>
        <v>0</v>
      </c>
      <c r="I77" s="1121"/>
      <c r="J77" s="1123"/>
      <c r="K77" s="1121"/>
      <c r="L77" s="1122">
        <f t="shared" si="17"/>
        <v>0</v>
      </c>
      <c r="M77" s="1151" t="str">
        <f t="shared" si="12"/>
        <v/>
      </c>
      <c r="N77" s="1152" t="s">
        <v>3744</v>
      </c>
      <c r="O77" s="1121"/>
      <c r="P77" s="1121"/>
      <c r="Q77" s="1122">
        <f t="shared" si="14"/>
        <v>0</v>
      </c>
      <c r="R77" s="1151" t="str">
        <f t="shared" si="15"/>
        <v/>
      </c>
    </row>
    <row r="78" spans="1:18" ht="14.25">
      <c r="A78" s="1149">
        <f t="shared" ref="A78:A104" si="19">A77+1</f>
        <v>72</v>
      </c>
      <c r="B78" s="1150" t="s">
        <v>3745</v>
      </c>
      <c r="C78" s="1121"/>
      <c r="D78" s="1121"/>
      <c r="E78" s="1122">
        <f t="shared" si="18"/>
        <v>0</v>
      </c>
      <c r="F78" s="1151" t="str">
        <f t="shared" si="11"/>
        <v/>
      </c>
      <c r="G78" s="1121"/>
      <c r="H78" s="1122">
        <f t="shared" si="16"/>
        <v>0</v>
      </c>
      <c r="I78" s="1121"/>
      <c r="J78" s="1123"/>
      <c r="K78" s="1121"/>
      <c r="L78" s="1122">
        <f t="shared" si="17"/>
        <v>0</v>
      </c>
      <c r="M78" s="1151" t="str">
        <f t="shared" si="12"/>
        <v/>
      </c>
      <c r="N78" s="1152" t="s">
        <v>3746</v>
      </c>
      <c r="O78" s="1121"/>
      <c r="P78" s="1121"/>
      <c r="Q78" s="1122">
        <f t="shared" si="14"/>
        <v>0</v>
      </c>
      <c r="R78" s="1151" t="str">
        <f t="shared" si="15"/>
        <v/>
      </c>
    </row>
    <row r="79" spans="1:18" ht="14.25">
      <c r="A79" s="1149">
        <f t="shared" si="19"/>
        <v>73</v>
      </c>
      <c r="B79" s="1150" t="s">
        <v>3747</v>
      </c>
      <c r="C79" s="1121"/>
      <c r="D79" s="1121"/>
      <c r="E79" s="1122">
        <f t="shared" si="18"/>
        <v>0</v>
      </c>
      <c r="F79" s="1151" t="str">
        <f t="shared" si="11"/>
        <v/>
      </c>
      <c r="G79" s="1121"/>
      <c r="H79" s="1122">
        <f t="shared" si="16"/>
        <v>0</v>
      </c>
      <c r="I79" s="1121"/>
      <c r="J79" s="1123"/>
      <c r="K79" s="1121"/>
      <c r="L79" s="1122">
        <f t="shared" si="17"/>
        <v>0</v>
      </c>
      <c r="M79" s="1151" t="str">
        <f t="shared" si="12"/>
        <v/>
      </c>
      <c r="O79" s="1121"/>
      <c r="P79" s="1121"/>
      <c r="Q79" s="1121"/>
      <c r="R79" s="1123"/>
    </row>
    <row r="80" spans="1:18" ht="14.25">
      <c r="A80" s="1149">
        <f t="shared" si="19"/>
        <v>74</v>
      </c>
      <c r="B80" s="1150" t="s">
        <v>3748</v>
      </c>
      <c r="C80" s="1121"/>
      <c r="D80" s="1121"/>
      <c r="E80" s="1122">
        <f t="shared" si="18"/>
        <v>0</v>
      </c>
      <c r="F80" s="1151" t="str">
        <f t="shared" si="11"/>
        <v/>
      </c>
      <c r="G80" s="1121"/>
      <c r="H80" s="1122">
        <f t="shared" si="16"/>
        <v>0</v>
      </c>
      <c r="I80" s="1121"/>
      <c r="J80" s="1123"/>
      <c r="K80" s="1121"/>
      <c r="L80" s="1122">
        <f t="shared" si="17"/>
        <v>0</v>
      </c>
      <c r="M80" s="1151" t="str">
        <f t="shared" si="12"/>
        <v/>
      </c>
      <c r="O80" s="1121"/>
      <c r="P80" s="1121"/>
      <c r="Q80" s="1121"/>
      <c r="R80" s="1123"/>
    </row>
    <row r="81" spans="1:18" ht="14.25">
      <c r="A81" s="1149">
        <f t="shared" si="19"/>
        <v>75</v>
      </c>
      <c r="B81" s="1150" t="s">
        <v>3749</v>
      </c>
      <c r="C81" s="1122">
        <f>SUM(C82:C85)</f>
        <v>0</v>
      </c>
      <c r="D81" s="1122">
        <f>SUM(D82:D85)</f>
        <v>0</v>
      </c>
      <c r="E81" s="1122">
        <f t="shared" si="18"/>
        <v>0</v>
      </c>
      <c r="F81" s="1151" t="str">
        <f t="shared" si="11"/>
        <v/>
      </c>
      <c r="G81" s="1122">
        <f>SUM(G82:G85)</f>
        <v>0</v>
      </c>
      <c r="H81" s="1122">
        <f t="shared" si="16"/>
        <v>0</v>
      </c>
      <c r="I81" s="1121"/>
      <c r="J81" s="1123"/>
      <c r="K81" s="1121"/>
      <c r="L81" s="1122">
        <f t="shared" si="17"/>
        <v>0</v>
      </c>
      <c r="M81" s="1151" t="str">
        <f t="shared" si="12"/>
        <v/>
      </c>
      <c r="N81" s="1152" t="s">
        <v>3750</v>
      </c>
      <c r="O81" s="1122">
        <f>SUM(O82:O84)</f>
        <v>0</v>
      </c>
      <c r="P81" s="1122">
        <f>SUM(P82:P84)</f>
        <v>0</v>
      </c>
      <c r="Q81" s="1122">
        <f t="shared" ref="Q81:Q104" si="20">+O81-P81</f>
        <v>0</v>
      </c>
      <c r="R81" s="1151" t="str">
        <f>IF(AND(P81=0,OR(O81&gt;0,O81&lt;0)),+Q81/Q81,IFERROR(+Q81/P81,""))</f>
        <v/>
      </c>
    </row>
    <row r="82" spans="1:18" ht="14.25">
      <c r="A82" s="1149">
        <f t="shared" si="19"/>
        <v>76</v>
      </c>
      <c r="B82" s="1150" t="s">
        <v>3751</v>
      </c>
      <c r="C82" s="1121"/>
      <c r="D82" s="1121"/>
      <c r="E82" s="1122">
        <f t="shared" si="18"/>
        <v>0</v>
      </c>
      <c r="F82" s="1151" t="str">
        <f t="shared" ref="F82:F100" si="21">IF(C82=0,"",IFERROR(+E82/$E$104,""))</f>
        <v/>
      </c>
      <c r="G82" s="1121"/>
      <c r="H82" s="1122">
        <f t="shared" si="16"/>
        <v>0</v>
      </c>
      <c r="I82" s="1121"/>
      <c r="J82" s="1123"/>
      <c r="K82" s="1121"/>
      <c r="L82" s="1122">
        <f t="shared" si="17"/>
        <v>0</v>
      </c>
      <c r="M82" s="1151" t="str">
        <f t="shared" ref="M82:M100" si="22">IF(AND(I82=0,OR(E82&gt;0,E82&lt;0)),+L82/L82,IFERROR(+L82/I82,""))</f>
        <v/>
      </c>
      <c r="N82" s="1152" t="s">
        <v>3752</v>
      </c>
      <c r="O82" s="1121"/>
      <c r="P82" s="1121"/>
      <c r="Q82" s="1122">
        <f t="shared" si="20"/>
        <v>0</v>
      </c>
      <c r="R82" s="1151" t="str">
        <f>IF(AND(P82=0,OR(O82&gt;0,O82&lt;0)),+Q82/Q82,IFERROR(+Q82/P82,""))</f>
        <v/>
      </c>
    </row>
    <row r="83" spans="1:18" ht="14.25">
      <c r="A83" s="1149">
        <f t="shared" si="19"/>
        <v>77</v>
      </c>
      <c r="B83" s="1150" t="s">
        <v>3753</v>
      </c>
      <c r="C83" s="1121"/>
      <c r="D83" s="1121"/>
      <c r="E83" s="1122">
        <f t="shared" si="18"/>
        <v>0</v>
      </c>
      <c r="F83" s="1151" t="str">
        <f t="shared" si="21"/>
        <v/>
      </c>
      <c r="G83" s="1121"/>
      <c r="H83" s="1122">
        <f t="shared" si="16"/>
        <v>0</v>
      </c>
      <c r="I83" s="1121"/>
      <c r="J83" s="1123"/>
      <c r="K83" s="1121"/>
      <c r="L83" s="1122">
        <f t="shared" si="17"/>
        <v>0</v>
      </c>
      <c r="M83" s="1151" t="str">
        <f t="shared" si="22"/>
        <v/>
      </c>
      <c r="N83" s="1152" t="s">
        <v>3754</v>
      </c>
      <c r="O83" s="1121"/>
      <c r="P83" s="1121"/>
      <c r="Q83" s="1122">
        <f t="shared" si="20"/>
        <v>0</v>
      </c>
      <c r="R83" s="1151" t="str">
        <f>IF(AND(P83=0,OR(O83&gt;0,O83&lt;0)),+Q83/Q83,IFERROR(+Q83/P83,""))</f>
        <v/>
      </c>
    </row>
    <row r="84" spans="1:18" ht="14.25">
      <c r="A84" s="1149">
        <f t="shared" si="19"/>
        <v>78</v>
      </c>
      <c r="B84" s="1150" t="s">
        <v>3755</v>
      </c>
      <c r="C84" s="1121"/>
      <c r="D84" s="1121"/>
      <c r="E84" s="1122">
        <f t="shared" si="18"/>
        <v>0</v>
      </c>
      <c r="F84" s="1151" t="str">
        <f t="shared" si="21"/>
        <v/>
      </c>
      <c r="G84" s="1121"/>
      <c r="H84" s="1122">
        <f t="shared" si="16"/>
        <v>0</v>
      </c>
      <c r="I84" s="1121"/>
      <c r="J84" s="1123"/>
      <c r="K84" s="1121"/>
      <c r="L84" s="1122">
        <f t="shared" si="17"/>
        <v>0</v>
      </c>
      <c r="M84" s="1151" t="str">
        <f t="shared" si="22"/>
        <v/>
      </c>
      <c r="N84" s="1152" t="s">
        <v>3756</v>
      </c>
      <c r="O84" s="1121"/>
      <c r="P84" s="1121"/>
      <c r="Q84" s="1122">
        <f t="shared" si="20"/>
        <v>0</v>
      </c>
      <c r="R84" s="1151" t="str">
        <f>IF(AND(P84=0,OR(O84&gt;0,O84&lt;0)),+Q84/Q84,IFERROR(+Q84/P84,""))</f>
        <v/>
      </c>
    </row>
    <row r="85" spans="1:18" ht="14.25">
      <c r="A85" s="1149">
        <f t="shared" si="19"/>
        <v>79</v>
      </c>
      <c r="B85" s="1150" t="s">
        <v>3757</v>
      </c>
      <c r="C85" s="1121"/>
      <c r="D85" s="1121"/>
      <c r="E85" s="1122">
        <f t="shared" si="18"/>
        <v>0</v>
      </c>
      <c r="F85" s="1151" t="str">
        <f t="shared" si="21"/>
        <v/>
      </c>
      <c r="G85" s="1121"/>
      <c r="H85" s="1122">
        <f t="shared" si="16"/>
        <v>0</v>
      </c>
      <c r="I85" s="1121"/>
      <c r="J85" s="1123"/>
      <c r="K85" s="1121"/>
      <c r="L85" s="1122">
        <f t="shared" si="17"/>
        <v>0</v>
      </c>
      <c r="M85" s="1151" t="str">
        <f t="shared" si="22"/>
        <v/>
      </c>
      <c r="N85" s="1150"/>
      <c r="O85" s="1121"/>
      <c r="P85" s="1121"/>
      <c r="Q85" s="1121"/>
      <c r="R85" s="1123"/>
    </row>
    <row r="86" spans="1:18" ht="14.25">
      <c r="A86" s="1149">
        <f t="shared" si="19"/>
        <v>80</v>
      </c>
      <c r="B86" s="1150" t="s">
        <v>3758</v>
      </c>
      <c r="C86" s="1121"/>
      <c r="D86" s="1121"/>
      <c r="E86" s="1122">
        <f t="shared" si="18"/>
        <v>0</v>
      </c>
      <c r="F86" s="1151" t="str">
        <f t="shared" si="21"/>
        <v/>
      </c>
      <c r="G86" s="1121"/>
      <c r="H86" s="1122">
        <f t="shared" si="16"/>
        <v>0</v>
      </c>
      <c r="I86" s="1121"/>
      <c r="J86" s="1123"/>
      <c r="K86" s="1121"/>
      <c r="L86" s="1122">
        <f t="shared" si="17"/>
        <v>0</v>
      </c>
      <c r="M86" s="1151" t="str">
        <f t="shared" si="22"/>
        <v/>
      </c>
      <c r="N86" s="1153" t="s">
        <v>3759</v>
      </c>
      <c r="O86" s="1122">
        <f>SUM(O87:O95)</f>
        <v>0</v>
      </c>
      <c r="P86" s="1122">
        <f>SUM(P87:P95)</f>
        <v>0</v>
      </c>
      <c r="Q86" s="1122">
        <f t="shared" si="20"/>
        <v>0</v>
      </c>
      <c r="R86" s="1151" t="str">
        <f t="shared" ref="R86:R101" si="23">IF(AND(P86=0,OR(O86&gt;0,O86&lt;0)),+Q86/Q86,IFERROR(+Q86/P86,""))</f>
        <v/>
      </c>
    </row>
    <row r="87" spans="1:18" ht="14.25">
      <c r="A87" s="1149">
        <f t="shared" si="19"/>
        <v>81</v>
      </c>
      <c r="B87" s="1150" t="s">
        <v>3760</v>
      </c>
      <c r="C87" s="1122">
        <f>SUM(C88:C97)</f>
        <v>0</v>
      </c>
      <c r="D87" s="1122">
        <f>SUM(D88:D97)</f>
        <v>0</v>
      </c>
      <c r="E87" s="1122">
        <f t="shared" si="18"/>
        <v>0</v>
      </c>
      <c r="F87" s="1151" t="str">
        <f t="shared" si="21"/>
        <v/>
      </c>
      <c r="G87" s="1122">
        <f>SUM(G88:G97)</f>
        <v>0</v>
      </c>
      <c r="H87" s="1122">
        <f t="shared" si="16"/>
        <v>0</v>
      </c>
      <c r="I87" s="1121"/>
      <c r="J87" s="1123"/>
      <c r="K87" s="1121"/>
      <c r="L87" s="1122">
        <f t="shared" si="17"/>
        <v>0</v>
      </c>
      <c r="M87" s="1151" t="str">
        <f t="shared" si="22"/>
        <v/>
      </c>
      <c r="N87" s="1153" t="s">
        <v>3761</v>
      </c>
      <c r="O87" s="1121"/>
      <c r="P87" s="1121"/>
      <c r="Q87" s="1122">
        <f t="shared" si="20"/>
        <v>0</v>
      </c>
      <c r="R87" s="1151" t="str">
        <f t="shared" si="23"/>
        <v/>
      </c>
    </row>
    <row r="88" spans="1:18" ht="14.25">
      <c r="A88" s="1149">
        <f t="shared" si="19"/>
        <v>82</v>
      </c>
      <c r="B88" s="1150" t="s">
        <v>3762</v>
      </c>
      <c r="C88" s="1121"/>
      <c r="D88" s="1121"/>
      <c r="E88" s="1122">
        <f t="shared" si="18"/>
        <v>0</v>
      </c>
      <c r="F88" s="1151" t="str">
        <f t="shared" si="21"/>
        <v/>
      </c>
      <c r="G88" s="1121"/>
      <c r="H88" s="1122">
        <f t="shared" si="16"/>
        <v>0</v>
      </c>
      <c r="I88" s="1121"/>
      <c r="J88" s="1123"/>
      <c r="K88" s="1121"/>
      <c r="L88" s="1122">
        <f t="shared" si="17"/>
        <v>0</v>
      </c>
      <c r="M88" s="1151" t="str">
        <f t="shared" si="22"/>
        <v/>
      </c>
      <c r="N88" s="1152" t="s">
        <v>3763</v>
      </c>
      <c r="O88" s="1121"/>
      <c r="P88" s="1121"/>
      <c r="Q88" s="1122">
        <f t="shared" si="20"/>
        <v>0</v>
      </c>
      <c r="R88" s="1151" t="str">
        <f t="shared" si="23"/>
        <v/>
      </c>
    </row>
    <row r="89" spans="1:18" ht="14.25">
      <c r="A89" s="1149">
        <f t="shared" si="19"/>
        <v>83</v>
      </c>
      <c r="B89" s="1150" t="s">
        <v>3764</v>
      </c>
      <c r="C89" s="1121"/>
      <c r="D89" s="1121"/>
      <c r="E89" s="1122">
        <f t="shared" si="18"/>
        <v>0</v>
      </c>
      <c r="F89" s="1151" t="str">
        <f t="shared" si="21"/>
        <v/>
      </c>
      <c r="G89" s="1121"/>
      <c r="H89" s="1122">
        <f t="shared" si="16"/>
        <v>0</v>
      </c>
      <c r="I89" s="1121"/>
      <c r="J89" s="1123"/>
      <c r="K89" s="1121"/>
      <c r="L89" s="1122">
        <f t="shared" si="17"/>
        <v>0</v>
      </c>
      <c r="M89" s="1151" t="str">
        <f t="shared" si="22"/>
        <v/>
      </c>
      <c r="N89" s="1152" t="s">
        <v>3765</v>
      </c>
      <c r="O89" s="1121"/>
      <c r="P89" s="1121"/>
      <c r="Q89" s="1122">
        <f t="shared" si="20"/>
        <v>0</v>
      </c>
      <c r="R89" s="1151" t="str">
        <f t="shared" si="23"/>
        <v/>
      </c>
    </row>
    <row r="90" spans="1:18" ht="14.25">
      <c r="A90" s="1149">
        <f t="shared" si="19"/>
        <v>84</v>
      </c>
      <c r="B90" s="1150" t="s">
        <v>3766</v>
      </c>
      <c r="C90" s="1121"/>
      <c r="D90" s="1121"/>
      <c r="E90" s="1122">
        <f t="shared" si="18"/>
        <v>0</v>
      </c>
      <c r="F90" s="1151" t="str">
        <f t="shared" si="21"/>
        <v/>
      </c>
      <c r="G90" s="1121"/>
      <c r="H90" s="1122">
        <f t="shared" si="16"/>
        <v>0</v>
      </c>
      <c r="I90" s="1121"/>
      <c r="J90" s="1123"/>
      <c r="K90" s="1121"/>
      <c r="L90" s="1122">
        <f t="shared" si="17"/>
        <v>0</v>
      </c>
      <c r="M90" s="1151" t="str">
        <f t="shared" si="22"/>
        <v/>
      </c>
      <c r="N90" s="1158" t="s">
        <v>3767</v>
      </c>
      <c r="O90" s="1121"/>
      <c r="P90" s="1121"/>
      <c r="Q90" s="1122">
        <f t="shared" si="20"/>
        <v>0</v>
      </c>
      <c r="R90" s="1151" t="str">
        <f t="shared" si="23"/>
        <v/>
      </c>
    </row>
    <row r="91" spans="1:18" ht="14.25">
      <c r="A91" s="1149">
        <f t="shared" si="19"/>
        <v>85</v>
      </c>
      <c r="B91" s="1150" t="s">
        <v>3768</v>
      </c>
      <c r="C91" s="1121"/>
      <c r="D91" s="1121"/>
      <c r="E91" s="1122">
        <f t="shared" si="18"/>
        <v>0</v>
      </c>
      <c r="F91" s="1151" t="str">
        <f t="shared" si="21"/>
        <v/>
      </c>
      <c r="G91" s="1121"/>
      <c r="H91" s="1122">
        <f t="shared" si="16"/>
        <v>0</v>
      </c>
      <c r="I91" s="1121"/>
      <c r="J91" s="1123"/>
      <c r="K91" s="1121"/>
      <c r="L91" s="1122">
        <f t="shared" si="17"/>
        <v>0</v>
      </c>
      <c r="M91" s="1151" t="str">
        <f t="shared" si="22"/>
        <v/>
      </c>
      <c r="N91" s="1158" t="s">
        <v>3769</v>
      </c>
      <c r="O91" s="1121"/>
      <c r="P91" s="1121"/>
      <c r="Q91" s="1122">
        <f>+O91-P91</f>
        <v>0</v>
      </c>
      <c r="R91" s="1151" t="str">
        <f t="shared" si="23"/>
        <v/>
      </c>
    </row>
    <row r="92" spans="1:18" ht="14.25">
      <c r="A92" s="1149">
        <f t="shared" si="19"/>
        <v>86</v>
      </c>
      <c r="B92" s="1150" t="s">
        <v>3770</v>
      </c>
      <c r="C92" s="1121"/>
      <c r="D92" s="1121"/>
      <c r="E92" s="1122">
        <f t="shared" si="18"/>
        <v>0</v>
      </c>
      <c r="F92" s="1151" t="str">
        <f t="shared" si="21"/>
        <v/>
      </c>
      <c r="G92" s="1121"/>
      <c r="H92" s="1122">
        <f t="shared" si="16"/>
        <v>0</v>
      </c>
      <c r="I92" s="1121"/>
      <c r="J92" s="1123"/>
      <c r="K92" s="1121"/>
      <c r="L92" s="1122">
        <f>+E92-I92</f>
        <v>0</v>
      </c>
      <c r="M92" s="1151" t="str">
        <f t="shared" si="22"/>
        <v/>
      </c>
      <c r="N92" s="1158" t="s">
        <v>3771</v>
      </c>
      <c r="O92" s="1121"/>
      <c r="P92" s="1121"/>
      <c r="Q92" s="1122">
        <f>+O92-P92</f>
        <v>0</v>
      </c>
      <c r="R92" s="1151" t="str">
        <f t="shared" si="23"/>
        <v/>
      </c>
    </row>
    <row r="93" spans="1:18" ht="14.25">
      <c r="A93" s="1149">
        <f t="shared" si="19"/>
        <v>87</v>
      </c>
      <c r="B93" s="1150" t="s">
        <v>3772</v>
      </c>
      <c r="C93" s="1121"/>
      <c r="D93" s="1121"/>
      <c r="E93" s="1122">
        <f t="shared" si="18"/>
        <v>0</v>
      </c>
      <c r="F93" s="1151" t="str">
        <f t="shared" si="21"/>
        <v/>
      </c>
      <c r="G93" s="1121"/>
      <c r="H93" s="1122">
        <f t="shared" si="16"/>
        <v>0</v>
      </c>
      <c r="I93" s="1121"/>
      <c r="J93" s="1123"/>
      <c r="K93" s="1121"/>
      <c r="L93" s="1122">
        <f t="shared" si="17"/>
        <v>0</v>
      </c>
      <c r="M93" s="1151" t="str">
        <f t="shared" si="22"/>
        <v/>
      </c>
      <c r="N93" s="1150" t="s">
        <v>3773</v>
      </c>
      <c r="O93" s="1121"/>
      <c r="P93" s="1121"/>
      <c r="Q93" s="1122">
        <f t="shared" si="20"/>
        <v>0</v>
      </c>
      <c r="R93" s="1151" t="str">
        <f t="shared" si="23"/>
        <v/>
      </c>
    </row>
    <row r="94" spans="1:18" ht="14.25">
      <c r="A94" s="1149">
        <f t="shared" si="19"/>
        <v>88</v>
      </c>
      <c r="B94" s="1150" t="s">
        <v>3774</v>
      </c>
      <c r="C94" s="1121"/>
      <c r="D94" s="1121"/>
      <c r="E94" s="1122">
        <f t="shared" si="18"/>
        <v>0</v>
      </c>
      <c r="F94" s="1151" t="str">
        <f t="shared" si="21"/>
        <v/>
      </c>
      <c r="G94" s="1121"/>
      <c r="H94" s="1122">
        <f t="shared" si="16"/>
        <v>0</v>
      </c>
      <c r="I94" s="1121"/>
      <c r="J94" s="1123"/>
      <c r="K94" s="1121"/>
      <c r="L94" s="1122">
        <f t="shared" si="17"/>
        <v>0</v>
      </c>
      <c r="M94" s="1151" t="str">
        <f t="shared" si="22"/>
        <v/>
      </c>
      <c r="N94" s="1150" t="s">
        <v>3775</v>
      </c>
      <c r="O94" s="1121"/>
      <c r="P94" s="1121"/>
      <c r="Q94" s="1122">
        <f t="shared" si="20"/>
        <v>0</v>
      </c>
      <c r="R94" s="1151" t="str">
        <f t="shared" si="23"/>
        <v/>
      </c>
    </row>
    <row r="95" spans="1:18" ht="14.25">
      <c r="A95" s="1149">
        <f t="shared" si="19"/>
        <v>89</v>
      </c>
      <c r="B95" s="1150" t="s">
        <v>3776</v>
      </c>
      <c r="C95" s="1121"/>
      <c r="D95" s="1121"/>
      <c r="E95" s="1122">
        <f t="shared" si="18"/>
        <v>0</v>
      </c>
      <c r="F95" s="1151" t="str">
        <f t="shared" si="21"/>
        <v/>
      </c>
      <c r="G95" s="1121"/>
      <c r="H95" s="1122">
        <f t="shared" si="16"/>
        <v>0</v>
      </c>
      <c r="I95" s="1121"/>
      <c r="J95" s="1123"/>
      <c r="K95" s="1121"/>
      <c r="L95" s="1122">
        <f t="shared" si="17"/>
        <v>0</v>
      </c>
      <c r="M95" s="1151" t="str">
        <f t="shared" si="22"/>
        <v/>
      </c>
      <c r="N95" s="1158" t="s">
        <v>3777</v>
      </c>
      <c r="O95" s="1121"/>
      <c r="P95" s="1121"/>
      <c r="Q95" s="1122">
        <f t="shared" si="20"/>
        <v>0</v>
      </c>
      <c r="R95" s="1151" t="str">
        <f t="shared" si="23"/>
        <v/>
      </c>
    </row>
    <row r="96" spans="1:18" ht="14.25">
      <c r="A96" s="1149">
        <f t="shared" si="19"/>
        <v>90</v>
      </c>
      <c r="B96" s="1150" t="s">
        <v>3778</v>
      </c>
      <c r="C96" s="1121"/>
      <c r="D96" s="1121"/>
      <c r="E96" s="1122">
        <f t="shared" si="18"/>
        <v>0</v>
      </c>
      <c r="F96" s="1151" t="str">
        <f t="shared" si="21"/>
        <v/>
      </c>
      <c r="G96" s="1121"/>
      <c r="H96" s="1122">
        <f t="shared" si="16"/>
        <v>0</v>
      </c>
      <c r="I96" s="1121"/>
      <c r="J96" s="1123"/>
      <c r="K96" s="1121"/>
      <c r="L96" s="1122">
        <f t="shared" si="17"/>
        <v>0</v>
      </c>
      <c r="M96" s="1151" t="str">
        <f t="shared" si="22"/>
        <v/>
      </c>
      <c r="N96" s="1152" t="s">
        <v>3779</v>
      </c>
      <c r="O96" s="1122">
        <f>+O66+O72+O81+O86</f>
        <v>0</v>
      </c>
      <c r="P96" s="1122">
        <f>+P66+P72+P81+P86</f>
        <v>0</v>
      </c>
      <c r="Q96" s="1122">
        <f t="shared" si="20"/>
        <v>0</v>
      </c>
      <c r="R96" s="1151" t="str">
        <f t="shared" si="23"/>
        <v/>
      </c>
    </row>
    <row r="97" spans="1:18" ht="14.25">
      <c r="A97" s="1149">
        <f t="shared" si="19"/>
        <v>91</v>
      </c>
      <c r="B97" s="1150" t="s">
        <v>3780</v>
      </c>
      <c r="C97" s="1121"/>
      <c r="D97" s="1121"/>
      <c r="E97" s="1122">
        <f t="shared" si="18"/>
        <v>0</v>
      </c>
      <c r="F97" s="1151" t="str">
        <f t="shared" si="21"/>
        <v/>
      </c>
      <c r="G97" s="1121"/>
      <c r="H97" s="1122">
        <f t="shared" si="16"/>
        <v>0</v>
      </c>
      <c r="I97" s="1121"/>
      <c r="J97" s="1123"/>
      <c r="K97" s="1121"/>
      <c r="L97" s="1122">
        <f t="shared" si="17"/>
        <v>0</v>
      </c>
      <c r="M97" s="1151" t="str">
        <f t="shared" si="22"/>
        <v/>
      </c>
      <c r="N97" s="1152" t="s">
        <v>3781</v>
      </c>
      <c r="O97" s="1121"/>
      <c r="P97" s="1121"/>
      <c r="Q97" s="1122">
        <f t="shared" si="20"/>
        <v>0</v>
      </c>
      <c r="R97" s="1151" t="str">
        <f t="shared" si="23"/>
        <v/>
      </c>
    </row>
    <row r="98" spans="1:18" ht="14.25">
      <c r="A98" s="1149">
        <f t="shared" si="19"/>
        <v>92</v>
      </c>
      <c r="B98" s="1150" t="s">
        <v>3782</v>
      </c>
      <c r="C98" s="1122">
        <f>SUM(C99:C100)</f>
        <v>0</v>
      </c>
      <c r="D98" s="1122">
        <f>SUM(D99:D100)</f>
        <v>0</v>
      </c>
      <c r="E98" s="1122">
        <f>SUM(C98:D98)</f>
        <v>0</v>
      </c>
      <c r="F98" s="1151" t="str">
        <f t="shared" si="21"/>
        <v/>
      </c>
      <c r="G98" s="1122">
        <f>SUM(G99:G100)</f>
        <v>0</v>
      </c>
      <c r="H98" s="1122">
        <f>+E98-G98</f>
        <v>0</v>
      </c>
      <c r="I98" s="1121"/>
      <c r="J98" s="1123"/>
      <c r="K98" s="1121"/>
      <c r="L98" s="1122">
        <f t="shared" si="17"/>
        <v>0</v>
      </c>
      <c r="M98" s="1151" t="str">
        <f t="shared" si="22"/>
        <v/>
      </c>
      <c r="N98" s="1152" t="s">
        <v>3783</v>
      </c>
      <c r="O98" s="1122">
        <f>+G104</f>
        <v>0</v>
      </c>
      <c r="P98" s="1121"/>
      <c r="Q98" s="1122">
        <f t="shared" si="20"/>
        <v>0</v>
      </c>
      <c r="R98" s="1151" t="str">
        <f t="shared" si="23"/>
        <v/>
      </c>
    </row>
    <row r="99" spans="1:18" ht="14.25">
      <c r="A99" s="1149">
        <f t="shared" si="19"/>
        <v>93</v>
      </c>
      <c r="B99" s="1150" t="s">
        <v>3784</v>
      </c>
      <c r="C99" s="1121"/>
      <c r="D99" s="1121"/>
      <c r="E99" s="1122">
        <f t="shared" si="18"/>
        <v>0</v>
      </c>
      <c r="F99" s="1151" t="str">
        <f t="shared" si="21"/>
        <v/>
      </c>
      <c r="G99" s="1121"/>
      <c r="H99" s="1122">
        <f t="shared" si="16"/>
        <v>0</v>
      </c>
      <c r="I99" s="1121"/>
      <c r="J99" s="1123"/>
      <c r="K99" s="1121"/>
      <c r="L99" s="1122">
        <f t="shared" si="17"/>
        <v>0</v>
      </c>
      <c r="M99" s="1151" t="str">
        <f t="shared" si="22"/>
        <v/>
      </c>
      <c r="N99" s="1152" t="s">
        <v>3785</v>
      </c>
      <c r="O99" s="1121"/>
      <c r="P99" s="1121"/>
      <c r="Q99" s="1122">
        <f t="shared" si="20"/>
        <v>0</v>
      </c>
      <c r="R99" s="1151" t="str">
        <f t="shared" si="23"/>
        <v/>
      </c>
    </row>
    <row r="100" spans="1:18" ht="14.25">
      <c r="A100" s="1149">
        <f t="shared" si="19"/>
        <v>94</v>
      </c>
      <c r="B100" s="1150" t="s">
        <v>3786</v>
      </c>
      <c r="C100" s="1121"/>
      <c r="D100" s="1121"/>
      <c r="E100" s="1122">
        <f t="shared" si="18"/>
        <v>0</v>
      </c>
      <c r="F100" s="1151" t="str">
        <f t="shared" si="21"/>
        <v/>
      </c>
      <c r="G100" s="1121"/>
      <c r="H100" s="1122">
        <f t="shared" si="16"/>
        <v>0</v>
      </c>
      <c r="I100" s="1121"/>
      <c r="J100" s="1123"/>
      <c r="K100" s="1121"/>
      <c r="L100" s="1122">
        <f t="shared" si="17"/>
        <v>0</v>
      </c>
      <c r="M100" s="1151" t="str">
        <f t="shared" si="22"/>
        <v/>
      </c>
      <c r="N100" s="1152"/>
      <c r="O100" s="1121"/>
      <c r="P100" s="1121"/>
      <c r="Q100" s="1122">
        <f t="shared" si="20"/>
        <v>0</v>
      </c>
      <c r="R100" s="1151" t="str">
        <f t="shared" si="23"/>
        <v/>
      </c>
    </row>
    <row r="101" spans="1:18" ht="14.25">
      <c r="A101" s="1149">
        <f t="shared" si="19"/>
        <v>95</v>
      </c>
      <c r="B101" s="1150"/>
      <c r="C101" s="1121"/>
      <c r="D101" s="1121"/>
      <c r="E101" s="1121"/>
      <c r="F101" s="1123"/>
      <c r="G101" s="1121"/>
      <c r="H101" s="1121"/>
      <c r="I101" s="1121"/>
      <c r="J101" s="1123"/>
      <c r="K101" s="1121"/>
      <c r="L101" s="1121"/>
      <c r="M101" s="1123"/>
      <c r="N101" s="1152" t="s">
        <v>3787</v>
      </c>
      <c r="O101" s="1122">
        <f>+O96-O97-O98+O99</f>
        <v>0</v>
      </c>
      <c r="P101" s="1122">
        <f>+P96-P97-P98+P99</f>
        <v>0</v>
      </c>
      <c r="Q101" s="1122">
        <f t="shared" si="20"/>
        <v>0</v>
      </c>
      <c r="R101" s="1151" t="str">
        <f t="shared" si="23"/>
        <v/>
      </c>
    </row>
    <row r="102" spans="1:18">
      <c r="A102" s="1149">
        <f t="shared" si="19"/>
        <v>96</v>
      </c>
      <c r="B102" s="1150"/>
      <c r="C102" s="1121"/>
      <c r="D102" s="1121"/>
      <c r="E102" s="1121"/>
      <c r="F102" s="1123"/>
      <c r="G102" s="1121"/>
      <c r="H102" s="1121"/>
      <c r="I102" s="1121"/>
      <c r="J102" s="1123"/>
      <c r="K102" s="1121"/>
      <c r="L102" s="1121"/>
      <c r="M102" s="1123"/>
      <c r="N102" s="1152"/>
      <c r="O102" s="1121"/>
      <c r="P102" s="1121"/>
      <c r="Q102" s="1121"/>
      <c r="R102" s="1123"/>
    </row>
    <row r="103" spans="1:18" ht="14.25">
      <c r="A103" s="1149">
        <f t="shared" si="19"/>
        <v>97</v>
      </c>
      <c r="B103" s="1150"/>
      <c r="C103" s="1121"/>
      <c r="D103" s="1121"/>
      <c r="E103" s="1121"/>
      <c r="F103" s="1123"/>
      <c r="G103" s="1121"/>
      <c r="H103" s="1121"/>
      <c r="I103" s="1121"/>
      <c r="J103" s="1123"/>
      <c r="K103" s="1121"/>
      <c r="L103" s="1121"/>
      <c r="M103" s="1159"/>
      <c r="N103" s="1152" t="s">
        <v>3788</v>
      </c>
      <c r="O103" s="1122">
        <f>+O96+O63</f>
        <v>0</v>
      </c>
      <c r="P103" s="1121"/>
      <c r="Q103" s="1122">
        <f t="shared" si="20"/>
        <v>0</v>
      </c>
      <c r="R103" s="1151" t="str">
        <f>IF(AND(P103=0,OR(O103&gt;0,O103&lt;0)),+Q103/Q103,IFERROR(+Q103/P103,""))</f>
        <v/>
      </c>
    </row>
    <row r="104" spans="1:18" ht="14.25">
      <c r="A104" s="1149">
        <f t="shared" si="19"/>
        <v>98</v>
      </c>
      <c r="B104" s="1152" t="s">
        <v>3789</v>
      </c>
      <c r="C104" s="1122">
        <f>+C98+C87+C86+C81+C73+C63+C58+C57+C56+C55+C54+C53+C43+C33+C22+C21+C20+C19+C7+C6</f>
        <v>0</v>
      </c>
      <c r="D104" s="1122">
        <f>+D98+D87+D86+D81+D73+D63+D58+D57+D56+D55+D54+D53+D43+D33+D22+D21+D20+D19+D7+D6</f>
        <v>0</v>
      </c>
      <c r="E104" s="1122">
        <f>+E98+E87+E86+E81+E73+E63+E58+E57+E56+E55+E54+E53+E43+E33+E22+E21+E20+E19+E7+E6</f>
        <v>0</v>
      </c>
      <c r="F104" s="1151" t="str">
        <f>IF(C104=0,"",IFERROR(+E104/$E$104,""))</f>
        <v/>
      </c>
      <c r="G104" s="1122">
        <f>+G98+G87+G86+G81+G73+G63+G58+G57+G56+G55+G54+G53+G43+G33+G22+G21+G20+G19+G7+G6</f>
        <v>0</v>
      </c>
      <c r="H104" s="1122">
        <f>+H98+H87+H86+H81+H73+H63+H58+H57+H56+H55+H54+H53+H43+H33+H22+H21+H20+H19+H7+H6</f>
        <v>0</v>
      </c>
      <c r="I104" s="1121"/>
      <c r="J104" s="1123"/>
      <c r="K104" s="1121"/>
      <c r="L104" s="1122">
        <f>+E104-I104</f>
        <v>0</v>
      </c>
      <c r="M104" s="1151" t="str">
        <f>IF(AND(I104=0,OR(E104&gt;0,E104&lt;0)),+L104/L104,IFERROR(+L104/I104,""))</f>
        <v/>
      </c>
      <c r="N104" s="1152" t="s">
        <v>3790</v>
      </c>
      <c r="O104" s="1122">
        <f>+O101+O64</f>
        <v>0</v>
      </c>
      <c r="P104" s="1122">
        <f>+P101+P64</f>
        <v>0</v>
      </c>
      <c r="Q104" s="1122">
        <f t="shared" si="20"/>
        <v>0</v>
      </c>
      <c r="R104" s="1151" t="str">
        <f>IF(AND(P104=0,OR(O104&gt;0,O104&lt;0)),+Q104/Q104,IFERROR(+Q104/P104,""))</f>
        <v/>
      </c>
    </row>
    <row r="105" spans="1:18">
      <c r="B105" s="1161"/>
      <c r="C105" s="1161"/>
      <c r="D105" s="1161"/>
      <c r="E105" s="1161"/>
      <c r="F105" s="1161"/>
      <c r="G105" s="1141"/>
      <c r="H105" s="1141"/>
      <c r="I105" s="1141"/>
      <c r="J105" s="1141"/>
      <c r="K105" s="1141"/>
      <c r="L105" s="1141"/>
      <c r="M105" s="1141"/>
      <c r="N105" s="1161"/>
    </row>
    <row r="106" spans="1:18" ht="14.25">
      <c r="A106" s="1161" t="s">
        <v>3603</v>
      </c>
      <c r="B106" s="1140"/>
      <c r="C106" s="1162"/>
      <c r="D106" s="1162"/>
      <c r="E106" s="1162"/>
      <c r="F106" s="1140"/>
      <c r="G106" s="1140"/>
      <c r="H106" s="1140"/>
      <c r="I106" s="1140"/>
      <c r="J106" s="1140"/>
      <c r="K106" s="1140"/>
      <c r="L106" s="1140"/>
      <c r="M106" s="1140"/>
      <c r="N106" s="1140"/>
    </row>
    <row r="107" spans="1:18" ht="14.25">
      <c r="A107" s="1163">
        <v>1</v>
      </c>
      <c r="B107" s="1140" t="s">
        <v>3791</v>
      </c>
      <c r="C107" s="1162"/>
      <c r="D107" s="1162"/>
      <c r="E107" s="1162"/>
      <c r="F107" s="1162"/>
      <c r="G107" s="1162"/>
      <c r="H107" s="1162"/>
      <c r="I107" s="1140"/>
      <c r="J107" s="1140"/>
      <c r="K107" s="1140"/>
      <c r="L107" s="1140"/>
      <c r="M107" s="1140"/>
      <c r="N107" s="1140"/>
    </row>
    <row r="108" spans="1:18" ht="14.25">
      <c r="A108" s="1163">
        <v>2</v>
      </c>
      <c r="B108" s="1140" t="s">
        <v>3792</v>
      </c>
      <c r="C108" s="1162"/>
      <c r="D108" s="1162"/>
      <c r="E108" s="1162"/>
      <c r="F108" s="1140"/>
      <c r="G108" s="1140"/>
      <c r="H108" s="1140"/>
      <c r="I108" s="1140"/>
      <c r="J108" s="1140"/>
      <c r="K108" s="1140"/>
      <c r="L108" s="1140"/>
      <c r="M108" s="1140"/>
      <c r="N108" s="1140"/>
    </row>
    <row r="109" spans="1:18" ht="14.25">
      <c r="A109" s="1163">
        <v>3</v>
      </c>
      <c r="B109" s="1139" t="s">
        <v>3793</v>
      </c>
      <c r="G109" s="1140"/>
      <c r="H109" s="1140"/>
    </row>
    <row r="110" spans="1:18" ht="14.25">
      <c r="A110" s="1163">
        <v>4</v>
      </c>
      <c r="B110" s="1139" t="s">
        <v>3794</v>
      </c>
      <c r="G110" s="1140"/>
      <c r="H110" s="1140"/>
    </row>
    <row r="111" spans="1:18" ht="14.25">
      <c r="A111" s="1160">
        <v>5</v>
      </c>
      <c r="B111" s="1139" t="s">
        <v>3795</v>
      </c>
      <c r="C111" s="1138"/>
      <c r="D111" s="1138"/>
      <c r="E111" s="1138"/>
    </row>
  </sheetData>
  <mergeCells count="8">
    <mergeCell ref="A3:A5"/>
    <mergeCell ref="P2:R2"/>
    <mergeCell ref="Q3:R3"/>
    <mergeCell ref="B3:B4"/>
    <mergeCell ref="N3:N4"/>
    <mergeCell ref="C3:H3"/>
    <mergeCell ref="I3:K3"/>
    <mergeCell ref="L3:M3"/>
  </mergeCells>
  <phoneticPr fontId="6" type="noConversion"/>
  <pageMargins left="0" right="0" top="0" bottom="0" header="0" footer="0"/>
  <pageSetup paperSize="9" scale="3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M287"/>
  <sheetViews>
    <sheetView view="pageBreakPreview" topLeftCell="A254" zoomScaleNormal="100" zoomScaleSheetLayoutView="100" workbookViewId="0">
      <selection activeCell="A283" sqref="A283:B283"/>
    </sheetView>
  </sheetViews>
  <sheetFormatPr defaultColWidth="15.625" defaultRowHeight="15.75"/>
  <cols>
    <col min="1" max="2" width="5.625" style="2261" customWidth="1"/>
    <col min="3" max="3" width="50.625" style="2261" customWidth="1"/>
    <col min="4" max="16384" width="15.625" style="2261"/>
  </cols>
  <sheetData>
    <row r="1" spans="1:13" ht="16.5">
      <c r="A1" s="2259" t="str">
        <f>+封面!A3&amp;" "&amp;封面!A2</f>
        <v xml:space="preserve">        保險股份有限公司(○○分公司) 年度(月、季、半年)報表</v>
      </c>
      <c r="B1" s="2260"/>
      <c r="C1" s="2260"/>
    </row>
    <row r="2" spans="1:13" ht="16.5" customHeight="1">
      <c r="A2" s="2262" t="s">
        <v>5065</v>
      </c>
      <c r="B2" s="2263"/>
      <c r="C2" s="2263"/>
      <c r="J2" s="2264"/>
      <c r="L2" s="2265"/>
      <c r="M2" s="2266" t="s">
        <v>5066</v>
      </c>
    </row>
    <row r="3" spans="1:13" ht="16.5">
      <c r="A3" s="3128" t="s">
        <v>5067</v>
      </c>
      <c r="B3" s="3128" t="s">
        <v>5068</v>
      </c>
      <c r="C3" s="3128"/>
      <c r="D3" s="3128" t="s">
        <v>5069</v>
      </c>
      <c r="E3" s="3128"/>
      <c r="F3" s="3128"/>
      <c r="G3" s="3128"/>
      <c r="H3" s="3128" t="s">
        <v>5070</v>
      </c>
      <c r="I3" s="3128"/>
      <c r="J3" s="3128"/>
      <c r="K3" s="3128" t="s">
        <v>5071</v>
      </c>
      <c r="L3" s="3128"/>
      <c r="M3" s="2267" t="s">
        <v>5069</v>
      </c>
    </row>
    <row r="4" spans="1:13" ht="33">
      <c r="A4" s="3128"/>
      <c r="B4" s="3128"/>
      <c r="C4" s="3128"/>
      <c r="D4" s="2267" t="s">
        <v>5072</v>
      </c>
      <c r="E4" s="2267" t="s">
        <v>5073</v>
      </c>
      <c r="F4" s="2267" t="s">
        <v>5074</v>
      </c>
      <c r="G4" s="2267" t="s">
        <v>5075</v>
      </c>
      <c r="H4" s="2267" t="s">
        <v>5072</v>
      </c>
      <c r="I4" s="2267" t="s">
        <v>5073</v>
      </c>
      <c r="J4" s="2267" t="s">
        <v>5075</v>
      </c>
      <c r="K4" s="2267" t="s">
        <v>5076</v>
      </c>
      <c r="L4" s="2267" t="s">
        <v>309</v>
      </c>
      <c r="M4" s="2267" t="s">
        <v>5077</v>
      </c>
    </row>
    <row r="5" spans="1:13" ht="16.5" customHeight="1">
      <c r="A5" s="3128"/>
      <c r="B5" s="3129" t="s">
        <v>310</v>
      </c>
      <c r="C5" s="3130"/>
      <c r="D5" s="2267" t="s">
        <v>311</v>
      </c>
      <c r="E5" s="2268" t="s">
        <v>312</v>
      </c>
      <c r="F5" s="2268" t="s">
        <v>313</v>
      </c>
      <c r="G5" s="2268" t="s">
        <v>314</v>
      </c>
      <c r="H5" s="2268" t="s">
        <v>315</v>
      </c>
      <c r="I5" s="2268" t="s">
        <v>316</v>
      </c>
      <c r="J5" s="2268" t="s">
        <v>176</v>
      </c>
      <c r="K5" s="2268" t="s">
        <v>177</v>
      </c>
      <c r="L5" s="2268" t="s">
        <v>178</v>
      </c>
      <c r="M5" s="2269" t="s">
        <v>484</v>
      </c>
    </row>
    <row r="6" spans="1:13" ht="16.5">
      <c r="A6" s="2270">
        <v>1</v>
      </c>
      <c r="B6" s="3135" t="s">
        <v>5078</v>
      </c>
      <c r="C6" s="2271" t="s">
        <v>5079</v>
      </c>
      <c r="D6" s="2272"/>
      <c r="E6" s="2273"/>
      <c r="F6" s="2272"/>
      <c r="G6" s="2272"/>
      <c r="H6" s="2272"/>
      <c r="I6" s="2273"/>
      <c r="J6" s="2272"/>
      <c r="K6" s="2272"/>
      <c r="L6" s="2273"/>
      <c r="M6" s="2274"/>
    </row>
    <row r="7" spans="1:13" ht="16.5">
      <c r="A7" s="2270">
        <f t="shared" ref="A7:A70" si="0">A6+1</f>
        <v>2</v>
      </c>
      <c r="B7" s="3135"/>
      <c r="C7" s="2271" t="s">
        <v>5080</v>
      </c>
      <c r="D7" s="2272"/>
      <c r="E7" s="2273"/>
      <c r="F7" s="2272"/>
      <c r="G7" s="2272"/>
      <c r="H7" s="2272"/>
      <c r="I7" s="2273"/>
      <c r="J7" s="2272"/>
      <c r="K7" s="2272"/>
      <c r="L7" s="2273"/>
      <c r="M7" s="2274"/>
    </row>
    <row r="8" spans="1:13" ht="16.5">
      <c r="A8" s="2270">
        <f t="shared" si="0"/>
        <v>3</v>
      </c>
      <c r="B8" s="3135"/>
      <c r="C8" s="2275" t="s">
        <v>5081</v>
      </c>
      <c r="D8" s="2272"/>
      <c r="E8" s="2273"/>
      <c r="F8" s="2272"/>
      <c r="G8" s="2272"/>
      <c r="H8" s="2272"/>
      <c r="I8" s="2273"/>
      <c r="J8" s="2272"/>
      <c r="K8" s="2272"/>
      <c r="L8" s="2273"/>
      <c r="M8" s="2274"/>
    </row>
    <row r="9" spans="1:13" ht="16.5">
      <c r="A9" s="2270">
        <f t="shared" si="0"/>
        <v>4</v>
      </c>
      <c r="B9" s="3135"/>
      <c r="C9" s="2276" t="s">
        <v>5082</v>
      </c>
      <c r="D9" s="2272"/>
      <c r="E9" s="2273"/>
      <c r="F9" s="2272"/>
      <c r="G9" s="2272"/>
      <c r="H9" s="2272"/>
      <c r="I9" s="2273"/>
      <c r="J9" s="2272"/>
      <c r="K9" s="2272"/>
      <c r="L9" s="2273"/>
      <c r="M9" s="2274"/>
    </row>
    <row r="10" spans="1:13" ht="16.5">
      <c r="A10" s="2270">
        <f t="shared" si="0"/>
        <v>5</v>
      </c>
      <c r="B10" s="3135"/>
      <c r="C10" s="2276" t="s">
        <v>5083</v>
      </c>
      <c r="D10" s="2272"/>
      <c r="E10" s="2273"/>
      <c r="F10" s="2272"/>
      <c r="G10" s="2272"/>
      <c r="H10" s="2272"/>
      <c r="I10" s="2273"/>
      <c r="J10" s="2272"/>
      <c r="K10" s="2272"/>
      <c r="L10" s="2273"/>
      <c r="M10" s="2274"/>
    </row>
    <row r="11" spans="1:13" ht="16.5">
      <c r="A11" s="2270">
        <f t="shared" si="0"/>
        <v>6</v>
      </c>
      <c r="B11" s="3135"/>
      <c r="C11" s="2275" t="s">
        <v>5084</v>
      </c>
      <c r="D11" s="2272"/>
      <c r="E11" s="2273"/>
      <c r="F11" s="2272"/>
      <c r="G11" s="2272"/>
      <c r="H11" s="2272"/>
      <c r="I11" s="2273"/>
      <c r="J11" s="2272"/>
      <c r="K11" s="2272"/>
      <c r="L11" s="2273"/>
      <c r="M11" s="2274"/>
    </row>
    <row r="12" spans="1:13" ht="33">
      <c r="A12" s="2270">
        <f t="shared" si="0"/>
        <v>7</v>
      </c>
      <c r="B12" s="3135" t="s">
        <v>5085</v>
      </c>
      <c r="C12" s="2275" t="s">
        <v>5086</v>
      </c>
      <c r="D12" s="2272"/>
      <c r="E12" s="2273"/>
      <c r="F12" s="2272"/>
      <c r="G12" s="2272"/>
      <c r="H12" s="2272"/>
      <c r="I12" s="2273"/>
      <c r="J12" s="2272"/>
      <c r="K12" s="2272"/>
      <c r="L12" s="2273"/>
      <c r="M12" s="2274"/>
    </row>
    <row r="13" spans="1:13" ht="33">
      <c r="A13" s="2270">
        <f t="shared" si="0"/>
        <v>8</v>
      </c>
      <c r="B13" s="3135"/>
      <c r="C13" s="2275" t="s">
        <v>5087</v>
      </c>
      <c r="D13" s="2272"/>
      <c r="E13" s="2273"/>
      <c r="F13" s="2272"/>
      <c r="G13" s="2272"/>
      <c r="H13" s="2272"/>
      <c r="I13" s="2273"/>
      <c r="J13" s="2272"/>
      <c r="K13" s="2272"/>
      <c r="L13" s="2273"/>
      <c r="M13" s="2274"/>
    </row>
    <row r="14" spans="1:13" ht="16.5">
      <c r="A14" s="2270">
        <f t="shared" si="0"/>
        <v>9</v>
      </c>
      <c r="B14" s="3135"/>
      <c r="C14" s="2276" t="s">
        <v>5088</v>
      </c>
      <c r="D14" s="2272"/>
      <c r="E14" s="2273"/>
      <c r="F14" s="2272"/>
      <c r="G14" s="2272"/>
      <c r="H14" s="2272"/>
      <c r="I14" s="2273"/>
      <c r="J14" s="2272"/>
      <c r="K14" s="2272"/>
      <c r="L14" s="2273"/>
      <c r="M14" s="2274"/>
    </row>
    <row r="15" spans="1:13" ht="16.5">
      <c r="A15" s="2270">
        <f t="shared" si="0"/>
        <v>10</v>
      </c>
      <c r="B15" s="3135"/>
      <c r="C15" s="2277" t="s">
        <v>5089</v>
      </c>
      <c r="D15" s="2272"/>
      <c r="E15" s="2273"/>
      <c r="F15" s="2272"/>
      <c r="G15" s="2272"/>
      <c r="H15" s="2272"/>
      <c r="I15" s="2273"/>
      <c r="J15" s="2272"/>
      <c r="K15" s="2272"/>
      <c r="L15" s="2273"/>
      <c r="M15" s="2274"/>
    </row>
    <row r="16" spans="1:13" ht="16.5">
      <c r="A16" s="2270">
        <f t="shared" si="0"/>
        <v>11</v>
      </c>
      <c r="B16" s="3135"/>
      <c r="C16" s="2277" t="s">
        <v>5090</v>
      </c>
      <c r="D16" s="2272"/>
      <c r="E16" s="2273"/>
      <c r="F16" s="2272"/>
      <c r="G16" s="2272"/>
      <c r="H16" s="2272"/>
      <c r="I16" s="2273"/>
      <c r="J16" s="2272"/>
      <c r="K16" s="2272"/>
      <c r="L16" s="2273"/>
      <c r="M16" s="2274"/>
    </row>
    <row r="17" spans="1:13" ht="16.5">
      <c r="A17" s="2270">
        <f t="shared" si="0"/>
        <v>12</v>
      </c>
      <c r="B17" s="3135"/>
      <c r="C17" s="2277" t="s">
        <v>5091</v>
      </c>
      <c r="D17" s="2272"/>
      <c r="E17" s="2273"/>
      <c r="F17" s="2272"/>
      <c r="G17" s="2272"/>
      <c r="H17" s="2272"/>
      <c r="I17" s="2273"/>
      <c r="J17" s="2272"/>
      <c r="K17" s="2272"/>
      <c r="L17" s="2273"/>
      <c r="M17" s="2274"/>
    </row>
    <row r="18" spans="1:13" ht="16.5">
      <c r="A18" s="2270">
        <f t="shared" si="0"/>
        <v>13</v>
      </c>
      <c r="B18" s="3135"/>
      <c r="C18" s="2277" t="s">
        <v>5092</v>
      </c>
      <c r="D18" s="2272"/>
      <c r="E18" s="2273"/>
      <c r="F18" s="2272"/>
      <c r="G18" s="2272"/>
      <c r="H18" s="2272"/>
      <c r="I18" s="2273"/>
      <c r="J18" s="2272"/>
      <c r="K18" s="2272"/>
      <c r="L18" s="2273"/>
      <c r="M18" s="2274"/>
    </row>
    <row r="19" spans="1:13" ht="16.5">
      <c r="A19" s="2270">
        <f t="shared" si="0"/>
        <v>14</v>
      </c>
      <c r="B19" s="3135"/>
      <c r="C19" s="2277" t="s">
        <v>5093</v>
      </c>
      <c r="D19" s="2272"/>
      <c r="E19" s="2273"/>
      <c r="F19" s="2272"/>
      <c r="G19" s="2272"/>
      <c r="H19" s="2272"/>
      <c r="I19" s="2273"/>
      <c r="J19" s="2272"/>
      <c r="K19" s="2272"/>
      <c r="L19" s="2273"/>
      <c r="M19" s="2274"/>
    </row>
    <row r="20" spans="1:13" ht="16.5">
      <c r="A20" s="2270">
        <f t="shared" si="0"/>
        <v>15</v>
      </c>
      <c r="B20" s="3135"/>
      <c r="C20" s="2277" t="s">
        <v>5094</v>
      </c>
      <c r="D20" s="2272"/>
      <c r="E20" s="2273"/>
      <c r="F20" s="2272"/>
      <c r="G20" s="2272"/>
      <c r="H20" s="2272"/>
      <c r="I20" s="2273"/>
      <c r="J20" s="2272"/>
      <c r="K20" s="2272"/>
      <c r="L20" s="2273"/>
      <c r="M20" s="2274"/>
    </row>
    <row r="21" spans="1:13" ht="16.5">
      <c r="A21" s="2270">
        <f t="shared" si="0"/>
        <v>16</v>
      </c>
      <c r="B21" s="3135"/>
      <c r="C21" s="2277" t="s">
        <v>5095</v>
      </c>
      <c r="D21" s="2272"/>
      <c r="E21" s="2273"/>
      <c r="F21" s="2272"/>
      <c r="G21" s="2272"/>
      <c r="H21" s="2272"/>
      <c r="I21" s="2273"/>
      <c r="J21" s="2272"/>
      <c r="K21" s="2272"/>
      <c r="L21" s="2273"/>
      <c r="M21" s="2274"/>
    </row>
    <row r="22" spans="1:13" ht="16.5">
      <c r="A22" s="2270">
        <f t="shared" si="0"/>
        <v>17</v>
      </c>
      <c r="B22" s="3135"/>
      <c r="C22" s="2277" t="s">
        <v>5096</v>
      </c>
      <c r="D22" s="2272"/>
      <c r="E22" s="2273"/>
      <c r="F22" s="2272"/>
      <c r="G22" s="2272"/>
      <c r="H22" s="2272"/>
      <c r="I22" s="2273"/>
      <c r="J22" s="2272"/>
      <c r="K22" s="2272"/>
      <c r="L22" s="2273"/>
      <c r="M22" s="2278"/>
    </row>
    <row r="23" spans="1:13" ht="16.5">
      <c r="A23" s="2270">
        <f t="shared" si="0"/>
        <v>18</v>
      </c>
      <c r="B23" s="3135"/>
      <c r="C23" s="2277" t="s">
        <v>5097</v>
      </c>
      <c r="D23" s="2272"/>
      <c r="E23" s="2273"/>
      <c r="F23" s="2272"/>
      <c r="G23" s="2272"/>
      <c r="H23" s="2272"/>
      <c r="I23" s="2273"/>
      <c r="J23" s="2272"/>
      <c r="K23" s="2272"/>
      <c r="L23" s="2273"/>
      <c r="M23" s="2274"/>
    </row>
    <row r="24" spans="1:13" ht="16.5">
      <c r="A24" s="2270">
        <f t="shared" si="0"/>
        <v>19</v>
      </c>
      <c r="B24" s="3135"/>
      <c r="C24" s="2277" t="s">
        <v>5098</v>
      </c>
      <c r="D24" s="2272"/>
      <c r="E24" s="2273"/>
      <c r="F24" s="2272"/>
      <c r="G24" s="2272"/>
      <c r="H24" s="2272"/>
      <c r="I24" s="2273"/>
      <c r="J24" s="2272"/>
      <c r="K24" s="2272"/>
      <c r="L24" s="2273"/>
      <c r="M24" s="2274"/>
    </row>
    <row r="25" spans="1:13" ht="16.5">
      <c r="A25" s="2270">
        <f t="shared" si="0"/>
        <v>20</v>
      </c>
      <c r="B25" s="3135"/>
      <c r="C25" s="2277" t="s">
        <v>5099</v>
      </c>
      <c r="D25" s="2272"/>
      <c r="E25" s="2273"/>
      <c r="F25" s="2272"/>
      <c r="G25" s="2272"/>
      <c r="H25" s="2272"/>
      <c r="I25" s="2273"/>
      <c r="J25" s="2272"/>
      <c r="K25" s="2272"/>
      <c r="L25" s="2273"/>
      <c r="M25" s="2274"/>
    </row>
    <row r="26" spans="1:13" ht="16.5">
      <c r="A26" s="2270">
        <f t="shared" si="0"/>
        <v>21</v>
      </c>
      <c r="B26" s="3135"/>
      <c r="C26" s="2277" t="s">
        <v>5100</v>
      </c>
      <c r="D26" s="2272"/>
      <c r="E26" s="2273"/>
      <c r="F26" s="2272"/>
      <c r="G26" s="2272"/>
      <c r="H26" s="2272"/>
      <c r="I26" s="2273"/>
      <c r="J26" s="2272"/>
      <c r="K26" s="2272"/>
      <c r="L26" s="2273"/>
      <c r="M26" s="2274"/>
    </row>
    <row r="27" spans="1:13" ht="16.5">
      <c r="A27" s="2270">
        <f t="shared" si="0"/>
        <v>22</v>
      </c>
      <c r="B27" s="3135"/>
      <c r="C27" s="2276" t="s">
        <v>5101</v>
      </c>
      <c r="D27" s="2272"/>
      <c r="E27" s="2273"/>
      <c r="F27" s="2272"/>
      <c r="G27" s="2272"/>
      <c r="H27" s="2272"/>
      <c r="I27" s="2273"/>
      <c r="J27" s="2272"/>
      <c r="K27" s="2272"/>
      <c r="L27" s="2273"/>
      <c r="M27" s="2274"/>
    </row>
    <row r="28" spans="1:13" ht="16.5">
      <c r="A28" s="2270">
        <f t="shared" si="0"/>
        <v>23</v>
      </c>
      <c r="B28" s="3135"/>
      <c r="C28" s="2277" t="s">
        <v>5102</v>
      </c>
      <c r="D28" s="2272"/>
      <c r="E28" s="2273"/>
      <c r="F28" s="2272"/>
      <c r="G28" s="2272"/>
      <c r="H28" s="2272"/>
      <c r="I28" s="2273"/>
      <c r="J28" s="2272"/>
      <c r="K28" s="2272"/>
      <c r="L28" s="2273"/>
      <c r="M28" s="2274"/>
    </row>
    <row r="29" spans="1:13" ht="16.5">
      <c r="A29" s="2270">
        <f t="shared" si="0"/>
        <v>24</v>
      </c>
      <c r="B29" s="3135"/>
      <c r="C29" s="2279" t="s">
        <v>5103</v>
      </c>
      <c r="D29" s="2272"/>
      <c r="E29" s="2273"/>
      <c r="F29" s="2272"/>
      <c r="G29" s="2272"/>
      <c r="H29" s="2272"/>
      <c r="I29" s="2273"/>
      <c r="J29" s="2272"/>
      <c r="K29" s="2272"/>
      <c r="L29" s="2273"/>
      <c r="M29" s="2278"/>
    </row>
    <row r="30" spans="1:13" ht="16.5">
      <c r="A30" s="2270">
        <f t="shared" si="0"/>
        <v>25</v>
      </c>
      <c r="B30" s="3135"/>
      <c r="C30" s="2279" t="s">
        <v>5104</v>
      </c>
      <c r="D30" s="2272"/>
      <c r="E30" s="2273"/>
      <c r="F30" s="2272"/>
      <c r="G30" s="2272"/>
      <c r="H30" s="2272"/>
      <c r="I30" s="2273"/>
      <c r="J30" s="2272"/>
      <c r="K30" s="2272"/>
      <c r="L30" s="2273"/>
      <c r="M30" s="2274"/>
    </row>
    <row r="31" spans="1:13" ht="16.5">
      <c r="A31" s="2270">
        <f t="shared" si="0"/>
        <v>26</v>
      </c>
      <c r="B31" s="3135"/>
      <c r="C31" s="2279" t="s">
        <v>5105</v>
      </c>
      <c r="D31" s="2272"/>
      <c r="E31" s="2273"/>
      <c r="F31" s="2272"/>
      <c r="G31" s="2272"/>
      <c r="H31" s="2272"/>
      <c r="I31" s="2273"/>
      <c r="J31" s="2272"/>
      <c r="K31" s="2272"/>
      <c r="L31" s="2273"/>
      <c r="M31" s="2274"/>
    </row>
    <row r="32" spans="1:13">
      <c r="A32" s="2270">
        <f t="shared" si="0"/>
        <v>27</v>
      </c>
      <c r="B32" s="3135"/>
      <c r="C32" s="2279" t="s">
        <v>739</v>
      </c>
      <c r="D32" s="2272"/>
      <c r="E32" s="2273"/>
      <c r="F32" s="2272"/>
      <c r="G32" s="2272"/>
      <c r="H32" s="2272"/>
      <c r="I32" s="2273"/>
      <c r="J32" s="2272"/>
      <c r="K32" s="2272"/>
      <c r="L32" s="2273"/>
      <c r="M32" s="2274"/>
    </row>
    <row r="33" spans="1:13" ht="16.5">
      <c r="A33" s="2270">
        <f t="shared" si="0"/>
        <v>28</v>
      </c>
      <c r="B33" s="3135"/>
      <c r="C33" s="2279" t="s">
        <v>5106</v>
      </c>
      <c r="D33" s="2272"/>
      <c r="E33" s="2273"/>
      <c r="F33" s="2272"/>
      <c r="G33" s="2272"/>
      <c r="H33" s="2272"/>
      <c r="I33" s="2273"/>
      <c r="J33" s="2272"/>
      <c r="K33" s="2272"/>
      <c r="L33" s="2273"/>
      <c r="M33" s="2274"/>
    </row>
    <row r="34" spans="1:13" ht="16.5">
      <c r="A34" s="2270">
        <f t="shared" si="0"/>
        <v>29</v>
      </c>
      <c r="B34" s="3135"/>
      <c r="C34" s="2277" t="s">
        <v>5107</v>
      </c>
      <c r="D34" s="2272"/>
      <c r="E34" s="2273"/>
      <c r="F34" s="2272"/>
      <c r="G34" s="2272"/>
      <c r="H34" s="2272"/>
      <c r="I34" s="2273"/>
      <c r="J34" s="2272"/>
      <c r="K34" s="2272"/>
      <c r="L34" s="2273"/>
      <c r="M34" s="2274"/>
    </row>
    <row r="35" spans="1:13" ht="16.5">
      <c r="A35" s="2270">
        <f t="shared" si="0"/>
        <v>30</v>
      </c>
      <c r="B35" s="3135"/>
      <c r="C35" s="2279" t="s">
        <v>5103</v>
      </c>
      <c r="D35" s="2272"/>
      <c r="E35" s="2273"/>
      <c r="F35" s="2272"/>
      <c r="G35" s="2272"/>
      <c r="H35" s="2272"/>
      <c r="I35" s="2273"/>
      <c r="J35" s="2272"/>
      <c r="K35" s="2272"/>
      <c r="L35" s="2273"/>
      <c r="M35" s="2278"/>
    </row>
    <row r="36" spans="1:13" ht="16.5">
      <c r="A36" s="2270">
        <f t="shared" si="0"/>
        <v>31</v>
      </c>
      <c r="B36" s="3135"/>
      <c r="C36" s="2279" t="s">
        <v>5104</v>
      </c>
      <c r="D36" s="2272"/>
      <c r="E36" s="2273"/>
      <c r="F36" s="2272"/>
      <c r="G36" s="2272"/>
      <c r="H36" s="2272"/>
      <c r="I36" s="2273"/>
      <c r="J36" s="2272"/>
      <c r="K36" s="2272"/>
      <c r="L36" s="2273"/>
      <c r="M36" s="2274"/>
    </row>
    <row r="37" spans="1:13" ht="16.5">
      <c r="A37" s="2270">
        <f t="shared" si="0"/>
        <v>32</v>
      </c>
      <c r="B37" s="3135"/>
      <c r="C37" s="2279" t="s">
        <v>5105</v>
      </c>
      <c r="D37" s="2272"/>
      <c r="E37" s="2273"/>
      <c r="F37" s="2272"/>
      <c r="G37" s="2272"/>
      <c r="H37" s="2272"/>
      <c r="I37" s="2273"/>
      <c r="J37" s="2272"/>
      <c r="K37" s="2272"/>
      <c r="L37" s="2273"/>
      <c r="M37" s="2274"/>
    </row>
    <row r="38" spans="1:13">
      <c r="A38" s="2270">
        <f t="shared" si="0"/>
        <v>33</v>
      </c>
      <c r="B38" s="3135"/>
      <c r="C38" s="2279" t="s">
        <v>739</v>
      </c>
      <c r="D38" s="2272"/>
      <c r="E38" s="2273"/>
      <c r="F38" s="2272"/>
      <c r="G38" s="2272"/>
      <c r="H38" s="2272"/>
      <c r="I38" s="2273"/>
      <c r="J38" s="2272"/>
      <c r="K38" s="2272"/>
      <c r="L38" s="2273"/>
      <c r="M38" s="2274"/>
    </row>
    <row r="39" spans="1:13" ht="16.5">
      <c r="A39" s="2270">
        <f t="shared" si="0"/>
        <v>34</v>
      </c>
      <c r="B39" s="3135"/>
      <c r="C39" s="2279" t="s">
        <v>5106</v>
      </c>
      <c r="D39" s="2272"/>
      <c r="E39" s="2273"/>
      <c r="F39" s="2272"/>
      <c r="G39" s="2272"/>
      <c r="H39" s="2272"/>
      <c r="I39" s="2273"/>
      <c r="J39" s="2272"/>
      <c r="K39" s="2272"/>
      <c r="L39" s="2273"/>
      <c r="M39" s="2274"/>
    </row>
    <row r="40" spans="1:13" ht="33">
      <c r="A40" s="2270">
        <f t="shared" si="0"/>
        <v>35</v>
      </c>
      <c r="B40" s="3135"/>
      <c r="C40" s="2275" t="s">
        <v>5108</v>
      </c>
      <c r="D40" s="2272"/>
      <c r="E40" s="2273"/>
      <c r="F40" s="2272"/>
      <c r="G40" s="2272"/>
      <c r="H40" s="2272"/>
      <c r="I40" s="2273"/>
      <c r="J40" s="2272"/>
      <c r="K40" s="2272"/>
      <c r="L40" s="2273"/>
      <c r="M40" s="2274"/>
    </row>
    <row r="41" spans="1:13" ht="16.5">
      <c r="A41" s="2270">
        <f t="shared" si="0"/>
        <v>36</v>
      </c>
      <c r="B41" s="3135"/>
      <c r="C41" s="2276" t="s">
        <v>5088</v>
      </c>
      <c r="D41" s="2272"/>
      <c r="E41" s="2273"/>
      <c r="F41" s="2272"/>
      <c r="G41" s="2272"/>
      <c r="H41" s="2272"/>
      <c r="I41" s="2273"/>
      <c r="J41" s="2272"/>
      <c r="K41" s="2272"/>
      <c r="L41" s="2273"/>
      <c r="M41" s="2274"/>
    </row>
    <row r="42" spans="1:13" ht="16.5">
      <c r="A42" s="2270">
        <f t="shared" si="0"/>
        <v>37</v>
      </c>
      <c r="B42" s="3135"/>
      <c r="C42" s="2277" t="s">
        <v>5109</v>
      </c>
      <c r="D42" s="2272"/>
      <c r="E42" s="2273"/>
      <c r="F42" s="2272"/>
      <c r="G42" s="2272"/>
      <c r="H42" s="2272"/>
      <c r="I42" s="2273"/>
      <c r="J42" s="2272"/>
      <c r="K42" s="2272"/>
      <c r="L42" s="2273"/>
      <c r="M42" s="2274"/>
    </row>
    <row r="43" spans="1:13" ht="16.5">
      <c r="A43" s="2270">
        <f t="shared" si="0"/>
        <v>38</v>
      </c>
      <c r="B43" s="3135"/>
      <c r="C43" s="2279" t="s">
        <v>5110</v>
      </c>
      <c r="D43" s="2272"/>
      <c r="E43" s="2273"/>
      <c r="F43" s="2272"/>
      <c r="G43" s="2272"/>
      <c r="H43" s="2272"/>
      <c r="I43" s="2273"/>
      <c r="J43" s="2272"/>
      <c r="K43" s="2272"/>
      <c r="L43" s="2273"/>
      <c r="M43" s="2274"/>
    </row>
    <row r="44" spans="1:13" ht="16.5">
      <c r="A44" s="2270">
        <f t="shared" si="0"/>
        <v>39</v>
      </c>
      <c r="B44" s="3135"/>
      <c r="C44" s="2279" t="s">
        <v>5111</v>
      </c>
      <c r="D44" s="2272"/>
      <c r="E44" s="2273"/>
      <c r="F44" s="2272"/>
      <c r="G44" s="2272"/>
      <c r="H44" s="2272"/>
      <c r="I44" s="2273"/>
      <c r="J44" s="2272"/>
      <c r="K44" s="2272"/>
      <c r="L44" s="2273"/>
      <c r="M44" s="2274"/>
    </row>
    <row r="45" spans="1:13" ht="16.5">
      <c r="A45" s="2270">
        <f t="shared" si="0"/>
        <v>40</v>
      </c>
      <c r="B45" s="3135"/>
      <c r="C45" s="2280" t="s">
        <v>5112</v>
      </c>
      <c r="D45" s="2272"/>
      <c r="E45" s="2273"/>
      <c r="F45" s="2272"/>
      <c r="G45" s="2272"/>
      <c r="H45" s="2272"/>
      <c r="I45" s="2273"/>
      <c r="J45" s="2272"/>
      <c r="K45" s="2272"/>
      <c r="L45" s="2273"/>
      <c r="M45" s="2274"/>
    </row>
    <row r="46" spans="1:13" ht="16.5">
      <c r="A46" s="2270">
        <f t="shared" si="0"/>
        <v>41</v>
      </c>
      <c r="B46" s="3135"/>
      <c r="C46" s="2280" t="s">
        <v>5113</v>
      </c>
      <c r="D46" s="2272"/>
      <c r="E46" s="2273"/>
      <c r="F46" s="2272"/>
      <c r="G46" s="2272"/>
      <c r="H46" s="2272"/>
      <c r="I46" s="2273"/>
      <c r="J46" s="2272"/>
      <c r="K46" s="2272"/>
      <c r="L46" s="2273"/>
      <c r="M46" s="2274"/>
    </row>
    <row r="47" spans="1:13" ht="16.5">
      <c r="A47" s="2270">
        <f t="shared" si="0"/>
        <v>42</v>
      </c>
      <c r="B47" s="3135"/>
      <c r="C47" s="2277" t="s">
        <v>5114</v>
      </c>
      <c r="D47" s="2272"/>
      <c r="E47" s="2273"/>
      <c r="F47" s="2272"/>
      <c r="G47" s="2272"/>
      <c r="H47" s="2272"/>
      <c r="I47" s="2273"/>
      <c r="J47" s="2272"/>
      <c r="K47" s="2272"/>
      <c r="L47" s="2273"/>
      <c r="M47" s="2274"/>
    </row>
    <row r="48" spans="1:13" ht="16.5">
      <c r="A48" s="2270">
        <f t="shared" si="0"/>
        <v>43</v>
      </c>
      <c r="B48" s="3135"/>
      <c r="C48" s="2276" t="s">
        <v>5115</v>
      </c>
      <c r="D48" s="2272"/>
      <c r="E48" s="2273"/>
      <c r="F48" s="2272"/>
      <c r="G48" s="2272"/>
      <c r="H48" s="2272"/>
      <c r="I48" s="2273"/>
      <c r="J48" s="2272"/>
      <c r="K48" s="2272"/>
      <c r="L48" s="2273"/>
      <c r="M48" s="2274"/>
    </row>
    <row r="49" spans="1:13" ht="16.5">
      <c r="A49" s="2270">
        <f t="shared" si="0"/>
        <v>44</v>
      </c>
      <c r="B49" s="3135"/>
      <c r="C49" s="2277" t="s">
        <v>5109</v>
      </c>
      <c r="D49" s="2272"/>
      <c r="E49" s="2273"/>
      <c r="F49" s="2272"/>
      <c r="G49" s="2272"/>
      <c r="H49" s="2272"/>
      <c r="I49" s="2273"/>
      <c r="J49" s="2272"/>
      <c r="K49" s="2272"/>
      <c r="L49" s="2273"/>
      <c r="M49" s="2274"/>
    </row>
    <row r="50" spans="1:13" ht="16.5">
      <c r="A50" s="2270">
        <f t="shared" si="0"/>
        <v>45</v>
      </c>
      <c r="B50" s="3135"/>
      <c r="C50" s="2279" t="s">
        <v>5116</v>
      </c>
      <c r="D50" s="2272"/>
      <c r="E50" s="2273"/>
      <c r="F50" s="2272"/>
      <c r="G50" s="2272"/>
      <c r="H50" s="2272"/>
      <c r="I50" s="2273"/>
      <c r="J50" s="2272"/>
      <c r="K50" s="2272"/>
      <c r="L50" s="2273"/>
      <c r="M50" s="2274"/>
    </row>
    <row r="51" spans="1:13" ht="16.5">
      <c r="A51" s="2270">
        <f t="shared" si="0"/>
        <v>46</v>
      </c>
      <c r="B51" s="3135"/>
      <c r="C51" s="2279" t="s">
        <v>5117</v>
      </c>
      <c r="D51" s="2272"/>
      <c r="E51" s="2273"/>
      <c r="F51" s="2272"/>
      <c r="G51" s="2272"/>
      <c r="H51" s="2272"/>
      <c r="I51" s="2273"/>
      <c r="J51" s="2272"/>
      <c r="K51" s="2272"/>
      <c r="L51" s="2273"/>
      <c r="M51" s="2274"/>
    </row>
    <row r="52" spans="1:13" ht="16.5">
      <c r="A52" s="2270">
        <f t="shared" si="0"/>
        <v>47</v>
      </c>
      <c r="B52" s="3135"/>
      <c r="C52" s="2277" t="s">
        <v>5114</v>
      </c>
      <c r="D52" s="2272"/>
      <c r="E52" s="2273"/>
      <c r="F52" s="2272"/>
      <c r="G52" s="2272"/>
      <c r="H52" s="2272"/>
      <c r="I52" s="2273"/>
      <c r="J52" s="2272"/>
      <c r="K52" s="2272"/>
      <c r="L52" s="2273"/>
      <c r="M52" s="2274"/>
    </row>
    <row r="53" spans="1:13" ht="16.5">
      <c r="A53" s="2270">
        <f t="shared" si="0"/>
        <v>48</v>
      </c>
      <c r="B53" s="3135"/>
      <c r="C53" s="2279" t="s">
        <v>5116</v>
      </c>
      <c r="D53" s="2272"/>
      <c r="E53" s="2273"/>
      <c r="F53" s="2272"/>
      <c r="G53" s="2272"/>
      <c r="H53" s="2272"/>
      <c r="I53" s="2273"/>
      <c r="J53" s="2272"/>
      <c r="K53" s="2272"/>
      <c r="L53" s="2273"/>
      <c r="M53" s="2274"/>
    </row>
    <row r="54" spans="1:13" ht="16.5">
      <c r="A54" s="2270">
        <f t="shared" si="0"/>
        <v>49</v>
      </c>
      <c r="B54" s="3135"/>
      <c r="C54" s="2279" t="s">
        <v>5117</v>
      </c>
      <c r="D54" s="2272"/>
      <c r="E54" s="2273"/>
      <c r="F54" s="2272"/>
      <c r="G54" s="2272"/>
      <c r="H54" s="2272"/>
      <c r="I54" s="2273"/>
      <c r="J54" s="2272"/>
      <c r="K54" s="2272"/>
      <c r="L54" s="2273"/>
      <c r="M54" s="2274"/>
    </row>
    <row r="55" spans="1:13" ht="16.5">
      <c r="A55" s="2270">
        <f t="shared" si="0"/>
        <v>50</v>
      </c>
      <c r="B55" s="3135"/>
      <c r="C55" s="2271" t="s">
        <v>5118</v>
      </c>
      <c r="D55" s="2272"/>
      <c r="E55" s="2273"/>
      <c r="F55" s="2272"/>
      <c r="G55" s="2272"/>
      <c r="H55" s="2272"/>
      <c r="I55" s="2273"/>
      <c r="J55" s="2272"/>
      <c r="K55" s="2272"/>
      <c r="L55" s="2273"/>
      <c r="M55" s="2274"/>
    </row>
    <row r="56" spans="1:13" ht="16.5">
      <c r="A56" s="2270">
        <f t="shared" si="0"/>
        <v>51</v>
      </c>
      <c r="B56" s="3135"/>
      <c r="C56" s="2276" t="s">
        <v>5119</v>
      </c>
      <c r="D56" s="2272"/>
      <c r="E56" s="2273"/>
      <c r="F56" s="2272"/>
      <c r="G56" s="2272"/>
      <c r="H56" s="2272"/>
      <c r="I56" s="2273"/>
      <c r="J56" s="2272"/>
      <c r="K56" s="2272"/>
      <c r="L56" s="2273"/>
      <c r="M56" s="2274"/>
    </row>
    <row r="57" spans="1:13" ht="16.5">
      <c r="A57" s="2270">
        <f t="shared" si="0"/>
        <v>52</v>
      </c>
      <c r="B57" s="3135"/>
      <c r="C57" s="2277" t="s">
        <v>5120</v>
      </c>
      <c r="D57" s="2272"/>
      <c r="E57" s="2273"/>
      <c r="F57" s="2272"/>
      <c r="G57" s="2272"/>
      <c r="H57" s="2272"/>
      <c r="I57" s="2273"/>
      <c r="J57" s="2272"/>
      <c r="K57" s="2272"/>
      <c r="L57" s="2273"/>
      <c r="M57" s="2278"/>
    </row>
    <row r="58" spans="1:13" ht="16.5">
      <c r="A58" s="2270">
        <f t="shared" si="0"/>
        <v>53</v>
      </c>
      <c r="B58" s="3135"/>
      <c r="C58" s="2277" t="s">
        <v>5121</v>
      </c>
      <c r="D58" s="2272"/>
      <c r="E58" s="2273"/>
      <c r="F58" s="2272"/>
      <c r="G58" s="2272"/>
      <c r="H58" s="2272"/>
      <c r="I58" s="2273"/>
      <c r="J58" s="2272"/>
      <c r="K58" s="2272"/>
      <c r="L58" s="2273"/>
      <c r="M58" s="2274"/>
    </row>
    <row r="59" spans="1:13" ht="16.5">
      <c r="A59" s="2270">
        <f t="shared" si="0"/>
        <v>54</v>
      </c>
      <c r="B59" s="3135"/>
      <c r="C59" s="2277" t="s">
        <v>5122</v>
      </c>
      <c r="D59" s="2272"/>
      <c r="E59" s="2273"/>
      <c r="F59" s="2272"/>
      <c r="G59" s="2272"/>
      <c r="H59" s="2272"/>
      <c r="I59" s="2273"/>
      <c r="J59" s="2272"/>
      <c r="K59" s="2272"/>
      <c r="L59" s="2273"/>
      <c r="M59" s="2278"/>
    </row>
    <row r="60" spans="1:13" ht="16.5">
      <c r="A60" s="2270">
        <f t="shared" si="0"/>
        <v>55</v>
      </c>
      <c r="B60" s="3135"/>
      <c r="C60" s="2277" t="s">
        <v>5123</v>
      </c>
      <c r="D60" s="2272"/>
      <c r="E60" s="2273"/>
      <c r="F60" s="2272"/>
      <c r="G60" s="2272"/>
      <c r="H60" s="2272"/>
      <c r="I60" s="2273"/>
      <c r="J60" s="2272"/>
      <c r="K60" s="2272"/>
      <c r="L60" s="2273"/>
      <c r="M60" s="2274"/>
    </row>
    <row r="61" spans="1:13" ht="16.5">
      <c r="A61" s="2270">
        <f t="shared" si="0"/>
        <v>56</v>
      </c>
      <c r="B61" s="3135"/>
      <c r="C61" s="2277" t="s">
        <v>5124</v>
      </c>
      <c r="D61" s="2272"/>
      <c r="E61" s="2273"/>
      <c r="F61" s="2272"/>
      <c r="G61" s="2272"/>
      <c r="H61" s="2272"/>
      <c r="I61" s="2273"/>
      <c r="J61" s="2272"/>
      <c r="K61" s="2272"/>
      <c r="L61" s="2273"/>
      <c r="M61" s="2274"/>
    </row>
    <row r="62" spans="1:13" ht="16.5">
      <c r="A62" s="2270">
        <f t="shared" si="0"/>
        <v>57</v>
      </c>
      <c r="B62" s="3135"/>
      <c r="C62" s="2277" t="s">
        <v>5125</v>
      </c>
      <c r="D62" s="2272"/>
      <c r="E62" s="2273"/>
      <c r="F62" s="2272"/>
      <c r="G62" s="2272"/>
      <c r="H62" s="2272"/>
      <c r="I62" s="2273"/>
      <c r="J62" s="2272"/>
      <c r="K62" s="2272"/>
      <c r="L62" s="2273"/>
      <c r="M62" s="2274"/>
    </row>
    <row r="63" spans="1:13" ht="16.5">
      <c r="A63" s="2270">
        <f t="shared" si="0"/>
        <v>58</v>
      </c>
      <c r="B63" s="3135"/>
      <c r="C63" s="2277" t="s">
        <v>5126</v>
      </c>
      <c r="D63" s="2272"/>
      <c r="E63" s="2273"/>
      <c r="F63" s="2272"/>
      <c r="G63" s="2272"/>
      <c r="H63" s="2272"/>
      <c r="I63" s="2273"/>
      <c r="J63" s="2272"/>
      <c r="K63" s="2272"/>
      <c r="L63" s="2273"/>
      <c r="M63" s="2274"/>
    </row>
    <row r="64" spans="1:13" ht="16.5">
      <c r="A64" s="2270">
        <f t="shared" si="0"/>
        <v>59</v>
      </c>
      <c r="B64" s="3135"/>
      <c r="C64" s="2276" t="s">
        <v>5127</v>
      </c>
      <c r="D64" s="2272"/>
      <c r="E64" s="2273"/>
      <c r="F64" s="2272"/>
      <c r="G64" s="2272"/>
      <c r="H64" s="2272"/>
      <c r="I64" s="2273"/>
      <c r="J64" s="2272"/>
      <c r="K64" s="2272"/>
      <c r="L64" s="2273"/>
      <c r="M64" s="2274"/>
    </row>
    <row r="65" spans="1:13" ht="16.5">
      <c r="A65" s="2270">
        <f t="shared" si="0"/>
        <v>60</v>
      </c>
      <c r="B65" s="3135"/>
      <c r="C65" s="2277" t="s">
        <v>5128</v>
      </c>
      <c r="D65" s="2272"/>
      <c r="E65" s="2273"/>
      <c r="F65" s="2272"/>
      <c r="G65" s="2272"/>
      <c r="H65" s="2272"/>
      <c r="I65" s="2273"/>
      <c r="J65" s="2272"/>
      <c r="K65" s="2272"/>
      <c r="L65" s="2273"/>
      <c r="M65" s="2274"/>
    </row>
    <row r="66" spans="1:13" ht="16.5">
      <c r="A66" s="2270">
        <f t="shared" si="0"/>
        <v>61</v>
      </c>
      <c r="B66" s="3135"/>
      <c r="C66" s="2279" t="s">
        <v>5129</v>
      </c>
      <c r="D66" s="2272"/>
      <c r="E66" s="2273"/>
      <c r="F66" s="2272"/>
      <c r="G66" s="2272"/>
      <c r="H66" s="2272"/>
      <c r="I66" s="2273"/>
      <c r="J66" s="2272"/>
      <c r="K66" s="2272"/>
      <c r="L66" s="2273"/>
      <c r="M66" s="2278"/>
    </row>
    <row r="67" spans="1:13" ht="16.5">
      <c r="A67" s="2270">
        <f t="shared" si="0"/>
        <v>62</v>
      </c>
      <c r="B67" s="3135"/>
      <c r="C67" s="2279" t="s">
        <v>5130</v>
      </c>
      <c r="D67" s="2272"/>
      <c r="E67" s="2273"/>
      <c r="F67" s="2272"/>
      <c r="G67" s="2272"/>
      <c r="H67" s="2272"/>
      <c r="I67" s="2273"/>
      <c r="J67" s="2272"/>
      <c r="K67" s="2272"/>
      <c r="L67" s="2273"/>
      <c r="M67" s="2274"/>
    </row>
    <row r="68" spans="1:13" ht="16.5">
      <c r="A68" s="2270">
        <f t="shared" si="0"/>
        <v>63</v>
      </c>
      <c r="B68" s="3135"/>
      <c r="C68" s="2279" t="s">
        <v>5131</v>
      </c>
      <c r="D68" s="2272"/>
      <c r="E68" s="2273"/>
      <c r="F68" s="2272"/>
      <c r="G68" s="2272"/>
      <c r="H68" s="2272"/>
      <c r="I68" s="2273"/>
      <c r="J68" s="2272"/>
      <c r="K68" s="2272"/>
      <c r="L68" s="2273"/>
      <c r="M68" s="2278"/>
    </row>
    <row r="69" spans="1:13" ht="16.5">
      <c r="A69" s="2270">
        <f t="shared" si="0"/>
        <v>64</v>
      </c>
      <c r="B69" s="3135"/>
      <c r="C69" s="2279" t="s">
        <v>5132</v>
      </c>
      <c r="D69" s="2272"/>
      <c r="E69" s="2273"/>
      <c r="F69" s="2272"/>
      <c r="G69" s="2272"/>
      <c r="H69" s="2272"/>
      <c r="I69" s="2273"/>
      <c r="J69" s="2272"/>
      <c r="K69" s="2272"/>
      <c r="L69" s="2273"/>
      <c r="M69" s="2274"/>
    </row>
    <row r="70" spans="1:13" ht="16.5">
      <c r="A70" s="2270">
        <f t="shared" si="0"/>
        <v>65</v>
      </c>
      <c r="B70" s="3135"/>
      <c r="C70" s="2279" t="s">
        <v>5133</v>
      </c>
      <c r="D70" s="2272"/>
      <c r="E70" s="2273"/>
      <c r="F70" s="2272"/>
      <c r="G70" s="2272"/>
      <c r="H70" s="2272"/>
      <c r="I70" s="2273"/>
      <c r="J70" s="2272"/>
      <c r="K70" s="2272"/>
      <c r="L70" s="2273"/>
      <c r="M70" s="2274"/>
    </row>
    <row r="71" spans="1:13" ht="16.5">
      <c r="A71" s="2270">
        <f t="shared" ref="A71:A134" si="1">A70+1</f>
        <v>66</v>
      </c>
      <c r="B71" s="3135"/>
      <c r="C71" s="2279" t="s">
        <v>5134</v>
      </c>
      <c r="D71" s="2272"/>
      <c r="E71" s="2273"/>
      <c r="F71" s="2272"/>
      <c r="G71" s="2272"/>
      <c r="H71" s="2272"/>
      <c r="I71" s="2273"/>
      <c r="J71" s="2272"/>
      <c r="K71" s="2272"/>
      <c r="L71" s="2273"/>
      <c r="M71" s="2274"/>
    </row>
    <row r="72" spans="1:13" ht="16.5">
      <c r="A72" s="2270">
        <f t="shared" si="1"/>
        <v>67</v>
      </c>
      <c r="B72" s="3135"/>
      <c r="C72" s="2279" t="s">
        <v>5135</v>
      </c>
      <c r="D72" s="2272"/>
      <c r="E72" s="2273"/>
      <c r="F72" s="2272"/>
      <c r="G72" s="2272"/>
      <c r="H72" s="2272"/>
      <c r="I72" s="2273"/>
      <c r="J72" s="2272"/>
      <c r="K72" s="2272"/>
      <c r="L72" s="2273"/>
      <c r="M72" s="2274"/>
    </row>
    <row r="73" spans="1:13" ht="16.5">
      <c r="A73" s="2270">
        <f t="shared" si="1"/>
        <v>68</v>
      </c>
      <c r="B73" s="3135"/>
      <c r="C73" s="2277" t="s">
        <v>5136</v>
      </c>
      <c r="D73" s="2272"/>
      <c r="E73" s="2273"/>
      <c r="F73" s="2272"/>
      <c r="G73" s="2272"/>
      <c r="H73" s="2272"/>
      <c r="I73" s="2273"/>
      <c r="J73" s="2272"/>
      <c r="K73" s="2272"/>
      <c r="L73" s="2273"/>
      <c r="M73" s="2274"/>
    </row>
    <row r="74" spans="1:13" ht="16.5">
      <c r="A74" s="2270">
        <f t="shared" si="1"/>
        <v>69</v>
      </c>
      <c r="B74" s="3135"/>
      <c r="C74" s="2279" t="s">
        <v>5129</v>
      </c>
      <c r="D74" s="2272"/>
      <c r="E74" s="2273"/>
      <c r="F74" s="2272"/>
      <c r="G74" s="2272"/>
      <c r="H74" s="2272"/>
      <c r="I74" s="2273"/>
      <c r="J74" s="2272"/>
      <c r="K74" s="2272"/>
      <c r="L74" s="2273"/>
      <c r="M74" s="2278"/>
    </row>
    <row r="75" spans="1:13" ht="16.5">
      <c r="A75" s="2270">
        <f t="shared" si="1"/>
        <v>70</v>
      </c>
      <c r="B75" s="3135"/>
      <c r="C75" s="2279" t="s">
        <v>5130</v>
      </c>
      <c r="D75" s="2272"/>
      <c r="E75" s="2273"/>
      <c r="F75" s="2272"/>
      <c r="G75" s="2272"/>
      <c r="H75" s="2272"/>
      <c r="I75" s="2273"/>
      <c r="J75" s="2272"/>
      <c r="K75" s="2272"/>
      <c r="L75" s="2273"/>
      <c r="M75" s="2274"/>
    </row>
    <row r="76" spans="1:13" ht="16.5">
      <c r="A76" s="2270">
        <f t="shared" si="1"/>
        <v>71</v>
      </c>
      <c r="B76" s="3135"/>
      <c r="C76" s="2279" t="s">
        <v>5131</v>
      </c>
      <c r="D76" s="2272"/>
      <c r="E76" s="2273"/>
      <c r="F76" s="2272"/>
      <c r="G76" s="2272"/>
      <c r="H76" s="2272"/>
      <c r="I76" s="2273"/>
      <c r="J76" s="2272"/>
      <c r="K76" s="2272"/>
      <c r="L76" s="2273"/>
      <c r="M76" s="2278"/>
    </row>
    <row r="77" spans="1:13" ht="16.5">
      <c r="A77" s="2270">
        <f t="shared" si="1"/>
        <v>72</v>
      </c>
      <c r="B77" s="3135"/>
      <c r="C77" s="2279" t="s">
        <v>5132</v>
      </c>
      <c r="D77" s="2272"/>
      <c r="E77" s="2273"/>
      <c r="F77" s="2272"/>
      <c r="G77" s="2272"/>
      <c r="H77" s="2272"/>
      <c r="I77" s="2273"/>
      <c r="J77" s="2272"/>
      <c r="K77" s="2272"/>
      <c r="L77" s="2273"/>
      <c r="M77" s="2274"/>
    </row>
    <row r="78" spans="1:13" ht="16.5">
      <c r="A78" s="2270">
        <f t="shared" si="1"/>
        <v>73</v>
      </c>
      <c r="B78" s="3135"/>
      <c r="C78" s="2279" t="s">
        <v>5133</v>
      </c>
      <c r="D78" s="2272"/>
      <c r="E78" s="2273"/>
      <c r="F78" s="2272"/>
      <c r="G78" s="2272"/>
      <c r="H78" s="2272"/>
      <c r="I78" s="2273"/>
      <c r="J78" s="2272"/>
      <c r="K78" s="2272"/>
      <c r="L78" s="2273"/>
      <c r="M78" s="2274"/>
    </row>
    <row r="79" spans="1:13" ht="16.5">
      <c r="A79" s="2270">
        <f t="shared" si="1"/>
        <v>74</v>
      </c>
      <c r="B79" s="3135"/>
      <c r="C79" s="2279" t="s">
        <v>5134</v>
      </c>
      <c r="D79" s="2272"/>
      <c r="E79" s="2273"/>
      <c r="F79" s="2272"/>
      <c r="G79" s="2272"/>
      <c r="H79" s="2272"/>
      <c r="I79" s="2273"/>
      <c r="J79" s="2272"/>
      <c r="K79" s="2272"/>
      <c r="L79" s="2273"/>
      <c r="M79" s="2274"/>
    </row>
    <row r="80" spans="1:13" ht="16.5">
      <c r="A80" s="2270">
        <f t="shared" si="1"/>
        <v>75</v>
      </c>
      <c r="B80" s="3135"/>
      <c r="C80" s="2279" t="s">
        <v>5135</v>
      </c>
      <c r="D80" s="2272"/>
      <c r="E80" s="2273"/>
      <c r="F80" s="2272"/>
      <c r="G80" s="2272"/>
      <c r="H80" s="2272"/>
      <c r="I80" s="2273"/>
      <c r="J80" s="2272"/>
      <c r="K80" s="2272"/>
      <c r="L80" s="2273"/>
      <c r="M80" s="2274"/>
    </row>
    <row r="81" spans="1:13" ht="16.5">
      <c r="A81" s="2270">
        <f t="shared" si="1"/>
        <v>76</v>
      </c>
      <c r="B81" s="3135"/>
      <c r="C81" s="2275" t="s">
        <v>5137</v>
      </c>
      <c r="D81" s="2272"/>
      <c r="E81" s="2273"/>
      <c r="F81" s="2272"/>
      <c r="G81" s="2272"/>
      <c r="H81" s="2272"/>
      <c r="I81" s="2273"/>
      <c r="J81" s="2272"/>
      <c r="K81" s="2272"/>
      <c r="L81" s="2273"/>
      <c r="M81" s="2274"/>
    </row>
    <row r="82" spans="1:13" ht="16.5">
      <c r="A82" s="2270">
        <f t="shared" si="1"/>
        <v>77</v>
      </c>
      <c r="B82" s="3135" t="s">
        <v>5138</v>
      </c>
      <c r="C82" s="2275" t="s">
        <v>5139</v>
      </c>
      <c r="D82" s="2272"/>
      <c r="E82" s="2273"/>
      <c r="F82" s="2272"/>
      <c r="G82" s="2272"/>
      <c r="H82" s="2272"/>
      <c r="I82" s="2273"/>
      <c r="J82" s="2272"/>
      <c r="K82" s="2272"/>
      <c r="L82" s="2273"/>
      <c r="M82" s="2274"/>
    </row>
    <row r="83" spans="1:13" ht="16.5">
      <c r="A83" s="2270">
        <f t="shared" si="1"/>
        <v>78</v>
      </c>
      <c r="B83" s="3135"/>
      <c r="C83" s="2281" t="s">
        <v>5140</v>
      </c>
      <c r="D83" s="2272"/>
      <c r="E83" s="2273"/>
      <c r="F83" s="2272"/>
      <c r="G83" s="2272"/>
      <c r="H83" s="2272"/>
      <c r="I83" s="2273"/>
      <c r="J83" s="2272"/>
      <c r="K83" s="2272"/>
      <c r="L83" s="2273"/>
      <c r="M83" s="2274"/>
    </row>
    <row r="84" spans="1:13" ht="16.5">
      <c r="A84" s="2270">
        <f t="shared" si="1"/>
        <v>79</v>
      </c>
      <c r="B84" s="3135"/>
      <c r="C84" s="2281" t="s">
        <v>5141</v>
      </c>
      <c r="D84" s="2272"/>
      <c r="E84" s="2273"/>
      <c r="F84" s="2272"/>
      <c r="G84" s="2272"/>
      <c r="H84" s="2272"/>
      <c r="I84" s="2273"/>
      <c r="J84" s="2272"/>
      <c r="K84" s="2272"/>
      <c r="L84" s="2273"/>
      <c r="M84" s="2274"/>
    </row>
    <row r="85" spans="1:13" ht="16.5">
      <c r="A85" s="2270">
        <f t="shared" si="1"/>
        <v>80</v>
      </c>
      <c r="B85" s="3135"/>
      <c r="C85" s="2281" t="s">
        <v>5142</v>
      </c>
      <c r="D85" s="2272"/>
      <c r="E85" s="2273"/>
      <c r="F85" s="2272"/>
      <c r="G85" s="2272"/>
      <c r="H85" s="2272"/>
      <c r="I85" s="2273"/>
      <c r="J85" s="2272"/>
      <c r="K85" s="2272"/>
      <c r="L85" s="2273"/>
      <c r="M85" s="2274"/>
    </row>
    <row r="86" spans="1:13" ht="16.5">
      <c r="A86" s="2270">
        <f t="shared" si="1"/>
        <v>81</v>
      </c>
      <c r="B86" s="3135"/>
      <c r="C86" s="2281" t="s">
        <v>5143</v>
      </c>
      <c r="D86" s="2272"/>
      <c r="E86" s="2273"/>
      <c r="F86" s="2272"/>
      <c r="G86" s="2272"/>
      <c r="H86" s="2272"/>
      <c r="I86" s="2273"/>
      <c r="J86" s="2272"/>
      <c r="K86" s="2272"/>
      <c r="L86" s="2273"/>
      <c r="M86" s="2274"/>
    </row>
    <row r="87" spans="1:13" ht="16.5">
      <c r="A87" s="2270">
        <f t="shared" si="1"/>
        <v>82</v>
      </c>
      <c r="B87" s="3135"/>
      <c r="C87" s="2281" t="s">
        <v>5144</v>
      </c>
      <c r="D87" s="2272"/>
      <c r="E87" s="2273"/>
      <c r="F87" s="2272"/>
      <c r="G87" s="2272"/>
      <c r="H87" s="2272"/>
      <c r="I87" s="2273"/>
      <c r="J87" s="2272"/>
      <c r="K87" s="2272"/>
      <c r="L87" s="2273"/>
      <c r="M87" s="2274"/>
    </row>
    <row r="88" spans="1:13" ht="16.5">
      <c r="A88" s="2270">
        <f t="shared" si="1"/>
        <v>83</v>
      </c>
      <c r="B88" s="3135"/>
      <c r="C88" s="2281" t="s">
        <v>5145</v>
      </c>
      <c r="D88" s="2272"/>
      <c r="E88" s="2273"/>
      <c r="F88" s="2272"/>
      <c r="G88" s="2272"/>
      <c r="H88" s="2272"/>
      <c r="I88" s="2273"/>
      <c r="J88" s="2272"/>
      <c r="K88" s="2272"/>
      <c r="L88" s="2273"/>
      <c r="M88" s="2274"/>
    </row>
    <row r="89" spans="1:13" ht="16.5">
      <c r="A89" s="2270">
        <f t="shared" si="1"/>
        <v>84</v>
      </c>
      <c r="B89" s="3135"/>
      <c r="C89" s="2277" t="s">
        <v>5146</v>
      </c>
      <c r="D89" s="2272"/>
      <c r="E89" s="2273"/>
      <c r="F89" s="2272"/>
      <c r="G89" s="2272"/>
      <c r="H89" s="2272"/>
      <c r="I89" s="2273"/>
      <c r="J89" s="2272"/>
      <c r="K89" s="2272"/>
      <c r="L89" s="2273"/>
      <c r="M89" s="2274"/>
    </row>
    <row r="90" spans="1:13" ht="16.5">
      <c r="A90" s="2270">
        <f t="shared" si="1"/>
        <v>85</v>
      </c>
      <c r="B90" s="3135"/>
      <c r="C90" s="2277" t="s">
        <v>5147</v>
      </c>
      <c r="D90" s="2272"/>
      <c r="E90" s="2273"/>
      <c r="F90" s="2272"/>
      <c r="G90" s="2272"/>
      <c r="H90" s="2272"/>
      <c r="I90" s="2273"/>
      <c r="J90" s="2272"/>
      <c r="K90" s="2272"/>
      <c r="L90" s="2273"/>
      <c r="M90" s="2274"/>
    </row>
    <row r="91" spans="1:13" ht="16.5">
      <c r="A91" s="2270">
        <f t="shared" si="1"/>
        <v>86</v>
      </c>
      <c r="B91" s="3135"/>
      <c r="C91" s="2275" t="s">
        <v>5148</v>
      </c>
      <c r="D91" s="2272"/>
      <c r="E91" s="2273"/>
      <c r="F91" s="2272"/>
      <c r="G91" s="2272"/>
      <c r="H91" s="2272"/>
      <c r="I91" s="2273"/>
      <c r="J91" s="2272"/>
      <c r="K91" s="2272"/>
      <c r="L91" s="2273"/>
      <c r="M91" s="2274"/>
    </row>
    <row r="92" spans="1:13" ht="16.5">
      <c r="A92" s="2270">
        <f t="shared" si="1"/>
        <v>87</v>
      </c>
      <c r="B92" s="3135"/>
      <c r="C92" s="2281" t="s">
        <v>5149</v>
      </c>
      <c r="D92" s="2272"/>
      <c r="E92" s="2273"/>
      <c r="F92" s="2272"/>
      <c r="G92" s="2272"/>
      <c r="H92" s="2272"/>
      <c r="I92" s="2273"/>
      <c r="J92" s="2272"/>
      <c r="K92" s="2272"/>
      <c r="L92" s="2273"/>
      <c r="M92" s="2274"/>
    </row>
    <row r="93" spans="1:13" ht="16.5">
      <c r="A93" s="2270">
        <f t="shared" si="1"/>
        <v>88</v>
      </c>
      <c r="B93" s="3135"/>
      <c r="C93" s="2277" t="s">
        <v>5146</v>
      </c>
      <c r="D93" s="2272"/>
      <c r="E93" s="2273"/>
      <c r="F93" s="2272"/>
      <c r="G93" s="2272"/>
      <c r="H93" s="2272"/>
      <c r="I93" s="2273"/>
      <c r="J93" s="2272"/>
      <c r="K93" s="2272"/>
      <c r="L93" s="2273"/>
      <c r="M93" s="2274"/>
    </row>
    <row r="94" spans="1:13" ht="16.5">
      <c r="A94" s="2270">
        <f t="shared" si="1"/>
        <v>89</v>
      </c>
      <c r="B94" s="3135"/>
      <c r="C94" s="2277" t="s">
        <v>5147</v>
      </c>
      <c r="D94" s="2272"/>
      <c r="E94" s="2273"/>
      <c r="F94" s="2272"/>
      <c r="G94" s="2272"/>
      <c r="H94" s="2272"/>
      <c r="I94" s="2273"/>
      <c r="J94" s="2272"/>
      <c r="K94" s="2272"/>
      <c r="L94" s="2273"/>
      <c r="M94" s="2274"/>
    </row>
    <row r="95" spans="1:13" ht="16.5">
      <c r="A95" s="2270">
        <f t="shared" si="1"/>
        <v>90</v>
      </c>
      <c r="B95" s="3135"/>
      <c r="C95" s="2281" t="s">
        <v>5150</v>
      </c>
      <c r="D95" s="2272"/>
      <c r="E95" s="2273"/>
      <c r="F95" s="2272"/>
      <c r="G95" s="2272"/>
      <c r="H95" s="2272"/>
      <c r="I95" s="2273"/>
      <c r="J95" s="2272"/>
      <c r="K95" s="2272"/>
      <c r="L95" s="2273"/>
      <c r="M95" s="2274"/>
    </row>
    <row r="96" spans="1:13" ht="16.5">
      <c r="A96" s="2270">
        <f t="shared" si="1"/>
        <v>91</v>
      </c>
      <c r="B96" s="3135"/>
      <c r="C96" s="2277" t="s">
        <v>5146</v>
      </c>
      <c r="D96" s="2272"/>
      <c r="E96" s="2273"/>
      <c r="F96" s="2272"/>
      <c r="G96" s="2272"/>
      <c r="H96" s="2272"/>
      <c r="I96" s="2273"/>
      <c r="J96" s="2272"/>
      <c r="K96" s="2272"/>
      <c r="L96" s="2273"/>
      <c r="M96" s="2274"/>
    </row>
    <row r="97" spans="1:13" ht="16.5">
      <c r="A97" s="2270">
        <f t="shared" si="1"/>
        <v>92</v>
      </c>
      <c r="B97" s="3135"/>
      <c r="C97" s="2277" t="s">
        <v>5147</v>
      </c>
      <c r="D97" s="2272"/>
      <c r="E97" s="2273"/>
      <c r="F97" s="2272"/>
      <c r="G97" s="2272"/>
      <c r="H97" s="2272"/>
      <c r="I97" s="2273"/>
      <c r="J97" s="2272"/>
      <c r="K97" s="2272"/>
      <c r="L97" s="2273"/>
      <c r="M97" s="2274"/>
    </row>
    <row r="98" spans="1:13" ht="16.5">
      <c r="A98" s="2270">
        <f t="shared" si="1"/>
        <v>93</v>
      </c>
      <c r="B98" s="3135"/>
      <c r="C98" s="2275" t="s">
        <v>5151</v>
      </c>
      <c r="D98" s="2272"/>
      <c r="E98" s="2273"/>
      <c r="F98" s="2272"/>
      <c r="G98" s="2272"/>
      <c r="H98" s="2272"/>
      <c r="I98" s="2273"/>
      <c r="J98" s="2272"/>
      <c r="K98" s="2272"/>
      <c r="L98" s="2273"/>
      <c r="M98" s="2274"/>
    </row>
    <row r="99" spans="1:13" ht="16.5">
      <c r="A99" s="2270">
        <f t="shared" si="1"/>
        <v>94</v>
      </c>
      <c r="B99" s="2270"/>
      <c r="C99" s="2275" t="s">
        <v>5152</v>
      </c>
      <c r="D99" s="2272"/>
      <c r="E99" s="2273"/>
      <c r="F99" s="2272"/>
      <c r="G99" s="2272"/>
      <c r="H99" s="2272"/>
      <c r="I99" s="2273"/>
      <c r="J99" s="2272"/>
      <c r="K99" s="2272"/>
      <c r="L99" s="2273"/>
      <c r="M99" s="2274"/>
    </row>
    <row r="100" spans="1:13" ht="16.5">
      <c r="A100" s="2270">
        <f t="shared" si="1"/>
        <v>95</v>
      </c>
      <c r="B100" s="3135" t="s">
        <v>5153</v>
      </c>
      <c r="C100" s="2275" t="s">
        <v>5154</v>
      </c>
      <c r="D100" s="2272"/>
      <c r="E100" s="2273"/>
      <c r="F100" s="2272"/>
      <c r="G100" s="2272"/>
      <c r="H100" s="2272"/>
      <c r="I100" s="2273"/>
      <c r="J100" s="2272"/>
      <c r="K100" s="2272"/>
      <c r="L100" s="2273"/>
      <c r="M100" s="2274"/>
    </row>
    <row r="101" spans="1:13" ht="16.5">
      <c r="A101" s="2270">
        <f t="shared" si="1"/>
        <v>96</v>
      </c>
      <c r="B101" s="3135"/>
      <c r="C101" s="2281" t="s">
        <v>5155</v>
      </c>
      <c r="D101" s="2272"/>
      <c r="E101" s="2273"/>
      <c r="F101" s="2272"/>
      <c r="G101" s="2272"/>
      <c r="H101" s="2272"/>
      <c r="I101" s="2273"/>
      <c r="J101" s="2272"/>
      <c r="K101" s="2272"/>
      <c r="L101" s="2273"/>
      <c r="M101" s="2274"/>
    </row>
    <row r="102" spans="1:13" ht="16.5">
      <c r="A102" s="2270">
        <f t="shared" si="1"/>
        <v>97</v>
      </c>
      <c r="B102" s="3135"/>
      <c r="C102" s="2281" t="s">
        <v>5156</v>
      </c>
      <c r="D102" s="2272"/>
      <c r="E102" s="2273"/>
      <c r="F102" s="2272"/>
      <c r="G102" s="2272"/>
      <c r="H102" s="2272"/>
      <c r="I102" s="2273"/>
      <c r="J102" s="2272"/>
      <c r="K102" s="2272"/>
      <c r="L102" s="2273"/>
      <c r="M102" s="2274"/>
    </row>
    <row r="103" spans="1:13" ht="16.5">
      <c r="A103" s="2270">
        <f t="shared" si="1"/>
        <v>98</v>
      </c>
      <c r="B103" s="3135"/>
      <c r="C103" s="2281" t="s">
        <v>5157</v>
      </c>
      <c r="D103" s="2272"/>
      <c r="E103" s="2273"/>
      <c r="F103" s="2272"/>
      <c r="G103" s="2272"/>
      <c r="H103" s="2272"/>
      <c r="I103" s="2273"/>
      <c r="J103" s="2272"/>
      <c r="K103" s="2272"/>
      <c r="L103" s="2273"/>
      <c r="M103" s="2274"/>
    </row>
    <row r="104" spans="1:13" ht="16.5">
      <c r="A104" s="2270">
        <f t="shared" si="1"/>
        <v>99</v>
      </c>
      <c r="B104" s="3135"/>
      <c r="C104" s="2281" t="s">
        <v>5158</v>
      </c>
      <c r="D104" s="2272"/>
      <c r="E104" s="2273"/>
      <c r="F104" s="2272"/>
      <c r="G104" s="2272"/>
      <c r="H104" s="2272"/>
      <c r="I104" s="2273"/>
      <c r="J104" s="2272"/>
      <c r="K104" s="2272"/>
      <c r="L104" s="2273"/>
      <c r="M104" s="2274"/>
    </row>
    <row r="105" spans="1:13" ht="16.5">
      <c r="A105" s="2270">
        <f t="shared" si="1"/>
        <v>100</v>
      </c>
      <c r="B105" s="3135"/>
      <c r="C105" s="2281" t="s">
        <v>5159</v>
      </c>
      <c r="D105" s="2272"/>
      <c r="E105" s="2273"/>
      <c r="F105" s="2272"/>
      <c r="G105" s="2272"/>
      <c r="H105" s="2272"/>
      <c r="I105" s="2273"/>
      <c r="J105" s="2272"/>
      <c r="K105" s="2272"/>
      <c r="L105" s="2273"/>
      <c r="M105" s="2274"/>
    </row>
    <row r="106" spans="1:13" ht="16.5">
      <c r="A106" s="2270">
        <f t="shared" si="1"/>
        <v>101</v>
      </c>
      <c r="B106" s="3135"/>
      <c r="C106" s="2275" t="s">
        <v>5160</v>
      </c>
      <c r="D106" s="2272"/>
      <c r="E106" s="2273"/>
      <c r="F106" s="2272"/>
      <c r="G106" s="2272"/>
      <c r="H106" s="2272"/>
      <c r="I106" s="2273"/>
      <c r="J106" s="2272"/>
      <c r="K106" s="2272"/>
      <c r="L106" s="2273"/>
      <c r="M106" s="2274"/>
    </row>
    <row r="107" spans="1:13" ht="16.5">
      <c r="A107" s="2270">
        <f t="shared" si="1"/>
        <v>102</v>
      </c>
      <c r="B107" s="3135"/>
      <c r="C107" s="2276" t="s">
        <v>5161</v>
      </c>
      <c r="D107" s="2272"/>
      <c r="E107" s="2273"/>
      <c r="F107" s="2272"/>
      <c r="G107" s="2272"/>
      <c r="H107" s="2272"/>
      <c r="I107" s="2273"/>
      <c r="J107" s="2272"/>
      <c r="K107" s="2272"/>
      <c r="L107" s="2273"/>
      <c r="M107" s="2274"/>
    </row>
    <row r="108" spans="1:13" ht="16.5">
      <c r="A108" s="2270">
        <f t="shared" si="1"/>
        <v>103</v>
      </c>
      <c r="B108" s="3135"/>
      <c r="C108" s="2276" t="s">
        <v>5083</v>
      </c>
      <c r="D108" s="2272"/>
      <c r="E108" s="2273"/>
      <c r="F108" s="2272"/>
      <c r="G108" s="2272"/>
      <c r="H108" s="2272"/>
      <c r="I108" s="2273"/>
      <c r="J108" s="2272"/>
      <c r="K108" s="2272"/>
      <c r="L108" s="2273"/>
      <c r="M108" s="2274"/>
    </row>
    <row r="109" spans="1:13" ht="16.5">
      <c r="A109" s="2270">
        <f t="shared" si="1"/>
        <v>104</v>
      </c>
      <c r="B109" s="3135"/>
      <c r="C109" s="2275" t="s">
        <v>5162</v>
      </c>
      <c r="D109" s="2272"/>
      <c r="E109" s="2273"/>
      <c r="F109" s="2272"/>
      <c r="G109" s="2272"/>
      <c r="H109" s="2272"/>
      <c r="I109" s="2273"/>
      <c r="J109" s="2272"/>
      <c r="K109" s="2272"/>
      <c r="L109" s="2273"/>
      <c r="M109" s="2274"/>
    </row>
    <row r="110" spans="1:13" ht="16.5">
      <c r="A110" s="2270">
        <f t="shared" si="1"/>
        <v>105</v>
      </c>
      <c r="B110" s="3135" t="s">
        <v>5163</v>
      </c>
      <c r="C110" s="2275" t="s">
        <v>5164</v>
      </c>
      <c r="D110" s="2272"/>
      <c r="E110" s="2273"/>
      <c r="F110" s="2272"/>
      <c r="G110" s="2272"/>
      <c r="H110" s="2272"/>
      <c r="I110" s="2273"/>
      <c r="J110" s="2272"/>
      <c r="K110" s="2272"/>
      <c r="L110" s="2273"/>
      <c r="M110" s="2274"/>
    </row>
    <row r="111" spans="1:13" ht="16.5">
      <c r="A111" s="2270">
        <f t="shared" si="1"/>
        <v>106</v>
      </c>
      <c r="B111" s="3135"/>
      <c r="C111" s="2281" t="s">
        <v>5165</v>
      </c>
      <c r="D111" s="2272"/>
      <c r="E111" s="2273"/>
      <c r="F111" s="2272"/>
      <c r="G111" s="2272"/>
      <c r="H111" s="2272"/>
      <c r="I111" s="2273"/>
      <c r="J111" s="2272"/>
      <c r="K111" s="2272"/>
      <c r="L111" s="2273"/>
      <c r="M111" s="2274"/>
    </row>
    <row r="112" spans="1:13" ht="16.5">
      <c r="A112" s="2270">
        <f t="shared" si="1"/>
        <v>107</v>
      </c>
      <c r="B112" s="3135"/>
      <c r="C112" s="2277" t="s">
        <v>5166</v>
      </c>
      <c r="D112" s="2272"/>
      <c r="E112" s="2273"/>
      <c r="F112" s="2272"/>
      <c r="G112" s="2272"/>
      <c r="H112" s="2272"/>
      <c r="I112" s="2273"/>
      <c r="J112" s="2272"/>
      <c r="K112" s="2272"/>
      <c r="L112" s="2273"/>
      <c r="M112" s="2274"/>
    </row>
    <row r="113" spans="1:13" ht="16.5">
      <c r="A113" s="2270">
        <f t="shared" si="1"/>
        <v>108</v>
      </c>
      <c r="B113" s="3135"/>
      <c r="C113" s="2277" t="s">
        <v>5167</v>
      </c>
      <c r="D113" s="2272"/>
      <c r="E113" s="2273"/>
      <c r="F113" s="2272"/>
      <c r="G113" s="2272"/>
      <c r="H113" s="2272"/>
      <c r="I113" s="2273"/>
      <c r="J113" s="2272"/>
      <c r="K113" s="2272"/>
      <c r="L113" s="2273"/>
      <c r="M113" s="2274"/>
    </row>
    <row r="114" spans="1:13" ht="16.5">
      <c r="A114" s="2270">
        <f t="shared" si="1"/>
        <v>109</v>
      </c>
      <c r="B114" s="3135"/>
      <c r="C114" s="2279" t="s">
        <v>5168</v>
      </c>
      <c r="D114" s="2272"/>
      <c r="E114" s="2273"/>
      <c r="F114" s="2272"/>
      <c r="G114" s="2272"/>
      <c r="H114" s="2272"/>
      <c r="I114" s="2273"/>
      <c r="J114" s="2272"/>
      <c r="K114" s="2272"/>
      <c r="L114" s="2273"/>
      <c r="M114" s="2274"/>
    </row>
    <row r="115" spans="1:13" ht="16.5">
      <c r="A115" s="2270">
        <f t="shared" si="1"/>
        <v>110</v>
      </c>
      <c r="B115" s="3135"/>
      <c r="C115" s="2279" t="s">
        <v>5169</v>
      </c>
      <c r="D115" s="2272"/>
      <c r="E115" s="2273"/>
      <c r="F115" s="2272"/>
      <c r="G115" s="2272"/>
      <c r="H115" s="2272"/>
      <c r="I115" s="2273"/>
      <c r="J115" s="2272"/>
      <c r="K115" s="2272"/>
      <c r="L115" s="2273"/>
      <c r="M115" s="2274"/>
    </row>
    <row r="116" spans="1:13" ht="16.5">
      <c r="A116" s="2270">
        <f t="shared" si="1"/>
        <v>111</v>
      </c>
      <c r="B116" s="3135"/>
      <c r="C116" s="2279" t="s">
        <v>5170</v>
      </c>
      <c r="D116" s="2272"/>
      <c r="E116" s="2273"/>
      <c r="F116" s="2272"/>
      <c r="G116" s="2272"/>
      <c r="H116" s="2272"/>
      <c r="I116" s="2273"/>
      <c r="J116" s="2272"/>
      <c r="K116" s="2272"/>
      <c r="L116" s="2273"/>
      <c r="M116" s="2274"/>
    </row>
    <row r="117" spans="1:13" ht="16.5">
      <c r="A117" s="2270">
        <f t="shared" si="1"/>
        <v>112</v>
      </c>
      <c r="B117" s="3135"/>
      <c r="C117" s="2279" t="s">
        <v>5171</v>
      </c>
      <c r="D117" s="2272"/>
      <c r="E117" s="2273"/>
      <c r="F117" s="2272"/>
      <c r="G117" s="2272"/>
      <c r="H117" s="2272"/>
      <c r="I117" s="2273"/>
      <c r="J117" s="2272"/>
      <c r="K117" s="2272"/>
      <c r="L117" s="2273"/>
      <c r="M117" s="2274"/>
    </row>
    <row r="118" spans="1:13" ht="16.5">
      <c r="A118" s="2270">
        <f t="shared" si="1"/>
        <v>113</v>
      </c>
      <c r="B118" s="3135"/>
      <c r="C118" s="2279" t="s">
        <v>5106</v>
      </c>
      <c r="D118" s="2272"/>
      <c r="E118" s="2273"/>
      <c r="F118" s="2272"/>
      <c r="G118" s="2272"/>
      <c r="H118" s="2272"/>
      <c r="I118" s="2273"/>
      <c r="J118" s="2272"/>
      <c r="K118" s="2272"/>
      <c r="L118" s="2273"/>
      <c r="M118" s="2274"/>
    </row>
    <row r="119" spans="1:13" ht="16.5">
      <c r="A119" s="2270">
        <f t="shared" si="1"/>
        <v>114</v>
      </c>
      <c r="B119" s="3135"/>
      <c r="C119" s="2280" t="s">
        <v>5172</v>
      </c>
      <c r="D119" s="2272"/>
      <c r="E119" s="2273"/>
      <c r="F119" s="2272"/>
      <c r="G119" s="2272"/>
      <c r="H119" s="2272"/>
      <c r="I119" s="2273"/>
      <c r="J119" s="2272"/>
      <c r="K119" s="2272"/>
      <c r="L119" s="2273"/>
      <c r="M119" s="2274"/>
    </row>
    <row r="120" spans="1:13" ht="16.5">
      <c r="A120" s="2270">
        <f t="shared" si="1"/>
        <v>115</v>
      </c>
      <c r="B120" s="3135"/>
      <c r="C120" s="2282" t="s">
        <v>1980</v>
      </c>
      <c r="D120" s="2272"/>
      <c r="E120" s="2273"/>
      <c r="F120" s="2272"/>
      <c r="G120" s="2272"/>
      <c r="H120" s="2272"/>
      <c r="I120" s="2273"/>
      <c r="J120" s="2272"/>
      <c r="K120" s="2272"/>
      <c r="L120" s="2273"/>
      <c r="M120" s="2274"/>
    </row>
    <row r="121" spans="1:13" ht="16.5">
      <c r="A121" s="2270">
        <f t="shared" si="1"/>
        <v>116</v>
      </c>
      <c r="B121" s="3135"/>
      <c r="C121" s="2277" t="s">
        <v>5173</v>
      </c>
      <c r="D121" s="2272"/>
      <c r="E121" s="2273"/>
      <c r="F121" s="2272"/>
      <c r="G121" s="2272"/>
      <c r="H121" s="2272"/>
      <c r="I121" s="2273"/>
      <c r="J121" s="2272"/>
      <c r="K121" s="2272"/>
      <c r="L121" s="2273"/>
      <c r="M121" s="2274"/>
    </row>
    <row r="122" spans="1:13" ht="16.5">
      <c r="A122" s="2270">
        <f t="shared" si="1"/>
        <v>117</v>
      </c>
      <c r="B122" s="3135"/>
      <c r="C122" s="2279" t="s">
        <v>5110</v>
      </c>
      <c r="D122" s="2272"/>
      <c r="E122" s="2273"/>
      <c r="F122" s="2272"/>
      <c r="G122" s="2272"/>
      <c r="H122" s="2272"/>
      <c r="I122" s="2273"/>
      <c r="J122" s="2272"/>
      <c r="K122" s="2272"/>
      <c r="L122" s="2273"/>
      <c r="M122" s="2274"/>
    </row>
    <row r="123" spans="1:13" ht="16.5">
      <c r="A123" s="2270">
        <f t="shared" si="1"/>
        <v>118</v>
      </c>
      <c r="B123" s="3135"/>
      <c r="C123" s="2279" t="s">
        <v>5111</v>
      </c>
      <c r="D123" s="2272"/>
      <c r="E123" s="2273"/>
      <c r="F123" s="2272"/>
      <c r="G123" s="2272"/>
      <c r="H123" s="2272"/>
      <c r="I123" s="2273"/>
      <c r="J123" s="2272"/>
      <c r="K123" s="2272"/>
      <c r="L123" s="2273"/>
      <c r="M123" s="2274"/>
    </row>
    <row r="124" spans="1:13" ht="16.5">
      <c r="A124" s="2270">
        <f t="shared" si="1"/>
        <v>119</v>
      </c>
      <c r="B124" s="3135"/>
      <c r="C124" s="2280" t="s">
        <v>5174</v>
      </c>
      <c r="D124" s="2272"/>
      <c r="E124" s="2273"/>
      <c r="F124" s="2272"/>
      <c r="G124" s="2272"/>
      <c r="H124" s="2272"/>
      <c r="I124" s="2273"/>
      <c r="J124" s="2272"/>
      <c r="K124" s="2272"/>
      <c r="L124" s="2273"/>
      <c r="M124" s="2274"/>
    </row>
    <row r="125" spans="1:13" ht="16.5">
      <c r="A125" s="2270">
        <f t="shared" si="1"/>
        <v>120</v>
      </c>
      <c r="B125" s="3135"/>
      <c r="C125" s="2280" t="s">
        <v>5175</v>
      </c>
      <c r="D125" s="2272"/>
      <c r="E125" s="2273"/>
      <c r="F125" s="2272"/>
      <c r="G125" s="2272"/>
      <c r="H125" s="2272"/>
      <c r="I125" s="2273"/>
      <c r="J125" s="2272"/>
      <c r="K125" s="2272"/>
      <c r="L125" s="2273"/>
      <c r="M125" s="2274"/>
    </row>
    <row r="126" spans="1:13" ht="16.5">
      <c r="A126" s="2270">
        <f t="shared" si="1"/>
        <v>121</v>
      </c>
      <c r="B126" s="3135"/>
      <c r="C126" s="2277" t="s">
        <v>5176</v>
      </c>
      <c r="D126" s="2272"/>
      <c r="E126" s="2273"/>
      <c r="F126" s="2272"/>
      <c r="G126" s="2272"/>
      <c r="H126" s="2272"/>
      <c r="I126" s="2273"/>
      <c r="J126" s="2272"/>
      <c r="K126" s="2272"/>
      <c r="L126" s="2273"/>
      <c r="M126" s="2278"/>
    </row>
    <row r="127" spans="1:13" ht="16.5">
      <c r="A127" s="2270">
        <f t="shared" si="1"/>
        <v>122</v>
      </c>
      <c r="B127" s="3135"/>
      <c r="C127" s="2277" t="s">
        <v>5177</v>
      </c>
      <c r="D127" s="2272"/>
      <c r="E127" s="2273"/>
      <c r="F127" s="2272"/>
      <c r="G127" s="2272"/>
      <c r="H127" s="2272"/>
      <c r="I127" s="2273"/>
      <c r="J127" s="2272"/>
      <c r="K127" s="2272"/>
      <c r="L127" s="2273"/>
      <c r="M127" s="2274"/>
    </row>
    <row r="128" spans="1:13" ht="16.5">
      <c r="A128" s="2270">
        <f t="shared" si="1"/>
        <v>123</v>
      </c>
      <c r="B128" s="3135"/>
      <c r="C128" s="2279" t="s">
        <v>5178</v>
      </c>
      <c r="D128" s="2272"/>
      <c r="E128" s="2273"/>
      <c r="F128" s="2272"/>
      <c r="G128" s="2272"/>
      <c r="H128" s="2272"/>
      <c r="I128" s="2273"/>
      <c r="J128" s="2272"/>
      <c r="K128" s="2272"/>
      <c r="L128" s="2273"/>
      <c r="M128" s="2274"/>
    </row>
    <row r="129" spans="1:13" ht="16.5">
      <c r="A129" s="2270">
        <f t="shared" si="1"/>
        <v>124</v>
      </c>
      <c r="B129" s="3135"/>
      <c r="C129" s="2279" t="s">
        <v>5179</v>
      </c>
      <c r="D129" s="2272"/>
      <c r="E129" s="2273"/>
      <c r="F129" s="2272"/>
      <c r="G129" s="2272"/>
      <c r="H129" s="2272"/>
      <c r="I129" s="2273"/>
      <c r="J129" s="2272"/>
      <c r="K129" s="2272"/>
      <c r="L129" s="2273"/>
      <c r="M129" s="2274"/>
    </row>
    <row r="130" spans="1:13" ht="16.5">
      <c r="A130" s="2270">
        <f t="shared" si="1"/>
        <v>125</v>
      </c>
      <c r="B130" s="3135"/>
      <c r="C130" s="2277" t="s">
        <v>5180</v>
      </c>
      <c r="D130" s="2272"/>
      <c r="E130" s="2273"/>
      <c r="F130" s="2272"/>
      <c r="G130" s="2272"/>
      <c r="H130" s="2272"/>
      <c r="I130" s="2273"/>
      <c r="J130" s="2272"/>
      <c r="K130" s="2272"/>
      <c r="L130" s="2273"/>
      <c r="M130" s="2274"/>
    </row>
    <row r="131" spans="1:13" ht="16.5">
      <c r="A131" s="2270">
        <f t="shared" si="1"/>
        <v>126</v>
      </c>
      <c r="B131" s="3135"/>
      <c r="C131" s="2277" t="s">
        <v>5181</v>
      </c>
      <c r="D131" s="2272"/>
      <c r="E131" s="2273"/>
      <c r="F131" s="2272"/>
      <c r="G131" s="2272"/>
      <c r="H131" s="2272"/>
      <c r="I131" s="2273"/>
      <c r="J131" s="2272"/>
      <c r="K131" s="2272"/>
      <c r="L131" s="2273"/>
      <c r="M131" s="2274"/>
    </row>
    <row r="132" spans="1:13" ht="16.5">
      <c r="A132" s="2270">
        <f t="shared" si="1"/>
        <v>127</v>
      </c>
      <c r="B132" s="3135"/>
      <c r="C132" s="2277" t="s">
        <v>5182</v>
      </c>
      <c r="D132" s="2272"/>
      <c r="E132" s="2273"/>
      <c r="F132" s="2272"/>
      <c r="G132" s="2272"/>
      <c r="H132" s="2272"/>
      <c r="I132" s="2273"/>
      <c r="J132" s="2272"/>
      <c r="K132" s="2272"/>
      <c r="L132" s="2273"/>
      <c r="M132" s="2278"/>
    </row>
    <row r="133" spans="1:13" ht="16.5">
      <c r="A133" s="2270">
        <f t="shared" si="1"/>
        <v>128</v>
      </c>
      <c r="B133" s="3135"/>
      <c r="C133" s="2277" t="s">
        <v>5183</v>
      </c>
      <c r="D133" s="2272"/>
      <c r="E133" s="2273"/>
      <c r="F133" s="2272"/>
      <c r="G133" s="2272"/>
      <c r="H133" s="2272"/>
      <c r="I133" s="2273"/>
      <c r="J133" s="2272"/>
      <c r="K133" s="2272"/>
      <c r="L133" s="2273"/>
      <c r="M133" s="2274"/>
    </row>
    <row r="134" spans="1:13" ht="16.5">
      <c r="A134" s="2270">
        <f t="shared" si="1"/>
        <v>129</v>
      </c>
      <c r="B134" s="3135"/>
      <c r="C134" s="2277" t="s">
        <v>5184</v>
      </c>
      <c r="D134" s="2272"/>
      <c r="E134" s="2273"/>
      <c r="F134" s="2272"/>
      <c r="G134" s="2272"/>
      <c r="H134" s="2272"/>
      <c r="I134" s="2273"/>
      <c r="J134" s="2272"/>
      <c r="K134" s="2272"/>
      <c r="L134" s="2273"/>
      <c r="M134" s="2274"/>
    </row>
    <row r="135" spans="1:13" ht="16.5">
      <c r="A135" s="2270">
        <f t="shared" ref="A135:A198" si="2">A134+1</f>
        <v>130</v>
      </c>
      <c r="B135" s="3135"/>
      <c r="C135" s="2277" t="s">
        <v>5185</v>
      </c>
      <c r="D135" s="2272"/>
      <c r="E135" s="2273"/>
      <c r="F135" s="2272"/>
      <c r="G135" s="2272"/>
      <c r="H135" s="2272"/>
      <c r="I135" s="2273"/>
      <c r="J135" s="2272"/>
      <c r="K135" s="2272"/>
      <c r="L135" s="2273"/>
      <c r="M135" s="2274"/>
    </row>
    <row r="136" spans="1:13" ht="16.5">
      <c r="A136" s="2270">
        <f t="shared" si="2"/>
        <v>131</v>
      </c>
      <c r="B136" s="3135"/>
      <c r="C136" s="2279" t="s">
        <v>5186</v>
      </c>
      <c r="D136" s="2272"/>
      <c r="E136" s="2273"/>
      <c r="F136" s="2272"/>
      <c r="G136" s="2272"/>
      <c r="H136" s="2272"/>
      <c r="I136" s="2273"/>
      <c r="J136" s="2272"/>
      <c r="K136" s="2272"/>
      <c r="L136" s="2273"/>
      <c r="M136" s="2274"/>
    </row>
    <row r="137" spans="1:13" ht="16.5">
      <c r="A137" s="2270">
        <f t="shared" si="2"/>
        <v>132</v>
      </c>
      <c r="B137" s="3135"/>
      <c r="C137" s="2279" t="s">
        <v>5187</v>
      </c>
      <c r="D137" s="2272"/>
      <c r="E137" s="2273"/>
      <c r="F137" s="2272"/>
      <c r="G137" s="2272"/>
      <c r="H137" s="2272"/>
      <c r="I137" s="2273"/>
      <c r="J137" s="2272"/>
      <c r="K137" s="2272"/>
      <c r="L137" s="2273"/>
      <c r="M137" s="2274"/>
    </row>
    <row r="138" spans="1:13" ht="16.5">
      <c r="A138" s="2270">
        <f t="shared" si="2"/>
        <v>133</v>
      </c>
      <c r="B138" s="3135"/>
      <c r="C138" s="2279" t="s">
        <v>5188</v>
      </c>
      <c r="D138" s="2272"/>
      <c r="E138" s="2273"/>
      <c r="F138" s="2272"/>
      <c r="G138" s="2272"/>
      <c r="H138" s="2272"/>
      <c r="I138" s="2273"/>
      <c r="J138" s="2272"/>
      <c r="K138" s="2272"/>
      <c r="L138" s="2273"/>
      <c r="M138" s="2274"/>
    </row>
    <row r="139" spans="1:13" ht="16.5">
      <c r="A139" s="2270">
        <f t="shared" si="2"/>
        <v>134</v>
      </c>
      <c r="B139" s="3135"/>
      <c r="C139" s="2279" t="s">
        <v>5189</v>
      </c>
      <c r="D139" s="2272"/>
      <c r="E139" s="2273"/>
      <c r="F139" s="2272"/>
      <c r="G139" s="2272"/>
      <c r="H139" s="2272"/>
      <c r="I139" s="2273"/>
      <c r="J139" s="2272"/>
      <c r="K139" s="2272"/>
      <c r="L139" s="2273"/>
      <c r="M139" s="2274"/>
    </row>
    <row r="140" spans="1:13" ht="16.5">
      <c r="A140" s="2270">
        <f t="shared" si="2"/>
        <v>135</v>
      </c>
      <c r="B140" s="3135"/>
      <c r="C140" s="2279" t="s">
        <v>5190</v>
      </c>
      <c r="D140" s="2272"/>
      <c r="E140" s="2273"/>
      <c r="F140" s="2272"/>
      <c r="G140" s="2272"/>
      <c r="H140" s="2272"/>
      <c r="I140" s="2273"/>
      <c r="J140" s="2272"/>
      <c r="K140" s="2272"/>
      <c r="L140" s="2273"/>
      <c r="M140" s="2274"/>
    </row>
    <row r="141" spans="1:13" ht="16.5">
      <c r="A141" s="2270">
        <f t="shared" si="2"/>
        <v>136</v>
      </c>
      <c r="B141" s="3135"/>
      <c r="C141" s="2281" t="s">
        <v>5191</v>
      </c>
      <c r="D141" s="2272"/>
      <c r="E141" s="2273"/>
      <c r="F141" s="2272"/>
      <c r="G141" s="2272"/>
      <c r="H141" s="2272"/>
      <c r="I141" s="2273"/>
      <c r="J141" s="2272"/>
      <c r="K141" s="2272"/>
      <c r="L141" s="2273"/>
      <c r="M141" s="2274"/>
    </row>
    <row r="142" spans="1:13" ht="16.5">
      <c r="A142" s="2270">
        <f t="shared" si="2"/>
        <v>137</v>
      </c>
      <c r="B142" s="3135"/>
      <c r="C142" s="2277" t="s">
        <v>5166</v>
      </c>
      <c r="D142" s="2272"/>
      <c r="E142" s="2273"/>
      <c r="F142" s="2272"/>
      <c r="G142" s="2272"/>
      <c r="H142" s="2272"/>
      <c r="I142" s="2273"/>
      <c r="J142" s="2272"/>
      <c r="K142" s="2272"/>
      <c r="L142" s="2273"/>
      <c r="M142" s="2274"/>
    </row>
    <row r="143" spans="1:13" ht="16.5">
      <c r="A143" s="2270">
        <f t="shared" si="2"/>
        <v>138</v>
      </c>
      <c r="B143" s="3135"/>
      <c r="C143" s="2277" t="s">
        <v>5167</v>
      </c>
      <c r="D143" s="2272"/>
      <c r="E143" s="2273"/>
      <c r="F143" s="2272"/>
      <c r="G143" s="2272"/>
      <c r="H143" s="2272"/>
      <c r="I143" s="2273"/>
      <c r="J143" s="2272"/>
      <c r="K143" s="2272"/>
      <c r="L143" s="2273"/>
      <c r="M143" s="2274"/>
    </row>
    <row r="144" spans="1:13" ht="16.5">
      <c r="A144" s="2270">
        <f t="shared" si="2"/>
        <v>139</v>
      </c>
      <c r="B144" s="3135"/>
      <c r="C144" s="2279" t="s">
        <v>5168</v>
      </c>
      <c r="D144" s="2272"/>
      <c r="E144" s="2273"/>
      <c r="F144" s="2272"/>
      <c r="G144" s="2272"/>
      <c r="H144" s="2272"/>
      <c r="I144" s="2273"/>
      <c r="J144" s="2272"/>
      <c r="K144" s="2272"/>
      <c r="L144" s="2273"/>
      <c r="M144" s="2274"/>
    </row>
    <row r="145" spans="1:13" ht="16.5">
      <c r="A145" s="2270">
        <f t="shared" si="2"/>
        <v>140</v>
      </c>
      <c r="B145" s="3135"/>
      <c r="C145" s="2279" t="s">
        <v>5169</v>
      </c>
      <c r="D145" s="2272"/>
      <c r="E145" s="2273"/>
      <c r="F145" s="2272"/>
      <c r="G145" s="2272"/>
      <c r="H145" s="2272"/>
      <c r="I145" s="2273"/>
      <c r="J145" s="2272"/>
      <c r="K145" s="2272"/>
      <c r="L145" s="2273"/>
      <c r="M145" s="2274"/>
    </row>
    <row r="146" spans="1:13" ht="16.5">
      <c r="A146" s="2270">
        <f t="shared" si="2"/>
        <v>141</v>
      </c>
      <c r="B146" s="3135"/>
      <c r="C146" s="2279" t="s">
        <v>5170</v>
      </c>
      <c r="D146" s="2272"/>
      <c r="E146" s="2273"/>
      <c r="F146" s="2272"/>
      <c r="G146" s="2272"/>
      <c r="H146" s="2272"/>
      <c r="I146" s="2273"/>
      <c r="J146" s="2272"/>
      <c r="K146" s="2272"/>
      <c r="L146" s="2273"/>
      <c r="M146" s="2274"/>
    </row>
    <row r="147" spans="1:13" ht="16.5">
      <c r="A147" s="2270">
        <f t="shared" si="2"/>
        <v>142</v>
      </c>
      <c r="B147" s="3135"/>
      <c r="C147" s="2279" t="s">
        <v>5171</v>
      </c>
      <c r="D147" s="2272"/>
      <c r="E147" s="2273"/>
      <c r="F147" s="2272"/>
      <c r="G147" s="2272"/>
      <c r="H147" s="2272"/>
      <c r="I147" s="2273"/>
      <c r="J147" s="2272"/>
      <c r="K147" s="2272"/>
      <c r="L147" s="2273"/>
      <c r="M147" s="2274"/>
    </row>
    <row r="148" spans="1:13" ht="16.5">
      <c r="A148" s="2270">
        <f t="shared" si="2"/>
        <v>143</v>
      </c>
      <c r="B148" s="3135"/>
      <c r="C148" s="2279" t="s">
        <v>5106</v>
      </c>
      <c r="D148" s="2272"/>
      <c r="E148" s="2273"/>
      <c r="F148" s="2272"/>
      <c r="G148" s="2272"/>
      <c r="H148" s="2272"/>
      <c r="I148" s="2273"/>
      <c r="J148" s="2272"/>
      <c r="K148" s="2272"/>
      <c r="L148" s="2273"/>
      <c r="M148" s="2274"/>
    </row>
    <row r="149" spans="1:13" ht="16.5">
      <c r="A149" s="2270">
        <f t="shared" si="2"/>
        <v>144</v>
      </c>
      <c r="B149" s="3135"/>
      <c r="C149" s="2280" t="s">
        <v>5192</v>
      </c>
      <c r="D149" s="2272"/>
      <c r="E149" s="2273"/>
      <c r="F149" s="2272"/>
      <c r="G149" s="2272"/>
      <c r="H149" s="2272"/>
      <c r="I149" s="2273"/>
      <c r="J149" s="2272"/>
      <c r="K149" s="2272"/>
      <c r="L149" s="2273"/>
      <c r="M149" s="2274"/>
    </row>
    <row r="150" spans="1:13" ht="16.5">
      <c r="A150" s="2270">
        <f t="shared" si="2"/>
        <v>145</v>
      </c>
      <c r="B150" s="3135"/>
      <c r="C150" s="2282" t="s">
        <v>1980</v>
      </c>
      <c r="D150" s="2272"/>
      <c r="E150" s="2273"/>
      <c r="F150" s="2272"/>
      <c r="G150" s="2272"/>
      <c r="H150" s="2272"/>
      <c r="I150" s="2273"/>
      <c r="J150" s="2272"/>
      <c r="K150" s="2272"/>
      <c r="L150" s="2273"/>
      <c r="M150" s="2274"/>
    </row>
    <row r="151" spans="1:13" ht="16.5">
      <c r="A151" s="2270">
        <f t="shared" si="2"/>
        <v>146</v>
      </c>
      <c r="B151" s="3135"/>
      <c r="C151" s="2277" t="s">
        <v>5173</v>
      </c>
      <c r="D151" s="2272"/>
      <c r="E151" s="2273"/>
      <c r="F151" s="2272"/>
      <c r="G151" s="2272"/>
      <c r="H151" s="2272"/>
      <c r="I151" s="2273"/>
      <c r="J151" s="2272"/>
      <c r="K151" s="2272"/>
      <c r="L151" s="2273"/>
      <c r="M151" s="2274"/>
    </row>
    <row r="152" spans="1:13" ht="16.5">
      <c r="A152" s="2270">
        <f t="shared" si="2"/>
        <v>147</v>
      </c>
      <c r="B152" s="3135"/>
      <c r="C152" s="2279" t="s">
        <v>5193</v>
      </c>
      <c r="D152" s="2272"/>
      <c r="E152" s="2273"/>
      <c r="F152" s="2272"/>
      <c r="G152" s="2272"/>
      <c r="H152" s="2272"/>
      <c r="I152" s="2273"/>
      <c r="J152" s="2272"/>
      <c r="K152" s="2272"/>
      <c r="L152" s="2273"/>
      <c r="M152" s="2274"/>
    </row>
    <row r="153" spans="1:13" ht="16.5">
      <c r="A153" s="2270">
        <f t="shared" si="2"/>
        <v>148</v>
      </c>
      <c r="B153" s="3135"/>
      <c r="C153" s="2279" t="s">
        <v>5194</v>
      </c>
      <c r="D153" s="2272"/>
      <c r="E153" s="2273"/>
      <c r="F153" s="2272"/>
      <c r="G153" s="2272"/>
      <c r="H153" s="2272"/>
      <c r="I153" s="2273"/>
      <c r="J153" s="2272"/>
      <c r="K153" s="2272"/>
      <c r="L153" s="2273"/>
      <c r="M153" s="2274"/>
    </row>
    <row r="154" spans="1:13" ht="16.5">
      <c r="A154" s="2270">
        <f t="shared" si="2"/>
        <v>149</v>
      </c>
      <c r="B154" s="3135"/>
      <c r="C154" s="2280" t="s">
        <v>5174</v>
      </c>
      <c r="D154" s="2272"/>
      <c r="E154" s="2273"/>
      <c r="F154" s="2272"/>
      <c r="G154" s="2272"/>
      <c r="H154" s="2272"/>
      <c r="I154" s="2273"/>
      <c r="J154" s="2272"/>
      <c r="K154" s="2272"/>
      <c r="L154" s="2273"/>
      <c r="M154" s="2274"/>
    </row>
    <row r="155" spans="1:13" ht="16.5">
      <c r="A155" s="2270">
        <f t="shared" si="2"/>
        <v>150</v>
      </c>
      <c r="B155" s="3135"/>
      <c r="C155" s="2280" t="s">
        <v>5175</v>
      </c>
      <c r="D155" s="2272"/>
      <c r="E155" s="2273"/>
      <c r="F155" s="2272"/>
      <c r="G155" s="2272"/>
      <c r="H155" s="2272"/>
      <c r="I155" s="2273"/>
      <c r="J155" s="2272"/>
      <c r="K155" s="2272"/>
      <c r="L155" s="2273"/>
      <c r="M155" s="2274"/>
    </row>
    <row r="156" spans="1:13" ht="16.5">
      <c r="A156" s="2270">
        <f t="shared" si="2"/>
        <v>151</v>
      </c>
      <c r="B156" s="3135"/>
      <c r="C156" s="2277" t="s">
        <v>5176</v>
      </c>
      <c r="D156" s="2272"/>
      <c r="E156" s="2273"/>
      <c r="F156" s="2272"/>
      <c r="G156" s="2272"/>
      <c r="H156" s="2272"/>
      <c r="I156" s="2273"/>
      <c r="J156" s="2272"/>
      <c r="K156" s="2272"/>
      <c r="L156" s="2273"/>
      <c r="M156" s="2278"/>
    </row>
    <row r="157" spans="1:13" ht="16.5">
      <c r="A157" s="2270">
        <f t="shared" si="2"/>
        <v>152</v>
      </c>
      <c r="B157" s="3135"/>
      <c r="C157" s="2277" t="s">
        <v>5177</v>
      </c>
      <c r="D157" s="2272"/>
      <c r="E157" s="2273"/>
      <c r="F157" s="2272"/>
      <c r="G157" s="2272"/>
      <c r="H157" s="2272"/>
      <c r="I157" s="2273"/>
      <c r="J157" s="2272"/>
      <c r="K157" s="2272"/>
      <c r="L157" s="2273"/>
      <c r="M157" s="2274"/>
    </row>
    <row r="158" spans="1:13" ht="16.5">
      <c r="A158" s="2270">
        <f t="shared" si="2"/>
        <v>153</v>
      </c>
      <c r="B158" s="3135"/>
      <c r="C158" s="2279" t="s">
        <v>5195</v>
      </c>
      <c r="D158" s="2272"/>
      <c r="E158" s="2273"/>
      <c r="F158" s="2272"/>
      <c r="G158" s="2272"/>
      <c r="H158" s="2272"/>
      <c r="I158" s="2273"/>
      <c r="J158" s="2272"/>
      <c r="K158" s="2272"/>
      <c r="L158" s="2273"/>
      <c r="M158" s="2274"/>
    </row>
    <row r="159" spans="1:13" ht="16.5">
      <c r="A159" s="2270">
        <f t="shared" si="2"/>
        <v>154</v>
      </c>
      <c r="B159" s="3135"/>
      <c r="C159" s="2279" t="s">
        <v>5196</v>
      </c>
      <c r="D159" s="2272"/>
      <c r="E159" s="2273"/>
      <c r="F159" s="2272"/>
      <c r="G159" s="2272"/>
      <c r="H159" s="2272"/>
      <c r="I159" s="2273"/>
      <c r="J159" s="2272"/>
      <c r="K159" s="2272"/>
      <c r="L159" s="2273"/>
      <c r="M159" s="2274"/>
    </row>
    <row r="160" spans="1:13" ht="16.5">
      <c r="A160" s="2270">
        <f t="shared" si="2"/>
        <v>155</v>
      </c>
      <c r="B160" s="3135"/>
      <c r="C160" s="2277" t="s">
        <v>5180</v>
      </c>
      <c r="D160" s="2272"/>
      <c r="E160" s="2273"/>
      <c r="F160" s="2272"/>
      <c r="G160" s="2272"/>
      <c r="H160" s="2272"/>
      <c r="I160" s="2273"/>
      <c r="J160" s="2272"/>
      <c r="K160" s="2272"/>
      <c r="L160" s="2273"/>
      <c r="M160" s="2274"/>
    </row>
    <row r="161" spans="1:13" ht="16.5">
      <c r="A161" s="2270">
        <f t="shared" si="2"/>
        <v>156</v>
      </c>
      <c r="B161" s="3135"/>
      <c r="C161" s="2277" t="s">
        <v>5181</v>
      </c>
      <c r="D161" s="2272"/>
      <c r="E161" s="2273"/>
      <c r="F161" s="2272"/>
      <c r="G161" s="2272"/>
      <c r="H161" s="2272"/>
      <c r="I161" s="2273"/>
      <c r="J161" s="2272"/>
      <c r="K161" s="2272"/>
      <c r="L161" s="2273"/>
      <c r="M161" s="2274"/>
    </row>
    <row r="162" spans="1:13" ht="16.5">
      <c r="A162" s="2270">
        <f t="shared" si="2"/>
        <v>157</v>
      </c>
      <c r="B162" s="3135"/>
      <c r="C162" s="2277" t="s">
        <v>5182</v>
      </c>
      <c r="D162" s="2272"/>
      <c r="E162" s="2273"/>
      <c r="F162" s="2272"/>
      <c r="G162" s="2272"/>
      <c r="H162" s="2272"/>
      <c r="I162" s="2273"/>
      <c r="J162" s="2272"/>
      <c r="K162" s="2272"/>
      <c r="L162" s="2273"/>
      <c r="M162" s="2278"/>
    </row>
    <row r="163" spans="1:13" ht="16.5">
      <c r="A163" s="2270">
        <f t="shared" si="2"/>
        <v>158</v>
      </c>
      <c r="B163" s="3135"/>
      <c r="C163" s="2277" t="s">
        <v>5183</v>
      </c>
      <c r="D163" s="2272"/>
      <c r="E163" s="2273"/>
      <c r="F163" s="2272"/>
      <c r="G163" s="2272"/>
      <c r="H163" s="2272"/>
      <c r="I163" s="2273"/>
      <c r="J163" s="2272"/>
      <c r="K163" s="2272"/>
      <c r="L163" s="2273"/>
      <c r="M163" s="2274"/>
    </row>
    <row r="164" spans="1:13" ht="16.5">
      <c r="A164" s="2270">
        <f t="shared" si="2"/>
        <v>159</v>
      </c>
      <c r="B164" s="3135"/>
      <c r="C164" s="2277" t="s">
        <v>5184</v>
      </c>
      <c r="D164" s="2272"/>
      <c r="E164" s="2273"/>
      <c r="F164" s="2272"/>
      <c r="G164" s="2272"/>
      <c r="H164" s="2272"/>
      <c r="I164" s="2273"/>
      <c r="J164" s="2272"/>
      <c r="K164" s="2272"/>
      <c r="L164" s="2273"/>
      <c r="M164" s="2274"/>
    </row>
    <row r="165" spans="1:13" ht="16.5">
      <c r="A165" s="2270">
        <f t="shared" si="2"/>
        <v>160</v>
      </c>
      <c r="B165" s="3135"/>
      <c r="C165" s="2277" t="s">
        <v>5185</v>
      </c>
      <c r="D165" s="2272"/>
      <c r="E165" s="2273"/>
      <c r="F165" s="2272"/>
      <c r="G165" s="2272"/>
      <c r="H165" s="2272"/>
      <c r="I165" s="2273"/>
      <c r="J165" s="2272"/>
      <c r="K165" s="2272"/>
      <c r="L165" s="2273"/>
      <c r="M165" s="2274"/>
    </row>
    <row r="166" spans="1:13" ht="16.5">
      <c r="A166" s="2270">
        <f t="shared" si="2"/>
        <v>161</v>
      </c>
      <c r="B166" s="3135"/>
      <c r="C166" s="2279" t="s">
        <v>5186</v>
      </c>
      <c r="D166" s="2272"/>
      <c r="E166" s="2273"/>
      <c r="F166" s="2272"/>
      <c r="G166" s="2272"/>
      <c r="H166" s="2272"/>
      <c r="I166" s="2273"/>
      <c r="J166" s="2272"/>
      <c r="K166" s="2272"/>
      <c r="L166" s="2273"/>
      <c r="M166" s="2274"/>
    </row>
    <row r="167" spans="1:13" ht="16.5">
      <c r="A167" s="2270">
        <f t="shared" si="2"/>
        <v>162</v>
      </c>
      <c r="B167" s="3135"/>
      <c r="C167" s="2279" t="s">
        <v>5187</v>
      </c>
      <c r="D167" s="2272"/>
      <c r="E167" s="2273"/>
      <c r="F167" s="2272"/>
      <c r="G167" s="2272"/>
      <c r="H167" s="2272"/>
      <c r="I167" s="2273"/>
      <c r="J167" s="2272"/>
      <c r="K167" s="2272"/>
      <c r="L167" s="2273"/>
      <c r="M167" s="2274"/>
    </row>
    <row r="168" spans="1:13" ht="16.5">
      <c r="A168" s="2270">
        <f t="shared" si="2"/>
        <v>163</v>
      </c>
      <c r="B168" s="3135"/>
      <c r="C168" s="2279" t="s">
        <v>5188</v>
      </c>
      <c r="D168" s="2272"/>
      <c r="E168" s="2273"/>
      <c r="F168" s="2272"/>
      <c r="G168" s="2272"/>
      <c r="H168" s="2272"/>
      <c r="I168" s="2273"/>
      <c r="J168" s="2272"/>
      <c r="K168" s="2272"/>
      <c r="L168" s="2273"/>
      <c r="M168" s="2274"/>
    </row>
    <row r="169" spans="1:13" ht="16.5">
      <c r="A169" s="2270">
        <f t="shared" si="2"/>
        <v>164</v>
      </c>
      <c r="B169" s="3135"/>
      <c r="C169" s="2279" t="s">
        <v>5189</v>
      </c>
      <c r="D169" s="2272"/>
      <c r="E169" s="2273"/>
      <c r="F169" s="2272"/>
      <c r="G169" s="2272"/>
      <c r="H169" s="2272"/>
      <c r="I169" s="2273"/>
      <c r="J169" s="2272"/>
      <c r="K169" s="2272"/>
      <c r="L169" s="2273"/>
      <c r="M169" s="2274"/>
    </row>
    <row r="170" spans="1:13" ht="16.5">
      <c r="A170" s="2270">
        <f t="shared" si="2"/>
        <v>165</v>
      </c>
      <c r="B170" s="3135"/>
      <c r="C170" s="2279" t="s">
        <v>5190</v>
      </c>
      <c r="D170" s="2272"/>
      <c r="E170" s="2273"/>
      <c r="F170" s="2272"/>
      <c r="G170" s="2272"/>
      <c r="H170" s="2272"/>
      <c r="I170" s="2273"/>
      <c r="J170" s="2272"/>
      <c r="K170" s="2272"/>
      <c r="L170" s="2273"/>
      <c r="M170" s="2274"/>
    </row>
    <row r="171" spans="1:13" ht="16.5">
      <c r="A171" s="2270">
        <f t="shared" si="2"/>
        <v>166</v>
      </c>
      <c r="B171" s="3135"/>
      <c r="C171" s="2271" t="s">
        <v>5197</v>
      </c>
      <c r="D171" s="2272"/>
      <c r="E171" s="2273"/>
      <c r="F171" s="2272"/>
      <c r="G171" s="2272"/>
      <c r="H171" s="2272"/>
      <c r="I171" s="2273"/>
      <c r="J171" s="2272"/>
      <c r="K171" s="2272"/>
      <c r="L171" s="2273"/>
      <c r="M171" s="2274"/>
    </row>
    <row r="172" spans="1:13" ht="16.5">
      <c r="A172" s="2270">
        <f t="shared" si="2"/>
        <v>167</v>
      </c>
      <c r="B172" s="3135"/>
      <c r="C172" s="2276" t="s">
        <v>5161</v>
      </c>
      <c r="D172" s="2272"/>
      <c r="E172" s="2273"/>
      <c r="F172" s="2272"/>
      <c r="G172" s="2272"/>
      <c r="H172" s="2272"/>
      <c r="I172" s="2273"/>
      <c r="J172" s="2272"/>
      <c r="K172" s="2272"/>
      <c r="L172" s="2273"/>
      <c r="M172" s="2274"/>
    </row>
    <row r="173" spans="1:13" ht="16.5">
      <c r="A173" s="2270">
        <f t="shared" si="2"/>
        <v>168</v>
      </c>
      <c r="B173" s="3135"/>
      <c r="C173" s="2277" t="s">
        <v>5198</v>
      </c>
      <c r="D173" s="2272"/>
      <c r="E173" s="2273"/>
      <c r="F173" s="2272"/>
      <c r="G173" s="2272"/>
      <c r="H173" s="2272"/>
      <c r="I173" s="2273"/>
      <c r="J173" s="2272"/>
      <c r="K173" s="2272"/>
      <c r="L173" s="2273"/>
      <c r="M173" s="2274"/>
    </row>
    <row r="174" spans="1:13" ht="16.5">
      <c r="A174" s="2270">
        <f t="shared" si="2"/>
        <v>169</v>
      </c>
      <c r="B174" s="3135"/>
      <c r="C174" s="2277" t="s">
        <v>5199</v>
      </c>
      <c r="D174" s="2272"/>
      <c r="E174" s="2273"/>
      <c r="F174" s="2272"/>
      <c r="G174" s="2272"/>
      <c r="H174" s="2272"/>
      <c r="I174" s="2273"/>
      <c r="J174" s="2272"/>
      <c r="K174" s="2272"/>
      <c r="L174" s="2273"/>
      <c r="M174" s="2274"/>
    </row>
    <row r="175" spans="1:13" ht="33">
      <c r="A175" s="2270">
        <f t="shared" si="2"/>
        <v>170</v>
      </c>
      <c r="B175" s="3135"/>
      <c r="C175" s="2277" t="s">
        <v>5200</v>
      </c>
      <c r="D175" s="2272"/>
      <c r="E175" s="2273"/>
      <c r="F175" s="2272"/>
      <c r="G175" s="2272"/>
      <c r="H175" s="2272"/>
      <c r="I175" s="2273"/>
      <c r="J175" s="2272"/>
      <c r="K175" s="2272"/>
      <c r="L175" s="2273"/>
      <c r="M175" s="2278"/>
    </row>
    <row r="176" spans="1:13" ht="16.5">
      <c r="A176" s="2270">
        <f t="shared" si="2"/>
        <v>171</v>
      </c>
      <c r="B176" s="3135"/>
      <c r="C176" s="2277" t="s">
        <v>5201</v>
      </c>
      <c r="D176" s="2272"/>
      <c r="E176" s="2273"/>
      <c r="F176" s="2272"/>
      <c r="G176" s="2272"/>
      <c r="H176" s="2272"/>
      <c r="I176" s="2273"/>
      <c r="J176" s="2272"/>
      <c r="K176" s="2272"/>
      <c r="L176" s="2273"/>
      <c r="M176" s="2274"/>
    </row>
    <row r="177" spans="1:13" ht="16.5">
      <c r="A177" s="2270">
        <f t="shared" si="2"/>
        <v>172</v>
      </c>
      <c r="B177" s="3135"/>
      <c r="C177" s="2277" t="s">
        <v>5202</v>
      </c>
      <c r="D177" s="2272"/>
      <c r="E177" s="2273"/>
      <c r="F177" s="2272"/>
      <c r="G177" s="2272"/>
      <c r="H177" s="2272"/>
      <c r="I177" s="2273"/>
      <c r="J177" s="2272"/>
      <c r="K177" s="2272"/>
      <c r="L177" s="2273"/>
      <c r="M177" s="2274"/>
    </row>
    <row r="178" spans="1:13" ht="16.5">
      <c r="A178" s="2270">
        <f t="shared" si="2"/>
        <v>173</v>
      </c>
      <c r="B178" s="3135"/>
      <c r="C178" s="2277" t="s">
        <v>5203</v>
      </c>
      <c r="D178" s="2272"/>
      <c r="E178" s="2273"/>
      <c r="F178" s="2272"/>
      <c r="G178" s="2272"/>
      <c r="H178" s="2272"/>
      <c r="I178" s="2273"/>
      <c r="J178" s="2272"/>
      <c r="K178" s="2272"/>
      <c r="L178" s="2273"/>
      <c r="M178" s="2278"/>
    </row>
    <row r="179" spans="1:13" ht="16.5">
      <c r="A179" s="2270">
        <f t="shared" si="2"/>
        <v>174</v>
      </c>
      <c r="B179" s="3135"/>
      <c r="C179" s="2277" t="s">
        <v>5204</v>
      </c>
      <c r="D179" s="2272"/>
      <c r="E179" s="2273"/>
      <c r="F179" s="2272"/>
      <c r="G179" s="2272"/>
      <c r="H179" s="2272"/>
      <c r="I179" s="2273"/>
      <c r="J179" s="2272"/>
      <c r="K179" s="2272"/>
      <c r="L179" s="2273"/>
      <c r="M179" s="2274"/>
    </row>
    <row r="180" spans="1:13" ht="16.5">
      <c r="A180" s="2270">
        <f t="shared" si="2"/>
        <v>175</v>
      </c>
      <c r="B180" s="3135"/>
      <c r="C180" s="2279" t="s">
        <v>5205</v>
      </c>
      <c r="D180" s="2272"/>
      <c r="E180" s="2273"/>
      <c r="F180" s="2272"/>
      <c r="G180" s="2272"/>
      <c r="H180" s="2272"/>
      <c r="I180" s="2273"/>
      <c r="J180" s="2272"/>
      <c r="K180" s="2272"/>
      <c r="L180" s="2273"/>
      <c r="M180" s="2274"/>
    </row>
    <row r="181" spans="1:13" ht="16.5">
      <c r="A181" s="2270">
        <f t="shared" si="2"/>
        <v>176</v>
      </c>
      <c r="B181" s="3135"/>
      <c r="C181" s="2279" t="s">
        <v>5206</v>
      </c>
      <c r="D181" s="2272"/>
      <c r="E181" s="2273"/>
      <c r="F181" s="2272"/>
      <c r="G181" s="2272"/>
      <c r="H181" s="2272"/>
      <c r="I181" s="2273"/>
      <c r="J181" s="2272"/>
      <c r="K181" s="2272"/>
      <c r="L181" s="2273"/>
      <c r="M181" s="2274"/>
    </row>
    <row r="182" spans="1:13" ht="16.5">
      <c r="A182" s="2270">
        <f t="shared" si="2"/>
        <v>177</v>
      </c>
      <c r="B182" s="3135"/>
      <c r="C182" s="2279" t="s">
        <v>5207</v>
      </c>
      <c r="D182" s="2272"/>
      <c r="E182" s="2273"/>
      <c r="F182" s="2272"/>
      <c r="G182" s="2272"/>
      <c r="H182" s="2272"/>
      <c r="I182" s="2273"/>
      <c r="J182" s="2272"/>
      <c r="K182" s="2272"/>
      <c r="L182" s="2273"/>
      <c r="M182" s="2274"/>
    </row>
    <row r="183" spans="1:13" ht="16.5">
      <c r="A183" s="2270">
        <f t="shared" si="2"/>
        <v>178</v>
      </c>
      <c r="B183" s="3135"/>
      <c r="C183" s="2279" t="s">
        <v>5208</v>
      </c>
      <c r="D183" s="2272"/>
      <c r="E183" s="2273"/>
      <c r="F183" s="2272"/>
      <c r="G183" s="2272"/>
      <c r="H183" s="2272"/>
      <c r="I183" s="2273"/>
      <c r="J183" s="2272"/>
      <c r="K183" s="2272"/>
      <c r="L183" s="2273"/>
      <c r="M183" s="2278"/>
    </row>
    <row r="184" spans="1:13" ht="16.5">
      <c r="A184" s="2270">
        <f t="shared" si="2"/>
        <v>179</v>
      </c>
      <c r="B184" s="3135"/>
      <c r="C184" s="2279" t="s">
        <v>5209</v>
      </c>
      <c r="D184" s="2272"/>
      <c r="E184" s="2273"/>
      <c r="F184" s="2272"/>
      <c r="G184" s="2272"/>
      <c r="H184" s="2272"/>
      <c r="I184" s="2273"/>
      <c r="J184" s="2272"/>
      <c r="K184" s="2272"/>
      <c r="L184" s="2273"/>
      <c r="M184" s="2274"/>
    </row>
    <row r="185" spans="1:13" ht="16.5">
      <c r="A185" s="2270">
        <f t="shared" si="2"/>
        <v>180</v>
      </c>
      <c r="B185" s="3135"/>
      <c r="C185" s="2279" t="s">
        <v>5210</v>
      </c>
      <c r="D185" s="2272"/>
      <c r="E185" s="2273"/>
      <c r="F185" s="2272"/>
      <c r="G185" s="2272"/>
      <c r="H185" s="2272"/>
      <c r="I185" s="2273"/>
      <c r="J185" s="2272"/>
      <c r="K185" s="2272"/>
      <c r="L185" s="2273"/>
      <c r="M185" s="2274"/>
    </row>
    <row r="186" spans="1:13" ht="16.5">
      <c r="A186" s="2270">
        <f t="shared" si="2"/>
        <v>181</v>
      </c>
      <c r="B186" s="3135"/>
      <c r="C186" s="2279" t="s">
        <v>5135</v>
      </c>
      <c r="D186" s="2272"/>
      <c r="E186" s="2273"/>
      <c r="F186" s="2272"/>
      <c r="G186" s="2272"/>
      <c r="H186" s="2272"/>
      <c r="I186" s="2273"/>
      <c r="J186" s="2272"/>
      <c r="K186" s="2272"/>
      <c r="L186" s="2273"/>
      <c r="M186" s="2274"/>
    </row>
    <row r="187" spans="1:13" ht="16.5">
      <c r="A187" s="2270">
        <f t="shared" si="2"/>
        <v>182</v>
      </c>
      <c r="B187" s="3135"/>
      <c r="C187" s="2276" t="s">
        <v>5083</v>
      </c>
      <c r="D187" s="2272"/>
      <c r="E187" s="2273"/>
      <c r="F187" s="2272"/>
      <c r="G187" s="2272"/>
      <c r="H187" s="2272"/>
      <c r="I187" s="2273"/>
      <c r="J187" s="2272"/>
      <c r="K187" s="2272"/>
      <c r="L187" s="2273"/>
      <c r="M187" s="2274"/>
    </row>
    <row r="188" spans="1:13" ht="16.5">
      <c r="A188" s="2270">
        <f t="shared" si="2"/>
        <v>183</v>
      </c>
      <c r="B188" s="3135"/>
      <c r="C188" s="2277" t="s">
        <v>5198</v>
      </c>
      <c r="D188" s="2272"/>
      <c r="E188" s="2273"/>
      <c r="F188" s="2272"/>
      <c r="G188" s="2272"/>
      <c r="H188" s="2272"/>
      <c r="I188" s="2273"/>
      <c r="J188" s="2272"/>
      <c r="K188" s="2272"/>
      <c r="L188" s="2273"/>
      <c r="M188" s="2274"/>
    </row>
    <row r="189" spans="1:13" ht="16.5">
      <c r="A189" s="2270">
        <f t="shared" si="2"/>
        <v>184</v>
      </c>
      <c r="B189" s="3135"/>
      <c r="C189" s="2277" t="s">
        <v>5199</v>
      </c>
      <c r="D189" s="2272"/>
      <c r="E189" s="2273"/>
      <c r="F189" s="2272"/>
      <c r="G189" s="2272"/>
      <c r="H189" s="2272"/>
      <c r="I189" s="2273"/>
      <c r="J189" s="2272"/>
      <c r="K189" s="2272"/>
      <c r="L189" s="2273"/>
      <c r="M189" s="2274"/>
    </row>
    <row r="190" spans="1:13" ht="33">
      <c r="A190" s="2270">
        <f t="shared" si="2"/>
        <v>185</v>
      </c>
      <c r="B190" s="3135"/>
      <c r="C190" s="2277" t="s">
        <v>5200</v>
      </c>
      <c r="D190" s="2272"/>
      <c r="E190" s="2273"/>
      <c r="F190" s="2272"/>
      <c r="G190" s="2272"/>
      <c r="H190" s="2272"/>
      <c r="I190" s="2273"/>
      <c r="J190" s="2272"/>
      <c r="K190" s="2272"/>
      <c r="L190" s="2273"/>
      <c r="M190" s="2278"/>
    </row>
    <row r="191" spans="1:13" ht="16.5">
      <c r="A191" s="2270">
        <f t="shared" si="2"/>
        <v>186</v>
      </c>
      <c r="B191" s="3135"/>
      <c r="C191" s="2277" t="s">
        <v>5201</v>
      </c>
      <c r="D191" s="2272"/>
      <c r="E191" s="2273"/>
      <c r="F191" s="2272"/>
      <c r="G191" s="2272"/>
      <c r="H191" s="2272"/>
      <c r="I191" s="2273"/>
      <c r="J191" s="2272"/>
      <c r="K191" s="2272"/>
      <c r="L191" s="2273"/>
      <c r="M191" s="2274"/>
    </row>
    <row r="192" spans="1:13" ht="16.5">
      <c r="A192" s="2270">
        <f t="shared" si="2"/>
        <v>187</v>
      </c>
      <c r="B192" s="3135"/>
      <c r="C192" s="2277" t="s">
        <v>5202</v>
      </c>
      <c r="D192" s="2272"/>
      <c r="E192" s="2273"/>
      <c r="F192" s="2272"/>
      <c r="G192" s="2272"/>
      <c r="H192" s="2272"/>
      <c r="I192" s="2273"/>
      <c r="J192" s="2272"/>
      <c r="K192" s="2272"/>
      <c r="L192" s="2273"/>
      <c r="M192" s="2274"/>
    </row>
    <row r="193" spans="1:13" ht="16.5">
      <c r="A193" s="2270">
        <f t="shared" si="2"/>
        <v>188</v>
      </c>
      <c r="B193" s="3135"/>
      <c r="C193" s="2277" t="s">
        <v>5203</v>
      </c>
      <c r="D193" s="2272"/>
      <c r="E193" s="2273"/>
      <c r="F193" s="2272"/>
      <c r="G193" s="2272"/>
      <c r="H193" s="2272"/>
      <c r="I193" s="2273"/>
      <c r="J193" s="2272"/>
      <c r="K193" s="2272"/>
      <c r="L193" s="2273"/>
      <c r="M193" s="2278"/>
    </row>
    <row r="194" spans="1:13" ht="16.5">
      <c r="A194" s="2270">
        <f t="shared" si="2"/>
        <v>189</v>
      </c>
      <c r="B194" s="3135"/>
      <c r="C194" s="2277" t="s">
        <v>5204</v>
      </c>
      <c r="D194" s="2272"/>
      <c r="E194" s="2273"/>
      <c r="F194" s="2272"/>
      <c r="G194" s="2272"/>
      <c r="H194" s="2272"/>
      <c r="I194" s="2273"/>
      <c r="J194" s="2272"/>
      <c r="K194" s="2272"/>
      <c r="L194" s="2273"/>
      <c r="M194" s="2274"/>
    </row>
    <row r="195" spans="1:13" ht="16.5">
      <c r="A195" s="2270">
        <f t="shared" si="2"/>
        <v>190</v>
      </c>
      <c r="B195" s="3135"/>
      <c r="C195" s="2279" t="s">
        <v>5205</v>
      </c>
      <c r="D195" s="2272"/>
      <c r="E195" s="2273"/>
      <c r="F195" s="2272"/>
      <c r="G195" s="2272"/>
      <c r="H195" s="2272"/>
      <c r="I195" s="2273"/>
      <c r="J195" s="2272"/>
      <c r="K195" s="2272"/>
      <c r="L195" s="2273"/>
      <c r="M195" s="2274"/>
    </row>
    <row r="196" spans="1:13" ht="16.5">
      <c r="A196" s="2270">
        <f t="shared" si="2"/>
        <v>191</v>
      </c>
      <c r="B196" s="3135"/>
      <c r="C196" s="2279" t="s">
        <v>5206</v>
      </c>
      <c r="D196" s="2272"/>
      <c r="E196" s="2273"/>
      <c r="F196" s="2272"/>
      <c r="G196" s="2272"/>
      <c r="H196" s="2272"/>
      <c r="I196" s="2273"/>
      <c r="J196" s="2272"/>
      <c r="K196" s="2272"/>
      <c r="L196" s="2273"/>
      <c r="M196" s="2274"/>
    </row>
    <row r="197" spans="1:13" ht="16.5">
      <c r="A197" s="2270">
        <f t="shared" si="2"/>
        <v>192</v>
      </c>
      <c r="B197" s="3135"/>
      <c r="C197" s="2279" t="s">
        <v>5207</v>
      </c>
      <c r="D197" s="2272"/>
      <c r="E197" s="2273"/>
      <c r="F197" s="2272"/>
      <c r="G197" s="2272"/>
      <c r="H197" s="2272"/>
      <c r="I197" s="2273"/>
      <c r="J197" s="2272"/>
      <c r="K197" s="2272"/>
      <c r="L197" s="2273"/>
      <c r="M197" s="2274"/>
    </row>
    <row r="198" spans="1:13" ht="16.5">
      <c r="A198" s="2270">
        <f t="shared" si="2"/>
        <v>193</v>
      </c>
      <c r="B198" s="3135"/>
      <c r="C198" s="2279" t="s">
        <v>5208</v>
      </c>
      <c r="D198" s="2272"/>
      <c r="E198" s="2273"/>
      <c r="F198" s="2272"/>
      <c r="G198" s="2272"/>
      <c r="H198" s="2272"/>
      <c r="I198" s="2273"/>
      <c r="J198" s="2272"/>
      <c r="K198" s="2272"/>
      <c r="L198" s="2273"/>
      <c r="M198" s="2278"/>
    </row>
    <row r="199" spans="1:13" ht="16.5">
      <c r="A199" s="2270">
        <f t="shared" ref="A199:A269" si="3">A198+1</f>
        <v>194</v>
      </c>
      <c r="B199" s="3135"/>
      <c r="C199" s="2279" t="s">
        <v>5209</v>
      </c>
      <c r="D199" s="2272"/>
      <c r="E199" s="2273"/>
      <c r="F199" s="2272"/>
      <c r="G199" s="2272"/>
      <c r="H199" s="2272"/>
      <c r="I199" s="2273"/>
      <c r="J199" s="2272"/>
      <c r="K199" s="2272"/>
      <c r="L199" s="2273"/>
      <c r="M199" s="2274"/>
    </row>
    <row r="200" spans="1:13" ht="16.5">
      <c r="A200" s="2270">
        <f t="shared" si="3"/>
        <v>195</v>
      </c>
      <c r="B200" s="3135"/>
      <c r="C200" s="2279" t="s">
        <v>5210</v>
      </c>
      <c r="D200" s="2272"/>
      <c r="E200" s="2273"/>
      <c r="F200" s="2272"/>
      <c r="G200" s="2272"/>
      <c r="H200" s="2272"/>
      <c r="I200" s="2273"/>
      <c r="J200" s="2272"/>
      <c r="K200" s="2272"/>
      <c r="L200" s="2273"/>
      <c r="M200" s="2274"/>
    </row>
    <row r="201" spans="1:13" ht="16.5">
      <c r="A201" s="2270">
        <f t="shared" si="3"/>
        <v>196</v>
      </c>
      <c r="B201" s="3135"/>
      <c r="C201" s="2279" t="s">
        <v>5135</v>
      </c>
      <c r="D201" s="2272"/>
      <c r="E201" s="2273"/>
      <c r="F201" s="2272"/>
      <c r="G201" s="2272"/>
      <c r="H201" s="2272"/>
      <c r="I201" s="2273"/>
      <c r="J201" s="2272"/>
      <c r="K201" s="2272"/>
      <c r="L201" s="2273"/>
      <c r="M201" s="2274"/>
    </row>
    <row r="202" spans="1:13" ht="16.5">
      <c r="A202" s="2270">
        <f t="shared" si="3"/>
        <v>197</v>
      </c>
      <c r="B202" s="3135"/>
      <c r="C202" s="2275" t="s">
        <v>5211</v>
      </c>
      <c r="D202" s="2272"/>
      <c r="E202" s="2273"/>
      <c r="F202" s="2272"/>
      <c r="G202" s="2272"/>
      <c r="H202" s="2272"/>
      <c r="I202" s="2273"/>
      <c r="J202" s="2272"/>
      <c r="K202" s="2272"/>
      <c r="L202" s="2273"/>
      <c r="M202" s="2274"/>
    </row>
    <row r="203" spans="1:13" ht="16.5">
      <c r="A203" s="2270">
        <f t="shared" si="3"/>
        <v>198</v>
      </c>
      <c r="B203" s="3135" t="s">
        <v>5212</v>
      </c>
      <c r="C203" s="2271" t="s">
        <v>5164</v>
      </c>
      <c r="D203" s="2272"/>
      <c r="E203" s="2273"/>
      <c r="F203" s="2272"/>
      <c r="G203" s="2272"/>
      <c r="H203" s="2272"/>
      <c r="I203" s="2273"/>
      <c r="J203" s="2272"/>
      <c r="K203" s="2272"/>
      <c r="L203" s="2273"/>
      <c r="M203" s="2274"/>
    </row>
    <row r="204" spans="1:13" ht="16.5">
      <c r="A204" s="2270">
        <f t="shared" si="3"/>
        <v>199</v>
      </c>
      <c r="B204" s="3135"/>
      <c r="C204" s="2276" t="s">
        <v>5213</v>
      </c>
      <c r="D204" s="2272"/>
      <c r="E204" s="2273"/>
      <c r="F204" s="2272"/>
      <c r="G204" s="2272"/>
      <c r="H204" s="2272"/>
      <c r="I204" s="2273"/>
      <c r="J204" s="2272"/>
      <c r="K204" s="2272"/>
      <c r="L204" s="2273"/>
      <c r="M204" s="2274"/>
    </row>
    <row r="205" spans="1:13" ht="16.5">
      <c r="A205" s="2270">
        <f t="shared" si="3"/>
        <v>200</v>
      </c>
      <c r="B205" s="3135"/>
      <c r="C205" s="2276" t="s">
        <v>5214</v>
      </c>
      <c r="D205" s="2272"/>
      <c r="E205" s="2273"/>
      <c r="F205" s="2272"/>
      <c r="G205" s="2272"/>
      <c r="H205" s="2272"/>
      <c r="I205" s="2273"/>
      <c r="J205" s="2272"/>
      <c r="K205" s="2272"/>
      <c r="L205" s="2273"/>
      <c r="M205" s="2274"/>
    </row>
    <row r="206" spans="1:13" ht="16.5">
      <c r="A206" s="2283" t="s">
        <v>4581</v>
      </c>
      <c r="B206" s="3135"/>
      <c r="C206" s="2277" t="s">
        <v>5215</v>
      </c>
      <c r="D206" s="2272"/>
      <c r="E206" s="2273"/>
      <c r="F206" s="2272"/>
      <c r="G206" s="2272"/>
      <c r="H206" s="2272"/>
      <c r="I206" s="2273"/>
      <c r="J206" s="2272"/>
      <c r="K206" s="2272"/>
      <c r="L206" s="2273"/>
      <c r="M206" s="2274"/>
    </row>
    <row r="207" spans="1:13" ht="16.5">
      <c r="A207" s="2283" t="s">
        <v>4582</v>
      </c>
      <c r="B207" s="3135"/>
      <c r="C207" s="2277" t="s">
        <v>5216</v>
      </c>
      <c r="D207" s="2272"/>
      <c r="E207" s="2273"/>
      <c r="F207" s="2272"/>
      <c r="G207" s="2272"/>
      <c r="H207" s="2272"/>
      <c r="I207" s="2273"/>
      <c r="J207" s="2272"/>
      <c r="K207" s="2272"/>
      <c r="L207" s="2273"/>
      <c r="M207" s="2274"/>
    </row>
    <row r="208" spans="1:13" ht="16.5">
      <c r="A208" s="2283" t="s">
        <v>4583</v>
      </c>
      <c r="B208" s="3135"/>
      <c r="C208" s="2277" t="s">
        <v>5217</v>
      </c>
      <c r="D208" s="2272"/>
      <c r="E208" s="2273"/>
      <c r="F208" s="2272"/>
      <c r="G208" s="2272"/>
      <c r="H208" s="2272"/>
      <c r="I208" s="2273"/>
      <c r="J208" s="2272"/>
      <c r="K208" s="2272"/>
      <c r="L208" s="2273"/>
      <c r="M208" s="2274"/>
    </row>
    <row r="209" spans="1:13" ht="33">
      <c r="A209" s="2270">
        <f>A205+1</f>
        <v>201</v>
      </c>
      <c r="B209" s="3135"/>
      <c r="C209" s="2276" t="s">
        <v>5218</v>
      </c>
      <c r="D209" s="2272"/>
      <c r="E209" s="2273"/>
      <c r="F209" s="2272"/>
      <c r="G209" s="2272"/>
      <c r="H209" s="2272"/>
      <c r="I209" s="2273"/>
      <c r="J209" s="2272"/>
      <c r="K209" s="2272"/>
      <c r="L209" s="2273"/>
      <c r="M209" s="2274"/>
    </row>
    <row r="210" spans="1:13" ht="16.5">
      <c r="A210" s="2270">
        <f t="shared" si="3"/>
        <v>202</v>
      </c>
      <c r="B210" s="3135"/>
      <c r="C210" s="2276" t="s">
        <v>5219</v>
      </c>
      <c r="D210" s="2272"/>
      <c r="E210" s="2273"/>
      <c r="F210" s="2272"/>
      <c r="G210" s="2272"/>
      <c r="H210" s="2272"/>
      <c r="I210" s="2273"/>
      <c r="J210" s="2272"/>
      <c r="K210" s="2272"/>
      <c r="L210" s="2273"/>
      <c r="M210" s="2274"/>
    </row>
    <row r="211" spans="1:13" ht="16.5">
      <c r="A211" s="2270">
        <f t="shared" si="3"/>
        <v>203</v>
      </c>
      <c r="B211" s="3135"/>
      <c r="C211" s="2277" t="s">
        <v>5220</v>
      </c>
      <c r="D211" s="2272"/>
      <c r="E211" s="2273"/>
      <c r="F211" s="2272"/>
      <c r="G211" s="2272"/>
      <c r="H211" s="2272"/>
      <c r="I211" s="2273"/>
      <c r="J211" s="2272"/>
      <c r="K211" s="2272"/>
      <c r="L211" s="2273"/>
      <c r="M211" s="2274"/>
    </row>
    <row r="212" spans="1:13" ht="16.5">
      <c r="A212" s="2270">
        <f t="shared" si="3"/>
        <v>204</v>
      </c>
      <c r="B212" s="3135"/>
      <c r="C212" s="2277" t="s">
        <v>5221</v>
      </c>
      <c r="D212" s="2272"/>
      <c r="E212" s="2273"/>
      <c r="F212" s="2272"/>
      <c r="G212" s="2272"/>
      <c r="H212" s="2272"/>
      <c r="I212" s="2273"/>
      <c r="J212" s="2272"/>
      <c r="K212" s="2272"/>
      <c r="L212" s="2273"/>
      <c r="M212" s="2274"/>
    </row>
    <row r="213" spans="1:13" ht="16.5">
      <c r="A213" s="2270">
        <f t="shared" si="3"/>
        <v>205</v>
      </c>
      <c r="B213" s="3135"/>
      <c r="C213" s="2277" t="s">
        <v>5222</v>
      </c>
      <c r="D213" s="2272"/>
      <c r="E213" s="2273"/>
      <c r="F213" s="2272"/>
      <c r="G213" s="2272"/>
      <c r="H213" s="2272"/>
      <c r="I213" s="2273"/>
      <c r="J213" s="2272"/>
      <c r="K213" s="2272"/>
      <c r="L213" s="2273"/>
      <c r="M213" s="2274"/>
    </row>
    <row r="214" spans="1:13" ht="16.5">
      <c r="A214" s="2270">
        <f t="shared" si="3"/>
        <v>206</v>
      </c>
      <c r="B214" s="3135"/>
      <c r="C214" s="2277" t="s">
        <v>5223</v>
      </c>
      <c r="D214" s="2272"/>
      <c r="E214" s="2273"/>
      <c r="F214" s="2272"/>
      <c r="G214" s="2272"/>
      <c r="H214" s="2272"/>
      <c r="I214" s="2273"/>
      <c r="J214" s="2272"/>
      <c r="K214" s="2272"/>
      <c r="L214" s="2273"/>
      <c r="M214" s="2274"/>
    </row>
    <row r="215" spans="1:13" ht="16.5">
      <c r="A215" s="2270">
        <f t="shared" si="3"/>
        <v>207</v>
      </c>
      <c r="B215" s="3135"/>
      <c r="C215" s="2276" t="s">
        <v>5224</v>
      </c>
      <c r="D215" s="2272"/>
      <c r="E215" s="2273"/>
      <c r="F215" s="2272"/>
      <c r="G215" s="2272"/>
      <c r="H215" s="2272"/>
      <c r="I215" s="2273"/>
      <c r="J215" s="2272"/>
      <c r="K215" s="2272"/>
      <c r="L215" s="2273"/>
      <c r="M215" s="2274"/>
    </row>
    <row r="216" spans="1:13" ht="16.5">
      <c r="A216" s="2283" t="s">
        <v>4584</v>
      </c>
      <c r="B216" s="3135"/>
      <c r="C216" s="2277" t="s">
        <v>5215</v>
      </c>
      <c r="D216" s="2272"/>
      <c r="E216" s="2273"/>
      <c r="F216" s="2272"/>
      <c r="G216" s="2272"/>
      <c r="H216" s="2272"/>
      <c r="I216" s="2273"/>
      <c r="J216" s="2272"/>
      <c r="K216" s="2272"/>
      <c r="L216" s="2273"/>
      <c r="M216" s="2274"/>
    </row>
    <row r="217" spans="1:13" ht="16.5">
      <c r="A217" s="2283" t="s">
        <v>4585</v>
      </c>
      <c r="B217" s="3135"/>
      <c r="C217" s="2277" t="s">
        <v>5216</v>
      </c>
      <c r="D217" s="2272"/>
      <c r="E217" s="2273"/>
      <c r="F217" s="2272"/>
      <c r="G217" s="2272"/>
      <c r="H217" s="2272"/>
      <c r="I217" s="2273"/>
      <c r="J217" s="2272"/>
      <c r="K217" s="2272"/>
      <c r="L217" s="2273"/>
      <c r="M217" s="2274"/>
    </row>
    <row r="218" spans="1:13" ht="16.5">
      <c r="A218" s="2270">
        <f>A215+1</f>
        <v>208</v>
      </c>
      <c r="B218" s="3135"/>
      <c r="C218" s="2276" t="s">
        <v>5225</v>
      </c>
      <c r="D218" s="2272"/>
      <c r="E218" s="2273"/>
      <c r="F218" s="2272"/>
      <c r="G218" s="2272"/>
      <c r="H218" s="2272"/>
      <c r="I218" s="2273"/>
      <c r="J218" s="2272"/>
      <c r="K218" s="2272"/>
      <c r="L218" s="2273"/>
      <c r="M218" s="2274"/>
    </row>
    <row r="219" spans="1:13" ht="16.5">
      <c r="A219" s="2270">
        <f t="shared" si="3"/>
        <v>209</v>
      </c>
      <c r="B219" s="3135"/>
      <c r="C219" s="2271" t="s">
        <v>5197</v>
      </c>
      <c r="D219" s="2272"/>
      <c r="E219" s="2273"/>
      <c r="F219" s="2272"/>
      <c r="G219" s="2272"/>
      <c r="H219" s="2272"/>
      <c r="I219" s="2273"/>
      <c r="J219" s="2272"/>
      <c r="K219" s="2272"/>
      <c r="L219" s="2273"/>
      <c r="M219" s="2274"/>
    </row>
    <row r="220" spans="1:13" ht="16.5">
      <c r="A220" s="2270">
        <f t="shared" si="3"/>
        <v>210</v>
      </c>
      <c r="B220" s="3135"/>
      <c r="C220" s="2276" t="s">
        <v>5213</v>
      </c>
      <c r="D220" s="2272"/>
      <c r="E220" s="2273"/>
      <c r="F220" s="2272"/>
      <c r="G220" s="2272"/>
      <c r="H220" s="2272"/>
      <c r="I220" s="2273"/>
      <c r="J220" s="2272"/>
      <c r="K220" s="2272"/>
      <c r="L220" s="2273"/>
      <c r="M220" s="2274"/>
    </row>
    <row r="221" spans="1:13" ht="16.5">
      <c r="A221" s="2270">
        <f t="shared" si="3"/>
        <v>211</v>
      </c>
      <c r="B221" s="3135"/>
      <c r="C221" s="2277" t="s">
        <v>5102</v>
      </c>
      <c r="D221" s="2272"/>
      <c r="E221" s="2273"/>
      <c r="F221" s="2272"/>
      <c r="G221" s="2272"/>
      <c r="H221" s="2272"/>
      <c r="I221" s="2273"/>
      <c r="J221" s="2272"/>
      <c r="K221" s="2272"/>
      <c r="L221" s="2273"/>
      <c r="M221" s="2274"/>
    </row>
    <row r="222" spans="1:13" ht="16.5">
      <c r="A222" s="2270">
        <f t="shared" si="3"/>
        <v>212</v>
      </c>
      <c r="B222" s="3135"/>
      <c r="C222" s="2277" t="s">
        <v>5107</v>
      </c>
      <c r="D222" s="2272"/>
      <c r="E222" s="2273"/>
      <c r="F222" s="2272"/>
      <c r="G222" s="2272"/>
      <c r="H222" s="2272"/>
      <c r="I222" s="2273"/>
      <c r="J222" s="2272"/>
      <c r="K222" s="2272"/>
      <c r="L222" s="2273"/>
      <c r="M222" s="2274"/>
    </row>
    <row r="223" spans="1:13" ht="16.5">
      <c r="A223" s="2270">
        <f t="shared" si="3"/>
        <v>213</v>
      </c>
      <c r="B223" s="3135"/>
      <c r="C223" s="2276" t="s">
        <v>5214</v>
      </c>
      <c r="D223" s="2272"/>
      <c r="E223" s="2273"/>
      <c r="F223" s="2272"/>
      <c r="G223" s="2272"/>
      <c r="H223" s="2272"/>
      <c r="I223" s="2273"/>
      <c r="J223" s="2272"/>
      <c r="K223" s="2272"/>
      <c r="L223" s="2273"/>
      <c r="M223" s="2274"/>
    </row>
    <row r="224" spans="1:13" ht="16.5">
      <c r="A224" s="2283" t="s">
        <v>4586</v>
      </c>
      <c r="B224" s="3135"/>
      <c r="C224" s="2277" t="s">
        <v>5215</v>
      </c>
      <c r="D224" s="2272"/>
      <c r="E224" s="2273"/>
      <c r="F224" s="2272"/>
      <c r="G224" s="2272"/>
      <c r="H224" s="2272"/>
      <c r="I224" s="2273"/>
      <c r="J224" s="2272"/>
      <c r="K224" s="2272"/>
      <c r="L224" s="2273"/>
      <c r="M224" s="2274"/>
    </row>
    <row r="225" spans="1:13" ht="16.5">
      <c r="A225" s="2283" t="s">
        <v>4587</v>
      </c>
      <c r="B225" s="3135"/>
      <c r="C225" s="2277" t="s">
        <v>5216</v>
      </c>
      <c r="D225" s="2272"/>
      <c r="E225" s="2273"/>
      <c r="F225" s="2272"/>
      <c r="G225" s="2272"/>
      <c r="H225" s="2272"/>
      <c r="I225" s="2273"/>
      <c r="J225" s="2272"/>
      <c r="K225" s="2272"/>
      <c r="L225" s="2273"/>
      <c r="M225" s="2274"/>
    </row>
    <row r="226" spans="1:13" ht="16.5">
      <c r="A226" s="2283" t="s">
        <v>4588</v>
      </c>
      <c r="B226" s="3135"/>
      <c r="C226" s="2277" t="s">
        <v>5217</v>
      </c>
      <c r="D226" s="2272"/>
      <c r="E226" s="2273"/>
      <c r="F226" s="2272"/>
      <c r="G226" s="2272"/>
      <c r="H226" s="2272"/>
      <c r="I226" s="2273"/>
      <c r="J226" s="2272"/>
      <c r="K226" s="2272"/>
      <c r="L226" s="2273"/>
      <c r="M226" s="2274"/>
    </row>
    <row r="227" spans="1:13" ht="33">
      <c r="A227" s="2270">
        <f>A223+1</f>
        <v>214</v>
      </c>
      <c r="B227" s="3135"/>
      <c r="C227" s="2276" t="s">
        <v>5226</v>
      </c>
      <c r="D227" s="2272"/>
      <c r="E227" s="2273"/>
      <c r="F227" s="2272"/>
      <c r="G227" s="2272"/>
      <c r="H227" s="2272"/>
      <c r="I227" s="2273"/>
      <c r="J227" s="2272"/>
      <c r="K227" s="2272"/>
      <c r="L227" s="2273"/>
      <c r="M227" s="2274"/>
    </row>
    <row r="228" spans="1:13" ht="16.5">
      <c r="A228" s="2270">
        <f t="shared" si="3"/>
        <v>215</v>
      </c>
      <c r="B228" s="3135"/>
      <c r="C228" s="2276" t="s">
        <v>5227</v>
      </c>
      <c r="D228" s="2272"/>
      <c r="E228" s="2273"/>
      <c r="F228" s="2272"/>
      <c r="G228" s="2272"/>
      <c r="H228" s="2272"/>
      <c r="I228" s="2273"/>
      <c r="J228" s="2272"/>
      <c r="K228" s="2272"/>
      <c r="L228" s="2273"/>
      <c r="M228" s="2274"/>
    </row>
    <row r="229" spans="1:13" ht="16.5">
      <c r="A229" s="2270">
        <f t="shared" si="3"/>
        <v>216</v>
      </c>
      <c r="B229" s="3135"/>
      <c r="C229" s="2277" t="s">
        <v>5102</v>
      </c>
      <c r="D229" s="2272"/>
      <c r="E229" s="2273"/>
      <c r="F229" s="2272"/>
      <c r="G229" s="2272"/>
      <c r="H229" s="2272"/>
      <c r="I229" s="2273"/>
      <c r="J229" s="2272"/>
      <c r="K229" s="2272"/>
      <c r="L229" s="2273"/>
      <c r="M229" s="2274"/>
    </row>
    <row r="230" spans="1:13" ht="16.5">
      <c r="A230" s="2270">
        <f t="shared" si="3"/>
        <v>217</v>
      </c>
      <c r="B230" s="3135"/>
      <c r="C230" s="2277" t="s">
        <v>5107</v>
      </c>
      <c r="D230" s="2272"/>
      <c r="E230" s="2273"/>
      <c r="F230" s="2272"/>
      <c r="G230" s="2272"/>
      <c r="H230" s="2272"/>
      <c r="I230" s="2273"/>
      <c r="J230" s="2272"/>
      <c r="K230" s="2272"/>
      <c r="L230" s="2273"/>
      <c r="M230" s="2274"/>
    </row>
    <row r="231" spans="1:13" ht="16.5">
      <c r="A231" s="2270">
        <f t="shared" si="3"/>
        <v>218</v>
      </c>
      <c r="B231" s="3135"/>
      <c r="C231" s="2276" t="s">
        <v>5228</v>
      </c>
      <c r="D231" s="2272"/>
      <c r="E231" s="2273"/>
      <c r="F231" s="2272"/>
      <c r="G231" s="2272"/>
      <c r="H231" s="2272"/>
      <c r="I231" s="2273"/>
      <c r="J231" s="2272"/>
      <c r="K231" s="2272"/>
      <c r="L231" s="2273"/>
      <c r="M231" s="2274"/>
    </row>
    <row r="232" spans="1:13" ht="16.5">
      <c r="A232" s="2270">
        <f t="shared" si="3"/>
        <v>219</v>
      </c>
      <c r="B232" s="3135"/>
      <c r="C232" s="2277" t="s">
        <v>5102</v>
      </c>
      <c r="D232" s="2272"/>
      <c r="E232" s="2273"/>
      <c r="F232" s="2272"/>
      <c r="G232" s="2272"/>
      <c r="H232" s="2272"/>
      <c r="I232" s="2273"/>
      <c r="J232" s="2272"/>
      <c r="K232" s="2272"/>
      <c r="L232" s="2273"/>
      <c r="M232" s="2274"/>
    </row>
    <row r="233" spans="1:13" ht="16.5">
      <c r="A233" s="2283" t="s">
        <v>4589</v>
      </c>
      <c r="B233" s="3135"/>
      <c r="C233" s="2277" t="s">
        <v>5229</v>
      </c>
      <c r="D233" s="2272"/>
      <c r="E233" s="2273"/>
      <c r="F233" s="2272"/>
      <c r="G233" s="2272"/>
      <c r="H233" s="2272"/>
      <c r="I233" s="2273"/>
      <c r="J233" s="2272"/>
      <c r="K233" s="2272"/>
      <c r="L233" s="2273"/>
      <c r="M233" s="2274"/>
    </row>
    <row r="234" spans="1:13" ht="16.5">
      <c r="A234" s="2283" t="s">
        <v>4590</v>
      </c>
      <c r="B234" s="3135"/>
      <c r="C234" s="2277" t="s">
        <v>5230</v>
      </c>
      <c r="D234" s="2272"/>
      <c r="E234" s="2273"/>
      <c r="F234" s="2272"/>
      <c r="G234" s="2272"/>
      <c r="H234" s="2272"/>
      <c r="I234" s="2273"/>
      <c r="J234" s="2272"/>
      <c r="K234" s="2272"/>
      <c r="L234" s="2273"/>
      <c r="M234" s="2274"/>
    </row>
    <row r="235" spans="1:13" ht="16.5">
      <c r="A235" s="2270">
        <f>A232+1</f>
        <v>220</v>
      </c>
      <c r="B235" s="3135"/>
      <c r="C235" s="2277" t="s">
        <v>5107</v>
      </c>
      <c r="D235" s="2272"/>
      <c r="E235" s="2273"/>
      <c r="F235" s="2272"/>
      <c r="G235" s="2272"/>
      <c r="H235" s="2272"/>
      <c r="I235" s="2273"/>
      <c r="J235" s="2272"/>
      <c r="K235" s="2272"/>
      <c r="L235" s="2273"/>
      <c r="M235" s="2274"/>
    </row>
    <row r="236" spans="1:13" ht="16.5">
      <c r="A236" s="2283" t="s">
        <v>4591</v>
      </c>
      <c r="B236" s="3135"/>
      <c r="C236" s="2277" t="s">
        <v>5229</v>
      </c>
      <c r="D236" s="2272"/>
      <c r="E236" s="2273"/>
      <c r="F236" s="2272"/>
      <c r="G236" s="2272"/>
      <c r="H236" s="2272"/>
      <c r="I236" s="2273"/>
      <c r="J236" s="2272"/>
      <c r="K236" s="2272"/>
      <c r="L236" s="2273"/>
      <c r="M236" s="2274"/>
    </row>
    <row r="237" spans="1:13" ht="16.5">
      <c r="A237" s="2283" t="s">
        <v>4592</v>
      </c>
      <c r="B237" s="3135"/>
      <c r="C237" s="2277" t="s">
        <v>5230</v>
      </c>
      <c r="D237" s="2272"/>
      <c r="E237" s="2273"/>
      <c r="F237" s="2272"/>
      <c r="G237" s="2272"/>
      <c r="H237" s="2272"/>
      <c r="I237" s="2273"/>
      <c r="J237" s="2272"/>
      <c r="K237" s="2272"/>
      <c r="L237" s="2273"/>
      <c r="M237" s="2274"/>
    </row>
    <row r="238" spans="1:13" ht="16.5">
      <c r="A238" s="2270">
        <f>A235+1</f>
        <v>221</v>
      </c>
      <c r="B238" s="3135"/>
      <c r="C238" s="2276" t="s">
        <v>5225</v>
      </c>
      <c r="D238" s="2272"/>
      <c r="E238" s="2273"/>
      <c r="F238" s="2272"/>
      <c r="G238" s="2272"/>
      <c r="H238" s="2272"/>
      <c r="I238" s="2273"/>
      <c r="J238" s="2272"/>
      <c r="K238" s="2272"/>
      <c r="L238" s="2273"/>
      <c r="M238" s="2274"/>
    </row>
    <row r="239" spans="1:13" ht="16.5">
      <c r="A239" s="2270">
        <f t="shared" si="3"/>
        <v>222</v>
      </c>
      <c r="B239" s="3135"/>
      <c r="C239" s="2277" t="s">
        <v>5102</v>
      </c>
      <c r="D239" s="2272"/>
      <c r="E239" s="2273"/>
      <c r="F239" s="2272"/>
      <c r="G239" s="2272"/>
      <c r="H239" s="2272"/>
      <c r="I239" s="2273"/>
      <c r="J239" s="2272"/>
      <c r="K239" s="2272"/>
      <c r="L239" s="2273"/>
      <c r="M239" s="2274"/>
    </row>
    <row r="240" spans="1:13" ht="16.5">
      <c r="A240" s="2270">
        <f t="shared" si="3"/>
        <v>223</v>
      </c>
      <c r="B240" s="3135"/>
      <c r="C240" s="2277" t="s">
        <v>5107</v>
      </c>
      <c r="D240" s="2272"/>
      <c r="E240" s="2273"/>
      <c r="F240" s="2272"/>
      <c r="G240" s="2272"/>
      <c r="H240" s="2272"/>
      <c r="I240" s="2273"/>
      <c r="J240" s="2272"/>
      <c r="K240" s="2272"/>
      <c r="L240" s="2273"/>
      <c r="M240" s="2274"/>
    </row>
    <row r="241" spans="1:13" ht="16.5">
      <c r="A241" s="2270">
        <f t="shared" si="3"/>
        <v>224</v>
      </c>
      <c r="B241" s="3135"/>
      <c r="C241" s="2275" t="s">
        <v>5231</v>
      </c>
      <c r="D241" s="2272"/>
      <c r="E241" s="2273"/>
      <c r="F241" s="2272"/>
      <c r="G241" s="2272"/>
      <c r="H241" s="2272"/>
      <c r="I241" s="2273"/>
      <c r="J241" s="2272"/>
      <c r="K241" s="2272"/>
      <c r="L241" s="2273"/>
      <c r="M241" s="2274"/>
    </row>
    <row r="242" spans="1:13" ht="16.5">
      <c r="A242" s="2270">
        <f t="shared" si="3"/>
        <v>225</v>
      </c>
      <c r="B242" s="3135" t="s">
        <v>5232</v>
      </c>
      <c r="C242" s="2275" t="s">
        <v>5233</v>
      </c>
      <c r="D242" s="2272"/>
      <c r="E242" s="2273"/>
      <c r="F242" s="2272"/>
      <c r="G242" s="2272"/>
      <c r="H242" s="2272"/>
      <c r="I242" s="2273"/>
      <c r="J242" s="2272"/>
      <c r="K242" s="2272"/>
      <c r="L242" s="2273"/>
      <c r="M242" s="2274"/>
    </row>
    <row r="243" spans="1:13" ht="16.5">
      <c r="A243" s="2270">
        <f t="shared" si="3"/>
        <v>226</v>
      </c>
      <c r="B243" s="3135"/>
      <c r="C243" s="2276" t="s">
        <v>5161</v>
      </c>
      <c r="D243" s="2272"/>
      <c r="E243" s="2273"/>
      <c r="F243" s="2272"/>
      <c r="G243" s="2272"/>
      <c r="H243" s="2272"/>
      <c r="I243" s="2273"/>
      <c r="J243" s="2272"/>
      <c r="K243" s="2272"/>
      <c r="L243" s="2273"/>
      <c r="M243" s="2274"/>
    </row>
    <row r="244" spans="1:13" ht="16.5">
      <c r="A244" s="2270">
        <f t="shared" si="3"/>
        <v>227</v>
      </c>
      <c r="B244" s="3135"/>
      <c r="C244" s="2284" t="s">
        <v>5234</v>
      </c>
      <c r="D244" s="2272"/>
      <c r="E244" s="2273"/>
      <c r="F244" s="2272"/>
      <c r="G244" s="2272"/>
      <c r="H244" s="2272"/>
      <c r="I244" s="2273"/>
      <c r="J244" s="2272"/>
      <c r="K244" s="2272"/>
      <c r="L244" s="2273"/>
      <c r="M244" s="2274"/>
    </row>
    <row r="245" spans="1:13" ht="16.5">
      <c r="A245" s="2270">
        <f t="shared" si="3"/>
        <v>228</v>
      </c>
      <c r="B245" s="3135"/>
      <c r="C245" s="2284" t="s">
        <v>5235</v>
      </c>
      <c r="D245" s="2272"/>
      <c r="E245" s="2273"/>
      <c r="F245" s="2272"/>
      <c r="G245" s="2272"/>
      <c r="H245" s="2272"/>
      <c r="I245" s="2273"/>
      <c r="J245" s="2272"/>
      <c r="K245" s="2272"/>
      <c r="L245" s="2273"/>
      <c r="M245" s="2274"/>
    </row>
    <row r="246" spans="1:13" ht="16.5">
      <c r="A246" s="2270">
        <f t="shared" si="3"/>
        <v>229</v>
      </c>
      <c r="B246" s="3135"/>
      <c r="C246" s="2284" t="s">
        <v>5236</v>
      </c>
      <c r="D246" s="2272"/>
      <c r="E246" s="2273"/>
      <c r="F246" s="2272"/>
      <c r="G246" s="2272"/>
      <c r="H246" s="2272"/>
      <c r="I246" s="2273"/>
      <c r="J246" s="2272"/>
      <c r="K246" s="2272"/>
      <c r="L246" s="2273"/>
      <c r="M246" s="2274"/>
    </row>
    <row r="247" spans="1:13" ht="16.5">
      <c r="A247" s="2270">
        <f t="shared" si="3"/>
        <v>230</v>
      </c>
      <c r="B247" s="3135"/>
      <c r="C247" s="2276" t="s">
        <v>5083</v>
      </c>
      <c r="D247" s="2272"/>
      <c r="E247" s="2273"/>
      <c r="F247" s="2272"/>
      <c r="G247" s="2272"/>
      <c r="H247" s="2272"/>
      <c r="I247" s="2273"/>
      <c r="J247" s="2272"/>
      <c r="K247" s="2272"/>
      <c r="L247" s="2273"/>
      <c r="M247" s="2274"/>
    </row>
    <row r="248" spans="1:13" ht="16.5">
      <c r="A248" s="2270">
        <f t="shared" si="3"/>
        <v>231</v>
      </c>
      <c r="B248" s="3135"/>
      <c r="C248" s="2284" t="s">
        <v>5234</v>
      </c>
      <c r="D248" s="2272"/>
      <c r="E248" s="2273"/>
      <c r="F248" s="2272"/>
      <c r="G248" s="2272"/>
      <c r="H248" s="2272"/>
      <c r="I248" s="2273"/>
      <c r="J248" s="2272"/>
      <c r="K248" s="2272"/>
      <c r="L248" s="2273"/>
      <c r="M248" s="2274"/>
    </row>
    <row r="249" spans="1:13" ht="16.5">
      <c r="A249" s="2270">
        <f t="shared" si="3"/>
        <v>232</v>
      </c>
      <c r="B249" s="3135"/>
      <c r="C249" s="2284" t="s">
        <v>5235</v>
      </c>
      <c r="D249" s="2272"/>
      <c r="E249" s="2273"/>
      <c r="F249" s="2272"/>
      <c r="G249" s="2272"/>
      <c r="H249" s="2272"/>
      <c r="I249" s="2273"/>
      <c r="J249" s="2272"/>
      <c r="K249" s="2272"/>
      <c r="L249" s="2273"/>
      <c r="M249" s="2274"/>
    </row>
    <row r="250" spans="1:13" ht="16.5">
      <c r="A250" s="2270">
        <f t="shared" si="3"/>
        <v>233</v>
      </c>
      <c r="B250" s="3135"/>
      <c r="C250" s="2284" t="s">
        <v>5236</v>
      </c>
      <c r="D250" s="2272"/>
      <c r="E250" s="2273"/>
      <c r="F250" s="2272"/>
      <c r="G250" s="2272"/>
      <c r="H250" s="2272"/>
      <c r="I250" s="2273"/>
      <c r="J250" s="2272"/>
      <c r="K250" s="2272"/>
      <c r="L250" s="2273"/>
      <c r="M250" s="2274"/>
    </row>
    <row r="251" spans="1:13" ht="16.5">
      <c r="A251" s="2270">
        <f t="shared" si="3"/>
        <v>234</v>
      </c>
      <c r="B251" s="3135"/>
      <c r="C251" s="2275" t="s">
        <v>5237</v>
      </c>
      <c r="D251" s="2272"/>
      <c r="E251" s="2273"/>
      <c r="F251" s="2272"/>
      <c r="G251" s="2272"/>
      <c r="H251" s="2272"/>
      <c r="I251" s="2273"/>
      <c r="J251" s="2272"/>
      <c r="K251" s="2272"/>
      <c r="L251" s="2273"/>
      <c r="M251" s="2274"/>
    </row>
    <row r="252" spans="1:13" ht="16.5">
      <c r="A252" s="2270">
        <f t="shared" si="3"/>
        <v>235</v>
      </c>
      <c r="B252" s="3135"/>
      <c r="C252" s="2281" t="s">
        <v>5234</v>
      </c>
      <c r="D252" s="2272"/>
      <c r="E252" s="2273"/>
      <c r="F252" s="2272"/>
      <c r="G252" s="2272"/>
      <c r="H252" s="2272"/>
      <c r="I252" s="2273"/>
      <c r="J252" s="2272"/>
      <c r="K252" s="2272"/>
      <c r="L252" s="2273"/>
      <c r="M252" s="2274"/>
    </row>
    <row r="253" spans="1:13" ht="16.5">
      <c r="A253" s="2270">
        <f t="shared" si="3"/>
        <v>236</v>
      </c>
      <c r="B253" s="3135"/>
      <c r="C253" s="2276" t="s">
        <v>5235</v>
      </c>
      <c r="D253" s="2272"/>
      <c r="E253" s="2273"/>
      <c r="F253" s="2272"/>
      <c r="G253" s="2272"/>
      <c r="H253" s="2272"/>
      <c r="I253" s="2273"/>
      <c r="J253" s="2272"/>
      <c r="K253" s="2272"/>
      <c r="L253" s="2273"/>
      <c r="M253" s="2274"/>
    </row>
    <row r="254" spans="1:13" ht="16.5">
      <c r="A254" s="2270">
        <f t="shared" si="3"/>
        <v>237</v>
      </c>
      <c r="B254" s="3135"/>
      <c r="C254" s="2281" t="s">
        <v>5236</v>
      </c>
      <c r="D254" s="2272"/>
      <c r="E254" s="2273"/>
      <c r="F254" s="2272"/>
      <c r="G254" s="2272"/>
      <c r="H254" s="2272"/>
      <c r="I254" s="2273"/>
      <c r="J254" s="2272"/>
      <c r="K254" s="2272"/>
      <c r="L254" s="2273"/>
      <c r="M254" s="2274"/>
    </row>
    <row r="255" spans="1:13" ht="16.5">
      <c r="A255" s="2270">
        <f t="shared" si="3"/>
        <v>238</v>
      </c>
      <c r="B255" s="3135"/>
      <c r="C255" s="2275" t="s">
        <v>5238</v>
      </c>
      <c r="D255" s="2272"/>
      <c r="E255" s="2273"/>
      <c r="F255" s="2272"/>
      <c r="G255" s="2272"/>
      <c r="H255" s="2272"/>
      <c r="I255" s="2273"/>
      <c r="J255" s="2272"/>
      <c r="K255" s="2272"/>
      <c r="L255" s="2273"/>
      <c r="M255" s="2274"/>
    </row>
    <row r="256" spans="1:13" ht="15.75" customHeight="1">
      <c r="A256" s="2270">
        <f t="shared" si="3"/>
        <v>239</v>
      </c>
      <c r="B256" s="3133" t="s">
        <v>5239</v>
      </c>
      <c r="C256" s="3134"/>
      <c r="D256" s="2272"/>
      <c r="E256" s="2273"/>
      <c r="F256" s="2272"/>
      <c r="G256" s="2272"/>
      <c r="H256" s="2272"/>
      <c r="I256" s="2273"/>
      <c r="J256" s="2272"/>
      <c r="K256" s="2272"/>
      <c r="L256" s="2273"/>
      <c r="M256" s="2274"/>
    </row>
    <row r="257" spans="1:13" ht="15.75" customHeight="1">
      <c r="A257" s="2270">
        <f t="shared" si="3"/>
        <v>240</v>
      </c>
      <c r="B257" s="3133" t="s">
        <v>5240</v>
      </c>
      <c r="C257" s="3134"/>
      <c r="D257" s="2272"/>
      <c r="E257" s="2273"/>
      <c r="F257" s="2272"/>
      <c r="G257" s="2272"/>
      <c r="H257" s="2272"/>
      <c r="I257" s="2273"/>
      <c r="J257" s="2272"/>
      <c r="K257" s="2272"/>
      <c r="L257" s="2273"/>
      <c r="M257" s="2274"/>
    </row>
    <row r="258" spans="1:13" ht="15.75" customHeight="1">
      <c r="A258" s="2270">
        <f t="shared" si="3"/>
        <v>241</v>
      </c>
      <c r="B258" s="3133" t="s">
        <v>5241</v>
      </c>
      <c r="C258" s="3134"/>
      <c r="D258" s="2272"/>
      <c r="E258" s="2273"/>
      <c r="F258" s="2272"/>
      <c r="G258" s="2272"/>
      <c r="H258" s="2272"/>
      <c r="I258" s="2273"/>
      <c r="J258" s="2272"/>
      <c r="K258" s="2272"/>
      <c r="L258" s="2273"/>
      <c r="M258" s="2274"/>
    </row>
    <row r="259" spans="1:13" ht="16.5">
      <c r="A259" s="2270">
        <f t="shared" si="3"/>
        <v>242</v>
      </c>
      <c r="B259" s="3135" t="s">
        <v>5242</v>
      </c>
      <c r="C259" s="2275" t="s">
        <v>5243</v>
      </c>
      <c r="D259" s="2272"/>
      <c r="E259" s="2273"/>
      <c r="F259" s="2272"/>
      <c r="G259" s="2272"/>
      <c r="H259" s="2272"/>
      <c r="I259" s="2273"/>
      <c r="J259" s="2272"/>
      <c r="K259" s="2272"/>
      <c r="L259" s="2273"/>
      <c r="M259" s="2274"/>
    </row>
    <row r="260" spans="1:13" ht="16.5">
      <c r="A260" s="2270">
        <f t="shared" si="3"/>
        <v>243</v>
      </c>
      <c r="B260" s="3135"/>
      <c r="C260" s="2275" t="s">
        <v>5244</v>
      </c>
      <c r="D260" s="2272"/>
      <c r="E260" s="2273"/>
      <c r="F260" s="2272"/>
      <c r="G260" s="2272"/>
      <c r="H260" s="2272"/>
      <c r="I260" s="2273"/>
      <c r="J260" s="2272"/>
      <c r="K260" s="2272"/>
      <c r="L260" s="2273"/>
      <c r="M260" s="2274"/>
    </row>
    <row r="261" spans="1:13" ht="16.5">
      <c r="A261" s="2270">
        <f t="shared" si="3"/>
        <v>244</v>
      </c>
      <c r="B261" s="3135"/>
      <c r="C261" s="2275" t="s">
        <v>5245</v>
      </c>
      <c r="D261" s="2272"/>
      <c r="E261" s="2273"/>
      <c r="F261" s="2272"/>
      <c r="G261" s="2272"/>
      <c r="H261" s="2272"/>
      <c r="I261" s="2273"/>
      <c r="J261" s="2272"/>
      <c r="K261" s="2272"/>
      <c r="L261" s="2273"/>
      <c r="M261" s="2274"/>
    </row>
    <row r="262" spans="1:13" ht="16.5">
      <c r="A262" s="2270">
        <f t="shared" si="3"/>
        <v>245</v>
      </c>
      <c r="B262" s="3135"/>
      <c r="C262" s="2275" t="s">
        <v>5246</v>
      </c>
      <c r="D262" s="2272"/>
      <c r="E262" s="2273"/>
      <c r="F262" s="2272"/>
      <c r="G262" s="2272"/>
      <c r="H262" s="2272"/>
      <c r="I262" s="2273"/>
      <c r="J262" s="2272"/>
      <c r="K262" s="2272"/>
      <c r="L262" s="2273"/>
      <c r="M262" s="2274"/>
    </row>
    <row r="263" spans="1:13" ht="16.5">
      <c r="A263" s="2270">
        <f t="shared" si="3"/>
        <v>246</v>
      </c>
      <c r="B263" s="3135"/>
      <c r="C263" s="2275" t="s">
        <v>5247</v>
      </c>
      <c r="D263" s="2272"/>
      <c r="E263" s="2273"/>
      <c r="F263" s="2272"/>
      <c r="G263" s="2272"/>
      <c r="H263" s="2272"/>
      <c r="I263" s="2273"/>
      <c r="J263" s="2272"/>
      <c r="K263" s="2272"/>
      <c r="L263" s="2273"/>
      <c r="M263" s="2274"/>
    </row>
    <row r="264" spans="1:13" ht="16.5">
      <c r="A264" s="2270">
        <f t="shared" si="3"/>
        <v>247</v>
      </c>
      <c r="B264" s="3135"/>
      <c r="C264" s="2275" t="s">
        <v>5248</v>
      </c>
      <c r="D264" s="2272"/>
      <c r="E264" s="2273"/>
      <c r="F264" s="2272"/>
      <c r="G264" s="2272"/>
      <c r="H264" s="2272"/>
      <c r="I264" s="2273"/>
      <c r="J264" s="2272"/>
      <c r="K264" s="2272"/>
      <c r="L264" s="2273"/>
      <c r="M264" s="2274"/>
    </row>
    <row r="265" spans="1:13" ht="16.5">
      <c r="A265" s="2270">
        <f t="shared" si="3"/>
        <v>248</v>
      </c>
      <c r="B265" s="3135"/>
      <c r="C265" s="2275" t="s">
        <v>5249</v>
      </c>
      <c r="D265" s="2272"/>
      <c r="E265" s="2273"/>
      <c r="F265" s="2272"/>
      <c r="G265" s="2272"/>
      <c r="H265" s="2272"/>
      <c r="I265" s="2273"/>
      <c r="J265" s="2272"/>
      <c r="K265" s="2272"/>
      <c r="L265" s="2273"/>
      <c r="M265" s="2274"/>
    </row>
    <row r="266" spans="1:13" ht="16.5">
      <c r="A266" s="2270">
        <f t="shared" si="3"/>
        <v>249</v>
      </c>
      <c r="B266" s="3135"/>
      <c r="C266" s="2275" t="s">
        <v>5250</v>
      </c>
      <c r="D266" s="2272"/>
      <c r="E266" s="2273"/>
      <c r="F266" s="2272"/>
      <c r="G266" s="2272"/>
      <c r="H266" s="2272"/>
      <c r="I266" s="2273"/>
      <c r="J266" s="2272"/>
      <c r="K266" s="2272"/>
      <c r="L266" s="2273"/>
      <c r="M266" s="2274"/>
    </row>
    <row r="267" spans="1:13" ht="16.5">
      <c r="A267" s="2270">
        <f t="shared" si="3"/>
        <v>250</v>
      </c>
      <c r="B267" s="3135"/>
      <c r="C267" s="2275" t="s">
        <v>5251</v>
      </c>
      <c r="D267" s="2272"/>
      <c r="E267" s="2273"/>
      <c r="F267" s="2272"/>
      <c r="G267" s="2272"/>
      <c r="H267" s="2272"/>
      <c r="I267" s="2273"/>
      <c r="J267" s="2272"/>
      <c r="K267" s="2272"/>
      <c r="L267" s="2273"/>
      <c r="M267" s="2274"/>
    </row>
    <row r="268" spans="1:13" ht="16.5">
      <c r="A268" s="2270">
        <f t="shared" si="3"/>
        <v>251</v>
      </c>
      <c r="B268" s="3135"/>
      <c r="C268" s="2275" t="s">
        <v>5252</v>
      </c>
      <c r="D268" s="2272"/>
      <c r="E268" s="2273"/>
      <c r="F268" s="2272"/>
      <c r="G268" s="2272"/>
      <c r="H268" s="2272"/>
      <c r="I268" s="2273"/>
      <c r="J268" s="2272"/>
      <c r="K268" s="2272"/>
      <c r="L268" s="2273"/>
      <c r="M268" s="2274"/>
    </row>
    <row r="269" spans="1:13">
      <c r="A269" s="2270">
        <f t="shared" si="3"/>
        <v>252</v>
      </c>
      <c r="B269" s="3131" t="s">
        <v>5253</v>
      </c>
      <c r="C269" s="3132"/>
      <c r="D269" s="2272"/>
      <c r="E269" s="2273"/>
      <c r="F269" s="2272"/>
      <c r="G269" s="2272"/>
      <c r="H269" s="2272"/>
      <c r="I269" s="2273"/>
      <c r="J269" s="2272"/>
      <c r="K269" s="2272"/>
      <c r="L269" s="2273"/>
      <c r="M269" s="2274"/>
    </row>
    <row r="270" spans="1:13" ht="16.5">
      <c r="A270" s="2285" t="s">
        <v>5254</v>
      </c>
      <c r="B270" s="2286"/>
      <c r="C270" s="2286"/>
      <c r="D270" s="2287"/>
      <c r="E270" s="2287"/>
      <c r="F270" s="2287"/>
      <c r="G270" s="2288"/>
      <c r="H270" s="2288"/>
      <c r="I270" s="2288"/>
      <c r="J270" s="2288"/>
      <c r="K270" s="2288"/>
      <c r="L270" s="2288"/>
    </row>
    <row r="271" spans="1:13" ht="16.5">
      <c r="A271" s="2289">
        <v>1</v>
      </c>
      <c r="B271" s="2290" t="s">
        <v>5255</v>
      </c>
      <c r="C271" s="2290"/>
      <c r="D271" s="2291"/>
      <c r="E271" s="2291"/>
      <c r="F271" s="2291"/>
      <c r="G271" s="2288"/>
      <c r="H271" s="2288"/>
      <c r="I271" s="2288"/>
      <c r="J271" s="2288"/>
      <c r="K271" s="2288"/>
      <c r="L271" s="2288"/>
    </row>
    <row r="272" spans="1:13" ht="16.5">
      <c r="A272" s="2289">
        <v>2</v>
      </c>
      <c r="B272" s="2290" t="s">
        <v>5256</v>
      </c>
      <c r="C272" s="2292"/>
      <c r="D272" s="2293"/>
      <c r="E272" s="2293"/>
      <c r="F272" s="2293"/>
      <c r="G272" s="2293"/>
      <c r="H272" s="2293"/>
      <c r="I272" s="2293"/>
      <c r="J272" s="2288"/>
      <c r="K272" s="2288"/>
      <c r="L272" s="2288"/>
    </row>
    <row r="273" spans="1:12" ht="16.5">
      <c r="A273" s="2289">
        <v>3</v>
      </c>
      <c r="B273" s="2294" t="s">
        <v>5257</v>
      </c>
      <c r="C273" s="2295"/>
      <c r="D273" s="2296"/>
      <c r="E273" s="2296"/>
      <c r="F273" s="2296"/>
      <c r="G273" s="2296"/>
      <c r="H273" s="2293"/>
      <c r="I273" s="2293"/>
      <c r="J273" s="2288"/>
      <c r="K273" s="2288"/>
      <c r="L273" s="2288"/>
    </row>
    <row r="274" spans="1:12" ht="16.5">
      <c r="A274" s="2289" t="s">
        <v>443</v>
      </c>
      <c r="B274" s="2297" t="s">
        <v>5258</v>
      </c>
      <c r="C274" s="2297"/>
      <c r="D274" s="2288"/>
      <c r="E274" s="2288"/>
      <c r="F274" s="2288"/>
      <c r="G274" s="2288"/>
      <c r="H274" s="2288"/>
      <c r="I274" s="2288"/>
      <c r="J274" s="2288"/>
      <c r="K274" s="2288"/>
      <c r="L274" s="2288"/>
    </row>
    <row r="275" spans="1:12" ht="16.5">
      <c r="A275" s="2298">
        <v>5</v>
      </c>
      <c r="B275" s="2299" t="s">
        <v>5259</v>
      </c>
      <c r="C275" s="2299"/>
    </row>
    <row r="276" spans="1:12" ht="16.5">
      <c r="A276" s="2298">
        <v>6</v>
      </c>
      <c r="B276" s="2299" t="s">
        <v>5260</v>
      </c>
      <c r="C276" s="2299"/>
    </row>
    <row r="277" spans="1:12" ht="16.5">
      <c r="A277" s="2298">
        <v>7</v>
      </c>
      <c r="B277" s="2299" t="s">
        <v>5261</v>
      </c>
      <c r="C277" s="2299"/>
    </row>
    <row r="278" spans="1:12" ht="16.5">
      <c r="A278" s="2298">
        <v>8</v>
      </c>
      <c r="B278" s="2299" t="s">
        <v>5262</v>
      </c>
      <c r="C278" s="2299"/>
    </row>
    <row r="279" spans="1:12" ht="16.5">
      <c r="A279" s="2298">
        <v>9</v>
      </c>
      <c r="B279" s="2299" t="s">
        <v>5263</v>
      </c>
      <c r="C279" s="2299"/>
    </row>
    <row r="280" spans="1:12" ht="16.5">
      <c r="A280" s="2298">
        <v>10</v>
      </c>
      <c r="B280" s="2299" t="s">
        <v>5264</v>
      </c>
      <c r="C280" s="2299"/>
    </row>
    <row r="281" spans="1:12" ht="16.5">
      <c r="A281" s="2299"/>
      <c r="B281" s="2299" t="s">
        <v>5265</v>
      </c>
      <c r="C281" s="2300"/>
    </row>
    <row r="282" spans="1:12" ht="16.5">
      <c r="A282" s="2301">
        <v>11</v>
      </c>
      <c r="B282" s="2299" t="s">
        <v>5266</v>
      </c>
      <c r="C282" s="2299"/>
    </row>
    <row r="283" spans="1:12" ht="16.5">
      <c r="A283" s="2759">
        <v>12</v>
      </c>
      <c r="B283" s="2760" t="s">
        <v>6099</v>
      </c>
      <c r="C283" s="2299"/>
    </row>
    <row r="284" spans="1:12">
      <c r="A284" s="2299"/>
      <c r="B284" s="2299"/>
      <c r="C284" s="2299"/>
    </row>
    <row r="285" spans="1:12">
      <c r="A285" s="2299"/>
      <c r="B285" s="2299"/>
      <c r="C285" s="2299"/>
    </row>
    <row r="286" spans="1:12">
      <c r="A286" s="2299"/>
      <c r="B286" s="2299"/>
      <c r="C286" s="2299"/>
    </row>
    <row r="287" spans="1:12">
      <c r="A287" s="2299"/>
      <c r="B287" s="2299"/>
      <c r="C287" s="2299"/>
    </row>
  </sheetData>
  <mergeCells count="18">
    <mergeCell ref="K3:L3"/>
    <mergeCell ref="B6:B11"/>
    <mergeCell ref="B12:B81"/>
    <mergeCell ref="H3:J3"/>
    <mergeCell ref="B256:C256"/>
    <mergeCell ref="B242:B255"/>
    <mergeCell ref="B100:B109"/>
    <mergeCell ref="B203:B241"/>
    <mergeCell ref="A3:A5"/>
    <mergeCell ref="B3:C4"/>
    <mergeCell ref="D3:G3"/>
    <mergeCell ref="B5:C5"/>
    <mergeCell ref="B269:C269"/>
    <mergeCell ref="B257:C257"/>
    <mergeCell ref="B82:B98"/>
    <mergeCell ref="B110:B202"/>
    <mergeCell ref="B259:B268"/>
    <mergeCell ref="B258:C258"/>
  </mergeCells>
  <phoneticPr fontId="6" type="noConversion"/>
  <pageMargins left="0.51181102362204722" right="0.35433070866141736" top="0.39370078740157483" bottom="0.27559055118110237" header="0.15748031496062992" footer="0.23622047244094491"/>
  <pageSetup paperSize="9" scale="33" fitToHeight="2" orientation="portrait" r:id="rId1"/>
  <headerFooter alignWithMargins="0">
    <oddFooter>&amp;C&amp;P/&amp;N&amp;R&amp;A</oddFooter>
  </headerFooter>
  <rowBreaks count="1" manualBreakCount="1">
    <brk id="1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16">
    <pageSetUpPr fitToPage="1"/>
  </sheetPr>
  <dimension ref="A1:AN248"/>
  <sheetViews>
    <sheetView showGridLines="0" workbookViewId="0"/>
  </sheetViews>
  <sheetFormatPr defaultRowHeight="12.75"/>
  <cols>
    <col min="1" max="1" width="2.75" style="1114" customWidth="1"/>
    <col min="2" max="2" width="3.625" style="1114" customWidth="1"/>
    <col min="3" max="3" width="2.625" style="1114" customWidth="1"/>
    <col min="4" max="4" width="22.75" style="1114" customWidth="1"/>
    <col min="5" max="21" width="6.875" style="1114" customWidth="1"/>
    <col min="22" max="22" width="9.875" style="1114" customWidth="1"/>
    <col min="23" max="24" width="6.875" style="1114" customWidth="1"/>
    <col min="25" max="25" width="9.75" style="1114" customWidth="1"/>
    <col min="26" max="26" width="4.5" style="1114" customWidth="1"/>
    <col min="27" max="27" width="6.875" style="1114" customWidth="1"/>
    <col min="28" max="28" width="4.5" style="1114" customWidth="1"/>
    <col min="29" max="29" width="6" style="1114" customWidth="1"/>
    <col min="30" max="30" width="4.5" style="1114" customWidth="1"/>
    <col min="31" max="31" width="7.625" style="1114" customWidth="1"/>
    <col min="32" max="32" width="6.25" style="1114" customWidth="1"/>
    <col min="33" max="33" width="5.875" style="1114" customWidth="1"/>
    <col min="34" max="34" width="6.125" style="1114" customWidth="1"/>
    <col min="35" max="35" width="6.625" style="1114" customWidth="1"/>
    <col min="36" max="36" width="10.75" style="1114" customWidth="1"/>
    <col min="37" max="37" width="9.625" style="1114" customWidth="1"/>
    <col min="38" max="38" width="11.375" style="1114" customWidth="1"/>
    <col min="39" max="39" width="10.5" style="1114" customWidth="1"/>
    <col min="40" max="40" width="5" style="1114" bestFit="1" customWidth="1"/>
    <col min="41" max="16384" width="9" style="1114"/>
  </cols>
  <sheetData>
    <row r="1" spans="1:40" s="1108" customFormat="1" ht="16.5">
      <c r="A1" s="13" t="str">
        <f>+封面!A3&amp;" "&amp;封面!A2</f>
        <v xml:space="preserve">        保險股份有限公司(○○分公司) 年度(月、季、半年)報表</v>
      </c>
      <c r="B1" s="13"/>
      <c r="C1" s="1107"/>
      <c r="D1" s="1107"/>
      <c r="E1" s="1107"/>
      <c r="F1" s="1107"/>
      <c r="G1" s="1107"/>
      <c r="H1" s="1107"/>
      <c r="I1" s="1107"/>
      <c r="J1" s="1107"/>
    </row>
    <row r="2" spans="1:40" s="1108" customFormat="1" ht="14.25">
      <c r="A2" s="1108" t="s">
        <v>3524</v>
      </c>
      <c r="AN2" s="1109" t="s">
        <v>3525</v>
      </c>
    </row>
    <row r="3" spans="1:40" ht="18.75" customHeight="1">
      <c r="A3" s="3136" t="s">
        <v>1912</v>
      </c>
      <c r="B3" s="3139" t="s">
        <v>3526</v>
      </c>
      <c r="C3" s="3140"/>
      <c r="D3" s="3141"/>
      <c r="E3" s="1111" t="s">
        <v>3527</v>
      </c>
      <c r="F3" s="1111"/>
      <c r="G3" s="1111"/>
      <c r="H3" s="1111"/>
      <c r="I3" s="1111"/>
      <c r="J3" s="1111"/>
      <c r="K3" s="1111"/>
      <c r="L3" s="1111"/>
      <c r="M3" s="1111"/>
      <c r="N3" s="1111"/>
      <c r="O3" s="1111"/>
      <c r="P3" s="1111"/>
      <c r="Q3" s="1111" t="s">
        <v>3528</v>
      </c>
      <c r="R3" s="1111"/>
      <c r="S3" s="1111"/>
      <c r="T3" s="1111"/>
      <c r="U3" s="1111"/>
      <c r="V3" s="1112" t="s">
        <v>3529</v>
      </c>
      <c r="W3" s="3149" t="s">
        <v>3530</v>
      </c>
      <c r="X3" s="1113"/>
      <c r="Y3" s="3145" t="s">
        <v>3531</v>
      </c>
      <c r="Z3" s="3147"/>
      <c r="AA3" s="3145" t="s">
        <v>3532</v>
      </c>
      <c r="AB3" s="3147"/>
      <c r="AC3" s="3145" t="s">
        <v>3533</v>
      </c>
      <c r="AD3" s="3147"/>
      <c r="AE3" s="3145" t="s">
        <v>3534</v>
      </c>
      <c r="AF3" s="3146"/>
      <c r="AG3" s="3146"/>
      <c r="AH3" s="3146"/>
      <c r="AI3" s="3147"/>
      <c r="AJ3" s="3145" t="s">
        <v>3535</v>
      </c>
      <c r="AK3" s="3146"/>
      <c r="AL3" s="3146"/>
      <c r="AM3" s="3147"/>
      <c r="AN3" s="3149" t="s">
        <v>3536</v>
      </c>
    </row>
    <row r="4" spans="1:40" ht="139.9" customHeight="1">
      <c r="A4" s="3137"/>
      <c r="B4" s="3142"/>
      <c r="C4" s="3143"/>
      <c r="D4" s="3144"/>
      <c r="E4" s="1115" t="s">
        <v>3537</v>
      </c>
      <c r="F4" s="1115" t="s">
        <v>3538</v>
      </c>
      <c r="G4" s="1115" t="s">
        <v>3539</v>
      </c>
      <c r="H4" s="1115" t="s">
        <v>3540</v>
      </c>
      <c r="I4" s="1115" t="s">
        <v>3541</v>
      </c>
      <c r="J4" s="1115" t="s">
        <v>3542</v>
      </c>
      <c r="K4" s="1115" t="s">
        <v>3543</v>
      </c>
      <c r="L4" s="1115" t="s">
        <v>3544</v>
      </c>
      <c r="M4" s="1115" t="s">
        <v>3545</v>
      </c>
      <c r="N4" s="1115" t="s">
        <v>3546</v>
      </c>
      <c r="O4" s="1115" t="s">
        <v>3547</v>
      </c>
      <c r="P4" s="1115" t="s">
        <v>3548</v>
      </c>
      <c r="Q4" s="1115" t="s">
        <v>3549</v>
      </c>
      <c r="R4" s="1115" t="s">
        <v>3550</v>
      </c>
      <c r="S4" s="1115" t="s">
        <v>3551</v>
      </c>
      <c r="T4" s="1115" t="s">
        <v>3552</v>
      </c>
      <c r="U4" s="1115" t="s">
        <v>3553</v>
      </c>
      <c r="V4" s="34" t="s">
        <v>3554</v>
      </c>
      <c r="W4" s="3150"/>
      <c r="X4" s="1115" t="s">
        <v>3555</v>
      </c>
      <c r="Y4" s="34" t="s">
        <v>3556</v>
      </c>
      <c r="Z4" s="34" t="s">
        <v>653</v>
      </c>
      <c r="AA4" s="34" t="s">
        <v>3556</v>
      </c>
      <c r="AB4" s="34" t="s">
        <v>653</v>
      </c>
      <c r="AC4" s="34" t="s">
        <v>3556</v>
      </c>
      <c r="AD4" s="34" t="s">
        <v>653</v>
      </c>
      <c r="AE4" s="34" t="s">
        <v>3557</v>
      </c>
      <c r="AF4" s="34" t="s">
        <v>3558</v>
      </c>
      <c r="AG4" s="34" t="s">
        <v>3558</v>
      </c>
      <c r="AH4" s="34" t="s">
        <v>3558</v>
      </c>
      <c r="AI4" s="34" t="s">
        <v>3558</v>
      </c>
      <c r="AJ4" s="1115" t="s">
        <v>3559</v>
      </c>
      <c r="AK4" s="1115" t="s">
        <v>3560</v>
      </c>
      <c r="AL4" s="1115" t="s">
        <v>3561</v>
      </c>
      <c r="AM4" s="1115" t="s">
        <v>3562</v>
      </c>
      <c r="AN4" s="3150"/>
    </row>
    <row r="5" spans="1:40" ht="27" customHeight="1">
      <c r="A5" s="3138"/>
      <c r="B5" s="3151" t="s">
        <v>654</v>
      </c>
      <c r="C5" s="3152"/>
      <c r="D5" s="3153"/>
      <c r="E5" s="1117" t="s">
        <v>425</v>
      </c>
      <c r="F5" s="1117" t="s">
        <v>171</v>
      </c>
      <c r="G5" s="1117" t="s">
        <v>172</v>
      </c>
      <c r="H5" s="1117" t="s">
        <v>173</v>
      </c>
      <c r="I5" s="1117" t="s">
        <v>174</v>
      </c>
      <c r="J5" s="1117" t="s">
        <v>175</v>
      </c>
      <c r="K5" s="1117" t="s">
        <v>176</v>
      </c>
      <c r="L5" s="1117" t="s">
        <v>177</v>
      </c>
      <c r="M5" s="1117" t="s">
        <v>178</v>
      </c>
      <c r="N5" s="1117" t="s">
        <v>179</v>
      </c>
      <c r="O5" s="1117" t="s">
        <v>180</v>
      </c>
      <c r="P5" s="1117" t="s">
        <v>418</v>
      </c>
      <c r="Q5" s="1117" t="s">
        <v>419</v>
      </c>
      <c r="R5" s="1117" t="s">
        <v>420</v>
      </c>
      <c r="S5" s="1117" t="s">
        <v>421</v>
      </c>
      <c r="T5" s="1117" t="s">
        <v>422</v>
      </c>
      <c r="U5" s="1117" t="s">
        <v>426</v>
      </c>
      <c r="V5" s="1117" t="s">
        <v>427</v>
      </c>
      <c r="W5" s="1117" t="s">
        <v>428</v>
      </c>
      <c r="X5" s="1117" t="s">
        <v>429</v>
      </c>
      <c r="Y5" s="1117" t="s">
        <v>727</v>
      </c>
      <c r="Z5" s="1117" t="s">
        <v>711</v>
      </c>
      <c r="AA5" s="1117" t="s">
        <v>655</v>
      </c>
      <c r="AB5" s="1117" t="s">
        <v>656</v>
      </c>
      <c r="AC5" s="1117" t="s">
        <v>302</v>
      </c>
      <c r="AD5" s="1117" t="s">
        <v>303</v>
      </c>
      <c r="AE5" s="1117" t="s">
        <v>304</v>
      </c>
      <c r="AF5" s="1117" t="s">
        <v>305</v>
      </c>
      <c r="AG5" s="1117" t="s">
        <v>236</v>
      </c>
      <c r="AH5" s="1117" t="s">
        <v>85</v>
      </c>
      <c r="AI5" s="1117" t="s">
        <v>86</v>
      </c>
      <c r="AJ5" s="1117" t="s">
        <v>651</v>
      </c>
      <c r="AK5" s="1117" t="s">
        <v>87</v>
      </c>
      <c r="AL5" s="1117" t="s">
        <v>712</v>
      </c>
      <c r="AM5" s="1117" t="s">
        <v>713</v>
      </c>
      <c r="AN5" s="1117" t="s">
        <v>657</v>
      </c>
    </row>
    <row r="6" spans="1:40" ht="14.1" customHeight="1">
      <c r="A6" s="1118">
        <v>1</v>
      </c>
      <c r="B6" s="1110"/>
      <c r="C6" s="1119" t="s">
        <v>3563</v>
      </c>
      <c r="D6" s="1120" t="s">
        <v>3564</v>
      </c>
      <c r="E6" s="1121"/>
      <c r="F6" s="1121"/>
      <c r="G6" s="1121"/>
      <c r="H6" s="1121"/>
      <c r="I6" s="1121"/>
      <c r="J6" s="1121"/>
      <c r="K6" s="1121"/>
      <c r="L6" s="1121"/>
      <c r="M6" s="1121"/>
      <c r="N6" s="1121"/>
      <c r="O6" s="1121"/>
      <c r="P6" s="1121"/>
      <c r="Q6" s="1121"/>
      <c r="R6" s="1121"/>
      <c r="S6" s="1121"/>
      <c r="T6" s="1121"/>
      <c r="U6" s="1121"/>
      <c r="V6" s="1121"/>
      <c r="W6" s="1121"/>
      <c r="X6" s="1121"/>
      <c r="Y6" s="1122">
        <f t="shared" ref="Y6:Y51" si="0">SUM(E6:X6)</f>
        <v>0</v>
      </c>
      <c r="Z6" s="1123"/>
      <c r="AA6" s="1121"/>
      <c r="AB6" s="1123"/>
      <c r="AC6" s="1122">
        <f>+Y6-AA6</f>
        <v>0</v>
      </c>
      <c r="AD6" s="1123"/>
      <c r="AE6" s="1123"/>
      <c r="AF6" s="1123"/>
      <c r="AG6" s="1123"/>
      <c r="AH6" s="1123"/>
      <c r="AI6" s="1123"/>
      <c r="AJ6" s="1121"/>
      <c r="AK6" s="1121"/>
      <c r="AL6" s="1122">
        <f>+AJ6-AK6</f>
        <v>0</v>
      </c>
      <c r="AM6" s="1123"/>
      <c r="AN6" s="1121"/>
    </row>
    <row r="7" spans="1:40" ht="14.1" customHeight="1">
      <c r="A7" s="1118">
        <v>2</v>
      </c>
      <c r="B7" s="39"/>
      <c r="C7" s="1124"/>
      <c r="D7" s="1125" t="s">
        <v>3565</v>
      </c>
      <c r="E7" s="1121"/>
      <c r="F7" s="1121"/>
      <c r="G7" s="1121"/>
      <c r="H7" s="1121"/>
      <c r="I7" s="1121"/>
      <c r="J7" s="1121"/>
      <c r="K7" s="1121"/>
      <c r="L7" s="1121"/>
      <c r="M7" s="1121"/>
      <c r="N7" s="1121"/>
      <c r="O7" s="1121"/>
      <c r="P7" s="1121"/>
      <c r="Q7" s="1121"/>
      <c r="R7" s="1121"/>
      <c r="S7" s="1121"/>
      <c r="T7" s="1121"/>
      <c r="U7" s="1121"/>
      <c r="V7" s="1121"/>
      <c r="W7" s="1121"/>
      <c r="X7" s="1121"/>
      <c r="Y7" s="1122">
        <f t="shared" si="0"/>
        <v>0</v>
      </c>
      <c r="Z7" s="1123"/>
      <c r="AA7" s="1121"/>
      <c r="AB7" s="1123"/>
      <c r="AC7" s="1122">
        <f t="shared" ref="AC7:AC51" si="1">+Y7-AA7</f>
        <v>0</v>
      </c>
      <c r="AD7" s="1123"/>
      <c r="AE7" s="1123"/>
      <c r="AF7" s="1123"/>
      <c r="AG7" s="1123"/>
      <c r="AH7" s="1123"/>
      <c r="AI7" s="1123"/>
      <c r="AJ7" s="1121"/>
      <c r="AK7" s="1121"/>
      <c r="AL7" s="1122">
        <f t="shared" ref="AL7:AL51" si="2">+AJ7-AK7</f>
        <v>0</v>
      </c>
      <c r="AM7" s="1123"/>
      <c r="AN7" s="1121"/>
    </row>
    <row r="8" spans="1:40" ht="14.1" customHeight="1">
      <c r="A8" s="1118">
        <v>3</v>
      </c>
      <c r="B8" s="39" t="s">
        <v>3566</v>
      </c>
      <c r="C8" s="1124"/>
      <c r="D8" s="1120" t="s">
        <v>3567</v>
      </c>
      <c r="E8" s="1121"/>
      <c r="F8" s="1121"/>
      <c r="G8" s="1121"/>
      <c r="H8" s="1121"/>
      <c r="I8" s="1121"/>
      <c r="J8" s="1121"/>
      <c r="K8" s="1121"/>
      <c r="L8" s="1121"/>
      <c r="M8" s="1121"/>
      <c r="N8" s="1121"/>
      <c r="O8" s="1121"/>
      <c r="P8" s="1121"/>
      <c r="Q8" s="1121"/>
      <c r="R8" s="1121"/>
      <c r="S8" s="1121"/>
      <c r="T8" s="1121"/>
      <c r="U8" s="1121"/>
      <c r="V8" s="1121"/>
      <c r="W8" s="1121"/>
      <c r="X8" s="1121"/>
      <c r="Y8" s="1122">
        <f t="shared" si="0"/>
        <v>0</v>
      </c>
      <c r="Z8" s="1123"/>
      <c r="AA8" s="1121"/>
      <c r="AB8" s="1123"/>
      <c r="AC8" s="1122">
        <f t="shared" si="1"/>
        <v>0</v>
      </c>
      <c r="AD8" s="1123"/>
      <c r="AE8" s="1123"/>
      <c r="AF8" s="1123"/>
      <c r="AG8" s="1123"/>
      <c r="AH8" s="1123"/>
      <c r="AI8" s="1123"/>
      <c r="AJ8" s="1121"/>
      <c r="AK8" s="1121"/>
      <c r="AL8" s="1122">
        <f t="shared" si="2"/>
        <v>0</v>
      </c>
      <c r="AM8" s="1123"/>
      <c r="AN8" s="1121"/>
    </row>
    <row r="9" spans="1:40" ht="14.1" customHeight="1">
      <c r="A9" s="1118">
        <v>4</v>
      </c>
      <c r="B9" s="39"/>
      <c r="C9" s="1124"/>
      <c r="D9" s="1120" t="s">
        <v>3568</v>
      </c>
      <c r="E9" s="1121"/>
      <c r="F9" s="1121"/>
      <c r="G9" s="1121"/>
      <c r="H9" s="1121"/>
      <c r="I9" s="1121"/>
      <c r="J9" s="1121"/>
      <c r="K9" s="1121"/>
      <c r="L9" s="1121"/>
      <c r="M9" s="1121"/>
      <c r="N9" s="1121"/>
      <c r="O9" s="1121"/>
      <c r="P9" s="1121"/>
      <c r="Q9" s="1121"/>
      <c r="R9" s="1121"/>
      <c r="S9" s="1121"/>
      <c r="T9" s="1121"/>
      <c r="U9" s="1121"/>
      <c r="V9" s="1121"/>
      <c r="W9" s="1121"/>
      <c r="X9" s="1121"/>
      <c r="Y9" s="1122">
        <f t="shared" si="0"/>
        <v>0</v>
      </c>
      <c r="Z9" s="1123"/>
      <c r="AA9" s="1121"/>
      <c r="AB9" s="1123"/>
      <c r="AC9" s="1122">
        <f t="shared" si="1"/>
        <v>0</v>
      </c>
      <c r="AD9" s="1123"/>
      <c r="AE9" s="1123"/>
      <c r="AF9" s="1123"/>
      <c r="AG9" s="1123"/>
      <c r="AH9" s="1123"/>
      <c r="AI9" s="1123"/>
      <c r="AJ9" s="1121"/>
      <c r="AK9" s="1121"/>
      <c r="AL9" s="1122">
        <f t="shared" si="2"/>
        <v>0</v>
      </c>
      <c r="AM9" s="1123"/>
      <c r="AN9" s="1121"/>
    </row>
    <row r="10" spans="1:40" ht="14.1" customHeight="1">
      <c r="A10" s="1118">
        <v>5</v>
      </c>
      <c r="B10" s="39"/>
      <c r="C10" s="1126" t="s">
        <v>3569</v>
      </c>
      <c r="D10" s="1120" t="s">
        <v>3060</v>
      </c>
      <c r="E10" s="1122">
        <f>SUM(E6:E9)</f>
        <v>0</v>
      </c>
      <c r="F10" s="1122">
        <f t="shared" ref="F10:X10" si="3">SUM(F6:F9)</f>
        <v>0</v>
      </c>
      <c r="G10" s="1122">
        <f t="shared" si="3"/>
        <v>0</v>
      </c>
      <c r="H10" s="1122">
        <f t="shared" si="3"/>
        <v>0</v>
      </c>
      <c r="I10" s="1122">
        <f t="shared" si="3"/>
        <v>0</v>
      </c>
      <c r="J10" s="1122">
        <f t="shared" si="3"/>
        <v>0</v>
      </c>
      <c r="K10" s="1122">
        <f t="shared" si="3"/>
        <v>0</v>
      </c>
      <c r="L10" s="1122">
        <f t="shared" si="3"/>
        <v>0</v>
      </c>
      <c r="M10" s="1122">
        <f t="shared" si="3"/>
        <v>0</v>
      </c>
      <c r="N10" s="1122">
        <f t="shared" si="3"/>
        <v>0</v>
      </c>
      <c r="O10" s="1122">
        <f t="shared" si="3"/>
        <v>0</v>
      </c>
      <c r="P10" s="1122">
        <f t="shared" si="3"/>
        <v>0</v>
      </c>
      <c r="Q10" s="1122">
        <f t="shared" si="3"/>
        <v>0</v>
      </c>
      <c r="R10" s="1122">
        <f t="shared" si="3"/>
        <v>0</v>
      </c>
      <c r="S10" s="1122">
        <f t="shared" si="3"/>
        <v>0</v>
      </c>
      <c r="T10" s="1122">
        <f t="shared" si="3"/>
        <v>0</v>
      </c>
      <c r="U10" s="1122">
        <f t="shared" si="3"/>
        <v>0</v>
      </c>
      <c r="V10" s="1122">
        <f t="shared" si="3"/>
        <v>0</v>
      </c>
      <c r="W10" s="1122">
        <f t="shared" si="3"/>
        <v>0</v>
      </c>
      <c r="X10" s="1122">
        <f t="shared" si="3"/>
        <v>0</v>
      </c>
      <c r="Y10" s="1122">
        <f t="shared" si="0"/>
        <v>0</v>
      </c>
      <c r="Z10" s="1123"/>
      <c r="AA10" s="1121"/>
      <c r="AB10" s="1123"/>
      <c r="AC10" s="1122">
        <f t="shared" si="1"/>
        <v>0</v>
      </c>
      <c r="AD10" s="1123"/>
      <c r="AE10" s="1123"/>
      <c r="AF10" s="1123"/>
      <c r="AG10" s="1123"/>
      <c r="AH10" s="1123"/>
      <c r="AI10" s="1123"/>
      <c r="AJ10" s="1121"/>
      <c r="AK10" s="1121"/>
      <c r="AL10" s="1122">
        <f t="shared" si="2"/>
        <v>0</v>
      </c>
      <c r="AM10" s="1123"/>
      <c r="AN10" s="1121"/>
    </row>
    <row r="11" spans="1:40" ht="14.1" customHeight="1">
      <c r="A11" s="1118">
        <v>6</v>
      </c>
      <c r="B11" s="39"/>
      <c r="D11" s="1127" t="s">
        <v>3570</v>
      </c>
      <c r="E11" s="1121"/>
      <c r="F11" s="1121"/>
      <c r="G11" s="1121"/>
      <c r="H11" s="1121"/>
      <c r="I11" s="1121"/>
      <c r="J11" s="1121"/>
      <c r="K11" s="1121"/>
      <c r="L11" s="1121"/>
      <c r="M11" s="1121"/>
      <c r="N11" s="1121"/>
      <c r="O11" s="1121"/>
      <c r="P11" s="1121"/>
      <c r="Q11" s="1121"/>
      <c r="R11" s="1121"/>
      <c r="S11" s="1121"/>
      <c r="T11" s="1121"/>
      <c r="U11" s="1121"/>
      <c r="V11" s="1121"/>
      <c r="W11" s="1121"/>
      <c r="X11" s="1121"/>
      <c r="Y11" s="1122">
        <f t="shared" si="0"/>
        <v>0</v>
      </c>
      <c r="Z11" s="1123"/>
      <c r="AA11" s="1121"/>
      <c r="AB11" s="1123"/>
      <c r="AC11" s="1122">
        <f t="shared" si="1"/>
        <v>0</v>
      </c>
      <c r="AD11" s="1123"/>
      <c r="AE11" s="1123"/>
      <c r="AF11" s="1123"/>
      <c r="AG11" s="1123"/>
      <c r="AH11" s="1123"/>
      <c r="AI11" s="1123"/>
      <c r="AJ11" s="1121"/>
      <c r="AK11" s="1121"/>
      <c r="AL11" s="1122">
        <f t="shared" si="2"/>
        <v>0</v>
      </c>
      <c r="AM11" s="1123"/>
      <c r="AN11" s="1121"/>
    </row>
    <row r="12" spans="1:40" ht="14.1" customHeight="1">
      <c r="A12" s="1118">
        <v>7</v>
      </c>
      <c r="B12" s="39" t="s">
        <v>3571</v>
      </c>
      <c r="C12" s="1124" t="s">
        <v>3572</v>
      </c>
      <c r="D12" s="1128" t="s">
        <v>3573</v>
      </c>
      <c r="E12" s="1121"/>
      <c r="F12" s="1121"/>
      <c r="G12" s="1121"/>
      <c r="H12" s="1121"/>
      <c r="I12" s="1121"/>
      <c r="J12" s="1121"/>
      <c r="K12" s="1121"/>
      <c r="L12" s="1121"/>
      <c r="M12" s="1121"/>
      <c r="N12" s="1121"/>
      <c r="O12" s="1121"/>
      <c r="P12" s="1121"/>
      <c r="Q12" s="1121"/>
      <c r="R12" s="1121"/>
      <c r="S12" s="1121"/>
      <c r="T12" s="1121"/>
      <c r="U12" s="1121"/>
      <c r="V12" s="1121"/>
      <c r="W12" s="1121"/>
      <c r="X12" s="1121"/>
      <c r="Y12" s="1122">
        <f t="shared" si="0"/>
        <v>0</v>
      </c>
      <c r="Z12" s="1123"/>
      <c r="AA12" s="1121"/>
      <c r="AB12" s="1123"/>
      <c r="AC12" s="1122">
        <f t="shared" si="1"/>
        <v>0</v>
      </c>
      <c r="AD12" s="1123"/>
      <c r="AE12" s="1123"/>
      <c r="AF12" s="1123"/>
      <c r="AG12" s="1123"/>
      <c r="AH12" s="1123"/>
      <c r="AI12" s="1123"/>
      <c r="AJ12" s="1121"/>
      <c r="AK12" s="1121"/>
      <c r="AL12" s="1122">
        <f t="shared" si="2"/>
        <v>0</v>
      </c>
      <c r="AM12" s="1123"/>
      <c r="AN12" s="1121"/>
    </row>
    <row r="13" spans="1:40" ht="14.1" customHeight="1">
      <c r="A13" s="1118">
        <v>8</v>
      </c>
      <c r="B13" s="39"/>
      <c r="C13" s="1124" t="s">
        <v>3574</v>
      </c>
      <c r="D13" s="1112" t="s">
        <v>3575</v>
      </c>
      <c r="E13" s="1121"/>
      <c r="F13" s="1121"/>
      <c r="G13" s="1121"/>
      <c r="H13" s="1121"/>
      <c r="I13" s="1121"/>
      <c r="J13" s="1121"/>
      <c r="K13" s="1121"/>
      <c r="L13" s="1121"/>
      <c r="M13" s="1121"/>
      <c r="N13" s="1121"/>
      <c r="O13" s="1121"/>
      <c r="P13" s="1121"/>
      <c r="Q13" s="1121"/>
      <c r="R13" s="1121"/>
      <c r="S13" s="1121"/>
      <c r="T13" s="1121"/>
      <c r="U13" s="1121"/>
      <c r="V13" s="1121"/>
      <c r="W13" s="1121"/>
      <c r="X13" s="1121"/>
      <c r="Y13" s="1122">
        <f t="shared" si="0"/>
        <v>0</v>
      </c>
      <c r="Z13" s="1123"/>
      <c r="AA13" s="1121"/>
      <c r="AB13" s="1123"/>
      <c r="AC13" s="1122">
        <f t="shared" si="1"/>
        <v>0</v>
      </c>
      <c r="AD13" s="1123"/>
      <c r="AE13" s="1123"/>
      <c r="AF13" s="1123"/>
      <c r="AG13" s="1123"/>
      <c r="AH13" s="1123"/>
      <c r="AI13" s="1123"/>
      <c r="AJ13" s="1121"/>
      <c r="AK13" s="1121"/>
      <c r="AL13" s="1122">
        <f t="shared" si="2"/>
        <v>0</v>
      </c>
      <c r="AM13" s="1123"/>
      <c r="AN13" s="1121"/>
    </row>
    <row r="14" spans="1:40" ht="14.1" customHeight="1">
      <c r="A14" s="1118">
        <v>9</v>
      </c>
      <c r="B14" s="39"/>
      <c r="C14" s="1124" t="s">
        <v>3576</v>
      </c>
      <c r="D14" s="1128" t="s">
        <v>3577</v>
      </c>
      <c r="E14" s="1121"/>
      <c r="F14" s="1121"/>
      <c r="G14" s="1121"/>
      <c r="H14" s="1121"/>
      <c r="I14" s="1121"/>
      <c r="J14" s="1121"/>
      <c r="K14" s="1121"/>
      <c r="L14" s="1121"/>
      <c r="M14" s="1121"/>
      <c r="N14" s="1121"/>
      <c r="O14" s="1121"/>
      <c r="P14" s="1121"/>
      <c r="Q14" s="1121"/>
      <c r="R14" s="1121"/>
      <c r="S14" s="1121"/>
      <c r="T14" s="1121"/>
      <c r="U14" s="1121"/>
      <c r="V14" s="1121"/>
      <c r="W14" s="1121"/>
      <c r="X14" s="1121"/>
      <c r="Y14" s="1122">
        <f t="shared" si="0"/>
        <v>0</v>
      </c>
      <c r="Z14" s="1123"/>
      <c r="AA14" s="1121"/>
      <c r="AB14" s="1123"/>
      <c r="AC14" s="1122">
        <f t="shared" si="1"/>
        <v>0</v>
      </c>
      <c r="AD14" s="1123"/>
      <c r="AE14" s="1123"/>
      <c r="AF14" s="1123"/>
      <c r="AG14" s="1123"/>
      <c r="AH14" s="1123"/>
      <c r="AI14" s="1123"/>
      <c r="AJ14" s="1121"/>
      <c r="AK14" s="1121"/>
      <c r="AL14" s="1122">
        <f t="shared" si="2"/>
        <v>0</v>
      </c>
      <c r="AM14" s="1123"/>
      <c r="AN14" s="1121"/>
    </row>
    <row r="15" spans="1:40" ht="14.1" customHeight="1">
      <c r="A15" s="1118">
        <v>10</v>
      </c>
      <c r="B15" s="39"/>
      <c r="C15" s="1124" t="s">
        <v>3578</v>
      </c>
      <c r="D15" s="1128" t="s">
        <v>3579</v>
      </c>
      <c r="E15" s="1121"/>
      <c r="F15" s="1121"/>
      <c r="G15" s="1121"/>
      <c r="H15" s="1121"/>
      <c r="I15" s="1121"/>
      <c r="J15" s="1121"/>
      <c r="K15" s="1121"/>
      <c r="L15" s="1121"/>
      <c r="M15" s="1121"/>
      <c r="N15" s="1121"/>
      <c r="O15" s="1121"/>
      <c r="P15" s="1121"/>
      <c r="Q15" s="1121"/>
      <c r="R15" s="1121"/>
      <c r="S15" s="1121"/>
      <c r="T15" s="1121"/>
      <c r="U15" s="1121"/>
      <c r="V15" s="1121"/>
      <c r="W15" s="1121"/>
      <c r="X15" s="1121"/>
      <c r="Y15" s="1122">
        <f t="shared" si="0"/>
        <v>0</v>
      </c>
      <c r="Z15" s="1123"/>
      <c r="AA15" s="1121"/>
      <c r="AB15" s="1123"/>
      <c r="AC15" s="1122">
        <f t="shared" si="1"/>
        <v>0</v>
      </c>
      <c r="AD15" s="1123"/>
      <c r="AE15" s="1123"/>
      <c r="AF15" s="1123"/>
      <c r="AG15" s="1123"/>
      <c r="AH15" s="1123"/>
      <c r="AI15" s="1123"/>
      <c r="AJ15" s="1121"/>
      <c r="AK15" s="1121"/>
      <c r="AL15" s="1122">
        <f t="shared" si="2"/>
        <v>0</v>
      </c>
      <c r="AM15" s="1123"/>
      <c r="AN15" s="1121"/>
    </row>
    <row r="16" spans="1:40" ht="14.1" customHeight="1">
      <c r="A16" s="1118">
        <v>11</v>
      </c>
      <c r="B16" s="39" t="s">
        <v>3580</v>
      </c>
      <c r="C16" s="1126"/>
      <c r="D16" s="1114" t="s">
        <v>3328</v>
      </c>
      <c r="E16" s="1122">
        <f>SUM(E11:E15)</f>
        <v>0</v>
      </c>
      <c r="F16" s="1122">
        <f t="shared" ref="F16:X16" si="4">SUM(F11:F15)</f>
        <v>0</v>
      </c>
      <c r="G16" s="1122">
        <f t="shared" si="4"/>
        <v>0</v>
      </c>
      <c r="H16" s="1122">
        <f t="shared" si="4"/>
        <v>0</v>
      </c>
      <c r="I16" s="1122">
        <f t="shared" si="4"/>
        <v>0</v>
      </c>
      <c r="J16" s="1122">
        <f t="shared" si="4"/>
        <v>0</v>
      </c>
      <c r="K16" s="1122">
        <f t="shared" si="4"/>
        <v>0</v>
      </c>
      <c r="L16" s="1122">
        <f t="shared" si="4"/>
        <v>0</v>
      </c>
      <c r="M16" s="1122">
        <f t="shared" si="4"/>
        <v>0</v>
      </c>
      <c r="N16" s="1122">
        <f t="shared" si="4"/>
        <v>0</v>
      </c>
      <c r="O16" s="1122">
        <f t="shared" si="4"/>
        <v>0</v>
      </c>
      <c r="P16" s="1122">
        <f t="shared" si="4"/>
        <v>0</v>
      </c>
      <c r="Q16" s="1122">
        <f t="shared" si="4"/>
        <v>0</v>
      </c>
      <c r="R16" s="1122">
        <f t="shared" si="4"/>
        <v>0</v>
      </c>
      <c r="S16" s="1122">
        <f t="shared" si="4"/>
        <v>0</v>
      </c>
      <c r="T16" s="1122">
        <f t="shared" si="4"/>
        <v>0</v>
      </c>
      <c r="U16" s="1122">
        <f t="shared" si="4"/>
        <v>0</v>
      </c>
      <c r="V16" s="1122">
        <f t="shared" si="4"/>
        <v>0</v>
      </c>
      <c r="W16" s="1122">
        <f t="shared" si="4"/>
        <v>0</v>
      </c>
      <c r="X16" s="1122">
        <f t="shared" si="4"/>
        <v>0</v>
      </c>
      <c r="Y16" s="1122">
        <f t="shared" si="0"/>
        <v>0</v>
      </c>
      <c r="Z16" s="1123"/>
      <c r="AA16" s="1121"/>
      <c r="AB16" s="1123"/>
      <c r="AC16" s="1122">
        <f t="shared" si="1"/>
        <v>0</v>
      </c>
      <c r="AD16" s="1123"/>
      <c r="AE16" s="1123"/>
      <c r="AF16" s="1123"/>
      <c r="AG16" s="1123"/>
      <c r="AH16" s="1123"/>
      <c r="AI16" s="1123"/>
      <c r="AJ16" s="1121"/>
      <c r="AK16" s="1121"/>
      <c r="AL16" s="1122">
        <f t="shared" si="2"/>
        <v>0</v>
      </c>
      <c r="AM16" s="1123"/>
      <c r="AN16" s="1121"/>
    </row>
    <row r="17" spans="1:40" ht="14.1" customHeight="1">
      <c r="A17" s="1118">
        <v>12</v>
      </c>
      <c r="B17" s="39"/>
      <c r="C17" s="1124" t="s">
        <v>3581</v>
      </c>
      <c r="D17" s="1128" t="s">
        <v>3582</v>
      </c>
      <c r="E17" s="1121"/>
      <c r="F17" s="1121"/>
      <c r="G17" s="1121"/>
      <c r="H17" s="1121"/>
      <c r="I17" s="1121"/>
      <c r="J17" s="1121"/>
      <c r="K17" s="1121"/>
      <c r="L17" s="1121"/>
      <c r="M17" s="1121"/>
      <c r="N17" s="1121"/>
      <c r="O17" s="1121"/>
      <c r="P17" s="1121"/>
      <c r="Q17" s="1121"/>
      <c r="R17" s="1121"/>
      <c r="S17" s="1121"/>
      <c r="T17" s="1121"/>
      <c r="U17" s="1121"/>
      <c r="V17" s="1121"/>
      <c r="W17" s="1121"/>
      <c r="X17" s="1121"/>
      <c r="Y17" s="1122">
        <f t="shared" si="0"/>
        <v>0</v>
      </c>
      <c r="Z17" s="1123"/>
      <c r="AA17" s="1121"/>
      <c r="AB17" s="1123"/>
      <c r="AC17" s="1122">
        <f t="shared" si="1"/>
        <v>0</v>
      </c>
      <c r="AD17" s="1123"/>
      <c r="AE17" s="1123"/>
      <c r="AF17" s="1123"/>
      <c r="AG17" s="1123"/>
      <c r="AH17" s="1123"/>
      <c r="AI17" s="1123"/>
      <c r="AJ17" s="1121"/>
      <c r="AK17" s="1121"/>
      <c r="AL17" s="1122">
        <f t="shared" si="2"/>
        <v>0</v>
      </c>
      <c r="AM17" s="1123"/>
      <c r="AN17" s="1121"/>
    </row>
    <row r="18" spans="1:40" ht="14.1" customHeight="1">
      <c r="A18" s="1118">
        <v>13</v>
      </c>
      <c r="B18" s="39"/>
      <c r="C18" s="1124" t="s">
        <v>3583</v>
      </c>
      <c r="D18" s="1128" t="s">
        <v>3584</v>
      </c>
      <c r="E18" s="1121"/>
      <c r="F18" s="1121"/>
      <c r="G18" s="1121"/>
      <c r="H18" s="1121"/>
      <c r="I18" s="1121"/>
      <c r="J18" s="1121"/>
      <c r="K18" s="1121"/>
      <c r="L18" s="1121"/>
      <c r="M18" s="1121"/>
      <c r="N18" s="1121"/>
      <c r="O18" s="1121"/>
      <c r="P18" s="1121"/>
      <c r="Q18" s="1121"/>
      <c r="R18" s="1121"/>
      <c r="S18" s="1121"/>
      <c r="T18" s="1121"/>
      <c r="U18" s="1121"/>
      <c r="V18" s="1121"/>
      <c r="W18" s="1121"/>
      <c r="X18" s="1121"/>
      <c r="Y18" s="1122">
        <f t="shared" si="0"/>
        <v>0</v>
      </c>
      <c r="Z18" s="1123"/>
      <c r="AA18" s="1121"/>
      <c r="AB18" s="1123"/>
      <c r="AC18" s="1122">
        <f t="shared" si="1"/>
        <v>0</v>
      </c>
      <c r="AD18" s="1123"/>
      <c r="AE18" s="1123"/>
      <c r="AF18" s="1123"/>
      <c r="AG18" s="1123"/>
      <c r="AH18" s="1123"/>
      <c r="AI18" s="1123"/>
      <c r="AJ18" s="1121"/>
      <c r="AK18" s="1121"/>
      <c r="AL18" s="1122">
        <f t="shared" si="2"/>
        <v>0</v>
      </c>
      <c r="AM18" s="1123"/>
      <c r="AN18" s="1121"/>
    </row>
    <row r="19" spans="1:40" ht="14.1" customHeight="1">
      <c r="A19" s="1118">
        <v>14</v>
      </c>
      <c r="B19" s="39"/>
      <c r="C19" s="1124" t="s">
        <v>3585</v>
      </c>
      <c r="D19" s="1128" t="s">
        <v>3568</v>
      </c>
      <c r="E19" s="1121"/>
      <c r="F19" s="1121"/>
      <c r="G19" s="1121"/>
      <c r="H19" s="1121"/>
      <c r="I19" s="1121"/>
      <c r="J19" s="1121"/>
      <c r="K19" s="1121"/>
      <c r="L19" s="1121"/>
      <c r="M19" s="1121"/>
      <c r="N19" s="1121"/>
      <c r="O19" s="1121"/>
      <c r="P19" s="1121"/>
      <c r="Q19" s="1121"/>
      <c r="R19" s="1121"/>
      <c r="S19" s="1121"/>
      <c r="T19" s="1121"/>
      <c r="U19" s="1121"/>
      <c r="V19" s="1121"/>
      <c r="W19" s="1121"/>
      <c r="X19" s="1121"/>
      <c r="Y19" s="1122">
        <f t="shared" si="0"/>
        <v>0</v>
      </c>
      <c r="Z19" s="1123"/>
      <c r="AA19" s="1121"/>
      <c r="AB19" s="1123"/>
      <c r="AC19" s="1122">
        <f t="shared" si="1"/>
        <v>0</v>
      </c>
      <c r="AD19" s="1123"/>
      <c r="AE19" s="1123"/>
      <c r="AF19" s="1123"/>
      <c r="AG19" s="1123"/>
      <c r="AH19" s="1123"/>
      <c r="AI19" s="1123"/>
      <c r="AJ19" s="1121"/>
      <c r="AK19" s="1121"/>
      <c r="AL19" s="1122">
        <f t="shared" si="2"/>
        <v>0</v>
      </c>
      <c r="AM19" s="1123"/>
      <c r="AN19" s="1121"/>
    </row>
    <row r="20" spans="1:40" ht="14.1" customHeight="1">
      <c r="A20" s="1118">
        <v>15</v>
      </c>
      <c r="B20" s="39" t="s">
        <v>3586</v>
      </c>
      <c r="C20" s="1126"/>
      <c r="D20" s="1114" t="s">
        <v>3328</v>
      </c>
      <c r="E20" s="1122">
        <f>SUM(E17:E19)</f>
        <v>0</v>
      </c>
      <c r="F20" s="1122">
        <f t="shared" ref="F20:X20" si="5">SUM(F17:F19)</f>
        <v>0</v>
      </c>
      <c r="G20" s="1122">
        <f t="shared" si="5"/>
        <v>0</v>
      </c>
      <c r="H20" s="1122">
        <f t="shared" si="5"/>
        <v>0</v>
      </c>
      <c r="I20" s="1122">
        <f t="shared" si="5"/>
        <v>0</v>
      </c>
      <c r="J20" s="1122">
        <f t="shared" si="5"/>
        <v>0</v>
      </c>
      <c r="K20" s="1122">
        <f t="shared" si="5"/>
        <v>0</v>
      </c>
      <c r="L20" s="1122">
        <f t="shared" si="5"/>
        <v>0</v>
      </c>
      <c r="M20" s="1122">
        <f t="shared" si="5"/>
        <v>0</v>
      </c>
      <c r="N20" s="1122">
        <f t="shared" si="5"/>
        <v>0</v>
      </c>
      <c r="O20" s="1122">
        <f t="shared" si="5"/>
        <v>0</v>
      </c>
      <c r="P20" s="1122">
        <f t="shared" si="5"/>
        <v>0</v>
      </c>
      <c r="Q20" s="1122">
        <f t="shared" si="5"/>
        <v>0</v>
      </c>
      <c r="R20" s="1122">
        <f t="shared" si="5"/>
        <v>0</v>
      </c>
      <c r="S20" s="1122">
        <f t="shared" si="5"/>
        <v>0</v>
      </c>
      <c r="T20" s="1122">
        <f t="shared" si="5"/>
        <v>0</v>
      </c>
      <c r="U20" s="1122">
        <f t="shared" si="5"/>
        <v>0</v>
      </c>
      <c r="V20" s="1122">
        <f t="shared" si="5"/>
        <v>0</v>
      </c>
      <c r="W20" s="1122">
        <f t="shared" si="5"/>
        <v>0</v>
      </c>
      <c r="X20" s="1122">
        <f t="shared" si="5"/>
        <v>0</v>
      </c>
      <c r="Y20" s="1122">
        <f t="shared" si="0"/>
        <v>0</v>
      </c>
      <c r="Z20" s="1123"/>
      <c r="AA20" s="1121"/>
      <c r="AB20" s="1123"/>
      <c r="AC20" s="1122">
        <f t="shared" si="1"/>
        <v>0</v>
      </c>
      <c r="AD20" s="1123"/>
      <c r="AE20" s="1123"/>
      <c r="AF20" s="1123"/>
      <c r="AG20" s="1123"/>
      <c r="AH20" s="1123"/>
      <c r="AI20" s="1123"/>
      <c r="AJ20" s="1121"/>
      <c r="AK20" s="1121"/>
      <c r="AL20" s="1122">
        <f t="shared" si="2"/>
        <v>0</v>
      </c>
      <c r="AM20" s="1123"/>
      <c r="AN20" s="1121"/>
    </row>
    <row r="21" spans="1:40" ht="14.1" customHeight="1">
      <c r="A21" s="1118">
        <v>16</v>
      </c>
      <c r="B21" s="39"/>
      <c r="C21" s="1124" t="s">
        <v>3587</v>
      </c>
      <c r="D21" s="1129" t="s">
        <v>3588</v>
      </c>
      <c r="E21" s="1121"/>
      <c r="F21" s="1121"/>
      <c r="G21" s="1121"/>
      <c r="H21" s="1121"/>
      <c r="I21" s="1121"/>
      <c r="J21" s="1121"/>
      <c r="K21" s="1121"/>
      <c r="L21" s="1121"/>
      <c r="M21" s="1121"/>
      <c r="N21" s="1121"/>
      <c r="O21" s="1121"/>
      <c r="P21" s="1121"/>
      <c r="Q21" s="1121"/>
      <c r="R21" s="1121"/>
      <c r="S21" s="1121"/>
      <c r="T21" s="1121"/>
      <c r="U21" s="1121"/>
      <c r="V21" s="1121"/>
      <c r="W21" s="1121"/>
      <c r="X21" s="1121"/>
      <c r="Y21" s="1122">
        <f t="shared" si="0"/>
        <v>0</v>
      </c>
      <c r="Z21" s="1123"/>
      <c r="AA21" s="1121"/>
      <c r="AB21" s="1123"/>
      <c r="AC21" s="1122">
        <f t="shared" si="1"/>
        <v>0</v>
      </c>
      <c r="AD21" s="1123"/>
      <c r="AE21" s="1123"/>
      <c r="AF21" s="1123"/>
      <c r="AG21" s="1123"/>
      <c r="AH21" s="1123"/>
      <c r="AI21" s="1123"/>
      <c r="AJ21" s="1121"/>
      <c r="AK21" s="1121"/>
      <c r="AL21" s="1122">
        <f t="shared" si="2"/>
        <v>0</v>
      </c>
      <c r="AM21" s="1123"/>
      <c r="AN21" s="1121"/>
    </row>
    <row r="22" spans="1:40" ht="14.1" customHeight="1">
      <c r="A22" s="1118">
        <v>17</v>
      </c>
      <c r="B22" s="39"/>
      <c r="C22" s="1124"/>
      <c r="D22" s="1120" t="s">
        <v>3589</v>
      </c>
      <c r="E22" s="1121"/>
      <c r="F22" s="1121"/>
      <c r="G22" s="1121"/>
      <c r="H22" s="1121"/>
      <c r="I22" s="1121"/>
      <c r="J22" s="1121"/>
      <c r="K22" s="1121"/>
      <c r="L22" s="1121"/>
      <c r="M22" s="1121"/>
      <c r="N22" s="1121"/>
      <c r="O22" s="1121"/>
      <c r="P22" s="1121"/>
      <c r="Q22" s="1121"/>
      <c r="R22" s="1121"/>
      <c r="S22" s="1121"/>
      <c r="T22" s="1121"/>
      <c r="U22" s="1121"/>
      <c r="V22" s="1121"/>
      <c r="W22" s="1121"/>
      <c r="X22" s="1121"/>
      <c r="Y22" s="1122">
        <f t="shared" si="0"/>
        <v>0</v>
      </c>
      <c r="Z22" s="1123"/>
      <c r="AA22" s="1121"/>
      <c r="AB22" s="1123"/>
      <c r="AC22" s="1122">
        <f t="shared" si="1"/>
        <v>0</v>
      </c>
      <c r="AD22" s="1123"/>
      <c r="AE22" s="1123"/>
      <c r="AF22" s="1123"/>
      <c r="AG22" s="1123"/>
      <c r="AH22" s="1123"/>
      <c r="AI22" s="1123"/>
      <c r="AJ22" s="1121"/>
      <c r="AK22" s="1121"/>
      <c r="AL22" s="1122">
        <f t="shared" si="2"/>
        <v>0</v>
      </c>
      <c r="AM22" s="1123"/>
      <c r="AN22" s="1121"/>
    </row>
    <row r="23" spans="1:40" ht="14.1" customHeight="1">
      <c r="A23" s="1118">
        <v>18</v>
      </c>
      <c r="B23" s="39"/>
      <c r="C23" s="1126" t="s">
        <v>3590</v>
      </c>
      <c r="D23" s="1120" t="s">
        <v>3060</v>
      </c>
      <c r="E23" s="1122">
        <f>SUM(E21:E22)</f>
        <v>0</v>
      </c>
      <c r="F23" s="1122">
        <f t="shared" ref="F23:X23" si="6">SUM(F21:F22)</f>
        <v>0</v>
      </c>
      <c r="G23" s="1122">
        <f t="shared" si="6"/>
        <v>0</v>
      </c>
      <c r="H23" s="1122">
        <f t="shared" si="6"/>
        <v>0</v>
      </c>
      <c r="I23" s="1122">
        <f t="shared" si="6"/>
        <v>0</v>
      </c>
      <c r="J23" s="1122">
        <f t="shared" si="6"/>
        <v>0</v>
      </c>
      <c r="K23" s="1122">
        <f t="shared" si="6"/>
        <v>0</v>
      </c>
      <c r="L23" s="1122">
        <f t="shared" si="6"/>
        <v>0</v>
      </c>
      <c r="M23" s="1122">
        <f t="shared" si="6"/>
        <v>0</v>
      </c>
      <c r="N23" s="1122">
        <f t="shared" si="6"/>
        <v>0</v>
      </c>
      <c r="O23" s="1122">
        <f t="shared" si="6"/>
        <v>0</v>
      </c>
      <c r="P23" s="1122">
        <f t="shared" si="6"/>
        <v>0</v>
      </c>
      <c r="Q23" s="1122">
        <f t="shared" si="6"/>
        <v>0</v>
      </c>
      <c r="R23" s="1122">
        <f t="shared" si="6"/>
        <v>0</v>
      </c>
      <c r="S23" s="1122">
        <f t="shared" si="6"/>
        <v>0</v>
      </c>
      <c r="T23" s="1122">
        <f t="shared" si="6"/>
        <v>0</v>
      </c>
      <c r="U23" s="1122">
        <f t="shared" si="6"/>
        <v>0</v>
      </c>
      <c r="V23" s="1122">
        <f t="shared" si="6"/>
        <v>0</v>
      </c>
      <c r="W23" s="1122">
        <f t="shared" si="6"/>
        <v>0</v>
      </c>
      <c r="X23" s="1122">
        <f t="shared" si="6"/>
        <v>0</v>
      </c>
      <c r="Y23" s="1122">
        <f t="shared" si="0"/>
        <v>0</v>
      </c>
      <c r="Z23" s="1123"/>
      <c r="AA23" s="1121"/>
      <c r="AB23" s="1123"/>
      <c r="AC23" s="1122">
        <f t="shared" si="1"/>
        <v>0</v>
      </c>
      <c r="AD23" s="1123"/>
      <c r="AE23" s="1123"/>
      <c r="AF23" s="1123"/>
      <c r="AG23" s="1123"/>
      <c r="AH23" s="1123"/>
      <c r="AI23" s="1123"/>
      <c r="AJ23" s="1121"/>
      <c r="AK23" s="1121"/>
      <c r="AL23" s="1122">
        <f t="shared" si="2"/>
        <v>0</v>
      </c>
      <c r="AM23" s="1123"/>
      <c r="AN23" s="1121"/>
    </row>
    <row r="24" spans="1:40" ht="14.1" customHeight="1">
      <c r="A24" s="1118">
        <v>19</v>
      </c>
      <c r="B24" s="39"/>
      <c r="C24" s="3145" t="s">
        <v>3591</v>
      </c>
      <c r="D24" s="3147"/>
      <c r="E24" s="1121"/>
      <c r="F24" s="1121"/>
      <c r="G24" s="1121"/>
      <c r="H24" s="1121"/>
      <c r="I24" s="1121"/>
      <c r="J24" s="1121"/>
      <c r="K24" s="1121"/>
      <c r="L24" s="1121"/>
      <c r="M24" s="1121"/>
      <c r="N24" s="1121"/>
      <c r="O24" s="1121"/>
      <c r="P24" s="1121"/>
      <c r="Q24" s="1121"/>
      <c r="R24" s="1121"/>
      <c r="S24" s="1121"/>
      <c r="T24" s="1121"/>
      <c r="U24" s="1121"/>
      <c r="V24" s="1121"/>
      <c r="W24" s="1121"/>
      <c r="X24" s="1121"/>
      <c r="Y24" s="1122">
        <f t="shared" si="0"/>
        <v>0</v>
      </c>
      <c r="Z24" s="1123"/>
      <c r="AA24" s="1121"/>
      <c r="AB24" s="1123"/>
      <c r="AC24" s="1122">
        <f t="shared" si="1"/>
        <v>0</v>
      </c>
      <c r="AD24" s="1123"/>
      <c r="AE24" s="1123"/>
      <c r="AF24" s="1123"/>
      <c r="AG24" s="1123"/>
      <c r="AH24" s="1123"/>
      <c r="AI24" s="1123"/>
      <c r="AJ24" s="1121"/>
      <c r="AK24" s="1121"/>
      <c r="AL24" s="1122">
        <f t="shared" si="2"/>
        <v>0</v>
      </c>
      <c r="AM24" s="1123"/>
      <c r="AN24" s="1121"/>
    </row>
    <row r="25" spans="1:40" ht="14.1" customHeight="1">
      <c r="A25" s="1118">
        <v>20</v>
      </c>
      <c r="B25" s="39"/>
      <c r="C25" s="3145" t="s">
        <v>3592</v>
      </c>
      <c r="D25" s="3147"/>
      <c r="E25" s="1122">
        <f>+E10+E16+E20+E23+E24</f>
        <v>0</v>
      </c>
      <c r="F25" s="1122">
        <f t="shared" ref="F25:X25" si="7">+F10+F16+F20+F23+F24</f>
        <v>0</v>
      </c>
      <c r="G25" s="1122">
        <f t="shared" si="7"/>
        <v>0</v>
      </c>
      <c r="H25" s="1122">
        <f t="shared" si="7"/>
        <v>0</v>
      </c>
      <c r="I25" s="1122">
        <f t="shared" si="7"/>
        <v>0</v>
      </c>
      <c r="J25" s="1122">
        <f t="shared" si="7"/>
        <v>0</v>
      </c>
      <c r="K25" s="1122">
        <f t="shared" si="7"/>
        <v>0</v>
      </c>
      <c r="L25" s="1122">
        <f t="shared" si="7"/>
        <v>0</v>
      </c>
      <c r="M25" s="1122">
        <f t="shared" si="7"/>
        <v>0</v>
      </c>
      <c r="N25" s="1122">
        <f t="shared" si="7"/>
        <v>0</v>
      </c>
      <c r="O25" s="1122">
        <f t="shared" si="7"/>
        <v>0</v>
      </c>
      <c r="P25" s="1122">
        <f t="shared" si="7"/>
        <v>0</v>
      </c>
      <c r="Q25" s="1122">
        <f t="shared" si="7"/>
        <v>0</v>
      </c>
      <c r="R25" s="1122">
        <f t="shared" si="7"/>
        <v>0</v>
      </c>
      <c r="S25" s="1122">
        <f t="shared" si="7"/>
        <v>0</v>
      </c>
      <c r="T25" s="1122">
        <f t="shared" si="7"/>
        <v>0</v>
      </c>
      <c r="U25" s="1122">
        <f t="shared" si="7"/>
        <v>0</v>
      </c>
      <c r="V25" s="1122">
        <f t="shared" si="7"/>
        <v>0</v>
      </c>
      <c r="W25" s="1122">
        <f t="shared" si="7"/>
        <v>0</v>
      </c>
      <c r="X25" s="1122">
        <f t="shared" si="7"/>
        <v>0</v>
      </c>
      <c r="Y25" s="1122">
        <f t="shared" si="0"/>
        <v>0</v>
      </c>
      <c r="Z25" s="1123"/>
      <c r="AA25" s="1121"/>
      <c r="AB25" s="1123"/>
      <c r="AC25" s="1122">
        <f t="shared" si="1"/>
        <v>0</v>
      </c>
      <c r="AD25" s="1123"/>
      <c r="AE25" s="1123"/>
      <c r="AF25" s="1123"/>
      <c r="AG25" s="1123"/>
      <c r="AH25" s="1123"/>
      <c r="AI25" s="1123"/>
      <c r="AJ25" s="1121"/>
      <c r="AK25" s="1121"/>
      <c r="AL25" s="1122">
        <f t="shared" si="2"/>
        <v>0</v>
      </c>
      <c r="AM25" s="1123"/>
      <c r="AN25" s="1121"/>
    </row>
    <row r="26" spans="1:40" ht="14.1" customHeight="1">
      <c r="A26" s="1118">
        <v>21</v>
      </c>
      <c r="B26" s="1110"/>
      <c r="C26" s="1119" t="s">
        <v>3563</v>
      </c>
      <c r="D26" s="1120" t="s">
        <v>3564</v>
      </c>
      <c r="E26" s="1121"/>
      <c r="F26" s="1121"/>
      <c r="G26" s="1121"/>
      <c r="H26" s="1121"/>
      <c r="I26" s="1121"/>
      <c r="J26" s="1121"/>
      <c r="K26" s="1121"/>
      <c r="L26" s="1121"/>
      <c r="M26" s="1121"/>
      <c r="N26" s="1121"/>
      <c r="O26" s="1121"/>
      <c r="P26" s="1121"/>
      <c r="Q26" s="1121"/>
      <c r="R26" s="1121"/>
      <c r="S26" s="1121"/>
      <c r="T26" s="1121"/>
      <c r="U26" s="1121"/>
      <c r="V26" s="1121"/>
      <c r="W26" s="1121"/>
      <c r="X26" s="1121"/>
      <c r="Y26" s="1122">
        <f t="shared" si="0"/>
        <v>0</v>
      </c>
      <c r="Z26" s="1123"/>
      <c r="AA26" s="1121"/>
      <c r="AB26" s="1123"/>
      <c r="AC26" s="1122">
        <f t="shared" si="1"/>
        <v>0</v>
      </c>
      <c r="AD26" s="1123"/>
      <c r="AE26" s="1123"/>
      <c r="AF26" s="1123"/>
      <c r="AG26" s="1123"/>
      <c r="AH26" s="1123"/>
      <c r="AI26" s="1123"/>
      <c r="AJ26" s="1121"/>
      <c r="AK26" s="1121"/>
      <c r="AL26" s="1122">
        <f t="shared" si="2"/>
        <v>0</v>
      </c>
      <c r="AM26" s="1123"/>
      <c r="AN26" s="1121"/>
    </row>
    <row r="27" spans="1:40" ht="14.1" customHeight="1">
      <c r="A27" s="1118">
        <v>22</v>
      </c>
      <c r="B27" s="39"/>
      <c r="C27" s="1124"/>
      <c r="D27" s="1125" t="s">
        <v>3565</v>
      </c>
      <c r="E27" s="1121"/>
      <c r="F27" s="1121"/>
      <c r="G27" s="1121"/>
      <c r="H27" s="1121"/>
      <c r="I27" s="1121"/>
      <c r="J27" s="1121"/>
      <c r="K27" s="1121"/>
      <c r="L27" s="1121"/>
      <c r="M27" s="1121"/>
      <c r="N27" s="1121"/>
      <c r="O27" s="1121"/>
      <c r="P27" s="1121"/>
      <c r="Q27" s="1121"/>
      <c r="R27" s="1121"/>
      <c r="S27" s="1121"/>
      <c r="T27" s="1121"/>
      <c r="U27" s="1121"/>
      <c r="V27" s="1121"/>
      <c r="W27" s="1121"/>
      <c r="X27" s="1121"/>
      <c r="Y27" s="1122">
        <f t="shared" si="0"/>
        <v>0</v>
      </c>
      <c r="Z27" s="1123"/>
      <c r="AA27" s="1121"/>
      <c r="AB27" s="1123"/>
      <c r="AC27" s="1122">
        <f t="shared" si="1"/>
        <v>0</v>
      </c>
      <c r="AD27" s="1123"/>
      <c r="AE27" s="1123"/>
      <c r="AF27" s="1123"/>
      <c r="AG27" s="1123"/>
      <c r="AH27" s="1123"/>
      <c r="AI27" s="1123"/>
      <c r="AJ27" s="1121"/>
      <c r="AK27" s="1121"/>
      <c r="AL27" s="1122">
        <f t="shared" si="2"/>
        <v>0</v>
      </c>
      <c r="AM27" s="1123"/>
      <c r="AN27" s="1121"/>
    </row>
    <row r="28" spans="1:40" ht="14.1" customHeight="1">
      <c r="A28" s="1118">
        <v>23</v>
      </c>
      <c r="B28" s="39" t="s">
        <v>3566</v>
      </c>
      <c r="C28" s="1124"/>
      <c r="D28" s="1120" t="s">
        <v>3567</v>
      </c>
      <c r="E28" s="1121"/>
      <c r="F28" s="1121"/>
      <c r="G28" s="1121"/>
      <c r="H28" s="1121"/>
      <c r="I28" s="1121"/>
      <c r="J28" s="1121"/>
      <c r="K28" s="1121"/>
      <c r="L28" s="1121"/>
      <c r="M28" s="1121"/>
      <c r="N28" s="1121"/>
      <c r="O28" s="1121"/>
      <c r="P28" s="1121"/>
      <c r="Q28" s="1121"/>
      <c r="R28" s="1121"/>
      <c r="S28" s="1121"/>
      <c r="T28" s="1121"/>
      <c r="U28" s="1121"/>
      <c r="V28" s="1121"/>
      <c r="W28" s="1121"/>
      <c r="X28" s="1121"/>
      <c r="Y28" s="1122">
        <f t="shared" si="0"/>
        <v>0</v>
      </c>
      <c r="Z28" s="1123"/>
      <c r="AA28" s="1121"/>
      <c r="AB28" s="1123"/>
      <c r="AC28" s="1122">
        <f t="shared" si="1"/>
        <v>0</v>
      </c>
      <c r="AD28" s="1123"/>
      <c r="AE28" s="1123"/>
      <c r="AF28" s="1123"/>
      <c r="AG28" s="1123"/>
      <c r="AH28" s="1123"/>
      <c r="AI28" s="1123"/>
      <c r="AJ28" s="1121"/>
      <c r="AK28" s="1121"/>
      <c r="AL28" s="1122">
        <f t="shared" si="2"/>
        <v>0</v>
      </c>
      <c r="AM28" s="1123"/>
      <c r="AN28" s="1121"/>
    </row>
    <row r="29" spans="1:40" ht="14.1" customHeight="1">
      <c r="A29" s="1118">
        <v>24</v>
      </c>
      <c r="B29" s="39"/>
      <c r="C29" s="1124"/>
      <c r="D29" s="1120" t="s">
        <v>3568</v>
      </c>
      <c r="E29" s="1121"/>
      <c r="F29" s="1121"/>
      <c r="G29" s="1121"/>
      <c r="H29" s="1121"/>
      <c r="I29" s="1121"/>
      <c r="J29" s="1121"/>
      <c r="K29" s="1121"/>
      <c r="L29" s="1121"/>
      <c r="M29" s="1121"/>
      <c r="N29" s="1121"/>
      <c r="O29" s="1121"/>
      <c r="P29" s="1121"/>
      <c r="Q29" s="1121"/>
      <c r="R29" s="1121"/>
      <c r="S29" s="1121"/>
      <c r="T29" s="1121"/>
      <c r="U29" s="1121"/>
      <c r="V29" s="1121"/>
      <c r="W29" s="1121"/>
      <c r="X29" s="1121"/>
      <c r="Y29" s="1122">
        <f t="shared" si="0"/>
        <v>0</v>
      </c>
      <c r="Z29" s="1123"/>
      <c r="AA29" s="1121"/>
      <c r="AB29" s="1123"/>
      <c r="AC29" s="1122">
        <f t="shared" si="1"/>
        <v>0</v>
      </c>
      <c r="AD29" s="1123"/>
      <c r="AE29" s="1123"/>
      <c r="AF29" s="1123"/>
      <c r="AG29" s="1123"/>
      <c r="AH29" s="1123"/>
      <c r="AI29" s="1123"/>
      <c r="AJ29" s="1121"/>
      <c r="AK29" s="1121"/>
      <c r="AL29" s="1122">
        <f t="shared" si="2"/>
        <v>0</v>
      </c>
      <c r="AM29" s="1123"/>
      <c r="AN29" s="1121"/>
    </row>
    <row r="30" spans="1:40" ht="14.1" customHeight="1">
      <c r="A30" s="1118">
        <v>25</v>
      </c>
      <c r="B30" s="39"/>
      <c r="C30" s="1126" t="s">
        <v>3569</v>
      </c>
      <c r="D30" s="1120" t="s">
        <v>3060</v>
      </c>
      <c r="E30" s="1122">
        <f>SUM(E26:E29)</f>
        <v>0</v>
      </c>
      <c r="F30" s="1122">
        <f t="shared" ref="F30:X30" si="8">SUM(F26:F29)</f>
        <v>0</v>
      </c>
      <c r="G30" s="1122">
        <f t="shared" si="8"/>
        <v>0</v>
      </c>
      <c r="H30" s="1122">
        <f t="shared" si="8"/>
        <v>0</v>
      </c>
      <c r="I30" s="1122">
        <f t="shared" si="8"/>
        <v>0</v>
      </c>
      <c r="J30" s="1122">
        <f t="shared" si="8"/>
        <v>0</v>
      </c>
      <c r="K30" s="1122">
        <f t="shared" si="8"/>
        <v>0</v>
      </c>
      <c r="L30" s="1122">
        <f t="shared" si="8"/>
        <v>0</v>
      </c>
      <c r="M30" s="1122">
        <f t="shared" si="8"/>
        <v>0</v>
      </c>
      <c r="N30" s="1122">
        <f t="shared" si="8"/>
        <v>0</v>
      </c>
      <c r="O30" s="1122">
        <f t="shared" si="8"/>
        <v>0</v>
      </c>
      <c r="P30" s="1122">
        <f t="shared" si="8"/>
        <v>0</v>
      </c>
      <c r="Q30" s="1122">
        <f t="shared" si="8"/>
        <v>0</v>
      </c>
      <c r="R30" s="1122">
        <f t="shared" si="8"/>
        <v>0</v>
      </c>
      <c r="S30" s="1122">
        <f t="shared" si="8"/>
        <v>0</v>
      </c>
      <c r="T30" s="1122">
        <f t="shared" si="8"/>
        <v>0</v>
      </c>
      <c r="U30" s="1122">
        <f t="shared" si="8"/>
        <v>0</v>
      </c>
      <c r="V30" s="1122">
        <f t="shared" si="8"/>
        <v>0</v>
      </c>
      <c r="W30" s="1122">
        <f t="shared" si="8"/>
        <v>0</v>
      </c>
      <c r="X30" s="1122">
        <f t="shared" si="8"/>
        <v>0</v>
      </c>
      <c r="Y30" s="1122">
        <f t="shared" si="0"/>
        <v>0</v>
      </c>
      <c r="Z30" s="1123"/>
      <c r="AA30" s="1121"/>
      <c r="AB30" s="1123"/>
      <c r="AC30" s="1122">
        <f t="shared" si="1"/>
        <v>0</v>
      </c>
      <c r="AD30" s="1123"/>
      <c r="AE30" s="1123"/>
      <c r="AF30" s="1123"/>
      <c r="AG30" s="1123"/>
      <c r="AH30" s="1123"/>
      <c r="AI30" s="1123"/>
      <c r="AJ30" s="1121"/>
      <c r="AK30" s="1121"/>
      <c r="AL30" s="1122">
        <f t="shared" si="2"/>
        <v>0</v>
      </c>
      <c r="AM30" s="1123"/>
      <c r="AN30" s="1121"/>
    </row>
    <row r="31" spans="1:40" ht="15" customHeight="1">
      <c r="A31" s="1118">
        <v>26</v>
      </c>
      <c r="B31" s="39"/>
      <c r="D31" s="1127" t="s">
        <v>3570</v>
      </c>
      <c r="E31" s="1121"/>
      <c r="F31" s="1121"/>
      <c r="G31" s="1121"/>
      <c r="H31" s="1121"/>
      <c r="I31" s="1121"/>
      <c r="J31" s="1121"/>
      <c r="K31" s="1121"/>
      <c r="L31" s="1121"/>
      <c r="M31" s="1121"/>
      <c r="N31" s="1121"/>
      <c r="O31" s="1121"/>
      <c r="P31" s="1121"/>
      <c r="Q31" s="1121"/>
      <c r="R31" s="1121"/>
      <c r="S31" s="1121"/>
      <c r="T31" s="1121"/>
      <c r="U31" s="1121"/>
      <c r="V31" s="1121"/>
      <c r="W31" s="1121"/>
      <c r="X31" s="1121"/>
      <c r="Y31" s="1122">
        <f t="shared" si="0"/>
        <v>0</v>
      </c>
      <c r="Z31" s="1123"/>
      <c r="AA31" s="1121"/>
      <c r="AB31" s="1123"/>
      <c r="AC31" s="1122">
        <f t="shared" si="1"/>
        <v>0</v>
      </c>
      <c r="AD31" s="1123"/>
      <c r="AE31" s="1123"/>
      <c r="AF31" s="1123"/>
      <c r="AG31" s="1123"/>
      <c r="AH31" s="1123"/>
      <c r="AI31" s="1123"/>
      <c r="AJ31" s="1121"/>
      <c r="AK31" s="1121"/>
      <c r="AL31" s="1122">
        <f t="shared" si="2"/>
        <v>0</v>
      </c>
      <c r="AM31" s="1123"/>
      <c r="AN31" s="1121"/>
    </row>
    <row r="32" spans="1:40" ht="14.1" customHeight="1">
      <c r="A32" s="1118">
        <v>27</v>
      </c>
      <c r="B32" s="39" t="s">
        <v>3593</v>
      </c>
      <c r="C32" s="1124" t="s">
        <v>3572</v>
      </c>
      <c r="D32" s="1128" t="s">
        <v>3573</v>
      </c>
      <c r="E32" s="1121"/>
      <c r="F32" s="1121"/>
      <c r="G32" s="1121"/>
      <c r="H32" s="1121"/>
      <c r="I32" s="1121"/>
      <c r="J32" s="1121"/>
      <c r="K32" s="1121"/>
      <c r="L32" s="1121"/>
      <c r="M32" s="1121"/>
      <c r="N32" s="1121"/>
      <c r="O32" s="1121"/>
      <c r="P32" s="1121"/>
      <c r="Q32" s="1121"/>
      <c r="R32" s="1121"/>
      <c r="S32" s="1121"/>
      <c r="T32" s="1121"/>
      <c r="U32" s="1121"/>
      <c r="V32" s="1121"/>
      <c r="W32" s="1121"/>
      <c r="X32" s="1121"/>
      <c r="Y32" s="1122">
        <f t="shared" si="0"/>
        <v>0</v>
      </c>
      <c r="Z32" s="1123"/>
      <c r="AA32" s="1121"/>
      <c r="AB32" s="1123"/>
      <c r="AC32" s="1122">
        <f t="shared" si="1"/>
        <v>0</v>
      </c>
      <c r="AD32" s="1123"/>
      <c r="AE32" s="1123"/>
      <c r="AF32" s="1123"/>
      <c r="AG32" s="1123"/>
      <c r="AH32" s="1123"/>
      <c r="AI32" s="1123"/>
      <c r="AJ32" s="1121"/>
      <c r="AK32" s="1121"/>
      <c r="AL32" s="1122">
        <f t="shared" si="2"/>
        <v>0</v>
      </c>
      <c r="AM32" s="1123"/>
      <c r="AN32" s="1121"/>
    </row>
    <row r="33" spans="1:40" ht="19.899999999999999" customHeight="1">
      <c r="A33" s="1118">
        <v>28</v>
      </c>
      <c r="B33" s="39"/>
      <c r="C33" s="1124" t="s">
        <v>3574</v>
      </c>
      <c r="D33" s="1112" t="s">
        <v>3575</v>
      </c>
      <c r="E33" s="1121"/>
      <c r="F33" s="1121"/>
      <c r="G33" s="1121"/>
      <c r="H33" s="1121"/>
      <c r="I33" s="1121"/>
      <c r="J33" s="1121"/>
      <c r="K33" s="1121"/>
      <c r="L33" s="1121"/>
      <c r="M33" s="1121"/>
      <c r="N33" s="1121"/>
      <c r="O33" s="1121"/>
      <c r="P33" s="1121"/>
      <c r="Q33" s="1121"/>
      <c r="R33" s="1121"/>
      <c r="S33" s="1121"/>
      <c r="T33" s="1121"/>
      <c r="U33" s="1121"/>
      <c r="V33" s="1121"/>
      <c r="W33" s="1121"/>
      <c r="X33" s="1121"/>
      <c r="Y33" s="1122">
        <f t="shared" si="0"/>
        <v>0</v>
      </c>
      <c r="Z33" s="1123"/>
      <c r="AA33" s="1121"/>
      <c r="AB33" s="1123"/>
      <c r="AC33" s="1122">
        <f t="shared" si="1"/>
        <v>0</v>
      </c>
      <c r="AD33" s="1123"/>
      <c r="AE33" s="1123"/>
      <c r="AF33" s="1123"/>
      <c r="AG33" s="1123"/>
      <c r="AH33" s="1123"/>
      <c r="AI33" s="1123"/>
      <c r="AJ33" s="1121"/>
      <c r="AK33" s="1121"/>
      <c r="AL33" s="1122">
        <f t="shared" si="2"/>
        <v>0</v>
      </c>
      <c r="AM33" s="1123"/>
      <c r="AN33" s="1121"/>
    </row>
    <row r="34" spans="1:40" ht="14.1" customHeight="1">
      <c r="A34" s="1118">
        <v>29</v>
      </c>
      <c r="B34" s="39"/>
      <c r="C34" s="1124" t="s">
        <v>3576</v>
      </c>
      <c r="D34" s="1128" t="s">
        <v>3577</v>
      </c>
      <c r="E34" s="1121"/>
      <c r="F34" s="1121"/>
      <c r="G34" s="1121"/>
      <c r="H34" s="1121"/>
      <c r="I34" s="1121"/>
      <c r="J34" s="1121"/>
      <c r="K34" s="1121"/>
      <c r="L34" s="1121"/>
      <c r="M34" s="1121"/>
      <c r="N34" s="1121"/>
      <c r="O34" s="1121"/>
      <c r="P34" s="1121"/>
      <c r="Q34" s="1121"/>
      <c r="R34" s="1121"/>
      <c r="S34" s="1121"/>
      <c r="T34" s="1121"/>
      <c r="U34" s="1121"/>
      <c r="V34" s="1121"/>
      <c r="W34" s="1121"/>
      <c r="X34" s="1121"/>
      <c r="Y34" s="1122">
        <f t="shared" si="0"/>
        <v>0</v>
      </c>
      <c r="Z34" s="1123"/>
      <c r="AA34" s="1121"/>
      <c r="AB34" s="1123"/>
      <c r="AC34" s="1122">
        <f t="shared" si="1"/>
        <v>0</v>
      </c>
      <c r="AD34" s="1123"/>
      <c r="AE34" s="1123"/>
      <c r="AF34" s="1123"/>
      <c r="AG34" s="1123"/>
      <c r="AH34" s="1123"/>
      <c r="AI34" s="1123"/>
      <c r="AJ34" s="1121"/>
      <c r="AK34" s="1121"/>
      <c r="AL34" s="1122">
        <f t="shared" si="2"/>
        <v>0</v>
      </c>
      <c r="AM34" s="1123"/>
      <c r="AN34" s="1121"/>
    </row>
    <row r="35" spans="1:40" ht="14.1" customHeight="1">
      <c r="A35" s="1118">
        <v>30</v>
      </c>
      <c r="B35" s="39"/>
      <c r="C35" s="1124" t="s">
        <v>3578</v>
      </c>
      <c r="D35" s="1128" t="s">
        <v>3594</v>
      </c>
      <c r="E35" s="1121"/>
      <c r="F35" s="1121"/>
      <c r="G35" s="1121"/>
      <c r="H35" s="1121"/>
      <c r="I35" s="1121"/>
      <c r="J35" s="1121"/>
      <c r="K35" s="1121"/>
      <c r="L35" s="1121"/>
      <c r="M35" s="1121"/>
      <c r="N35" s="1121"/>
      <c r="O35" s="1121"/>
      <c r="P35" s="1121"/>
      <c r="Q35" s="1121"/>
      <c r="R35" s="1121"/>
      <c r="S35" s="1121"/>
      <c r="T35" s="1121"/>
      <c r="U35" s="1121"/>
      <c r="V35" s="1121"/>
      <c r="W35" s="1121"/>
      <c r="X35" s="1121"/>
      <c r="Y35" s="1122">
        <f t="shared" si="0"/>
        <v>0</v>
      </c>
      <c r="Z35" s="1123"/>
      <c r="AA35" s="1121"/>
      <c r="AB35" s="1123"/>
      <c r="AC35" s="1122">
        <f t="shared" si="1"/>
        <v>0</v>
      </c>
      <c r="AD35" s="1123"/>
      <c r="AE35" s="1123"/>
      <c r="AF35" s="1123"/>
      <c r="AG35" s="1123"/>
      <c r="AH35" s="1123"/>
      <c r="AI35" s="1123"/>
      <c r="AJ35" s="1121"/>
      <c r="AK35" s="1121"/>
      <c r="AL35" s="1122">
        <f t="shared" si="2"/>
        <v>0</v>
      </c>
      <c r="AM35" s="1123"/>
      <c r="AN35" s="1121"/>
    </row>
    <row r="36" spans="1:40" ht="14.1" customHeight="1">
      <c r="A36" s="1118">
        <v>31</v>
      </c>
      <c r="B36" s="39" t="s">
        <v>3580</v>
      </c>
      <c r="C36" s="1126"/>
      <c r="D36" s="1114" t="s">
        <v>3328</v>
      </c>
      <c r="E36" s="1122">
        <f>SUM(E31:E35)</f>
        <v>0</v>
      </c>
      <c r="F36" s="1122">
        <f t="shared" ref="F36:X36" si="9">SUM(F31:F35)</f>
        <v>0</v>
      </c>
      <c r="G36" s="1122">
        <f t="shared" si="9"/>
        <v>0</v>
      </c>
      <c r="H36" s="1122">
        <f t="shared" si="9"/>
        <v>0</v>
      </c>
      <c r="I36" s="1122">
        <f t="shared" si="9"/>
        <v>0</v>
      </c>
      <c r="J36" s="1122">
        <f t="shared" si="9"/>
        <v>0</v>
      </c>
      <c r="K36" s="1122">
        <f t="shared" si="9"/>
        <v>0</v>
      </c>
      <c r="L36" s="1122">
        <f t="shared" si="9"/>
        <v>0</v>
      </c>
      <c r="M36" s="1122">
        <f t="shared" si="9"/>
        <v>0</v>
      </c>
      <c r="N36" s="1122">
        <f t="shared" si="9"/>
        <v>0</v>
      </c>
      <c r="O36" s="1122">
        <f t="shared" si="9"/>
        <v>0</v>
      </c>
      <c r="P36" s="1122">
        <f t="shared" si="9"/>
        <v>0</v>
      </c>
      <c r="Q36" s="1122">
        <f t="shared" si="9"/>
        <v>0</v>
      </c>
      <c r="R36" s="1122">
        <f t="shared" si="9"/>
        <v>0</v>
      </c>
      <c r="S36" s="1122">
        <f t="shared" si="9"/>
        <v>0</v>
      </c>
      <c r="T36" s="1122">
        <f t="shared" si="9"/>
        <v>0</v>
      </c>
      <c r="U36" s="1122">
        <f t="shared" si="9"/>
        <v>0</v>
      </c>
      <c r="V36" s="1122">
        <f t="shared" si="9"/>
        <v>0</v>
      </c>
      <c r="W36" s="1122">
        <f t="shared" si="9"/>
        <v>0</v>
      </c>
      <c r="X36" s="1122">
        <f t="shared" si="9"/>
        <v>0</v>
      </c>
      <c r="Y36" s="1122">
        <f t="shared" si="0"/>
        <v>0</v>
      </c>
      <c r="Z36" s="1123"/>
      <c r="AA36" s="1121"/>
      <c r="AB36" s="1123"/>
      <c r="AC36" s="1122">
        <f t="shared" si="1"/>
        <v>0</v>
      </c>
      <c r="AD36" s="1123"/>
      <c r="AE36" s="1123"/>
      <c r="AF36" s="1123"/>
      <c r="AG36" s="1123"/>
      <c r="AH36" s="1123"/>
      <c r="AI36" s="1123"/>
      <c r="AJ36" s="1121"/>
      <c r="AK36" s="1121"/>
      <c r="AL36" s="1122">
        <f t="shared" si="2"/>
        <v>0</v>
      </c>
      <c r="AM36" s="1123"/>
      <c r="AN36" s="1121"/>
    </row>
    <row r="37" spans="1:40" ht="14.1" customHeight="1">
      <c r="A37" s="1118">
        <v>32</v>
      </c>
      <c r="B37" s="39"/>
      <c r="C37" s="1124" t="s">
        <v>3581</v>
      </c>
      <c r="D37" s="1128" t="s">
        <v>3582</v>
      </c>
      <c r="E37" s="1121"/>
      <c r="F37" s="1121"/>
      <c r="G37" s="1121"/>
      <c r="H37" s="1121"/>
      <c r="I37" s="1121"/>
      <c r="J37" s="1121"/>
      <c r="K37" s="1121"/>
      <c r="L37" s="1121"/>
      <c r="M37" s="1121"/>
      <c r="N37" s="1121"/>
      <c r="O37" s="1121"/>
      <c r="P37" s="1121"/>
      <c r="Q37" s="1121"/>
      <c r="R37" s="1121"/>
      <c r="S37" s="1121"/>
      <c r="T37" s="1121"/>
      <c r="U37" s="1121"/>
      <c r="V37" s="1121"/>
      <c r="W37" s="1121"/>
      <c r="X37" s="1121"/>
      <c r="Y37" s="1122">
        <f t="shared" si="0"/>
        <v>0</v>
      </c>
      <c r="Z37" s="1123"/>
      <c r="AA37" s="1121"/>
      <c r="AB37" s="1123"/>
      <c r="AC37" s="1122">
        <f t="shared" si="1"/>
        <v>0</v>
      </c>
      <c r="AD37" s="1123"/>
      <c r="AE37" s="1123"/>
      <c r="AF37" s="1123"/>
      <c r="AG37" s="1123"/>
      <c r="AH37" s="1123"/>
      <c r="AI37" s="1123"/>
      <c r="AJ37" s="1121"/>
      <c r="AK37" s="1121"/>
      <c r="AL37" s="1122">
        <f t="shared" si="2"/>
        <v>0</v>
      </c>
      <c r="AM37" s="1123"/>
      <c r="AN37" s="1121"/>
    </row>
    <row r="38" spans="1:40" ht="14.1" customHeight="1">
      <c r="A38" s="1118">
        <v>33</v>
      </c>
      <c r="B38" s="39"/>
      <c r="C38" s="1124" t="s">
        <v>3583</v>
      </c>
      <c r="D38" s="1128" t="s">
        <v>3584</v>
      </c>
      <c r="E38" s="1121"/>
      <c r="F38" s="1121"/>
      <c r="G38" s="1121"/>
      <c r="H38" s="1121"/>
      <c r="I38" s="1121"/>
      <c r="J38" s="1121"/>
      <c r="K38" s="1121"/>
      <c r="L38" s="1121"/>
      <c r="M38" s="1121"/>
      <c r="N38" s="1121"/>
      <c r="O38" s="1121"/>
      <c r="P38" s="1121"/>
      <c r="Q38" s="1121"/>
      <c r="R38" s="1121"/>
      <c r="S38" s="1121"/>
      <c r="T38" s="1121"/>
      <c r="U38" s="1121"/>
      <c r="V38" s="1121"/>
      <c r="W38" s="1121"/>
      <c r="X38" s="1121"/>
      <c r="Y38" s="1122">
        <f t="shared" si="0"/>
        <v>0</v>
      </c>
      <c r="Z38" s="1123"/>
      <c r="AA38" s="1121"/>
      <c r="AB38" s="1123"/>
      <c r="AC38" s="1122">
        <f t="shared" si="1"/>
        <v>0</v>
      </c>
      <c r="AD38" s="1123"/>
      <c r="AE38" s="1123"/>
      <c r="AF38" s="1123"/>
      <c r="AG38" s="1123"/>
      <c r="AH38" s="1123"/>
      <c r="AI38" s="1123"/>
      <c r="AJ38" s="1121"/>
      <c r="AK38" s="1121"/>
      <c r="AL38" s="1122">
        <f t="shared" si="2"/>
        <v>0</v>
      </c>
      <c r="AM38" s="1123"/>
      <c r="AN38" s="1121"/>
    </row>
    <row r="39" spans="1:40" ht="14.1" customHeight="1">
      <c r="A39" s="1118">
        <v>34</v>
      </c>
      <c r="B39" s="39"/>
      <c r="C39" s="1124" t="s">
        <v>3585</v>
      </c>
      <c r="D39" s="1128" t="s">
        <v>3568</v>
      </c>
      <c r="E39" s="1121"/>
      <c r="F39" s="1121"/>
      <c r="G39" s="1121"/>
      <c r="H39" s="1121"/>
      <c r="I39" s="1121"/>
      <c r="J39" s="1121"/>
      <c r="K39" s="1121"/>
      <c r="L39" s="1121"/>
      <c r="M39" s="1121"/>
      <c r="N39" s="1121"/>
      <c r="O39" s="1121"/>
      <c r="P39" s="1121"/>
      <c r="Q39" s="1121"/>
      <c r="R39" s="1121"/>
      <c r="S39" s="1121"/>
      <c r="T39" s="1121"/>
      <c r="U39" s="1121"/>
      <c r="V39" s="1121"/>
      <c r="W39" s="1121"/>
      <c r="X39" s="1121"/>
      <c r="Y39" s="1122">
        <f t="shared" si="0"/>
        <v>0</v>
      </c>
      <c r="Z39" s="1123"/>
      <c r="AA39" s="1121"/>
      <c r="AB39" s="1123"/>
      <c r="AC39" s="1122">
        <f t="shared" si="1"/>
        <v>0</v>
      </c>
      <c r="AD39" s="1123"/>
      <c r="AE39" s="1123"/>
      <c r="AF39" s="1123"/>
      <c r="AG39" s="1123"/>
      <c r="AH39" s="1123"/>
      <c r="AI39" s="1123"/>
      <c r="AJ39" s="1121"/>
      <c r="AK39" s="1121"/>
      <c r="AL39" s="1122">
        <f t="shared" si="2"/>
        <v>0</v>
      </c>
      <c r="AM39" s="1123"/>
      <c r="AN39" s="1121"/>
    </row>
    <row r="40" spans="1:40" ht="14.1" customHeight="1">
      <c r="A40" s="1118">
        <v>35</v>
      </c>
      <c r="B40" s="39" t="s">
        <v>3586</v>
      </c>
      <c r="C40" s="1126"/>
      <c r="D40" s="1124" t="s">
        <v>3328</v>
      </c>
      <c r="E40" s="1122">
        <f>SUM(E37:E39)</f>
        <v>0</v>
      </c>
      <c r="F40" s="1122">
        <f t="shared" ref="F40:X40" si="10">SUM(F37:F39)</f>
        <v>0</v>
      </c>
      <c r="G40" s="1122">
        <f t="shared" si="10"/>
        <v>0</v>
      </c>
      <c r="H40" s="1122">
        <f t="shared" si="10"/>
        <v>0</v>
      </c>
      <c r="I40" s="1122">
        <f t="shared" si="10"/>
        <v>0</v>
      </c>
      <c r="J40" s="1122">
        <f t="shared" si="10"/>
        <v>0</v>
      </c>
      <c r="K40" s="1122">
        <f t="shared" si="10"/>
        <v>0</v>
      </c>
      <c r="L40" s="1122">
        <f t="shared" si="10"/>
        <v>0</v>
      </c>
      <c r="M40" s="1122">
        <f t="shared" si="10"/>
        <v>0</v>
      </c>
      <c r="N40" s="1122">
        <f t="shared" si="10"/>
        <v>0</v>
      </c>
      <c r="O40" s="1122">
        <f t="shared" si="10"/>
        <v>0</v>
      </c>
      <c r="P40" s="1122">
        <f t="shared" si="10"/>
        <v>0</v>
      </c>
      <c r="Q40" s="1122">
        <f t="shared" si="10"/>
        <v>0</v>
      </c>
      <c r="R40" s="1122">
        <f t="shared" si="10"/>
        <v>0</v>
      </c>
      <c r="S40" s="1122">
        <f t="shared" si="10"/>
        <v>0</v>
      </c>
      <c r="T40" s="1122">
        <f t="shared" si="10"/>
        <v>0</v>
      </c>
      <c r="U40" s="1122">
        <f t="shared" si="10"/>
        <v>0</v>
      </c>
      <c r="V40" s="1122">
        <f t="shared" si="10"/>
        <v>0</v>
      </c>
      <c r="W40" s="1122">
        <f t="shared" si="10"/>
        <v>0</v>
      </c>
      <c r="X40" s="1122">
        <f t="shared" si="10"/>
        <v>0</v>
      </c>
      <c r="Y40" s="1122">
        <f t="shared" si="0"/>
        <v>0</v>
      </c>
      <c r="Z40" s="1123"/>
      <c r="AA40" s="1121"/>
      <c r="AB40" s="1123"/>
      <c r="AC40" s="1122">
        <f t="shared" si="1"/>
        <v>0</v>
      </c>
      <c r="AD40" s="1123"/>
      <c r="AE40" s="1123"/>
      <c r="AF40" s="1123"/>
      <c r="AG40" s="1123"/>
      <c r="AH40" s="1123"/>
      <c r="AI40" s="1123"/>
      <c r="AJ40" s="1121"/>
      <c r="AK40" s="1121"/>
      <c r="AL40" s="1122">
        <f t="shared" si="2"/>
        <v>0</v>
      </c>
      <c r="AM40" s="1123"/>
      <c r="AN40" s="1121"/>
    </row>
    <row r="41" spans="1:40" ht="14.1" customHeight="1">
      <c r="A41" s="1118">
        <v>36</v>
      </c>
      <c r="B41" s="39"/>
      <c r="C41" s="1124" t="s">
        <v>3587</v>
      </c>
      <c r="D41" s="1130" t="s">
        <v>3588</v>
      </c>
      <c r="E41" s="1121"/>
      <c r="F41" s="1121"/>
      <c r="G41" s="1121"/>
      <c r="H41" s="1121"/>
      <c r="I41" s="1121"/>
      <c r="J41" s="1121"/>
      <c r="K41" s="1121"/>
      <c r="L41" s="1121"/>
      <c r="M41" s="1121"/>
      <c r="N41" s="1121"/>
      <c r="O41" s="1121"/>
      <c r="P41" s="1121"/>
      <c r="Q41" s="1121"/>
      <c r="R41" s="1121"/>
      <c r="S41" s="1121"/>
      <c r="T41" s="1121"/>
      <c r="U41" s="1121"/>
      <c r="V41" s="1121"/>
      <c r="W41" s="1121"/>
      <c r="X41" s="1121"/>
      <c r="Y41" s="1122">
        <f t="shared" si="0"/>
        <v>0</v>
      </c>
      <c r="Z41" s="1123"/>
      <c r="AA41" s="1121"/>
      <c r="AB41" s="1123"/>
      <c r="AC41" s="1122">
        <f t="shared" si="1"/>
        <v>0</v>
      </c>
      <c r="AD41" s="1123"/>
      <c r="AE41" s="1123"/>
      <c r="AF41" s="1123"/>
      <c r="AG41" s="1123"/>
      <c r="AH41" s="1123"/>
      <c r="AI41" s="1123"/>
      <c r="AJ41" s="1121"/>
      <c r="AK41" s="1121"/>
      <c r="AL41" s="1122">
        <f t="shared" si="2"/>
        <v>0</v>
      </c>
      <c r="AM41" s="1123"/>
      <c r="AN41" s="1121"/>
    </row>
    <row r="42" spans="1:40" ht="14.1" customHeight="1">
      <c r="A42" s="1118">
        <v>37</v>
      </c>
      <c r="B42" s="39"/>
      <c r="C42" s="1124"/>
      <c r="D42" s="1131" t="s">
        <v>3595</v>
      </c>
      <c r="E42" s="1121"/>
      <c r="F42" s="1121"/>
      <c r="G42" s="1121"/>
      <c r="H42" s="1121"/>
      <c r="I42" s="1121"/>
      <c r="J42" s="1121"/>
      <c r="K42" s="1121"/>
      <c r="L42" s="1121"/>
      <c r="M42" s="1121"/>
      <c r="N42" s="1121"/>
      <c r="O42" s="1121"/>
      <c r="P42" s="1121"/>
      <c r="Q42" s="1121"/>
      <c r="R42" s="1121"/>
      <c r="S42" s="1121"/>
      <c r="T42" s="1121"/>
      <c r="U42" s="1121"/>
      <c r="V42" s="1121"/>
      <c r="W42" s="1121"/>
      <c r="X42" s="1121"/>
      <c r="Y42" s="1122">
        <f t="shared" si="0"/>
        <v>0</v>
      </c>
      <c r="Z42" s="1123"/>
      <c r="AA42" s="1121"/>
      <c r="AB42" s="1123"/>
      <c r="AC42" s="1122">
        <f t="shared" si="1"/>
        <v>0</v>
      </c>
      <c r="AD42" s="1123"/>
      <c r="AE42" s="1123"/>
      <c r="AF42" s="1123"/>
      <c r="AG42" s="1123"/>
      <c r="AH42" s="1123"/>
      <c r="AI42" s="1123"/>
      <c r="AJ42" s="1121"/>
      <c r="AK42" s="1121"/>
      <c r="AL42" s="1122">
        <f t="shared" si="2"/>
        <v>0</v>
      </c>
      <c r="AM42" s="1123"/>
      <c r="AN42" s="1121"/>
    </row>
    <row r="43" spans="1:40" ht="14.1" customHeight="1">
      <c r="A43" s="1118">
        <v>38</v>
      </c>
      <c r="B43" s="39"/>
      <c r="C43" s="1126" t="s">
        <v>3590</v>
      </c>
      <c r="D43" s="1131" t="s">
        <v>3060</v>
      </c>
      <c r="E43" s="1122">
        <f>SUM(E41:E42)</f>
        <v>0</v>
      </c>
      <c r="F43" s="1122">
        <f t="shared" ref="F43:X43" si="11">SUM(F41:F42)</f>
        <v>0</v>
      </c>
      <c r="G43" s="1122">
        <f t="shared" si="11"/>
        <v>0</v>
      </c>
      <c r="H43" s="1122">
        <f t="shared" si="11"/>
        <v>0</v>
      </c>
      <c r="I43" s="1122">
        <f t="shared" si="11"/>
        <v>0</v>
      </c>
      <c r="J43" s="1122">
        <f t="shared" si="11"/>
        <v>0</v>
      </c>
      <c r="K43" s="1122">
        <f t="shared" si="11"/>
        <v>0</v>
      </c>
      <c r="L43" s="1122">
        <f t="shared" si="11"/>
        <v>0</v>
      </c>
      <c r="M43" s="1122">
        <f t="shared" si="11"/>
        <v>0</v>
      </c>
      <c r="N43" s="1122">
        <f t="shared" si="11"/>
        <v>0</v>
      </c>
      <c r="O43" s="1122">
        <f t="shared" si="11"/>
        <v>0</v>
      </c>
      <c r="P43" s="1122">
        <f t="shared" si="11"/>
        <v>0</v>
      </c>
      <c r="Q43" s="1122">
        <f t="shared" si="11"/>
        <v>0</v>
      </c>
      <c r="R43" s="1122">
        <f t="shared" si="11"/>
        <v>0</v>
      </c>
      <c r="S43" s="1122">
        <f t="shared" si="11"/>
        <v>0</v>
      </c>
      <c r="T43" s="1122">
        <f t="shared" si="11"/>
        <v>0</v>
      </c>
      <c r="U43" s="1122">
        <f t="shared" si="11"/>
        <v>0</v>
      </c>
      <c r="V43" s="1122">
        <f t="shared" si="11"/>
        <v>0</v>
      </c>
      <c r="W43" s="1122">
        <f t="shared" si="11"/>
        <v>0</v>
      </c>
      <c r="X43" s="1122">
        <f t="shared" si="11"/>
        <v>0</v>
      </c>
      <c r="Y43" s="1122">
        <f t="shared" si="0"/>
        <v>0</v>
      </c>
      <c r="Z43" s="1123"/>
      <c r="AA43" s="1121"/>
      <c r="AB43" s="1123"/>
      <c r="AC43" s="1122">
        <f t="shared" si="1"/>
        <v>0</v>
      </c>
      <c r="AD43" s="1123"/>
      <c r="AE43" s="1123"/>
      <c r="AF43" s="1123"/>
      <c r="AG43" s="1123"/>
      <c r="AH43" s="1123"/>
      <c r="AI43" s="1123"/>
      <c r="AJ43" s="1121"/>
      <c r="AK43" s="1121"/>
      <c r="AL43" s="1122">
        <f t="shared" si="2"/>
        <v>0</v>
      </c>
      <c r="AM43" s="1123"/>
      <c r="AN43" s="1121"/>
    </row>
    <row r="44" spans="1:40" ht="14.1" customHeight="1">
      <c r="A44" s="1118">
        <v>39</v>
      </c>
      <c r="B44" s="39"/>
      <c r="C44" s="3145" t="s">
        <v>3591</v>
      </c>
      <c r="D44" s="3147"/>
      <c r="E44" s="1121"/>
      <c r="F44" s="1121"/>
      <c r="G44" s="1121"/>
      <c r="H44" s="1121"/>
      <c r="I44" s="1121"/>
      <c r="J44" s="1121"/>
      <c r="K44" s="1121"/>
      <c r="L44" s="1121"/>
      <c r="M44" s="1121"/>
      <c r="N44" s="1121"/>
      <c r="O44" s="1121"/>
      <c r="P44" s="1121"/>
      <c r="Q44" s="1121"/>
      <c r="R44" s="1121"/>
      <c r="S44" s="1121"/>
      <c r="T44" s="1121"/>
      <c r="U44" s="1121"/>
      <c r="V44" s="1121"/>
      <c r="W44" s="1121"/>
      <c r="X44" s="1121"/>
      <c r="Y44" s="1122">
        <f t="shared" si="0"/>
        <v>0</v>
      </c>
      <c r="Z44" s="1123"/>
      <c r="AA44" s="1121"/>
      <c r="AB44" s="1123"/>
      <c r="AC44" s="1122">
        <f t="shared" si="1"/>
        <v>0</v>
      </c>
      <c r="AD44" s="1123"/>
      <c r="AE44" s="1123"/>
      <c r="AF44" s="1123"/>
      <c r="AG44" s="1123"/>
      <c r="AH44" s="1123"/>
      <c r="AI44" s="1123"/>
      <c r="AJ44" s="1121"/>
      <c r="AK44" s="1121"/>
      <c r="AL44" s="1122">
        <f t="shared" si="2"/>
        <v>0</v>
      </c>
      <c r="AM44" s="1123"/>
      <c r="AN44" s="1121"/>
    </row>
    <row r="45" spans="1:40" ht="14.1" customHeight="1">
      <c r="A45" s="1118">
        <v>40</v>
      </c>
      <c r="B45" s="39"/>
      <c r="C45" s="3145" t="s">
        <v>3596</v>
      </c>
      <c r="D45" s="3147"/>
      <c r="E45" s="1122">
        <f>+E30+E36+E40+E43+E44</f>
        <v>0</v>
      </c>
      <c r="F45" s="1122">
        <f t="shared" ref="F45:X45" si="12">+F30+F36+F40+F43+F44</f>
        <v>0</v>
      </c>
      <c r="G45" s="1122">
        <f t="shared" si="12"/>
        <v>0</v>
      </c>
      <c r="H45" s="1122">
        <f t="shared" si="12"/>
        <v>0</v>
      </c>
      <c r="I45" s="1122">
        <f t="shared" si="12"/>
        <v>0</v>
      </c>
      <c r="J45" s="1122">
        <f t="shared" si="12"/>
        <v>0</v>
      </c>
      <c r="K45" s="1122">
        <f t="shared" si="12"/>
        <v>0</v>
      </c>
      <c r="L45" s="1122">
        <f t="shared" si="12"/>
        <v>0</v>
      </c>
      <c r="M45" s="1122">
        <f t="shared" si="12"/>
        <v>0</v>
      </c>
      <c r="N45" s="1122">
        <f t="shared" si="12"/>
        <v>0</v>
      </c>
      <c r="O45" s="1122">
        <f t="shared" si="12"/>
        <v>0</v>
      </c>
      <c r="P45" s="1122">
        <f t="shared" si="12"/>
        <v>0</v>
      </c>
      <c r="Q45" s="1122">
        <f t="shared" si="12"/>
        <v>0</v>
      </c>
      <c r="R45" s="1122">
        <f t="shared" si="12"/>
        <v>0</v>
      </c>
      <c r="S45" s="1122">
        <f t="shared" si="12"/>
        <v>0</v>
      </c>
      <c r="T45" s="1122">
        <f t="shared" si="12"/>
        <v>0</v>
      </c>
      <c r="U45" s="1122">
        <f t="shared" si="12"/>
        <v>0</v>
      </c>
      <c r="V45" s="1122">
        <f t="shared" si="12"/>
        <v>0</v>
      </c>
      <c r="W45" s="1122">
        <f t="shared" si="12"/>
        <v>0</v>
      </c>
      <c r="X45" s="1122">
        <f t="shared" si="12"/>
        <v>0</v>
      </c>
      <c r="Y45" s="1122">
        <f t="shared" si="0"/>
        <v>0</v>
      </c>
      <c r="Z45" s="1123"/>
      <c r="AA45" s="1121"/>
      <c r="AB45" s="1123"/>
      <c r="AC45" s="1122">
        <f t="shared" si="1"/>
        <v>0</v>
      </c>
      <c r="AD45" s="1123"/>
      <c r="AE45" s="1123"/>
      <c r="AF45" s="1123"/>
      <c r="AG45" s="1123"/>
      <c r="AH45" s="1123"/>
      <c r="AI45" s="1123"/>
      <c r="AJ45" s="1121"/>
      <c r="AK45" s="1121"/>
      <c r="AL45" s="1122">
        <f t="shared" si="2"/>
        <v>0</v>
      </c>
      <c r="AM45" s="1123"/>
      <c r="AN45" s="1121"/>
    </row>
    <row r="46" spans="1:40" ht="14.1" customHeight="1">
      <c r="A46" s="1118">
        <v>41</v>
      </c>
      <c r="B46" s="3145" t="s">
        <v>3597</v>
      </c>
      <c r="C46" s="3146"/>
      <c r="D46" s="3147"/>
      <c r="E46" s="1122">
        <f>+E25+E45</f>
        <v>0</v>
      </c>
      <c r="F46" s="1122">
        <f t="shared" ref="F46:X46" si="13">+F25+F45</f>
        <v>0</v>
      </c>
      <c r="G46" s="1122">
        <f t="shared" si="13"/>
        <v>0</v>
      </c>
      <c r="H46" s="1122">
        <f t="shared" si="13"/>
        <v>0</v>
      </c>
      <c r="I46" s="1122">
        <f t="shared" si="13"/>
        <v>0</v>
      </c>
      <c r="J46" s="1122">
        <f t="shared" si="13"/>
        <v>0</v>
      </c>
      <c r="K46" s="1122">
        <f t="shared" si="13"/>
        <v>0</v>
      </c>
      <c r="L46" s="1122">
        <f t="shared" si="13"/>
        <v>0</v>
      </c>
      <c r="M46" s="1122">
        <f t="shared" si="13"/>
        <v>0</v>
      </c>
      <c r="N46" s="1122">
        <f t="shared" si="13"/>
        <v>0</v>
      </c>
      <c r="O46" s="1122">
        <f t="shared" si="13"/>
        <v>0</v>
      </c>
      <c r="P46" s="1122">
        <f t="shared" si="13"/>
        <v>0</v>
      </c>
      <c r="Q46" s="1122">
        <f t="shared" si="13"/>
        <v>0</v>
      </c>
      <c r="R46" s="1122">
        <f t="shared" si="13"/>
        <v>0</v>
      </c>
      <c r="S46" s="1122">
        <f t="shared" si="13"/>
        <v>0</v>
      </c>
      <c r="T46" s="1122">
        <f t="shared" si="13"/>
        <v>0</v>
      </c>
      <c r="U46" s="1122">
        <f t="shared" si="13"/>
        <v>0</v>
      </c>
      <c r="V46" s="1122">
        <f t="shared" si="13"/>
        <v>0</v>
      </c>
      <c r="W46" s="1122">
        <f t="shared" si="13"/>
        <v>0</v>
      </c>
      <c r="X46" s="1122">
        <f t="shared" si="13"/>
        <v>0</v>
      </c>
      <c r="Y46" s="1122">
        <f t="shared" si="0"/>
        <v>0</v>
      </c>
      <c r="Z46" s="1123"/>
      <c r="AA46" s="1121"/>
      <c r="AB46" s="1123"/>
      <c r="AC46" s="1122">
        <f t="shared" si="1"/>
        <v>0</v>
      </c>
      <c r="AD46" s="1123"/>
      <c r="AE46" s="1123"/>
      <c r="AF46" s="1123"/>
      <c r="AG46" s="1123"/>
      <c r="AH46" s="1123"/>
      <c r="AI46" s="1123"/>
      <c r="AJ46" s="1121"/>
      <c r="AK46" s="1121"/>
      <c r="AL46" s="1122">
        <f t="shared" si="2"/>
        <v>0</v>
      </c>
      <c r="AM46" s="1123"/>
      <c r="AN46" s="1121"/>
    </row>
    <row r="47" spans="1:40" ht="14.1" customHeight="1">
      <c r="A47" s="1118">
        <v>42</v>
      </c>
      <c r="B47" s="1132" t="s">
        <v>3598</v>
      </c>
      <c r="C47" s="1119" t="s">
        <v>3581</v>
      </c>
      <c r="D47" s="1128" t="s">
        <v>3599</v>
      </c>
      <c r="E47" s="1121"/>
      <c r="F47" s="1121"/>
      <c r="G47" s="1121"/>
      <c r="H47" s="1121"/>
      <c r="I47" s="1121"/>
      <c r="J47" s="1121"/>
      <c r="K47" s="1121"/>
      <c r="L47" s="1121"/>
      <c r="M47" s="1121"/>
      <c r="N47" s="1121"/>
      <c r="O47" s="1121"/>
      <c r="P47" s="1121"/>
      <c r="Q47" s="1121"/>
      <c r="R47" s="1121"/>
      <c r="S47" s="1121"/>
      <c r="T47" s="1121"/>
      <c r="U47" s="1121"/>
      <c r="V47" s="1121"/>
      <c r="W47" s="1121"/>
      <c r="X47" s="1121"/>
      <c r="Y47" s="1122">
        <f t="shared" si="0"/>
        <v>0</v>
      </c>
      <c r="Z47" s="1123"/>
      <c r="AA47" s="1121"/>
      <c r="AB47" s="1123"/>
      <c r="AC47" s="1122">
        <f t="shared" si="1"/>
        <v>0</v>
      </c>
      <c r="AD47" s="1123"/>
      <c r="AE47" s="1123"/>
      <c r="AF47" s="1123"/>
      <c r="AG47" s="1123"/>
      <c r="AH47" s="1123"/>
      <c r="AI47" s="1123"/>
      <c r="AJ47" s="1121"/>
      <c r="AK47" s="1121"/>
      <c r="AL47" s="1122">
        <f t="shared" si="2"/>
        <v>0</v>
      </c>
      <c r="AM47" s="1123"/>
      <c r="AN47" s="1121"/>
    </row>
    <row r="48" spans="1:40" ht="14.1" customHeight="1">
      <c r="A48" s="1118">
        <v>43</v>
      </c>
      <c r="B48" s="39"/>
      <c r="C48" s="1124" t="s">
        <v>3583</v>
      </c>
      <c r="D48" s="1128" t="s">
        <v>3600</v>
      </c>
      <c r="E48" s="1121"/>
      <c r="F48" s="1121"/>
      <c r="G48" s="1121"/>
      <c r="H48" s="1121"/>
      <c r="I48" s="1121"/>
      <c r="J48" s="1121"/>
      <c r="K48" s="1121"/>
      <c r="L48" s="1121"/>
      <c r="M48" s="1121"/>
      <c r="N48" s="1121"/>
      <c r="O48" s="1121"/>
      <c r="P48" s="1121"/>
      <c r="Q48" s="1121"/>
      <c r="R48" s="1121"/>
      <c r="S48" s="1121"/>
      <c r="T48" s="1121"/>
      <c r="U48" s="1121"/>
      <c r="V48" s="1121"/>
      <c r="W48" s="1121"/>
      <c r="X48" s="1121"/>
      <c r="Y48" s="1122">
        <f t="shared" si="0"/>
        <v>0</v>
      </c>
      <c r="Z48" s="1123"/>
      <c r="AA48" s="1121"/>
      <c r="AB48" s="1123"/>
      <c r="AC48" s="1122">
        <f t="shared" si="1"/>
        <v>0</v>
      </c>
      <c r="AD48" s="1123"/>
      <c r="AE48" s="1123"/>
      <c r="AF48" s="1123"/>
      <c r="AG48" s="1123"/>
      <c r="AH48" s="1123"/>
      <c r="AI48" s="1123"/>
      <c r="AJ48" s="1121"/>
      <c r="AK48" s="1121"/>
      <c r="AL48" s="1122">
        <f t="shared" si="2"/>
        <v>0</v>
      </c>
      <c r="AM48" s="1123"/>
      <c r="AN48" s="1121"/>
    </row>
    <row r="49" spans="1:40" ht="14.1" customHeight="1">
      <c r="A49" s="1118">
        <v>44</v>
      </c>
      <c r="B49" s="39" t="s">
        <v>3601</v>
      </c>
      <c r="C49" s="1124" t="s">
        <v>3585</v>
      </c>
      <c r="D49" s="1128" t="s">
        <v>3568</v>
      </c>
      <c r="E49" s="1121"/>
      <c r="F49" s="1121"/>
      <c r="G49" s="1121"/>
      <c r="H49" s="1121"/>
      <c r="I49" s="1121"/>
      <c r="J49" s="1121"/>
      <c r="K49" s="1121"/>
      <c r="L49" s="1121"/>
      <c r="M49" s="1121"/>
      <c r="N49" s="1121"/>
      <c r="O49" s="1121"/>
      <c r="P49" s="1121"/>
      <c r="Q49" s="1121"/>
      <c r="R49" s="1121"/>
      <c r="S49" s="1121"/>
      <c r="T49" s="1121"/>
      <c r="U49" s="1121"/>
      <c r="V49" s="1121"/>
      <c r="W49" s="1121"/>
      <c r="X49" s="1121"/>
      <c r="Y49" s="1122">
        <f t="shared" si="0"/>
        <v>0</v>
      </c>
      <c r="Z49" s="1123"/>
      <c r="AA49" s="1121"/>
      <c r="AB49" s="1123"/>
      <c r="AC49" s="1122">
        <f t="shared" si="1"/>
        <v>0</v>
      </c>
      <c r="AD49" s="1123"/>
      <c r="AE49" s="1123"/>
      <c r="AF49" s="1123"/>
      <c r="AG49" s="1123"/>
      <c r="AH49" s="1123"/>
      <c r="AI49" s="1123"/>
      <c r="AJ49" s="1121"/>
      <c r="AK49" s="1121"/>
      <c r="AL49" s="1122">
        <f t="shared" si="2"/>
        <v>0</v>
      </c>
      <c r="AM49" s="1123"/>
      <c r="AN49" s="1121"/>
    </row>
    <row r="50" spans="1:40" ht="14.1" customHeight="1">
      <c r="A50" s="1118">
        <v>45</v>
      </c>
      <c r="B50" s="1116"/>
      <c r="C50" s="1126"/>
      <c r="D50" s="1112" t="s">
        <v>3328</v>
      </c>
      <c r="E50" s="1122">
        <f>SUM(E47:E49)</f>
        <v>0</v>
      </c>
      <c r="F50" s="1122">
        <f t="shared" ref="F50:X50" si="14">SUM(F47:F49)</f>
        <v>0</v>
      </c>
      <c r="G50" s="1122">
        <f t="shared" si="14"/>
        <v>0</v>
      </c>
      <c r="H50" s="1122">
        <f t="shared" si="14"/>
        <v>0</v>
      </c>
      <c r="I50" s="1122">
        <f t="shared" si="14"/>
        <v>0</v>
      </c>
      <c r="J50" s="1122">
        <f t="shared" si="14"/>
        <v>0</v>
      </c>
      <c r="K50" s="1122">
        <f t="shared" si="14"/>
        <v>0</v>
      </c>
      <c r="L50" s="1122">
        <f t="shared" si="14"/>
        <v>0</v>
      </c>
      <c r="M50" s="1122">
        <f t="shared" si="14"/>
        <v>0</v>
      </c>
      <c r="N50" s="1122">
        <f t="shared" si="14"/>
        <v>0</v>
      </c>
      <c r="O50" s="1122">
        <f t="shared" si="14"/>
        <v>0</v>
      </c>
      <c r="P50" s="1122">
        <f t="shared" si="14"/>
        <v>0</v>
      </c>
      <c r="Q50" s="1122">
        <f t="shared" si="14"/>
        <v>0</v>
      </c>
      <c r="R50" s="1122">
        <f>SUM(R47:R49)</f>
        <v>0</v>
      </c>
      <c r="S50" s="1122">
        <f t="shared" si="14"/>
        <v>0</v>
      </c>
      <c r="T50" s="1122">
        <f t="shared" si="14"/>
        <v>0</v>
      </c>
      <c r="U50" s="1122">
        <f t="shared" si="14"/>
        <v>0</v>
      </c>
      <c r="V50" s="1122">
        <f t="shared" si="14"/>
        <v>0</v>
      </c>
      <c r="W50" s="1122">
        <f t="shared" si="14"/>
        <v>0</v>
      </c>
      <c r="X50" s="1122">
        <f t="shared" si="14"/>
        <v>0</v>
      </c>
      <c r="Y50" s="1122">
        <f t="shared" si="0"/>
        <v>0</v>
      </c>
      <c r="Z50" s="1123"/>
      <c r="AA50" s="1121"/>
      <c r="AB50" s="1123"/>
      <c r="AC50" s="1122">
        <f t="shared" si="1"/>
        <v>0</v>
      </c>
      <c r="AD50" s="1123"/>
      <c r="AE50" s="1123"/>
      <c r="AF50" s="1123"/>
      <c r="AG50" s="1123"/>
      <c r="AH50" s="1123"/>
      <c r="AI50" s="1123"/>
      <c r="AJ50" s="1121"/>
      <c r="AK50" s="1121"/>
      <c r="AL50" s="1122">
        <f t="shared" si="2"/>
        <v>0</v>
      </c>
      <c r="AM50" s="1123"/>
      <c r="AN50" s="1121"/>
    </row>
    <row r="51" spans="1:40" ht="14.1" customHeight="1">
      <c r="A51" s="1118">
        <v>46</v>
      </c>
      <c r="B51" s="3145" t="s">
        <v>3602</v>
      </c>
      <c r="C51" s="3146"/>
      <c r="D51" s="3147"/>
      <c r="E51" s="1122">
        <f>+E46+E50</f>
        <v>0</v>
      </c>
      <c r="F51" s="1122">
        <f t="shared" ref="F51:X51" si="15">+F46+F50</f>
        <v>0</v>
      </c>
      <c r="G51" s="1122">
        <f t="shared" si="15"/>
        <v>0</v>
      </c>
      <c r="H51" s="1122">
        <f t="shared" si="15"/>
        <v>0</v>
      </c>
      <c r="I51" s="1122">
        <f t="shared" si="15"/>
        <v>0</v>
      </c>
      <c r="J51" s="1122">
        <f t="shared" si="15"/>
        <v>0</v>
      </c>
      <c r="K51" s="1122">
        <f t="shared" si="15"/>
        <v>0</v>
      </c>
      <c r="L51" s="1122">
        <f t="shared" si="15"/>
        <v>0</v>
      </c>
      <c r="M51" s="1122">
        <f t="shared" si="15"/>
        <v>0</v>
      </c>
      <c r="N51" s="1122">
        <f t="shared" si="15"/>
        <v>0</v>
      </c>
      <c r="O51" s="1122">
        <f t="shared" si="15"/>
        <v>0</v>
      </c>
      <c r="P51" s="1122">
        <f t="shared" si="15"/>
        <v>0</v>
      </c>
      <c r="Q51" s="1122">
        <f t="shared" si="15"/>
        <v>0</v>
      </c>
      <c r="R51" s="1122">
        <f t="shared" si="15"/>
        <v>0</v>
      </c>
      <c r="S51" s="1122">
        <f t="shared" si="15"/>
        <v>0</v>
      </c>
      <c r="T51" s="1122">
        <f t="shared" si="15"/>
        <v>0</v>
      </c>
      <c r="U51" s="1122">
        <f t="shared" si="15"/>
        <v>0</v>
      </c>
      <c r="V51" s="1122">
        <f t="shared" si="15"/>
        <v>0</v>
      </c>
      <c r="W51" s="1122">
        <f t="shared" si="15"/>
        <v>0</v>
      </c>
      <c r="X51" s="1122">
        <f t="shared" si="15"/>
        <v>0</v>
      </c>
      <c r="Y51" s="1122">
        <f t="shared" si="0"/>
        <v>0</v>
      </c>
      <c r="Z51" s="1123"/>
      <c r="AA51" s="1121"/>
      <c r="AB51" s="1123"/>
      <c r="AC51" s="1122">
        <f t="shared" si="1"/>
        <v>0</v>
      </c>
      <c r="AD51" s="1123"/>
      <c r="AE51" s="1123"/>
      <c r="AF51" s="1123"/>
      <c r="AG51" s="1123"/>
      <c r="AH51" s="1123"/>
      <c r="AI51" s="1123"/>
      <c r="AJ51" s="1121"/>
      <c r="AK51" s="1121"/>
      <c r="AL51" s="1122">
        <f t="shared" si="2"/>
        <v>0</v>
      </c>
      <c r="AM51" s="1123"/>
      <c r="AN51" s="1121"/>
    </row>
    <row r="52" spans="1:40" s="1133" customFormat="1" ht="14.25">
      <c r="A52" s="3148" t="s">
        <v>3603</v>
      </c>
      <c r="B52" s="3148"/>
    </row>
    <row r="53" spans="1:40" s="1133" customFormat="1" ht="14.25">
      <c r="A53" s="1133">
        <v>1</v>
      </c>
      <c r="B53" s="1134" t="s">
        <v>3604</v>
      </c>
      <c r="C53" s="1134"/>
      <c r="D53" s="1134"/>
      <c r="E53" s="1134"/>
      <c r="F53" s="1134"/>
      <c r="G53" s="1134"/>
      <c r="H53" s="1134"/>
      <c r="I53" s="1134"/>
      <c r="J53" s="1134"/>
    </row>
    <row r="54" spans="1:40" s="1135" customFormat="1" ht="14.25">
      <c r="A54" s="1133">
        <v>2</v>
      </c>
      <c r="B54" s="1108" t="s">
        <v>3605</v>
      </c>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c r="AF54" s="1134"/>
      <c r="AG54" s="1108"/>
      <c r="AH54" s="1108"/>
    </row>
    <row r="55" spans="1:40" s="1133" customFormat="1" ht="14.25">
      <c r="A55" s="1133">
        <v>3</v>
      </c>
      <c r="B55" s="1136" t="s">
        <v>3606</v>
      </c>
      <c r="C55" s="1134"/>
      <c r="D55" s="1134"/>
      <c r="E55" s="1134"/>
      <c r="F55" s="1134"/>
      <c r="G55" s="1134"/>
      <c r="H55" s="1134"/>
      <c r="I55" s="1134"/>
      <c r="J55" s="1134"/>
      <c r="K55" s="1134"/>
      <c r="L55" s="1134"/>
      <c r="M55" s="1134"/>
      <c r="N55" s="1134"/>
      <c r="O55" s="1134"/>
      <c r="P55" s="1134"/>
      <c r="Q55" s="1134"/>
      <c r="R55" s="1134"/>
      <c r="S55" s="1134"/>
      <c r="T55" s="1134"/>
      <c r="U55" s="1134"/>
      <c r="V55" s="1134"/>
    </row>
    <row r="56" spans="1:40" s="1133" customFormat="1" ht="14.25">
      <c r="A56" s="1133">
        <v>4</v>
      </c>
      <c r="B56" s="1137" t="s">
        <v>3607</v>
      </c>
      <c r="C56" s="1108"/>
      <c r="D56" s="1108"/>
      <c r="E56" s="1108"/>
      <c r="F56" s="1108"/>
      <c r="G56" s="1108"/>
      <c r="H56" s="110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8"/>
    </row>
    <row r="57" spans="1:40" s="1133" customFormat="1" ht="14.25">
      <c r="B57" s="1137" t="s">
        <v>3608</v>
      </c>
      <c r="C57" s="1108"/>
      <c r="D57" s="1108"/>
      <c r="E57" s="1108"/>
      <c r="F57" s="1108"/>
      <c r="G57" s="1108"/>
      <c r="H57" s="1108"/>
      <c r="I57" s="1108"/>
      <c r="J57" s="1108"/>
      <c r="K57" s="1108"/>
      <c r="L57" s="1108"/>
      <c r="M57" s="1108"/>
      <c r="N57" s="1108"/>
      <c r="O57" s="1108"/>
      <c r="P57" s="1108"/>
      <c r="Q57" s="1108"/>
      <c r="R57" s="1108"/>
      <c r="S57" s="1108"/>
      <c r="T57" s="1108"/>
      <c r="U57" s="1108"/>
      <c r="V57" s="1108"/>
      <c r="W57" s="1108"/>
      <c r="X57" s="1108"/>
      <c r="Y57" s="1108"/>
      <c r="Z57" s="1108"/>
      <c r="AA57" s="1108"/>
      <c r="AB57" s="1108"/>
      <c r="AC57" s="1108"/>
      <c r="AD57" s="1108"/>
      <c r="AE57" s="1108"/>
      <c r="AF57" s="1108"/>
      <c r="AG57" s="1108"/>
      <c r="AH57" s="1108"/>
    </row>
    <row r="58" spans="1:40" s="1133" customFormat="1" ht="14.25">
      <c r="B58" s="1136" t="s">
        <v>3609</v>
      </c>
      <c r="C58" s="1134"/>
      <c r="D58" s="1134"/>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1134"/>
      <c r="AA58" s="1134"/>
      <c r="AB58" s="1134"/>
      <c r="AC58" s="1134"/>
      <c r="AD58" s="1134"/>
      <c r="AE58" s="1134"/>
      <c r="AF58" s="1134"/>
      <c r="AG58" s="1134"/>
      <c r="AH58" s="1134"/>
    </row>
    <row r="59" spans="1:40" s="1133" customFormat="1" ht="14.25">
      <c r="B59" s="1136" t="s">
        <v>3610</v>
      </c>
      <c r="C59" s="1134"/>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s="1134"/>
      <c r="AG59" s="1134"/>
      <c r="AH59" s="1134"/>
    </row>
    <row r="60" spans="1:40" s="1133" customFormat="1" ht="14.25">
      <c r="B60" s="1136" t="s">
        <v>3611</v>
      </c>
      <c r="C60" s="1134"/>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4"/>
    </row>
    <row r="61" spans="1:40" s="1133" customFormat="1" ht="14.25">
      <c r="A61" s="1133">
        <v>5</v>
      </c>
      <c r="B61" s="1136" t="s">
        <v>3612</v>
      </c>
      <c r="C61" s="1134"/>
      <c r="E61" s="1134"/>
      <c r="F61" s="1134"/>
      <c r="G61" s="1134"/>
      <c r="H61" s="1134"/>
      <c r="I61" s="1134"/>
    </row>
    <row r="62" spans="1:40" s="1133" customFormat="1">
      <c r="B62" s="1136"/>
    </row>
    <row r="63" spans="1:40" s="1133" customFormat="1">
      <c r="B63" s="1136"/>
    </row>
    <row r="64" spans="1:40" s="1133" customFormat="1">
      <c r="B64" s="1108"/>
    </row>
    <row r="65" spans="2:2" s="1133" customFormat="1">
      <c r="B65" s="1108"/>
    </row>
    <row r="66" spans="2:2" s="1133" customFormat="1">
      <c r="B66" s="1108"/>
    </row>
    <row r="67" spans="2:2" s="1133" customFormat="1">
      <c r="B67" s="1108"/>
    </row>
    <row r="68" spans="2:2" s="1133" customFormat="1">
      <c r="B68" s="1108"/>
    </row>
    <row r="69" spans="2:2" s="1133" customFormat="1"/>
    <row r="70" spans="2:2" s="1133" customFormat="1"/>
    <row r="71" spans="2:2" s="1133" customFormat="1"/>
    <row r="72" spans="2:2" s="1133" customFormat="1"/>
    <row r="73" spans="2:2" s="1133" customFormat="1"/>
    <row r="74" spans="2:2" s="1133" customFormat="1"/>
    <row r="75" spans="2:2" s="1133" customFormat="1"/>
    <row r="76" spans="2:2" s="1133" customFormat="1"/>
    <row r="77" spans="2:2" s="1133" customFormat="1"/>
    <row r="78" spans="2:2" s="1133" customFormat="1"/>
    <row r="79" spans="2:2" s="1133" customFormat="1"/>
    <row r="80" spans="2:2" s="1133" customFormat="1"/>
    <row r="81" s="1133" customFormat="1"/>
    <row r="82" s="1133" customFormat="1"/>
    <row r="83" s="1133" customFormat="1"/>
    <row r="84" s="1133" customFormat="1"/>
    <row r="85" s="1133" customFormat="1"/>
    <row r="86" s="1133" customFormat="1"/>
    <row r="87" s="1133" customFormat="1"/>
    <row r="88" s="1133" customFormat="1"/>
    <row r="89" s="1133" customFormat="1"/>
    <row r="90" s="1133" customFormat="1"/>
    <row r="91" s="1133" customFormat="1"/>
    <row r="92" s="1133" customFormat="1"/>
    <row r="93" s="1133" customFormat="1"/>
    <row r="94" s="1133" customFormat="1"/>
    <row r="95" s="1133" customFormat="1"/>
    <row r="96" s="1133" customFormat="1"/>
    <row r="97" s="1133" customFormat="1"/>
    <row r="98" s="1133" customFormat="1"/>
    <row r="99" s="1133" customFormat="1"/>
    <row r="100" s="1133" customFormat="1"/>
    <row r="101" s="1133" customFormat="1"/>
    <row r="102" s="1133" customFormat="1"/>
    <row r="103" s="1133" customFormat="1"/>
    <row r="104" s="1133" customFormat="1"/>
    <row r="105" s="1133" customFormat="1"/>
    <row r="106" s="1133" customFormat="1"/>
    <row r="107" s="1133" customFormat="1"/>
    <row r="108" s="1133" customFormat="1"/>
    <row r="109" s="1133" customFormat="1"/>
    <row r="110" s="1133" customFormat="1"/>
    <row r="111" s="1133" customFormat="1"/>
    <row r="112" s="1133" customFormat="1"/>
    <row r="113" s="1133" customFormat="1"/>
    <row r="114" s="1133" customFormat="1"/>
    <row r="115" s="1133" customFormat="1"/>
    <row r="116" s="1133" customFormat="1"/>
    <row r="117" s="1133" customFormat="1"/>
    <row r="118" s="1133" customFormat="1"/>
    <row r="119" s="1133" customFormat="1"/>
    <row r="120" s="1133" customFormat="1"/>
    <row r="121" s="1133" customFormat="1"/>
    <row r="122" s="1133" customFormat="1"/>
    <row r="123" s="1133" customFormat="1"/>
    <row r="124" s="1133" customFormat="1"/>
    <row r="125" s="1133" customFormat="1"/>
    <row r="126" s="1133" customFormat="1"/>
    <row r="127" s="1133" customFormat="1"/>
    <row r="128" s="1133" customFormat="1"/>
    <row r="129" s="1133" customFormat="1"/>
    <row r="130" s="1133" customFormat="1"/>
    <row r="131" s="1133" customFormat="1"/>
    <row r="132" s="1133" customFormat="1"/>
    <row r="133" s="1133" customFormat="1"/>
    <row r="134" s="1133" customFormat="1"/>
    <row r="135" s="1133" customFormat="1"/>
    <row r="136" s="1133" customFormat="1"/>
    <row r="137" s="1133" customFormat="1"/>
    <row r="138" s="1133" customFormat="1"/>
    <row r="139" s="1133" customFormat="1"/>
    <row r="140" s="1133" customFormat="1"/>
    <row r="141" s="1133" customFormat="1"/>
    <row r="142" s="1133" customFormat="1"/>
    <row r="143" s="1133" customFormat="1"/>
    <row r="144" s="1133" customFormat="1"/>
    <row r="145" s="1133" customFormat="1"/>
    <row r="146" s="1133" customFormat="1"/>
    <row r="147" s="1133" customFormat="1"/>
    <row r="148" s="1133" customFormat="1"/>
    <row r="149" s="1133" customFormat="1"/>
    <row r="150" s="1133" customFormat="1"/>
    <row r="151" s="1133" customFormat="1"/>
    <row r="152" s="1133" customFormat="1"/>
    <row r="153" s="1133" customFormat="1"/>
    <row r="154" s="1133" customFormat="1"/>
    <row r="155" s="1133" customFormat="1"/>
    <row r="156" s="1133" customFormat="1"/>
    <row r="157" s="1133" customFormat="1"/>
    <row r="158" s="1133" customFormat="1"/>
    <row r="159" s="1133" customFormat="1"/>
    <row r="160" s="1133" customFormat="1"/>
    <row r="161" s="1133" customFormat="1"/>
    <row r="162" s="1133" customFormat="1"/>
    <row r="163" s="1133" customFormat="1"/>
    <row r="164" s="1133" customFormat="1"/>
    <row r="165" s="1133" customFormat="1"/>
    <row r="166" s="1133" customFormat="1"/>
    <row r="167" s="1133" customFormat="1"/>
    <row r="168" s="1133" customFormat="1"/>
    <row r="169" s="1133" customFormat="1"/>
    <row r="170" s="1133" customFormat="1"/>
    <row r="171" s="1133" customFormat="1"/>
    <row r="172" s="1133" customFormat="1"/>
    <row r="173" s="1133" customFormat="1"/>
    <row r="174" s="1133" customFormat="1"/>
    <row r="175" s="1133" customFormat="1"/>
    <row r="176" s="1133" customFormat="1"/>
    <row r="177" s="1133" customFormat="1"/>
    <row r="178" s="1133" customFormat="1"/>
    <row r="179" s="1133" customFormat="1"/>
    <row r="180" s="1133" customFormat="1"/>
    <row r="181" s="1133" customFormat="1"/>
    <row r="182" s="1133" customFormat="1"/>
    <row r="183" s="1133" customFormat="1"/>
    <row r="184" s="1133" customFormat="1"/>
    <row r="185" s="1133" customFormat="1"/>
    <row r="186" s="1133" customFormat="1"/>
    <row r="187" s="1133" customFormat="1"/>
    <row r="188" s="1133" customFormat="1"/>
    <row r="189" s="1133" customFormat="1"/>
    <row r="190" s="1133" customFormat="1"/>
    <row r="191" s="1133" customFormat="1"/>
    <row r="192" s="1133" customFormat="1"/>
    <row r="193" s="1133" customFormat="1"/>
    <row r="194" s="1133" customFormat="1"/>
    <row r="195" s="1133" customFormat="1"/>
    <row r="196" s="1133" customFormat="1"/>
    <row r="197" s="1133" customFormat="1"/>
    <row r="198" s="1133" customFormat="1"/>
    <row r="199" s="1133" customFormat="1"/>
    <row r="200" s="1133" customFormat="1"/>
    <row r="201" s="1133" customFormat="1"/>
    <row r="202" s="1133" customFormat="1"/>
    <row r="203" s="1133" customFormat="1"/>
    <row r="204" s="1133" customFormat="1"/>
    <row r="205" s="1133" customFormat="1"/>
    <row r="206" s="1133" customFormat="1"/>
    <row r="207" s="1133" customFormat="1"/>
    <row r="208" s="1133" customFormat="1"/>
    <row r="209" s="1133" customFormat="1"/>
    <row r="210" s="1133" customFormat="1"/>
    <row r="211" s="1133" customFormat="1"/>
    <row r="212" s="1133" customFormat="1"/>
    <row r="213" s="1133" customFormat="1"/>
    <row r="214" s="1133" customFormat="1"/>
    <row r="215" s="1133" customFormat="1"/>
    <row r="216" s="1133" customFormat="1"/>
    <row r="217" s="1133" customFormat="1"/>
    <row r="218" s="1133" customFormat="1"/>
    <row r="219" s="1133" customFormat="1"/>
    <row r="220" s="1133" customFormat="1"/>
    <row r="221" s="1133" customFormat="1"/>
    <row r="222" s="1133" customFormat="1"/>
    <row r="223" s="1133" customFormat="1"/>
    <row r="224" s="1133" customFormat="1"/>
    <row r="225" s="1133" customFormat="1"/>
    <row r="226" s="1133" customFormat="1"/>
    <row r="227" s="1133" customFormat="1"/>
    <row r="228" s="1133" customFormat="1"/>
    <row r="229" s="1133" customFormat="1"/>
    <row r="230" s="1133" customFormat="1"/>
    <row r="231" s="1133" customFormat="1"/>
    <row r="232" s="1133" customFormat="1"/>
    <row r="233" s="1133" customFormat="1"/>
    <row r="234" s="1133" customFormat="1"/>
    <row r="235" s="1133" customFormat="1"/>
    <row r="236" s="1133" customFormat="1"/>
    <row r="237" s="1133" customFormat="1"/>
    <row r="238" s="1133" customFormat="1"/>
    <row r="239" s="1133" customFormat="1"/>
    <row r="240" s="1133" customFormat="1"/>
    <row r="241" s="1133" customFormat="1"/>
    <row r="242" s="1133" customFormat="1"/>
    <row r="243" s="1133" customFormat="1"/>
    <row r="244" s="1133" customFormat="1"/>
    <row r="245" s="1133" customFormat="1"/>
    <row r="246" s="1133" customFormat="1"/>
    <row r="247" s="1133" customFormat="1"/>
    <row r="248" s="1133" customFormat="1"/>
  </sheetData>
  <mergeCells count="17">
    <mergeCell ref="AC3:AD3"/>
    <mergeCell ref="AE3:AI3"/>
    <mergeCell ref="AJ3:AM3"/>
    <mergeCell ref="AN3:AN4"/>
    <mergeCell ref="B5:D5"/>
    <mergeCell ref="W3:W4"/>
    <mergeCell ref="Y3:Z3"/>
    <mergeCell ref="AA3:AB3"/>
    <mergeCell ref="A3:A5"/>
    <mergeCell ref="B3:D4"/>
    <mergeCell ref="B46:D46"/>
    <mergeCell ref="B51:D51"/>
    <mergeCell ref="A52:B52"/>
    <mergeCell ref="C24:D24"/>
    <mergeCell ref="C25:D25"/>
    <mergeCell ref="C44:D44"/>
    <mergeCell ref="C45:D45"/>
  </mergeCells>
  <phoneticPr fontId="8" type="noConversion"/>
  <pageMargins left="0" right="0" top="0" bottom="0" header="0" footer="0"/>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
    <tabColor rgb="FFFFFF00"/>
    <pageSetUpPr fitToPage="1"/>
  </sheetPr>
  <dimension ref="A1:AF38"/>
  <sheetViews>
    <sheetView view="pageBreakPreview" topLeftCell="A13" zoomScale="60" zoomScaleNormal="100" workbookViewId="0">
      <selection activeCell="A38" sqref="A38:B38"/>
    </sheetView>
  </sheetViews>
  <sheetFormatPr defaultColWidth="15.625" defaultRowHeight="15.75"/>
  <cols>
    <col min="1" max="1" width="5.625" style="1016" customWidth="1"/>
    <col min="2" max="16384" width="15.625" style="1016"/>
  </cols>
  <sheetData>
    <row r="1" spans="1:32" ht="16.5">
      <c r="A1" s="13" t="str">
        <f>+封面!A3&amp;" "&amp;封面!A2</f>
        <v xml:space="preserve">        保險股份有限公司(○○分公司) 年度(月、季、半年)報表</v>
      </c>
      <c r="H1" s="278"/>
      <c r="I1" s="278"/>
      <c r="J1" s="278"/>
      <c r="K1" s="278"/>
      <c r="L1" s="278"/>
      <c r="M1" s="278"/>
      <c r="N1" s="278"/>
      <c r="O1" s="278"/>
      <c r="P1" s="278"/>
      <c r="Q1" s="278"/>
      <c r="R1" s="278"/>
      <c r="S1" s="278"/>
      <c r="T1" s="278"/>
      <c r="U1" s="278"/>
      <c r="V1" s="278"/>
      <c r="W1" s="278"/>
      <c r="X1" s="278"/>
      <c r="Y1" s="278"/>
      <c r="Z1" s="278"/>
      <c r="AA1" s="278"/>
      <c r="AB1" s="278"/>
      <c r="AC1" s="278"/>
      <c r="AD1" s="278"/>
      <c r="AE1" s="278"/>
    </row>
    <row r="2" spans="1:32" ht="16.5">
      <c r="A2" s="1081" t="s">
        <v>3500</v>
      </c>
      <c r="B2" s="1082"/>
      <c r="C2" s="1082"/>
      <c r="D2" s="1082"/>
      <c r="E2" s="1082"/>
      <c r="F2" s="1082"/>
      <c r="G2" s="278"/>
      <c r="H2" s="278"/>
      <c r="I2" s="278"/>
      <c r="J2" s="278"/>
      <c r="K2" s="278"/>
      <c r="L2" s="278"/>
      <c r="M2" s="278"/>
      <c r="N2" s="278"/>
      <c r="O2" s="278"/>
      <c r="P2" s="278"/>
      <c r="Q2" s="278"/>
      <c r="R2" s="278"/>
      <c r="S2" s="278"/>
      <c r="T2" s="278"/>
      <c r="U2" s="278"/>
      <c r="V2" s="278"/>
      <c r="W2" s="278"/>
      <c r="X2" s="278"/>
      <c r="Z2" s="278"/>
      <c r="AA2" s="278"/>
      <c r="AB2" s="278"/>
      <c r="AC2" s="278"/>
      <c r="AD2" s="278"/>
      <c r="AE2" s="278"/>
      <c r="AF2" s="281" t="s">
        <v>3373</v>
      </c>
    </row>
    <row r="3" spans="1:32">
      <c r="A3" s="3155" t="s">
        <v>1917</v>
      </c>
      <c r="B3" s="3154" t="s">
        <v>3408</v>
      </c>
      <c r="C3" s="3154" t="s">
        <v>3409</v>
      </c>
      <c r="D3" s="3154" t="s">
        <v>3410</v>
      </c>
      <c r="E3" s="3154" t="s">
        <v>3501</v>
      </c>
      <c r="F3" s="3154" t="s">
        <v>2987</v>
      </c>
      <c r="G3" s="3154" t="s">
        <v>2988</v>
      </c>
      <c r="H3" s="3154" t="s">
        <v>3412</v>
      </c>
      <c r="I3" s="3154" t="s">
        <v>3502</v>
      </c>
      <c r="J3" s="3154" t="s">
        <v>3503</v>
      </c>
      <c r="K3" s="3154"/>
      <c r="L3" s="3154" t="s">
        <v>3411</v>
      </c>
      <c r="M3" s="3154"/>
      <c r="N3" s="3154"/>
      <c r="O3" s="3154"/>
      <c r="P3" s="3154"/>
      <c r="Q3" s="3154" t="s">
        <v>3504</v>
      </c>
      <c r="R3" s="3154"/>
      <c r="S3" s="3154" t="s">
        <v>3413</v>
      </c>
      <c r="T3" s="3154" t="s">
        <v>3435</v>
      </c>
      <c r="U3" s="3154" t="s">
        <v>2995</v>
      </c>
      <c r="V3" s="3154" t="s">
        <v>2996</v>
      </c>
      <c r="W3" s="3154" t="s">
        <v>2997</v>
      </c>
      <c r="X3" s="3154" t="s">
        <v>3505</v>
      </c>
      <c r="Y3" s="3154" t="s">
        <v>3428</v>
      </c>
      <c r="Z3" s="3154" t="s">
        <v>3420</v>
      </c>
      <c r="AA3" s="3154"/>
      <c r="AB3" s="3154" t="s">
        <v>3506</v>
      </c>
      <c r="AC3" s="3154" t="s">
        <v>3001</v>
      </c>
      <c r="AD3" s="3154" t="s">
        <v>3507</v>
      </c>
      <c r="AE3" s="3154" t="s">
        <v>3508</v>
      </c>
      <c r="AF3" s="3154" t="s">
        <v>2839</v>
      </c>
    </row>
    <row r="4" spans="1:32" ht="33">
      <c r="A4" s="3155"/>
      <c r="B4" s="3154"/>
      <c r="C4" s="3154"/>
      <c r="D4" s="3154"/>
      <c r="E4" s="3154"/>
      <c r="F4" s="3154"/>
      <c r="G4" s="3154"/>
      <c r="H4" s="3154"/>
      <c r="I4" s="3154"/>
      <c r="J4" s="40" t="s">
        <v>3436</v>
      </c>
      <c r="K4" s="40" t="s">
        <v>3437</v>
      </c>
      <c r="L4" s="40" t="s">
        <v>3002</v>
      </c>
      <c r="M4" s="40" t="s">
        <v>3003</v>
      </c>
      <c r="N4" s="40" t="s">
        <v>3436</v>
      </c>
      <c r="O4" s="40" t="s">
        <v>3437</v>
      </c>
      <c r="P4" s="40" t="s">
        <v>3424</v>
      </c>
      <c r="Q4" s="40" t="s">
        <v>3002</v>
      </c>
      <c r="R4" s="40" t="s">
        <v>3003</v>
      </c>
      <c r="S4" s="3154"/>
      <c r="T4" s="3154"/>
      <c r="U4" s="3154"/>
      <c r="V4" s="3154"/>
      <c r="W4" s="3154"/>
      <c r="X4" s="3154"/>
      <c r="Y4" s="3154"/>
      <c r="Z4" s="40" t="s">
        <v>3425</v>
      </c>
      <c r="AA4" s="40" t="s">
        <v>3426</v>
      </c>
      <c r="AB4" s="3156"/>
      <c r="AC4" s="3154"/>
      <c r="AD4" s="3154"/>
      <c r="AE4" s="3154"/>
      <c r="AF4" s="3154"/>
    </row>
    <row r="5" spans="1:32">
      <c r="A5" s="3155"/>
      <c r="B5" s="1011" t="s">
        <v>424</v>
      </c>
      <c r="C5" s="1011" t="s">
        <v>425</v>
      </c>
      <c r="D5" s="1011" t="s">
        <v>171</v>
      </c>
      <c r="E5" s="1011" t="s">
        <v>172</v>
      </c>
      <c r="F5" s="1011" t="s">
        <v>173</v>
      </c>
      <c r="G5" s="1011" t="s">
        <v>174</v>
      </c>
      <c r="H5" s="1011" t="s">
        <v>175</v>
      </c>
      <c r="I5" s="1011" t="s">
        <v>35</v>
      </c>
      <c r="J5" s="1011" t="s">
        <v>177</v>
      </c>
      <c r="K5" s="1011" t="s">
        <v>178</v>
      </c>
      <c r="L5" s="1011" t="s">
        <v>179</v>
      </c>
      <c r="M5" s="1011" t="s">
        <v>180</v>
      </c>
      <c r="N5" s="1011" t="s">
        <v>418</v>
      </c>
      <c r="O5" s="1011" t="s">
        <v>419</v>
      </c>
      <c r="P5" s="1011" t="s">
        <v>420</v>
      </c>
      <c r="Q5" s="1011" t="s">
        <v>421</v>
      </c>
      <c r="R5" s="1011" t="s">
        <v>422</v>
      </c>
      <c r="S5" s="1011" t="s">
        <v>426</v>
      </c>
      <c r="T5" s="1011" t="s">
        <v>427</v>
      </c>
      <c r="U5" s="1011" t="s">
        <v>428</v>
      </c>
      <c r="V5" s="1011" t="s">
        <v>429</v>
      </c>
      <c r="W5" s="1011" t="s">
        <v>83</v>
      </c>
      <c r="X5" s="1011" t="s">
        <v>84</v>
      </c>
      <c r="Y5" s="1011" t="s">
        <v>705</v>
      </c>
      <c r="Z5" s="1011" t="s">
        <v>301</v>
      </c>
      <c r="AA5" s="1011" t="s">
        <v>302</v>
      </c>
      <c r="AB5" s="1011" t="s">
        <v>303</v>
      </c>
      <c r="AC5" s="1011" t="s">
        <v>304</v>
      </c>
      <c r="AD5" s="1011" t="s">
        <v>305</v>
      </c>
      <c r="AE5" s="1011" t="s">
        <v>236</v>
      </c>
      <c r="AF5" s="1011" t="s">
        <v>740</v>
      </c>
    </row>
    <row r="6" spans="1:32">
      <c r="A6" s="1012">
        <v>1</v>
      </c>
      <c r="B6" s="1083"/>
      <c r="C6" s="1083"/>
      <c r="D6" s="1083"/>
      <c r="E6" s="1083"/>
      <c r="F6" s="1083"/>
      <c r="G6" s="1083"/>
      <c r="H6" s="1083"/>
      <c r="I6" s="1083"/>
      <c r="J6" s="1083"/>
      <c r="K6" s="1083"/>
      <c r="L6" s="1083"/>
      <c r="M6" s="1083"/>
      <c r="N6" s="1083"/>
      <c r="O6" s="1083"/>
      <c r="P6" s="1083"/>
      <c r="Q6" s="1083"/>
      <c r="R6" s="1083"/>
      <c r="S6" s="1083"/>
      <c r="T6" s="1083"/>
      <c r="U6" s="1084"/>
      <c r="V6" s="1083"/>
      <c r="W6" s="1085"/>
      <c r="X6" s="1085"/>
      <c r="Y6" s="1085"/>
      <c r="Z6" s="1086"/>
      <c r="AA6" s="1085"/>
      <c r="AB6" s="1084"/>
      <c r="AC6" s="1083"/>
      <c r="AD6" s="1083"/>
      <c r="AE6" s="1083"/>
      <c r="AF6" s="1083"/>
    </row>
    <row r="7" spans="1:32">
      <c r="A7" s="1012">
        <v>2</v>
      </c>
      <c r="B7" s="1083"/>
      <c r="C7" s="1083"/>
      <c r="D7" s="1083"/>
      <c r="E7" s="1083"/>
      <c r="F7" s="1083"/>
      <c r="G7" s="1083"/>
      <c r="H7" s="1083"/>
      <c r="I7" s="1083"/>
      <c r="J7" s="1083"/>
      <c r="K7" s="1083"/>
      <c r="L7" s="1083"/>
      <c r="M7" s="1083"/>
      <c r="N7" s="1083"/>
      <c r="O7" s="1083"/>
      <c r="P7" s="1083"/>
      <c r="Q7" s="1083"/>
      <c r="R7" s="1083"/>
      <c r="S7" s="1083"/>
      <c r="T7" s="1083"/>
      <c r="U7" s="1084"/>
      <c r="V7" s="1083"/>
      <c r="W7" s="1085"/>
      <c r="X7" s="1085"/>
      <c r="Y7" s="1085"/>
      <c r="Z7" s="1086"/>
      <c r="AA7" s="1085"/>
      <c r="AB7" s="1084"/>
      <c r="AC7" s="1083"/>
      <c r="AD7" s="1083"/>
      <c r="AE7" s="1083"/>
      <c r="AF7" s="1083"/>
    </row>
    <row r="8" spans="1:32">
      <c r="A8" s="1012">
        <v>3</v>
      </c>
      <c r="B8" s="1083"/>
      <c r="C8" s="1083"/>
      <c r="D8" s="1083"/>
      <c r="E8" s="1083"/>
      <c r="F8" s="1083"/>
      <c r="G8" s="1083"/>
      <c r="H8" s="1083"/>
      <c r="I8" s="1083"/>
      <c r="J8" s="1083"/>
      <c r="K8" s="1083"/>
      <c r="L8" s="1083"/>
      <c r="M8" s="1083"/>
      <c r="N8" s="1083"/>
      <c r="O8" s="1083"/>
      <c r="P8" s="1083"/>
      <c r="Q8" s="1083"/>
      <c r="R8" s="1083"/>
      <c r="S8" s="1083"/>
      <c r="T8" s="1083"/>
      <c r="U8" s="1084"/>
      <c r="V8" s="1083"/>
      <c r="W8" s="1085"/>
      <c r="X8" s="1085"/>
      <c r="Y8" s="1085"/>
      <c r="Z8" s="1086"/>
      <c r="AA8" s="1085"/>
      <c r="AB8" s="1084"/>
      <c r="AC8" s="1083"/>
      <c r="AD8" s="1083"/>
      <c r="AE8" s="1083"/>
      <c r="AF8" s="1083"/>
    </row>
    <row r="9" spans="1:32">
      <c r="A9" s="1012">
        <v>4</v>
      </c>
      <c r="B9" s="1083"/>
      <c r="C9" s="1083"/>
      <c r="D9" s="1083"/>
      <c r="E9" s="1083"/>
      <c r="F9" s="1083"/>
      <c r="G9" s="1083"/>
      <c r="H9" s="1083"/>
      <c r="I9" s="1083"/>
      <c r="J9" s="1083"/>
      <c r="K9" s="1083"/>
      <c r="L9" s="1083"/>
      <c r="M9" s="1083"/>
      <c r="N9" s="1083"/>
      <c r="O9" s="1083"/>
      <c r="P9" s="1083"/>
      <c r="Q9" s="1083"/>
      <c r="R9" s="1083"/>
      <c r="S9" s="1083"/>
      <c r="T9" s="1083"/>
      <c r="U9" s="1084"/>
      <c r="V9" s="1083"/>
      <c r="W9" s="1085"/>
      <c r="X9" s="1085"/>
      <c r="Y9" s="1085"/>
      <c r="Z9" s="1086"/>
      <c r="AA9" s="1085"/>
      <c r="AB9" s="1084"/>
      <c r="AC9" s="1083"/>
      <c r="AD9" s="1083"/>
      <c r="AE9" s="1083"/>
      <c r="AF9" s="1083"/>
    </row>
    <row r="10" spans="1:32">
      <c r="A10" s="1012">
        <v>5</v>
      </c>
      <c r="B10" s="1083"/>
      <c r="C10" s="1083"/>
      <c r="D10" s="1083"/>
      <c r="E10" s="1083"/>
      <c r="F10" s="1083"/>
      <c r="G10" s="1083"/>
      <c r="H10" s="1083"/>
      <c r="I10" s="1083"/>
      <c r="J10" s="1083"/>
      <c r="K10" s="1083"/>
      <c r="L10" s="1083"/>
      <c r="M10" s="1083"/>
      <c r="N10" s="1083"/>
      <c r="O10" s="1083"/>
      <c r="P10" s="1083"/>
      <c r="Q10" s="1083"/>
      <c r="R10" s="1083"/>
      <c r="S10" s="1083"/>
      <c r="T10" s="1083"/>
      <c r="U10" s="1084"/>
      <c r="V10" s="1083"/>
      <c r="W10" s="1085"/>
      <c r="X10" s="1085"/>
      <c r="Y10" s="1085"/>
      <c r="Z10" s="1086"/>
      <c r="AA10" s="1085"/>
      <c r="AB10" s="1084"/>
      <c r="AC10" s="1083"/>
      <c r="AD10" s="1083"/>
      <c r="AE10" s="1083"/>
      <c r="AF10" s="1083"/>
    </row>
    <row r="11" spans="1:32">
      <c r="A11" s="1012">
        <v>6</v>
      </c>
      <c r="B11" s="1083"/>
      <c r="C11" s="1083"/>
      <c r="D11" s="1083"/>
      <c r="E11" s="1083"/>
      <c r="F11" s="1083"/>
      <c r="G11" s="1083"/>
      <c r="H11" s="1083"/>
      <c r="I11" s="1083"/>
      <c r="J11" s="1083"/>
      <c r="K11" s="1083"/>
      <c r="L11" s="1083"/>
      <c r="M11" s="1083"/>
      <c r="N11" s="1083"/>
      <c r="O11" s="1083"/>
      <c r="P11" s="1083"/>
      <c r="Q11" s="1083"/>
      <c r="R11" s="1083"/>
      <c r="S11" s="1083"/>
      <c r="T11" s="1083"/>
      <c r="U11" s="1084"/>
      <c r="V11" s="1083"/>
      <c r="W11" s="1085"/>
      <c r="X11" s="1085"/>
      <c r="Y11" s="1085"/>
      <c r="Z11" s="1086"/>
      <c r="AA11" s="1085"/>
      <c r="AB11" s="1084"/>
      <c r="AC11" s="1083"/>
      <c r="AD11" s="1083"/>
      <c r="AE11" s="1083"/>
      <c r="AF11" s="1083"/>
    </row>
    <row r="12" spans="1:32">
      <c r="A12" s="1012">
        <v>7</v>
      </c>
      <c r="B12" s="1083"/>
      <c r="C12" s="1083"/>
      <c r="D12" s="1083"/>
      <c r="E12" s="1083"/>
      <c r="F12" s="1083"/>
      <c r="G12" s="1083"/>
      <c r="H12" s="1083"/>
      <c r="I12" s="1083"/>
      <c r="J12" s="1083"/>
      <c r="K12" s="1083"/>
      <c r="L12" s="1083"/>
      <c r="M12" s="1083"/>
      <c r="N12" s="1083"/>
      <c r="O12" s="1083"/>
      <c r="P12" s="1083"/>
      <c r="Q12" s="1083"/>
      <c r="R12" s="1083"/>
      <c r="S12" s="1083"/>
      <c r="T12" s="1083"/>
      <c r="U12" s="1084"/>
      <c r="V12" s="1083"/>
      <c r="W12" s="1085"/>
      <c r="X12" s="1085"/>
      <c r="Y12" s="1085"/>
      <c r="Z12" s="1086"/>
      <c r="AA12" s="1085"/>
      <c r="AB12" s="1084"/>
      <c r="AC12" s="1083"/>
      <c r="AD12" s="1083"/>
      <c r="AE12" s="1083"/>
      <c r="AF12" s="1083"/>
    </row>
    <row r="13" spans="1:32">
      <c r="A13" s="1012">
        <v>8</v>
      </c>
      <c r="B13" s="1083"/>
      <c r="C13" s="1083"/>
      <c r="D13" s="1083"/>
      <c r="E13" s="1083"/>
      <c r="F13" s="1083"/>
      <c r="G13" s="1083"/>
      <c r="H13" s="1083"/>
      <c r="I13" s="1083"/>
      <c r="J13" s="1083"/>
      <c r="K13" s="1083"/>
      <c r="L13" s="1083"/>
      <c r="M13" s="1083"/>
      <c r="N13" s="1083"/>
      <c r="O13" s="1083"/>
      <c r="P13" s="1083"/>
      <c r="Q13" s="1083"/>
      <c r="R13" s="1083"/>
      <c r="S13" s="1083"/>
      <c r="T13" s="1083"/>
      <c r="U13" s="1084"/>
      <c r="V13" s="1083"/>
      <c r="W13" s="1085"/>
      <c r="X13" s="1085"/>
      <c r="Y13" s="1085"/>
      <c r="Z13" s="1086"/>
      <c r="AA13" s="1085"/>
      <c r="AB13" s="1084"/>
      <c r="AC13" s="1083"/>
      <c r="AD13" s="1083"/>
      <c r="AE13" s="1083"/>
      <c r="AF13" s="1083"/>
    </row>
    <row r="14" spans="1:32">
      <c r="A14" s="1012">
        <v>9</v>
      </c>
      <c r="B14" s="1083"/>
      <c r="C14" s="1083"/>
      <c r="D14" s="1083"/>
      <c r="E14" s="1083"/>
      <c r="F14" s="1083"/>
      <c r="G14" s="1083"/>
      <c r="H14" s="1083"/>
      <c r="I14" s="1083"/>
      <c r="J14" s="1083"/>
      <c r="K14" s="1083"/>
      <c r="L14" s="1083"/>
      <c r="M14" s="1083"/>
      <c r="N14" s="1083"/>
      <c r="O14" s="1083"/>
      <c r="P14" s="1083"/>
      <c r="Q14" s="1083"/>
      <c r="R14" s="1083"/>
      <c r="S14" s="1083"/>
      <c r="T14" s="1083"/>
      <c r="U14" s="1084"/>
      <c r="V14" s="1083"/>
      <c r="W14" s="1085"/>
      <c r="X14" s="1085"/>
      <c r="Y14" s="1085"/>
      <c r="Z14" s="1086"/>
      <c r="AA14" s="1085"/>
      <c r="AB14" s="1084"/>
      <c r="AC14" s="1083"/>
      <c r="AD14" s="1083"/>
      <c r="AE14" s="1083"/>
      <c r="AF14" s="1083"/>
    </row>
    <row r="15" spans="1:32">
      <c r="A15" s="1012">
        <v>10</v>
      </c>
      <c r="B15" s="1083"/>
      <c r="C15" s="1083"/>
      <c r="D15" s="1083"/>
      <c r="E15" s="1083"/>
      <c r="F15" s="1083"/>
      <c r="G15" s="1083"/>
      <c r="H15" s="1083"/>
      <c r="I15" s="1083"/>
      <c r="J15" s="1083"/>
      <c r="K15" s="1083"/>
      <c r="L15" s="1083"/>
      <c r="M15" s="1083"/>
      <c r="N15" s="1083"/>
      <c r="O15" s="1083"/>
      <c r="P15" s="1083"/>
      <c r="Q15" s="1083"/>
      <c r="R15" s="1083"/>
      <c r="S15" s="1083"/>
      <c r="T15" s="1083"/>
      <c r="U15" s="1084"/>
      <c r="V15" s="1083"/>
      <c r="W15" s="1085"/>
      <c r="X15" s="1085"/>
      <c r="Y15" s="1085"/>
      <c r="Z15" s="1086"/>
      <c r="AA15" s="1085"/>
      <c r="AB15" s="1084"/>
      <c r="AC15" s="1083"/>
      <c r="AD15" s="1083"/>
      <c r="AE15" s="1083"/>
      <c r="AF15" s="1083"/>
    </row>
    <row r="16" spans="1:32" ht="16.5">
      <c r="A16" s="1012">
        <v>11</v>
      </c>
      <c r="B16" s="1087" t="s">
        <v>3509</v>
      </c>
      <c r="C16" s="1087" t="s">
        <v>3493</v>
      </c>
      <c r="D16" s="1088"/>
      <c r="E16" s="1088"/>
      <c r="F16" s="1088"/>
      <c r="G16" s="1088"/>
      <c r="H16" s="1088"/>
      <c r="I16" s="1088"/>
      <c r="J16" s="1088"/>
      <c r="K16" s="1088"/>
      <c r="L16" s="1088"/>
      <c r="M16" s="1088"/>
      <c r="N16" s="1088"/>
      <c r="O16" s="1088"/>
      <c r="P16" s="1088"/>
      <c r="Q16" s="1088"/>
      <c r="R16" s="1088"/>
      <c r="S16" s="1088"/>
      <c r="T16" s="1088"/>
      <c r="U16" s="1089"/>
      <c r="V16" s="1088"/>
      <c r="W16" s="1090">
        <f>SUMIF($D$6:$D$15,"J",W6:W15)</f>
        <v>0</v>
      </c>
      <c r="X16" s="1090">
        <f>SUMIF($D$6:$D$15,"J",X6:X15)</f>
        <v>0</v>
      </c>
      <c r="Y16" s="1090">
        <f>SUMIF($D$6:$D$15,"J",Y6:Y15)</f>
        <v>0</v>
      </c>
      <c r="Z16" s="1091"/>
      <c r="AA16" s="1091"/>
      <c r="AB16" s="1092"/>
      <c r="AC16" s="1092"/>
      <c r="AD16" s="1093">
        <f>SUMIF($D$6:$D$15,"J",AD6:AD15)</f>
        <v>0</v>
      </c>
      <c r="AE16" s="1093">
        <f>SUMIF($D$6:$D$15,"J",AE6:AE15)</f>
        <v>0</v>
      </c>
      <c r="AF16" s="1092"/>
    </row>
    <row r="17" spans="1:32">
      <c r="A17" s="306"/>
      <c r="B17" s="1094"/>
      <c r="C17" s="1095"/>
      <c r="D17" s="1095"/>
      <c r="E17" s="1095"/>
      <c r="F17" s="1095"/>
      <c r="G17" s="1095"/>
      <c r="H17" s="1095"/>
      <c r="I17" s="1095"/>
      <c r="J17" s="1095"/>
      <c r="K17" s="1095"/>
      <c r="L17" s="1094"/>
      <c r="M17" s="1095"/>
      <c r="N17" s="1095"/>
      <c r="O17" s="1095"/>
      <c r="P17" s="1095"/>
      <c r="Q17" s="1094"/>
      <c r="R17" s="1095"/>
      <c r="S17" s="1095"/>
      <c r="T17" s="1095"/>
      <c r="U17" s="1096"/>
      <c r="V17" s="1095"/>
      <c r="W17" s="1097"/>
      <c r="X17" s="1097"/>
      <c r="Y17" s="1097"/>
      <c r="Z17" s="1097"/>
      <c r="AA17" s="1097"/>
      <c r="AB17" s="1096"/>
      <c r="AC17" s="1095"/>
      <c r="AD17" s="1095"/>
      <c r="AE17" s="1095"/>
      <c r="AF17" s="1095"/>
    </row>
    <row r="18" spans="1:32" ht="16.5">
      <c r="A18" s="1098" t="s">
        <v>197</v>
      </c>
      <c r="B18" s="278"/>
      <c r="C18" s="304"/>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row>
    <row r="19" spans="1:32" ht="15.75" customHeight="1">
      <c r="A19" s="306">
        <v>1</v>
      </c>
      <c r="B19" s="1099" t="s">
        <v>1981</v>
      </c>
      <c r="J19" s="278"/>
      <c r="K19" s="278"/>
      <c r="L19" s="278"/>
      <c r="M19" s="278"/>
      <c r="N19" s="278"/>
      <c r="O19" s="278"/>
      <c r="P19" s="278"/>
      <c r="Q19" s="278"/>
      <c r="R19" s="278"/>
      <c r="S19" s="278"/>
      <c r="T19" s="278"/>
      <c r="U19" s="278"/>
      <c r="V19" s="278"/>
      <c r="W19" s="278"/>
      <c r="X19" s="278"/>
      <c r="Y19" s="278"/>
      <c r="Z19" s="278"/>
      <c r="AA19" s="278"/>
      <c r="AB19" s="278"/>
      <c r="AC19" s="278"/>
      <c r="AD19" s="278"/>
      <c r="AE19" s="278"/>
    </row>
    <row r="20" spans="1:32" ht="15.75" customHeight="1">
      <c r="A20" s="306">
        <v>2</v>
      </c>
      <c r="B20" s="1100" t="s">
        <v>3510</v>
      </c>
      <c r="C20" s="1101"/>
      <c r="D20" s="1101"/>
      <c r="E20" s="1101"/>
      <c r="F20" s="1101"/>
      <c r="G20" s="1101"/>
      <c r="H20" s="1101"/>
      <c r="I20" s="110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278"/>
    </row>
    <row r="21" spans="1:32" ht="16.5">
      <c r="A21" s="306"/>
      <c r="B21" s="1100" t="s">
        <v>3511</v>
      </c>
      <c r="C21" s="1101"/>
      <c r="D21" s="1101"/>
      <c r="E21" s="1101"/>
      <c r="F21" s="1101"/>
      <c r="G21" s="1101"/>
      <c r="H21" s="1101"/>
      <c r="I21" s="1101"/>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278"/>
    </row>
    <row r="22" spans="1:32" ht="16.5">
      <c r="A22" s="306"/>
      <c r="B22" s="1100" t="s">
        <v>3512</v>
      </c>
      <c r="C22" s="1101"/>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278"/>
    </row>
    <row r="23" spans="1:32" ht="15.75" customHeight="1">
      <c r="A23" s="306">
        <v>3</v>
      </c>
      <c r="B23" s="1102" t="s">
        <v>3513</v>
      </c>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278"/>
    </row>
    <row r="24" spans="1:32" ht="15.75" customHeight="1">
      <c r="A24" s="1103">
        <v>4</v>
      </c>
      <c r="B24" s="1102" t="s">
        <v>3514</v>
      </c>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278"/>
    </row>
    <row r="25" spans="1:32" ht="15.75" customHeight="1">
      <c r="A25" s="1103">
        <v>5</v>
      </c>
      <c r="B25" s="1102" t="s">
        <v>3515</v>
      </c>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278"/>
    </row>
    <row r="26" spans="1:32" ht="15.75" customHeight="1">
      <c r="A26" s="1103">
        <v>6</v>
      </c>
      <c r="B26" s="1104" t="s">
        <v>3516</v>
      </c>
      <c r="C26" s="1105"/>
      <c r="D26" s="1105"/>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1105"/>
      <c r="AE26" s="278"/>
    </row>
    <row r="27" spans="1:32" ht="15.75" customHeight="1">
      <c r="A27" s="1103">
        <v>7</v>
      </c>
      <c r="B27" s="1756" t="s">
        <v>4534</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278"/>
    </row>
    <row r="28" spans="1:32" ht="15.75" customHeight="1">
      <c r="A28" s="1103">
        <v>8</v>
      </c>
      <c r="B28" s="1106" t="s">
        <v>3517</v>
      </c>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278"/>
    </row>
    <row r="29" spans="1:32" ht="15.75" customHeight="1">
      <c r="A29" s="1103">
        <v>9</v>
      </c>
      <c r="B29" s="1102" t="s">
        <v>3030</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278"/>
    </row>
    <row r="30" spans="1:32" ht="15.75" customHeight="1">
      <c r="A30" s="1103"/>
      <c r="B30" s="1102" t="s">
        <v>3518</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278"/>
    </row>
    <row r="31" spans="1:32" ht="15.75" customHeight="1">
      <c r="A31" s="1103">
        <v>10</v>
      </c>
      <c r="B31" s="1106" t="s">
        <v>3519</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278"/>
    </row>
    <row r="32" spans="1:32" ht="15.75" customHeight="1">
      <c r="A32" s="1103">
        <v>11</v>
      </c>
      <c r="B32" s="1102" t="s">
        <v>3520</v>
      </c>
      <c r="C32" s="304"/>
      <c r="D32" s="304"/>
      <c r="E32" s="304"/>
      <c r="F32" s="304"/>
      <c r="G32" s="304"/>
      <c r="H32" s="304"/>
      <c r="I32" s="304"/>
      <c r="J32" s="304"/>
      <c r="K32" s="304"/>
      <c r="L32" s="304"/>
      <c r="M32" s="304"/>
      <c r="N32" s="304"/>
      <c r="O32" s="304"/>
      <c r="P32" s="304"/>
      <c r="Q32" s="304"/>
      <c r="R32" s="304"/>
      <c r="S32" s="304"/>
      <c r="T32" s="304"/>
      <c r="U32" s="304"/>
      <c r="V32" s="304"/>
      <c r="W32" s="278"/>
      <c r="X32" s="278"/>
      <c r="Y32" s="278"/>
      <c r="Z32" s="278"/>
      <c r="AA32" s="278"/>
      <c r="AB32" s="278"/>
      <c r="AC32" s="278"/>
      <c r="AD32" s="278"/>
    </row>
    <row r="33" spans="1:14" ht="15.75" customHeight="1">
      <c r="A33" s="1103">
        <v>12</v>
      </c>
      <c r="B33" s="1102" t="s">
        <v>3521</v>
      </c>
      <c r="C33" s="304"/>
      <c r="D33" s="304"/>
      <c r="E33" s="304"/>
      <c r="F33" s="304"/>
      <c r="G33" s="304"/>
      <c r="H33" s="304"/>
      <c r="I33" s="304"/>
      <c r="J33" s="304"/>
      <c r="K33" s="304"/>
      <c r="L33" s="304"/>
      <c r="M33" s="304"/>
      <c r="N33" s="304"/>
    </row>
    <row r="34" spans="1:14" ht="15.75" customHeight="1">
      <c r="A34" s="1103">
        <v>13</v>
      </c>
      <c r="B34" s="1102" t="s">
        <v>3522</v>
      </c>
      <c r="C34" s="304"/>
      <c r="D34" s="304"/>
      <c r="E34" s="304"/>
      <c r="F34" s="304"/>
      <c r="G34" s="304"/>
      <c r="H34" s="304"/>
      <c r="I34" s="304"/>
      <c r="J34" s="304"/>
      <c r="K34" s="304"/>
      <c r="L34" s="304"/>
      <c r="M34" s="304"/>
      <c r="N34" s="304"/>
    </row>
    <row r="35" spans="1:14" ht="16.5">
      <c r="A35" s="1103">
        <v>14</v>
      </c>
      <c r="B35" s="1102" t="s">
        <v>3523</v>
      </c>
    </row>
    <row r="36" spans="1:14" ht="16.5">
      <c r="A36" s="1103" t="s">
        <v>757</v>
      </c>
      <c r="B36" s="280" t="s">
        <v>3121</v>
      </c>
    </row>
    <row r="37" spans="1:14" ht="16.5">
      <c r="A37" s="303">
        <v>16</v>
      </c>
      <c r="B37" s="350" t="s">
        <v>3438</v>
      </c>
    </row>
    <row r="38" spans="1:14" ht="16.5">
      <c r="A38" s="2761">
        <v>17</v>
      </c>
      <c r="B38" s="2762" t="s">
        <v>6100</v>
      </c>
    </row>
  </sheetData>
  <mergeCells count="25">
    <mergeCell ref="J3:K3"/>
    <mergeCell ref="L3:P3"/>
    <mergeCell ref="Q3:R3"/>
    <mergeCell ref="S3:S4"/>
    <mergeCell ref="T3:T4"/>
    <mergeCell ref="Z3:AA3"/>
    <mergeCell ref="AE3:AE4"/>
    <mergeCell ref="AF3:AF4"/>
    <mergeCell ref="U3:U4"/>
    <mergeCell ref="V3:V4"/>
    <mergeCell ref="W3:W4"/>
    <mergeCell ref="X3:X4"/>
    <mergeCell ref="Y3:Y4"/>
    <mergeCell ref="AB3:AB4"/>
    <mergeCell ref="AC3:AC4"/>
    <mergeCell ref="AD3:AD4"/>
    <mergeCell ref="I3:I4"/>
    <mergeCell ref="G3:G4"/>
    <mergeCell ref="A3:A5"/>
    <mergeCell ref="B3:B4"/>
    <mergeCell ref="C3:C4"/>
    <mergeCell ref="D3:D4"/>
    <mergeCell ref="E3:E4"/>
    <mergeCell ref="F3:F4"/>
    <mergeCell ref="H3:H4"/>
  </mergeCells>
  <phoneticPr fontId="8" type="noConversion"/>
  <dataValidations disablePrompts="1" count="1">
    <dataValidation type="whole" allowBlank="1" showInputMessage="1" showErrorMessage="1" errorTitle="錯誤" error="輸入資料格式錯誤!!" sqref="Z6:Z15" xr:uid="{00000000-0002-0000-0500-000000000000}">
      <formula1>-9.99999999999999E+25</formula1>
      <formula2>9.99999999999999E+25</formula2>
    </dataValidation>
  </dataValidations>
  <pageMargins left="0.28000000000000003" right="0.36"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7">
    <tabColor rgb="FFFFFF00"/>
    <pageSetUpPr fitToPage="1"/>
  </sheetPr>
  <dimension ref="A1:P35"/>
  <sheetViews>
    <sheetView topLeftCell="A10" workbookViewId="0">
      <pane xSplit="3" topLeftCell="G1" activePane="topRight" state="frozen"/>
      <selection activeCell="F11" sqref="A1:K1098"/>
      <selection pane="topRight" activeCell="A34" sqref="A34:B35"/>
    </sheetView>
  </sheetViews>
  <sheetFormatPr defaultColWidth="15.625" defaultRowHeight="15.75"/>
  <cols>
    <col min="1" max="1" width="5.625" style="1038" customWidth="1"/>
    <col min="2" max="2" width="15.625" style="1038" customWidth="1"/>
    <col min="3" max="3" width="35.625" style="1038" customWidth="1"/>
    <col min="4" max="16384" width="15.625" style="1038"/>
  </cols>
  <sheetData>
    <row r="1" spans="1:16" s="1026" customFormat="1" ht="16.5">
      <c r="A1" s="13" t="str">
        <f>+封面!A3&amp;" "&amp;封面!A2</f>
        <v xml:space="preserve">        保險股份有限公司(○○分公司) 年度(月、季、半年)報表</v>
      </c>
      <c r="B1" s="1070"/>
      <c r="C1" s="1070"/>
      <c r="D1" s="1070"/>
      <c r="E1" s="1070"/>
      <c r="F1" s="1070"/>
    </row>
    <row r="2" spans="1:16" s="1026" customFormat="1" ht="16.5">
      <c r="A2" s="1071" t="s">
        <v>3479</v>
      </c>
      <c r="B2" s="1071"/>
      <c r="C2" s="1071"/>
      <c r="D2" s="1071"/>
      <c r="E2" s="1071"/>
      <c r="F2" s="1071"/>
      <c r="G2" s="1027"/>
      <c r="M2" s="1072"/>
      <c r="P2" s="1073" t="s">
        <v>3071</v>
      </c>
    </row>
    <row r="3" spans="1:16" s="1026" customFormat="1">
      <c r="A3" s="3164" t="s">
        <v>1917</v>
      </c>
      <c r="B3" s="3165" t="s">
        <v>3410</v>
      </c>
      <c r="C3" s="3165"/>
      <c r="D3" s="3159" t="s">
        <v>3375</v>
      </c>
      <c r="E3" s="3160"/>
      <c r="F3" s="3160"/>
      <c r="G3" s="3161"/>
      <c r="H3" s="3159" t="s">
        <v>3376</v>
      </c>
      <c r="I3" s="3160"/>
      <c r="J3" s="3160"/>
      <c r="K3" s="3161"/>
      <c r="L3" s="3159" t="s">
        <v>3480</v>
      </c>
      <c r="M3" s="3160"/>
      <c r="N3" s="3160"/>
      <c r="O3" s="3161"/>
      <c r="P3" s="3165" t="s">
        <v>2839</v>
      </c>
    </row>
    <row r="4" spans="1:16" s="1026" customFormat="1" ht="49.5">
      <c r="A4" s="3164"/>
      <c r="B4" s="3165"/>
      <c r="C4" s="3165"/>
      <c r="D4" s="1029" t="s">
        <v>3378</v>
      </c>
      <c r="E4" s="1029" t="s">
        <v>3481</v>
      </c>
      <c r="F4" s="1074" t="s">
        <v>3380</v>
      </c>
      <c r="G4" s="1074" t="s">
        <v>3381</v>
      </c>
      <c r="H4" s="1029" t="s">
        <v>3378</v>
      </c>
      <c r="I4" s="1029" t="s">
        <v>3481</v>
      </c>
      <c r="J4" s="1074" t="s">
        <v>3380</v>
      </c>
      <c r="K4" s="1074" t="s">
        <v>3381</v>
      </c>
      <c r="L4" s="1029" t="s">
        <v>3378</v>
      </c>
      <c r="M4" s="1029" t="s">
        <v>3481</v>
      </c>
      <c r="N4" s="1074" t="s">
        <v>3380</v>
      </c>
      <c r="O4" s="1074" t="s">
        <v>3381</v>
      </c>
      <c r="P4" s="3165"/>
    </row>
    <row r="5" spans="1:16" s="1026" customFormat="1">
      <c r="A5" s="3164"/>
      <c r="B5" s="3166" t="s">
        <v>424</v>
      </c>
      <c r="C5" s="3166"/>
      <c r="D5" s="1011" t="s">
        <v>29</v>
      </c>
      <c r="E5" s="1011" t="s">
        <v>30</v>
      </c>
      <c r="F5" s="1075" t="s">
        <v>758</v>
      </c>
      <c r="G5" s="1075" t="s">
        <v>32</v>
      </c>
      <c r="H5" s="1075" t="s">
        <v>434</v>
      </c>
      <c r="I5" s="1075" t="s">
        <v>175</v>
      </c>
      <c r="J5" s="1075" t="s">
        <v>176</v>
      </c>
      <c r="K5" s="1075" t="s">
        <v>177</v>
      </c>
      <c r="L5" s="1075" t="s">
        <v>178</v>
      </c>
      <c r="M5" s="1075" t="s">
        <v>179</v>
      </c>
      <c r="N5" s="1075" t="s">
        <v>180</v>
      </c>
      <c r="O5" s="1075" t="s">
        <v>418</v>
      </c>
      <c r="P5" s="1075" t="s">
        <v>419</v>
      </c>
    </row>
    <row r="6" spans="1:16" s="1026" customFormat="1" ht="16.5">
      <c r="A6" s="1031">
        <v>1</v>
      </c>
      <c r="B6" s="3163" t="s">
        <v>3482</v>
      </c>
      <c r="C6" s="1035" t="s">
        <v>3483</v>
      </c>
      <c r="D6" s="1076"/>
      <c r="E6" s="1077"/>
      <c r="F6" s="1076"/>
      <c r="G6" s="1076"/>
      <c r="H6" s="1076"/>
      <c r="I6" s="1077"/>
      <c r="J6" s="1076"/>
      <c r="K6" s="1076"/>
      <c r="L6" s="1076"/>
      <c r="M6" s="1077"/>
      <c r="N6" s="1076"/>
      <c r="O6" s="1076"/>
      <c r="P6" s="1078"/>
    </row>
    <row r="7" spans="1:16" s="1026" customFormat="1" ht="16.5">
      <c r="A7" s="1031">
        <v>2</v>
      </c>
      <c r="B7" s="3163"/>
      <c r="C7" s="1035" t="s">
        <v>3484</v>
      </c>
      <c r="D7" s="1076"/>
      <c r="E7" s="1077"/>
      <c r="F7" s="1076"/>
      <c r="G7" s="1076"/>
      <c r="H7" s="1076"/>
      <c r="I7" s="1077"/>
      <c r="J7" s="1076"/>
      <c r="K7" s="1076"/>
      <c r="L7" s="1076"/>
      <c r="M7" s="1077"/>
      <c r="N7" s="1076"/>
      <c r="O7" s="1076"/>
      <c r="P7" s="1078"/>
    </row>
    <row r="8" spans="1:16" s="1026" customFormat="1" ht="16.5">
      <c r="A8" s="1031">
        <v>3</v>
      </c>
      <c r="B8" s="3163"/>
      <c r="C8" s="1035" t="s">
        <v>3485</v>
      </c>
      <c r="D8" s="1076"/>
      <c r="E8" s="1077"/>
      <c r="F8" s="1076"/>
      <c r="G8" s="1076"/>
      <c r="H8" s="1076"/>
      <c r="I8" s="1077"/>
      <c r="J8" s="1076"/>
      <c r="K8" s="1076"/>
      <c r="L8" s="1076"/>
      <c r="M8" s="1077"/>
      <c r="N8" s="1076"/>
      <c r="O8" s="1076"/>
      <c r="P8" s="1078"/>
    </row>
    <row r="9" spans="1:16" s="1026" customFormat="1" ht="16.5">
      <c r="A9" s="1031">
        <v>4</v>
      </c>
      <c r="B9" s="3163"/>
      <c r="C9" s="1035" t="s">
        <v>3486</v>
      </c>
      <c r="D9" s="1076"/>
      <c r="E9" s="1077"/>
      <c r="F9" s="1076"/>
      <c r="G9" s="1076"/>
      <c r="H9" s="1076"/>
      <c r="I9" s="1077"/>
      <c r="J9" s="1076"/>
      <c r="K9" s="1076"/>
      <c r="L9" s="1076"/>
      <c r="M9" s="1077"/>
      <c r="N9" s="1076"/>
      <c r="O9" s="1076"/>
      <c r="P9" s="1078"/>
    </row>
    <row r="10" spans="1:16" s="1026" customFormat="1" ht="16.5">
      <c r="A10" s="1031">
        <v>5</v>
      </c>
      <c r="B10" s="3163"/>
      <c r="C10" s="1035" t="s">
        <v>3487</v>
      </c>
      <c r="D10" s="1076"/>
      <c r="E10" s="1077"/>
      <c r="F10" s="1076"/>
      <c r="G10" s="1076"/>
      <c r="H10" s="1076"/>
      <c r="I10" s="1077"/>
      <c r="J10" s="1076"/>
      <c r="K10" s="1076"/>
      <c r="L10" s="1076"/>
      <c r="M10" s="1077"/>
      <c r="N10" s="1076"/>
      <c r="O10" s="1076"/>
      <c r="P10" s="1078"/>
    </row>
    <row r="11" spans="1:16" s="1026" customFormat="1" ht="16.5">
      <c r="A11" s="1031">
        <v>6</v>
      </c>
      <c r="B11" s="3163"/>
      <c r="C11" s="1035" t="s">
        <v>3488</v>
      </c>
      <c r="D11" s="1076"/>
      <c r="E11" s="1077"/>
      <c r="F11" s="1076"/>
      <c r="G11" s="1076"/>
      <c r="H11" s="1076"/>
      <c r="I11" s="1077"/>
      <c r="J11" s="1076"/>
      <c r="K11" s="1076"/>
      <c r="L11" s="1076"/>
      <c r="M11" s="1077"/>
      <c r="N11" s="1076"/>
      <c r="O11" s="1076"/>
      <c r="P11" s="1078"/>
    </row>
    <row r="12" spans="1:16" s="1026" customFormat="1" ht="16.5">
      <c r="A12" s="1031">
        <v>7</v>
      </c>
      <c r="B12" s="3163"/>
      <c r="C12" s="1035" t="s">
        <v>3489</v>
      </c>
      <c r="D12" s="1076"/>
      <c r="E12" s="1077"/>
      <c r="F12" s="1076"/>
      <c r="G12" s="1076"/>
      <c r="H12" s="1076"/>
      <c r="I12" s="1077"/>
      <c r="J12" s="1076"/>
      <c r="K12" s="1076"/>
      <c r="L12" s="1076"/>
      <c r="M12" s="1077"/>
      <c r="N12" s="1076"/>
      <c r="O12" s="1076"/>
      <c r="P12" s="1078"/>
    </row>
    <row r="13" spans="1:16" s="1026" customFormat="1" ht="16.5">
      <c r="A13" s="1031">
        <v>8</v>
      </c>
      <c r="B13" s="3163"/>
      <c r="C13" s="1035" t="s">
        <v>3490</v>
      </c>
      <c r="D13" s="1076"/>
      <c r="E13" s="1077"/>
      <c r="F13" s="1076"/>
      <c r="G13" s="1076"/>
      <c r="H13" s="1079"/>
      <c r="I13" s="1080"/>
      <c r="J13" s="1079"/>
      <c r="K13" s="1079"/>
      <c r="L13" s="1076"/>
      <c r="M13" s="1077"/>
      <c r="N13" s="1076"/>
      <c r="O13" s="1076"/>
      <c r="P13" s="1078"/>
    </row>
    <row r="14" spans="1:16" s="1026" customFormat="1" ht="16.5">
      <c r="A14" s="1031">
        <v>9</v>
      </c>
      <c r="B14" s="3163"/>
      <c r="C14" s="1035" t="s">
        <v>3491</v>
      </c>
      <c r="D14" s="1076"/>
      <c r="E14" s="1077"/>
      <c r="F14" s="1076"/>
      <c r="G14" s="1076"/>
      <c r="H14" s="1079"/>
      <c r="I14" s="1080"/>
      <c r="J14" s="1079"/>
      <c r="K14" s="1079"/>
      <c r="L14" s="1076"/>
      <c r="M14" s="1077"/>
      <c r="N14" s="1076"/>
      <c r="O14" s="1076"/>
      <c r="P14" s="1078"/>
    </row>
    <row r="15" spans="1:16" s="1026" customFormat="1" ht="16.5">
      <c r="A15" s="1031">
        <v>10</v>
      </c>
      <c r="B15" s="3163"/>
      <c r="C15" s="1035" t="s">
        <v>3492</v>
      </c>
      <c r="D15" s="1076"/>
      <c r="E15" s="1077"/>
      <c r="F15" s="1076"/>
      <c r="G15" s="1076"/>
      <c r="H15" s="1076"/>
      <c r="I15" s="1077"/>
      <c r="J15" s="1076"/>
      <c r="K15" s="1076"/>
      <c r="L15" s="1076"/>
      <c r="M15" s="1077"/>
      <c r="N15" s="1076"/>
      <c r="O15" s="1076"/>
      <c r="P15" s="1078"/>
    </row>
    <row r="16" spans="1:16" s="1026" customFormat="1" ht="16.5">
      <c r="A16" s="1031">
        <v>11</v>
      </c>
      <c r="B16" s="3163"/>
      <c r="C16" s="1035" t="s">
        <v>3493</v>
      </c>
      <c r="D16" s="1076"/>
      <c r="E16" s="1077"/>
      <c r="F16" s="1076"/>
      <c r="G16" s="1076"/>
      <c r="H16" s="1076"/>
      <c r="I16" s="1077"/>
      <c r="J16" s="1076"/>
      <c r="K16" s="1076"/>
      <c r="L16" s="1076"/>
      <c r="M16" s="1077"/>
      <c r="N16" s="1076"/>
      <c r="O16" s="1076"/>
      <c r="P16" s="1078"/>
    </row>
    <row r="17" spans="1:16" s="1026" customFormat="1" ht="16.5">
      <c r="A17" s="1031">
        <v>12</v>
      </c>
      <c r="B17" s="3163"/>
      <c r="C17" s="1035" t="s">
        <v>3494</v>
      </c>
      <c r="D17" s="1076"/>
      <c r="E17" s="1077"/>
      <c r="F17" s="1076"/>
      <c r="G17" s="1076"/>
      <c r="H17" s="1076"/>
      <c r="I17" s="1077"/>
      <c r="J17" s="1076"/>
      <c r="K17" s="1076"/>
      <c r="L17" s="1076"/>
      <c r="M17" s="1077"/>
      <c r="N17" s="1076"/>
      <c r="O17" s="1076"/>
      <c r="P17" s="1078"/>
    </row>
    <row r="18" spans="1:16" s="1026" customFormat="1" ht="16.5">
      <c r="A18" s="1031">
        <v>13</v>
      </c>
      <c r="B18" s="3163"/>
      <c r="C18" s="1035" t="s">
        <v>3495</v>
      </c>
      <c r="D18" s="1076"/>
      <c r="E18" s="1077"/>
      <c r="F18" s="1076"/>
      <c r="G18" s="1076"/>
      <c r="H18" s="1076"/>
      <c r="I18" s="1077"/>
      <c r="J18" s="1076"/>
      <c r="K18" s="1076"/>
      <c r="L18" s="1076"/>
      <c r="M18" s="1077"/>
      <c r="N18" s="1076"/>
      <c r="O18" s="1076"/>
      <c r="P18" s="1078"/>
    </row>
    <row r="19" spans="1:16" s="1026" customFormat="1">
      <c r="A19" s="1031">
        <v>14</v>
      </c>
      <c r="B19" s="3163"/>
      <c r="C19" s="18" t="s">
        <v>741</v>
      </c>
      <c r="D19" s="1076"/>
      <c r="E19" s="1077"/>
      <c r="F19" s="1076"/>
      <c r="G19" s="1076"/>
      <c r="H19" s="1076"/>
      <c r="I19" s="1077"/>
      <c r="J19" s="1076"/>
      <c r="K19" s="1076"/>
      <c r="L19" s="1076"/>
      <c r="M19" s="1077"/>
      <c r="N19" s="1076"/>
      <c r="O19" s="1076"/>
      <c r="P19" s="1078"/>
    </row>
    <row r="20" spans="1:16" s="1026" customFormat="1" ht="16.5">
      <c r="A20" s="1031">
        <v>15</v>
      </c>
      <c r="B20" s="3163"/>
      <c r="C20" s="1035" t="s">
        <v>3443</v>
      </c>
      <c r="D20" s="1076"/>
      <c r="E20" s="1077"/>
      <c r="F20" s="1076"/>
      <c r="G20" s="1076"/>
      <c r="H20" s="1076"/>
      <c r="I20" s="1077"/>
      <c r="J20" s="1076"/>
      <c r="K20" s="1076"/>
      <c r="L20" s="1076"/>
      <c r="M20" s="1077"/>
      <c r="N20" s="1076"/>
      <c r="O20" s="1076"/>
      <c r="P20" s="1078"/>
    </row>
    <row r="21" spans="1:16" s="1026" customFormat="1" ht="16.5">
      <c r="A21" s="1031">
        <v>16</v>
      </c>
      <c r="B21" s="3163" t="s">
        <v>3429</v>
      </c>
      <c r="C21" s="1035" t="s">
        <v>3496</v>
      </c>
      <c r="D21" s="1076"/>
      <c r="E21" s="1077"/>
      <c r="F21" s="1076"/>
      <c r="G21" s="1076"/>
      <c r="H21" s="1076"/>
      <c r="I21" s="1077"/>
      <c r="J21" s="1076"/>
      <c r="K21" s="1076"/>
      <c r="L21" s="1076"/>
      <c r="M21" s="1077"/>
      <c r="N21" s="1076"/>
      <c r="O21" s="1076"/>
      <c r="P21" s="1078"/>
    </row>
    <row r="22" spans="1:16" s="1026" customFormat="1" ht="16.5">
      <c r="A22" s="1031">
        <v>17</v>
      </c>
      <c r="B22" s="3163"/>
      <c r="C22" s="1035" t="s">
        <v>3497</v>
      </c>
      <c r="D22" s="1076"/>
      <c r="E22" s="1077"/>
      <c r="F22" s="1076"/>
      <c r="G22" s="1076"/>
      <c r="H22" s="1076"/>
      <c r="I22" s="1077"/>
      <c r="J22" s="1076"/>
      <c r="K22" s="1076"/>
      <c r="L22" s="1076"/>
      <c r="M22" s="1077"/>
      <c r="N22" s="1076"/>
      <c r="O22" s="1076"/>
      <c r="P22" s="1078"/>
    </row>
    <row r="23" spans="1:16" s="1026" customFormat="1" ht="16.5">
      <c r="A23" s="1031">
        <v>18</v>
      </c>
      <c r="B23" s="3167" t="s">
        <v>3432</v>
      </c>
      <c r="C23" s="1032" t="s">
        <v>3014</v>
      </c>
      <c r="D23" s="1076"/>
      <c r="E23" s="1077"/>
      <c r="F23" s="1076"/>
      <c r="G23" s="1076"/>
      <c r="H23" s="1076"/>
      <c r="I23" s="1077"/>
      <c r="J23" s="1076"/>
      <c r="K23" s="1076"/>
      <c r="L23" s="1076"/>
      <c r="M23" s="1077"/>
      <c r="N23" s="1076"/>
      <c r="O23" s="1076"/>
      <c r="P23" s="1078"/>
    </row>
    <row r="24" spans="1:16" s="1026" customFormat="1" ht="16.5">
      <c r="A24" s="1031">
        <v>19</v>
      </c>
      <c r="B24" s="3167"/>
      <c r="C24" s="20" t="s">
        <v>3433</v>
      </c>
      <c r="D24" s="1076"/>
      <c r="E24" s="1077"/>
      <c r="F24" s="1076"/>
      <c r="G24" s="1076"/>
      <c r="H24" s="1076"/>
      <c r="I24" s="1077"/>
      <c r="J24" s="1076"/>
      <c r="K24" s="1076"/>
      <c r="L24" s="1076"/>
      <c r="M24" s="1077"/>
      <c r="N24" s="1076"/>
      <c r="O24" s="1076"/>
      <c r="P24" s="1078"/>
    </row>
    <row r="25" spans="1:16" s="1026" customFormat="1" ht="16.5">
      <c r="A25" s="1031">
        <v>20</v>
      </c>
      <c r="B25" s="3167"/>
      <c r="C25" s="20" t="s">
        <v>3434</v>
      </c>
      <c r="D25" s="1076"/>
      <c r="E25" s="1077"/>
      <c r="F25" s="1076"/>
      <c r="G25" s="1076"/>
      <c r="H25" s="1076"/>
      <c r="I25" s="1077"/>
      <c r="J25" s="1076"/>
      <c r="K25" s="1076"/>
      <c r="L25" s="1076"/>
      <c r="M25" s="1077"/>
      <c r="N25" s="1076"/>
      <c r="O25" s="1076"/>
      <c r="P25" s="1078"/>
    </row>
    <row r="26" spans="1:16" s="1026" customFormat="1" ht="16.5">
      <c r="A26" s="1031">
        <v>21</v>
      </c>
      <c r="B26" s="3167"/>
      <c r="C26" s="18" t="s">
        <v>3027</v>
      </c>
      <c r="D26" s="1076"/>
      <c r="E26" s="1077"/>
      <c r="F26" s="1076"/>
      <c r="G26" s="1076"/>
      <c r="H26" s="1076"/>
      <c r="I26" s="1077"/>
      <c r="J26" s="1076"/>
      <c r="K26" s="1076"/>
      <c r="L26" s="1076"/>
      <c r="M26" s="1077"/>
      <c r="N26" s="1076"/>
      <c r="O26" s="1076"/>
      <c r="P26" s="1078"/>
    </row>
    <row r="27" spans="1:16" s="1026" customFormat="1" ht="16.5">
      <c r="A27" s="1031">
        <v>22</v>
      </c>
      <c r="B27" s="3167"/>
      <c r="C27" s="19" t="s">
        <v>3498</v>
      </c>
      <c r="D27" s="1076"/>
      <c r="E27" s="1077"/>
      <c r="F27" s="1076"/>
      <c r="G27" s="1076"/>
      <c r="H27" s="1076"/>
      <c r="I27" s="1077"/>
      <c r="J27" s="1076"/>
      <c r="K27" s="1076"/>
      <c r="L27" s="1076"/>
      <c r="M27" s="1077"/>
      <c r="N27" s="1076"/>
      <c r="O27" s="1076"/>
      <c r="P27" s="1078"/>
    </row>
    <row r="28" spans="1:16" s="1026" customFormat="1">
      <c r="A28" s="1031">
        <v>23</v>
      </c>
      <c r="B28" s="3162" t="s">
        <v>3499</v>
      </c>
      <c r="C28" s="3162"/>
      <c r="D28" s="1076"/>
      <c r="E28" s="1077"/>
      <c r="F28" s="1076"/>
      <c r="G28" s="1076"/>
      <c r="H28" s="1076"/>
      <c r="I28" s="1077"/>
      <c r="J28" s="1076"/>
      <c r="K28" s="1076"/>
      <c r="L28" s="1076"/>
      <c r="M28" s="1077"/>
      <c r="N28" s="1076"/>
      <c r="O28" s="1076"/>
      <c r="P28" s="1078"/>
    </row>
    <row r="29" spans="1:16" s="1026" customFormat="1" ht="16.5" thickBot="1">
      <c r="A29" s="303"/>
      <c r="B29" s="350"/>
    </row>
    <row r="30" spans="1:16" s="1026" customFormat="1" ht="33">
      <c r="A30" s="2763">
        <f>A28+1</f>
        <v>24</v>
      </c>
      <c r="B30" s="3157" t="s">
        <v>6101</v>
      </c>
      <c r="C30" s="2764" t="s">
        <v>6102</v>
      </c>
      <c r="D30" s="2765"/>
      <c r="E30" s="2766"/>
      <c r="F30" s="2765"/>
      <c r="G30" s="2765"/>
      <c r="H30" s="2767"/>
      <c r="I30" s="2766"/>
      <c r="J30" s="2765"/>
      <c r="K30" s="2765"/>
      <c r="L30" s="2765"/>
      <c r="M30" s="2766"/>
      <c r="N30" s="2765"/>
      <c r="O30" s="2765"/>
      <c r="P30" s="2768"/>
    </row>
    <row r="31" spans="1:16" s="1026" customFormat="1" ht="38.25" thickBot="1">
      <c r="A31" s="2769">
        <f>A30+1</f>
        <v>25</v>
      </c>
      <c r="B31" s="3158"/>
      <c r="C31" s="2770" t="s">
        <v>6103</v>
      </c>
      <c r="D31" s="2771"/>
      <c r="E31" s="2772"/>
      <c r="F31" s="2771"/>
      <c r="G31" s="2771"/>
      <c r="H31" s="2773"/>
      <c r="I31" s="2772"/>
      <c r="J31" s="2771"/>
      <c r="K31" s="2771"/>
      <c r="L31" s="2771"/>
      <c r="M31" s="2772"/>
      <c r="N31" s="2771"/>
      <c r="O31" s="2771"/>
      <c r="P31" s="2774"/>
    </row>
    <row r="32" spans="1:16" s="1026" customFormat="1" ht="16.5">
      <c r="A32" s="1230" t="s">
        <v>4059</v>
      </c>
      <c r="B32" s="1240"/>
    </row>
    <row r="33" spans="1:2" s="1026" customFormat="1" ht="16.5">
      <c r="A33" s="1230">
        <v>1</v>
      </c>
      <c r="B33" s="1240" t="s">
        <v>6104</v>
      </c>
    </row>
    <row r="34" spans="1:2" ht="16.5">
      <c r="A34" s="2775">
        <v>2</v>
      </c>
      <c r="B34" s="2776" t="s">
        <v>6105</v>
      </c>
    </row>
    <row r="35" spans="1:2" ht="16.5">
      <c r="A35" s="2775">
        <v>3</v>
      </c>
      <c r="B35" s="2776" t="s">
        <v>6106</v>
      </c>
    </row>
  </sheetData>
  <mergeCells count="12">
    <mergeCell ref="P3:P4"/>
    <mergeCell ref="B5:C5"/>
    <mergeCell ref="B6:B20"/>
    <mergeCell ref="B3:C4"/>
    <mergeCell ref="B23:B27"/>
    <mergeCell ref="D3:G3"/>
    <mergeCell ref="H3:K3"/>
    <mergeCell ref="B30:B31"/>
    <mergeCell ref="L3:O3"/>
    <mergeCell ref="B28:C28"/>
    <mergeCell ref="B21:B22"/>
    <mergeCell ref="A3:A5"/>
  </mergeCells>
  <phoneticPr fontId="8" type="noConversion"/>
  <dataValidations count="2">
    <dataValidation type="decimal" allowBlank="1" showInputMessage="1" showErrorMessage="1" errorTitle="錯誤" error="輸入資料格式錯誤!!" sqref="E6:E28 M6:M28 I6:I28" xr:uid="{00000000-0002-0000-0600-000000000000}">
      <formula1>-999999999999999000</formula1>
      <formula2>999999999999999000</formula2>
    </dataValidation>
    <dataValidation type="whole" allowBlank="1" showInputMessage="1" showErrorMessage="1" errorTitle="錯誤" error="輸入資料格式錯誤!!" sqref="D6:D28 J6:L28 N6:O28 F6:H28" xr:uid="{00000000-0002-0000-0600-000001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2" orientation="landscape"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7">
    <tabColor rgb="FFFFFF00"/>
  </sheetPr>
  <dimension ref="A1:AD1098"/>
  <sheetViews>
    <sheetView view="pageBreakPreview" topLeftCell="A16" zoomScaleNormal="100" zoomScaleSheetLayoutView="100" workbookViewId="0">
      <selection activeCell="A39" sqref="A39:B41"/>
    </sheetView>
  </sheetViews>
  <sheetFormatPr defaultColWidth="15.625" defaultRowHeight="15.75"/>
  <cols>
    <col min="1" max="1" width="5.625" style="1216" customWidth="1"/>
    <col min="2" max="30" width="15.625" style="1216" customWidth="1"/>
    <col min="31" max="16384" width="15.625" style="1217"/>
  </cols>
  <sheetData>
    <row r="1" spans="1:30" ht="16.5">
      <c r="A1" s="2259" t="str">
        <f>+封面!A3&amp;" "&amp;封面!A2</f>
        <v xml:space="preserve">        保險股份有限公司(○○分公司) 年度(月、季、半年)報表</v>
      </c>
      <c r="B1" s="2296"/>
      <c r="C1" s="2296"/>
      <c r="D1" s="2296"/>
      <c r="E1" s="2296"/>
      <c r="F1" s="2302"/>
      <c r="G1" s="2302"/>
      <c r="H1" s="2302"/>
      <c r="I1" s="2302"/>
      <c r="J1" s="2302"/>
      <c r="K1" s="2302"/>
      <c r="T1" s="1230" t="s">
        <v>297</v>
      </c>
      <c r="U1" s="1230"/>
      <c r="V1" s="1230"/>
      <c r="W1" s="1230"/>
      <c r="X1" s="1230"/>
    </row>
    <row r="2" spans="1:30" ht="16.5">
      <c r="A2" s="2303" t="s">
        <v>5267</v>
      </c>
      <c r="B2" s="2304"/>
      <c r="C2" s="2304"/>
      <c r="D2" s="2304"/>
      <c r="E2" s="2304"/>
      <c r="F2" s="2302"/>
      <c r="G2" s="2302"/>
      <c r="H2" s="2302"/>
      <c r="I2" s="2302"/>
      <c r="J2" s="2302"/>
      <c r="K2" s="2302"/>
      <c r="T2" s="1230"/>
      <c r="U2" s="1230"/>
      <c r="V2" s="1230"/>
      <c r="W2" s="1230"/>
      <c r="X2" s="1230"/>
      <c r="Y2" s="1217"/>
      <c r="AC2" s="1220" t="s">
        <v>4078</v>
      </c>
    </row>
    <row r="3" spans="1:30">
      <c r="A3" s="3171" t="s">
        <v>5268</v>
      </c>
      <c r="B3" s="3169" t="s">
        <v>5269</v>
      </c>
      <c r="C3" s="3169"/>
      <c r="D3" s="3169"/>
      <c r="E3" s="3169"/>
      <c r="F3" s="3169"/>
      <c r="G3" s="3169" t="s">
        <v>5270</v>
      </c>
      <c r="H3" s="3169" t="s">
        <v>5271</v>
      </c>
      <c r="I3" s="3169" t="s">
        <v>5272</v>
      </c>
      <c r="J3" s="3169" t="s">
        <v>5273</v>
      </c>
      <c r="K3" s="3169" t="s">
        <v>5274</v>
      </c>
      <c r="L3" s="3168" t="s">
        <v>4079</v>
      </c>
      <c r="M3" s="3168" t="s">
        <v>4038</v>
      </c>
      <c r="N3" s="3168" t="s">
        <v>4040</v>
      </c>
      <c r="O3" s="3168" t="s">
        <v>4041</v>
      </c>
      <c r="P3" s="3168" t="s">
        <v>4080</v>
      </c>
      <c r="Q3" s="3168" t="s">
        <v>4081</v>
      </c>
      <c r="R3" s="3168" t="s">
        <v>4082</v>
      </c>
      <c r="S3" s="3168" t="s">
        <v>4083</v>
      </c>
      <c r="T3" s="3168"/>
      <c r="U3" s="3168"/>
      <c r="V3" s="3168" t="s">
        <v>4084</v>
      </c>
      <c r="W3" s="3168" t="s">
        <v>4049</v>
      </c>
      <c r="X3" s="3168"/>
      <c r="Y3" s="3168" t="s">
        <v>4085</v>
      </c>
      <c r="Z3" s="3168" t="s">
        <v>4051</v>
      </c>
      <c r="AA3" s="3168" t="s">
        <v>4086</v>
      </c>
      <c r="AB3" s="3168" t="s">
        <v>4087</v>
      </c>
      <c r="AC3" s="3168" t="s">
        <v>4026</v>
      </c>
    </row>
    <row r="4" spans="1:30" ht="33">
      <c r="A4" s="3171"/>
      <c r="B4" s="2305" t="s">
        <v>5275</v>
      </c>
      <c r="C4" s="2305" t="s">
        <v>5276</v>
      </c>
      <c r="D4" s="2305" t="s">
        <v>5277</v>
      </c>
      <c r="E4" s="2305" t="s">
        <v>5278</v>
      </c>
      <c r="F4" s="2306" t="s">
        <v>5279</v>
      </c>
      <c r="G4" s="3169"/>
      <c r="H4" s="3169"/>
      <c r="I4" s="3169"/>
      <c r="J4" s="3169"/>
      <c r="K4" s="3169"/>
      <c r="L4" s="3168"/>
      <c r="M4" s="3168"/>
      <c r="N4" s="3168"/>
      <c r="O4" s="3168"/>
      <c r="P4" s="3170"/>
      <c r="Q4" s="3168"/>
      <c r="R4" s="3168"/>
      <c r="S4" s="1221" t="s">
        <v>4088</v>
      </c>
      <c r="T4" s="1221" t="s">
        <v>4089</v>
      </c>
      <c r="U4" s="1221" t="s">
        <v>4090</v>
      </c>
      <c r="V4" s="3168"/>
      <c r="W4" s="1221" t="s">
        <v>4057</v>
      </c>
      <c r="X4" s="1221" t="s">
        <v>4058</v>
      </c>
      <c r="Y4" s="3170"/>
      <c r="Z4" s="3168"/>
      <c r="AA4" s="3168"/>
      <c r="AB4" s="3168"/>
      <c r="AC4" s="3168"/>
    </row>
    <row r="5" spans="1:30">
      <c r="A5" s="3171"/>
      <c r="B5" s="2307" t="s">
        <v>424</v>
      </c>
      <c r="C5" s="2307" t="s">
        <v>425</v>
      </c>
      <c r="D5" s="2307" t="s">
        <v>171</v>
      </c>
      <c r="E5" s="2307" t="s">
        <v>172</v>
      </c>
      <c r="F5" s="2307" t="s">
        <v>173</v>
      </c>
      <c r="G5" s="2307" t="s">
        <v>174</v>
      </c>
      <c r="H5" s="2307" t="s">
        <v>175</v>
      </c>
      <c r="I5" s="2307" t="s">
        <v>176</v>
      </c>
      <c r="J5" s="2307" t="s">
        <v>177</v>
      </c>
      <c r="K5" s="2307" t="s">
        <v>178</v>
      </c>
      <c r="L5" s="1243" t="s">
        <v>179</v>
      </c>
      <c r="M5" s="1243" t="s">
        <v>180</v>
      </c>
      <c r="N5" s="1243" t="s">
        <v>418</v>
      </c>
      <c r="O5" s="1243" t="s">
        <v>419</v>
      </c>
      <c r="P5" s="1243" t="s">
        <v>420</v>
      </c>
      <c r="Q5" s="1243" t="s">
        <v>421</v>
      </c>
      <c r="R5" s="1243" t="s">
        <v>422</v>
      </c>
      <c r="S5" s="1243" t="s">
        <v>426</v>
      </c>
      <c r="T5" s="1243" t="s">
        <v>427</v>
      </c>
      <c r="U5" s="1243" t="s">
        <v>428</v>
      </c>
      <c r="V5" s="1243" t="s">
        <v>429</v>
      </c>
      <c r="W5" s="1243" t="s">
        <v>658</v>
      </c>
      <c r="X5" s="1243" t="s">
        <v>143</v>
      </c>
      <c r="Y5" s="1243" t="s">
        <v>144</v>
      </c>
      <c r="Z5" s="1243" t="s">
        <v>301</v>
      </c>
      <c r="AA5" s="1243" t="s">
        <v>302</v>
      </c>
      <c r="AB5" s="1243" t="s">
        <v>303</v>
      </c>
      <c r="AC5" s="1243" t="s">
        <v>304</v>
      </c>
    </row>
    <row r="6" spans="1:30">
      <c r="A6" s="2308">
        <v>1</v>
      </c>
      <c r="B6" s="2309"/>
      <c r="C6" s="2310"/>
      <c r="D6" s="2310"/>
      <c r="E6" s="2310"/>
      <c r="F6" s="2310"/>
      <c r="G6" s="2310"/>
      <c r="H6" s="2310"/>
      <c r="I6" s="2310"/>
      <c r="J6" s="2310"/>
      <c r="K6" s="2310"/>
      <c r="L6" s="1244"/>
      <c r="M6" s="1244"/>
      <c r="N6" s="1244"/>
      <c r="O6" s="1244"/>
      <c r="P6" s="1227"/>
      <c r="Q6" s="1228"/>
      <c r="R6" s="1227"/>
      <c r="S6" s="1245"/>
      <c r="T6" s="1245"/>
      <c r="U6" s="1245"/>
      <c r="V6" s="1245"/>
      <c r="W6" s="1246">
        <f>+V6-U6</f>
        <v>0</v>
      </c>
      <c r="X6" s="1246">
        <f>+U6-AA6</f>
        <v>0</v>
      </c>
      <c r="Y6" s="1227"/>
      <c r="Z6" s="1244"/>
      <c r="AA6" s="1244"/>
      <c r="AB6" s="1244"/>
      <c r="AC6" s="1244"/>
    </row>
    <row r="7" spans="1:30">
      <c r="A7" s="2308">
        <v>2</v>
      </c>
      <c r="B7" s="2309"/>
      <c r="C7" s="2310"/>
      <c r="D7" s="2310"/>
      <c r="E7" s="2310"/>
      <c r="F7" s="2310"/>
      <c r="G7" s="2310"/>
      <c r="H7" s="2310"/>
      <c r="I7" s="2310"/>
      <c r="J7" s="2310"/>
      <c r="K7" s="2310"/>
      <c r="L7" s="1244"/>
      <c r="M7" s="1244"/>
      <c r="N7" s="1244"/>
      <c r="O7" s="1244"/>
      <c r="P7" s="1227"/>
      <c r="Q7" s="1228"/>
      <c r="R7" s="1227"/>
      <c r="S7" s="1245"/>
      <c r="T7" s="1245"/>
      <c r="U7" s="1245"/>
      <c r="V7" s="1245"/>
      <c r="W7" s="1246">
        <f t="shared" ref="W7:W15" si="0">+V7-U7</f>
        <v>0</v>
      </c>
      <c r="X7" s="1246">
        <f t="shared" ref="X7:X14" si="1">+U7-AA7</f>
        <v>0</v>
      </c>
      <c r="Y7" s="1227"/>
      <c r="Z7" s="1244"/>
      <c r="AA7" s="1244"/>
      <c r="AB7" s="1244"/>
      <c r="AC7" s="1244"/>
    </row>
    <row r="8" spans="1:30">
      <c r="A8" s="2308">
        <v>3</v>
      </c>
      <c r="B8" s="2309"/>
      <c r="C8" s="2310"/>
      <c r="D8" s="2310"/>
      <c r="E8" s="2310"/>
      <c r="F8" s="2310"/>
      <c r="G8" s="2310"/>
      <c r="H8" s="2310"/>
      <c r="I8" s="2310"/>
      <c r="J8" s="2310"/>
      <c r="K8" s="2310"/>
      <c r="L8" s="1244"/>
      <c r="M8" s="1244"/>
      <c r="N8" s="1244"/>
      <c r="O8" s="1244"/>
      <c r="P8" s="1227"/>
      <c r="Q8" s="1228"/>
      <c r="R8" s="1227"/>
      <c r="S8" s="1245"/>
      <c r="T8" s="1245"/>
      <c r="U8" s="1245"/>
      <c r="V8" s="1245"/>
      <c r="W8" s="1246">
        <f t="shared" si="0"/>
        <v>0</v>
      </c>
      <c r="X8" s="1246">
        <f t="shared" si="1"/>
        <v>0</v>
      </c>
      <c r="Y8" s="1227"/>
      <c r="Z8" s="1244"/>
      <c r="AA8" s="1244"/>
      <c r="AB8" s="1244"/>
      <c r="AC8" s="1244"/>
    </row>
    <row r="9" spans="1:30">
      <c r="A9" s="2308">
        <v>4</v>
      </c>
      <c r="B9" s="2309"/>
      <c r="C9" s="2310"/>
      <c r="D9" s="2310"/>
      <c r="E9" s="2310"/>
      <c r="F9" s="2310"/>
      <c r="G9" s="2310"/>
      <c r="H9" s="2310"/>
      <c r="I9" s="2310"/>
      <c r="J9" s="2310"/>
      <c r="K9" s="2310"/>
      <c r="L9" s="1244"/>
      <c r="M9" s="1244"/>
      <c r="N9" s="1244"/>
      <c r="O9" s="1244"/>
      <c r="P9" s="1227"/>
      <c r="Q9" s="1228"/>
      <c r="R9" s="1227"/>
      <c r="S9" s="1245"/>
      <c r="T9" s="1245"/>
      <c r="U9" s="1245"/>
      <c r="V9" s="1245"/>
      <c r="W9" s="1246">
        <f t="shared" si="0"/>
        <v>0</v>
      </c>
      <c r="X9" s="1246">
        <f t="shared" si="1"/>
        <v>0</v>
      </c>
      <c r="Y9" s="1227"/>
      <c r="Z9" s="1244"/>
      <c r="AA9" s="1244"/>
      <c r="AB9" s="1244"/>
      <c r="AC9" s="1244"/>
    </row>
    <row r="10" spans="1:30">
      <c r="A10" s="2308">
        <v>5</v>
      </c>
      <c r="B10" s="2309"/>
      <c r="C10" s="2310"/>
      <c r="D10" s="2310"/>
      <c r="E10" s="2310"/>
      <c r="F10" s="2310"/>
      <c r="G10" s="2310"/>
      <c r="H10" s="2310"/>
      <c r="I10" s="2310"/>
      <c r="J10" s="2310"/>
      <c r="K10" s="2310"/>
      <c r="L10" s="1244"/>
      <c r="M10" s="1244"/>
      <c r="N10" s="1244"/>
      <c r="O10" s="1244"/>
      <c r="P10" s="1227"/>
      <c r="Q10" s="1228"/>
      <c r="R10" s="1227"/>
      <c r="S10" s="1245"/>
      <c r="T10" s="1245"/>
      <c r="U10" s="1245"/>
      <c r="V10" s="1245"/>
      <c r="W10" s="1246">
        <f t="shared" si="0"/>
        <v>0</v>
      </c>
      <c r="X10" s="1246">
        <f t="shared" si="1"/>
        <v>0</v>
      </c>
      <c r="Y10" s="1227"/>
      <c r="Z10" s="1244"/>
      <c r="AA10" s="1244"/>
      <c r="AB10" s="1244"/>
      <c r="AC10" s="1244"/>
    </row>
    <row r="11" spans="1:30">
      <c r="A11" s="2308">
        <v>6</v>
      </c>
      <c r="B11" s="2309"/>
      <c r="C11" s="2310"/>
      <c r="D11" s="2310"/>
      <c r="E11" s="2310"/>
      <c r="F11" s="2310"/>
      <c r="G11" s="2310"/>
      <c r="H11" s="2310"/>
      <c r="I11" s="2310"/>
      <c r="J11" s="2310"/>
      <c r="K11" s="2310"/>
      <c r="L11" s="1244"/>
      <c r="M11" s="1244"/>
      <c r="N11" s="1244"/>
      <c r="O11" s="1244"/>
      <c r="P11" s="1227"/>
      <c r="Q11" s="1228"/>
      <c r="R11" s="1227"/>
      <c r="S11" s="1245"/>
      <c r="T11" s="1245"/>
      <c r="U11" s="1245"/>
      <c r="V11" s="1245"/>
      <c r="W11" s="1246">
        <f t="shared" si="0"/>
        <v>0</v>
      </c>
      <c r="X11" s="1246">
        <f t="shared" si="1"/>
        <v>0</v>
      </c>
      <c r="Y11" s="1227"/>
      <c r="Z11" s="1244"/>
      <c r="AA11" s="1244"/>
      <c r="AB11" s="1244"/>
      <c r="AC11" s="1244"/>
    </row>
    <row r="12" spans="1:30">
      <c r="A12" s="2308">
        <v>7</v>
      </c>
      <c r="B12" s="2309"/>
      <c r="C12" s="2310"/>
      <c r="D12" s="2310"/>
      <c r="E12" s="2310"/>
      <c r="F12" s="2310"/>
      <c r="G12" s="2310"/>
      <c r="H12" s="2310"/>
      <c r="I12" s="2310"/>
      <c r="J12" s="2310"/>
      <c r="K12" s="2310"/>
      <c r="L12" s="1244"/>
      <c r="M12" s="1244"/>
      <c r="N12" s="1244"/>
      <c r="O12" s="1244"/>
      <c r="P12" s="1227"/>
      <c r="Q12" s="1228"/>
      <c r="R12" s="1227"/>
      <c r="S12" s="1245"/>
      <c r="T12" s="1245"/>
      <c r="U12" s="1245"/>
      <c r="V12" s="1245"/>
      <c r="W12" s="1246">
        <f t="shared" si="0"/>
        <v>0</v>
      </c>
      <c r="X12" s="1246">
        <f t="shared" si="1"/>
        <v>0</v>
      </c>
      <c r="Y12" s="1227"/>
      <c r="Z12" s="1244"/>
      <c r="AA12" s="1244"/>
      <c r="AB12" s="1244"/>
      <c r="AC12" s="1244"/>
      <c r="AD12" s="1247"/>
    </row>
    <row r="13" spans="1:30">
      <c r="A13" s="2308">
        <v>8</v>
      </c>
      <c r="B13" s="2309"/>
      <c r="C13" s="2311"/>
      <c r="D13" s="2311"/>
      <c r="E13" s="2311"/>
      <c r="F13" s="2311"/>
      <c r="G13" s="2311"/>
      <c r="H13" s="2311"/>
      <c r="I13" s="2311"/>
      <c r="J13" s="2310"/>
      <c r="K13" s="2310"/>
      <c r="L13" s="1244"/>
      <c r="M13" s="1244"/>
      <c r="N13" s="1244"/>
      <c r="O13" s="1244"/>
      <c r="P13" s="1227"/>
      <c r="Q13" s="1228"/>
      <c r="R13" s="1227"/>
      <c r="S13" s="1228"/>
      <c r="T13" s="1228"/>
      <c r="U13" s="1228"/>
      <c r="V13" s="1248"/>
      <c r="W13" s="1246">
        <f t="shared" si="0"/>
        <v>0</v>
      </c>
      <c r="X13" s="1246">
        <f t="shared" si="1"/>
        <v>0</v>
      </c>
      <c r="Y13" s="1227"/>
      <c r="Z13" s="1244"/>
      <c r="AA13" s="1244"/>
      <c r="AB13" s="1244"/>
      <c r="AC13" s="1244"/>
      <c r="AD13" s="1247"/>
    </row>
    <row r="14" spans="1:30">
      <c r="A14" s="2308">
        <v>9</v>
      </c>
      <c r="B14" s="2309"/>
      <c r="C14" s="2311"/>
      <c r="D14" s="2311"/>
      <c r="E14" s="2311"/>
      <c r="F14" s="2311"/>
      <c r="G14" s="2311"/>
      <c r="H14" s="2311"/>
      <c r="I14" s="2311"/>
      <c r="J14" s="2310"/>
      <c r="K14" s="2310"/>
      <c r="L14" s="1244"/>
      <c r="M14" s="1244"/>
      <c r="N14" s="1244"/>
      <c r="O14" s="1244"/>
      <c r="P14" s="1227"/>
      <c r="Q14" s="1228"/>
      <c r="R14" s="1227"/>
      <c r="S14" s="1228"/>
      <c r="T14" s="1228"/>
      <c r="U14" s="1228"/>
      <c r="V14" s="1248"/>
      <c r="W14" s="1246">
        <f t="shared" si="0"/>
        <v>0</v>
      </c>
      <c r="X14" s="1246">
        <f t="shared" si="1"/>
        <v>0</v>
      </c>
      <c r="Y14" s="1227"/>
      <c r="Z14" s="1244"/>
      <c r="AA14" s="1244"/>
      <c r="AB14" s="1244"/>
      <c r="AC14" s="1244"/>
      <c r="AD14" s="1247"/>
    </row>
    <row r="15" spans="1:30">
      <c r="A15" s="2308">
        <v>10</v>
      </c>
      <c r="B15" s="2312"/>
      <c r="C15" s="2311"/>
      <c r="D15" s="2311"/>
      <c r="E15" s="2311"/>
      <c r="F15" s="2311"/>
      <c r="G15" s="2311"/>
      <c r="H15" s="2311"/>
      <c r="I15" s="2311"/>
      <c r="J15" s="2310"/>
      <c r="K15" s="2310"/>
      <c r="L15" s="1244"/>
      <c r="M15" s="1244"/>
      <c r="N15" s="1244"/>
      <c r="O15" s="1244"/>
      <c r="P15" s="1227"/>
      <c r="Q15" s="1228"/>
      <c r="R15" s="1227"/>
      <c r="S15" s="1228"/>
      <c r="T15" s="1228"/>
      <c r="U15" s="1228"/>
      <c r="V15" s="1248"/>
      <c r="W15" s="1246">
        <f t="shared" si="0"/>
        <v>0</v>
      </c>
      <c r="X15" s="1246">
        <f>+U15-AA15</f>
        <v>0</v>
      </c>
      <c r="Y15" s="1227"/>
      <c r="Z15" s="1244"/>
      <c r="AA15" s="1244"/>
      <c r="AB15" s="1244"/>
      <c r="AC15" s="1244"/>
      <c r="AD15" s="1247"/>
    </row>
    <row r="16" spans="1:30">
      <c r="A16" s="2313"/>
      <c r="B16" s="2314"/>
      <c r="C16" s="2315"/>
      <c r="D16" s="2315"/>
      <c r="E16" s="2315"/>
      <c r="F16" s="2315"/>
      <c r="G16" s="2315"/>
      <c r="H16" s="2315"/>
      <c r="I16" s="2315"/>
      <c r="J16" s="2316"/>
      <c r="K16" s="2316"/>
      <c r="L16" s="1249"/>
      <c r="M16" s="1249"/>
      <c r="N16" s="1249"/>
      <c r="O16" s="1249"/>
      <c r="P16" s="1233"/>
      <c r="Q16" s="1234"/>
      <c r="R16" s="1233"/>
      <c r="S16" s="1234"/>
      <c r="T16" s="1234"/>
      <c r="U16" s="1234"/>
      <c r="V16" s="1250"/>
      <c r="W16" s="1234"/>
      <c r="X16" s="1234"/>
      <c r="Y16" s="1233"/>
      <c r="Z16" s="1249"/>
      <c r="AA16" s="1249"/>
      <c r="AB16" s="1249"/>
      <c r="AC16" s="1249"/>
    </row>
    <row r="17" spans="1:30" ht="16.5">
      <c r="A17" s="2317" t="s">
        <v>5280</v>
      </c>
      <c r="B17" s="2294"/>
      <c r="C17" s="2294"/>
      <c r="D17" s="2294"/>
      <c r="E17" s="2294"/>
      <c r="F17" s="2294"/>
      <c r="G17" s="2294"/>
      <c r="H17" s="2294"/>
      <c r="I17" s="2294"/>
      <c r="J17" s="2294"/>
      <c r="K17" s="2294"/>
      <c r="L17" s="1219"/>
      <c r="M17" s="1219"/>
      <c r="N17" s="1219"/>
      <c r="O17" s="1219"/>
      <c r="P17" s="1219"/>
      <c r="Q17" s="1219"/>
      <c r="R17" s="1219"/>
      <c r="S17" s="1219"/>
      <c r="T17" s="1219"/>
      <c r="U17" s="1219"/>
      <c r="V17" s="1219"/>
    </row>
    <row r="18" spans="1:30" ht="16.5">
      <c r="A18" s="2313">
        <v>1</v>
      </c>
      <c r="B18" s="2294" t="s">
        <v>5281</v>
      </c>
      <c r="C18" s="2294"/>
      <c r="D18" s="2294"/>
      <c r="E18" s="2294"/>
      <c r="F18" s="2294"/>
      <c r="G18" s="2294"/>
      <c r="H18" s="2294"/>
      <c r="I18" s="2294"/>
      <c r="J18" s="2294"/>
      <c r="K18" s="2294"/>
      <c r="L18" s="1219"/>
      <c r="M18" s="1219"/>
      <c r="N18" s="1219"/>
      <c r="O18" s="1219"/>
      <c r="P18" s="1219"/>
      <c r="Q18" s="1219"/>
      <c r="R18" s="1219"/>
      <c r="S18" s="1219"/>
      <c r="T18" s="1219"/>
      <c r="U18" s="1219"/>
      <c r="V18" s="1219"/>
    </row>
    <row r="19" spans="1:30" ht="16.5">
      <c r="A19" s="2313">
        <v>2</v>
      </c>
      <c r="B19" s="2294" t="s">
        <v>5282</v>
      </c>
      <c r="C19" s="2294"/>
      <c r="D19" s="2294"/>
      <c r="E19" s="2294"/>
      <c r="F19" s="2294"/>
      <c r="G19" s="2294"/>
      <c r="H19" s="2294"/>
      <c r="I19" s="2294"/>
      <c r="J19" s="2294"/>
      <c r="K19" s="2294"/>
      <c r="L19" s="1219"/>
      <c r="M19" s="1219"/>
      <c r="N19" s="1219"/>
      <c r="O19" s="1219"/>
      <c r="P19" s="1219"/>
      <c r="Q19" s="1219"/>
      <c r="R19" s="1219"/>
      <c r="S19" s="1219"/>
      <c r="T19" s="1219"/>
      <c r="U19" s="1219"/>
      <c r="V19" s="1219"/>
    </row>
    <row r="20" spans="1:30" s="1251" customFormat="1" ht="16.5">
      <c r="A20" s="2313"/>
      <c r="B20" s="2294" t="s">
        <v>5283</v>
      </c>
      <c r="C20" s="2294"/>
      <c r="D20" s="2294"/>
      <c r="E20" s="2294"/>
      <c r="F20" s="2294"/>
      <c r="G20" s="2294"/>
      <c r="H20" s="2294"/>
      <c r="I20" s="2294"/>
      <c r="J20" s="2294"/>
      <c r="K20" s="2294"/>
      <c r="L20" s="1219"/>
      <c r="M20" s="1219"/>
      <c r="N20" s="1219"/>
      <c r="O20" s="1219"/>
      <c r="P20" s="1219"/>
      <c r="Q20" s="1219"/>
      <c r="R20" s="1219"/>
      <c r="S20" s="1219"/>
      <c r="T20" s="1219"/>
      <c r="U20" s="1219"/>
      <c r="V20" s="1219"/>
      <c r="W20" s="1216"/>
      <c r="X20" s="1216"/>
      <c r="Y20" s="1216"/>
      <c r="Z20" s="1216"/>
      <c r="AA20" s="1216"/>
      <c r="AB20" s="1216"/>
      <c r="AC20" s="1216"/>
      <c r="AD20" s="1216"/>
    </row>
    <row r="21" spans="1:30" ht="16.5">
      <c r="A21" s="2313">
        <v>3</v>
      </c>
      <c r="B21" s="2294" t="s">
        <v>5284</v>
      </c>
      <c r="C21" s="2294"/>
      <c r="D21" s="2294"/>
      <c r="E21" s="2294"/>
      <c r="F21" s="2294"/>
      <c r="G21" s="2294"/>
      <c r="H21" s="2294"/>
      <c r="I21" s="2294"/>
      <c r="J21" s="2294"/>
      <c r="K21" s="2294"/>
      <c r="L21" s="1219"/>
      <c r="M21" s="1219"/>
      <c r="N21" s="1219"/>
      <c r="O21" s="1219"/>
      <c r="P21" s="1219"/>
      <c r="Q21" s="1219"/>
      <c r="R21" s="1219"/>
      <c r="S21" s="1219"/>
      <c r="T21" s="1219"/>
      <c r="U21" s="1219"/>
      <c r="V21" s="1219"/>
    </row>
    <row r="22" spans="1:30" ht="16.5">
      <c r="A22" s="2313">
        <v>4</v>
      </c>
      <c r="B22" s="2294" t="s">
        <v>5285</v>
      </c>
      <c r="C22" s="2294"/>
      <c r="D22" s="2294"/>
      <c r="E22" s="2294"/>
      <c r="F22" s="2294"/>
      <c r="G22" s="2294"/>
      <c r="H22" s="2294"/>
      <c r="I22" s="2294"/>
      <c r="J22" s="2294"/>
      <c r="K22" s="2294"/>
      <c r="L22" s="1219"/>
      <c r="M22" s="1219"/>
      <c r="N22" s="1219"/>
      <c r="O22" s="1219"/>
      <c r="P22" s="1219"/>
      <c r="Q22" s="1219"/>
      <c r="R22" s="1219"/>
      <c r="S22" s="1219"/>
      <c r="T22" s="1219"/>
      <c r="U22" s="1219"/>
      <c r="V22" s="1219"/>
    </row>
    <row r="23" spans="1:30" ht="16.5">
      <c r="A23" s="2313">
        <v>5</v>
      </c>
      <c r="B23" s="2294" t="s">
        <v>5286</v>
      </c>
      <c r="C23" s="2294"/>
      <c r="D23" s="2294"/>
      <c r="E23" s="2294"/>
      <c r="F23" s="2294"/>
      <c r="G23" s="2294"/>
      <c r="H23" s="2294"/>
      <c r="I23" s="2294"/>
      <c r="J23" s="2294"/>
      <c r="K23" s="2294"/>
      <c r="L23" s="1219"/>
      <c r="M23" s="1219"/>
      <c r="N23" s="1219"/>
      <c r="O23" s="1219"/>
      <c r="P23" s="1219"/>
      <c r="Q23" s="1219"/>
      <c r="R23" s="1219"/>
      <c r="S23" s="1219"/>
      <c r="T23" s="1219"/>
      <c r="U23" s="1219"/>
      <c r="V23" s="1219"/>
    </row>
    <row r="24" spans="1:30" ht="16.5">
      <c r="A24" s="2313">
        <v>6</v>
      </c>
      <c r="B24" s="2294" t="s">
        <v>5287</v>
      </c>
      <c r="C24" s="2294"/>
      <c r="D24" s="2294"/>
      <c r="E24" s="2294"/>
      <c r="F24" s="2294"/>
      <c r="G24" s="2294"/>
      <c r="H24" s="2294"/>
      <c r="I24" s="2294"/>
      <c r="J24" s="2294"/>
      <c r="K24" s="2294"/>
      <c r="L24" s="1219"/>
      <c r="M24" s="1219"/>
      <c r="N24" s="1219"/>
      <c r="O24" s="1219"/>
      <c r="P24" s="1219"/>
      <c r="Q24" s="1219"/>
      <c r="R24" s="1219"/>
      <c r="S24" s="1219"/>
      <c r="T24" s="1219"/>
      <c r="U24" s="1219"/>
      <c r="V24" s="1219"/>
    </row>
    <row r="25" spans="1:30" ht="16.5">
      <c r="A25" s="2313"/>
      <c r="B25" s="2294" t="s">
        <v>5288</v>
      </c>
      <c r="C25" s="2294"/>
      <c r="D25" s="2294"/>
      <c r="E25" s="2294"/>
      <c r="F25" s="2294"/>
      <c r="G25" s="2294"/>
      <c r="H25" s="2294"/>
      <c r="I25" s="2294"/>
      <c r="J25" s="2294"/>
      <c r="K25" s="2294"/>
      <c r="L25" s="1219"/>
      <c r="M25" s="1219"/>
      <c r="N25" s="1219"/>
      <c r="O25" s="1219"/>
      <c r="P25" s="1219"/>
      <c r="Q25" s="1219"/>
      <c r="R25" s="1219"/>
      <c r="S25" s="1219"/>
      <c r="T25" s="1219"/>
      <c r="U25" s="1219"/>
      <c r="V25" s="1219"/>
    </row>
    <row r="26" spans="1:30" ht="16.5">
      <c r="A26" s="2313">
        <v>7</v>
      </c>
      <c r="B26" s="2294" t="s">
        <v>5289</v>
      </c>
      <c r="C26" s="2294"/>
      <c r="D26" s="2294"/>
      <c r="E26" s="2294"/>
      <c r="F26" s="2294"/>
      <c r="G26" s="2294"/>
      <c r="H26" s="2294"/>
      <c r="I26" s="2294"/>
      <c r="J26" s="2294"/>
      <c r="K26" s="2294"/>
      <c r="L26" s="1219"/>
      <c r="M26" s="1219"/>
      <c r="N26" s="1219"/>
      <c r="O26" s="1219"/>
      <c r="P26" s="1219"/>
      <c r="Q26" s="1219"/>
      <c r="R26" s="1219"/>
      <c r="S26" s="1219"/>
      <c r="T26" s="1219"/>
      <c r="U26" s="1219"/>
      <c r="V26" s="1219"/>
    </row>
    <row r="27" spans="1:30" ht="16.5">
      <c r="A27" s="2313"/>
      <c r="B27" s="2294" t="s">
        <v>5290</v>
      </c>
      <c r="C27" s="2294"/>
      <c r="D27" s="2294"/>
      <c r="E27" s="2294"/>
      <c r="F27" s="2294"/>
      <c r="G27" s="2294"/>
      <c r="H27" s="2294"/>
      <c r="I27" s="2294"/>
      <c r="J27" s="2294"/>
      <c r="K27" s="2294"/>
      <c r="L27" s="1219"/>
      <c r="M27" s="1219"/>
      <c r="N27" s="1219"/>
      <c r="O27" s="1219"/>
      <c r="P27" s="1219"/>
      <c r="Q27" s="1219"/>
      <c r="R27" s="1219"/>
      <c r="S27" s="1219"/>
      <c r="T27" s="1219"/>
      <c r="U27" s="1219"/>
      <c r="V27" s="1219"/>
    </row>
    <row r="28" spans="1:30" ht="16.5">
      <c r="A28" s="2313">
        <v>8</v>
      </c>
      <c r="B28" s="2294" t="s">
        <v>5291</v>
      </c>
      <c r="C28" s="2294"/>
      <c r="D28" s="2294"/>
      <c r="E28" s="2294"/>
      <c r="F28" s="2294"/>
      <c r="G28" s="2294"/>
      <c r="H28" s="2294"/>
      <c r="I28" s="2294"/>
      <c r="J28" s="2294"/>
      <c r="K28" s="2294"/>
      <c r="L28" s="1219"/>
      <c r="M28" s="1219"/>
      <c r="N28" s="1219"/>
      <c r="O28" s="1219"/>
      <c r="P28" s="1219"/>
      <c r="Q28" s="1219"/>
      <c r="R28" s="1219"/>
      <c r="S28" s="1219"/>
      <c r="T28" s="1219"/>
      <c r="U28" s="1219"/>
      <c r="V28" s="1219"/>
    </row>
    <row r="29" spans="1:30" ht="16.5">
      <c r="A29" s="2313">
        <v>9</v>
      </c>
      <c r="B29" s="2294" t="s">
        <v>5292</v>
      </c>
      <c r="C29" s="2294"/>
      <c r="D29" s="2294"/>
      <c r="E29" s="2294"/>
      <c r="F29" s="2294"/>
      <c r="G29" s="2294"/>
      <c r="H29" s="2294"/>
      <c r="I29" s="2294"/>
      <c r="J29" s="2294"/>
      <c r="K29" s="2294"/>
      <c r="L29" s="1219"/>
      <c r="M29" s="1219"/>
      <c r="N29" s="1219"/>
      <c r="O29" s="1219"/>
      <c r="P29" s="1219"/>
      <c r="Q29" s="1219"/>
      <c r="R29" s="1219"/>
      <c r="S29" s="1219"/>
      <c r="T29" s="1219"/>
      <c r="U29" s="1219"/>
      <c r="V29" s="1219"/>
    </row>
    <row r="30" spans="1:30" ht="16.5">
      <c r="A30" s="2313">
        <v>10</v>
      </c>
      <c r="B30" s="2294" t="s">
        <v>5293</v>
      </c>
      <c r="C30" s="2294"/>
      <c r="D30" s="2294"/>
      <c r="E30" s="2294"/>
      <c r="F30" s="2294"/>
      <c r="G30" s="2294"/>
      <c r="H30" s="2294"/>
      <c r="I30" s="2294"/>
      <c r="J30" s="2294"/>
      <c r="K30" s="2294"/>
      <c r="L30" s="1219"/>
      <c r="M30" s="1219"/>
      <c r="N30" s="1219"/>
      <c r="O30" s="1219"/>
      <c r="P30" s="1219"/>
      <c r="Q30" s="1219"/>
      <c r="R30" s="1219"/>
      <c r="S30" s="1219"/>
      <c r="T30" s="1219"/>
      <c r="U30" s="1219"/>
      <c r="V30" s="1219"/>
    </row>
    <row r="31" spans="1:30" ht="16.5">
      <c r="A31" s="2313">
        <v>11</v>
      </c>
      <c r="B31" s="2294" t="s">
        <v>5294</v>
      </c>
      <c r="C31" s="2318"/>
      <c r="D31" s="2318"/>
      <c r="E31" s="2318"/>
      <c r="F31" s="2318"/>
      <c r="G31" s="2318"/>
      <c r="H31" s="2318"/>
      <c r="I31" s="2318"/>
      <c r="J31" s="2318"/>
      <c r="K31" s="2318"/>
      <c r="L31" s="1238"/>
      <c r="M31" s="1238"/>
      <c r="N31" s="1238"/>
      <c r="O31" s="1238"/>
      <c r="P31" s="1238"/>
      <c r="Q31" s="1238"/>
      <c r="R31" s="1238"/>
      <c r="S31" s="1238"/>
      <c r="T31" s="1238"/>
      <c r="U31" s="1238"/>
      <c r="V31" s="1238"/>
      <c r="W31" s="1237"/>
      <c r="X31" s="1237"/>
      <c r="Y31" s="1237"/>
      <c r="Z31" s="1237"/>
      <c r="AA31" s="1237"/>
      <c r="AB31" s="1237"/>
      <c r="AC31" s="1237"/>
    </row>
    <row r="32" spans="1:30" ht="16.5">
      <c r="A32" s="2313">
        <v>12</v>
      </c>
      <c r="B32" s="2319" t="s">
        <v>4091</v>
      </c>
      <c r="C32" s="2294"/>
      <c r="D32" s="2294"/>
      <c r="E32" s="2294"/>
      <c r="F32" s="2294"/>
      <c r="G32" s="2294"/>
      <c r="H32" s="2294"/>
      <c r="I32" s="2294"/>
      <c r="J32" s="2294"/>
      <c r="K32" s="2294"/>
      <c r="L32" s="1219"/>
      <c r="M32" s="1219"/>
      <c r="N32" s="1219"/>
      <c r="O32" s="1219"/>
      <c r="P32" s="1219"/>
      <c r="Q32" s="1219"/>
      <c r="R32" s="1219"/>
      <c r="S32" s="1219"/>
      <c r="T32" s="1219"/>
      <c r="U32" s="1219"/>
      <c r="V32" s="1219"/>
    </row>
    <row r="33" spans="1:30" ht="16.5">
      <c r="A33" s="2313">
        <v>13</v>
      </c>
      <c r="B33" s="2294" t="s">
        <v>5295</v>
      </c>
      <c r="C33" s="2320"/>
      <c r="D33" s="2320"/>
      <c r="E33" s="2320"/>
      <c r="F33" s="2320"/>
      <c r="G33" s="2320"/>
      <c r="H33" s="2320"/>
      <c r="I33" s="2320"/>
      <c r="J33" s="2320"/>
      <c r="K33" s="2320"/>
      <c r="L33" s="1252"/>
      <c r="M33" s="1219"/>
      <c r="N33" s="1219"/>
      <c r="O33" s="1219"/>
      <c r="P33" s="1219"/>
      <c r="Q33" s="1219"/>
      <c r="R33" s="1219"/>
      <c r="S33" s="1219"/>
      <c r="T33" s="1219"/>
      <c r="U33" s="1219"/>
      <c r="V33" s="1219"/>
    </row>
    <row r="34" spans="1:30" ht="16.5">
      <c r="A34" s="2313">
        <v>14</v>
      </c>
      <c r="B34" s="2318" t="s">
        <v>5296</v>
      </c>
      <c r="C34" s="2294"/>
      <c r="D34" s="2294"/>
      <c r="E34" s="2294"/>
      <c r="F34" s="2294"/>
      <c r="G34" s="2294"/>
      <c r="H34" s="2294"/>
      <c r="I34" s="2294"/>
      <c r="J34" s="2294"/>
      <c r="K34" s="2294"/>
      <c r="L34" s="1219"/>
      <c r="M34" s="1219"/>
      <c r="N34" s="1219"/>
      <c r="O34" s="1219"/>
      <c r="P34" s="1219"/>
      <c r="Q34" s="1219"/>
      <c r="R34" s="1219"/>
      <c r="S34" s="1219"/>
      <c r="T34" s="1219"/>
      <c r="U34" s="1219"/>
      <c r="V34" s="1219"/>
    </row>
    <row r="35" spans="1:30" ht="16.5">
      <c r="A35" s="2313">
        <v>15</v>
      </c>
      <c r="B35" s="2294" t="s">
        <v>5297</v>
      </c>
      <c r="C35" s="2294"/>
      <c r="D35" s="2294"/>
      <c r="E35" s="2294"/>
      <c r="F35" s="2294"/>
      <c r="G35" s="2294"/>
      <c r="H35" s="2294"/>
      <c r="I35" s="2294"/>
      <c r="J35" s="2294"/>
      <c r="K35" s="2294"/>
      <c r="L35" s="1219"/>
      <c r="M35" s="1219"/>
      <c r="N35" s="1219"/>
      <c r="O35" s="1219"/>
      <c r="P35" s="1219"/>
      <c r="Q35" s="1219"/>
      <c r="R35" s="1219"/>
      <c r="S35" s="1219"/>
      <c r="T35" s="1219"/>
      <c r="U35" s="1219"/>
      <c r="V35" s="1219"/>
    </row>
    <row r="36" spans="1:30" ht="16.5">
      <c r="A36" s="2313">
        <v>16</v>
      </c>
      <c r="B36" s="2321" t="s">
        <v>1982</v>
      </c>
      <c r="C36" s="2294"/>
      <c r="D36" s="2294"/>
      <c r="E36" s="2294"/>
      <c r="F36" s="2294"/>
      <c r="G36" s="2294"/>
      <c r="H36" s="2294"/>
      <c r="I36" s="2294"/>
      <c r="J36" s="2294"/>
      <c r="K36" s="2294"/>
      <c r="L36" s="1219"/>
      <c r="M36" s="1219"/>
      <c r="N36" s="1219"/>
      <c r="O36" s="1219"/>
      <c r="P36" s="1219"/>
      <c r="Q36" s="1219"/>
      <c r="R36" s="1219"/>
      <c r="S36" s="1219"/>
      <c r="T36" s="1219"/>
      <c r="U36" s="1219"/>
      <c r="V36" s="1219"/>
    </row>
    <row r="37" spans="1:30" s="1251" customFormat="1" ht="16.5">
      <c r="A37" s="2313">
        <v>17</v>
      </c>
      <c r="B37" s="2322" t="s">
        <v>5298</v>
      </c>
      <c r="C37" s="2294"/>
      <c r="D37" s="2294"/>
      <c r="E37" s="2294"/>
      <c r="F37" s="2294"/>
      <c r="G37" s="2294"/>
      <c r="H37" s="2294"/>
      <c r="I37" s="2294"/>
      <c r="J37" s="2294"/>
      <c r="K37" s="2294"/>
      <c r="L37" s="1219"/>
      <c r="M37" s="1219"/>
      <c r="N37" s="1219"/>
      <c r="O37" s="1219"/>
      <c r="P37" s="1219"/>
      <c r="Q37" s="1219"/>
      <c r="R37" s="1219"/>
      <c r="S37" s="1219"/>
      <c r="T37" s="1219"/>
      <c r="U37" s="1219"/>
      <c r="V37" s="1219"/>
      <c r="W37" s="1216"/>
      <c r="X37" s="1216"/>
      <c r="Y37" s="1216"/>
      <c r="Z37" s="1216"/>
      <c r="AA37" s="1216"/>
      <c r="AB37" s="1216"/>
      <c r="AC37" s="1216"/>
      <c r="AD37" s="1216"/>
    </row>
    <row r="38" spans="1:30" ht="16.5">
      <c r="A38" s="2313"/>
      <c r="B38" s="2322" t="s">
        <v>5299</v>
      </c>
      <c r="C38" s="2302"/>
      <c r="D38" s="2302"/>
      <c r="E38" s="2302"/>
      <c r="F38" s="2302"/>
      <c r="G38" s="2302"/>
      <c r="H38" s="2302"/>
      <c r="I38" s="2302"/>
      <c r="J38" s="2302"/>
      <c r="K38" s="2302"/>
    </row>
    <row r="39" spans="1:30" ht="16.5">
      <c r="A39" s="2777">
        <v>18</v>
      </c>
      <c r="B39" s="2778" t="s">
        <v>6107</v>
      </c>
      <c r="C39" s="2302"/>
      <c r="D39" s="2302"/>
      <c r="E39" s="2302"/>
      <c r="F39" s="2302"/>
      <c r="G39" s="2302"/>
      <c r="H39" s="2302"/>
      <c r="I39" s="2302"/>
      <c r="J39" s="2302"/>
      <c r="K39" s="2302"/>
    </row>
    <row r="40" spans="1:30" ht="16.5">
      <c r="A40" s="306">
        <v>19</v>
      </c>
      <c r="B40" s="280" t="s">
        <v>6108</v>
      </c>
      <c r="C40" s="2302"/>
      <c r="D40" s="2302"/>
      <c r="E40" s="2302"/>
      <c r="F40" s="2302"/>
      <c r="G40" s="2302"/>
      <c r="H40" s="2302"/>
      <c r="I40" s="2302"/>
      <c r="J40" s="2302"/>
      <c r="K40" s="2302"/>
    </row>
    <row r="41" spans="1:30" ht="16.5">
      <c r="A41" s="2779">
        <v>20</v>
      </c>
      <c r="B41" s="2776" t="s">
        <v>6109</v>
      </c>
      <c r="C41" s="2302"/>
      <c r="D41" s="2302"/>
      <c r="E41" s="2302"/>
      <c r="F41" s="2302"/>
      <c r="G41" s="2302"/>
      <c r="H41" s="2302"/>
      <c r="I41" s="2302"/>
      <c r="J41" s="2302"/>
      <c r="K41" s="2302"/>
    </row>
    <row r="42" spans="1:30">
      <c r="A42" s="2302"/>
      <c r="B42" s="2302"/>
      <c r="C42" s="2302"/>
      <c r="D42" s="2302"/>
      <c r="E42" s="2302"/>
      <c r="F42" s="2302"/>
      <c r="G42" s="2302"/>
      <c r="H42" s="2302"/>
      <c r="I42" s="2302"/>
      <c r="J42" s="2302"/>
      <c r="K42" s="2302"/>
    </row>
    <row r="43" spans="1:30">
      <c r="A43" s="2302"/>
      <c r="B43" s="2302"/>
      <c r="C43" s="2302"/>
      <c r="D43" s="2302"/>
      <c r="E43" s="2302"/>
      <c r="F43" s="2302"/>
      <c r="G43" s="2302"/>
      <c r="H43" s="2302"/>
      <c r="I43" s="2302"/>
      <c r="J43" s="2302"/>
      <c r="K43" s="2302"/>
    </row>
    <row r="44" spans="1:30">
      <c r="A44" s="2302"/>
      <c r="B44" s="2302"/>
      <c r="C44" s="2302"/>
      <c r="D44" s="2302"/>
      <c r="E44" s="2302"/>
      <c r="F44" s="2302"/>
      <c r="G44" s="2302"/>
      <c r="H44" s="2302"/>
      <c r="I44" s="2302"/>
      <c r="J44" s="2302"/>
      <c r="K44" s="2302"/>
    </row>
    <row r="45" spans="1:30">
      <c r="A45" s="2302"/>
      <c r="B45" s="2302"/>
      <c r="C45" s="2302"/>
      <c r="D45" s="2302"/>
      <c r="E45" s="2302"/>
      <c r="F45" s="2302"/>
      <c r="G45" s="2302"/>
      <c r="H45" s="2302"/>
      <c r="I45" s="2302"/>
      <c r="J45" s="2302"/>
      <c r="K45" s="2302"/>
    </row>
    <row r="46" spans="1:30">
      <c r="A46" s="2302"/>
      <c r="B46" s="2302"/>
      <c r="C46" s="2302"/>
      <c r="D46" s="2302"/>
      <c r="E46" s="2302"/>
      <c r="F46" s="2302"/>
      <c r="G46" s="2302"/>
      <c r="H46" s="2302"/>
      <c r="I46" s="2302"/>
      <c r="J46" s="2302"/>
      <c r="K46" s="2302"/>
    </row>
    <row r="47" spans="1:30">
      <c r="A47" s="2302"/>
      <c r="B47" s="2302"/>
      <c r="C47" s="2302"/>
      <c r="D47" s="2302"/>
      <c r="E47" s="2302"/>
      <c r="F47" s="2302"/>
      <c r="G47" s="2302"/>
      <c r="H47" s="2302"/>
      <c r="I47" s="2302"/>
      <c r="J47" s="2302"/>
      <c r="K47" s="2302"/>
    </row>
    <row r="48" spans="1:30">
      <c r="A48" s="2302"/>
      <c r="B48" s="2302"/>
      <c r="C48" s="2302"/>
      <c r="D48" s="2302"/>
      <c r="E48" s="2302"/>
      <c r="F48" s="2302"/>
      <c r="G48" s="2302"/>
      <c r="H48" s="2302"/>
      <c r="I48" s="2302"/>
      <c r="J48" s="2302"/>
      <c r="K48" s="2302"/>
    </row>
    <row r="49" spans="1:11">
      <c r="A49" s="2302"/>
      <c r="B49" s="2302"/>
      <c r="C49" s="2302"/>
      <c r="D49" s="2302"/>
      <c r="E49" s="2302"/>
      <c r="F49" s="2302"/>
      <c r="G49" s="2302"/>
      <c r="H49" s="2302"/>
      <c r="I49" s="2302"/>
      <c r="J49" s="2302"/>
      <c r="K49" s="2302"/>
    </row>
    <row r="50" spans="1:11">
      <c r="A50" s="2302"/>
      <c r="B50" s="2302"/>
      <c r="C50" s="2302"/>
      <c r="D50" s="2302"/>
      <c r="E50" s="2302"/>
      <c r="F50" s="2302"/>
      <c r="G50" s="2302"/>
      <c r="H50" s="2302"/>
      <c r="I50" s="2302"/>
      <c r="J50" s="2302"/>
      <c r="K50" s="2302"/>
    </row>
    <row r="51" spans="1:11">
      <c r="A51" s="2302"/>
      <c r="B51" s="2302"/>
      <c r="C51" s="2302"/>
      <c r="D51" s="2302"/>
      <c r="E51" s="2302"/>
      <c r="F51" s="2302"/>
      <c r="G51" s="2302"/>
      <c r="H51" s="2302"/>
      <c r="I51" s="2302"/>
      <c r="J51" s="2302"/>
      <c r="K51" s="2302"/>
    </row>
    <row r="52" spans="1:11">
      <c r="A52" s="2302"/>
      <c r="B52" s="2302"/>
      <c r="C52" s="2302"/>
      <c r="D52" s="2302"/>
      <c r="E52" s="2302"/>
      <c r="F52" s="2302"/>
      <c r="G52" s="2302"/>
      <c r="H52" s="2302"/>
      <c r="I52" s="2302"/>
      <c r="J52" s="2302"/>
      <c r="K52" s="2302"/>
    </row>
    <row r="53" spans="1:11">
      <c r="A53" s="2302"/>
      <c r="B53" s="2302"/>
      <c r="C53" s="2302"/>
      <c r="D53" s="2302"/>
      <c r="E53" s="2302"/>
      <c r="F53" s="2302"/>
      <c r="G53" s="2302"/>
      <c r="H53" s="2302"/>
      <c r="I53" s="2302"/>
      <c r="J53" s="2302"/>
      <c r="K53" s="2302"/>
    </row>
    <row r="54" spans="1:11">
      <c r="A54" s="2302"/>
      <c r="B54" s="2302"/>
      <c r="C54" s="2302"/>
      <c r="D54" s="2302"/>
      <c r="E54" s="2302"/>
      <c r="F54" s="2302"/>
      <c r="G54" s="2302"/>
      <c r="H54" s="2302"/>
      <c r="I54" s="2302"/>
      <c r="J54" s="2302"/>
      <c r="K54" s="2302"/>
    </row>
    <row r="55" spans="1:11">
      <c r="A55" s="2302"/>
      <c r="B55" s="2302"/>
      <c r="C55" s="2302"/>
      <c r="D55" s="2302"/>
      <c r="E55" s="2302"/>
      <c r="F55" s="2302"/>
      <c r="G55" s="2302"/>
      <c r="H55" s="2302"/>
      <c r="I55" s="2302"/>
      <c r="J55" s="2302"/>
      <c r="K55" s="2302"/>
    </row>
    <row r="56" spans="1:11">
      <c r="A56" s="2302"/>
      <c r="B56" s="2302"/>
      <c r="C56" s="2302"/>
      <c r="D56" s="2302"/>
      <c r="E56" s="2302"/>
      <c r="F56" s="2302"/>
      <c r="G56" s="2302"/>
      <c r="H56" s="2302"/>
      <c r="I56" s="2302"/>
      <c r="J56" s="2302"/>
      <c r="K56" s="2302"/>
    </row>
    <row r="57" spans="1:11">
      <c r="A57" s="2302"/>
      <c r="B57" s="2302"/>
      <c r="C57" s="2302"/>
      <c r="D57" s="2302"/>
      <c r="E57" s="2302"/>
      <c r="F57" s="2302"/>
      <c r="G57" s="2302"/>
      <c r="H57" s="2302"/>
      <c r="I57" s="2302"/>
      <c r="J57" s="2302"/>
      <c r="K57" s="2302"/>
    </row>
    <row r="58" spans="1:11">
      <c r="A58" s="2302"/>
      <c r="B58" s="2302"/>
      <c r="C58" s="2302"/>
      <c r="D58" s="2302"/>
      <c r="E58" s="2302"/>
      <c r="F58" s="2302"/>
      <c r="G58" s="2302"/>
      <c r="H58" s="2302"/>
      <c r="I58" s="2302"/>
      <c r="J58" s="2302"/>
      <c r="K58" s="2302"/>
    </row>
    <row r="59" spans="1:11">
      <c r="A59" s="2302"/>
      <c r="B59" s="2302"/>
      <c r="C59" s="2302"/>
      <c r="D59" s="2302"/>
      <c r="E59" s="2302"/>
      <c r="F59" s="2302"/>
      <c r="G59" s="2302"/>
      <c r="H59" s="2302"/>
      <c r="I59" s="2302"/>
      <c r="J59" s="2302"/>
      <c r="K59" s="2302"/>
    </row>
    <row r="60" spans="1:11">
      <c r="A60" s="2302"/>
      <c r="B60" s="2302"/>
      <c r="C60" s="2302"/>
      <c r="D60" s="2302"/>
      <c r="E60" s="2302"/>
      <c r="F60" s="2302"/>
      <c r="G60" s="2302"/>
      <c r="H60" s="2302"/>
      <c r="I60" s="2302"/>
      <c r="J60" s="2302"/>
      <c r="K60" s="2302"/>
    </row>
    <row r="61" spans="1:11">
      <c r="A61" s="2302"/>
      <c r="B61" s="2302"/>
      <c r="C61" s="2302"/>
      <c r="D61" s="2302"/>
      <c r="E61" s="2302"/>
      <c r="F61" s="2302"/>
      <c r="G61" s="2302"/>
      <c r="H61" s="2302"/>
      <c r="I61" s="2302"/>
      <c r="J61" s="2302"/>
      <c r="K61" s="2302"/>
    </row>
    <row r="62" spans="1:11">
      <c r="A62" s="2302"/>
      <c r="B62" s="2302"/>
      <c r="C62" s="2302"/>
      <c r="D62" s="2302"/>
      <c r="E62" s="2302"/>
      <c r="F62" s="2302"/>
      <c r="G62" s="2302"/>
      <c r="H62" s="2302"/>
      <c r="I62" s="2302"/>
      <c r="J62" s="2302"/>
      <c r="K62" s="2302"/>
    </row>
    <row r="63" spans="1:11">
      <c r="A63" s="2302"/>
      <c r="B63" s="2302"/>
      <c r="C63" s="2302"/>
      <c r="D63" s="2302"/>
      <c r="E63" s="2302"/>
      <c r="F63" s="2302"/>
      <c r="G63" s="2302"/>
      <c r="H63" s="2302"/>
      <c r="I63" s="2302"/>
      <c r="J63" s="2302"/>
      <c r="K63" s="2302"/>
    </row>
    <row r="64" spans="1:11">
      <c r="A64" s="2302"/>
      <c r="B64" s="2302"/>
      <c r="C64" s="2302"/>
      <c r="D64" s="2302"/>
      <c r="E64" s="2302"/>
      <c r="F64" s="2302"/>
      <c r="G64" s="2302"/>
      <c r="H64" s="2302"/>
      <c r="I64" s="2302"/>
      <c r="J64" s="2302"/>
      <c r="K64" s="2302"/>
    </row>
    <row r="65" spans="1:11">
      <c r="A65" s="2302"/>
      <c r="B65" s="2302"/>
      <c r="C65" s="2302"/>
      <c r="D65" s="2302"/>
      <c r="E65" s="2302"/>
      <c r="F65" s="2302"/>
      <c r="G65" s="2302"/>
      <c r="H65" s="2302"/>
      <c r="I65" s="2302"/>
      <c r="J65" s="2302"/>
      <c r="K65" s="2302"/>
    </row>
    <row r="66" spans="1:11">
      <c r="A66" s="2302"/>
      <c r="B66" s="2302"/>
      <c r="C66" s="2302"/>
      <c r="D66" s="2302"/>
      <c r="E66" s="2302"/>
      <c r="F66" s="2302"/>
      <c r="G66" s="2302"/>
      <c r="H66" s="2302"/>
      <c r="I66" s="2302"/>
      <c r="J66" s="2302"/>
      <c r="K66" s="2302"/>
    </row>
    <row r="67" spans="1:11">
      <c r="A67" s="2302"/>
      <c r="B67" s="2302"/>
      <c r="C67" s="2302"/>
      <c r="D67" s="2302"/>
      <c r="E67" s="2302"/>
      <c r="F67" s="2302"/>
      <c r="G67" s="2302"/>
      <c r="H67" s="2302"/>
      <c r="I67" s="2302"/>
      <c r="J67" s="2302"/>
      <c r="K67" s="2302"/>
    </row>
    <row r="68" spans="1:11">
      <c r="A68" s="2302"/>
      <c r="B68" s="2302"/>
      <c r="C68" s="2302"/>
      <c r="D68" s="2302"/>
      <c r="E68" s="2302"/>
      <c r="F68" s="2302"/>
      <c r="G68" s="2302"/>
      <c r="H68" s="2302"/>
      <c r="I68" s="2302"/>
      <c r="J68" s="2302"/>
      <c r="K68" s="2302"/>
    </row>
    <row r="69" spans="1:11">
      <c r="A69" s="2302"/>
      <c r="B69" s="2302"/>
      <c r="C69" s="2302"/>
      <c r="D69" s="2302"/>
      <c r="E69" s="2302"/>
      <c r="F69" s="2302"/>
      <c r="G69" s="2302"/>
      <c r="H69" s="2302"/>
      <c r="I69" s="2302"/>
      <c r="J69" s="2302"/>
      <c r="K69" s="2302"/>
    </row>
    <row r="70" spans="1:11">
      <c r="A70" s="2302"/>
      <c r="B70" s="2302"/>
      <c r="C70" s="2302"/>
      <c r="D70" s="2302"/>
      <c r="E70" s="2302"/>
      <c r="F70" s="2302"/>
      <c r="G70" s="2302"/>
      <c r="H70" s="2302"/>
      <c r="I70" s="2302"/>
      <c r="J70" s="2302"/>
      <c r="K70" s="2302"/>
    </row>
    <row r="71" spans="1:11">
      <c r="A71" s="2302"/>
      <c r="B71" s="2302"/>
      <c r="C71" s="2302"/>
      <c r="D71" s="2302"/>
      <c r="E71" s="2302"/>
      <c r="F71" s="2302"/>
      <c r="G71" s="2302"/>
      <c r="H71" s="2302"/>
      <c r="I71" s="2302"/>
      <c r="J71" s="2302"/>
      <c r="K71" s="2302"/>
    </row>
    <row r="72" spans="1:11">
      <c r="A72" s="2302"/>
      <c r="B72" s="2302"/>
      <c r="C72" s="2302"/>
      <c r="D72" s="2302"/>
      <c r="E72" s="2302"/>
      <c r="F72" s="2302"/>
      <c r="G72" s="2302"/>
      <c r="H72" s="2302"/>
      <c r="I72" s="2302"/>
      <c r="J72" s="2302"/>
      <c r="K72" s="2302"/>
    </row>
    <row r="73" spans="1:11">
      <c r="A73" s="2302"/>
      <c r="B73" s="2302"/>
      <c r="C73" s="2302"/>
      <c r="D73" s="2302"/>
      <c r="E73" s="2302"/>
      <c r="F73" s="2302"/>
      <c r="G73" s="2302"/>
      <c r="H73" s="2302"/>
      <c r="I73" s="2302"/>
      <c r="J73" s="2302"/>
      <c r="K73" s="2302"/>
    </row>
    <row r="74" spans="1:11">
      <c r="A74" s="2302"/>
      <c r="B74" s="2302"/>
      <c r="C74" s="2302"/>
      <c r="D74" s="2302"/>
      <c r="E74" s="2302"/>
      <c r="F74" s="2302"/>
      <c r="G74" s="2302"/>
      <c r="H74" s="2302"/>
      <c r="I74" s="2302"/>
      <c r="J74" s="2302"/>
      <c r="K74" s="2302"/>
    </row>
    <row r="75" spans="1:11">
      <c r="A75" s="2302"/>
      <c r="B75" s="2302"/>
      <c r="C75" s="2302"/>
      <c r="D75" s="2302"/>
      <c r="E75" s="2302"/>
      <c r="F75" s="2302"/>
      <c r="G75" s="2302"/>
      <c r="H75" s="2302"/>
      <c r="I75" s="2302"/>
      <c r="J75" s="2302"/>
      <c r="K75" s="2302"/>
    </row>
    <row r="76" spans="1:11">
      <c r="A76" s="2302"/>
      <c r="B76" s="2302"/>
      <c r="C76" s="2302"/>
      <c r="D76" s="2302"/>
      <c r="E76" s="2302"/>
      <c r="F76" s="2302"/>
      <c r="G76" s="2302"/>
      <c r="H76" s="2302"/>
      <c r="I76" s="2302"/>
      <c r="J76" s="2302"/>
      <c r="K76" s="2302"/>
    </row>
    <row r="77" spans="1:11">
      <c r="A77" s="2302"/>
      <c r="B77" s="2302"/>
      <c r="C77" s="2302"/>
      <c r="D77" s="2302"/>
      <c r="E77" s="2302"/>
      <c r="F77" s="2302"/>
      <c r="G77" s="2302"/>
      <c r="H77" s="2302"/>
      <c r="I77" s="2302"/>
      <c r="J77" s="2302"/>
      <c r="K77" s="2302"/>
    </row>
    <row r="78" spans="1:11">
      <c r="A78" s="2302"/>
      <c r="B78" s="2302"/>
      <c r="C78" s="2302"/>
      <c r="D78" s="2302"/>
      <c r="E78" s="2302"/>
      <c r="F78" s="2302"/>
      <c r="G78" s="2302"/>
      <c r="H78" s="2302"/>
      <c r="I78" s="2302"/>
      <c r="J78" s="2302"/>
      <c r="K78" s="2302"/>
    </row>
    <row r="79" spans="1:11">
      <c r="A79" s="2302"/>
      <c r="B79" s="2302"/>
      <c r="C79" s="2302"/>
      <c r="D79" s="2302"/>
      <c r="E79" s="2302"/>
      <c r="F79" s="2302"/>
      <c r="G79" s="2302"/>
      <c r="H79" s="2302"/>
      <c r="I79" s="2302"/>
      <c r="J79" s="2302"/>
      <c r="K79" s="2302"/>
    </row>
    <row r="80" spans="1:11">
      <c r="A80" s="2302"/>
      <c r="B80" s="2302"/>
      <c r="C80" s="2302"/>
      <c r="D80" s="2302"/>
      <c r="E80" s="2302"/>
      <c r="F80" s="2302"/>
      <c r="G80" s="2302"/>
      <c r="H80" s="2302"/>
      <c r="I80" s="2302"/>
      <c r="J80" s="2302"/>
      <c r="K80" s="2302"/>
    </row>
    <row r="81" spans="1:11">
      <c r="A81" s="2302"/>
      <c r="B81" s="2302"/>
      <c r="C81" s="2302"/>
      <c r="D81" s="2302"/>
      <c r="E81" s="2302"/>
      <c r="F81" s="2302"/>
      <c r="G81" s="2302"/>
      <c r="H81" s="2302"/>
      <c r="I81" s="2302"/>
      <c r="J81" s="2302"/>
      <c r="K81" s="2302"/>
    </row>
    <row r="82" spans="1:11">
      <c r="A82" s="2302"/>
      <c r="B82" s="2302"/>
      <c r="C82" s="2302"/>
      <c r="D82" s="2302"/>
      <c r="E82" s="2302"/>
      <c r="F82" s="2302"/>
      <c r="G82" s="2302"/>
      <c r="H82" s="2302"/>
      <c r="I82" s="2302"/>
      <c r="J82" s="2302"/>
      <c r="K82" s="2302"/>
    </row>
    <row r="83" spans="1:11">
      <c r="A83" s="2302"/>
      <c r="B83" s="2302"/>
      <c r="C83" s="2302"/>
      <c r="D83" s="2302"/>
      <c r="E83" s="2302"/>
      <c r="F83" s="2302"/>
      <c r="G83" s="2302"/>
      <c r="H83" s="2302"/>
      <c r="I83" s="2302"/>
      <c r="J83" s="2302"/>
      <c r="K83" s="2302"/>
    </row>
    <row r="84" spans="1:11">
      <c r="A84" s="2302"/>
      <c r="B84" s="2302"/>
      <c r="C84" s="2302"/>
      <c r="D84" s="2302"/>
      <c r="E84" s="2302"/>
      <c r="F84" s="2302"/>
      <c r="G84" s="2302"/>
      <c r="H84" s="2302"/>
      <c r="I84" s="2302"/>
      <c r="J84" s="2302"/>
      <c r="K84" s="2302"/>
    </row>
    <row r="85" spans="1:11">
      <c r="A85" s="2302"/>
      <c r="B85" s="2302"/>
      <c r="C85" s="2302"/>
      <c r="D85" s="2302"/>
      <c r="E85" s="2302"/>
      <c r="F85" s="2302"/>
      <c r="G85" s="2302"/>
      <c r="H85" s="2302"/>
      <c r="I85" s="2302"/>
      <c r="J85" s="2302"/>
      <c r="K85" s="2302"/>
    </row>
    <row r="86" spans="1:11">
      <c r="A86" s="2302"/>
      <c r="B86" s="2302"/>
      <c r="C86" s="2302"/>
      <c r="D86" s="2302"/>
      <c r="E86" s="2302"/>
      <c r="F86" s="2302"/>
      <c r="G86" s="2302"/>
      <c r="H86" s="2302"/>
      <c r="I86" s="2302"/>
      <c r="J86" s="2302"/>
      <c r="K86" s="2302"/>
    </row>
    <row r="87" spans="1:11">
      <c r="A87" s="2302"/>
      <c r="B87" s="2302"/>
      <c r="C87" s="2302"/>
      <c r="D87" s="2302"/>
      <c r="E87" s="2302"/>
      <c r="F87" s="2302"/>
      <c r="G87" s="2302"/>
      <c r="H87" s="2302"/>
      <c r="I87" s="2302"/>
      <c r="J87" s="2302"/>
      <c r="K87" s="2302"/>
    </row>
    <row r="88" spans="1:11">
      <c r="A88" s="2302"/>
      <c r="B88" s="2302"/>
      <c r="C88" s="2302"/>
      <c r="D88" s="2302"/>
      <c r="E88" s="2302"/>
      <c r="F88" s="2302"/>
      <c r="G88" s="2302"/>
      <c r="H88" s="2302"/>
      <c r="I88" s="2302"/>
      <c r="J88" s="2302"/>
      <c r="K88" s="2302"/>
    </row>
    <row r="89" spans="1:11">
      <c r="A89" s="2302"/>
      <c r="B89" s="2302"/>
      <c r="C89" s="2302"/>
      <c r="D89" s="2302"/>
      <c r="E89" s="2302"/>
      <c r="F89" s="2302"/>
      <c r="G89" s="2302"/>
      <c r="H89" s="2302"/>
      <c r="I89" s="2302"/>
      <c r="J89" s="2302"/>
      <c r="K89" s="2302"/>
    </row>
    <row r="90" spans="1:11">
      <c r="A90" s="2302"/>
      <c r="B90" s="2302"/>
      <c r="C90" s="2302"/>
      <c r="D90" s="2302"/>
      <c r="E90" s="2302"/>
      <c r="F90" s="2302"/>
      <c r="G90" s="2302"/>
      <c r="H90" s="2302"/>
      <c r="I90" s="2302"/>
      <c r="J90" s="2302"/>
      <c r="K90" s="2302"/>
    </row>
    <row r="91" spans="1:11">
      <c r="A91" s="2302"/>
      <c r="B91" s="2302"/>
      <c r="C91" s="2302"/>
      <c r="D91" s="2302"/>
      <c r="E91" s="2302"/>
      <c r="F91" s="2302"/>
      <c r="G91" s="2302"/>
      <c r="H91" s="2302"/>
      <c r="I91" s="2302"/>
      <c r="J91" s="2302"/>
      <c r="K91" s="2302"/>
    </row>
    <row r="92" spans="1:11">
      <c r="A92" s="2302"/>
      <c r="B92" s="2302"/>
      <c r="C92" s="2302"/>
      <c r="D92" s="2302"/>
      <c r="E92" s="2302"/>
      <c r="F92" s="2302"/>
      <c r="G92" s="2302"/>
      <c r="H92" s="2302"/>
      <c r="I92" s="2302"/>
      <c r="J92" s="2302"/>
      <c r="K92" s="2302"/>
    </row>
    <row r="93" spans="1:11">
      <c r="A93" s="2302"/>
      <c r="B93" s="2302"/>
      <c r="C93" s="2302"/>
      <c r="D93" s="2302"/>
      <c r="E93" s="2302"/>
      <c r="F93" s="2302"/>
      <c r="G93" s="2302"/>
      <c r="H93" s="2302"/>
      <c r="I93" s="2302"/>
      <c r="J93" s="2302"/>
      <c r="K93" s="2302"/>
    </row>
    <row r="94" spans="1:11">
      <c r="A94" s="2302"/>
      <c r="B94" s="2302"/>
      <c r="C94" s="2302"/>
      <c r="D94" s="2302"/>
      <c r="E94" s="2302"/>
      <c r="F94" s="2302"/>
      <c r="G94" s="2302"/>
      <c r="H94" s="2302"/>
      <c r="I94" s="2302"/>
      <c r="J94" s="2302"/>
      <c r="K94" s="2302"/>
    </row>
    <row r="95" spans="1:11">
      <c r="A95" s="2302"/>
      <c r="B95" s="2302"/>
      <c r="C95" s="2302"/>
      <c r="D95" s="2302"/>
      <c r="E95" s="2302"/>
      <c r="F95" s="2302"/>
      <c r="G95" s="2302"/>
      <c r="H95" s="2302"/>
      <c r="I95" s="2302"/>
      <c r="J95" s="2302"/>
      <c r="K95" s="2302"/>
    </row>
    <row r="96" spans="1:11">
      <c r="A96" s="2302"/>
      <c r="B96" s="2302"/>
      <c r="C96" s="2302"/>
      <c r="D96" s="2302"/>
      <c r="E96" s="2302"/>
      <c r="F96" s="2302"/>
      <c r="G96" s="2302"/>
      <c r="H96" s="2302"/>
      <c r="I96" s="2302"/>
      <c r="J96" s="2302"/>
      <c r="K96" s="2302"/>
    </row>
    <row r="97" spans="1:11">
      <c r="A97" s="2302"/>
      <c r="B97" s="2302"/>
      <c r="C97" s="2302"/>
      <c r="D97" s="2302"/>
      <c r="E97" s="2302"/>
      <c r="F97" s="2302"/>
      <c r="G97" s="2302"/>
      <c r="H97" s="2302"/>
      <c r="I97" s="2302"/>
      <c r="J97" s="2302"/>
      <c r="K97" s="2302"/>
    </row>
    <row r="98" spans="1:11">
      <c r="A98" s="2302"/>
      <c r="B98" s="2302"/>
      <c r="C98" s="2302"/>
      <c r="D98" s="2302"/>
      <c r="E98" s="2302"/>
      <c r="F98" s="2302"/>
      <c r="G98" s="2302"/>
      <c r="H98" s="2302"/>
      <c r="I98" s="2302"/>
      <c r="J98" s="2302"/>
      <c r="K98" s="2302"/>
    </row>
    <row r="99" spans="1:11">
      <c r="A99" s="2302"/>
      <c r="B99" s="2302"/>
      <c r="C99" s="2302"/>
      <c r="D99" s="2302"/>
      <c r="E99" s="2302"/>
      <c r="F99" s="2302"/>
      <c r="G99" s="2302"/>
      <c r="H99" s="2302"/>
      <c r="I99" s="2302"/>
      <c r="J99" s="2302"/>
      <c r="K99" s="2302"/>
    </row>
    <row r="100" spans="1:11">
      <c r="A100" s="2302"/>
      <c r="B100" s="2302"/>
      <c r="C100" s="2302"/>
      <c r="D100" s="2302"/>
      <c r="E100" s="2302"/>
      <c r="F100" s="2302"/>
      <c r="G100" s="2302"/>
      <c r="H100" s="2302"/>
      <c r="I100" s="2302"/>
      <c r="J100" s="2302"/>
      <c r="K100" s="2302"/>
    </row>
    <row r="101" spans="1:11">
      <c r="A101" s="2302"/>
      <c r="B101" s="2302"/>
      <c r="C101" s="2302"/>
      <c r="D101" s="2302"/>
      <c r="E101" s="2302"/>
      <c r="F101" s="2302"/>
      <c r="G101" s="2302"/>
      <c r="H101" s="2302"/>
      <c r="I101" s="2302"/>
      <c r="J101" s="2302"/>
      <c r="K101" s="2302"/>
    </row>
    <row r="102" spans="1:11">
      <c r="A102" s="2302"/>
      <c r="B102" s="2302"/>
      <c r="C102" s="2302"/>
      <c r="D102" s="2302"/>
      <c r="E102" s="2302"/>
      <c r="F102" s="2302"/>
      <c r="G102" s="2302"/>
      <c r="H102" s="2302"/>
      <c r="I102" s="2302"/>
      <c r="J102" s="2302"/>
      <c r="K102" s="2302"/>
    </row>
    <row r="103" spans="1:11">
      <c r="A103" s="2302"/>
      <c r="B103" s="2302"/>
      <c r="C103" s="2302"/>
      <c r="D103" s="2302"/>
      <c r="E103" s="2302"/>
      <c r="F103" s="2302"/>
      <c r="G103" s="2302"/>
      <c r="H103" s="2302"/>
      <c r="I103" s="2302"/>
      <c r="J103" s="2302"/>
      <c r="K103" s="2302"/>
    </row>
    <row r="104" spans="1:11">
      <c r="A104" s="2302"/>
      <c r="B104" s="2302"/>
      <c r="C104" s="2302"/>
      <c r="D104" s="2302"/>
      <c r="E104" s="2302"/>
      <c r="F104" s="2302"/>
      <c r="G104" s="2302"/>
      <c r="H104" s="2302"/>
      <c r="I104" s="2302"/>
      <c r="J104" s="2302"/>
      <c r="K104" s="2302"/>
    </row>
    <row r="105" spans="1:11">
      <c r="A105" s="2302"/>
      <c r="B105" s="2302"/>
      <c r="C105" s="2302"/>
      <c r="D105" s="2302"/>
      <c r="E105" s="2302"/>
      <c r="F105" s="2302"/>
      <c r="G105" s="2302"/>
      <c r="H105" s="2302"/>
      <c r="I105" s="2302"/>
      <c r="J105" s="2302"/>
      <c r="K105" s="2302"/>
    </row>
    <row r="106" spans="1:11">
      <c r="A106" s="2302"/>
      <c r="B106" s="2302"/>
      <c r="C106" s="2302"/>
      <c r="D106" s="2302"/>
      <c r="E106" s="2302"/>
      <c r="F106" s="2302"/>
      <c r="G106" s="2302"/>
      <c r="H106" s="2302"/>
      <c r="I106" s="2302"/>
      <c r="J106" s="2302"/>
      <c r="K106" s="2302"/>
    </row>
    <row r="107" spans="1:11">
      <c r="A107" s="2302"/>
      <c r="B107" s="2302"/>
      <c r="C107" s="2302"/>
      <c r="D107" s="2302"/>
      <c r="E107" s="2302"/>
      <c r="F107" s="2302"/>
      <c r="G107" s="2302"/>
      <c r="H107" s="2302"/>
      <c r="I107" s="2302"/>
      <c r="J107" s="2302"/>
      <c r="K107" s="2302"/>
    </row>
    <row r="108" spans="1:11">
      <c r="A108" s="2302"/>
      <c r="B108" s="2302"/>
      <c r="C108" s="2302"/>
      <c r="D108" s="2302"/>
      <c r="E108" s="2302"/>
      <c r="F108" s="2302"/>
      <c r="G108" s="2302"/>
      <c r="H108" s="2302"/>
      <c r="I108" s="2302"/>
      <c r="J108" s="2302"/>
      <c r="K108" s="2302"/>
    </row>
    <row r="109" spans="1:11">
      <c r="A109" s="2302"/>
      <c r="B109" s="2302"/>
      <c r="C109" s="2302"/>
      <c r="D109" s="2302"/>
      <c r="E109" s="2302"/>
      <c r="F109" s="2302"/>
      <c r="G109" s="2302"/>
      <c r="H109" s="2302"/>
      <c r="I109" s="2302"/>
      <c r="J109" s="2302"/>
      <c r="K109" s="2302"/>
    </row>
    <row r="110" spans="1:11">
      <c r="A110" s="2302"/>
      <c r="B110" s="2302"/>
      <c r="C110" s="2302"/>
      <c r="D110" s="2302"/>
      <c r="E110" s="2302"/>
      <c r="F110" s="2302"/>
      <c r="G110" s="2302"/>
      <c r="H110" s="2302"/>
      <c r="I110" s="2302"/>
      <c r="J110" s="2302"/>
      <c r="K110" s="2302"/>
    </row>
    <row r="111" spans="1:11">
      <c r="A111" s="2302"/>
      <c r="B111" s="2302"/>
      <c r="C111" s="2302"/>
      <c r="D111" s="2302"/>
      <c r="E111" s="2302"/>
      <c r="F111" s="2302"/>
      <c r="G111" s="2302"/>
      <c r="H111" s="2302"/>
      <c r="I111" s="2302"/>
      <c r="J111" s="2302"/>
      <c r="K111" s="2302"/>
    </row>
    <row r="112" spans="1:11">
      <c r="A112" s="2302"/>
      <c r="B112" s="2302"/>
      <c r="C112" s="2302"/>
      <c r="D112" s="2302"/>
      <c r="E112" s="2302"/>
      <c r="F112" s="2302"/>
      <c r="G112" s="2302"/>
      <c r="H112" s="2302"/>
      <c r="I112" s="2302"/>
      <c r="J112" s="2302"/>
      <c r="K112" s="2302"/>
    </row>
    <row r="113" spans="1:11">
      <c r="A113" s="2302"/>
      <c r="B113" s="2302"/>
      <c r="C113" s="2302"/>
      <c r="D113" s="2302"/>
      <c r="E113" s="2302"/>
      <c r="F113" s="2302"/>
      <c r="G113" s="2302"/>
      <c r="H113" s="2302"/>
      <c r="I113" s="2302"/>
      <c r="J113" s="2302"/>
      <c r="K113" s="2302"/>
    </row>
    <row r="114" spans="1:11">
      <c r="A114" s="2302"/>
      <c r="B114" s="2302"/>
      <c r="C114" s="2302"/>
      <c r="D114" s="2302"/>
      <c r="E114" s="2302"/>
      <c r="F114" s="2302"/>
      <c r="G114" s="2302"/>
      <c r="H114" s="2302"/>
      <c r="I114" s="2302"/>
      <c r="J114" s="2302"/>
      <c r="K114" s="2302"/>
    </row>
    <row r="115" spans="1:11">
      <c r="A115" s="2302"/>
      <c r="B115" s="2302"/>
      <c r="C115" s="2302"/>
      <c r="D115" s="2302"/>
      <c r="E115" s="2302"/>
      <c r="F115" s="2302"/>
      <c r="G115" s="2302"/>
      <c r="H115" s="2302"/>
      <c r="I115" s="2302"/>
      <c r="J115" s="2302"/>
      <c r="K115" s="2302"/>
    </row>
    <row r="116" spans="1:11">
      <c r="A116" s="2302"/>
      <c r="B116" s="2302"/>
      <c r="C116" s="2302"/>
      <c r="D116" s="2302"/>
      <c r="E116" s="2302"/>
      <c r="F116" s="2302"/>
      <c r="G116" s="2302"/>
      <c r="H116" s="2302"/>
      <c r="I116" s="2302"/>
      <c r="J116" s="2302"/>
      <c r="K116" s="2302"/>
    </row>
    <row r="117" spans="1:11">
      <c r="A117" s="2302"/>
      <c r="B117" s="2302"/>
      <c r="C117" s="2302"/>
      <c r="D117" s="2302"/>
      <c r="E117" s="2302"/>
      <c r="F117" s="2302"/>
      <c r="G117" s="2302"/>
      <c r="H117" s="2302"/>
      <c r="I117" s="2302"/>
      <c r="J117" s="2302"/>
      <c r="K117" s="2302"/>
    </row>
    <row r="118" spans="1:11">
      <c r="A118" s="2302"/>
      <c r="B118" s="2302"/>
      <c r="C118" s="2302"/>
      <c r="D118" s="2302"/>
      <c r="E118" s="2302"/>
      <c r="F118" s="2302"/>
      <c r="G118" s="2302"/>
      <c r="H118" s="2302"/>
      <c r="I118" s="2302"/>
      <c r="J118" s="2302"/>
      <c r="K118" s="2302"/>
    </row>
    <row r="119" spans="1:11">
      <c r="A119" s="2302"/>
      <c r="B119" s="2302"/>
      <c r="C119" s="2302"/>
      <c r="D119" s="2302"/>
      <c r="E119" s="2302"/>
      <c r="F119" s="2302"/>
      <c r="G119" s="2302"/>
      <c r="H119" s="2302"/>
      <c r="I119" s="2302"/>
      <c r="J119" s="2302"/>
      <c r="K119" s="2302"/>
    </row>
    <row r="120" spans="1:11">
      <c r="A120" s="2302"/>
      <c r="B120" s="2302"/>
      <c r="C120" s="2302"/>
      <c r="D120" s="2302"/>
      <c r="E120" s="2302"/>
      <c r="F120" s="2302"/>
      <c r="G120" s="2302"/>
      <c r="H120" s="2302"/>
      <c r="I120" s="2302"/>
      <c r="J120" s="2302"/>
      <c r="K120" s="2302"/>
    </row>
    <row r="121" spans="1:11">
      <c r="A121" s="2302"/>
      <c r="B121" s="2302"/>
      <c r="C121" s="2302"/>
      <c r="D121" s="2302"/>
      <c r="E121" s="2302"/>
      <c r="F121" s="2302"/>
      <c r="G121" s="2302"/>
      <c r="H121" s="2302"/>
      <c r="I121" s="2302"/>
      <c r="J121" s="2302"/>
      <c r="K121" s="2302"/>
    </row>
    <row r="122" spans="1:11">
      <c r="A122" s="2302"/>
      <c r="B122" s="2302"/>
      <c r="C122" s="2302"/>
      <c r="D122" s="2302"/>
      <c r="E122" s="2302"/>
      <c r="F122" s="2302"/>
      <c r="G122" s="2302"/>
      <c r="H122" s="2302"/>
      <c r="I122" s="2302"/>
      <c r="J122" s="2302"/>
      <c r="K122" s="2302"/>
    </row>
    <row r="123" spans="1:11">
      <c r="A123" s="2302"/>
      <c r="B123" s="2302"/>
      <c r="C123" s="2302"/>
      <c r="D123" s="2302"/>
      <c r="E123" s="2302"/>
      <c r="F123" s="2302"/>
      <c r="G123" s="2302"/>
      <c r="H123" s="2302"/>
      <c r="I123" s="2302"/>
      <c r="J123" s="2302"/>
      <c r="K123" s="2302"/>
    </row>
    <row r="124" spans="1:11">
      <c r="A124" s="2302"/>
      <c r="B124" s="2302"/>
      <c r="C124" s="2302"/>
      <c r="D124" s="2302"/>
      <c r="E124" s="2302"/>
      <c r="F124" s="2302"/>
      <c r="G124" s="2302"/>
      <c r="H124" s="2302"/>
      <c r="I124" s="2302"/>
      <c r="J124" s="2302"/>
      <c r="K124" s="2302"/>
    </row>
    <row r="125" spans="1:11">
      <c r="A125" s="2302"/>
      <c r="B125" s="2302"/>
      <c r="C125" s="2302"/>
      <c r="D125" s="2302"/>
      <c r="E125" s="2302"/>
      <c r="F125" s="2302"/>
      <c r="G125" s="2302"/>
      <c r="H125" s="2302"/>
      <c r="I125" s="2302"/>
      <c r="J125" s="2302"/>
      <c r="K125" s="2302"/>
    </row>
    <row r="126" spans="1:11">
      <c r="A126" s="2302"/>
      <c r="B126" s="2302"/>
      <c r="C126" s="2302"/>
      <c r="D126" s="2302"/>
      <c r="E126" s="2302"/>
      <c r="F126" s="2302"/>
      <c r="G126" s="2302"/>
      <c r="H126" s="2302"/>
      <c r="I126" s="2302"/>
      <c r="J126" s="2302"/>
      <c r="K126" s="2302"/>
    </row>
    <row r="127" spans="1:11">
      <c r="A127" s="2302"/>
      <c r="B127" s="2302"/>
      <c r="C127" s="2302"/>
      <c r="D127" s="2302"/>
      <c r="E127" s="2302"/>
      <c r="F127" s="2302"/>
      <c r="G127" s="2302"/>
      <c r="H127" s="2302"/>
      <c r="I127" s="2302"/>
      <c r="J127" s="2302"/>
      <c r="K127" s="2302"/>
    </row>
    <row r="128" spans="1:11">
      <c r="A128" s="2302"/>
      <c r="B128" s="2302"/>
      <c r="C128" s="2302"/>
      <c r="D128" s="2302"/>
      <c r="E128" s="2302"/>
      <c r="F128" s="2302"/>
      <c r="G128" s="2302"/>
      <c r="H128" s="2302"/>
      <c r="I128" s="2302"/>
      <c r="J128" s="2302"/>
      <c r="K128" s="2302"/>
    </row>
    <row r="129" spans="1:11">
      <c r="A129" s="2302"/>
      <c r="B129" s="2302"/>
      <c r="C129" s="2302"/>
      <c r="D129" s="2302"/>
      <c r="E129" s="2302"/>
      <c r="F129" s="2302"/>
      <c r="G129" s="2302"/>
      <c r="H129" s="2302"/>
      <c r="I129" s="2302"/>
      <c r="J129" s="2302"/>
      <c r="K129" s="2302"/>
    </row>
    <row r="130" spans="1:11">
      <c r="A130" s="2302"/>
      <c r="B130" s="2302"/>
      <c r="C130" s="2302"/>
      <c r="D130" s="2302"/>
      <c r="E130" s="2302"/>
      <c r="F130" s="2302"/>
      <c r="G130" s="2302"/>
      <c r="H130" s="2302"/>
      <c r="I130" s="2302"/>
      <c r="J130" s="2302"/>
      <c r="K130" s="2302"/>
    </row>
    <row r="131" spans="1:11">
      <c r="A131" s="2302"/>
      <c r="B131" s="2302"/>
      <c r="C131" s="2302"/>
      <c r="D131" s="2302"/>
      <c r="E131" s="2302"/>
      <c r="F131" s="2302"/>
      <c r="G131" s="2302"/>
      <c r="H131" s="2302"/>
      <c r="I131" s="2302"/>
      <c r="J131" s="2302"/>
      <c r="K131" s="2302"/>
    </row>
    <row r="132" spans="1:11">
      <c r="A132" s="2302"/>
      <c r="B132" s="2302"/>
      <c r="C132" s="2302"/>
      <c r="D132" s="2302"/>
      <c r="E132" s="2302"/>
      <c r="F132" s="2302"/>
      <c r="G132" s="2302"/>
      <c r="H132" s="2302"/>
      <c r="I132" s="2302"/>
      <c r="J132" s="2302"/>
      <c r="K132" s="2302"/>
    </row>
    <row r="133" spans="1:11">
      <c r="A133" s="2302"/>
      <c r="B133" s="2302"/>
      <c r="C133" s="2302"/>
      <c r="D133" s="2302"/>
      <c r="E133" s="2302"/>
      <c r="F133" s="2302"/>
      <c r="G133" s="2302"/>
      <c r="H133" s="2302"/>
      <c r="I133" s="2302"/>
      <c r="J133" s="2302"/>
      <c r="K133" s="2302"/>
    </row>
    <row r="134" spans="1:11">
      <c r="A134" s="2302"/>
      <c r="B134" s="2302"/>
      <c r="C134" s="2302"/>
      <c r="D134" s="2302"/>
      <c r="E134" s="2302"/>
      <c r="F134" s="2302"/>
      <c r="G134" s="2302"/>
      <c r="H134" s="2302"/>
      <c r="I134" s="2302"/>
      <c r="J134" s="2302"/>
      <c r="K134" s="2302"/>
    </row>
    <row r="135" spans="1:11">
      <c r="A135" s="2302"/>
      <c r="B135" s="2302"/>
      <c r="C135" s="2302"/>
      <c r="D135" s="2302"/>
      <c r="E135" s="2302"/>
      <c r="F135" s="2302"/>
      <c r="G135" s="2302"/>
      <c r="H135" s="2302"/>
      <c r="I135" s="2302"/>
      <c r="J135" s="2302"/>
      <c r="K135" s="2302"/>
    </row>
    <row r="136" spans="1:11">
      <c r="A136" s="2302"/>
      <c r="B136" s="2302"/>
      <c r="C136" s="2302"/>
      <c r="D136" s="2302"/>
      <c r="E136" s="2302"/>
      <c r="F136" s="2302"/>
      <c r="G136" s="2302"/>
      <c r="H136" s="2302"/>
      <c r="I136" s="2302"/>
      <c r="J136" s="2302"/>
      <c r="K136" s="2302"/>
    </row>
    <row r="137" spans="1:11">
      <c r="A137" s="2302"/>
      <c r="B137" s="2302"/>
      <c r="C137" s="2302"/>
      <c r="D137" s="2302"/>
      <c r="E137" s="2302"/>
      <c r="F137" s="2302"/>
      <c r="G137" s="2302"/>
      <c r="H137" s="2302"/>
      <c r="I137" s="2302"/>
      <c r="J137" s="2302"/>
      <c r="K137" s="2302"/>
    </row>
    <row r="138" spans="1:11">
      <c r="A138" s="2302"/>
      <c r="B138" s="2302"/>
      <c r="C138" s="2302"/>
      <c r="D138" s="2302"/>
      <c r="E138" s="2302"/>
      <c r="F138" s="2302"/>
      <c r="G138" s="2302"/>
      <c r="H138" s="2302"/>
      <c r="I138" s="2302"/>
      <c r="J138" s="2302"/>
      <c r="K138" s="2302"/>
    </row>
    <row r="139" spans="1:11">
      <c r="A139" s="2302"/>
      <c r="B139" s="2302"/>
      <c r="C139" s="2302"/>
      <c r="D139" s="2302"/>
      <c r="E139" s="2302"/>
      <c r="F139" s="2302"/>
      <c r="G139" s="2302"/>
      <c r="H139" s="2302"/>
      <c r="I139" s="2302"/>
      <c r="J139" s="2302"/>
      <c r="K139" s="2302"/>
    </row>
    <row r="140" spans="1:11">
      <c r="A140" s="2302"/>
      <c r="B140" s="2302"/>
      <c r="C140" s="2302"/>
      <c r="D140" s="2302"/>
      <c r="E140" s="2302"/>
      <c r="F140" s="2302"/>
      <c r="G140" s="2302"/>
      <c r="H140" s="2302"/>
      <c r="I140" s="2302"/>
      <c r="J140" s="2302"/>
      <c r="K140" s="2302"/>
    </row>
    <row r="141" spans="1:11">
      <c r="A141" s="2302"/>
      <c r="B141" s="2302"/>
      <c r="C141" s="2302"/>
      <c r="D141" s="2302"/>
      <c r="E141" s="2302"/>
      <c r="F141" s="2302"/>
      <c r="G141" s="2302"/>
      <c r="H141" s="2302"/>
      <c r="I141" s="2302"/>
      <c r="J141" s="2302"/>
      <c r="K141" s="2302"/>
    </row>
    <row r="142" spans="1:11">
      <c r="A142" s="2302"/>
      <c r="B142" s="2302"/>
      <c r="C142" s="2302"/>
      <c r="D142" s="2302"/>
      <c r="E142" s="2302"/>
      <c r="F142" s="2302"/>
      <c r="G142" s="2302"/>
      <c r="H142" s="2302"/>
      <c r="I142" s="2302"/>
      <c r="J142" s="2302"/>
      <c r="K142" s="2302"/>
    </row>
    <row r="143" spans="1:11">
      <c r="A143" s="2302"/>
      <c r="B143" s="2302"/>
      <c r="C143" s="2302"/>
      <c r="D143" s="2302"/>
      <c r="E143" s="2302"/>
      <c r="F143" s="2302"/>
      <c r="G143" s="2302"/>
      <c r="H143" s="2302"/>
      <c r="I143" s="2302"/>
      <c r="J143" s="2302"/>
      <c r="K143" s="2302"/>
    </row>
    <row r="144" spans="1:11">
      <c r="A144" s="2302"/>
      <c r="B144" s="2302"/>
      <c r="C144" s="2302"/>
      <c r="D144" s="2302"/>
      <c r="E144" s="2302"/>
      <c r="F144" s="2302"/>
      <c r="G144" s="2302"/>
      <c r="H144" s="2302"/>
      <c r="I144" s="2302"/>
      <c r="J144" s="2302"/>
      <c r="K144" s="2302"/>
    </row>
    <row r="145" spans="1:11">
      <c r="A145" s="2302"/>
      <c r="B145" s="2302"/>
      <c r="C145" s="2302"/>
      <c r="D145" s="2302"/>
      <c r="E145" s="2302"/>
      <c r="F145" s="2302"/>
      <c r="G145" s="2302"/>
      <c r="H145" s="2302"/>
      <c r="I145" s="2302"/>
      <c r="J145" s="2302"/>
      <c r="K145" s="2302"/>
    </row>
    <row r="146" spans="1:11">
      <c r="A146" s="2302"/>
      <c r="B146" s="2302"/>
      <c r="C146" s="2302"/>
      <c r="D146" s="2302"/>
      <c r="E146" s="2302"/>
      <c r="F146" s="2302"/>
      <c r="G146" s="2302"/>
      <c r="H146" s="2302"/>
      <c r="I146" s="2302"/>
      <c r="J146" s="2302"/>
      <c r="K146" s="2302"/>
    </row>
    <row r="147" spans="1:11">
      <c r="A147" s="2302"/>
      <c r="B147" s="2302"/>
      <c r="C147" s="2302"/>
      <c r="D147" s="2302"/>
      <c r="E147" s="2302"/>
      <c r="F147" s="2302"/>
      <c r="G147" s="2302"/>
      <c r="H147" s="2302"/>
      <c r="I147" s="2302"/>
      <c r="J147" s="2302"/>
      <c r="K147" s="2302"/>
    </row>
    <row r="148" spans="1:11">
      <c r="A148" s="2302"/>
      <c r="B148" s="2302"/>
      <c r="C148" s="2302"/>
      <c r="D148" s="2302"/>
      <c r="E148" s="2302"/>
      <c r="F148" s="2302"/>
      <c r="G148" s="2302"/>
      <c r="H148" s="2302"/>
      <c r="I148" s="2302"/>
      <c r="J148" s="2302"/>
      <c r="K148" s="2302"/>
    </row>
    <row r="149" spans="1:11">
      <c r="A149" s="2302"/>
      <c r="B149" s="2302"/>
      <c r="C149" s="2302"/>
      <c r="D149" s="2302"/>
      <c r="E149" s="2302"/>
      <c r="F149" s="2302"/>
      <c r="G149" s="2302"/>
      <c r="H149" s="2302"/>
      <c r="I149" s="2302"/>
      <c r="J149" s="2302"/>
      <c r="K149" s="2302"/>
    </row>
    <row r="150" spans="1:11">
      <c r="A150" s="2302"/>
      <c r="B150" s="2302"/>
      <c r="C150" s="2302"/>
      <c r="D150" s="2302"/>
      <c r="E150" s="2302"/>
      <c r="F150" s="2302"/>
      <c r="G150" s="2302"/>
      <c r="H150" s="2302"/>
      <c r="I150" s="2302"/>
      <c r="J150" s="2302"/>
      <c r="K150" s="2302"/>
    </row>
    <row r="151" spans="1:11">
      <c r="A151" s="2302"/>
      <c r="B151" s="2302"/>
      <c r="C151" s="2302"/>
      <c r="D151" s="2302"/>
      <c r="E151" s="2302"/>
      <c r="F151" s="2302"/>
      <c r="G151" s="2302"/>
      <c r="H151" s="2302"/>
      <c r="I151" s="2302"/>
      <c r="J151" s="2302"/>
      <c r="K151" s="2302"/>
    </row>
    <row r="152" spans="1:11">
      <c r="A152" s="2302"/>
      <c r="B152" s="2302"/>
      <c r="C152" s="2302"/>
      <c r="D152" s="2302"/>
      <c r="E152" s="2302"/>
      <c r="F152" s="2302"/>
      <c r="G152" s="2302"/>
      <c r="H152" s="2302"/>
      <c r="I152" s="2302"/>
      <c r="J152" s="2302"/>
      <c r="K152" s="2302"/>
    </row>
    <row r="153" spans="1:11">
      <c r="A153" s="2302"/>
      <c r="B153" s="2302"/>
      <c r="C153" s="2302"/>
      <c r="D153" s="2302"/>
      <c r="E153" s="2302"/>
      <c r="F153" s="2302"/>
      <c r="G153" s="2302"/>
      <c r="H153" s="2302"/>
      <c r="I153" s="2302"/>
      <c r="J153" s="2302"/>
      <c r="K153" s="2302"/>
    </row>
    <row r="154" spans="1:11">
      <c r="A154" s="2302"/>
      <c r="B154" s="2302"/>
      <c r="C154" s="2302"/>
      <c r="D154" s="2302"/>
      <c r="E154" s="2302"/>
      <c r="F154" s="2302"/>
      <c r="G154" s="2302"/>
      <c r="H154" s="2302"/>
      <c r="I154" s="2302"/>
      <c r="J154" s="2302"/>
      <c r="K154" s="2302"/>
    </row>
    <row r="155" spans="1:11">
      <c r="A155" s="2302"/>
      <c r="B155" s="2302"/>
      <c r="C155" s="2302"/>
      <c r="D155" s="2302"/>
      <c r="E155" s="2302"/>
      <c r="F155" s="2302"/>
      <c r="G155" s="2302"/>
      <c r="H155" s="2302"/>
      <c r="I155" s="2302"/>
      <c r="J155" s="2302"/>
      <c r="K155" s="2302"/>
    </row>
    <row r="156" spans="1:11">
      <c r="A156" s="2302"/>
      <c r="B156" s="2302"/>
      <c r="C156" s="2302"/>
      <c r="D156" s="2302"/>
      <c r="E156" s="2302"/>
      <c r="F156" s="2302"/>
      <c r="G156" s="2302"/>
      <c r="H156" s="2302"/>
      <c r="I156" s="2302"/>
      <c r="J156" s="2302"/>
      <c r="K156" s="2302"/>
    </row>
    <row r="157" spans="1:11">
      <c r="A157" s="2302"/>
      <c r="B157" s="2302"/>
      <c r="C157" s="2302"/>
      <c r="D157" s="2302"/>
      <c r="E157" s="2302"/>
      <c r="F157" s="2302"/>
      <c r="G157" s="2302"/>
      <c r="H157" s="2302"/>
      <c r="I157" s="2302"/>
      <c r="J157" s="2302"/>
      <c r="K157" s="2302"/>
    </row>
    <row r="158" spans="1:11">
      <c r="A158" s="2302"/>
      <c r="B158" s="2302"/>
      <c r="C158" s="2302"/>
      <c r="D158" s="2302"/>
      <c r="E158" s="2302"/>
      <c r="F158" s="2302"/>
      <c r="G158" s="2302"/>
      <c r="H158" s="2302"/>
      <c r="I158" s="2302"/>
      <c r="J158" s="2302"/>
      <c r="K158" s="2302"/>
    </row>
    <row r="159" spans="1:11">
      <c r="A159" s="2302"/>
      <c r="B159" s="2302"/>
      <c r="C159" s="2302"/>
      <c r="D159" s="2302"/>
      <c r="E159" s="2302"/>
      <c r="F159" s="2302"/>
      <c r="G159" s="2302"/>
      <c r="H159" s="2302"/>
      <c r="I159" s="2302"/>
      <c r="J159" s="2302"/>
      <c r="K159" s="2302"/>
    </row>
    <row r="160" spans="1:11">
      <c r="A160" s="2302"/>
      <c r="B160" s="2302"/>
      <c r="C160" s="2302"/>
      <c r="D160" s="2302"/>
      <c r="E160" s="2302"/>
      <c r="F160" s="2302"/>
      <c r="G160" s="2302"/>
      <c r="H160" s="2302"/>
      <c r="I160" s="2302"/>
      <c r="J160" s="2302"/>
      <c r="K160" s="2302"/>
    </row>
    <row r="161" spans="1:11">
      <c r="A161" s="2302"/>
      <c r="B161" s="2302"/>
      <c r="C161" s="2302"/>
      <c r="D161" s="2302"/>
      <c r="E161" s="2302"/>
      <c r="F161" s="2302"/>
      <c r="G161" s="2302"/>
      <c r="H161" s="2302"/>
      <c r="I161" s="2302"/>
      <c r="J161" s="2302"/>
      <c r="K161" s="2302"/>
    </row>
    <row r="162" spans="1:11">
      <c r="A162" s="2302"/>
      <c r="B162" s="2302"/>
      <c r="C162" s="2302"/>
      <c r="D162" s="2302"/>
      <c r="E162" s="2302"/>
      <c r="F162" s="2302"/>
      <c r="G162" s="2302"/>
      <c r="H162" s="2302"/>
      <c r="I162" s="2302"/>
      <c r="J162" s="2302"/>
      <c r="K162" s="2302"/>
    </row>
    <row r="163" spans="1:11">
      <c r="A163" s="2302"/>
      <c r="B163" s="2302"/>
      <c r="C163" s="2302"/>
      <c r="D163" s="2302"/>
      <c r="E163" s="2302"/>
      <c r="F163" s="2302"/>
      <c r="G163" s="2302"/>
      <c r="H163" s="2302"/>
      <c r="I163" s="2302"/>
      <c r="J163" s="2302"/>
      <c r="K163" s="2302"/>
    </row>
    <row r="164" spans="1:11">
      <c r="A164" s="2302"/>
      <c r="B164" s="2302"/>
      <c r="C164" s="2302"/>
      <c r="D164" s="2302"/>
      <c r="E164" s="2302"/>
      <c r="F164" s="2302"/>
      <c r="G164" s="2302"/>
      <c r="H164" s="2302"/>
      <c r="I164" s="2302"/>
      <c r="J164" s="2302"/>
      <c r="K164" s="2302"/>
    </row>
    <row r="165" spans="1:11">
      <c r="A165" s="2302"/>
      <c r="B165" s="2302"/>
      <c r="C165" s="2302"/>
      <c r="D165" s="2302"/>
      <c r="E165" s="2302"/>
      <c r="F165" s="2302"/>
      <c r="G165" s="2302"/>
      <c r="H165" s="2302"/>
      <c r="I165" s="2302"/>
      <c r="J165" s="2302"/>
      <c r="K165" s="2302"/>
    </row>
    <row r="166" spans="1:11">
      <c r="A166" s="2302"/>
      <c r="B166" s="2302"/>
      <c r="C166" s="2302"/>
      <c r="D166" s="2302"/>
      <c r="E166" s="2302"/>
      <c r="F166" s="2302"/>
      <c r="G166" s="2302"/>
      <c r="H166" s="2302"/>
      <c r="I166" s="2302"/>
      <c r="J166" s="2302"/>
      <c r="K166" s="2302"/>
    </row>
    <row r="167" spans="1:11">
      <c r="A167" s="2302"/>
      <c r="B167" s="2302"/>
      <c r="C167" s="2302"/>
      <c r="D167" s="2302"/>
      <c r="E167" s="2302"/>
      <c r="F167" s="2302"/>
      <c r="G167" s="2302"/>
      <c r="H167" s="2302"/>
      <c r="I167" s="2302"/>
      <c r="J167" s="2302"/>
      <c r="K167" s="2302"/>
    </row>
    <row r="168" spans="1:11">
      <c r="A168" s="2302"/>
      <c r="B168" s="2302"/>
      <c r="C168" s="2302"/>
      <c r="D168" s="2302"/>
      <c r="E168" s="2302"/>
      <c r="F168" s="2302"/>
      <c r="G168" s="2302"/>
      <c r="H168" s="2302"/>
      <c r="I168" s="2302"/>
      <c r="J168" s="2302"/>
      <c r="K168" s="2302"/>
    </row>
    <row r="169" spans="1:11">
      <c r="A169" s="2302"/>
      <c r="B169" s="2302"/>
      <c r="C169" s="2302"/>
      <c r="D169" s="2302"/>
      <c r="E169" s="2302"/>
      <c r="F169" s="2302"/>
      <c r="G169" s="2302"/>
      <c r="H169" s="2302"/>
      <c r="I169" s="2302"/>
      <c r="J169" s="2302"/>
      <c r="K169" s="2302"/>
    </row>
    <row r="170" spans="1:11">
      <c r="A170" s="2302"/>
      <c r="B170" s="2302"/>
      <c r="C170" s="2302"/>
      <c r="D170" s="2302"/>
      <c r="E170" s="2302"/>
      <c r="F170" s="2302"/>
      <c r="G170" s="2302"/>
      <c r="H170" s="2302"/>
      <c r="I170" s="2302"/>
      <c r="J170" s="2302"/>
      <c r="K170" s="2302"/>
    </row>
    <row r="171" spans="1:11">
      <c r="A171" s="2302"/>
      <c r="B171" s="2302"/>
      <c r="C171" s="2302"/>
      <c r="D171" s="2302"/>
      <c r="E171" s="2302"/>
      <c r="F171" s="2302"/>
      <c r="G171" s="2302"/>
      <c r="H171" s="2302"/>
      <c r="I171" s="2302"/>
      <c r="J171" s="2302"/>
      <c r="K171" s="2302"/>
    </row>
    <row r="172" spans="1:11">
      <c r="A172" s="2302"/>
      <c r="B172" s="2302"/>
      <c r="C172" s="2302"/>
      <c r="D172" s="2302"/>
      <c r="E172" s="2302"/>
      <c r="F172" s="2302"/>
      <c r="G172" s="2302"/>
      <c r="H172" s="2302"/>
      <c r="I172" s="2302"/>
      <c r="J172" s="2302"/>
      <c r="K172" s="2302"/>
    </row>
    <row r="173" spans="1:11">
      <c r="A173" s="2302"/>
      <c r="B173" s="2302"/>
      <c r="C173" s="2302"/>
      <c r="D173" s="2302"/>
      <c r="E173" s="2302"/>
      <c r="F173" s="2302"/>
      <c r="G173" s="2302"/>
      <c r="H173" s="2302"/>
      <c r="I173" s="2302"/>
      <c r="J173" s="2302"/>
      <c r="K173" s="2302"/>
    </row>
    <row r="174" spans="1:11">
      <c r="A174" s="2302"/>
      <c r="B174" s="2302"/>
      <c r="C174" s="2302"/>
      <c r="D174" s="2302"/>
      <c r="E174" s="2302"/>
      <c r="F174" s="2302"/>
      <c r="G174" s="2302"/>
      <c r="H174" s="2302"/>
      <c r="I174" s="2302"/>
      <c r="J174" s="2302"/>
      <c r="K174" s="2302"/>
    </row>
    <row r="175" spans="1:11">
      <c r="A175" s="2302"/>
      <c r="B175" s="2302"/>
      <c r="C175" s="2302"/>
      <c r="D175" s="2302"/>
      <c r="E175" s="2302"/>
      <c r="F175" s="2302"/>
      <c r="G175" s="2302"/>
      <c r="H175" s="2302"/>
      <c r="I175" s="2302"/>
      <c r="J175" s="2302"/>
      <c r="K175" s="2302"/>
    </row>
    <row r="176" spans="1:11">
      <c r="A176" s="2302"/>
      <c r="B176" s="2302"/>
      <c r="C176" s="2302"/>
      <c r="D176" s="2302"/>
      <c r="E176" s="2302"/>
      <c r="F176" s="2302"/>
      <c r="G176" s="2302"/>
      <c r="H176" s="2302"/>
      <c r="I176" s="2302"/>
      <c r="J176" s="2302"/>
      <c r="K176" s="2302"/>
    </row>
    <row r="177" spans="1:11">
      <c r="A177" s="2302"/>
      <c r="B177" s="2302"/>
      <c r="C177" s="2302"/>
      <c r="D177" s="2302"/>
      <c r="E177" s="2302"/>
      <c r="F177" s="2302"/>
      <c r="G177" s="2302"/>
      <c r="H177" s="2302"/>
      <c r="I177" s="2302"/>
      <c r="J177" s="2302"/>
      <c r="K177" s="2302"/>
    </row>
    <row r="178" spans="1:11">
      <c r="A178" s="2302"/>
      <c r="B178" s="2302"/>
      <c r="C178" s="2302"/>
      <c r="D178" s="2302"/>
      <c r="E178" s="2302"/>
      <c r="F178" s="2302"/>
      <c r="G178" s="2302"/>
      <c r="H178" s="2302"/>
      <c r="I178" s="2302"/>
      <c r="J178" s="2302"/>
      <c r="K178" s="2302"/>
    </row>
    <row r="179" spans="1:11">
      <c r="A179" s="2302"/>
      <c r="B179" s="2302"/>
      <c r="C179" s="2302"/>
      <c r="D179" s="2302"/>
      <c r="E179" s="2302"/>
      <c r="F179" s="2302"/>
      <c r="G179" s="2302"/>
      <c r="H179" s="2302"/>
      <c r="I179" s="2302"/>
      <c r="J179" s="2302"/>
      <c r="K179" s="2302"/>
    </row>
    <row r="180" spans="1:11">
      <c r="A180" s="2302"/>
      <c r="B180" s="2302"/>
      <c r="C180" s="2302"/>
      <c r="D180" s="2302"/>
      <c r="E180" s="2302"/>
      <c r="F180" s="2302"/>
      <c r="G180" s="2302"/>
      <c r="H180" s="2302"/>
      <c r="I180" s="2302"/>
      <c r="J180" s="2302"/>
      <c r="K180" s="2302"/>
    </row>
    <row r="181" spans="1:11">
      <c r="A181" s="2302"/>
      <c r="B181" s="2302"/>
      <c r="C181" s="2302"/>
      <c r="D181" s="2302"/>
      <c r="E181" s="2302"/>
      <c r="F181" s="2302"/>
      <c r="G181" s="2302"/>
      <c r="H181" s="2302"/>
      <c r="I181" s="2302"/>
      <c r="J181" s="2302"/>
      <c r="K181" s="2302"/>
    </row>
    <row r="182" spans="1:11">
      <c r="A182" s="2302"/>
      <c r="B182" s="2302"/>
      <c r="C182" s="2302"/>
      <c r="D182" s="2302"/>
      <c r="E182" s="2302"/>
      <c r="F182" s="2302"/>
      <c r="G182" s="2302"/>
      <c r="H182" s="2302"/>
      <c r="I182" s="2302"/>
      <c r="J182" s="2302"/>
      <c r="K182" s="2302"/>
    </row>
    <row r="183" spans="1:11">
      <c r="A183" s="2302"/>
      <c r="B183" s="2302"/>
      <c r="C183" s="2302"/>
      <c r="D183" s="2302"/>
      <c r="E183" s="2302"/>
      <c r="F183" s="2302"/>
      <c r="G183" s="2302"/>
      <c r="H183" s="2302"/>
      <c r="I183" s="2302"/>
      <c r="J183" s="2302"/>
      <c r="K183" s="2302"/>
    </row>
    <row r="184" spans="1:11">
      <c r="A184" s="2302"/>
      <c r="B184" s="2302"/>
      <c r="C184" s="2302"/>
      <c r="D184" s="2302"/>
      <c r="E184" s="2302"/>
      <c r="F184" s="2302"/>
      <c r="G184" s="2302"/>
      <c r="H184" s="2302"/>
      <c r="I184" s="2302"/>
      <c r="J184" s="2302"/>
      <c r="K184" s="2302"/>
    </row>
    <row r="185" spans="1:11">
      <c r="A185" s="2302"/>
      <c r="B185" s="2302"/>
      <c r="C185" s="2302"/>
      <c r="D185" s="2302"/>
      <c r="E185" s="2302"/>
      <c r="F185" s="2302"/>
      <c r="G185" s="2302"/>
      <c r="H185" s="2302"/>
      <c r="I185" s="2302"/>
      <c r="J185" s="2302"/>
      <c r="K185" s="2302"/>
    </row>
    <row r="186" spans="1:11">
      <c r="A186" s="2302"/>
      <c r="B186" s="2302"/>
      <c r="C186" s="2302"/>
      <c r="D186" s="2302"/>
      <c r="E186" s="2302"/>
      <c r="F186" s="2302"/>
      <c r="G186" s="2302"/>
      <c r="H186" s="2302"/>
      <c r="I186" s="2302"/>
      <c r="J186" s="2302"/>
      <c r="K186" s="2302"/>
    </row>
    <row r="187" spans="1:11">
      <c r="A187" s="2302"/>
      <c r="B187" s="2302"/>
      <c r="C187" s="2302"/>
      <c r="D187" s="2302"/>
      <c r="E187" s="2302"/>
      <c r="F187" s="2302"/>
      <c r="G187" s="2302"/>
      <c r="H187" s="2302"/>
      <c r="I187" s="2302"/>
      <c r="J187" s="2302"/>
      <c r="K187" s="2302"/>
    </row>
    <row r="188" spans="1:11">
      <c r="A188" s="2302"/>
      <c r="B188" s="2302"/>
      <c r="C188" s="2302"/>
      <c r="D188" s="2302"/>
      <c r="E188" s="2302"/>
      <c r="F188" s="2302"/>
      <c r="G188" s="2302"/>
      <c r="H188" s="2302"/>
      <c r="I188" s="2302"/>
      <c r="J188" s="2302"/>
      <c r="K188" s="2302"/>
    </row>
    <row r="189" spans="1:11">
      <c r="A189" s="2302"/>
      <c r="B189" s="2302"/>
      <c r="C189" s="2302"/>
      <c r="D189" s="2302"/>
      <c r="E189" s="2302"/>
      <c r="F189" s="2302"/>
      <c r="G189" s="2302"/>
      <c r="H189" s="2302"/>
      <c r="I189" s="2302"/>
      <c r="J189" s="2302"/>
      <c r="K189" s="2302"/>
    </row>
    <row r="190" spans="1:11">
      <c r="A190" s="2302"/>
      <c r="B190" s="2302"/>
      <c r="C190" s="2302"/>
      <c r="D190" s="2302"/>
      <c r="E190" s="2302"/>
      <c r="F190" s="2302"/>
      <c r="G190" s="2302"/>
      <c r="H190" s="2302"/>
      <c r="I190" s="2302"/>
      <c r="J190" s="2302"/>
      <c r="K190" s="2302"/>
    </row>
    <row r="191" spans="1:11">
      <c r="A191" s="2302"/>
      <c r="B191" s="2302"/>
      <c r="C191" s="2302"/>
      <c r="D191" s="2302"/>
      <c r="E191" s="2302"/>
      <c r="F191" s="2302"/>
      <c r="G191" s="2302"/>
      <c r="H191" s="2302"/>
      <c r="I191" s="2302"/>
      <c r="J191" s="2302"/>
      <c r="K191" s="2302"/>
    </row>
    <row r="192" spans="1:11">
      <c r="A192" s="2302"/>
      <c r="B192" s="2302"/>
      <c r="C192" s="2302"/>
      <c r="D192" s="2302"/>
      <c r="E192" s="2302"/>
      <c r="F192" s="2302"/>
      <c r="G192" s="2302"/>
      <c r="H192" s="2302"/>
      <c r="I192" s="2302"/>
      <c r="J192" s="2302"/>
      <c r="K192" s="2302"/>
    </row>
    <row r="193" spans="1:11">
      <c r="A193" s="2302"/>
      <c r="B193" s="2302"/>
      <c r="C193" s="2302"/>
      <c r="D193" s="2302"/>
      <c r="E193" s="2302"/>
      <c r="F193" s="2302"/>
      <c r="G193" s="2302"/>
      <c r="H193" s="2302"/>
      <c r="I193" s="2302"/>
      <c r="J193" s="2302"/>
      <c r="K193" s="2302"/>
    </row>
    <row r="194" spans="1:11">
      <c r="A194" s="2302"/>
      <c r="B194" s="2302"/>
      <c r="C194" s="2302"/>
      <c r="D194" s="2302"/>
      <c r="E194" s="2302"/>
      <c r="F194" s="2302"/>
      <c r="G194" s="2302"/>
      <c r="H194" s="2302"/>
      <c r="I194" s="2302"/>
      <c r="J194" s="2302"/>
      <c r="K194" s="2302"/>
    </row>
    <row r="195" spans="1:11">
      <c r="A195" s="2302"/>
      <c r="B195" s="2302"/>
      <c r="C195" s="2302"/>
      <c r="D195" s="2302"/>
      <c r="E195" s="2302"/>
      <c r="F195" s="2302"/>
      <c r="G195" s="2302"/>
      <c r="H195" s="2302"/>
      <c r="I195" s="2302"/>
      <c r="J195" s="2302"/>
      <c r="K195" s="2302"/>
    </row>
    <row r="196" spans="1:11">
      <c r="A196" s="2302"/>
      <c r="B196" s="2302"/>
      <c r="C196" s="2302"/>
      <c r="D196" s="2302"/>
      <c r="E196" s="2302"/>
      <c r="F196" s="2302"/>
      <c r="G196" s="2302"/>
      <c r="H196" s="2302"/>
      <c r="I196" s="2302"/>
      <c r="J196" s="2302"/>
      <c r="K196" s="2302"/>
    </row>
    <row r="197" spans="1:11">
      <c r="A197" s="2302"/>
      <c r="B197" s="2302"/>
      <c r="C197" s="2302"/>
      <c r="D197" s="2302"/>
      <c r="E197" s="2302"/>
      <c r="F197" s="2302"/>
      <c r="G197" s="2302"/>
      <c r="H197" s="2302"/>
      <c r="I197" s="2302"/>
      <c r="J197" s="2302"/>
      <c r="K197" s="2302"/>
    </row>
    <row r="198" spans="1:11">
      <c r="A198" s="2302"/>
      <c r="B198" s="2302"/>
      <c r="C198" s="2302"/>
      <c r="D198" s="2302"/>
      <c r="E198" s="2302"/>
      <c r="F198" s="2302"/>
      <c r="G198" s="2302"/>
      <c r="H198" s="2302"/>
      <c r="I198" s="2302"/>
      <c r="J198" s="2302"/>
      <c r="K198" s="2302"/>
    </row>
    <row r="199" spans="1:11">
      <c r="A199" s="2302"/>
      <c r="B199" s="2302"/>
      <c r="C199" s="2302"/>
      <c r="D199" s="2302"/>
      <c r="E199" s="2302"/>
      <c r="F199" s="2302"/>
      <c r="G199" s="2302"/>
      <c r="H199" s="2302"/>
      <c r="I199" s="2302"/>
      <c r="J199" s="2302"/>
      <c r="K199" s="2302"/>
    </row>
    <row r="200" spans="1:11">
      <c r="A200" s="2302"/>
      <c r="B200" s="2302"/>
      <c r="C200" s="2302"/>
      <c r="D200" s="2302"/>
      <c r="E200" s="2302"/>
      <c r="F200" s="2302"/>
      <c r="G200" s="2302"/>
      <c r="H200" s="2302"/>
      <c r="I200" s="2302"/>
      <c r="J200" s="2302"/>
      <c r="K200" s="2302"/>
    </row>
    <row r="201" spans="1:11">
      <c r="A201" s="2302"/>
      <c r="B201" s="2302"/>
      <c r="C201" s="2302"/>
      <c r="D201" s="2302"/>
      <c r="E201" s="2302"/>
      <c r="F201" s="2302"/>
      <c r="G201" s="2302"/>
      <c r="H201" s="2302"/>
      <c r="I201" s="2302"/>
      <c r="J201" s="2302"/>
      <c r="K201" s="2302"/>
    </row>
    <row r="202" spans="1:11">
      <c r="A202" s="2302"/>
      <c r="B202" s="2302"/>
      <c r="C202" s="2302"/>
      <c r="D202" s="2302"/>
      <c r="E202" s="2302"/>
      <c r="F202" s="2302"/>
      <c r="G202" s="2302"/>
      <c r="H202" s="2302"/>
      <c r="I202" s="2302"/>
      <c r="J202" s="2302"/>
      <c r="K202" s="2302"/>
    </row>
    <row r="203" spans="1:11">
      <c r="A203" s="2302"/>
      <c r="B203" s="2302"/>
      <c r="C203" s="2302"/>
      <c r="D203" s="2302"/>
      <c r="E203" s="2302"/>
      <c r="F203" s="2302"/>
      <c r="G203" s="2302"/>
      <c r="H203" s="2302"/>
      <c r="I203" s="2302"/>
      <c r="J203" s="2302"/>
      <c r="K203" s="2302"/>
    </row>
    <row r="204" spans="1:11">
      <c r="A204" s="2302"/>
      <c r="B204" s="2302"/>
      <c r="C204" s="2302"/>
      <c r="D204" s="2302"/>
      <c r="E204" s="2302"/>
      <c r="F204" s="2302"/>
      <c r="G204" s="2302"/>
      <c r="H204" s="2302"/>
      <c r="I204" s="2302"/>
      <c r="J204" s="2302"/>
      <c r="K204" s="2302"/>
    </row>
    <row r="205" spans="1:11">
      <c r="A205" s="2302"/>
      <c r="B205" s="2302"/>
      <c r="C205" s="2302"/>
      <c r="D205" s="2302"/>
      <c r="E205" s="2302"/>
      <c r="F205" s="2302"/>
      <c r="G205" s="2302"/>
      <c r="H205" s="2302"/>
      <c r="I205" s="2302"/>
      <c r="J205" s="2302"/>
      <c r="K205" s="2302"/>
    </row>
    <row r="206" spans="1:11">
      <c r="A206" s="2302"/>
      <c r="B206" s="2302"/>
      <c r="C206" s="2302"/>
      <c r="D206" s="2302"/>
      <c r="E206" s="2302"/>
      <c r="F206" s="2302"/>
      <c r="G206" s="2302"/>
      <c r="H206" s="2302"/>
      <c r="I206" s="2302"/>
      <c r="J206" s="2302"/>
      <c r="K206" s="2302"/>
    </row>
    <row r="207" spans="1:11">
      <c r="A207" s="2302"/>
      <c r="B207" s="2302"/>
      <c r="C207" s="2302"/>
      <c r="D207" s="2302"/>
      <c r="E207" s="2302"/>
      <c r="F207" s="2302"/>
      <c r="G207" s="2302"/>
      <c r="H207" s="2302"/>
      <c r="I207" s="2302"/>
      <c r="J207" s="2302"/>
      <c r="K207" s="2302"/>
    </row>
    <row r="208" spans="1:11">
      <c r="A208" s="2302"/>
      <c r="B208" s="2302"/>
      <c r="C208" s="2302"/>
      <c r="D208" s="2302"/>
      <c r="E208" s="2302"/>
      <c r="F208" s="2302"/>
      <c r="G208" s="2302"/>
      <c r="H208" s="2302"/>
      <c r="I208" s="2302"/>
      <c r="J208" s="2302"/>
      <c r="K208" s="2302"/>
    </row>
    <row r="209" spans="1:11">
      <c r="A209" s="2302"/>
      <c r="B209" s="2302"/>
      <c r="C209" s="2302"/>
      <c r="D209" s="2302"/>
      <c r="E209" s="2302"/>
      <c r="F209" s="2302"/>
      <c r="G209" s="2302"/>
      <c r="H209" s="2302"/>
      <c r="I209" s="2302"/>
      <c r="J209" s="2302"/>
      <c r="K209" s="2302"/>
    </row>
    <row r="210" spans="1:11">
      <c r="A210" s="2302"/>
      <c r="B210" s="2302"/>
      <c r="C210" s="2302"/>
      <c r="D210" s="2302"/>
      <c r="E210" s="2302"/>
      <c r="F210" s="2302"/>
      <c r="G210" s="2302"/>
      <c r="H210" s="2302"/>
      <c r="I210" s="2302"/>
      <c r="J210" s="2302"/>
      <c r="K210" s="2302"/>
    </row>
    <row r="211" spans="1:11">
      <c r="A211" s="2302"/>
      <c r="B211" s="2302"/>
      <c r="C211" s="2302"/>
      <c r="D211" s="2302"/>
      <c r="E211" s="2302"/>
      <c r="F211" s="2302"/>
      <c r="G211" s="2302"/>
      <c r="H211" s="2302"/>
      <c r="I211" s="2302"/>
      <c r="J211" s="2302"/>
      <c r="K211" s="2302"/>
    </row>
    <row r="212" spans="1:11">
      <c r="A212" s="2302"/>
      <c r="B212" s="2302"/>
      <c r="C212" s="2302"/>
      <c r="D212" s="2302"/>
      <c r="E212" s="2302"/>
      <c r="F212" s="2302"/>
      <c r="G212" s="2302"/>
      <c r="H212" s="2302"/>
      <c r="I212" s="2302"/>
      <c r="J212" s="2302"/>
      <c r="K212" s="2302"/>
    </row>
    <row r="213" spans="1:11">
      <c r="A213" s="2302"/>
      <c r="B213" s="2302"/>
      <c r="C213" s="2302"/>
      <c r="D213" s="2302"/>
      <c r="E213" s="2302"/>
      <c r="F213" s="2302"/>
      <c r="G213" s="2302"/>
      <c r="H213" s="2302"/>
      <c r="I213" s="2302"/>
      <c r="J213" s="2302"/>
      <c r="K213" s="2302"/>
    </row>
    <row r="214" spans="1:11">
      <c r="A214" s="2302"/>
      <c r="B214" s="2302"/>
      <c r="C214" s="2302"/>
      <c r="D214" s="2302"/>
      <c r="E214" s="2302"/>
      <c r="F214" s="2302"/>
      <c r="G214" s="2302"/>
      <c r="H214" s="2302"/>
      <c r="I214" s="2302"/>
      <c r="J214" s="2302"/>
      <c r="K214" s="2302"/>
    </row>
    <row r="215" spans="1:11">
      <c r="A215" s="2302"/>
      <c r="B215" s="2302"/>
      <c r="C215" s="2302"/>
      <c r="D215" s="2302"/>
      <c r="E215" s="2302"/>
      <c r="F215" s="2302"/>
      <c r="G215" s="2302"/>
      <c r="H215" s="2302"/>
      <c r="I215" s="2302"/>
      <c r="J215" s="2302"/>
      <c r="K215" s="2302"/>
    </row>
    <row r="216" spans="1:11">
      <c r="A216" s="2302"/>
      <c r="B216" s="2302"/>
      <c r="C216" s="2302"/>
      <c r="D216" s="2302"/>
      <c r="E216" s="2302"/>
      <c r="F216" s="2302"/>
      <c r="G216" s="2302"/>
      <c r="H216" s="2302"/>
      <c r="I216" s="2302"/>
      <c r="J216" s="2302"/>
      <c r="K216" s="2302"/>
    </row>
    <row r="217" spans="1:11">
      <c r="A217" s="2302"/>
      <c r="B217" s="2302"/>
      <c r="C217" s="2302"/>
      <c r="D217" s="2302"/>
      <c r="E217" s="2302"/>
      <c r="F217" s="2302"/>
      <c r="G217" s="2302"/>
      <c r="H217" s="2302"/>
      <c r="I217" s="2302"/>
      <c r="J217" s="2302"/>
      <c r="K217" s="2302"/>
    </row>
    <row r="218" spans="1:11">
      <c r="A218" s="2302"/>
      <c r="B218" s="2302"/>
      <c r="C218" s="2302"/>
      <c r="D218" s="2302"/>
      <c r="E218" s="2302"/>
      <c r="F218" s="2302"/>
      <c r="G218" s="2302"/>
      <c r="H218" s="2302"/>
      <c r="I218" s="2302"/>
      <c r="J218" s="2302"/>
      <c r="K218" s="2302"/>
    </row>
    <row r="219" spans="1:11">
      <c r="A219" s="2302"/>
      <c r="B219" s="2302"/>
      <c r="C219" s="2302"/>
      <c r="D219" s="2302"/>
      <c r="E219" s="2302"/>
      <c r="F219" s="2302"/>
      <c r="G219" s="2302"/>
      <c r="H219" s="2302"/>
      <c r="I219" s="2302"/>
      <c r="J219" s="2302"/>
      <c r="K219" s="2302"/>
    </row>
    <row r="220" spans="1:11">
      <c r="A220" s="2302"/>
      <c r="B220" s="2302"/>
      <c r="C220" s="2302"/>
      <c r="D220" s="2302"/>
      <c r="E220" s="2302"/>
      <c r="F220" s="2302"/>
      <c r="G220" s="2302"/>
      <c r="H220" s="2302"/>
      <c r="I220" s="2302"/>
      <c r="J220" s="2302"/>
      <c r="K220" s="2302"/>
    </row>
    <row r="221" spans="1:11">
      <c r="A221" s="2302"/>
      <c r="B221" s="2302"/>
      <c r="C221" s="2302"/>
      <c r="D221" s="2302"/>
      <c r="E221" s="2302"/>
      <c r="F221" s="2302"/>
      <c r="G221" s="2302"/>
      <c r="H221" s="2302"/>
      <c r="I221" s="2302"/>
      <c r="J221" s="2302"/>
      <c r="K221" s="2302"/>
    </row>
    <row r="222" spans="1:11">
      <c r="A222" s="2302"/>
      <c r="B222" s="2302"/>
      <c r="C222" s="2302"/>
      <c r="D222" s="2302"/>
      <c r="E222" s="2302"/>
      <c r="F222" s="2302"/>
      <c r="G222" s="2302"/>
      <c r="H222" s="2302"/>
      <c r="I222" s="2302"/>
      <c r="J222" s="2302"/>
      <c r="K222" s="2302"/>
    </row>
    <row r="223" spans="1:11">
      <c r="A223" s="2302"/>
      <c r="B223" s="2302"/>
      <c r="C223" s="2302"/>
      <c r="D223" s="2302"/>
      <c r="E223" s="2302"/>
      <c r="F223" s="2302"/>
      <c r="G223" s="2302"/>
      <c r="H223" s="2302"/>
      <c r="I223" s="2302"/>
      <c r="J223" s="2302"/>
      <c r="K223" s="2302"/>
    </row>
    <row r="224" spans="1:11">
      <c r="A224" s="2302"/>
      <c r="B224" s="2302"/>
      <c r="C224" s="2302"/>
      <c r="D224" s="2302"/>
      <c r="E224" s="2302"/>
      <c r="F224" s="2302"/>
      <c r="G224" s="2302"/>
      <c r="H224" s="2302"/>
      <c r="I224" s="2302"/>
      <c r="J224" s="2302"/>
      <c r="K224" s="2302"/>
    </row>
    <row r="225" spans="1:11">
      <c r="A225" s="2302"/>
      <c r="B225" s="2302"/>
      <c r="C225" s="2302"/>
      <c r="D225" s="2302"/>
      <c r="E225" s="2302"/>
      <c r="F225" s="2302"/>
      <c r="G225" s="2302"/>
      <c r="H225" s="2302"/>
      <c r="I225" s="2302"/>
      <c r="J225" s="2302"/>
      <c r="K225" s="2302"/>
    </row>
    <row r="226" spans="1:11">
      <c r="A226" s="2302"/>
      <c r="B226" s="2302"/>
      <c r="C226" s="2302"/>
      <c r="D226" s="2302"/>
      <c r="E226" s="2302"/>
      <c r="F226" s="2302"/>
      <c r="G226" s="2302"/>
      <c r="H226" s="2302"/>
      <c r="I226" s="2302"/>
      <c r="J226" s="2302"/>
      <c r="K226" s="2302"/>
    </row>
    <row r="227" spans="1:11">
      <c r="A227" s="2302"/>
      <c r="B227" s="2302"/>
      <c r="C227" s="2302"/>
      <c r="D227" s="2302"/>
      <c r="E227" s="2302"/>
      <c r="F227" s="2302"/>
      <c r="G227" s="2302"/>
      <c r="H227" s="2302"/>
      <c r="I227" s="2302"/>
      <c r="J227" s="2302"/>
      <c r="K227" s="2302"/>
    </row>
    <row r="228" spans="1:11">
      <c r="A228" s="2302"/>
      <c r="B228" s="2302"/>
      <c r="C228" s="2302"/>
      <c r="D228" s="2302"/>
      <c r="E228" s="2302"/>
      <c r="F228" s="2302"/>
      <c r="G228" s="2302"/>
      <c r="H228" s="2302"/>
      <c r="I228" s="2302"/>
      <c r="J228" s="2302"/>
      <c r="K228" s="2302"/>
    </row>
    <row r="229" spans="1:11">
      <c r="A229" s="2302"/>
      <c r="B229" s="2302"/>
      <c r="C229" s="2302"/>
      <c r="D229" s="2302"/>
      <c r="E229" s="2302"/>
      <c r="F229" s="2302"/>
      <c r="G229" s="2302"/>
      <c r="H229" s="2302"/>
      <c r="I229" s="2302"/>
      <c r="J229" s="2302"/>
      <c r="K229" s="2302"/>
    </row>
    <row r="230" spans="1:11">
      <c r="A230" s="2302"/>
      <c r="B230" s="2302"/>
      <c r="C230" s="2302"/>
      <c r="D230" s="2302"/>
      <c r="E230" s="2302"/>
      <c r="F230" s="2302"/>
      <c r="G230" s="2302"/>
      <c r="H230" s="2302"/>
      <c r="I230" s="2302"/>
      <c r="J230" s="2302"/>
      <c r="K230" s="2302"/>
    </row>
    <row r="231" spans="1:11">
      <c r="A231" s="2302"/>
      <c r="B231" s="2302"/>
      <c r="C231" s="2302"/>
      <c r="D231" s="2302"/>
      <c r="E231" s="2302"/>
      <c r="F231" s="2302"/>
      <c r="G231" s="2302"/>
      <c r="H231" s="2302"/>
      <c r="I231" s="2302"/>
      <c r="J231" s="2302"/>
      <c r="K231" s="2302"/>
    </row>
    <row r="232" spans="1:11">
      <c r="A232" s="2302"/>
      <c r="B232" s="2302"/>
      <c r="C232" s="2302"/>
      <c r="D232" s="2302"/>
      <c r="E232" s="2302"/>
      <c r="F232" s="2302"/>
      <c r="G232" s="2302"/>
      <c r="H232" s="2302"/>
      <c r="I232" s="2302"/>
      <c r="J232" s="2302"/>
      <c r="K232" s="2302"/>
    </row>
    <row r="233" spans="1:11">
      <c r="A233" s="2302"/>
      <c r="B233" s="2302"/>
      <c r="C233" s="2302"/>
      <c r="D233" s="2302"/>
      <c r="E233" s="2302"/>
      <c r="F233" s="2302"/>
      <c r="G233" s="2302"/>
      <c r="H233" s="2302"/>
      <c r="I233" s="2302"/>
      <c r="J233" s="2302"/>
      <c r="K233" s="2302"/>
    </row>
    <row r="234" spans="1:11">
      <c r="A234" s="2302"/>
      <c r="B234" s="2302"/>
      <c r="C234" s="2302"/>
      <c r="D234" s="2302"/>
      <c r="E234" s="2302"/>
      <c r="F234" s="2302"/>
      <c r="G234" s="2302"/>
      <c r="H234" s="2302"/>
      <c r="I234" s="2302"/>
      <c r="J234" s="2302"/>
      <c r="K234" s="2302"/>
    </row>
    <row r="235" spans="1:11">
      <c r="A235" s="2302"/>
      <c r="B235" s="2302"/>
      <c r="C235" s="2302"/>
      <c r="D235" s="2302"/>
      <c r="E235" s="2302"/>
      <c r="F235" s="2302"/>
      <c r="G235" s="2302"/>
      <c r="H235" s="2302"/>
      <c r="I235" s="2302"/>
      <c r="J235" s="2302"/>
      <c r="K235" s="2302"/>
    </row>
    <row r="236" spans="1:11">
      <c r="A236" s="2302"/>
      <c r="B236" s="2302"/>
      <c r="C236" s="2302"/>
      <c r="D236" s="2302"/>
      <c r="E236" s="2302"/>
      <c r="F236" s="2302"/>
      <c r="G236" s="2302"/>
      <c r="H236" s="2302"/>
      <c r="I236" s="2302"/>
      <c r="J236" s="2302"/>
      <c r="K236" s="2302"/>
    </row>
    <row r="237" spans="1:11">
      <c r="A237" s="2302"/>
      <c r="B237" s="2302"/>
      <c r="C237" s="2302"/>
      <c r="D237" s="2302"/>
      <c r="E237" s="2302"/>
      <c r="F237" s="2302"/>
      <c r="G237" s="2302"/>
      <c r="H237" s="2302"/>
      <c r="I237" s="2302"/>
      <c r="J237" s="2302"/>
      <c r="K237" s="2302"/>
    </row>
    <row r="238" spans="1:11">
      <c r="A238" s="2302"/>
      <c r="B238" s="2302"/>
      <c r="C238" s="2302"/>
      <c r="D238" s="2302"/>
      <c r="E238" s="2302"/>
      <c r="F238" s="2302"/>
      <c r="G238" s="2302"/>
      <c r="H238" s="2302"/>
      <c r="I238" s="2302"/>
      <c r="J238" s="2302"/>
      <c r="K238" s="2302"/>
    </row>
    <row r="239" spans="1:11">
      <c r="A239" s="2302"/>
      <c r="B239" s="2302"/>
      <c r="C239" s="2302"/>
      <c r="D239" s="2302"/>
      <c r="E239" s="2302"/>
      <c r="F239" s="2302"/>
      <c r="G239" s="2302"/>
      <c r="H239" s="2302"/>
      <c r="I239" s="2302"/>
      <c r="J239" s="2302"/>
      <c r="K239" s="2302"/>
    </row>
    <row r="240" spans="1:11">
      <c r="A240" s="2302"/>
      <c r="B240" s="2302"/>
      <c r="C240" s="2302"/>
      <c r="D240" s="2302"/>
      <c r="E240" s="2302"/>
      <c r="F240" s="2302"/>
      <c r="G240" s="2302"/>
      <c r="H240" s="2302"/>
      <c r="I240" s="2302"/>
      <c r="J240" s="2302"/>
      <c r="K240" s="2302"/>
    </row>
    <row r="241" spans="1:11">
      <c r="A241" s="2302"/>
      <c r="B241" s="2302"/>
      <c r="C241" s="2302"/>
      <c r="D241" s="2302"/>
      <c r="E241" s="2302"/>
      <c r="F241" s="2302"/>
      <c r="G241" s="2302"/>
      <c r="H241" s="2302"/>
      <c r="I241" s="2302"/>
      <c r="J241" s="2302"/>
      <c r="K241" s="2302"/>
    </row>
    <row r="242" spans="1:11">
      <c r="A242" s="2302"/>
      <c r="B242" s="2302"/>
      <c r="C242" s="2302"/>
      <c r="D242" s="2302"/>
      <c r="E242" s="2302"/>
      <c r="F242" s="2302"/>
      <c r="G242" s="2302"/>
      <c r="H242" s="2302"/>
      <c r="I242" s="2302"/>
      <c r="J242" s="2302"/>
      <c r="K242" s="2302"/>
    </row>
    <row r="243" spans="1:11">
      <c r="A243" s="2302"/>
      <c r="B243" s="2302"/>
      <c r="C243" s="2302"/>
      <c r="D243" s="2302"/>
      <c r="E243" s="2302"/>
      <c r="F243" s="2302"/>
      <c r="G243" s="2302"/>
      <c r="H243" s="2302"/>
      <c r="I243" s="2302"/>
      <c r="J243" s="2302"/>
      <c r="K243" s="2302"/>
    </row>
    <row r="244" spans="1:11">
      <c r="A244" s="2302"/>
      <c r="B244" s="2302"/>
      <c r="C244" s="2302"/>
      <c r="D244" s="2302"/>
      <c r="E244" s="2302"/>
      <c r="F244" s="2302"/>
      <c r="G244" s="2302"/>
      <c r="H244" s="2302"/>
      <c r="I244" s="2302"/>
      <c r="J244" s="2302"/>
      <c r="K244" s="2302"/>
    </row>
    <row r="245" spans="1:11">
      <c r="A245" s="2302"/>
      <c r="B245" s="2302"/>
      <c r="C245" s="2302"/>
      <c r="D245" s="2302"/>
      <c r="E245" s="2302"/>
      <c r="F245" s="2302"/>
      <c r="G245" s="2302"/>
      <c r="H245" s="2302"/>
      <c r="I245" s="2302"/>
      <c r="J245" s="2302"/>
      <c r="K245" s="2302"/>
    </row>
    <row r="246" spans="1:11">
      <c r="A246" s="2302"/>
      <c r="B246" s="2302"/>
      <c r="C246" s="2302"/>
      <c r="D246" s="2302"/>
      <c r="E246" s="2302"/>
      <c r="F246" s="2302"/>
      <c r="G246" s="2302"/>
      <c r="H246" s="2302"/>
      <c r="I246" s="2302"/>
      <c r="J246" s="2302"/>
      <c r="K246" s="2302"/>
    </row>
    <row r="247" spans="1:11">
      <c r="A247" s="2302"/>
      <c r="B247" s="2302"/>
      <c r="C247" s="2302"/>
      <c r="D247" s="2302"/>
      <c r="E247" s="2302"/>
      <c r="F247" s="2302"/>
      <c r="G247" s="2302"/>
      <c r="H247" s="2302"/>
      <c r="I247" s="2302"/>
      <c r="J247" s="2302"/>
      <c r="K247" s="2302"/>
    </row>
    <row r="248" spans="1:11">
      <c r="A248" s="2302"/>
      <c r="B248" s="2302"/>
      <c r="C248" s="2302"/>
      <c r="D248" s="2302"/>
      <c r="E248" s="2302"/>
      <c r="F248" s="2302"/>
      <c r="G248" s="2302"/>
      <c r="H248" s="2302"/>
      <c r="I248" s="2302"/>
      <c r="J248" s="2302"/>
      <c r="K248" s="2302"/>
    </row>
    <row r="249" spans="1:11">
      <c r="A249" s="2302"/>
      <c r="B249" s="2302"/>
      <c r="C249" s="2302"/>
      <c r="D249" s="2302"/>
      <c r="E249" s="2302"/>
      <c r="F249" s="2302"/>
      <c r="G249" s="2302"/>
      <c r="H249" s="2302"/>
      <c r="I249" s="2302"/>
      <c r="J249" s="2302"/>
      <c r="K249" s="2302"/>
    </row>
    <row r="250" spans="1:11">
      <c r="A250" s="2302"/>
      <c r="B250" s="2302"/>
      <c r="C250" s="2302"/>
      <c r="D250" s="2302"/>
      <c r="E250" s="2302"/>
      <c r="F250" s="2302"/>
      <c r="G250" s="2302"/>
      <c r="H250" s="2302"/>
      <c r="I250" s="2302"/>
      <c r="J250" s="2302"/>
      <c r="K250" s="2302"/>
    </row>
    <row r="251" spans="1:11">
      <c r="A251" s="2302"/>
      <c r="B251" s="2302"/>
      <c r="C251" s="2302"/>
      <c r="D251" s="2302"/>
      <c r="E251" s="2302"/>
      <c r="F251" s="2302"/>
      <c r="G251" s="2302"/>
      <c r="H251" s="2302"/>
      <c r="I251" s="2302"/>
      <c r="J251" s="2302"/>
      <c r="K251" s="2302"/>
    </row>
    <row r="252" spans="1:11">
      <c r="A252" s="2302"/>
      <c r="B252" s="2302"/>
      <c r="C252" s="2302"/>
      <c r="D252" s="2302"/>
      <c r="E252" s="2302"/>
      <c r="F252" s="2302"/>
      <c r="G252" s="2302"/>
      <c r="H252" s="2302"/>
      <c r="I252" s="2302"/>
      <c r="J252" s="2302"/>
      <c r="K252" s="2302"/>
    </row>
    <row r="253" spans="1:11">
      <c r="A253" s="2302"/>
      <c r="B253" s="2302"/>
      <c r="C253" s="2302"/>
      <c r="D253" s="2302"/>
      <c r="E253" s="2302"/>
      <c r="F253" s="2302"/>
      <c r="G253" s="2302"/>
      <c r="H253" s="2302"/>
      <c r="I253" s="2302"/>
      <c r="J253" s="2302"/>
      <c r="K253" s="2302"/>
    </row>
    <row r="254" spans="1:11">
      <c r="A254" s="2302"/>
      <c r="B254" s="2302"/>
      <c r="C254" s="2302"/>
      <c r="D254" s="2302"/>
      <c r="E254" s="2302"/>
      <c r="F254" s="2302"/>
      <c r="G254" s="2302"/>
      <c r="H254" s="2302"/>
      <c r="I254" s="2302"/>
      <c r="J254" s="2302"/>
      <c r="K254" s="2302"/>
    </row>
    <row r="255" spans="1:11">
      <c r="A255" s="2302"/>
      <c r="B255" s="2302"/>
      <c r="C255" s="2302"/>
      <c r="D255" s="2302"/>
      <c r="E255" s="2302"/>
      <c r="F255" s="2302"/>
      <c r="G255" s="2302"/>
      <c r="H255" s="2302"/>
      <c r="I255" s="2302"/>
      <c r="J255" s="2302"/>
      <c r="K255" s="2302"/>
    </row>
    <row r="256" spans="1:11">
      <c r="A256" s="2302"/>
      <c r="B256" s="2302"/>
      <c r="C256" s="2302"/>
      <c r="D256" s="2302"/>
      <c r="E256" s="2302"/>
      <c r="F256" s="2302"/>
      <c r="G256" s="2302"/>
      <c r="H256" s="2302"/>
      <c r="I256" s="2302"/>
      <c r="J256" s="2302"/>
      <c r="K256" s="2302"/>
    </row>
    <row r="257" spans="1:11">
      <c r="A257" s="2302"/>
      <c r="B257" s="2302"/>
      <c r="C257" s="2302"/>
      <c r="D257" s="2302"/>
      <c r="E257" s="2302"/>
      <c r="F257" s="2302"/>
      <c r="G257" s="2302"/>
      <c r="H257" s="2302"/>
      <c r="I257" s="2302"/>
      <c r="J257" s="2302"/>
      <c r="K257" s="2302"/>
    </row>
    <row r="258" spans="1:11">
      <c r="A258" s="2302"/>
      <c r="B258" s="2302"/>
      <c r="C258" s="2302"/>
      <c r="D258" s="2302"/>
      <c r="E258" s="2302"/>
      <c r="F258" s="2302"/>
      <c r="G258" s="2302"/>
      <c r="H258" s="2302"/>
      <c r="I258" s="2302"/>
      <c r="J258" s="2302"/>
      <c r="K258" s="2302"/>
    </row>
    <row r="259" spans="1:11">
      <c r="A259" s="2302"/>
      <c r="B259" s="2302"/>
      <c r="C259" s="2302"/>
      <c r="D259" s="2302"/>
      <c r="E259" s="2302"/>
      <c r="F259" s="2302"/>
      <c r="G259" s="2302"/>
      <c r="H259" s="2302"/>
      <c r="I259" s="2302"/>
      <c r="J259" s="2302"/>
      <c r="K259" s="2302"/>
    </row>
    <row r="260" spans="1:11">
      <c r="A260" s="2302"/>
      <c r="B260" s="2302"/>
      <c r="C260" s="2302"/>
      <c r="D260" s="2302"/>
      <c r="E260" s="2302"/>
      <c r="F260" s="2302"/>
      <c r="G260" s="2302"/>
      <c r="H260" s="2302"/>
      <c r="I260" s="2302"/>
      <c r="J260" s="2302"/>
      <c r="K260" s="2302"/>
    </row>
    <row r="261" spans="1:11">
      <c r="A261" s="2302"/>
      <c r="B261" s="2302"/>
      <c r="C261" s="2302"/>
      <c r="D261" s="2302"/>
      <c r="E261" s="2302"/>
      <c r="F261" s="2302"/>
      <c r="G261" s="2302"/>
      <c r="H261" s="2302"/>
      <c r="I261" s="2302"/>
      <c r="J261" s="2302"/>
      <c r="K261" s="2302"/>
    </row>
    <row r="262" spans="1:11">
      <c r="A262" s="2302"/>
      <c r="B262" s="2302"/>
      <c r="C262" s="2302"/>
      <c r="D262" s="2302"/>
      <c r="E262" s="2302"/>
      <c r="F262" s="2302"/>
      <c r="G262" s="2302"/>
      <c r="H262" s="2302"/>
      <c r="I262" s="2302"/>
      <c r="J262" s="2302"/>
      <c r="K262" s="2302"/>
    </row>
    <row r="263" spans="1:11">
      <c r="A263" s="2302"/>
      <c r="B263" s="2302"/>
      <c r="C263" s="2302"/>
      <c r="D263" s="2302"/>
      <c r="E263" s="2302"/>
      <c r="F263" s="2302"/>
      <c r="G263" s="2302"/>
      <c r="H263" s="2302"/>
      <c r="I263" s="2302"/>
      <c r="J263" s="2302"/>
      <c r="K263" s="2302"/>
    </row>
    <row r="264" spans="1:11">
      <c r="A264" s="2302"/>
      <c r="B264" s="2302"/>
      <c r="C264" s="2302"/>
      <c r="D264" s="2302"/>
      <c r="E264" s="2302"/>
      <c r="F264" s="2302"/>
      <c r="G264" s="2302"/>
      <c r="H264" s="2302"/>
      <c r="I264" s="2302"/>
      <c r="J264" s="2302"/>
      <c r="K264" s="2302"/>
    </row>
    <row r="265" spans="1:11">
      <c r="A265" s="2302"/>
      <c r="B265" s="2302"/>
      <c r="C265" s="2302"/>
      <c r="D265" s="2302"/>
      <c r="E265" s="2302"/>
      <c r="F265" s="2302"/>
      <c r="G265" s="2302"/>
      <c r="H265" s="2302"/>
      <c r="I265" s="2302"/>
      <c r="J265" s="2302"/>
      <c r="K265" s="2302"/>
    </row>
    <row r="266" spans="1:11">
      <c r="A266" s="2302"/>
      <c r="B266" s="2302"/>
      <c r="C266" s="2302"/>
      <c r="D266" s="2302"/>
      <c r="E266" s="2302"/>
      <c r="F266" s="2302"/>
      <c r="G266" s="2302"/>
      <c r="H266" s="2302"/>
      <c r="I266" s="2302"/>
      <c r="J266" s="2302"/>
      <c r="K266" s="2302"/>
    </row>
    <row r="267" spans="1:11">
      <c r="A267" s="2302"/>
      <c r="B267" s="2302"/>
      <c r="C267" s="2302"/>
      <c r="D267" s="2302"/>
      <c r="E267" s="2302"/>
      <c r="F267" s="2302"/>
      <c r="G267" s="2302"/>
      <c r="H267" s="2302"/>
      <c r="I267" s="2302"/>
      <c r="J267" s="2302"/>
      <c r="K267" s="2302"/>
    </row>
    <row r="268" spans="1:11">
      <c r="A268" s="2302"/>
      <c r="B268" s="2302"/>
      <c r="C268" s="2302"/>
      <c r="D268" s="2302"/>
      <c r="E268" s="2302"/>
      <c r="F268" s="2302"/>
      <c r="G268" s="2302"/>
      <c r="H268" s="2302"/>
      <c r="I268" s="2302"/>
      <c r="J268" s="2302"/>
      <c r="K268" s="2302"/>
    </row>
    <row r="269" spans="1:11">
      <c r="A269" s="2302"/>
      <c r="B269" s="2302"/>
      <c r="C269" s="2302"/>
      <c r="D269" s="2302"/>
      <c r="E269" s="2302"/>
      <c r="F269" s="2302"/>
      <c r="G269" s="2302"/>
      <c r="H269" s="2302"/>
      <c r="I269" s="2302"/>
      <c r="J269" s="2302"/>
      <c r="K269" s="2302"/>
    </row>
    <row r="270" spans="1:11">
      <c r="A270" s="2302"/>
      <c r="B270" s="2302"/>
      <c r="C270" s="2302"/>
      <c r="D270" s="2302"/>
      <c r="E270" s="2302"/>
      <c r="F270" s="2302"/>
      <c r="G270" s="2302"/>
      <c r="H270" s="2302"/>
      <c r="I270" s="2302"/>
      <c r="J270" s="2302"/>
      <c r="K270" s="2302"/>
    </row>
    <row r="271" spans="1:11">
      <c r="A271" s="2302"/>
      <c r="B271" s="2302"/>
      <c r="C271" s="2302"/>
      <c r="D271" s="2302"/>
      <c r="E271" s="2302"/>
      <c r="F271" s="2302"/>
      <c r="G271" s="2302"/>
      <c r="H271" s="2302"/>
      <c r="I271" s="2302"/>
      <c r="J271" s="2302"/>
      <c r="K271" s="2302"/>
    </row>
    <row r="272" spans="1:11">
      <c r="A272" s="2302"/>
      <c r="B272" s="2302"/>
      <c r="C272" s="2302"/>
      <c r="D272" s="2302"/>
      <c r="E272" s="2302"/>
      <c r="F272" s="2302"/>
      <c r="G272" s="2302"/>
      <c r="H272" s="2302"/>
      <c r="I272" s="2302"/>
      <c r="J272" s="2302"/>
      <c r="K272" s="2302"/>
    </row>
    <row r="273" spans="1:11">
      <c r="A273" s="2302"/>
      <c r="B273" s="2302"/>
      <c r="C273" s="2302"/>
      <c r="D273" s="2302"/>
      <c r="E273" s="2302"/>
      <c r="F273" s="2302"/>
      <c r="G273" s="2302"/>
      <c r="H273" s="2302"/>
      <c r="I273" s="2302"/>
      <c r="J273" s="2302"/>
      <c r="K273" s="2302"/>
    </row>
    <row r="274" spans="1:11">
      <c r="A274" s="2302"/>
      <c r="B274" s="2302"/>
      <c r="C274" s="2302"/>
      <c r="D274" s="2302"/>
      <c r="E274" s="2302"/>
      <c r="F274" s="2302"/>
      <c r="G274" s="2302"/>
      <c r="H274" s="2302"/>
      <c r="I274" s="2302"/>
      <c r="J274" s="2302"/>
      <c r="K274" s="2302"/>
    </row>
    <row r="275" spans="1:11">
      <c r="A275" s="2302"/>
      <c r="B275" s="2302"/>
      <c r="C275" s="2302"/>
      <c r="D275" s="2302"/>
      <c r="E275" s="2302"/>
      <c r="F275" s="2302"/>
      <c r="G275" s="2302"/>
      <c r="H275" s="2302"/>
      <c r="I275" s="2302"/>
      <c r="J275" s="2302"/>
      <c r="K275" s="2302"/>
    </row>
    <row r="276" spans="1:11">
      <c r="A276" s="2302"/>
      <c r="B276" s="2302"/>
      <c r="C276" s="2302"/>
      <c r="D276" s="2302"/>
      <c r="E276" s="2302"/>
      <c r="F276" s="2302"/>
      <c r="G276" s="2302"/>
      <c r="H276" s="2302"/>
      <c r="I276" s="2302"/>
      <c r="J276" s="2302"/>
      <c r="K276" s="2302"/>
    </row>
    <row r="277" spans="1:11">
      <c r="A277" s="2302"/>
      <c r="B277" s="2302"/>
      <c r="C277" s="2302"/>
      <c r="D277" s="2302"/>
      <c r="E277" s="2302"/>
      <c r="F277" s="2302"/>
      <c r="G277" s="2302"/>
      <c r="H277" s="2302"/>
      <c r="I277" s="2302"/>
      <c r="J277" s="2302"/>
      <c r="K277" s="2302"/>
    </row>
    <row r="278" spans="1:11">
      <c r="A278" s="2302"/>
      <c r="B278" s="2302"/>
      <c r="C278" s="2302"/>
      <c r="D278" s="2302"/>
      <c r="E278" s="2302"/>
      <c r="F278" s="2302"/>
      <c r="G278" s="2302"/>
      <c r="H278" s="2302"/>
      <c r="I278" s="2302"/>
      <c r="J278" s="2302"/>
      <c r="K278" s="2302"/>
    </row>
    <row r="279" spans="1:11">
      <c r="A279" s="2302"/>
      <c r="B279" s="2302"/>
      <c r="C279" s="2302"/>
      <c r="D279" s="2302"/>
      <c r="E279" s="2302"/>
      <c r="F279" s="2302"/>
      <c r="G279" s="2302"/>
      <c r="H279" s="2302"/>
      <c r="I279" s="2302"/>
      <c r="J279" s="2302"/>
      <c r="K279" s="2302"/>
    </row>
    <row r="280" spans="1:11">
      <c r="A280" s="2302"/>
      <c r="B280" s="2302"/>
      <c r="C280" s="2302"/>
      <c r="D280" s="2302"/>
      <c r="E280" s="2302"/>
      <c r="F280" s="2302"/>
      <c r="G280" s="2302"/>
      <c r="H280" s="2302"/>
      <c r="I280" s="2302"/>
      <c r="J280" s="2302"/>
      <c r="K280" s="2302"/>
    </row>
    <row r="281" spans="1:11">
      <c r="A281" s="2302"/>
      <c r="B281" s="2302"/>
      <c r="C281" s="2302"/>
      <c r="D281" s="2302"/>
      <c r="E281" s="2302"/>
      <c r="F281" s="2302"/>
      <c r="G281" s="2302"/>
      <c r="H281" s="2302"/>
      <c r="I281" s="2302"/>
      <c r="J281" s="2302"/>
      <c r="K281" s="2302"/>
    </row>
    <row r="282" spans="1:11">
      <c r="A282" s="2302"/>
      <c r="B282" s="2302"/>
      <c r="C282" s="2302"/>
      <c r="D282" s="2302"/>
      <c r="E282" s="2302"/>
      <c r="F282" s="2302"/>
      <c r="G282" s="2302"/>
      <c r="H282" s="2302"/>
      <c r="I282" s="2302"/>
      <c r="J282" s="2302"/>
      <c r="K282" s="2302"/>
    </row>
    <row r="283" spans="1:11">
      <c r="A283" s="2302"/>
      <c r="B283" s="2302"/>
      <c r="C283" s="2302"/>
      <c r="D283" s="2302"/>
      <c r="E283" s="2302"/>
      <c r="F283" s="2302"/>
      <c r="G283" s="2302"/>
      <c r="H283" s="2302"/>
      <c r="I283" s="2302"/>
      <c r="J283" s="2302"/>
      <c r="K283" s="2302"/>
    </row>
    <row r="284" spans="1:11">
      <c r="A284" s="2302"/>
      <c r="B284" s="2302"/>
      <c r="C284" s="2302"/>
      <c r="D284" s="2302"/>
      <c r="E284" s="2302"/>
      <c r="F284" s="2302"/>
      <c r="G284" s="2302"/>
      <c r="H284" s="2302"/>
      <c r="I284" s="2302"/>
      <c r="J284" s="2302"/>
      <c r="K284" s="2302"/>
    </row>
    <row r="285" spans="1:11">
      <c r="A285" s="2302"/>
      <c r="B285" s="2302"/>
      <c r="C285" s="2302"/>
      <c r="D285" s="2302"/>
      <c r="E285" s="2302"/>
      <c r="F285" s="2302"/>
      <c r="G285" s="2302"/>
      <c r="H285" s="2302"/>
      <c r="I285" s="2302"/>
      <c r="J285" s="2302"/>
      <c r="K285" s="2302"/>
    </row>
    <row r="286" spans="1:11">
      <c r="A286" s="2302"/>
      <c r="B286" s="2302"/>
      <c r="C286" s="2302"/>
      <c r="D286" s="2302"/>
      <c r="E286" s="2302"/>
      <c r="F286" s="2302"/>
      <c r="G286" s="2302"/>
      <c r="H286" s="2302"/>
      <c r="I286" s="2302"/>
      <c r="J286" s="2302"/>
      <c r="K286" s="2302"/>
    </row>
    <row r="287" spans="1:11">
      <c r="A287" s="2302"/>
      <c r="B287" s="2302"/>
      <c r="C287" s="2302"/>
      <c r="D287" s="2302"/>
      <c r="E287" s="2302"/>
      <c r="F287" s="2302"/>
      <c r="G287" s="2302"/>
      <c r="H287" s="2302"/>
      <c r="I287" s="2302"/>
      <c r="J287" s="2302"/>
      <c r="K287" s="2302"/>
    </row>
    <row r="288" spans="1:11">
      <c r="A288" s="2302"/>
      <c r="B288" s="2302"/>
      <c r="C288" s="2302"/>
      <c r="D288" s="2302"/>
      <c r="E288" s="2302"/>
      <c r="F288" s="2302"/>
      <c r="G288" s="2302"/>
      <c r="H288" s="2302"/>
      <c r="I288" s="2302"/>
      <c r="J288" s="2302"/>
      <c r="K288" s="2302"/>
    </row>
    <row r="289" spans="1:11">
      <c r="A289" s="2302"/>
      <c r="B289" s="2302"/>
      <c r="C289" s="2302"/>
      <c r="D289" s="2302"/>
      <c r="E289" s="2302"/>
      <c r="F289" s="2302"/>
      <c r="G289" s="2302"/>
      <c r="H289" s="2302"/>
      <c r="I289" s="2302"/>
      <c r="J289" s="2302"/>
      <c r="K289" s="2302"/>
    </row>
    <row r="290" spans="1:11">
      <c r="A290" s="2302"/>
      <c r="B290" s="2302"/>
      <c r="C290" s="2302"/>
      <c r="D290" s="2302"/>
      <c r="E290" s="2302"/>
      <c r="F290" s="2302"/>
      <c r="G290" s="2302"/>
      <c r="H290" s="2302"/>
      <c r="I290" s="2302"/>
      <c r="J290" s="2302"/>
      <c r="K290" s="2302"/>
    </row>
    <row r="291" spans="1:11">
      <c r="A291" s="2302"/>
      <c r="B291" s="2302"/>
      <c r="C291" s="2302"/>
      <c r="D291" s="2302"/>
      <c r="E291" s="2302"/>
      <c r="F291" s="2302"/>
      <c r="G291" s="2302"/>
      <c r="H291" s="2302"/>
      <c r="I291" s="2302"/>
      <c r="J291" s="2302"/>
      <c r="K291" s="2302"/>
    </row>
    <row r="292" spans="1:11">
      <c r="A292" s="2302"/>
      <c r="B292" s="2302"/>
      <c r="C292" s="2302"/>
      <c r="D292" s="2302"/>
      <c r="E292" s="2302"/>
      <c r="F292" s="2302"/>
      <c r="G292" s="2302"/>
      <c r="H292" s="2302"/>
      <c r="I292" s="2302"/>
      <c r="J292" s="2302"/>
      <c r="K292" s="2302"/>
    </row>
    <row r="293" spans="1:11">
      <c r="A293" s="2302"/>
      <c r="B293" s="2302"/>
      <c r="C293" s="2302"/>
      <c r="D293" s="2302"/>
      <c r="E293" s="2302"/>
      <c r="F293" s="2302"/>
      <c r="G293" s="2302"/>
      <c r="H293" s="2302"/>
      <c r="I293" s="2302"/>
      <c r="J293" s="2302"/>
      <c r="K293" s="2302"/>
    </row>
    <row r="294" spans="1:11">
      <c r="A294" s="2302"/>
      <c r="B294" s="2302"/>
      <c r="C294" s="2302"/>
      <c r="D294" s="2302"/>
      <c r="E294" s="2302"/>
      <c r="F294" s="2302"/>
      <c r="G294" s="2302"/>
      <c r="H294" s="2302"/>
      <c r="I294" s="2302"/>
      <c r="J294" s="2302"/>
      <c r="K294" s="2302"/>
    </row>
    <row r="295" spans="1:11">
      <c r="A295" s="2302"/>
      <c r="B295" s="2302"/>
      <c r="C295" s="2302"/>
      <c r="D295" s="2302"/>
      <c r="E295" s="2302"/>
      <c r="F295" s="2302"/>
      <c r="G295" s="2302"/>
      <c r="H295" s="2302"/>
      <c r="I295" s="2302"/>
      <c r="J295" s="2302"/>
      <c r="K295" s="2302"/>
    </row>
    <row r="296" spans="1:11">
      <c r="A296" s="2302"/>
      <c r="B296" s="2302"/>
      <c r="C296" s="2302"/>
      <c r="D296" s="2302"/>
      <c r="E296" s="2302"/>
      <c r="F296" s="2302"/>
      <c r="G296" s="2302"/>
      <c r="H296" s="2302"/>
      <c r="I296" s="2302"/>
      <c r="J296" s="2302"/>
      <c r="K296" s="2302"/>
    </row>
    <row r="297" spans="1:11">
      <c r="A297" s="2302"/>
      <c r="B297" s="2302"/>
      <c r="C297" s="2302"/>
      <c r="D297" s="2302"/>
      <c r="E297" s="2302"/>
      <c r="F297" s="2302"/>
      <c r="G297" s="2302"/>
      <c r="H297" s="2302"/>
      <c r="I297" s="2302"/>
      <c r="J297" s="2302"/>
      <c r="K297" s="2302"/>
    </row>
    <row r="298" spans="1:11">
      <c r="A298" s="2302"/>
      <c r="B298" s="2302"/>
      <c r="C298" s="2302"/>
      <c r="D298" s="2302"/>
      <c r="E298" s="2302"/>
      <c r="F298" s="2302"/>
      <c r="G298" s="2302"/>
      <c r="H298" s="2302"/>
      <c r="I298" s="2302"/>
      <c r="J298" s="2302"/>
      <c r="K298" s="2302"/>
    </row>
    <row r="299" spans="1:11">
      <c r="A299" s="2302"/>
      <c r="B299" s="2302"/>
      <c r="C299" s="2302"/>
      <c r="D299" s="2302"/>
      <c r="E299" s="2302"/>
      <c r="F299" s="2302"/>
      <c r="G299" s="2302"/>
      <c r="H299" s="2302"/>
      <c r="I299" s="2302"/>
      <c r="J299" s="2302"/>
      <c r="K299" s="2302"/>
    </row>
    <row r="300" spans="1:11">
      <c r="A300" s="2302"/>
      <c r="B300" s="2302"/>
      <c r="C300" s="2302"/>
      <c r="D300" s="2302"/>
      <c r="E300" s="2302"/>
      <c r="F300" s="2302"/>
      <c r="G300" s="2302"/>
      <c r="H300" s="2302"/>
      <c r="I300" s="2302"/>
      <c r="J300" s="2302"/>
      <c r="K300" s="2302"/>
    </row>
    <row r="301" spans="1:11">
      <c r="A301" s="2302"/>
      <c r="B301" s="2302"/>
      <c r="C301" s="2302"/>
      <c r="D301" s="2302"/>
      <c r="E301" s="2302"/>
      <c r="F301" s="2302"/>
      <c r="G301" s="2302"/>
      <c r="H301" s="2302"/>
      <c r="I301" s="2302"/>
      <c r="J301" s="2302"/>
      <c r="K301" s="2302"/>
    </row>
    <row r="302" spans="1:11">
      <c r="A302" s="2302"/>
      <c r="B302" s="2302"/>
      <c r="C302" s="2302"/>
      <c r="D302" s="2302"/>
      <c r="E302" s="2302"/>
      <c r="F302" s="2302"/>
      <c r="G302" s="2302"/>
      <c r="H302" s="2302"/>
      <c r="I302" s="2302"/>
      <c r="J302" s="2302"/>
      <c r="K302" s="2302"/>
    </row>
    <row r="303" spans="1:11">
      <c r="A303" s="2302"/>
      <c r="B303" s="2302"/>
      <c r="C303" s="2302"/>
      <c r="D303" s="2302"/>
      <c r="E303" s="2302"/>
      <c r="F303" s="2302"/>
      <c r="G303" s="2302"/>
      <c r="H303" s="2302"/>
      <c r="I303" s="2302"/>
      <c r="J303" s="2302"/>
      <c r="K303" s="2302"/>
    </row>
    <row r="304" spans="1:11">
      <c r="A304" s="2302"/>
      <c r="B304" s="2302"/>
      <c r="C304" s="2302"/>
      <c r="D304" s="2302"/>
      <c r="E304" s="2302"/>
      <c r="F304" s="2302"/>
      <c r="G304" s="2302"/>
      <c r="H304" s="2302"/>
      <c r="I304" s="2302"/>
      <c r="J304" s="2302"/>
      <c r="K304" s="2302"/>
    </row>
    <row r="305" spans="1:11">
      <c r="A305" s="2302"/>
      <c r="B305" s="2302"/>
      <c r="C305" s="2302"/>
      <c r="D305" s="2302"/>
      <c r="E305" s="2302"/>
      <c r="F305" s="2302"/>
      <c r="G305" s="2302"/>
      <c r="H305" s="2302"/>
      <c r="I305" s="2302"/>
      <c r="J305" s="2302"/>
      <c r="K305" s="2302"/>
    </row>
    <row r="306" spans="1:11">
      <c r="A306" s="2302"/>
      <c r="B306" s="2302"/>
      <c r="C306" s="2302"/>
      <c r="D306" s="2302"/>
      <c r="E306" s="2302"/>
      <c r="F306" s="2302"/>
      <c r="G306" s="2302"/>
      <c r="H306" s="2302"/>
      <c r="I306" s="2302"/>
      <c r="J306" s="2302"/>
      <c r="K306" s="2302"/>
    </row>
    <row r="307" spans="1:11">
      <c r="A307" s="2302"/>
      <c r="B307" s="2302"/>
      <c r="C307" s="2302"/>
      <c r="D307" s="2302"/>
      <c r="E307" s="2302"/>
      <c r="F307" s="2302"/>
      <c r="G307" s="2302"/>
      <c r="H307" s="2302"/>
      <c r="I307" s="2302"/>
      <c r="J307" s="2302"/>
      <c r="K307" s="2302"/>
    </row>
    <row r="308" spans="1:11">
      <c r="A308" s="2302"/>
      <c r="B308" s="2302"/>
      <c r="C308" s="2302"/>
      <c r="D308" s="2302"/>
      <c r="E308" s="2302"/>
      <c r="F308" s="2302"/>
      <c r="G308" s="2302"/>
      <c r="H308" s="2302"/>
      <c r="I308" s="2302"/>
      <c r="J308" s="2302"/>
      <c r="K308" s="2302"/>
    </row>
    <row r="309" spans="1:11">
      <c r="A309" s="2302"/>
      <c r="B309" s="2302"/>
      <c r="C309" s="2302"/>
      <c r="D309" s="2302"/>
      <c r="E309" s="2302"/>
      <c r="F309" s="2302"/>
      <c r="G309" s="2302"/>
      <c r="H309" s="2302"/>
      <c r="I309" s="2302"/>
      <c r="J309" s="2302"/>
      <c r="K309" s="2302"/>
    </row>
    <row r="310" spans="1:11">
      <c r="A310" s="2302"/>
      <c r="B310" s="2302"/>
      <c r="C310" s="2302"/>
      <c r="D310" s="2302"/>
      <c r="E310" s="2302"/>
      <c r="F310" s="2302"/>
      <c r="G310" s="2302"/>
      <c r="H310" s="2302"/>
      <c r="I310" s="2302"/>
      <c r="J310" s="2302"/>
      <c r="K310" s="2302"/>
    </row>
    <row r="311" spans="1:11">
      <c r="A311" s="2302"/>
      <c r="B311" s="2302"/>
      <c r="C311" s="2302"/>
      <c r="D311" s="2302"/>
      <c r="E311" s="2302"/>
      <c r="F311" s="2302"/>
      <c r="G311" s="2302"/>
      <c r="H311" s="2302"/>
      <c r="I311" s="2302"/>
      <c r="J311" s="2302"/>
      <c r="K311" s="2302"/>
    </row>
    <row r="312" spans="1:11">
      <c r="A312" s="2302"/>
      <c r="B312" s="2302"/>
      <c r="C312" s="2302"/>
      <c r="D312" s="2302"/>
      <c r="E312" s="2302"/>
      <c r="F312" s="2302"/>
      <c r="G312" s="2302"/>
      <c r="H312" s="2302"/>
      <c r="I312" s="2302"/>
      <c r="J312" s="2302"/>
      <c r="K312" s="2302"/>
    </row>
    <row r="313" spans="1:11">
      <c r="A313" s="2302"/>
      <c r="B313" s="2302"/>
      <c r="C313" s="2302"/>
      <c r="D313" s="2302"/>
      <c r="E313" s="2302"/>
      <c r="F313" s="2302"/>
      <c r="G313" s="2302"/>
      <c r="H313" s="2302"/>
      <c r="I313" s="2302"/>
      <c r="J313" s="2302"/>
      <c r="K313" s="2302"/>
    </row>
    <row r="314" spans="1:11">
      <c r="A314" s="2302"/>
      <c r="B314" s="2302"/>
      <c r="C314" s="2302"/>
      <c r="D314" s="2302"/>
      <c r="E314" s="2302"/>
      <c r="F314" s="2302"/>
      <c r="G314" s="2302"/>
      <c r="H314" s="2302"/>
      <c r="I314" s="2302"/>
      <c r="J314" s="2302"/>
      <c r="K314" s="2302"/>
    </row>
    <row r="315" spans="1:11">
      <c r="A315" s="2302"/>
      <c r="B315" s="2302"/>
      <c r="C315" s="2302"/>
      <c r="D315" s="2302"/>
      <c r="E315" s="2302"/>
      <c r="F315" s="2302"/>
      <c r="G315" s="2302"/>
      <c r="H315" s="2302"/>
      <c r="I315" s="2302"/>
      <c r="J315" s="2302"/>
      <c r="K315" s="2302"/>
    </row>
    <row r="316" spans="1:11">
      <c r="A316" s="2302"/>
      <c r="B316" s="2302"/>
      <c r="C316" s="2302"/>
      <c r="D316" s="2302"/>
      <c r="E316" s="2302"/>
      <c r="F316" s="2302"/>
      <c r="G316" s="2302"/>
      <c r="H316" s="2302"/>
      <c r="I316" s="2302"/>
      <c r="J316" s="2302"/>
      <c r="K316" s="2302"/>
    </row>
    <row r="317" spans="1:11">
      <c r="A317" s="2302"/>
      <c r="B317" s="2302"/>
      <c r="C317" s="2302"/>
      <c r="D317" s="2302"/>
      <c r="E317" s="2302"/>
      <c r="F317" s="2302"/>
      <c r="G317" s="2302"/>
      <c r="H317" s="2302"/>
      <c r="I317" s="2302"/>
      <c r="J317" s="2302"/>
      <c r="K317" s="2302"/>
    </row>
    <row r="318" spans="1:11">
      <c r="A318" s="2302"/>
      <c r="B318" s="2302"/>
      <c r="C318" s="2302"/>
      <c r="D318" s="2302"/>
      <c r="E318" s="2302"/>
      <c r="F318" s="2302"/>
      <c r="G318" s="2302"/>
      <c r="H318" s="2302"/>
      <c r="I318" s="2302"/>
      <c r="J318" s="2302"/>
      <c r="K318" s="2302"/>
    </row>
    <row r="319" spans="1:11">
      <c r="A319" s="2302"/>
      <c r="B319" s="2302"/>
      <c r="C319" s="2302"/>
      <c r="D319" s="2302"/>
      <c r="E319" s="2302"/>
      <c r="F319" s="2302"/>
      <c r="G319" s="2302"/>
      <c r="H319" s="2302"/>
      <c r="I319" s="2302"/>
      <c r="J319" s="2302"/>
      <c r="K319" s="2302"/>
    </row>
    <row r="320" spans="1:11">
      <c r="A320" s="2302"/>
      <c r="B320" s="2302"/>
      <c r="C320" s="2302"/>
      <c r="D320" s="2302"/>
      <c r="E320" s="2302"/>
      <c r="F320" s="2302"/>
      <c r="G320" s="2302"/>
      <c r="H320" s="2302"/>
      <c r="I320" s="2302"/>
      <c r="J320" s="2302"/>
      <c r="K320" s="2302"/>
    </row>
    <row r="321" spans="1:11">
      <c r="A321" s="2302"/>
      <c r="B321" s="2302"/>
      <c r="C321" s="2302"/>
      <c r="D321" s="2302"/>
      <c r="E321" s="2302"/>
      <c r="F321" s="2302"/>
      <c r="G321" s="2302"/>
      <c r="H321" s="2302"/>
      <c r="I321" s="2302"/>
      <c r="J321" s="2302"/>
      <c r="K321" s="2302"/>
    </row>
    <row r="322" spans="1:11">
      <c r="A322" s="2302"/>
      <c r="B322" s="2302"/>
      <c r="C322" s="2302"/>
      <c r="D322" s="2302"/>
      <c r="E322" s="2302"/>
      <c r="F322" s="2302"/>
      <c r="G322" s="2302"/>
      <c r="H322" s="2302"/>
      <c r="I322" s="2302"/>
      <c r="J322" s="2302"/>
      <c r="K322" s="2302"/>
    </row>
    <row r="323" spans="1:11">
      <c r="A323" s="2302"/>
      <c r="B323" s="2302"/>
      <c r="C323" s="2302"/>
      <c r="D323" s="2302"/>
      <c r="E323" s="2302"/>
      <c r="F323" s="2302"/>
      <c r="G323" s="2302"/>
      <c r="H323" s="2302"/>
      <c r="I323" s="2302"/>
      <c r="J323" s="2302"/>
      <c r="K323" s="2302"/>
    </row>
    <row r="324" spans="1:11">
      <c r="A324" s="2302"/>
      <c r="B324" s="2302"/>
      <c r="C324" s="2302"/>
      <c r="D324" s="2302"/>
      <c r="E324" s="2302"/>
      <c r="F324" s="2302"/>
      <c r="G324" s="2302"/>
      <c r="H324" s="2302"/>
      <c r="I324" s="2302"/>
      <c r="J324" s="2302"/>
      <c r="K324" s="2302"/>
    </row>
    <row r="325" spans="1:11">
      <c r="A325" s="2302"/>
      <c r="B325" s="2302"/>
      <c r="C325" s="2302"/>
      <c r="D325" s="2302"/>
      <c r="E325" s="2302"/>
      <c r="F325" s="2302"/>
      <c r="G325" s="2302"/>
      <c r="H325" s="2302"/>
      <c r="I325" s="2302"/>
      <c r="J325" s="2302"/>
      <c r="K325" s="2302"/>
    </row>
    <row r="326" spans="1:11">
      <c r="A326" s="2302"/>
      <c r="B326" s="2302"/>
      <c r="C326" s="2302"/>
      <c r="D326" s="2302"/>
      <c r="E326" s="2302"/>
      <c r="F326" s="2302"/>
      <c r="G326" s="2302"/>
      <c r="H326" s="2302"/>
      <c r="I326" s="2302"/>
      <c r="J326" s="2302"/>
      <c r="K326" s="2302"/>
    </row>
    <row r="327" spans="1:11">
      <c r="A327" s="2302"/>
      <c r="B327" s="2302"/>
      <c r="C327" s="2302"/>
      <c r="D327" s="2302"/>
      <c r="E327" s="2302"/>
      <c r="F327" s="2302"/>
      <c r="G327" s="2302"/>
      <c r="H327" s="2302"/>
      <c r="I327" s="2302"/>
      <c r="J327" s="2302"/>
      <c r="K327" s="2302"/>
    </row>
    <row r="328" spans="1:11">
      <c r="A328" s="2302"/>
      <c r="B328" s="2302"/>
      <c r="C328" s="2302"/>
      <c r="D328" s="2302"/>
      <c r="E328" s="2302"/>
      <c r="F328" s="2302"/>
      <c r="G328" s="2302"/>
      <c r="H328" s="2302"/>
      <c r="I328" s="2302"/>
      <c r="J328" s="2302"/>
      <c r="K328" s="2302"/>
    </row>
    <row r="329" spans="1:11">
      <c r="A329" s="2302"/>
      <c r="B329" s="2302"/>
      <c r="C329" s="2302"/>
      <c r="D329" s="2302"/>
      <c r="E329" s="2302"/>
      <c r="F329" s="2302"/>
      <c r="G329" s="2302"/>
      <c r="H329" s="2302"/>
      <c r="I329" s="2302"/>
      <c r="J329" s="2302"/>
      <c r="K329" s="2302"/>
    </row>
    <row r="330" spans="1:11">
      <c r="A330" s="2302"/>
      <c r="B330" s="2302"/>
      <c r="C330" s="2302"/>
      <c r="D330" s="2302"/>
      <c r="E330" s="2302"/>
      <c r="F330" s="2302"/>
      <c r="G330" s="2302"/>
      <c r="H330" s="2302"/>
      <c r="I330" s="2302"/>
      <c r="J330" s="2302"/>
      <c r="K330" s="2302"/>
    </row>
    <row r="331" spans="1:11">
      <c r="A331" s="2302"/>
      <c r="B331" s="2302"/>
      <c r="C331" s="2302"/>
      <c r="D331" s="2302"/>
      <c r="E331" s="2302"/>
      <c r="F331" s="2302"/>
      <c r="G331" s="2302"/>
      <c r="H331" s="2302"/>
      <c r="I331" s="2302"/>
      <c r="J331" s="2302"/>
      <c r="K331" s="2302"/>
    </row>
    <row r="332" spans="1:11">
      <c r="A332" s="2302"/>
      <c r="B332" s="2302"/>
      <c r="C332" s="2302"/>
      <c r="D332" s="2302"/>
      <c r="E332" s="2302"/>
      <c r="F332" s="2302"/>
      <c r="G332" s="2302"/>
      <c r="H332" s="2302"/>
      <c r="I332" s="2302"/>
      <c r="J332" s="2302"/>
      <c r="K332" s="2302"/>
    </row>
    <row r="333" spans="1:11">
      <c r="A333" s="2302"/>
      <c r="B333" s="2302"/>
      <c r="C333" s="2302"/>
      <c r="D333" s="2302"/>
      <c r="E333" s="2302"/>
      <c r="F333" s="2302"/>
      <c r="G333" s="2302"/>
      <c r="H333" s="2302"/>
      <c r="I333" s="2302"/>
      <c r="J333" s="2302"/>
      <c r="K333" s="2302"/>
    </row>
    <row r="334" spans="1:11">
      <c r="A334" s="2302"/>
      <c r="B334" s="2302"/>
      <c r="C334" s="2302"/>
      <c r="D334" s="2302"/>
      <c r="E334" s="2302"/>
      <c r="F334" s="2302"/>
      <c r="G334" s="2302"/>
      <c r="H334" s="2302"/>
      <c r="I334" s="2302"/>
      <c r="J334" s="2302"/>
      <c r="K334" s="2302"/>
    </row>
    <row r="335" spans="1:11">
      <c r="A335" s="2302"/>
      <c r="B335" s="2302"/>
      <c r="C335" s="2302"/>
      <c r="D335" s="2302"/>
      <c r="E335" s="2302"/>
      <c r="F335" s="2302"/>
      <c r="G335" s="2302"/>
      <c r="H335" s="2302"/>
      <c r="I335" s="2302"/>
      <c r="J335" s="2302"/>
      <c r="K335" s="2302"/>
    </row>
    <row r="336" spans="1:11">
      <c r="A336" s="2302"/>
      <c r="B336" s="2302"/>
      <c r="C336" s="2302"/>
      <c r="D336" s="2302"/>
      <c r="E336" s="2302"/>
      <c r="F336" s="2302"/>
      <c r="G336" s="2302"/>
      <c r="H336" s="2302"/>
      <c r="I336" s="2302"/>
      <c r="J336" s="2302"/>
      <c r="K336" s="2302"/>
    </row>
    <row r="337" spans="1:11">
      <c r="A337" s="2302"/>
      <c r="B337" s="2302"/>
      <c r="C337" s="2302"/>
      <c r="D337" s="2302"/>
      <c r="E337" s="2302"/>
      <c r="F337" s="2302"/>
      <c r="G337" s="2302"/>
      <c r="H337" s="2302"/>
      <c r="I337" s="2302"/>
      <c r="J337" s="2302"/>
      <c r="K337" s="2302"/>
    </row>
    <row r="338" spans="1:11">
      <c r="A338" s="2302"/>
      <c r="B338" s="2302"/>
      <c r="C338" s="2302"/>
      <c r="D338" s="2302"/>
      <c r="E338" s="2302"/>
      <c r="F338" s="2302"/>
      <c r="G338" s="2302"/>
      <c r="H338" s="2302"/>
      <c r="I338" s="2302"/>
      <c r="J338" s="2302"/>
      <c r="K338" s="2302"/>
    </row>
    <row r="339" spans="1:11">
      <c r="A339" s="2302"/>
      <c r="B339" s="2302"/>
      <c r="C339" s="2302"/>
      <c r="D339" s="2302"/>
      <c r="E339" s="2302"/>
      <c r="F339" s="2302"/>
      <c r="G339" s="2302"/>
      <c r="H339" s="2302"/>
      <c r="I339" s="2302"/>
      <c r="J339" s="2302"/>
      <c r="K339" s="2302"/>
    </row>
    <row r="340" spans="1:11">
      <c r="A340" s="2302"/>
      <c r="B340" s="2302"/>
      <c r="C340" s="2302"/>
      <c r="D340" s="2302"/>
      <c r="E340" s="2302"/>
      <c r="F340" s="2302"/>
      <c r="G340" s="2302"/>
      <c r="H340" s="2302"/>
      <c r="I340" s="2302"/>
      <c r="J340" s="2302"/>
      <c r="K340" s="2302"/>
    </row>
    <row r="341" spans="1:11">
      <c r="A341" s="2302"/>
      <c r="B341" s="2302"/>
      <c r="C341" s="2302"/>
      <c r="D341" s="2302"/>
      <c r="E341" s="2302"/>
      <c r="F341" s="2302"/>
      <c r="G341" s="2302"/>
      <c r="H341" s="2302"/>
      <c r="I341" s="2302"/>
      <c r="J341" s="2302"/>
      <c r="K341" s="2302"/>
    </row>
    <row r="342" spans="1:11">
      <c r="A342" s="2302"/>
      <c r="B342" s="2302"/>
      <c r="C342" s="2302"/>
      <c r="D342" s="2302"/>
      <c r="E342" s="2302"/>
      <c r="F342" s="2302"/>
      <c r="G342" s="2302"/>
      <c r="H342" s="2302"/>
      <c r="I342" s="2302"/>
      <c r="J342" s="2302"/>
      <c r="K342" s="2302"/>
    </row>
    <row r="343" spans="1:11">
      <c r="A343" s="2302"/>
      <c r="B343" s="2302"/>
      <c r="C343" s="2302"/>
      <c r="D343" s="2302"/>
      <c r="E343" s="2302"/>
      <c r="F343" s="2302"/>
      <c r="G343" s="2302"/>
      <c r="H343" s="2302"/>
      <c r="I343" s="2302"/>
      <c r="J343" s="2302"/>
      <c r="K343" s="2302"/>
    </row>
    <row r="344" spans="1:11">
      <c r="A344" s="2302"/>
      <c r="B344" s="2302"/>
      <c r="C344" s="2302"/>
      <c r="D344" s="2302"/>
      <c r="E344" s="2302"/>
      <c r="F344" s="2302"/>
      <c r="G344" s="2302"/>
      <c r="H344" s="2302"/>
      <c r="I344" s="2302"/>
      <c r="J344" s="2302"/>
      <c r="K344" s="2302"/>
    </row>
    <row r="345" spans="1:11">
      <c r="A345" s="2302"/>
      <c r="B345" s="2302"/>
      <c r="C345" s="2302"/>
      <c r="D345" s="2302"/>
      <c r="E345" s="2302"/>
      <c r="F345" s="2302"/>
      <c r="G345" s="2302"/>
      <c r="H345" s="2302"/>
      <c r="I345" s="2302"/>
      <c r="J345" s="2302"/>
      <c r="K345" s="2302"/>
    </row>
    <row r="346" spans="1:11">
      <c r="A346" s="2302"/>
      <c r="B346" s="2302"/>
      <c r="C346" s="2302"/>
      <c r="D346" s="2302"/>
      <c r="E346" s="2302"/>
      <c r="F346" s="2302"/>
      <c r="G346" s="2302"/>
      <c r="H346" s="2302"/>
      <c r="I346" s="2302"/>
      <c r="J346" s="2302"/>
      <c r="K346" s="2302"/>
    </row>
    <row r="347" spans="1:11">
      <c r="A347" s="2302"/>
      <c r="B347" s="2302"/>
      <c r="C347" s="2302"/>
      <c r="D347" s="2302"/>
      <c r="E347" s="2302"/>
      <c r="F347" s="2302"/>
      <c r="G347" s="2302"/>
      <c r="H347" s="2302"/>
      <c r="I347" s="2302"/>
      <c r="J347" s="2302"/>
      <c r="K347" s="2302"/>
    </row>
    <row r="348" spans="1:11">
      <c r="A348" s="2302"/>
      <c r="B348" s="2302"/>
      <c r="C348" s="2302"/>
      <c r="D348" s="2302"/>
      <c r="E348" s="2302"/>
      <c r="F348" s="2302"/>
      <c r="G348" s="2302"/>
      <c r="H348" s="2302"/>
      <c r="I348" s="2302"/>
      <c r="J348" s="2302"/>
      <c r="K348" s="2302"/>
    </row>
    <row r="349" spans="1:11">
      <c r="A349" s="2302"/>
      <c r="B349" s="2302"/>
      <c r="C349" s="2302"/>
      <c r="D349" s="2302"/>
      <c r="E349" s="2302"/>
      <c r="F349" s="2302"/>
      <c r="G349" s="2302"/>
      <c r="H349" s="2302"/>
      <c r="I349" s="2302"/>
      <c r="J349" s="2302"/>
      <c r="K349" s="2302"/>
    </row>
    <row r="350" spans="1:11">
      <c r="A350" s="2302"/>
      <c r="B350" s="2302"/>
      <c r="C350" s="2302"/>
      <c r="D350" s="2302"/>
      <c r="E350" s="2302"/>
      <c r="F350" s="2302"/>
      <c r="G350" s="2302"/>
      <c r="H350" s="2302"/>
      <c r="I350" s="2302"/>
      <c r="J350" s="2302"/>
      <c r="K350" s="2302"/>
    </row>
    <row r="351" spans="1:11">
      <c r="A351" s="2302"/>
      <c r="B351" s="2302"/>
      <c r="C351" s="2302"/>
      <c r="D351" s="2302"/>
      <c r="E351" s="2302"/>
      <c r="F351" s="2302"/>
      <c r="G351" s="2302"/>
      <c r="H351" s="2302"/>
      <c r="I351" s="2302"/>
      <c r="J351" s="2302"/>
      <c r="K351" s="2302"/>
    </row>
    <row r="352" spans="1:11">
      <c r="A352" s="2302"/>
      <c r="B352" s="2302"/>
      <c r="C352" s="2302"/>
      <c r="D352" s="2302"/>
      <c r="E352" s="2302"/>
      <c r="F352" s="2302"/>
      <c r="G352" s="2302"/>
      <c r="H352" s="2302"/>
      <c r="I352" s="2302"/>
      <c r="J352" s="2302"/>
      <c r="K352" s="2302"/>
    </row>
    <row r="353" spans="1:11">
      <c r="A353" s="2302"/>
      <c r="B353" s="2302"/>
      <c r="C353" s="2302"/>
      <c r="D353" s="2302"/>
      <c r="E353" s="2302"/>
      <c r="F353" s="2302"/>
      <c r="G353" s="2302"/>
      <c r="H353" s="2302"/>
      <c r="I353" s="2302"/>
      <c r="J353" s="2302"/>
      <c r="K353" s="2302"/>
    </row>
    <row r="354" spans="1:11">
      <c r="A354" s="2302"/>
      <c r="B354" s="2302"/>
      <c r="C354" s="2302"/>
      <c r="D354" s="2302"/>
      <c r="E354" s="2302"/>
      <c r="F354" s="2302"/>
      <c r="G354" s="2302"/>
      <c r="H354" s="2302"/>
      <c r="I354" s="2302"/>
      <c r="J354" s="2302"/>
      <c r="K354" s="2302"/>
    </row>
    <row r="355" spans="1:11">
      <c r="A355" s="2302"/>
      <c r="B355" s="2302"/>
      <c r="C355" s="2302"/>
      <c r="D355" s="2302"/>
      <c r="E355" s="2302"/>
      <c r="F355" s="2302"/>
      <c r="G355" s="2302"/>
      <c r="H355" s="2302"/>
      <c r="I355" s="2302"/>
      <c r="J355" s="2302"/>
      <c r="K355" s="2302"/>
    </row>
    <row r="356" spans="1:11">
      <c r="A356" s="2302"/>
      <c r="B356" s="2302"/>
      <c r="C356" s="2302"/>
      <c r="D356" s="2302"/>
      <c r="E356" s="2302"/>
      <c r="F356" s="2302"/>
      <c r="G356" s="2302"/>
      <c r="H356" s="2302"/>
      <c r="I356" s="2302"/>
      <c r="J356" s="2302"/>
      <c r="K356" s="2302"/>
    </row>
    <row r="357" spans="1:11">
      <c r="A357" s="2302"/>
      <c r="B357" s="2302"/>
      <c r="C357" s="2302"/>
      <c r="D357" s="2302"/>
      <c r="E357" s="2302"/>
      <c r="F357" s="2302"/>
      <c r="G357" s="2302"/>
      <c r="H357" s="2302"/>
      <c r="I357" s="2302"/>
      <c r="J357" s="2302"/>
      <c r="K357" s="2302"/>
    </row>
    <row r="358" spans="1:11">
      <c r="A358" s="2302"/>
      <c r="B358" s="2302"/>
      <c r="C358" s="2302"/>
      <c r="D358" s="2302"/>
      <c r="E358" s="2302"/>
      <c r="F358" s="2302"/>
      <c r="G358" s="2302"/>
      <c r="H358" s="2302"/>
      <c r="I358" s="2302"/>
      <c r="J358" s="2302"/>
      <c r="K358" s="2302"/>
    </row>
    <row r="359" spans="1:11">
      <c r="A359" s="2302"/>
      <c r="B359" s="2302"/>
      <c r="C359" s="2302"/>
      <c r="D359" s="2302"/>
      <c r="E359" s="2302"/>
      <c r="F359" s="2302"/>
      <c r="G359" s="2302"/>
      <c r="H359" s="2302"/>
      <c r="I359" s="2302"/>
      <c r="J359" s="2302"/>
      <c r="K359" s="2302"/>
    </row>
    <row r="360" spans="1:11">
      <c r="A360" s="2302"/>
      <c r="B360" s="2302"/>
      <c r="C360" s="2302"/>
      <c r="D360" s="2302"/>
      <c r="E360" s="2302"/>
      <c r="F360" s="2302"/>
      <c r="G360" s="2302"/>
      <c r="H360" s="2302"/>
      <c r="I360" s="2302"/>
      <c r="J360" s="2302"/>
      <c r="K360" s="2302"/>
    </row>
    <row r="361" spans="1:11">
      <c r="A361" s="2302"/>
      <c r="B361" s="2302"/>
      <c r="C361" s="2302"/>
      <c r="D361" s="2302"/>
      <c r="E361" s="2302"/>
      <c r="F361" s="2302"/>
      <c r="G361" s="2302"/>
      <c r="H361" s="2302"/>
      <c r="I361" s="2302"/>
      <c r="J361" s="2302"/>
      <c r="K361" s="2302"/>
    </row>
    <row r="362" spans="1:11">
      <c r="A362" s="2302"/>
      <c r="B362" s="2302"/>
      <c r="C362" s="2302"/>
      <c r="D362" s="2302"/>
      <c r="E362" s="2302"/>
      <c r="F362" s="2302"/>
      <c r="G362" s="2302"/>
      <c r="H362" s="2302"/>
      <c r="I362" s="2302"/>
      <c r="J362" s="2302"/>
      <c r="K362" s="2302"/>
    </row>
    <row r="363" spans="1:11">
      <c r="A363" s="2302"/>
      <c r="B363" s="2302"/>
      <c r="C363" s="2302"/>
      <c r="D363" s="2302"/>
      <c r="E363" s="2302"/>
      <c r="F363" s="2302"/>
      <c r="G363" s="2302"/>
      <c r="H363" s="2302"/>
      <c r="I363" s="2302"/>
      <c r="J363" s="2302"/>
      <c r="K363" s="2302"/>
    </row>
    <row r="364" spans="1:11">
      <c r="A364" s="2302"/>
      <c r="B364" s="2302"/>
      <c r="C364" s="2302"/>
      <c r="D364" s="2302"/>
      <c r="E364" s="2302"/>
      <c r="F364" s="2302"/>
      <c r="G364" s="2302"/>
      <c r="H364" s="2302"/>
      <c r="I364" s="2302"/>
      <c r="J364" s="2302"/>
      <c r="K364" s="2302"/>
    </row>
    <row r="365" spans="1:11">
      <c r="A365" s="2302"/>
      <c r="B365" s="2302"/>
      <c r="C365" s="2302"/>
      <c r="D365" s="2302"/>
      <c r="E365" s="2302"/>
      <c r="F365" s="2302"/>
      <c r="G365" s="2302"/>
      <c r="H365" s="2302"/>
      <c r="I365" s="2302"/>
      <c r="J365" s="2302"/>
      <c r="K365" s="2302"/>
    </row>
    <row r="366" spans="1:11">
      <c r="A366" s="2302"/>
      <c r="B366" s="2302"/>
      <c r="C366" s="2302"/>
      <c r="D366" s="2302"/>
      <c r="E366" s="2302"/>
      <c r="F366" s="2302"/>
      <c r="G366" s="2302"/>
      <c r="H366" s="2302"/>
      <c r="I366" s="2302"/>
      <c r="J366" s="2302"/>
      <c r="K366" s="2302"/>
    </row>
    <row r="367" spans="1:11">
      <c r="A367" s="2302"/>
      <c r="B367" s="2302"/>
      <c r="C367" s="2302"/>
      <c r="D367" s="2302"/>
      <c r="E367" s="2302"/>
      <c r="F367" s="2302"/>
      <c r="G367" s="2302"/>
      <c r="H367" s="2302"/>
      <c r="I367" s="2302"/>
      <c r="J367" s="2302"/>
      <c r="K367" s="2302"/>
    </row>
    <row r="368" spans="1:11">
      <c r="A368" s="2302"/>
      <c r="B368" s="2302"/>
      <c r="C368" s="2302"/>
      <c r="D368" s="2302"/>
      <c r="E368" s="2302"/>
      <c r="F368" s="2302"/>
      <c r="G368" s="2302"/>
      <c r="H368" s="2302"/>
      <c r="I368" s="2302"/>
      <c r="J368" s="2302"/>
      <c r="K368" s="2302"/>
    </row>
    <row r="369" spans="1:11">
      <c r="A369" s="2302"/>
      <c r="B369" s="2302"/>
      <c r="C369" s="2302"/>
      <c r="D369" s="2302"/>
      <c r="E369" s="2302"/>
      <c r="F369" s="2302"/>
      <c r="G369" s="2302"/>
      <c r="H369" s="2302"/>
      <c r="I369" s="2302"/>
      <c r="J369" s="2302"/>
      <c r="K369" s="2302"/>
    </row>
    <row r="370" spans="1:11">
      <c r="A370" s="2302"/>
      <c r="B370" s="2302"/>
      <c r="C370" s="2302"/>
      <c r="D370" s="2302"/>
      <c r="E370" s="2302"/>
      <c r="F370" s="2302"/>
      <c r="G370" s="2302"/>
      <c r="H370" s="2302"/>
      <c r="I370" s="2302"/>
      <c r="J370" s="2302"/>
      <c r="K370" s="2302"/>
    </row>
    <row r="371" spans="1:11">
      <c r="A371" s="2302"/>
      <c r="B371" s="2302"/>
      <c r="C371" s="2302"/>
      <c r="D371" s="2302"/>
      <c r="E371" s="2302"/>
      <c r="F371" s="2302"/>
      <c r="G371" s="2302"/>
      <c r="H371" s="2302"/>
      <c r="I371" s="2302"/>
      <c r="J371" s="2302"/>
      <c r="K371" s="2302"/>
    </row>
    <row r="372" spans="1:11">
      <c r="A372" s="2302"/>
      <c r="B372" s="2302"/>
      <c r="C372" s="2302"/>
      <c r="D372" s="2302"/>
      <c r="E372" s="2302"/>
      <c r="F372" s="2302"/>
      <c r="G372" s="2302"/>
      <c r="H372" s="2302"/>
      <c r="I372" s="2302"/>
      <c r="J372" s="2302"/>
      <c r="K372" s="2302"/>
    </row>
    <row r="373" spans="1:11">
      <c r="A373" s="2302"/>
      <c r="B373" s="2302"/>
      <c r="C373" s="2302"/>
      <c r="D373" s="2302"/>
      <c r="E373" s="2302"/>
      <c r="F373" s="2302"/>
      <c r="G373" s="2302"/>
      <c r="H373" s="2302"/>
      <c r="I373" s="2302"/>
      <c r="J373" s="2302"/>
      <c r="K373" s="2302"/>
    </row>
    <row r="374" spans="1:11">
      <c r="A374" s="2302"/>
      <c r="B374" s="2302"/>
      <c r="C374" s="2302"/>
      <c r="D374" s="2302"/>
      <c r="E374" s="2302"/>
      <c r="F374" s="2302"/>
      <c r="G374" s="2302"/>
      <c r="H374" s="2302"/>
      <c r="I374" s="2302"/>
      <c r="J374" s="2302"/>
      <c r="K374" s="2302"/>
    </row>
    <row r="375" spans="1:11">
      <c r="A375" s="2302"/>
      <c r="B375" s="2302"/>
      <c r="C375" s="2302"/>
      <c r="D375" s="2302"/>
      <c r="E375" s="2302"/>
      <c r="F375" s="2302"/>
      <c r="G375" s="2302"/>
      <c r="H375" s="2302"/>
      <c r="I375" s="2302"/>
      <c r="J375" s="2302"/>
      <c r="K375" s="2302"/>
    </row>
    <row r="376" spans="1:11">
      <c r="A376" s="2302"/>
      <c r="B376" s="2302"/>
      <c r="C376" s="2302"/>
      <c r="D376" s="2302"/>
      <c r="E376" s="2302"/>
      <c r="F376" s="2302"/>
      <c r="G376" s="2302"/>
      <c r="H376" s="2302"/>
      <c r="I376" s="2302"/>
      <c r="J376" s="2302"/>
      <c r="K376" s="2302"/>
    </row>
    <row r="377" spans="1:11">
      <c r="A377" s="2302"/>
      <c r="B377" s="2302"/>
      <c r="C377" s="2302"/>
      <c r="D377" s="2302"/>
      <c r="E377" s="2302"/>
      <c r="F377" s="2302"/>
      <c r="G377" s="2302"/>
      <c r="H377" s="2302"/>
      <c r="I377" s="2302"/>
      <c r="J377" s="2302"/>
      <c r="K377" s="2302"/>
    </row>
    <row r="378" spans="1:11">
      <c r="A378" s="2302"/>
      <c r="B378" s="2302"/>
      <c r="C378" s="2302"/>
      <c r="D378" s="2302"/>
      <c r="E378" s="2302"/>
      <c r="F378" s="2302"/>
      <c r="G378" s="2302"/>
      <c r="H378" s="2302"/>
      <c r="I378" s="2302"/>
      <c r="J378" s="2302"/>
      <c r="K378" s="2302"/>
    </row>
    <row r="379" spans="1:11">
      <c r="A379" s="2302"/>
      <c r="B379" s="2302"/>
      <c r="C379" s="2302"/>
      <c r="D379" s="2302"/>
      <c r="E379" s="2302"/>
      <c r="F379" s="2302"/>
      <c r="G379" s="2302"/>
      <c r="H379" s="2302"/>
      <c r="I379" s="2302"/>
      <c r="J379" s="2302"/>
      <c r="K379" s="2302"/>
    </row>
    <row r="380" spans="1:11">
      <c r="A380" s="2302"/>
      <c r="B380" s="2302"/>
      <c r="C380" s="2302"/>
      <c r="D380" s="2302"/>
      <c r="E380" s="2302"/>
      <c r="F380" s="2302"/>
      <c r="G380" s="2302"/>
      <c r="H380" s="2302"/>
      <c r="I380" s="2302"/>
      <c r="J380" s="2302"/>
      <c r="K380" s="2302"/>
    </row>
    <row r="381" spans="1:11">
      <c r="A381" s="2302"/>
      <c r="B381" s="2302"/>
      <c r="C381" s="2302"/>
      <c r="D381" s="2302"/>
      <c r="E381" s="2302"/>
      <c r="F381" s="2302"/>
      <c r="G381" s="2302"/>
      <c r="H381" s="2302"/>
      <c r="I381" s="2302"/>
      <c r="J381" s="2302"/>
      <c r="K381" s="2302"/>
    </row>
    <row r="382" spans="1:11">
      <c r="A382" s="2302"/>
      <c r="B382" s="2302"/>
      <c r="C382" s="2302"/>
      <c r="D382" s="2302"/>
      <c r="E382" s="2302"/>
      <c r="F382" s="2302"/>
      <c r="G382" s="2302"/>
      <c r="H382" s="2302"/>
      <c r="I382" s="2302"/>
      <c r="J382" s="2302"/>
      <c r="K382" s="2302"/>
    </row>
    <row r="383" spans="1:11">
      <c r="A383" s="2302"/>
      <c r="B383" s="2302"/>
      <c r="C383" s="2302"/>
      <c r="D383" s="2302"/>
      <c r="E383" s="2302"/>
      <c r="F383" s="2302"/>
      <c r="G383" s="2302"/>
      <c r="H383" s="2302"/>
      <c r="I383" s="2302"/>
      <c r="J383" s="2302"/>
      <c r="K383" s="2302"/>
    </row>
    <row r="384" spans="1:11">
      <c r="A384" s="2302"/>
      <c r="B384" s="2302"/>
      <c r="C384" s="2302"/>
      <c r="D384" s="2302"/>
      <c r="E384" s="2302"/>
      <c r="F384" s="2302"/>
      <c r="G384" s="2302"/>
      <c r="H384" s="2302"/>
      <c r="I384" s="2302"/>
      <c r="J384" s="2302"/>
      <c r="K384" s="2302"/>
    </row>
    <row r="385" spans="1:11">
      <c r="A385" s="2302"/>
      <c r="B385" s="2302"/>
      <c r="C385" s="2302"/>
      <c r="D385" s="2302"/>
      <c r="E385" s="2302"/>
      <c r="F385" s="2302"/>
      <c r="G385" s="2302"/>
      <c r="H385" s="2302"/>
      <c r="I385" s="2302"/>
      <c r="J385" s="2302"/>
      <c r="K385" s="2302"/>
    </row>
    <row r="386" spans="1:11">
      <c r="A386" s="2302"/>
      <c r="B386" s="2302"/>
      <c r="C386" s="2302"/>
      <c r="D386" s="2302"/>
      <c r="E386" s="2302"/>
      <c r="F386" s="2302"/>
      <c r="G386" s="2302"/>
      <c r="H386" s="2302"/>
      <c r="I386" s="2302"/>
      <c r="J386" s="2302"/>
      <c r="K386" s="2302"/>
    </row>
    <row r="387" spans="1:11">
      <c r="A387" s="2302"/>
      <c r="B387" s="2302"/>
      <c r="C387" s="2302"/>
      <c r="D387" s="2302"/>
      <c r="E387" s="2302"/>
      <c r="F387" s="2302"/>
      <c r="G387" s="2302"/>
      <c r="H387" s="2302"/>
      <c r="I387" s="2302"/>
      <c r="J387" s="2302"/>
      <c r="K387" s="2302"/>
    </row>
    <row r="388" spans="1:11">
      <c r="A388" s="2302"/>
      <c r="B388" s="2302"/>
      <c r="C388" s="2302"/>
      <c r="D388" s="2302"/>
      <c r="E388" s="2302"/>
      <c r="F388" s="2302"/>
      <c r="G388" s="2302"/>
      <c r="H388" s="2302"/>
      <c r="I388" s="2302"/>
      <c r="J388" s="2302"/>
      <c r="K388" s="2302"/>
    </row>
    <row r="389" spans="1:11">
      <c r="A389" s="2302"/>
      <c r="B389" s="2302"/>
      <c r="C389" s="2302"/>
      <c r="D389" s="2302"/>
      <c r="E389" s="2302"/>
      <c r="F389" s="2302"/>
      <c r="G389" s="2302"/>
      <c r="H389" s="2302"/>
      <c r="I389" s="2302"/>
      <c r="J389" s="2302"/>
      <c r="K389" s="2302"/>
    </row>
    <row r="390" spans="1:11">
      <c r="A390" s="2302"/>
      <c r="B390" s="2302"/>
      <c r="C390" s="2302"/>
      <c r="D390" s="2302"/>
      <c r="E390" s="2302"/>
      <c r="F390" s="2302"/>
      <c r="G390" s="2302"/>
      <c r="H390" s="2302"/>
      <c r="I390" s="2302"/>
      <c r="J390" s="2302"/>
      <c r="K390" s="2302"/>
    </row>
    <row r="391" spans="1:11">
      <c r="A391" s="2302"/>
      <c r="B391" s="2302"/>
      <c r="C391" s="2302"/>
      <c r="D391" s="2302"/>
      <c r="E391" s="2302"/>
      <c r="F391" s="2302"/>
      <c r="G391" s="2302"/>
      <c r="H391" s="2302"/>
      <c r="I391" s="2302"/>
      <c r="J391" s="2302"/>
      <c r="K391" s="2302"/>
    </row>
    <row r="392" spans="1:11">
      <c r="A392" s="2302"/>
      <c r="B392" s="2302"/>
      <c r="C392" s="2302"/>
      <c r="D392" s="2302"/>
      <c r="E392" s="2302"/>
      <c r="F392" s="2302"/>
      <c r="G392" s="2302"/>
      <c r="H392" s="2302"/>
      <c r="I392" s="2302"/>
      <c r="J392" s="2302"/>
      <c r="K392" s="2302"/>
    </row>
    <row r="393" spans="1:11">
      <c r="A393" s="2302"/>
      <c r="B393" s="2302"/>
      <c r="C393" s="2302"/>
      <c r="D393" s="2302"/>
      <c r="E393" s="2302"/>
      <c r="F393" s="2302"/>
      <c r="G393" s="2302"/>
      <c r="H393" s="2302"/>
      <c r="I393" s="2302"/>
      <c r="J393" s="2302"/>
      <c r="K393" s="2302"/>
    </row>
    <row r="394" spans="1:11">
      <c r="A394" s="2302"/>
      <c r="B394" s="2302"/>
      <c r="C394" s="2302"/>
      <c r="D394" s="2302"/>
      <c r="E394" s="2302"/>
      <c r="F394" s="2302"/>
      <c r="G394" s="2302"/>
      <c r="H394" s="2302"/>
      <c r="I394" s="2302"/>
      <c r="J394" s="2302"/>
      <c r="K394" s="2302"/>
    </row>
    <row r="395" spans="1:11">
      <c r="A395" s="2302"/>
      <c r="B395" s="2302"/>
      <c r="C395" s="2302"/>
      <c r="D395" s="2302"/>
      <c r="E395" s="2302"/>
      <c r="F395" s="2302"/>
      <c r="G395" s="2302"/>
      <c r="H395" s="2302"/>
      <c r="I395" s="2302"/>
      <c r="J395" s="2302"/>
      <c r="K395" s="2302"/>
    </row>
    <row r="396" spans="1:11">
      <c r="A396" s="2302"/>
      <c r="B396" s="2302"/>
      <c r="C396" s="2302"/>
      <c r="D396" s="2302"/>
      <c r="E396" s="2302"/>
      <c r="F396" s="2302"/>
      <c r="G396" s="2302"/>
      <c r="H396" s="2302"/>
      <c r="I396" s="2302"/>
      <c r="J396" s="2302"/>
      <c r="K396" s="2302"/>
    </row>
    <row r="397" spans="1:11">
      <c r="A397" s="2302"/>
      <c r="B397" s="2302"/>
      <c r="C397" s="2302"/>
      <c r="D397" s="2302"/>
      <c r="E397" s="2302"/>
      <c r="F397" s="2302"/>
      <c r="G397" s="2302"/>
      <c r="H397" s="2302"/>
      <c r="I397" s="2302"/>
      <c r="J397" s="2302"/>
      <c r="K397" s="2302"/>
    </row>
    <row r="398" spans="1:11">
      <c r="A398" s="2302"/>
      <c r="B398" s="2302"/>
      <c r="C398" s="2302"/>
      <c r="D398" s="2302"/>
      <c r="E398" s="2302"/>
      <c r="F398" s="2302"/>
      <c r="G398" s="2302"/>
      <c r="H398" s="2302"/>
      <c r="I398" s="2302"/>
      <c r="J398" s="2302"/>
      <c r="K398" s="2302"/>
    </row>
    <row r="399" spans="1:11">
      <c r="A399" s="2302"/>
      <c r="B399" s="2302"/>
      <c r="C399" s="2302"/>
      <c r="D399" s="2302"/>
      <c r="E399" s="2302"/>
      <c r="F399" s="2302"/>
      <c r="G399" s="2302"/>
      <c r="H399" s="2302"/>
      <c r="I399" s="2302"/>
      <c r="J399" s="2302"/>
      <c r="K399" s="2302"/>
    </row>
    <row r="400" spans="1:11">
      <c r="A400" s="2302"/>
      <c r="B400" s="2302"/>
      <c r="C400" s="2302"/>
      <c r="D400" s="2302"/>
      <c r="E400" s="2302"/>
      <c r="F400" s="2302"/>
      <c r="G400" s="2302"/>
      <c r="H400" s="2302"/>
      <c r="I400" s="2302"/>
      <c r="J400" s="2302"/>
      <c r="K400" s="2302"/>
    </row>
    <row r="401" spans="1:11">
      <c r="A401" s="2302"/>
      <c r="B401" s="2302"/>
      <c r="C401" s="2302"/>
      <c r="D401" s="2302"/>
      <c r="E401" s="2302"/>
      <c r="F401" s="2302"/>
      <c r="G401" s="2302"/>
      <c r="H401" s="2302"/>
      <c r="I401" s="2302"/>
      <c r="J401" s="2302"/>
      <c r="K401" s="2302"/>
    </row>
    <row r="402" spans="1:11">
      <c r="A402" s="2302"/>
      <c r="B402" s="2302"/>
      <c r="C402" s="2302"/>
      <c r="D402" s="2302"/>
      <c r="E402" s="2302"/>
      <c r="F402" s="2302"/>
      <c r="G402" s="2302"/>
      <c r="H402" s="2302"/>
      <c r="I402" s="2302"/>
      <c r="J402" s="2302"/>
      <c r="K402" s="2302"/>
    </row>
    <row r="403" spans="1:11">
      <c r="A403" s="2302"/>
      <c r="B403" s="2302"/>
      <c r="C403" s="2302"/>
      <c r="D403" s="2302"/>
      <c r="E403" s="2302"/>
      <c r="F403" s="2302"/>
      <c r="G403" s="2302"/>
      <c r="H403" s="2302"/>
      <c r="I403" s="2302"/>
      <c r="J403" s="2302"/>
      <c r="K403" s="2302"/>
    </row>
    <row r="404" spans="1:11">
      <c r="A404" s="2302"/>
      <c r="B404" s="2302"/>
      <c r="C404" s="2302"/>
      <c r="D404" s="2302"/>
      <c r="E404" s="2302"/>
      <c r="F404" s="2302"/>
      <c r="G404" s="2302"/>
      <c r="H404" s="2302"/>
      <c r="I404" s="2302"/>
      <c r="J404" s="2302"/>
      <c r="K404" s="2302"/>
    </row>
    <row r="405" spans="1:11">
      <c r="A405" s="2302"/>
      <c r="B405" s="2302"/>
      <c r="C405" s="2302"/>
      <c r="D405" s="2302"/>
      <c r="E405" s="2302"/>
      <c r="F405" s="2302"/>
      <c r="G405" s="2302"/>
      <c r="H405" s="2302"/>
      <c r="I405" s="2302"/>
      <c r="J405" s="2302"/>
      <c r="K405" s="2302"/>
    </row>
    <row r="406" spans="1:11">
      <c r="A406" s="2302"/>
      <c r="B406" s="2302"/>
      <c r="C406" s="2302"/>
      <c r="D406" s="2302"/>
      <c r="E406" s="2302"/>
      <c r="F406" s="2302"/>
      <c r="G406" s="2302"/>
      <c r="H406" s="2302"/>
      <c r="I406" s="2302"/>
      <c r="J406" s="2302"/>
      <c r="K406" s="2302"/>
    </row>
    <row r="407" spans="1:11">
      <c r="A407" s="2302"/>
      <c r="B407" s="2302"/>
      <c r="C407" s="2302"/>
      <c r="D407" s="2302"/>
      <c r="E407" s="2302"/>
      <c r="F407" s="2302"/>
      <c r="G407" s="2302"/>
      <c r="H407" s="2302"/>
      <c r="I407" s="2302"/>
      <c r="J407" s="2302"/>
      <c r="K407" s="2302"/>
    </row>
    <row r="408" spans="1:11">
      <c r="A408" s="2302"/>
      <c r="B408" s="2302"/>
      <c r="C408" s="2302"/>
      <c r="D408" s="2302"/>
      <c r="E408" s="2302"/>
      <c r="F408" s="2302"/>
      <c r="G408" s="2302"/>
      <c r="H408" s="2302"/>
      <c r="I408" s="2302"/>
      <c r="J408" s="2302"/>
      <c r="K408" s="2302"/>
    </row>
    <row r="409" spans="1:11">
      <c r="A409" s="2302"/>
      <c r="B409" s="2302"/>
      <c r="C409" s="2302"/>
      <c r="D409" s="2302"/>
      <c r="E409" s="2302"/>
      <c r="F409" s="2302"/>
      <c r="G409" s="2302"/>
      <c r="H409" s="2302"/>
      <c r="I409" s="2302"/>
      <c r="J409" s="2302"/>
      <c r="K409" s="2302"/>
    </row>
    <row r="410" spans="1:11">
      <c r="A410" s="2302"/>
      <c r="B410" s="2302"/>
      <c r="C410" s="2302"/>
      <c r="D410" s="2302"/>
      <c r="E410" s="2302"/>
      <c r="F410" s="2302"/>
      <c r="G410" s="2302"/>
      <c r="H410" s="2302"/>
      <c r="I410" s="2302"/>
      <c r="J410" s="2302"/>
      <c r="K410" s="2302"/>
    </row>
    <row r="411" spans="1:11">
      <c r="A411" s="2302"/>
      <c r="B411" s="2302"/>
      <c r="C411" s="2302"/>
      <c r="D411" s="2302"/>
      <c r="E411" s="2302"/>
      <c r="F411" s="2302"/>
      <c r="G411" s="2302"/>
      <c r="H411" s="2302"/>
      <c r="I411" s="2302"/>
      <c r="J411" s="2302"/>
      <c r="K411" s="2302"/>
    </row>
    <row r="412" spans="1:11">
      <c r="A412" s="2302"/>
      <c r="B412" s="2302"/>
      <c r="C412" s="2302"/>
      <c r="D412" s="2302"/>
      <c r="E412" s="2302"/>
      <c r="F412" s="2302"/>
      <c r="G412" s="2302"/>
      <c r="H412" s="2302"/>
      <c r="I412" s="2302"/>
      <c r="J412" s="2302"/>
      <c r="K412" s="2302"/>
    </row>
    <row r="413" spans="1:11">
      <c r="A413" s="2302"/>
      <c r="B413" s="2302"/>
      <c r="C413" s="2302"/>
      <c r="D413" s="2302"/>
      <c r="E413" s="2302"/>
      <c r="F413" s="2302"/>
      <c r="G413" s="2302"/>
      <c r="H413" s="2302"/>
      <c r="I413" s="2302"/>
      <c r="J413" s="2302"/>
      <c r="K413" s="2302"/>
    </row>
    <row r="414" spans="1:11">
      <c r="A414" s="2302"/>
      <c r="B414" s="2302"/>
      <c r="C414" s="2302"/>
      <c r="D414" s="2302"/>
      <c r="E414" s="2302"/>
      <c r="F414" s="2302"/>
      <c r="G414" s="2302"/>
      <c r="H414" s="2302"/>
      <c r="I414" s="2302"/>
      <c r="J414" s="2302"/>
      <c r="K414" s="2302"/>
    </row>
    <row r="415" spans="1:11">
      <c r="A415" s="2302"/>
      <c r="B415" s="2302"/>
      <c r="C415" s="2302"/>
      <c r="D415" s="2302"/>
      <c r="E415" s="2302"/>
      <c r="F415" s="2302"/>
      <c r="G415" s="2302"/>
      <c r="H415" s="2302"/>
      <c r="I415" s="2302"/>
      <c r="J415" s="2302"/>
      <c r="K415" s="2302"/>
    </row>
    <row r="416" spans="1:11">
      <c r="A416" s="2302"/>
      <c r="B416" s="2302"/>
      <c r="C416" s="2302"/>
      <c r="D416" s="2302"/>
      <c r="E416" s="2302"/>
      <c r="F416" s="2302"/>
      <c r="G416" s="2302"/>
      <c r="H416" s="2302"/>
      <c r="I416" s="2302"/>
      <c r="J416" s="2302"/>
      <c r="K416" s="2302"/>
    </row>
    <row r="417" spans="1:11">
      <c r="A417" s="2302"/>
      <c r="B417" s="2302"/>
      <c r="C417" s="2302"/>
      <c r="D417" s="2302"/>
      <c r="E417" s="2302"/>
      <c r="F417" s="2302"/>
      <c r="G417" s="2302"/>
      <c r="H417" s="2302"/>
      <c r="I417" s="2302"/>
      <c r="J417" s="2302"/>
      <c r="K417" s="2302"/>
    </row>
    <row r="418" spans="1:11">
      <c r="A418" s="2302"/>
      <c r="B418" s="2302"/>
      <c r="C418" s="2302"/>
      <c r="D418" s="2302"/>
      <c r="E418" s="2302"/>
      <c r="F418" s="2302"/>
      <c r="G418" s="2302"/>
      <c r="H418" s="2302"/>
      <c r="I418" s="2302"/>
      <c r="J418" s="2302"/>
      <c r="K418" s="2302"/>
    </row>
    <row r="419" spans="1:11">
      <c r="A419" s="2302"/>
      <c r="B419" s="2302"/>
      <c r="C419" s="2302"/>
      <c r="D419" s="2302"/>
      <c r="E419" s="2302"/>
      <c r="F419" s="2302"/>
      <c r="G419" s="2302"/>
      <c r="H419" s="2302"/>
      <c r="I419" s="2302"/>
      <c r="J419" s="2302"/>
      <c r="K419" s="2302"/>
    </row>
    <row r="420" spans="1:11">
      <c r="A420" s="2302"/>
      <c r="B420" s="2302"/>
      <c r="C420" s="2302"/>
      <c r="D420" s="2302"/>
      <c r="E420" s="2302"/>
      <c r="F420" s="2302"/>
      <c r="G420" s="2302"/>
      <c r="H420" s="2302"/>
      <c r="I420" s="2302"/>
      <c r="J420" s="2302"/>
      <c r="K420" s="2302"/>
    </row>
    <row r="421" spans="1:11">
      <c r="A421" s="2302"/>
      <c r="B421" s="2302"/>
      <c r="C421" s="2302"/>
      <c r="D421" s="2302"/>
      <c r="E421" s="2302"/>
      <c r="F421" s="2302"/>
      <c r="G421" s="2302"/>
      <c r="H421" s="2302"/>
      <c r="I421" s="2302"/>
      <c r="J421" s="2302"/>
      <c r="K421" s="2302"/>
    </row>
    <row r="422" spans="1:11">
      <c r="A422" s="2302"/>
      <c r="B422" s="2302"/>
      <c r="C422" s="2302"/>
      <c r="D422" s="2302"/>
      <c r="E422" s="2302"/>
      <c r="F422" s="2302"/>
      <c r="G422" s="2302"/>
      <c r="H422" s="2302"/>
      <c r="I422" s="2302"/>
      <c r="J422" s="2302"/>
      <c r="K422" s="2302"/>
    </row>
    <row r="423" spans="1:11">
      <c r="A423" s="2302"/>
      <c r="B423" s="2302"/>
      <c r="C423" s="2302"/>
      <c r="D423" s="2302"/>
      <c r="E423" s="2302"/>
      <c r="F423" s="2302"/>
      <c r="G423" s="2302"/>
      <c r="H423" s="2302"/>
      <c r="I423" s="2302"/>
      <c r="J423" s="2302"/>
      <c r="K423" s="2302"/>
    </row>
    <row r="424" spans="1:11">
      <c r="A424" s="2302"/>
      <c r="B424" s="2302"/>
      <c r="C424" s="2302"/>
      <c r="D424" s="2302"/>
      <c r="E424" s="2302"/>
      <c r="F424" s="2302"/>
      <c r="G424" s="2302"/>
      <c r="H424" s="2302"/>
      <c r="I424" s="2302"/>
      <c r="J424" s="2302"/>
      <c r="K424" s="2302"/>
    </row>
    <row r="425" spans="1:11">
      <c r="A425" s="2302"/>
      <c r="B425" s="2302"/>
      <c r="C425" s="2302"/>
      <c r="D425" s="2302"/>
      <c r="E425" s="2302"/>
      <c r="F425" s="2302"/>
      <c r="G425" s="2302"/>
      <c r="H425" s="2302"/>
      <c r="I425" s="2302"/>
      <c r="J425" s="2302"/>
      <c r="K425" s="2302"/>
    </row>
    <row r="426" spans="1:11">
      <c r="A426" s="2302"/>
      <c r="B426" s="2302"/>
      <c r="C426" s="2302"/>
      <c r="D426" s="2302"/>
      <c r="E426" s="2302"/>
      <c r="F426" s="2302"/>
      <c r="G426" s="2302"/>
      <c r="H426" s="2302"/>
      <c r="I426" s="2302"/>
      <c r="J426" s="2302"/>
      <c r="K426" s="2302"/>
    </row>
    <row r="427" spans="1:11">
      <c r="A427" s="2302"/>
      <c r="B427" s="2302"/>
      <c r="C427" s="2302"/>
      <c r="D427" s="2302"/>
      <c r="E427" s="2302"/>
      <c r="F427" s="2302"/>
      <c r="G427" s="2302"/>
      <c r="H427" s="2302"/>
      <c r="I427" s="2302"/>
      <c r="J427" s="2302"/>
      <c r="K427" s="2302"/>
    </row>
    <row r="428" spans="1:11">
      <c r="A428" s="2302"/>
      <c r="B428" s="2302"/>
      <c r="C428" s="2302"/>
      <c r="D428" s="2302"/>
      <c r="E428" s="2302"/>
      <c r="F428" s="2302"/>
      <c r="G428" s="2302"/>
      <c r="H428" s="2302"/>
      <c r="I428" s="2302"/>
      <c r="J428" s="2302"/>
      <c r="K428" s="2302"/>
    </row>
    <row r="429" spans="1:11">
      <c r="A429" s="2302"/>
      <c r="B429" s="2302"/>
      <c r="C429" s="2302"/>
      <c r="D429" s="2302"/>
      <c r="E429" s="2302"/>
      <c r="F429" s="2302"/>
      <c r="G429" s="2302"/>
      <c r="H429" s="2302"/>
      <c r="I429" s="2302"/>
      <c r="J429" s="2302"/>
      <c r="K429" s="2302"/>
    </row>
    <row r="430" spans="1:11">
      <c r="A430" s="2302"/>
      <c r="B430" s="2302"/>
      <c r="C430" s="2302"/>
      <c r="D430" s="2302"/>
      <c r="E430" s="2302"/>
      <c r="F430" s="2302"/>
      <c r="G430" s="2302"/>
      <c r="H430" s="2302"/>
      <c r="I430" s="2302"/>
      <c r="J430" s="2302"/>
      <c r="K430" s="2302"/>
    </row>
    <row r="431" spans="1:11">
      <c r="A431" s="2302"/>
      <c r="B431" s="2302"/>
      <c r="C431" s="2302"/>
      <c r="D431" s="2302"/>
      <c r="E431" s="2302"/>
      <c r="F431" s="2302"/>
      <c r="G431" s="2302"/>
      <c r="H431" s="2302"/>
      <c r="I431" s="2302"/>
      <c r="J431" s="2302"/>
      <c r="K431" s="2302"/>
    </row>
    <row r="432" spans="1:11">
      <c r="A432" s="2302"/>
      <c r="B432" s="2302"/>
      <c r="C432" s="2302"/>
      <c r="D432" s="2302"/>
      <c r="E432" s="2302"/>
      <c r="F432" s="2302"/>
      <c r="G432" s="2302"/>
      <c r="H432" s="2302"/>
      <c r="I432" s="2302"/>
      <c r="J432" s="2302"/>
      <c r="K432" s="2302"/>
    </row>
    <row r="433" spans="1:11">
      <c r="A433" s="2302"/>
      <c r="B433" s="2302"/>
      <c r="C433" s="2302"/>
      <c r="D433" s="2302"/>
      <c r="E433" s="2302"/>
      <c r="F433" s="2302"/>
      <c r="G433" s="2302"/>
      <c r="H433" s="2302"/>
      <c r="I433" s="2302"/>
      <c r="J433" s="2302"/>
      <c r="K433" s="2302"/>
    </row>
    <row r="434" spans="1:11">
      <c r="A434" s="2302"/>
      <c r="B434" s="2302"/>
      <c r="C434" s="2302"/>
      <c r="D434" s="2302"/>
      <c r="E434" s="2302"/>
      <c r="F434" s="2302"/>
      <c r="G434" s="2302"/>
      <c r="H434" s="2302"/>
      <c r="I434" s="2302"/>
      <c r="J434" s="2302"/>
      <c r="K434" s="2302"/>
    </row>
    <row r="435" spans="1:11">
      <c r="A435" s="2302"/>
      <c r="B435" s="2302"/>
      <c r="C435" s="2302"/>
      <c r="D435" s="2302"/>
      <c r="E435" s="2302"/>
      <c r="F435" s="2302"/>
      <c r="G435" s="2302"/>
      <c r="H435" s="2302"/>
      <c r="I435" s="2302"/>
      <c r="J435" s="2302"/>
      <c r="K435" s="2302"/>
    </row>
    <row r="436" spans="1:11">
      <c r="A436" s="2302"/>
      <c r="B436" s="2302"/>
      <c r="C436" s="2302"/>
      <c r="D436" s="2302"/>
      <c r="E436" s="2302"/>
      <c r="F436" s="2302"/>
      <c r="G436" s="2302"/>
      <c r="H436" s="2302"/>
      <c r="I436" s="2302"/>
      <c r="J436" s="2302"/>
      <c r="K436" s="2302"/>
    </row>
    <row r="437" spans="1:11">
      <c r="A437" s="2302"/>
      <c r="B437" s="2302"/>
      <c r="C437" s="2302"/>
      <c r="D437" s="2302"/>
      <c r="E437" s="2302"/>
      <c r="F437" s="2302"/>
      <c r="G437" s="2302"/>
      <c r="H437" s="2302"/>
      <c r="I437" s="2302"/>
      <c r="J437" s="2302"/>
      <c r="K437" s="2302"/>
    </row>
    <row r="438" spans="1:11">
      <c r="A438" s="2302"/>
      <c r="B438" s="2302"/>
      <c r="C438" s="2302"/>
      <c r="D438" s="2302"/>
      <c r="E438" s="2302"/>
      <c r="F438" s="2302"/>
      <c r="G438" s="2302"/>
      <c r="H438" s="2302"/>
      <c r="I438" s="2302"/>
      <c r="J438" s="2302"/>
      <c r="K438" s="2302"/>
    </row>
    <row r="439" spans="1:11">
      <c r="A439" s="2302"/>
      <c r="B439" s="2302"/>
      <c r="C439" s="2302"/>
      <c r="D439" s="2302"/>
      <c r="E439" s="2302"/>
      <c r="F439" s="2302"/>
      <c r="G439" s="2302"/>
      <c r="H439" s="2302"/>
      <c r="I439" s="2302"/>
      <c r="J439" s="2302"/>
      <c r="K439" s="2302"/>
    </row>
    <row r="440" spans="1:11">
      <c r="A440" s="2302"/>
      <c r="B440" s="2302"/>
      <c r="C440" s="2302"/>
      <c r="D440" s="2302"/>
      <c r="E440" s="2302"/>
      <c r="F440" s="2302"/>
      <c r="G440" s="2302"/>
      <c r="H440" s="2302"/>
      <c r="I440" s="2302"/>
      <c r="J440" s="2302"/>
      <c r="K440" s="2302"/>
    </row>
    <row r="441" spans="1:11">
      <c r="A441" s="2302"/>
      <c r="B441" s="2302"/>
      <c r="C441" s="2302"/>
      <c r="D441" s="2302"/>
      <c r="E441" s="2302"/>
      <c r="F441" s="2302"/>
      <c r="G441" s="2302"/>
      <c r="H441" s="2302"/>
      <c r="I441" s="2302"/>
      <c r="J441" s="2302"/>
      <c r="K441" s="2302"/>
    </row>
    <row r="442" spans="1:11">
      <c r="A442" s="2302"/>
      <c r="B442" s="2302"/>
      <c r="C442" s="2302"/>
      <c r="D442" s="2302"/>
      <c r="E442" s="2302"/>
      <c r="F442" s="2302"/>
      <c r="G442" s="2302"/>
      <c r="H442" s="2302"/>
      <c r="I442" s="2302"/>
      <c r="J442" s="2302"/>
      <c r="K442" s="2302"/>
    </row>
    <row r="443" spans="1:11">
      <c r="A443" s="2302"/>
      <c r="B443" s="2302"/>
      <c r="C443" s="2302"/>
      <c r="D443" s="2302"/>
      <c r="E443" s="2302"/>
      <c r="F443" s="2302"/>
      <c r="G443" s="2302"/>
      <c r="H443" s="2302"/>
      <c r="I443" s="2302"/>
      <c r="J443" s="2302"/>
      <c r="K443" s="2302"/>
    </row>
    <row r="444" spans="1:11">
      <c r="A444" s="2302"/>
      <c r="B444" s="2302"/>
      <c r="C444" s="2302"/>
      <c r="D444" s="2302"/>
      <c r="E444" s="2302"/>
      <c r="F444" s="2302"/>
      <c r="G444" s="2302"/>
      <c r="H444" s="2302"/>
      <c r="I444" s="2302"/>
      <c r="J444" s="2302"/>
      <c r="K444" s="2302"/>
    </row>
    <row r="445" spans="1:11">
      <c r="A445" s="2302"/>
      <c r="B445" s="2302"/>
      <c r="C445" s="2302"/>
      <c r="D445" s="2302"/>
      <c r="E445" s="2302"/>
      <c r="F445" s="2302"/>
      <c r="G445" s="2302"/>
      <c r="H445" s="2302"/>
      <c r="I445" s="2302"/>
      <c r="J445" s="2302"/>
      <c r="K445" s="2302"/>
    </row>
    <row r="446" spans="1:11">
      <c r="A446" s="2302"/>
      <c r="B446" s="2302"/>
      <c r="C446" s="2302"/>
      <c r="D446" s="2302"/>
      <c r="E446" s="2302"/>
      <c r="F446" s="2302"/>
      <c r="G446" s="2302"/>
      <c r="H446" s="2302"/>
      <c r="I446" s="2302"/>
      <c r="J446" s="2302"/>
      <c r="K446" s="2302"/>
    </row>
    <row r="447" spans="1:11">
      <c r="A447" s="2302"/>
      <c r="B447" s="2302"/>
      <c r="C447" s="2302"/>
      <c r="D447" s="2302"/>
      <c r="E447" s="2302"/>
      <c r="F447" s="2302"/>
      <c r="G447" s="2302"/>
      <c r="H447" s="2302"/>
      <c r="I447" s="2302"/>
      <c r="J447" s="2302"/>
      <c r="K447" s="2302"/>
    </row>
    <row r="448" spans="1:11">
      <c r="A448" s="2302"/>
      <c r="B448" s="2302"/>
      <c r="C448" s="2302"/>
      <c r="D448" s="2302"/>
      <c r="E448" s="2302"/>
      <c r="F448" s="2302"/>
      <c r="G448" s="2302"/>
      <c r="H448" s="2302"/>
      <c r="I448" s="2302"/>
      <c r="J448" s="2302"/>
      <c r="K448" s="2302"/>
    </row>
    <row r="449" spans="1:11">
      <c r="A449" s="2302"/>
      <c r="B449" s="2302"/>
      <c r="C449" s="2302"/>
      <c r="D449" s="2302"/>
      <c r="E449" s="2302"/>
      <c r="F449" s="2302"/>
      <c r="G449" s="2302"/>
      <c r="H449" s="2302"/>
      <c r="I449" s="2302"/>
      <c r="J449" s="2302"/>
      <c r="K449" s="2302"/>
    </row>
    <row r="450" spans="1:11">
      <c r="A450" s="2302"/>
      <c r="B450" s="2302"/>
      <c r="C450" s="2302"/>
      <c r="D450" s="2302"/>
      <c r="E450" s="2302"/>
      <c r="F450" s="2302"/>
      <c r="G450" s="2302"/>
      <c r="H450" s="2302"/>
      <c r="I450" s="2302"/>
      <c r="J450" s="2302"/>
      <c r="K450" s="2302"/>
    </row>
    <row r="451" spans="1:11">
      <c r="A451" s="2302"/>
      <c r="B451" s="2302"/>
      <c r="C451" s="2302"/>
      <c r="D451" s="2302"/>
      <c r="E451" s="2302"/>
      <c r="F451" s="2302"/>
      <c r="G451" s="2302"/>
      <c r="H451" s="2302"/>
      <c r="I451" s="2302"/>
      <c r="J451" s="2302"/>
      <c r="K451" s="2302"/>
    </row>
    <row r="452" spans="1:11">
      <c r="A452" s="2302"/>
      <c r="B452" s="2302"/>
      <c r="C452" s="2302"/>
      <c r="D452" s="2302"/>
      <c r="E452" s="2302"/>
      <c r="F452" s="2302"/>
      <c r="G452" s="2302"/>
      <c r="H452" s="2302"/>
      <c r="I452" s="2302"/>
      <c r="J452" s="2302"/>
      <c r="K452" s="2302"/>
    </row>
    <row r="453" spans="1:11">
      <c r="A453" s="2302"/>
      <c r="B453" s="2302"/>
      <c r="C453" s="2302"/>
      <c r="D453" s="2302"/>
      <c r="E453" s="2302"/>
      <c r="F453" s="2302"/>
      <c r="G453" s="2302"/>
      <c r="H453" s="2302"/>
      <c r="I453" s="2302"/>
      <c r="J453" s="2302"/>
      <c r="K453" s="2302"/>
    </row>
    <row r="454" spans="1:11">
      <c r="A454" s="2302"/>
      <c r="B454" s="2302"/>
      <c r="C454" s="2302"/>
      <c r="D454" s="2302"/>
      <c r="E454" s="2302"/>
      <c r="F454" s="2302"/>
      <c r="G454" s="2302"/>
      <c r="H454" s="2302"/>
      <c r="I454" s="2302"/>
      <c r="J454" s="2302"/>
      <c r="K454" s="2302"/>
    </row>
    <row r="455" spans="1:11">
      <c r="A455" s="2302"/>
      <c r="B455" s="2302"/>
      <c r="C455" s="2302"/>
      <c r="D455" s="2302"/>
      <c r="E455" s="2302"/>
      <c r="F455" s="2302"/>
      <c r="G455" s="2302"/>
      <c r="H455" s="2302"/>
      <c r="I455" s="2302"/>
      <c r="J455" s="2302"/>
      <c r="K455" s="2302"/>
    </row>
    <row r="456" spans="1:11">
      <c r="A456" s="2302"/>
      <c r="B456" s="2302"/>
      <c r="C456" s="2302"/>
      <c r="D456" s="2302"/>
      <c r="E456" s="2302"/>
      <c r="F456" s="2302"/>
      <c r="G456" s="2302"/>
      <c r="H456" s="2302"/>
      <c r="I456" s="2302"/>
      <c r="J456" s="2302"/>
      <c r="K456" s="2302"/>
    </row>
    <row r="457" spans="1:11">
      <c r="A457" s="2302"/>
      <c r="B457" s="2302"/>
      <c r="C457" s="2302"/>
      <c r="D457" s="2302"/>
      <c r="E457" s="2302"/>
      <c r="F457" s="2302"/>
      <c r="G457" s="2302"/>
      <c r="H457" s="2302"/>
      <c r="I457" s="2302"/>
      <c r="J457" s="2302"/>
      <c r="K457" s="2302"/>
    </row>
    <row r="458" spans="1:11">
      <c r="A458" s="2302"/>
      <c r="B458" s="2302"/>
      <c r="C458" s="2302"/>
      <c r="D458" s="2302"/>
      <c r="E458" s="2302"/>
      <c r="F458" s="2302"/>
      <c r="G458" s="2302"/>
      <c r="H458" s="2302"/>
      <c r="I458" s="2302"/>
      <c r="J458" s="2302"/>
      <c r="K458" s="2302"/>
    </row>
    <row r="459" spans="1:11">
      <c r="A459" s="2302"/>
      <c r="B459" s="2302"/>
      <c r="C459" s="2302"/>
      <c r="D459" s="2302"/>
      <c r="E459" s="2302"/>
      <c r="F459" s="2302"/>
      <c r="G459" s="2302"/>
      <c r="H459" s="2302"/>
      <c r="I459" s="2302"/>
      <c r="J459" s="2302"/>
      <c r="K459" s="2302"/>
    </row>
    <row r="460" spans="1:11">
      <c r="A460" s="2302"/>
      <c r="B460" s="2302"/>
      <c r="C460" s="2302"/>
      <c r="D460" s="2302"/>
      <c r="E460" s="2302"/>
      <c r="F460" s="2302"/>
      <c r="G460" s="2302"/>
      <c r="H460" s="2302"/>
      <c r="I460" s="2302"/>
      <c r="J460" s="2302"/>
      <c r="K460" s="2302"/>
    </row>
    <row r="461" spans="1:11">
      <c r="A461" s="2302"/>
      <c r="B461" s="2302"/>
      <c r="C461" s="2302"/>
      <c r="D461" s="2302"/>
      <c r="E461" s="2302"/>
      <c r="F461" s="2302"/>
      <c r="G461" s="2302"/>
      <c r="H461" s="2302"/>
      <c r="I461" s="2302"/>
      <c r="J461" s="2302"/>
      <c r="K461" s="2302"/>
    </row>
    <row r="462" spans="1:11">
      <c r="A462" s="2302"/>
      <c r="B462" s="2302"/>
      <c r="C462" s="2302"/>
      <c r="D462" s="2302"/>
      <c r="E462" s="2302"/>
      <c r="F462" s="2302"/>
      <c r="G462" s="2302"/>
      <c r="H462" s="2302"/>
      <c r="I462" s="2302"/>
      <c r="J462" s="2302"/>
      <c r="K462" s="2302"/>
    </row>
    <row r="463" spans="1:11">
      <c r="A463" s="2302"/>
      <c r="B463" s="2302"/>
      <c r="C463" s="2302"/>
      <c r="D463" s="2302"/>
      <c r="E463" s="2302"/>
      <c r="F463" s="2302"/>
      <c r="G463" s="2302"/>
      <c r="H463" s="2302"/>
      <c r="I463" s="2302"/>
      <c r="J463" s="2302"/>
      <c r="K463" s="2302"/>
    </row>
    <row r="464" spans="1:11">
      <c r="A464" s="2302"/>
      <c r="B464" s="2302"/>
      <c r="C464" s="2302"/>
      <c r="D464" s="2302"/>
      <c r="E464" s="2302"/>
      <c r="F464" s="2302"/>
      <c r="G464" s="2302"/>
      <c r="H464" s="2302"/>
      <c r="I464" s="2302"/>
      <c r="J464" s="2302"/>
      <c r="K464" s="2302"/>
    </row>
    <row r="465" spans="1:11">
      <c r="A465" s="2302"/>
      <c r="B465" s="2302"/>
      <c r="C465" s="2302"/>
      <c r="D465" s="2302"/>
      <c r="E465" s="2302"/>
      <c r="F465" s="2302"/>
      <c r="G465" s="2302"/>
      <c r="H465" s="2302"/>
      <c r="I465" s="2302"/>
      <c r="J465" s="2302"/>
      <c r="K465" s="2302"/>
    </row>
    <row r="466" spans="1:11">
      <c r="A466" s="2302"/>
      <c r="B466" s="2302"/>
      <c r="C466" s="2302"/>
      <c r="D466" s="2302"/>
      <c r="E466" s="2302"/>
      <c r="F466" s="2302"/>
      <c r="G466" s="2302"/>
      <c r="H466" s="2302"/>
      <c r="I466" s="2302"/>
      <c r="J466" s="2302"/>
      <c r="K466" s="2302"/>
    </row>
    <row r="467" spans="1:11">
      <c r="A467" s="2302"/>
      <c r="B467" s="2302"/>
      <c r="C467" s="2302"/>
      <c r="D467" s="2302"/>
      <c r="E467" s="2302"/>
      <c r="F467" s="2302"/>
      <c r="G467" s="2302"/>
      <c r="H467" s="2302"/>
      <c r="I467" s="2302"/>
      <c r="J467" s="2302"/>
      <c r="K467" s="2302"/>
    </row>
    <row r="468" spans="1:11">
      <c r="A468" s="2302"/>
      <c r="B468" s="2302"/>
      <c r="C468" s="2302"/>
      <c r="D468" s="2302"/>
      <c r="E468" s="2302"/>
      <c r="F468" s="2302"/>
      <c r="G468" s="2302"/>
      <c r="H468" s="2302"/>
      <c r="I468" s="2302"/>
      <c r="J468" s="2302"/>
      <c r="K468" s="2302"/>
    </row>
    <row r="469" spans="1:11">
      <c r="A469" s="2302"/>
      <c r="B469" s="2302"/>
      <c r="C469" s="2302"/>
      <c r="D469" s="2302"/>
      <c r="E469" s="2302"/>
      <c r="F469" s="2302"/>
      <c r="G469" s="2302"/>
      <c r="H469" s="2302"/>
      <c r="I469" s="2302"/>
      <c r="J469" s="2302"/>
      <c r="K469" s="2302"/>
    </row>
    <row r="470" spans="1:11">
      <c r="A470" s="2302"/>
      <c r="B470" s="2302"/>
      <c r="C470" s="2302"/>
      <c r="D470" s="2302"/>
      <c r="E470" s="2302"/>
      <c r="F470" s="2302"/>
      <c r="G470" s="2302"/>
      <c r="H470" s="2302"/>
      <c r="I470" s="2302"/>
      <c r="J470" s="2302"/>
      <c r="K470" s="2302"/>
    </row>
    <row r="471" spans="1:11">
      <c r="A471" s="2302"/>
      <c r="B471" s="2302"/>
      <c r="C471" s="2302"/>
      <c r="D471" s="2302"/>
      <c r="E471" s="2302"/>
      <c r="F471" s="2302"/>
      <c r="G471" s="2302"/>
      <c r="H471" s="2302"/>
      <c r="I471" s="2302"/>
      <c r="J471" s="2302"/>
      <c r="K471" s="2302"/>
    </row>
    <row r="472" spans="1:11">
      <c r="A472" s="2302"/>
      <c r="B472" s="2302"/>
      <c r="C472" s="2302"/>
      <c r="D472" s="2302"/>
      <c r="E472" s="2302"/>
      <c r="F472" s="2302"/>
      <c r="G472" s="2302"/>
      <c r="H472" s="2302"/>
      <c r="I472" s="2302"/>
      <c r="J472" s="2302"/>
      <c r="K472" s="2302"/>
    </row>
    <row r="473" spans="1:11">
      <c r="A473" s="2302"/>
      <c r="B473" s="2302"/>
      <c r="C473" s="2302"/>
      <c r="D473" s="2302"/>
      <c r="E473" s="2302"/>
      <c r="F473" s="2302"/>
      <c r="G473" s="2302"/>
      <c r="H473" s="2302"/>
      <c r="I473" s="2302"/>
      <c r="J473" s="2302"/>
      <c r="K473" s="2302"/>
    </row>
    <row r="474" spans="1:11">
      <c r="A474" s="2302"/>
      <c r="B474" s="2302"/>
      <c r="C474" s="2302"/>
      <c r="D474" s="2302"/>
      <c r="E474" s="2302"/>
      <c r="F474" s="2302"/>
      <c r="G474" s="2302"/>
      <c r="H474" s="2302"/>
      <c r="I474" s="2302"/>
      <c r="J474" s="2302"/>
      <c r="K474" s="2302"/>
    </row>
    <row r="475" spans="1:11">
      <c r="A475" s="2302"/>
      <c r="B475" s="2302"/>
      <c r="C475" s="2302"/>
      <c r="D475" s="2302"/>
      <c r="E475" s="2302"/>
      <c r="F475" s="2302"/>
      <c r="G475" s="2302"/>
      <c r="H475" s="2302"/>
      <c r="I475" s="2302"/>
      <c r="J475" s="2302"/>
      <c r="K475" s="2302"/>
    </row>
    <row r="476" spans="1:11">
      <c r="A476" s="2302"/>
      <c r="B476" s="2302"/>
      <c r="C476" s="2302"/>
      <c r="D476" s="2302"/>
      <c r="E476" s="2302"/>
      <c r="F476" s="2302"/>
      <c r="G476" s="2302"/>
      <c r="H476" s="2302"/>
      <c r="I476" s="2302"/>
      <c r="J476" s="2302"/>
      <c r="K476" s="2302"/>
    </row>
    <row r="477" spans="1:11">
      <c r="A477" s="2302"/>
      <c r="B477" s="2302"/>
      <c r="C477" s="2302"/>
      <c r="D477" s="2302"/>
      <c r="E477" s="2302"/>
      <c r="F477" s="2302"/>
      <c r="G477" s="2302"/>
      <c r="H477" s="2302"/>
      <c r="I477" s="2302"/>
      <c r="J477" s="2302"/>
      <c r="K477" s="2302"/>
    </row>
    <row r="478" spans="1:11">
      <c r="A478" s="2302"/>
      <c r="B478" s="2302"/>
      <c r="C478" s="2302"/>
      <c r="D478" s="2302"/>
      <c r="E478" s="2302"/>
      <c r="F478" s="2302"/>
      <c r="G478" s="2302"/>
      <c r="H478" s="2302"/>
      <c r="I478" s="2302"/>
      <c r="J478" s="2302"/>
      <c r="K478" s="2302"/>
    </row>
    <row r="479" spans="1:11">
      <c r="A479" s="2302"/>
      <c r="B479" s="2302"/>
      <c r="C479" s="2302"/>
      <c r="D479" s="2302"/>
      <c r="E479" s="2302"/>
      <c r="F479" s="2302"/>
      <c r="G479" s="2302"/>
      <c r="H479" s="2302"/>
      <c r="I479" s="2302"/>
      <c r="J479" s="2302"/>
      <c r="K479" s="2302"/>
    </row>
    <row r="480" spans="1:11">
      <c r="A480" s="2302"/>
      <c r="B480" s="2302"/>
      <c r="C480" s="2302"/>
      <c r="D480" s="2302"/>
      <c r="E480" s="2302"/>
      <c r="F480" s="2302"/>
      <c r="G480" s="2302"/>
      <c r="H480" s="2302"/>
      <c r="I480" s="2302"/>
      <c r="J480" s="2302"/>
      <c r="K480" s="2302"/>
    </row>
    <row r="481" spans="1:11">
      <c r="A481" s="2302"/>
      <c r="B481" s="2302"/>
      <c r="C481" s="2302"/>
      <c r="D481" s="2302"/>
      <c r="E481" s="2302"/>
      <c r="F481" s="2302"/>
      <c r="G481" s="2302"/>
      <c r="H481" s="2302"/>
      <c r="I481" s="2302"/>
      <c r="J481" s="2302"/>
      <c r="K481" s="2302"/>
    </row>
    <row r="482" spans="1:11">
      <c r="A482" s="2302"/>
      <c r="B482" s="2302"/>
      <c r="C482" s="2302"/>
      <c r="D482" s="2302"/>
      <c r="E482" s="2302"/>
      <c r="F482" s="2302"/>
      <c r="G482" s="2302"/>
      <c r="H482" s="2302"/>
      <c r="I482" s="2302"/>
      <c r="J482" s="2302"/>
      <c r="K482" s="2302"/>
    </row>
    <row r="483" spans="1:11">
      <c r="A483" s="2302"/>
      <c r="B483" s="2302"/>
      <c r="C483" s="2302"/>
      <c r="D483" s="2302"/>
      <c r="E483" s="2302"/>
      <c r="F483" s="2302"/>
      <c r="G483" s="2302"/>
      <c r="H483" s="2302"/>
      <c r="I483" s="2302"/>
      <c r="J483" s="2302"/>
      <c r="K483" s="2302"/>
    </row>
    <row r="484" spans="1:11">
      <c r="A484" s="2302"/>
      <c r="B484" s="2302"/>
      <c r="C484" s="2302"/>
      <c r="D484" s="2302"/>
      <c r="E484" s="2302"/>
      <c r="F484" s="2302"/>
      <c r="G484" s="2302"/>
      <c r="H484" s="2302"/>
      <c r="I484" s="2302"/>
      <c r="J484" s="2302"/>
      <c r="K484" s="2302"/>
    </row>
    <row r="485" spans="1:11">
      <c r="A485" s="2302"/>
      <c r="B485" s="2302"/>
      <c r="C485" s="2302"/>
      <c r="D485" s="2302"/>
      <c r="E485" s="2302"/>
      <c r="F485" s="2302"/>
      <c r="G485" s="2302"/>
      <c r="H485" s="2302"/>
      <c r="I485" s="2302"/>
      <c r="J485" s="2302"/>
      <c r="K485" s="2302"/>
    </row>
    <row r="486" spans="1:11">
      <c r="A486" s="2302"/>
      <c r="B486" s="2302"/>
      <c r="C486" s="2302"/>
      <c r="D486" s="2302"/>
      <c r="E486" s="2302"/>
      <c r="F486" s="2302"/>
      <c r="G486" s="2302"/>
      <c r="H486" s="2302"/>
      <c r="I486" s="2302"/>
      <c r="J486" s="2302"/>
      <c r="K486" s="2302"/>
    </row>
    <row r="487" spans="1:11">
      <c r="A487" s="2302"/>
      <c r="B487" s="2302"/>
      <c r="C487" s="2302"/>
      <c r="D487" s="2302"/>
      <c r="E487" s="2302"/>
      <c r="F487" s="2302"/>
      <c r="G487" s="2302"/>
      <c r="H487" s="2302"/>
      <c r="I487" s="2302"/>
      <c r="J487" s="2302"/>
      <c r="K487" s="2302"/>
    </row>
    <row r="488" spans="1:11">
      <c r="A488" s="2302"/>
      <c r="B488" s="2302"/>
      <c r="C488" s="2302"/>
      <c r="D488" s="2302"/>
      <c r="E488" s="2302"/>
      <c r="F488" s="2302"/>
      <c r="G488" s="2302"/>
      <c r="H488" s="2302"/>
      <c r="I488" s="2302"/>
      <c r="J488" s="2302"/>
      <c r="K488" s="2302"/>
    </row>
    <row r="489" spans="1:11">
      <c r="A489" s="2302"/>
      <c r="B489" s="2302"/>
      <c r="C489" s="2302"/>
      <c r="D489" s="2302"/>
      <c r="E489" s="2302"/>
      <c r="F489" s="2302"/>
      <c r="G489" s="2302"/>
      <c r="H489" s="2302"/>
      <c r="I489" s="2302"/>
      <c r="J489" s="2302"/>
      <c r="K489" s="2302"/>
    </row>
    <row r="490" spans="1:11">
      <c r="A490" s="2302"/>
      <c r="B490" s="2302"/>
      <c r="C490" s="2302"/>
      <c r="D490" s="2302"/>
      <c r="E490" s="2302"/>
      <c r="F490" s="2302"/>
      <c r="G490" s="2302"/>
      <c r="H490" s="2302"/>
      <c r="I490" s="2302"/>
      <c r="J490" s="2302"/>
      <c r="K490" s="2302"/>
    </row>
    <row r="491" spans="1:11">
      <c r="A491" s="2302"/>
      <c r="B491" s="2302"/>
      <c r="C491" s="2302"/>
      <c r="D491" s="2302"/>
      <c r="E491" s="2302"/>
      <c r="F491" s="2302"/>
      <c r="G491" s="2302"/>
      <c r="H491" s="2302"/>
      <c r="I491" s="2302"/>
      <c r="J491" s="2302"/>
      <c r="K491" s="2302"/>
    </row>
    <row r="492" spans="1:11">
      <c r="A492" s="2302"/>
      <c r="B492" s="2302"/>
      <c r="C492" s="2302"/>
      <c r="D492" s="2302"/>
      <c r="E492" s="2302"/>
      <c r="F492" s="2302"/>
      <c r="G492" s="2302"/>
      <c r="H492" s="2302"/>
      <c r="I492" s="2302"/>
      <c r="J492" s="2302"/>
      <c r="K492" s="2302"/>
    </row>
    <row r="493" spans="1:11">
      <c r="A493" s="2302"/>
      <c r="B493" s="2302"/>
      <c r="C493" s="2302"/>
      <c r="D493" s="2302"/>
      <c r="E493" s="2302"/>
      <c r="F493" s="2302"/>
      <c r="G493" s="2302"/>
      <c r="H493" s="2302"/>
      <c r="I493" s="2302"/>
      <c r="J493" s="2302"/>
      <c r="K493" s="2302"/>
    </row>
    <row r="494" spans="1:11">
      <c r="A494" s="2302"/>
      <c r="B494" s="2302"/>
      <c r="C494" s="2302"/>
      <c r="D494" s="2302"/>
      <c r="E494" s="2302"/>
      <c r="F494" s="2302"/>
      <c r="G494" s="2302"/>
      <c r="H494" s="2302"/>
      <c r="I494" s="2302"/>
      <c r="J494" s="2302"/>
      <c r="K494" s="2302"/>
    </row>
    <row r="495" spans="1:11">
      <c r="A495" s="2302"/>
      <c r="B495" s="2302"/>
      <c r="C495" s="2302"/>
      <c r="D495" s="2302"/>
      <c r="E495" s="2302"/>
      <c r="F495" s="2302"/>
      <c r="G495" s="2302"/>
      <c r="H495" s="2302"/>
      <c r="I495" s="2302"/>
      <c r="J495" s="2302"/>
      <c r="K495" s="2302"/>
    </row>
    <row r="496" spans="1:11">
      <c r="A496" s="2302"/>
      <c r="B496" s="2302"/>
      <c r="C496" s="2302"/>
      <c r="D496" s="2302"/>
      <c r="E496" s="2302"/>
      <c r="F496" s="2302"/>
      <c r="G496" s="2302"/>
      <c r="H496" s="2302"/>
      <c r="I496" s="2302"/>
      <c r="J496" s="2302"/>
      <c r="K496" s="2302"/>
    </row>
    <row r="497" spans="1:11">
      <c r="A497" s="2302"/>
      <c r="B497" s="2302"/>
      <c r="C497" s="2302"/>
      <c r="D497" s="2302"/>
      <c r="E497" s="2302"/>
      <c r="F497" s="2302"/>
      <c r="G497" s="2302"/>
      <c r="H497" s="2302"/>
      <c r="I497" s="2302"/>
      <c r="J497" s="2302"/>
      <c r="K497" s="2302"/>
    </row>
    <row r="498" spans="1:11">
      <c r="A498" s="2302"/>
      <c r="B498" s="2302"/>
      <c r="C498" s="2302"/>
      <c r="D498" s="2302"/>
      <c r="E498" s="2302"/>
      <c r="F498" s="2302"/>
      <c r="G498" s="2302"/>
      <c r="H498" s="2302"/>
      <c r="I498" s="2302"/>
      <c r="J498" s="2302"/>
      <c r="K498" s="2302"/>
    </row>
    <row r="499" spans="1:11">
      <c r="A499" s="2302"/>
      <c r="B499" s="2302"/>
      <c r="C499" s="2302"/>
      <c r="D499" s="2302"/>
      <c r="E499" s="2302"/>
      <c r="F499" s="2302"/>
      <c r="G499" s="2302"/>
      <c r="H499" s="2302"/>
      <c r="I499" s="2302"/>
      <c r="J499" s="2302"/>
      <c r="K499" s="2302"/>
    </row>
    <row r="500" spans="1:11">
      <c r="A500" s="2302"/>
      <c r="B500" s="2302"/>
      <c r="C500" s="2302"/>
      <c r="D500" s="2302"/>
      <c r="E500" s="2302"/>
      <c r="F500" s="2302"/>
      <c r="G500" s="2302"/>
      <c r="H500" s="2302"/>
      <c r="I500" s="2302"/>
      <c r="J500" s="2302"/>
      <c r="K500" s="2302"/>
    </row>
    <row r="501" spans="1:11">
      <c r="A501" s="2302"/>
      <c r="B501" s="2302"/>
      <c r="C501" s="2302"/>
      <c r="D501" s="2302"/>
      <c r="E501" s="2302"/>
      <c r="F501" s="2302"/>
      <c r="G501" s="2302"/>
      <c r="H501" s="2302"/>
      <c r="I501" s="2302"/>
      <c r="J501" s="2302"/>
      <c r="K501" s="2302"/>
    </row>
    <row r="502" spans="1:11">
      <c r="A502" s="2302"/>
      <c r="B502" s="2302"/>
      <c r="C502" s="2302"/>
      <c r="D502" s="2302"/>
      <c r="E502" s="2302"/>
      <c r="F502" s="2302"/>
      <c r="G502" s="2302"/>
      <c r="H502" s="2302"/>
      <c r="I502" s="2302"/>
      <c r="J502" s="2302"/>
      <c r="K502" s="2302"/>
    </row>
    <row r="503" spans="1:11">
      <c r="A503" s="2302"/>
      <c r="B503" s="2302"/>
      <c r="C503" s="2302"/>
      <c r="D503" s="2302"/>
      <c r="E503" s="2302"/>
      <c r="F503" s="2302"/>
      <c r="G503" s="2302"/>
      <c r="H503" s="2302"/>
      <c r="I503" s="2302"/>
      <c r="J503" s="2302"/>
      <c r="K503" s="2302"/>
    </row>
    <row r="504" spans="1:11">
      <c r="A504" s="2302"/>
      <c r="B504" s="2302"/>
      <c r="C504" s="2302"/>
      <c r="D504" s="2302"/>
      <c r="E504" s="2302"/>
      <c r="F504" s="2302"/>
      <c r="G504" s="2302"/>
      <c r="H504" s="2302"/>
      <c r="I504" s="2302"/>
      <c r="J504" s="2302"/>
      <c r="K504" s="2302"/>
    </row>
    <row r="505" spans="1:11">
      <c r="A505" s="2302"/>
      <c r="B505" s="2302"/>
      <c r="C505" s="2302"/>
      <c r="D505" s="2302"/>
      <c r="E505" s="2302"/>
      <c r="F505" s="2302"/>
      <c r="G505" s="2302"/>
      <c r="H505" s="2302"/>
      <c r="I505" s="2302"/>
      <c r="J505" s="2302"/>
      <c r="K505" s="2302"/>
    </row>
    <row r="506" spans="1:11">
      <c r="A506" s="2302"/>
      <c r="B506" s="2302"/>
      <c r="C506" s="2302"/>
      <c r="D506" s="2302"/>
      <c r="E506" s="2302"/>
      <c r="F506" s="2302"/>
      <c r="G506" s="2302"/>
      <c r="H506" s="2302"/>
      <c r="I506" s="2302"/>
      <c r="J506" s="2302"/>
      <c r="K506" s="2302"/>
    </row>
    <row r="507" spans="1:11">
      <c r="A507" s="2302"/>
      <c r="B507" s="2302"/>
      <c r="C507" s="2302"/>
      <c r="D507" s="2302"/>
      <c r="E507" s="2302"/>
      <c r="F507" s="2302"/>
      <c r="G507" s="2302"/>
      <c r="H507" s="2302"/>
      <c r="I507" s="2302"/>
      <c r="J507" s="2302"/>
      <c r="K507" s="2302"/>
    </row>
    <row r="508" spans="1:11">
      <c r="A508" s="2302"/>
      <c r="B508" s="2302"/>
      <c r="C508" s="2302"/>
      <c r="D508" s="2302"/>
      <c r="E508" s="2302"/>
      <c r="F508" s="2302"/>
      <c r="G508" s="2302"/>
      <c r="H508" s="2302"/>
      <c r="I508" s="2302"/>
      <c r="J508" s="2302"/>
      <c r="K508" s="2302"/>
    </row>
    <row r="509" spans="1:11">
      <c r="A509" s="2302"/>
      <c r="B509" s="2302"/>
      <c r="C509" s="2302"/>
      <c r="D509" s="2302"/>
      <c r="E509" s="2302"/>
      <c r="F509" s="2302"/>
      <c r="G509" s="2302"/>
      <c r="H509" s="2302"/>
      <c r="I509" s="2302"/>
      <c r="J509" s="2302"/>
      <c r="K509" s="2302"/>
    </row>
    <row r="510" spans="1:11">
      <c r="A510" s="2302"/>
      <c r="B510" s="2302"/>
      <c r="C510" s="2302"/>
      <c r="D510" s="2302"/>
      <c r="E510" s="2302"/>
      <c r="F510" s="2302"/>
      <c r="G510" s="2302"/>
      <c r="H510" s="2302"/>
      <c r="I510" s="2302"/>
      <c r="J510" s="2302"/>
      <c r="K510" s="2302"/>
    </row>
    <row r="511" spans="1:11">
      <c r="A511" s="2302"/>
      <c r="B511" s="2302"/>
      <c r="C511" s="2302"/>
      <c r="D511" s="2302"/>
      <c r="E511" s="2302"/>
      <c r="F511" s="2302"/>
      <c r="G511" s="2302"/>
      <c r="H511" s="2302"/>
      <c r="I511" s="2302"/>
      <c r="J511" s="2302"/>
      <c r="K511" s="2302"/>
    </row>
    <row r="512" spans="1:11">
      <c r="A512" s="2302"/>
      <c r="B512" s="2302"/>
      <c r="C512" s="2302"/>
      <c r="D512" s="2302"/>
      <c r="E512" s="2302"/>
      <c r="F512" s="2302"/>
      <c r="G512" s="2302"/>
      <c r="H512" s="2302"/>
      <c r="I512" s="2302"/>
      <c r="J512" s="2302"/>
      <c r="K512" s="2302"/>
    </row>
    <row r="513" spans="1:11">
      <c r="A513" s="2302"/>
      <c r="B513" s="2302"/>
      <c r="C513" s="2302"/>
      <c r="D513" s="2302"/>
      <c r="E513" s="2302"/>
      <c r="F513" s="2302"/>
      <c r="G513" s="2302"/>
      <c r="H513" s="2302"/>
      <c r="I513" s="2302"/>
      <c r="J513" s="2302"/>
      <c r="K513" s="2302"/>
    </row>
    <row r="514" spans="1:11">
      <c r="A514" s="2302"/>
      <c r="B514" s="2302"/>
      <c r="C514" s="2302"/>
      <c r="D514" s="2302"/>
      <c r="E514" s="2302"/>
      <c r="F514" s="2302"/>
      <c r="G514" s="2302"/>
      <c r="H514" s="2302"/>
      <c r="I514" s="2302"/>
      <c r="J514" s="2302"/>
      <c r="K514" s="2302"/>
    </row>
    <row r="515" spans="1:11">
      <c r="A515" s="2302"/>
      <c r="B515" s="2302"/>
      <c r="C515" s="2302"/>
      <c r="D515" s="2302"/>
      <c r="E515" s="2302"/>
      <c r="F515" s="2302"/>
      <c r="G515" s="2302"/>
      <c r="H515" s="2302"/>
      <c r="I515" s="2302"/>
      <c r="J515" s="2302"/>
      <c r="K515" s="2302"/>
    </row>
    <row r="516" spans="1:11">
      <c r="A516" s="2302"/>
      <c r="B516" s="2302"/>
      <c r="C516" s="2302"/>
      <c r="D516" s="2302"/>
      <c r="E516" s="2302"/>
      <c r="F516" s="2302"/>
      <c r="G516" s="2302"/>
      <c r="H516" s="2302"/>
      <c r="I516" s="2302"/>
      <c r="J516" s="2302"/>
      <c r="K516" s="2302"/>
    </row>
    <row r="517" spans="1:11">
      <c r="A517" s="2302"/>
      <c r="B517" s="2302"/>
      <c r="C517" s="2302"/>
      <c r="D517" s="2302"/>
      <c r="E517" s="2302"/>
      <c r="F517" s="2302"/>
      <c r="G517" s="2302"/>
      <c r="H517" s="2302"/>
      <c r="I517" s="2302"/>
      <c r="J517" s="2302"/>
      <c r="K517" s="2302"/>
    </row>
    <row r="518" spans="1:11">
      <c r="A518" s="2302"/>
      <c r="B518" s="2302"/>
      <c r="C518" s="2302"/>
      <c r="D518" s="2302"/>
      <c r="E518" s="2302"/>
      <c r="F518" s="2302"/>
      <c r="G518" s="2302"/>
      <c r="H518" s="2302"/>
      <c r="I518" s="2302"/>
      <c r="J518" s="2302"/>
      <c r="K518" s="2302"/>
    </row>
    <row r="519" spans="1:11">
      <c r="A519" s="2302"/>
      <c r="B519" s="2302"/>
      <c r="C519" s="2302"/>
      <c r="D519" s="2302"/>
      <c r="E519" s="2302"/>
      <c r="F519" s="2302"/>
      <c r="G519" s="2302"/>
      <c r="H519" s="2302"/>
      <c r="I519" s="2302"/>
      <c r="J519" s="2302"/>
      <c r="K519" s="2302"/>
    </row>
    <row r="520" spans="1:11">
      <c r="A520" s="2302"/>
      <c r="B520" s="2302"/>
      <c r="C520" s="2302"/>
      <c r="D520" s="2302"/>
      <c r="E520" s="2302"/>
      <c r="F520" s="2302"/>
      <c r="G520" s="2302"/>
      <c r="H520" s="2302"/>
      <c r="I520" s="2302"/>
      <c r="J520" s="2302"/>
      <c r="K520" s="2302"/>
    </row>
    <row r="521" spans="1:11">
      <c r="A521" s="2302"/>
      <c r="B521" s="2302"/>
      <c r="C521" s="2302"/>
      <c r="D521" s="2302"/>
      <c r="E521" s="2302"/>
      <c r="F521" s="2302"/>
      <c r="G521" s="2302"/>
      <c r="H521" s="2302"/>
      <c r="I521" s="2302"/>
      <c r="J521" s="2302"/>
      <c r="K521" s="2302"/>
    </row>
    <row r="522" spans="1:11">
      <c r="A522" s="2302"/>
      <c r="B522" s="2302"/>
      <c r="C522" s="2302"/>
      <c r="D522" s="2302"/>
      <c r="E522" s="2302"/>
      <c r="F522" s="2302"/>
      <c r="G522" s="2302"/>
      <c r="H522" s="2302"/>
      <c r="I522" s="2302"/>
      <c r="J522" s="2302"/>
      <c r="K522" s="2302"/>
    </row>
    <row r="523" spans="1:11">
      <c r="A523" s="2302"/>
      <c r="B523" s="2302"/>
      <c r="C523" s="2302"/>
      <c r="D523" s="2302"/>
      <c r="E523" s="2302"/>
      <c r="F523" s="2302"/>
      <c r="G523" s="2302"/>
      <c r="H523" s="2302"/>
      <c r="I523" s="2302"/>
      <c r="J523" s="2302"/>
      <c r="K523" s="2302"/>
    </row>
    <row r="524" spans="1:11">
      <c r="A524" s="2302"/>
      <c r="B524" s="2302"/>
      <c r="C524" s="2302"/>
      <c r="D524" s="2302"/>
      <c r="E524" s="2302"/>
      <c r="F524" s="2302"/>
      <c r="G524" s="2302"/>
      <c r="H524" s="2302"/>
      <c r="I524" s="2302"/>
      <c r="J524" s="2302"/>
      <c r="K524" s="2302"/>
    </row>
    <row r="525" spans="1:11">
      <c r="A525" s="2302"/>
      <c r="B525" s="2302"/>
      <c r="C525" s="2302"/>
      <c r="D525" s="2302"/>
      <c r="E525" s="2302"/>
      <c r="F525" s="2302"/>
      <c r="G525" s="2302"/>
      <c r="H525" s="2302"/>
      <c r="I525" s="2302"/>
      <c r="J525" s="2302"/>
      <c r="K525" s="2302"/>
    </row>
    <row r="526" spans="1:11">
      <c r="A526" s="2302"/>
      <c r="B526" s="2302"/>
      <c r="C526" s="2302"/>
      <c r="D526" s="2302"/>
      <c r="E526" s="2302"/>
      <c r="F526" s="2302"/>
      <c r="G526" s="2302"/>
      <c r="H526" s="2302"/>
      <c r="I526" s="2302"/>
      <c r="J526" s="2302"/>
      <c r="K526" s="2302"/>
    </row>
    <row r="527" spans="1:11">
      <c r="A527" s="2302"/>
      <c r="B527" s="2302"/>
      <c r="C527" s="2302"/>
      <c r="D527" s="2302"/>
      <c r="E527" s="2302"/>
      <c r="F527" s="2302"/>
      <c r="G527" s="2302"/>
      <c r="H527" s="2302"/>
      <c r="I527" s="2302"/>
      <c r="J527" s="2302"/>
      <c r="K527" s="2302"/>
    </row>
    <row r="528" spans="1:11">
      <c r="A528" s="2302"/>
      <c r="B528" s="2302"/>
      <c r="C528" s="2302"/>
      <c r="D528" s="2302"/>
      <c r="E528" s="2302"/>
      <c r="F528" s="2302"/>
      <c r="G528" s="2302"/>
      <c r="H528" s="2302"/>
      <c r="I528" s="2302"/>
      <c r="J528" s="2302"/>
      <c r="K528" s="2302"/>
    </row>
    <row r="529" spans="1:11">
      <c r="A529" s="2302"/>
      <c r="B529" s="2302"/>
      <c r="C529" s="2302"/>
      <c r="D529" s="2302"/>
      <c r="E529" s="2302"/>
      <c r="F529" s="2302"/>
      <c r="G529" s="2302"/>
      <c r="H529" s="2302"/>
      <c r="I529" s="2302"/>
      <c r="J529" s="2302"/>
      <c r="K529" s="2302"/>
    </row>
    <row r="530" spans="1:11">
      <c r="A530" s="2302"/>
      <c r="B530" s="2302"/>
      <c r="C530" s="2302"/>
      <c r="D530" s="2302"/>
      <c r="E530" s="2302"/>
      <c r="F530" s="2302"/>
      <c r="G530" s="2302"/>
      <c r="H530" s="2302"/>
      <c r="I530" s="2302"/>
      <c r="J530" s="2302"/>
      <c r="K530" s="2302"/>
    </row>
    <row r="531" spans="1:11">
      <c r="A531" s="2302"/>
      <c r="B531" s="2302"/>
      <c r="C531" s="2302"/>
      <c r="D531" s="2302"/>
      <c r="E531" s="2302"/>
      <c r="F531" s="2302"/>
      <c r="G531" s="2302"/>
      <c r="H531" s="2302"/>
      <c r="I531" s="2302"/>
      <c r="J531" s="2302"/>
      <c r="K531" s="2302"/>
    </row>
    <row r="532" spans="1:11">
      <c r="A532" s="2302"/>
      <c r="B532" s="2302"/>
      <c r="C532" s="2302"/>
      <c r="D532" s="2302"/>
      <c r="E532" s="2302"/>
      <c r="F532" s="2302"/>
      <c r="G532" s="2302"/>
      <c r="H532" s="2302"/>
      <c r="I532" s="2302"/>
      <c r="J532" s="2302"/>
      <c r="K532" s="2302"/>
    </row>
    <row r="533" spans="1:11">
      <c r="A533" s="2302"/>
      <c r="B533" s="2302"/>
      <c r="C533" s="2302"/>
      <c r="D533" s="2302"/>
      <c r="E533" s="2302"/>
      <c r="F533" s="2302"/>
      <c r="G533" s="2302"/>
      <c r="H533" s="2302"/>
      <c r="I533" s="2302"/>
      <c r="J533" s="2302"/>
      <c r="K533" s="2302"/>
    </row>
    <row r="534" spans="1:11">
      <c r="A534" s="2302"/>
      <c r="B534" s="2302"/>
      <c r="C534" s="2302"/>
      <c r="D534" s="2302"/>
      <c r="E534" s="2302"/>
      <c r="F534" s="2302"/>
      <c r="G534" s="2302"/>
      <c r="H534" s="2302"/>
      <c r="I534" s="2302"/>
      <c r="J534" s="2302"/>
      <c r="K534" s="2302"/>
    </row>
    <row r="535" spans="1:11">
      <c r="A535" s="2302"/>
      <c r="B535" s="2302"/>
      <c r="C535" s="2302"/>
      <c r="D535" s="2302"/>
      <c r="E535" s="2302"/>
      <c r="F535" s="2302"/>
      <c r="G535" s="2302"/>
      <c r="H535" s="2302"/>
      <c r="I535" s="2302"/>
      <c r="J535" s="2302"/>
      <c r="K535" s="2302"/>
    </row>
    <row r="536" spans="1:11">
      <c r="A536" s="2302"/>
      <c r="B536" s="2302"/>
      <c r="C536" s="2302"/>
      <c r="D536" s="2302"/>
      <c r="E536" s="2302"/>
      <c r="F536" s="2302"/>
      <c r="G536" s="2302"/>
      <c r="H536" s="2302"/>
      <c r="I536" s="2302"/>
      <c r="J536" s="2302"/>
      <c r="K536" s="2302"/>
    </row>
    <row r="537" spans="1:11">
      <c r="A537" s="2302"/>
      <c r="B537" s="2302"/>
      <c r="C537" s="2302"/>
      <c r="D537" s="2302"/>
      <c r="E537" s="2302"/>
      <c r="F537" s="2302"/>
      <c r="G537" s="2302"/>
      <c r="H537" s="2302"/>
      <c r="I537" s="2302"/>
      <c r="J537" s="2302"/>
      <c r="K537" s="2302"/>
    </row>
    <row r="538" spans="1:11">
      <c r="A538" s="2302"/>
      <c r="B538" s="2302"/>
      <c r="C538" s="2302"/>
      <c r="D538" s="2302"/>
      <c r="E538" s="2302"/>
      <c r="F538" s="2302"/>
      <c r="G538" s="2302"/>
      <c r="H538" s="2302"/>
      <c r="I538" s="2302"/>
      <c r="J538" s="2302"/>
      <c r="K538" s="2302"/>
    </row>
    <row r="539" spans="1:11">
      <c r="A539" s="2302"/>
      <c r="B539" s="2302"/>
      <c r="C539" s="2302"/>
      <c r="D539" s="2302"/>
      <c r="E539" s="2302"/>
      <c r="F539" s="2302"/>
      <c r="G539" s="2302"/>
      <c r="H539" s="2302"/>
      <c r="I539" s="2302"/>
      <c r="J539" s="2302"/>
      <c r="K539" s="2302"/>
    </row>
    <row r="540" spans="1:11">
      <c r="A540" s="2302"/>
      <c r="B540" s="2302"/>
      <c r="C540" s="2302"/>
      <c r="D540" s="2302"/>
      <c r="E540" s="2302"/>
      <c r="F540" s="2302"/>
      <c r="G540" s="2302"/>
      <c r="H540" s="2302"/>
      <c r="I540" s="2302"/>
      <c r="J540" s="2302"/>
      <c r="K540" s="2302"/>
    </row>
    <row r="541" spans="1:11">
      <c r="A541" s="2302"/>
      <c r="B541" s="2302"/>
      <c r="C541" s="2302"/>
      <c r="D541" s="2302"/>
      <c r="E541" s="2302"/>
      <c r="F541" s="2302"/>
      <c r="G541" s="2302"/>
      <c r="H541" s="2302"/>
      <c r="I541" s="2302"/>
      <c r="J541" s="2302"/>
      <c r="K541" s="2302"/>
    </row>
    <row r="542" spans="1:11">
      <c r="A542" s="2302"/>
      <c r="B542" s="2302"/>
      <c r="C542" s="2302"/>
      <c r="D542" s="2302"/>
      <c r="E542" s="2302"/>
      <c r="F542" s="2302"/>
      <c r="G542" s="2302"/>
      <c r="H542" s="2302"/>
      <c r="I542" s="2302"/>
      <c r="J542" s="2302"/>
      <c r="K542" s="2302"/>
    </row>
    <row r="543" spans="1:11">
      <c r="A543" s="2302"/>
      <c r="B543" s="2302"/>
      <c r="C543" s="2302"/>
      <c r="D543" s="2302"/>
      <c r="E543" s="2302"/>
      <c r="F543" s="2302"/>
      <c r="G543" s="2302"/>
      <c r="H543" s="2302"/>
      <c r="I543" s="2302"/>
      <c r="J543" s="2302"/>
      <c r="K543" s="2302"/>
    </row>
    <row r="544" spans="1:11">
      <c r="A544" s="2302"/>
      <c r="B544" s="2302"/>
      <c r="C544" s="2302"/>
      <c r="D544" s="2302"/>
      <c r="E544" s="2302"/>
      <c r="F544" s="2302"/>
      <c r="G544" s="2302"/>
      <c r="H544" s="2302"/>
      <c r="I544" s="2302"/>
      <c r="J544" s="2302"/>
      <c r="K544" s="2302"/>
    </row>
    <row r="545" spans="1:11">
      <c r="A545" s="2302"/>
      <c r="B545" s="2302"/>
      <c r="C545" s="2302"/>
      <c r="D545" s="2302"/>
      <c r="E545" s="2302"/>
      <c r="F545" s="2302"/>
      <c r="G545" s="2302"/>
      <c r="H545" s="2302"/>
      <c r="I545" s="2302"/>
      <c r="J545" s="2302"/>
      <c r="K545" s="2302"/>
    </row>
    <row r="546" spans="1:11">
      <c r="A546" s="2302"/>
      <c r="B546" s="2302"/>
      <c r="C546" s="2302"/>
      <c r="D546" s="2302"/>
      <c r="E546" s="2302"/>
      <c r="F546" s="2302"/>
      <c r="G546" s="2302"/>
      <c r="H546" s="2302"/>
      <c r="I546" s="2302"/>
      <c r="J546" s="2302"/>
      <c r="K546" s="2302"/>
    </row>
    <row r="547" spans="1:11">
      <c r="A547" s="2302"/>
      <c r="B547" s="2302"/>
      <c r="C547" s="2302"/>
      <c r="D547" s="2302"/>
      <c r="E547" s="2302"/>
      <c r="F547" s="2302"/>
      <c r="G547" s="2302"/>
      <c r="H547" s="2302"/>
      <c r="I547" s="2302"/>
      <c r="J547" s="2302"/>
      <c r="K547" s="2302"/>
    </row>
    <row r="548" spans="1:11">
      <c r="A548" s="2302"/>
      <c r="B548" s="2302"/>
      <c r="C548" s="2302"/>
      <c r="D548" s="2302"/>
      <c r="E548" s="2302"/>
      <c r="F548" s="2302"/>
      <c r="G548" s="2302"/>
      <c r="H548" s="2302"/>
      <c r="I548" s="2302"/>
      <c r="J548" s="2302"/>
      <c r="K548" s="2302"/>
    </row>
    <row r="549" spans="1:11">
      <c r="A549" s="2302"/>
      <c r="B549" s="2302"/>
      <c r="C549" s="2302"/>
      <c r="D549" s="2302"/>
      <c r="E549" s="2302"/>
      <c r="F549" s="2302"/>
      <c r="G549" s="2302"/>
      <c r="H549" s="2302"/>
      <c r="I549" s="2302"/>
      <c r="J549" s="2302"/>
      <c r="K549" s="2302"/>
    </row>
    <row r="550" spans="1:11">
      <c r="A550" s="2302"/>
      <c r="B550" s="2302"/>
      <c r="C550" s="2302"/>
      <c r="D550" s="2302"/>
      <c r="E550" s="2302"/>
      <c r="F550" s="2302"/>
      <c r="G550" s="2302"/>
      <c r="H550" s="2302"/>
      <c r="I550" s="2302"/>
      <c r="J550" s="2302"/>
      <c r="K550" s="2302"/>
    </row>
    <row r="551" spans="1:11">
      <c r="A551" s="2302"/>
      <c r="B551" s="2302"/>
      <c r="C551" s="2302"/>
      <c r="D551" s="2302"/>
      <c r="E551" s="2302"/>
      <c r="F551" s="2302"/>
      <c r="G551" s="2302"/>
      <c r="H551" s="2302"/>
      <c r="I551" s="2302"/>
      <c r="J551" s="2302"/>
      <c r="K551" s="2302"/>
    </row>
    <row r="552" spans="1:11">
      <c r="A552" s="2302"/>
      <c r="B552" s="2302"/>
      <c r="C552" s="2302"/>
      <c r="D552" s="2302"/>
      <c r="E552" s="2302"/>
      <c r="F552" s="2302"/>
      <c r="G552" s="2302"/>
      <c r="H552" s="2302"/>
      <c r="I552" s="2302"/>
      <c r="J552" s="2302"/>
      <c r="K552" s="2302"/>
    </row>
    <row r="553" spans="1:11">
      <c r="A553" s="2302"/>
      <c r="B553" s="2302"/>
      <c r="C553" s="2302"/>
      <c r="D553" s="2302"/>
      <c r="E553" s="2302"/>
      <c r="F553" s="2302"/>
      <c r="G553" s="2302"/>
      <c r="H553" s="2302"/>
      <c r="I553" s="2302"/>
      <c r="J553" s="2302"/>
      <c r="K553" s="2302"/>
    </row>
    <row r="554" spans="1:11">
      <c r="A554" s="2302"/>
      <c r="B554" s="2302"/>
      <c r="C554" s="2302"/>
      <c r="D554" s="2302"/>
      <c r="E554" s="2302"/>
      <c r="F554" s="2302"/>
      <c r="G554" s="2302"/>
      <c r="H554" s="2302"/>
      <c r="I554" s="2302"/>
      <c r="J554" s="2302"/>
      <c r="K554" s="2302"/>
    </row>
    <row r="555" spans="1:11">
      <c r="A555" s="2302"/>
      <c r="B555" s="2302"/>
      <c r="C555" s="2302"/>
      <c r="D555" s="2302"/>
      <c r="E555" s="2302"/>
      <c r="F555" s="2302"/>
      <c r="G555" s="2302"/>
      <c r="H555" s="2302"/>
      <c r="I555" s="2302"/>
      <c r="J555" s="2302"/>
      <c r="K555" s="2302"/>
    </row>
    <row r="556" spans="1:11">
      <c r="A556" s="2302"/>
      <c r="B556" s="2302"/>
      <c r="C556" s="2302"/>
      <c r="D556" s="2302"/>
      <c r="E556" s="2302"/>
      <c r="F556" s="2302"/>
      <c r="G556" s="2302"/>
      <c r="H556" s="2302"/>
      <c r="I556" s="2302"/>
      <c r="J556" s="2302"/>
      <c r="K556" s="2302"/>
    </row>
    <row r="557" spans="1:11">
      <c r="A557" s="2302"/>
      <c r="B557" s="2302"/>
      <c r="C557" s="2302"/>
      <c r="D557" s="2302"/>
      <c r="E557" s="2302"/>
      <c r="F557" s="2302"/>
      <c r="G557" s="2302"/>
      <c r="H557" s="2302"/>
      <c r="I557" s="2302"/>
      <c r="J557" s="2302"/>
      <c r="K557" s="2302"/>
    </row>
    <row r="558" spans="1:11">
      <c r="A558" s="2302"/>
      <c r="B558" s="2302"/>
      <c r="C558" s="2302"/>
      <c r="D558" s="2302"/>
      <c r="E558" s="2302"/>
      <c r="F558" s="2302"/>
      <c r="G558" s="2302"/>
      <c r="H558" s="2302"/>
      <c r="I558" s="2302"/>
      <c r="J558" s="2302"/>
      <c r="K558" s="2302"/>
    </row>
    <row r="559" spans="1:11">
      <c r="A559" s="2302"/>
      <c r="B559" s="2302"/>
      <c r="C559" s="2302"/>
      <c r="D559" s="2302"/>
      <c r="E559" s="2302"/>
      <c r="F559" s="2302"/>
      <c r="G559" s="2302"/>
      <c r="H559" s="2302"/>
      <c r="I559" s="2302"/>
      <c r="J559" s="2302"/>
      <c r="K559" s="2302"/>
    </row>
    <row r="560" spans="1:11">
      <c r="A560" s="2302"/>
      <c r="B560" s="2302"/>
      <c r="C560" s="2302"/>
      <c r="D560" s="2302"/>
      <c r="E560" s="2302"/>
      <c r="F560" s="2302"/>
      <c r="G560" s="2302"/>
      <c r="H560" s="2302"/>
      <c r="I560" s="2302"/>
      <c r="J560" s="2302"/>
      <c r="K560" s="2302"/>
    </row>
    <row r="561" spans="1:11">
      <c r="A561" s="2302"/>
      <c r="B561" s="2302"/>
      <c r="C561" s="2302"/>
      <c r="D561" s="2302"/>
      <c r="E561" s="2302"/>
      <c r="F561" s="2302"/>
      <c r="G561" s="2302"/>
      <c r="H561" s="2302"/>
      <c r="I561" s="2302"/>
      <c r="J561" s="2302"/>
      <c r="K561" s="2302"/>
    </row>
    <row r="562" spans="1:11">
      <c r="A562" s="2302"/>
      <c r="B562" s="2302"/>
      <c r="C562" s="2302"/>
      <c r="D562" s="2302"/>
      <c r="E562" s="2302"/>
      <c r="F562" s="2302"/>
      <c r="G562" s="2302"/>
      <c r="H562" s="2302"/>
      <c r="I562" s="2302"/>
      <c r="J562" s="2302"/>
      <c r="K562" s="2302"/>
    </row>
    <row r="563" spans="1:11">
      <c r="A563" s="2302"/>
      <c r="B563" s="2302"/>
      <c r="C563" s="2302"/>
      <c r="D563" s="2302"/>
      <c r="E563" s="2302"/>
      <c r="F563" s="2302"/>
      <c r="G563" s="2302"/>
      <c r="H563" s="2302"/>
      <c r="I563" s="2302"/>
      <c r="J563" s="2302"/>
      <c r="K563" s="2302"/>
    </row>
    <row r="564" spans="1:11">
      <c r="A564" s="2302"/>
      <c r="B564" s="2302"/>
      <c r="C564" s="2302"/>
      <c r="D564" s="2302"/>
      <c r="E564" s="2302"/>
      <c r="F564" s="2302"/>
      <c r="G564" s="2302"/>
      <c r="H564" s="2302"/>
      <c r="I564" s="2302"/>
      <c r="J564" s="2302"/>
      <c r="K564" s="2302"/>
    </row>
    <row r="565" spans="1:11">
      <c r="A565" s="2302"/>
      <c r="B565" s="2302"/>
      <c r="C565" s="2302"/>
      <c r="D565" s="2302"/>
      <c r="E565" s="2302"/>
      <c r="F565" s="2302"/>
      <c r="G565" s="2302"/>
      <c r="H565" s="2302"/>
      <c r="I565" s="2302"/>
      <c r="J565" s="2302"/>
      <c r="K565" s="2302"/>
    </row>
    <row r="566" spans="1:11">
      <c r="A566" s="2302"/>
      <c r="B566" s="2302"/>
      <c r="C566" s="2302"/>
      <c r="D566" s="2302"/>
      <c r="E566" s="2302"/>
      <c r="F566" s="2302"/>
      <c r="G566" s="2302"/>
      <c r="H566" s="2302"/>
      <c r="I566" s="2302"/>
      <c r="J566" s="2302"/>
      <c r="K566" s="2302"/>
    </row>
    <row r="567" spans="1:11">
      <c r="A567" s="2302"/>
      <c r="B567" s="2302"/>
      <c r="C567" s="2302"/>
      <c r="D567" s="2302"/>
      <c r="E567" s="2302"/>
      <c r="F567" s="2302"/>
      <c r="G567" s="2302"/>
      <c r="H567" s="2302"/>
      <c r="I567" s="2302"/>
      <c r="J567" s="2302"/>
      <c r="K567" s="2302"/>
    </row>
    <row r="568" spans="1:11">
      <c r="A568" s="2302"/>
      <c r="B568" s="2302"/>
      <c r="C568" s="2302"/>
      <c r="D568" s="2302"/>
      <c r="E568" s="2302"/>
      <c r="F568" s="2302"/>
      <c r="G568" s="2302"/>
      <c r="H568" s="2302"/>
      <c r="I568" s="2302"/>
      <c r="J568" s="2302"/>
      <c r="K568" s="2302"/>
    </row>
    <row r="569" spans="1:11">
      <c r="A569" s="2302"/>
      <c r="B569" s="2302"/>
      <c r="C569" s="2302"/>
      <c r="D569" s="2302"/>
      <c r="E569" s="2302"/>
      <c r="F569" s="2302"/>
      <c r="G569" s="2302"/>
      <c r="H569" s="2302"/>
      <c r="I569" s="2302"/>
      <c r="J569" s="2302"/>
      <c r="K569" s="2302"/>
    </row>
    <row r="570" spans="1:11">
      <c r="A570" s="2302"/>
      <c r="B570" s="2302"/>
      <c r="C570" s="2302"/>
      <c r="D570" s="2302"/>
      <c r="E570" s="2302"/>
      <c r="F570" s="2302"/>
      <c r="G570" s="2302"/>
      <c r="H570" s="2302"/>
      <c r="I570" s="2302"/>
      <c r="J570" s="2302"/>
      <c r="K570" s="2302"/>
    </row>
    <row r="571" spans="1:11">
      <c r="A571" s="2302"/>
      <c r="B571" s="2302"/>
      <c r="C571" s="2302"/>
      <c r="D571" s="2302"/>
      <c r="E571" s="2302"/>
      <c r="F571" s="2302"/>
      <c r="G571" s="2302"/>
      <c r="H571" s="2302"/>
      <c r="I571" s="2302"/>
      <c r="J571" s="2302"/>
      <c r="K571" s="2302"/>
    </row>
    <row r="572" spans="1:11">
      <c r="A572" s="2302"/>
      <c r="B572" s="2302"/>
      <c r="C572" s="2302"/>
      <c r="D572" s="2302"/>
      <c r="E572" s="2302"/>
      <c r="F572" s="2302"/>
      <c r="G572" s="2302"/>
      <c r="H572" s="2302"/>
      <c r="I572" s="2302"/>
      <c r="J572" s="2302"/>
      <c r="K572" s="2302"/>
    </row>
    <row r="573" spans="1:11">
      <c r="A573" s="2302"/>
      <c r="B573" s="2302"/>
      <c r="C573" s="2302"/>
      <c r="D573" s="2302"/>
      <c r="E573" s="2302"/>
      <c r="F573" s="2302"/>
      <c r="G573" s="2302"/>
      <c r="H573" s="2302"/>
      <c r="I573" s="2302"/>
      <c r="J573" s="2302"/>
      <c r="K573" s="2302"/>
    </row>
    <row r="574" spans="1:11">
      <c r="A574" s="2302"/>
      <c r="B574" s="2302"/>
      <c r="C574" s="2302"/>
      <c r="D574" s="2302"/>
      <c r="E574" s="2302"/>
      <c r="F574" s="2302"/>
      <c r="G574" s="2302"/>
      <c r="H574" s="2302"/>
      <c r="I574" s="2302"/>
      <c r="J574" s="2302"/>
      <c r="K574" s="2302"/>
    </row>
    <row r="575" spans="1:11">
      <c r="A575" s="2302"/>
      <c r="B575" s="2302"/>
      <c r="C575" s="2302"/>
      <c r="D575" s="2302"/>
      <c r="E575" s="2302"/>
      <c r="F575" s="2302"/>
      <c r="G575" s="2302"/>
      <c r="H575" s="2302"/>
      <c r="I575" s="2302"/>
      <c r="J575" s="2302"/>
      <c r="K575" s="2302"/>
    </row>
    <row r="576" spans="1:11">
      <c r="A576" s="2302"/>
      <c r="B576" s="2302"/>
      <c r="C576" s="2302"/>
      <c r="D576" s="2302"/>
      <c r="E576" s="2302"/>
      <c r="F576" s="2302"/>
      <c r="G576" s="2302"/>
      <c r="H576" s="2302"/>
      <c r="I576" s="2302"/>
      <c r="J576" s="2302"/>
      <c r="K576" s="2302"/>
    </row>
    <row r="577" spans="1:11">
      <c r="A577" s="2302"/>
      <c r="B577" s="2302"/>
      <c r="C577" s="2302"/>
      <c r="D577" s="2302"/>
      <c r="E577" s="2302"/>
      <c r="F577" s="2302"/>
      <c r="G577" s="2302"/>
      <c r="H577" s="2302"/>
      <c r="I577" s="2302"/>
      <c r="J577" s="2302"/>
      <c r="K577" s="2302"/>
    </row>
    <row r="578" spans="1:11">
      <c r="A578" s="2302"/>
      <c r="B578" s="2302"/>
      <c r="C578" s="2302"/>
      <c r="D578" s="2302"/>
      <c r="E578" s="2302"/>
      <c r="F578" s="2302"/>
      <c r="G578" s="2302"/>
      <c r="H578" s="2302"/>
      <c r="I578" s="2302"/>
      <c r="J578" s="2302"/>
      <c r="K578" s="2302"/>
    </row>
    <row r="579" spans="1:11">
      <c r="A579" s="2302"/>
      <c r="B579" s="2302"/>
      <c r="C579" s="2302"/>
      <c r="D579" s="2302"/>
      <c r="E579" s="2302"/>
      <c r="F579" s="2302"/>
      <c r="G579" s="2302"/>
      <c r="H579" s="2302"/>
      <c r="I579" s="2302"/>
      <c r="J579" s="2302"/>
      <c r="K579" s="2302"/>
    </row>
    <row r="580" spans="1:11">
      <c r="A580" s="2302"/>
      <c r="B580" s="2302"/>
      <c r="C580" s="2302"/>
      <c r="D580" s="2302"/>
      <c r="E580" s="2302"/>
      <c r="F580" s="2302"/>
      <c r="G580" s="2302"/>
      <c r="H580" s="2302"/>
      <c r="I580" s="2302"/>
      <c r="J580" s="2302"/>
      <c r="K580" s="2302"/>
    </row>
    <row r="581" spans="1:11">
      <c r="A581" s="2302"/>
      <c r="B581" s="2302"/>
      <c r="C581" s="2302"/>
      <c r="D581" s="2302"/>
      <c r="E581" s="2302"/>
      <c r="F581" s="2302"/>
      <c r="G581" s="2302"/>
      <c r="H581" s="2302"/>
      <c r="I581" s="2302"/>
      <c r="J581" s="2302"/>
      <c r="K581" s="2302"/>
    </row>
    <row r="582" spans="1:11">
      <c r="A582" s="2302"/>
      <c r="B582" s="2302"/>
      <c r="C582" s="2302"/>
      <c r="D582" s="2302"/>
      <c r="E582" s="2302"/>
      <c r="F582" s="2302"/>
      <c r="G582" s="2302"/>
      <c r="H582" s="2302"/>
      <c r="I582" s="2302"/>
      <c r="J582" s="2302"/>
      <c r="K582" s="2302"/>
    </row>
    <row r="583" spans="1:11">
      <c r="A583" s="2302"/>
      <c r="B583" s="2302"/>
      <c r="C583" s="2302"/>
      <c r="D583" s="2302"/>
      <c r="E583" s="2302"/>
      <c r="F583" s="2302"/>
      <c r="G583" s="2302"/>
      <c r="H583" s="2302"/>
      <c r="I583" s="2302"/>
      <c r="J583" s="2302"/>
      <c r="K583" s="2302"/>
    </row>
    <row r="584" spans="1:11">
      <c r="A584" s="2302"/>
      <c r="B584" s="2302"/>
      <c r="C584" s="2302"/>
      <c r="D584" s="2302"/>
      <c r="E584" s="2302"/>
      <c r="F584" s="2302"/>
      <c r="G584" s="2302"/>
      <c r="H584" s="2302"/>
      <c r="I584" s="2302"/>
      <c r="J584" s="2302"/>
      <c r="K584" s="2302"/>
    </row>
    <row r="585" spans="1:11">
      <c r="A585" s="2302"/>
      <c r="B585" s="2302"/>
      <c r="C585" s="2302"/>
      <c r="D585" s="2302"/>
      <c r="E585" s="2302"/>
      <c r="F585" s="2302"/>
      <c r="G585" s="2302"/>
      <c r="H585" s="2302"/>
      <c r="I585" s="2302"/>
      <c r="J585" s="2302"/>
      <c r="K585" s="2302"/>
    </row>
    <row r="586" spans="1:11">
      <c r="A586" s="2302"/>
      <c r="B586" s="2302"/>
      <c r="C586" s="2302"/>
      <c r="D586" s="2302"/>
      <c r="E586" s="2302"/>
      <c r="F586" s="2302"/>
      <c r="G586" s="2302"/>
      <c r="H586" s="2302"/>
      <c r="I586" s="2302"/>
      <c r="J586" s="2302"/>
      <c r="K586" s="2302"/>
    </row>
    <row r="587" spans="1:11">
      <c r="A587" s="2302"/>
      <c r="B587" s="2302"/>
      <c r="C587" s="2302"/>
      <c r="D587" s="2302"/>
      <c r="E587" s="2302"/>
      <c r="F587" s="2302"/>
      <c r="G587" s="2302"/>
      <c r="H587" s="2302"/>
      <c r="I587" s="2302"/>
      <c r="J587" s="2302"/>
      <c r="K587" s="2302"/>
    </row>
    <row r="588" spans="1:11">
      <c r="A588" s="2302"/>
      <c r="B588" s="2302"/>
      <c r="C588" s="2302"/>
      <c r="D588" s="2302"/>
      <c r="E588" s="2302"/>
      <c r="F588" s="2302"/>
      <c r="G588" s="2302"/>
      <c r="H588" s="2302"/>
      <c r="I588" s="2302"/>
      <c r="J588" s="2302"/>
      <c r="K588" s="2302"/>
    </row>
    <row r="589" spans="1:11">
      <c r="A589" s="2302"/>
      <c r="B589" s="2302"/>
      <c r="C589" s="2302"/>
      <c r="D589" s="2302"/>
      <c r="E589" s="2302"/>
      <c r="F589" s="2302"/>
      <c r="G589" s="2302"/>
      <c r="H589" s="2302"/>
      <c r="I589" s="2302"/>
      <c r="J589" s="2302"/>
      <c r="K589" s="2302"/>
    </row>
    <row r="590" spans="1:11">
      <c r="A590" s="2302"/>
      <c r="B590" s="2302"/>
      <c r="C590" s="2302"/>
      <c r="D590" s="2302"/>
      <c r="E590" s="2302"/>
      <c r="F590" s="2302"/>
      <c r="G590" s="2302"/>
      <c r="H590" s="2302"/>
      <c r="I590" s="2302"/>
      <c r="J590" s="2302"/>
      <c r="K590" s="2302"/>
    </row>
    <row r="591" spans="1:11">
      <c r="A591" s="2302"/>
      <c r="B591" s="2302"/>
      <c r="C591" s="2302"/>
      <c r="D591" s="2302"/>
      <c r="E591" s="2302"/>
      <c r="F591" s="2302"/>
      <c r="G591" s="2302"/>
      <c r="H591" s="2302"/>
      <c r="I591" s="2302"/>
      <c r="J591" s="2302"/>
      <c r="K591" s="2302"/>
    </row>
    <row r="592" spans="1:11">
      <c r="A592" s="2302"/>
      <c r="B592" s="2302"/>
      <c r="C592" s="2302"/>
      <c r="D592" s="2302"/>
      <c r="E592" s="2302"/>
      <c r="F592" s="2302"/>
      <c r="G592" s="2302"/>
      <c r="H592" s="2302"/>
      <c r="I592" s="2302"/>
      <c r="J592" s="2302"/>
      <c r="K592" s="2302"/>
    </row>
    <row r="593" spans="1:11">
      <c r="A593" s="2302"/>
      <c r="B593" s="2302"/>
      <c r="C593" s="2302"/>
      <c r="D593" s="2302"/>
      <c r="E593" s="2302"/>
      <c r="F593" s="2302"/>
      <c r="G593" s="2302"/>
      <c r="H593" s="2302"/>
      <c r="I593" s="2302"/>
      <c r="J593" s="2302"/>
      <c r="K593" s="2302"/>
    </row>
    <row r="594" spans="1:11">
      <c r="A594" s="2302"/>
      <c r="B594" s="2302"/>
      <c r="C594" s="2302"/>
      <c r="D594" s="2302"/>
      <c r="E594" s="2302"/>
      <c r="F594" s="2302"/>
      <c r="G594" s="2302"/>
      <c r="H594" s="2302"/>
      <c r="I594" s="2302"/>
      <c r="J594" s="2302"/>
      <c r="K594" s="2302"/>
    </row>
    <row r="595" spans="1:11">
      <c r="A595" s="2302"/>
      <c r="B595" s="2302"/>
      <c r="C595" s="2302"/>
      <c r="D595" s="2302"/>
      <c r="E595" s="2302"/>
      <c r="F595" s="2302"/>
      <c r="G595" s="2302"/>
      <c r="H595" s="2302"/>
      <c r="I595" s="2302"/>
      <c r="J595" s="2302"/>
      <c r="K595" s="2302"/>
    </row>
    <row r="596" spans="1:11">
      <c r="A596" s="2302"/>
      <c r="B596" s="2302"/>
      <c r="C596" s="2302"/>
      <c r="D596" s="2302"/>
      <c r="E596" s="2302"/>
      <c r="F596" s="2302"/>
      <c r="G596" s="2302"/>
      <c r="H596" s="2302"/>
      <c r="I596" s="2302"/>
      <c r="J596" s="2302"/>
      <c r="K596" s="2302"/>
    </row>
    <row r="597" spans="1:11">
      <c r="A597" s="2302"/>
      <c r="B597" s="2302"/>
      <c r="C597" s="2302"/>
      <c r="D597" s="2302"/>
      <c r="E597" s="2302"/>
      <c r="F597" s="2302"/>
      <c r="G597" s="2302"/>
      <c r="H597" s="2302"/>
      <c r="I597" s="2302"/>
      <c r="J597" s="2302"/>
      <c r="K597" s="2302"/>
    </row>
    <row r="598" spans="1:11">
      <c r="A598" s="2302"/>
      <c r="B598" s="2302"/>
      <c r="C598" s="2302"/>
      <c r="D598" s="2302"/>
      <c r="E598" s="2302"/>
      <c r="F598" s="2302"/>
      <c r="G598" s="2302"/>
      <c r="H598" s="2302"/>
      <c r="I598" s="2302"/>
      <c r="J598" s="2302"/>
      <c r="K598" s="2302"/>
    </row>
    <row r="599" spans="1:11">
      <c r="A599" s="2302"/>
      <c r="B599" s="2302"/>
      <c r="C599" s="2302"/>
      <c r="D599" s="2302"/>
      <c r="E599" s="2302"/>
      <c r="F599" s="2302"/>
      <c r="G599" s="2302"/>
      <c r="H599" s="2302"/>
      <c r="I599" s="2302"/>
      <c r="J599" s="2302"/>
      <c r="K599" s="2302"/>
    </row>
    <row r="600" spans="1:11">
      <c r="A600" s="2302"/>
      <c r="B600" s="2302"/>
      <c r="C600" s="2302"/>
      <c r="D600" s="2302"/>
      <c r="E600" s="2302"/>
      <c r="F600" s="2302"/>
      <c r="G600" s="2302"/>
      <c r="H600" s="2302"/>
      <c r="I600" s="2302"/>
      <c r="J600" s="2302"/>
      <c r="K600" s="2302"/>
    </row>
    <row r="601" spans="1:11">
      <c r="A601" s="2302"/>
      <c r="B601" s="2302"/>
      <c r="C601" s="2302"/>
      <c r="D601" s="2302"/>
      <c r="E601" s="2302"/>
      <c r="F601" s="2302"/>
      <c r="G601" s="2302"/>
      <c r="H601" s="2302"/>
      <c r="I601" s="2302"/>
      <c r="J601" s="2302"/>
      <c r="K601" s="2302"/>
    </row>
    <row r="602" spans="1:11">
      <c r="A602" s="2302"/>
      <c r="B602" s="2302"/>
      <c r="C602" s="2302"/>
      <c r="D602" s="2302"/>
      <c r="E602" s="2302"/>
      <c r="F602" s="2302"/>
      <c r="G602" s="2302"/>
      <c r="H602" s="2302"/>
      <c r="I602" s="2302"/>
      <c r="J602" s="2302"/>
      <c r="K602" s="2302"/>
    </row>
    <row r="603" spans="1:11">
      <c r="A603" s="2302"/>
      <c r="B603" s="2302"/>
      <c r="C603" s="2302"/>
      <c r="D603" s="2302"/>
      <c r="E603" s="2302"/>
      <c r="F603" s="2302"/>
      <c r="G603" s="2302"/>
      <c r="H603" s="2302"/>
      <c r="I603" s="2302"/>
      <c r="J603" s="2302"/>
      <c r="K603" s="2302"/>
    </row>
    <row r="604" spans="1:11">
      <c r="A604" s="2302"/>
      <c r="B604" s="2302"/>
      <c r="C604" s="2302"/>
      <c r="D604" s="2302"/>
      <c r="E604" s="2302"/>
      <c r="F604" s="2302"/>
      <c r="G604" s="2302"/>
      <c r="H604" s="2302"/>
      <c r="I604" s="2302"/>
      <c r="J604" s="2302"/>
      <c r="K604" s="2302"/>
    </row>
    <row r="605" spans="1:11">
      <c r="A605" s="2302"/>
      <c r="B605" s="2302"/>
      <c r="C605" s="2302"/>
      <c r="D605" s="2302"/>
      <c r="E605" s="2302"/>
      <c r="F605" s="2302"/>
      <c r="G605" s="2302"/>
      <c r="H605" s="2302"/>
      <c r="I605" s="2302"/>
      <c r="J605" s="2302"/>
      <c r="K605" s="2302"/>
    </row>
    <row r="606" spans="1:11">
      <c r="A606" s="2302"/>
      <c r="B606" s="2302"/>
      <c r="C606" s="2302"/>
      <c r="D606" s="2302"/>
      <c r="E606" s="2302"/>
      <c r="F606" s="2302"/>
      <c r="G606" s="2302"/>
      <c r="H606" s="2302"/>
      <c r="I606" s="2302"/>
      <c r="J606" s="2302"/>
      <c r="K606" s="2302"/>
    </row>
    <row r="607" spans="1:11">
      <c r="A607" s="2302"/>
      <c r="B607" s="2302"/>
      <c r="C607" s="2302"/>
      <c r="D607" s="2302"/>
      <c r="E607" s="2302"/>
      <c r="F607" s="2302"/>
      <c r="G607" s="2302"/>
      <c r="H607" s="2302"/>
      <c r="I607" s="2302"/>
      <c r="J607" s="2302"/>
      <c r="K607" s="2302"/>
    </row>
    <row r="608" spans="1:11">
      <c r="A608" s="2302"/>
      <c r="B608" s="2302"/>
      <c r="C608" s="2302"/>
      <c r="D608" s="2302"/>
      <c r="E608" s="2302"/>
      <c r="F608" s="2302"/>
      <c r="G608" s="2302"/>
      <c r="H608" s="2302"/>
      <c r="I608" s="2302"/>
      <c r="J608" s="2302"/>
      <c r="K608" s="2302"/>
    </row>
    <row r="609" spans="1:11">
      <c r="A609" s="2302"/>
      <c r="B609" s="2302"/>
      <c r="C609" s="2302"/>
      <c r="D609" s="2302"/>
      <c r="E609" s="2302"/>
      <c r="F609" s="2302"/>
      <c r="G609" s="2302"/>
      <c r="H609" s="2302"/>
      <c r="I609" s="2302"/>
      <c r="J609" s="2302"/>
      <c r="K609" s="2302"/>
    </row>
    <row r="610" spans="1:11">
      <c r="A610" s="2302"/>
      <c r="B610" s="2302"/>
      <c r="C610" s="2302"/>
      <c r="D610" s="2302"/>
      <c r="E610" s="2302"/>
      <c r="F610" s="2302"/>
      <c r="G610" s="2302"/>
      <c r="H610" s="2302"/>
      <c r="I610" s="2302"/>
      <c r="J610" s="2302"/>
      <c r="K610" s="2302"/>
    </row>
    <row r="611" spans="1:11">
      <c r="A611" s="2302"/>
      <c r="B611" s="2302"/>
      <c r="C611" s="2302"/>
      <c r="D611" s="2302"/>
      <c r="E611" s="2302"/>
      <c r="F611" s="2302"/>
      <c r="G611" s="2302"/>
      <c r="H611" s="2302"/>
      <c r="I611" s="2302"/>
      <c r="J611" s="2302"/>
      <c r="K611" s="2302"/>
    </row>
    <row r="612" spans="1:11">
      <c r="A612" s="2302"/>
      <c r="B612" s="2302"/>
      <c r="C612" s="2302"/>
      <c r="D612" s="2302"/>
      <c r="E612" s="2302"/>
      <c r="F612" s="2302"/>
      <c r="G612" s="2302"/>
      <c r="H612" s="2302"/>
      <c r="I612" s="2302"/>
      <c r="J612" s="2302"/>
      <c r="K612" s="2302"/>
    </row>
    <row r="613" spans="1:11">
      <c r="A613" s="2302"/>
      <c r="B613" s="2302"/>
      <c r="C613" s="2302"/>
      <c r="D613" s="2302"/>
      <c r="E613" s="2302"/>
      <c r="F613" s="2302"/>
      <c r="G613" s="2302"/>
      <c r="H613" s="2302"/>
      <c r="I613" s="2302"/>
      <c r="J613" s="2302"/>
      <c r="K613" s="2302"/>
    </row>
    <row r="614" spans="1:11">
      <c r="A614" s="2302"/>
      <c r="B614" s="2302"/>
      <c r="C614" s="2302"/>
      <c r="D614" s="2302"/>
      <c r="E614" s="2302"/>
      <c r="F614" s="2302"/>
      <c r="G614" s="2302"/>
      <c r="H614" s="2302"/>
      <c r="I614" s="2302"/>
      <c r="J614" s="2302"/>
      <c r="K614" s="2302"/>
    </row>
    <row r="615" spans="1:11">
      <c r="A615" s="2302"/>
      <c r="B615" s="2302"/>
      <c r="C615" s="2302"/>
      <c r="D615" s="2302"/>
      <c r="E615" s="2302"/>
      <c r="F615" s="2302"/>
      <c r="G615" s="2302"/>
      <c r="H615" s="2302"/>
      <c r="I615" s="2302"/>
      <c r="J615" s="2302"/>
      <c r="K615" s="2302"/>
    </row>
    <row r="616" spans="1:11">
      <c r="A616" s="2302"/>
      <c r="B616" s="2302"/>
      <c r="C616" s="2302"/>
      <c r="D616" s="2302"/>
      <c r="E616" s="2302"/>
      <c r="F616" s="2302"/>
      <c r="G616" s="2302"/>
      <c r="H616" s="2302"/>
      <c r="I616" s="2302"/>
      <c r="J616" s="2302"/>
      <c r="K616" s="2302"/>
    </row>
    <row r="617" spans="1:11">
      <c r="A617" s="2302"/>
      <c r="B617" s="2302"/>
      <c r="C617" s="2302"/>
      <c r="D617" s="2302"/>
      <c r="E617" s="2302"/>
      <c r="F617" s="2302"/>
      <c r="G617" s="2302"/>
      <c r="H617" s="2302"/>
      <c r="I617" s="2302"/>
      <c r="J617" s="2302"/>
      <c r="K617" s="2302"/>
    </row>
    <row r="618" spans="1:11">
      <c r="A618" s="2302"/>
      <c r="B618" s="2302"/>
      <c r="C618" s="2302"/>
      <c r="D618" s="2302"/>
      <c r="E618" s="2302"/>
      <c r="F618" s="2302"/>
      <c r="G618" s="2302"/>
      <c r="H618" s="2302"/>
      <c r="I618" s="2302"/>
      <c r="J618" s="2302"/>
      <c r="K618" s="2302"/>
    </row>
    <row r="619" spans="1:11">
      <c r="A619" s="2302"/>
      <c r="B619" s="2302"/>
      <c r="C619" s="2302"/>
      <c r="D619" s="2302"/>
      <c r="E619" s="2302"/>
      <c r="F619" s="2302"/>
      <c r="G619" s="2302"/>
      <c r="H619" s="2302"/>
      <c r="I619" s="2302"/>
      <c r="J619" s="2302"/>
      <c r="K619" s="2302"/>
    </row>
    <row r="620" spans="1:11">
      <c r="A620" s="2302"/>
      <c r="B620" s="2302"/>
      <c r="C620" s="2302"/>
      <c r="D620" s="2302"/>
      <c r="E620" s="2302"/>
      <c r="F620" s="2302"/>
      <c r="G620" s="2302"/>
      <c r="H620" s="2302"/>
      <c r="I620" s="2302"/>
      <c r="J620" s="2302"/>
      <c r="K620" s="2302"/>
    </row>
    <row r="621" spans="1:11">
      <c r="A621" s="2302"/>
      <c r="B621" s="2302"/>
      <c r="C621" s="2302"/>
      <c r="D621" s="2302"/>
      <c r="E621" s="2302"/>
      <c r="F621" s="2302"/>
      <c r="G621" s="2302"/>
      <c r="H621" s="2302"/>
      <c r="I621" s="2302"/>
      <c r="J621" s="2302"/>
      <c r="K621" s="2302"/>
    </row>
    <row r="622" spans="1:11">
      <c r="A622" s="2302"/>
      <c r="B622" s="2302"/>
      <c r="C622" s="2302"/>
      <c r="D622" s="2302"/>
      <c r="E622" s="2302"/>
      <c r="F622" s="2302"/>
      <c r="G622" s="2302"/>
      <c r="H622" s="2302"/>
      <c r="I622" s="2302"/>
      <c r="J622" s="2302"/>
      <c r="K622" s="2302"/>
    </row>
    <row r="623" spans="1:11">
      <c r="A623" s="2302"/>
      <c r="B623" s="2302"/>
      <c r="C623" s="2302"/>
      <c r="D623" s="2302"/>
      <c r="E623" s="2302"/>
      <c r="F623" s="2302"/>
      <c r="G623" s="2302"/>
      <c r="H623" s="2302"/>
      <c r="I623" s="2302"/>
      <c r="J623" s="2302"/>
      <c r="K623" s="2302"/>
    </row>
    <row r="624" spans="1:11">
      <c r="A624" s="2302"/>
      <c r="B624" s="2302"/>
      <c r="C624" s="2302"/>
      <c r="D624" s="2302"/>
      <c r="E624" s="2302"/>
      <c r="F624" s="2302"/>
      <c r="G624" s="2302"/>
      <c r="H624" s="2302"/>
      <c r="I624" s="2302"/>
      <c r="J624" s="2302"/>
      <c r="K624" s="2302"/>
    </row>
    <row r="625" spans="1:11">
      <c r="A625" s="2302"/>
      <c r="B625" s="2302"/>
      <c r="C625" s="2302"/>
      <c r="D625" s="2302"/>
      <c r="E625" s="2302"/>
      <c r="F625" s="2302"/>
      <c r="G625" s="2302"/>
      <c r="H625" s="2302"/>
      <c r="I625" s="2302"/>
      <c r="J625" s="2302"/>
      <c r="K625" s="2302"/>
    </row>
    <row r="626" spans="1:11">
      <c r="A626" s="2302"/>
      <c r="B626" s="2302"/>
      <c r="C626" s="2302"/>
      <c r="D626" s="2302"/>
      <c r="E626" s="2302"/>
      <c r="F626" s="2302"/>
      <c r="G626" s="2302"/>
      <c r="H626" s="2302"/>
      <c r="I626" s="2302"/>
      <c r="J626" s="2302"/>
      <c r="K626" s="2302"/>
    </row>
    <row r="627" spans="1:11">
      <c r="A627" s="2302"/>
      <c r="B627" s="2302"/>
      <c r="C627" s="2302"/>
      <c r="D627" s="2302"/>
      <c r="E627" s="2302"/>
      <c r="F627" s="2302"/>
      <c r="G627" s="2302"/>
      <c r="H627" s="2302"/>
      <c r="I627" s="2302"/>
      <c r="J627" s="2302"/>
      <c r="K627" s="2302"/>
    </row>
    <row r="628" spans="1:11">
      <c r="A628" s="2302"/>
      <c r="B628" s="2302"/>
      <c r="C628" s="2302"/>
      <c r="D628" s="2302"/>
      <c r="E628" s="2302"/>
      <c r="F628" s="2302"/>
      <c r="G628" s="2302"/>
      <c r="H628" s="2302"/>
      <c r="I628" s="2302"/>
      <c r="J628" s="2302"/>
      <c r="K628" s="2302"/>
    </row>
    <row r="629" spans="1:11">
      <c r="A629" s="2302"/>
      <c r="B629" s="2302"/>
      <c r="C629" s="2302"/>
      <c r="D629" s="2302"/>
      <c r="E629" s="2302"/>
      <c r="F629" s="2302"/>
      <c r="G629" s="2302"/>
      <c r="H629" s="2302"/>
      <c r="I629" s="2302"/>
      <c r="J629" s="2302"/>
      <c r="K629" s="2302"/>
    </row>
    <row r="630" spans="1:11">
      <c r="A630" s="2302"/>
      <c r="B630" s="2302"/>
      <c r="C630" s="2302"/>
      <c r="D630" s="2302"/>
      <c r="E630" s="2302"/>
      <c r="F630" s="2302"/>
      <c r="G630" s="2302"/>
      <c r="H630" s="2302"/>
      <c r="I630" s="2302"/>
      <c r="J630" s="2302"/>
      <c r="K630" s="2302"/>
    </row>
    <row r="631" spans="1:11">
      <c r="A631" s="2302"/>
      <c r="B631" s="2302"/>
      <c r="C631" s="2302"/>
      <c r="D631" s="2302"/>
      <c r="E631" s="2302"/>
      <c r="F631" s="2302"/>
      <c r="G631" s="2302"/>
      <c r="H631" s="2302"/>
      <c r="I631" s="2302"/>
      <c r="J631" s="2302"/>
      <c r="K631" s="2302"/>
    </row>
    <row r="632" spans="1:11">
      <c r="A632" s="2302"/>
      <c r="B632" s="2302"/>
      <c r="C632" s="2302"/>
      <c r="D632" s="2302"/>
      <c r="E632" s="2302"/>
      <c r="F632" s="2302"/>
      <c r="G632" s="2302"/>
      <c r="H632" s="2302"/>
      <c r="I632" s="2302"/>
      <c r="J632" s="2302"/>
      <c r="K632" s="2302"/>
    </row>
    <row r="633" spans="1:11">
      <c r="A633" s="2302"/>
      <c r="B633" s="2302"/>
      <c r="C633" s="2302"/>
      <c r="D633" s="2302"/>
      <c r="E633" s="2302"/>
      <c r="F633" s="2302"/>
      <c r="G633" s="2302"/>
      <c r="H633" s="2302"/>
      <c r="I633" s="2302"/>
      <c r="J633" s="2302"/>
      <c r="K633" s="2302"/>
    </row>
    <row r="634" spans="1:11">
      <c r="A634" s="2302"/>
      <c r="B634" s="2302"/>
      <c r="C634" s="2302"/>
      <c r="D634" s="2302"/>
      <c r="E634" s="2302"/>
      <c r="F634" s="2302"/>
      <c r="G634" s="2302"/>
      <c r="H634" s="2302"/>
      <c r="I634" s="2302"/>
      <c r="J634" s="2302"/>
      <c r="K634" s="2302"/>
    </row>
    <row r="635" spans="1:11">
      <c r="A635" s="2302"/>
      <c r="B635" s="2302"/>
      <c r="C635" s="2302"/>
      <c r="D635" s="2302"/>
      <c r="E635" s="2302"/>
      <c r="F635" s="2302"/>
      <c r="G635" s="2302"/>
      <c r="H635" s="2302"/>
      <c r="I635" s="2302"/>
      <c r="J635" s="2302"/>
      <c r="K635" s="2302"/>
    </row>
    <row r="636" spans="1:11">
      <c r="A636" s="2302"/>
      <c r="B636" s="2302"/>
      <c r="C636" s="2302"/>
      <c r="D636" s="2302"/>
      <c r="E636" s="2302"/>
      <c r="F636" s="2302"/>
      <c r="G636" s="2302"/>
      <c r="H636" s="2302"/>
      <c r="I636" s="2302"/>
      <c r="J636" s="2302"/>
      <c r="K636" s="2302"/>
    </row>
    <row r="637" spans="1:11">
      <c r="A637" s="2302"/>
      <c r="B637" s="2302"/>
      <c r="C637" s="2302"/>
      <c r="D637" s="2302"/>
      <c r="E637" s="2302"/>
      <c r="F637" s="2302"/>
      <c r="G637" s="2302"/>
      <c r="H637" s="2302"/>
      <c r="I637" s="2302"/>
      <c r="J637" s="2302"/>
      <c r="K637" s="2302"/>
    </row>
    <row r="638" spans="1:11">
      <c r="A638" s="2302"/>
      <c r="B638" s="2302"/>
      <c r="C638" s="2302"/>
      <c r="D638" s="2302"/>
      <c r="E638" s="2302"/>
      <c r="F638" s="2302"/>
      <c r="G638" s="2302"/>
      <c r="H638" s="2302"/>
      <c r="I638" s="2302"/>
      <c r="J638" s="2302"/>
      <c r="K638" s="2302"/>
    </row>
    <row r="639" spans="1:11">
      <c r="A639" s="2302"/>
      <c r="B639" s="2302"/>
      <c r="C639" s="2302"/>
      <c r="D639" s="2302"/>
      <c r="E639" s="2302"/>
      <c r="F639" s="2302"/>
      <c r="G639" s="2302"/>
      <c r="H639" s="2302"/>
      <c r="I639" s="2302"/>
      <c r="J639" s="2302"/>
      <c r="K639" s="2302"/>
    </row>
    <row r="640" spans="1:11">
      <c r="A640" s="2302"/>
      <c r="B640" s="2302"/>
      <c r="C640" s="2302"/>
      <c r="D640" s="2302"/>
      <c r="E640" s="2302"/>
      <c r="F640" s="2302"/>
      <c r="G640" s="2302"/>
      <c r="H640" s="2302"/>
      <c r="I640" s="2302"/>
      <c r="J640" s="2302"/>
      <c r="K640" s="2302"/>
    </row>
    <row r="641" spans="1:11">
      <c r="A641" s="2302"/>
      <c r="B641" s="2302"/>
      <c r="C641" s="2302"/>
      <c r="D641" s="2302"/>
      <c r="E641" s="2302"/>
      <c r="F641" s="2302"/>
      <c r="G641" s="2302"/>
      <c r="H641" s="2302"/>
      <c r="I641" s="2302"/>
      <c r="J641" s="2302"/>
      <c r="K641" s="2302"/>
    </row>
    <row r="642" spans="1:11">
      <c r="A642" s="2302"/>
      <c r="B642" s="2302"/>
      <c r="C642" s="2302"/>
      <c r="D642" s="2302"/>
      <c r="E642" s="2302"/>
      <c r="F642" s="2302"/>
      <c r="G642" s="2302"/>
      <c r="H642" s="2302"/>
      <c r="I642" s="2302"/>
      <c r="J642" s="2302"/>
      <c r="K642" s="2302"/>
    </row>
    <row r="643" spans="1:11">
      <c r="A643" s="2302"/>
      <c r="B643" s="2302"/>
      <c r="C643" s="2302"/>
      <c r="D643" s="2302"/>
      <c r="E643" s="2302"/>
      <c r="F643" s="2302"/>
      <c r="G643" s="2302"/>
      <c r="H643" s="2302"/>
      <c r="I643" s="2302"/>
      <c r="J643" s="2302"/>
      <c r="K643" s="2302"/>
    </row>
    <row r="644" spans="1:11">
      <c r="A644" s="2302"/>
      <c r="B644" s="2302"/>
      <c r="C644" s="2302"/>
      <c r="D644" s="2302"/>
      <c r="E644" s="2302"/>
      <c r="F644" s="2302"/>
      <c r="G644" s="2302"/>
      <c r="H644" s="2302"/>
      <c r="I644" s="2302"/>
      <c r="J644" s="2302"/>
      <c r="K644" s="2302"/>
    </row>
    <row r="645" spans="1:11">
      <c r="A645" s="2302"/>
      <c r="B645" s="2302"/>
      <c r="C645" s="2302"/>
      <c r="D645" s="2302"/>
      <c r="E645" s="2302"/>
      <c r="F645" s="2302"/>
      <c r="G645" s="2302"/>
      <c r="H645" s="2302"/>
      <c r="I645" s="2302"/>
      <c r="J645" s="2302"/>
      <c r="K645" s="2302"/>
    </row>
    <row r="646" spans="1:11">
      <c r="A646" s="2302"/>
      <c r="B646" s="2302"/>
      <c r="C646" s="2302"/>
      <c r="D646" s="2302"/>
      <c r="E646" s="2302"/>
      <c r="F646" s="2302"/>
      <c r="G646" s="2302"/>
      <c r="H646" s="2302"/>
      <c r="I646" s="2302"/>
      <c r="J646" s="2302"/>
      <c r="K646" s="2302"/>
    </row>
    <row r="647" spans="1:11">
      <c r="A647" s="2302"/>
      <c r="B647" s="2302"/>
      <c r="C647" s="2302"/>
      <c r="D647" s="2302"/>
      <c r="E647" s="2302"/>
      <c r="F647" s="2302"/>
      <c r="G647" s="2302"/>
      <c r="H647" s="2302"/>
      <c r="I647" s="2302"/>
      <c r="J647" s="2302"/>
      <c r="K647" s="2302"/>
    </row>
    <row r="648" spans="1:11">
      <c r="A648" s="2302"/>
      <c r="B648" s="2302"/>
      <c r="C648" s="2302"/>
      <c r="D648" s="2302"/>
      <c r="E648" s="2302"/>
      <c r="F648" s="2302"/>
      <c r="G648" s="2302"/>
      <c r="H648" s="2302"/>
      <c r="I648" s="2302"/>
      <c r="J648" s="2302"/>
      <c r="K648" s="2302"/>
    </row>
    <row r="649" spans="1:11">
      <c r="A649" s="2302"/>
      <c r="B649" s="2302"/>
      <c r="C649" s="2302"/>
      <c r="D649" s="2302"/>
      <c r="E649" s="2302"/>
      <c r="F649" s="2302"/>
      <c r="G649" s="2302"/>
      <c r="H649" s="2302"/>
      <c r="I649" s="2302"/>
      <c r="J649" s="2302"/>
      <c r="K649" s="2302"/>
    </row>
    <row r="650" spans="1:11">
      <c r="A650" s="2302"/>
      <c r="B650" s="2302"/>
      <c r="C650" s="2302"/>
      <c r="D650" s="2302"/>
      <c r="E650" s="2302"/>
      <c r="F650" s="2302"/>
      <c r="G650" s="2302"/>
      <c r="H650" s="2302"/>
      <c r="I650" s="2302"/>
      <c r="J650" s="2302"/>
      <c r="K650" s="2302"/>
    </row>
    <row r="651" spans="1:11">
      <c r="A651" s="2302"/>
      <c r="B651" s="2302"/>
      <c r="C651" s="2302"/>
      <c r="D651" s="2302"/>
      <c r="E651" s="2302"/>
      <c r="F651" s="2302"/>
      <c r="G651" s="2302"/>
      <c r="H651" s="2302"/>
      <c r="I651" s="2302"/>
      <c r="J651" s="2302"/>
      <c r="K651" s="2302"/>
    </row>
    <row r="652" spans="1:11">
      <c r="A652" s="2302"/>
      <c r="B652" s="2302"/>
      <c r="C652" s="2302"/>
      <c r="D652" s="2302"/>
      <c r="E652" s="2302"/>
      <c r="F652" s="2302"/>
      <c r="G652" s="2302"/>
      <c r="H652" s="2302"/>
      <c r="I652" s="2302"/>
      <c r="J652" s="2302"/>
      <c r="K652" s="2302"/>
    </row>
    <row r="653" spans="1:11">
      <c r="A653" s="2302"/>
      <c r="B653" s="2302"/>
      <c r="C653" s="2302"/>
      <c r="D653" s="2302"/>
      <c r="E653" s="2302"/>
      <c r="F653" s="2302"/>
      <c r="G653" s="2302"/>
      <c r="H653" s="2302"/>
      <c r="I653" s="2302"/>
      <c r="J653" s="2302"/>
      <c r="K653" s="2302"/>
    </row>
    <row r="654" spans="1:11">
      <c r="A654" s="2302"/>
      <c r="B654" s="2302"/>
      <c r="C654" s="2302"/>
      <c r="D654" s="2302"/>
      <c r="E654" s="2302"/>
      <c r="F654" s="2302"/>
      <c r="G654" s="2302"/>
      <c r="H654" s="2302"/>
      <c r="I654" s="2302"/>
      <c r="J654" s="2302"/>
      <c r="K654" s="2302"/>
    </row>
    <row r="655" spans="1:11">
      <c r="A655" s="2302"/>
      <c r="B655" s="2302"/>
      <c r="C655" s="2302"/>
      <c r="D655" s="2302"/>
      <c r="E655" s="2302"/>
      <c r="F655" s="2302"/>
      <c r="G655" s="2302"/>
      <c r="H655" s="2302"/>
      <c r="I655" s="2302"/>
      <c r="J655" s="2302"/>
      <c r="K655" s="2302"/>
    </row>
    <row r="656" spans="1:11">
      <c r="A656" s="2302"/>
      <c r="B656" s="2302"/>
      <c r="C656" s="2302"/>
      <c r="D656" s="2302"/>
      <c r="E656" s="2302"/>
      <c r="F656" s="2302"/>
      <c r="G656" s="2302"/>
      <c r="H656" s="2302"/>
      <c r="I656" s="2302"/>
      <c r="J656" s="2302"/>
      <c r="K656" s="2302"/>
    </row>
    <row r="657" spans="1:11">
      <c r="A657" s="2302"/>
      <c r="B657" s="2302"/>
      <c r="C657" s="2302"/>
      <c r="D657" s="2302"/>
      <c r="E657" s="2302"/>
      <c r="F657" s="2302"/>
      <c r="G657" s="2302"/>
      <c r="H657" s="2302"/>
      <c r="I657" s="2302"/>
      <c r="J657" s="2302"/>
      <c r="K657" s="2302"/>
    </row>
    <row r="658" spans="1:11">
      <c r="A658" s="2302"/>
      <c r="B658" s="2302"/>
      <c r="C658" s="2302"/>
      <c r="D658" s="2302"/>
      <c r="E658" s="2302"/>
      <c r="F658" s="2302"/>
      <c r="G658" s="2302"/>
      <c r="H658" s="2302"/>
      <c r="I658" s="2302"/>
      <c r="J658" s="2302"/>
      <c r="K658" s="2302"/>
    </row>
    <row r="659" spans="1:11">
      <c r="A659" s="2302"/>
      <c r="B659" s="2302"/>
      <c r="C659" s="2302"/>
      <c r="D659" s="2302"/>
      <c r="E659" s="2302"/>
      <c r="F659" s="2302"/>
      <c r="G659" s="2302"/>
      <c r="H659" s="2302"/>
      <c r="I659" s="2302"/>
      <c r="J659" s="2302"/>
      <c r="K659" s="2302"/>
    </row>
    <row r="660" spans="1:11">
      <c r="A660" s="2302"/>
      <c r="B660" s="2302"/>
      <c r="C660" s="2302"/>
      <c r="D660" s="2302"/>
      <c r="E660" s="2302"/>
      <c r="F660" s="2302"/>
      <c r="G660" s="2302"/>
      <c r="H660" s="2302"/>
      <c r="I660" s="2302"/>
      <c r="J660" s="2302"/>
      <c r="K660" s="2302"/>
    </row>
    <row r="661" spans="1:11">
      <c r="A661" s="2302"/>
      <c r="B661" s="2302"/>
      <c r="C661" s="2302"/>
      <c r="D661" s="2302"/>
      <c r="E661" s="2302"/>
      <c r="F661" s="2302"/>
      <c r="G661" s="2302"/>
      <c r="H661" s="2302"/>
      <c r="I661" s="2302"/>
      <c r="J661" s="2302"/>
      <c r="K661" s="2302"/>
    </row>
    <row r="662" spans="1:11">
      <c r="A662" s="2302"/>
      <c r="B662" s="2302"/>
      <c r="C662" s="2302"/>
      <c r="D662" s="2302"/>
      <c r="E662" s="2302"/>
      <c r="F662" s="2302"/>
      <c r="G662" s="2302"/>
      <c r="H662" s="2302"/>
      <c r="I662" s="2302"/>
      <c r="J662" s="2302"/>
      <c r="K662" s="2302"/>
    </row>
    <row r="663" spans="1:11">
      <c r="A663" s="2302"/>
      <c r="B663" s="2302"/>
      <c r="C663" s="2302"/>
      <c r="D663" s="2302"/>
      <c r="E663" s="2302"/>
      <c r="F663" s="2302"/>
      <c r="G663" s="2302"/>
      <c r="H663" s="2302"/>
      <c r="I663" s="2302"/>
      <c r="J663" s="2302"/>
      <c r="K663" s="2302"/>
    </row>
    <row r="664" spans="1:11">
      <c r="A664" s="2302"/>
      <c r="B664" s="2302"/>
      <c r="C664" s="2302"/>
      <c r="D664" s="2302"/>
      <c r="E664" s="2302"/>
      <c r="F664" s="2302"/>
      <c r="G664" s="2302"/>
      <c r="H664" s="2302"/>
      <c r="I664" s="2302"/>
      <c r="J664" s="2302"/>
      <c r="K664" s="2302"/>
    </row>
    <row r="665" spans="1:11">
      <c r="A665" s="2302"/>
      <c r="B665" s="2302"/>
      <c r="C665" s="2302"/>
      <c r="D665" s="2302"/>
      <c r="E665" s="2302"/>
      <c r="F665" s="2302"/>
      <c r="G665" s="2302"/>
      <c r="H665" s="2302"/>
      <c r="I665" s="2302"/>
      <c r="J665" s="2302"/>
      <c r="K665" s="2302"/>
    </row>
    <row r="666" spans="1:11">
      <c r="A666" s="2302"/>
      <c r="B666" s="2302"/>
      <c r="C666" s="2302"/>
      <c r="D666" s="2302"/>
      <c r="E666" s="2302"/>
      <c r="F666" s="2302"/>
      <c r="G666" s="2302"/>
      <c r="H666" s="2302"/>
      <c r="I666" s="2302"/>
      <c r="J666" s="2302"/>
      <c r="K666" s="2302"/>
    </row>
    <row r="667" spans="1:11">
      <c r="A667" s="2302"/>
      <c r="B667" s="2302"/>
      <c r="C667" s="2302"/>
      <c r="D667" s="2302"/>
      <c r="E667" s="2302"/>
      <c r="F667" s="2302"/>
      <c r="G667" s="2302"/>
      <c r="H667" s="2302"/>
      <c r="I667" s="2302"/>
      <c r="J667" s="2302"/>
      <c r="K667" s="2302"/>
    </row>
    <row r="668" spans="1:11">
      <c r="A668" s="2302"/>
      <c r="B668" s="2302"/>
      <c r="C668" s="2302"/>
      <c r="D668" s="2302"/>
      <c r="E668" s="2302"/>
      <c r="F668" s="2302"/>
      <c r="G668" s="2302"/>
      <c r="H668" s="2302"/>
      <c r="I668" s="2302"/>
      <c r="J668" s="2302"/>
      <c r="K668" s="2302"/>
    </row>
    <row r="669" spans="1:11">
      <c r="A669" s="2302"/>
      <c r="B669" s="2302"/>
      <c r="C669" s="2302"/>
      <c r="D669" s="2302"/>
      <c r="E669" s="2302"/>
      <c r="F669" s="2302"/>
      <c r="G669" s="2302"/>
      <c r="H669" s="2302"/>
      <c r="I669" s="2302"/>
      <c r="J669" s="2302"/>
      <c r="K669" s="2302"/>
    </row>
    <row r="670" spans="1:11">
      <c r="A670" s="2302"/>
      <c r="B670" s="2302"/>
      <c r="C670" s="2302"/>
      <c r="D670" s="2302"/>
      <c r="E670" s="2302"/>
      <c r="F670" s="2302"/>
      <c r="G670" s="2302"/>
      <c r="H670" s="2302"/>
      <c r="I670" s="2302"/>
      <c r="J670" s="2302"/>
      <c r="K670" s="2302"/>
    </row>
    <row r="671" spans="1:11">
      <c r="A671" s="2302"/>
      <c r="B671" s="2302"/>
      <c r="C671" s="2302"/>
      <c r="D671" s="2302"/>
      <c r="E671" s="2302"/>
      <c r="F671" s="2302"/>
      <c r="G671" s="2302"/>
      <c r="H671" s="2302"/>
      <c r="I671" s="2302"/>
      <c r="J671" s="2302"/>
      <c r="K671" s="2302"/>
    </row>
    <row r="672" spans="1:11">
      <c r="A672" s="2302"/>
      <c r="B672" s="2302"/>
      <c r="C672" s="2302"/>
      <c r="D672" s="2302"/>
      <c r="E672" s="2302"/>
      <c r="F672" s="2302"/>
      <c r="G672" s="2302"/>
      <c r="H672" s="2302"/>
      <c r="I672" s="2302"/>
      <c r="J672" s="2302"/>
      <c r="K672" s="2302"/>
    </row>
    <row r="673" spans="1:11">
      <c r="A673" s="2302"/>
      <c r="B673" s="2302"/>
      <c r="C673" s="2302"/>
      <c r="D673" s="2302"/>
      <c r="E673" s="2302"/>
      <c r="F673" s="2302"/>
      <c r="G673" s="2302"/>
      <c r="H673" s="2302"/>
      <c r="I673" s="2302"/>
      <c r="J673" s="2302"/>
      <c r="K673" s="2302"/>
    </row>
    <row r="674" spans="1:11">
      <c r="A674" s="2302"/>
      <c r="B674" s="2302"/>
      <c r="C674" s="2302"/>
      <c r="D674" s="2302"/>
      <c r="E674" s="2302"/>
      <c r="F674" s="2302"/>
      <c r="G674" s="2302"/>
      <c r="H674" s="2302"/>
      <c r="I674" s="2302"/>
      <c r="J674" s="2302"/>
      <c r="K674" s="2302"/>
    </row>
    <row r="675" spans="1:11">
      <c r="A675" s="2302"/>
      <c r="B675" s="2302"/>
      <c r="C675" s="2302"/>
      <c r="D675" s="2302"/>
      <c r="E675" s="2302"/>
      <c r="F675" s="2302"/>
      <c r="G675" s="2302"/>
      <c r="H675" s="2302"/>
      <c r="I675" s="2302"/>
      <c r="J675" s="2302"/>
      <c r="K675" s="2302"/>
    </row>
    <row r="676" spans="1:11">
      <c r="A676" s="2302"/>
      <c r="B676" s="2302"/>
      <c r="C676" s="2302"/>
      <c r="D676" s="2302"/>
      <c r="E676" s="2302"/>
      <c r="F676" s="2302"/>
      <c r="G676" s="2302"/>
      <c r="H676" s="2302"/>
      <c r="I676" s="2302"/>
      <c r="J676" s="2302"/>
      <c r="K676" s="2302"/>
    </row>
    <row r="677" spans="1:11">
      <c r="A677" s="2302"/>
      <c r="B677" s="2302"/>
      <c r="C677" s="2302"/>
      <c r="D677" s="2302"/>
      <c r="E677" s="2302"/>
      <c r="F677" s="2302"/>
      <c r="G677" s="2302"/>
      <c r="H677" s="2302"/>
      <c r="I677" s="2302"/>
      <c r="J677" s="2302"/>
      <c r="K677" s="2302"/>
    </row>
    <row r="678" spans="1:11">
      <c r="A678" s="2302"/>
      <c r="B678" s="2302"/>
      <c r="C678" s="2302"/>
      <c r="D678" s="2302"/>
      <c r="E678" s="2302"/>
      <c r="F678" s="2302"/>
      <c r="G678" s="2302"/>
      <c r="H678" s="2302"/>
      <c r="I678" s="2302"/>
      <c r="J678" s="2302"/>
      <c r="K678" s="2302"/>
    </row>
    <row r="679" spans="1:11">
      <c r="A679" s="2302"/>
      <c r="B679" s="2302"/>
      <c r="C679" s="2302"/>
      <c r="D679" s="2302"/>
      <c r="E679" s="2302"/>
      <c r="F679" s="2302"/>
      <c r="G679" s="2302"/>
      <c r="H679" s="2302"/>
      <c r="I679" s="2302"/>
      <c r="J679" s="2302"/>
      <c r="K679" s="2302"/>
    </row>
    <row r="680" spans="1:11">
      <c r="A680" s="2302"/>
      <c r="B680" s="2302"/>
      <c r="C680" s="2302"/>
      <c r="D680" s="2302"/>
      <c r="E680" s="2302"/>
      <c r="F680" s="2302"/>
      <c r="G680" s="2302"/>
      <c r="H680" s="2302"/>
      <c r="I680" s="2302"/>
      <c r="J680" s="2302"/>
      <c r="K680" s="2302"/>
    </row>
    <row r="681" spans="1:11">
      <c r="A681" s="2302"/>
      <c r="B681" s="2302"/>
      <c r="C681" s="2302"/>
      <c r="D681" s="2302"/>
      <c r="E681" s="2302"/>
      <c r="F681" s="2302"/>
      <c r="G681" s="2302"/>
      <c r="H681" s="2302"/>
      <c r="I681" s="2302"/>
      <c r="J681" s="2302"/>
      <c r="K681" s="2302"/>
    </row>
    <row r="682" spans="1:11">
      <c r="A682" s="2302"/>
      <c r="B682" s="2302"/>
      <c r="C682" s="2302"/>
      <c r="D682" s="2302"/>
      <c r="E682" s="2302"/>
      <c r="F682" s="2302"/>
      <c r="G682" s="2302"/>
      <c r="H682" s="2302"/>
      <c r="I682" s="2302"/>
      <c r="J682" s="2302"/>
      <c r="K682" s="2302"/>
    </row>
    <row r="683" spans="1:11">
      <c r="A683" s="2302"/>
      <c r="B683" s="2302"/>
      <c r="C683" s="2302"/>
      <c r="D683" s="2302"/>
      <c r="E683" s="2302"/>
      <c r="F683" s="2302"/>
      <c r="G683" s="2302"/>
      <c r="H683" s="2302"/>
      <c r="I683" s="2302"/>
      <c r="J683" s="2302"/>
      <c r="K683" s="2302"/>
    </row>
    <row r="684" spans="1:11">
      <c r="A684" s="2302"/>
      <c r="B684" s="2302"/>
      <c r="C684" s="2302"/>
      <c r="D684" s="2302"/>
      <c r="E684" s="2302"/>
      <c r="F684" s="2302"/>
      <c r="G684" s="2302"/>
      <c r="H684" s="2302"/>
      <c r="I684" s="2302"/>
      <c r="J684" s="2302"/>
      <c r="K684" s="2302"/>
    </row>
    <row r="685" spans="1:11">
      <c r="A685" s="2302"/>
      <c r="B685" s="2302"/>
      <c r="C685" s="2302"/>
      <c r="D685" s="2302"/>
      <c r="E685" s="2302"/>
      <c r="F685" s="2302"/>
      <c r="G685" s="2302"/>
      <c r="H685" s="2302"/>
      <c r="I685" s="2302"/>
      <c r="J685" s="2302"/>
      <c r="K685" s="2302"/>
    </row>
    <row r="686" spans="1:11">
      <c r="A686" s="2302"/>
      <c r="B686" s="2302"/>
      <c r="C686" s="2302"/>
      <c r="D686" s="2302"/>
      <c r="E686" s="2302"/>
      <c r="F686" s="2302"/>
      <c r="G686" s="2302"/>
      <c r="H686" s="2302"/>
      <c r="I686" s="2302"/>
      <c r="J686" s="2302"/>
      <c r="K686" s="2302"/>
    </row>
    <row r="687" spans="1:11">
      <c r="A687" s="2302"/>
      <c r="B687" s="2302"/>
      <c r="C687" s="2302"/>
      <c r="D687" s="2302"/>
      <c r="E687" s="2302"/>
      <c r="F687" s="2302"/>
      <c r="G687" s="2302"/>
      <c r="H687" s="2302"/>
      <c r="I687" s="2302"/>
      <c r="J687" s="2302"/>
      <c r="K687" s="2302"/>
    </row>
    <row r="688" spans="1:11">
      <c r="A688" s="2302"/>
      <c r="B688" s="2302"/>
      <c r="C688" s="2302"/>
      <c r="D688" s="2302"/>
      <c r="E688" s="2302"/>
      <c r="F688" s="2302"/>
      <c r="G688" s="2302"/>
      <c r="H688" s="2302"/>
      <c r="I688" s="2302"/>
      <c r="J688" s="2302"/>
      <c r="K688" s="2302"/>
    </row>
    <row r="689" spans="1:11">
      <c r="A689" s="2302"/>
      <c r="B689" s="2302"/>
      <c r="C689" s="2302"/>
      <c r="D689" s="2302"/>
      <c r="E689" s="2302"/>
      <c r="F689" s="2302"/>
      <c r="G689" s="2302"/>
      <c r="H689" s="2302"/>
      <c r="I689" s="2302"/>
      <c r="J689" s="2302"/>
      <c r="K689" s="2302"/>
    </row>
    <row r="690" spans="1:11">
      <c r="A690" s="2302"/>
      <c r="B690" s="2302"/>
      <c r="C690" s="2302"/>
      <c r="D690" s="2302"/>
      <c r="E690" s="2302"/>
      <c r="F690" s="2302"/>
      <c r="G690" s="2302"/>
      <c r="H690" s="2302"/>
      <c r="I690" s="2302"/>
      <c r="J690" s="2302"/>
      <c r="K690" s="2302"/>
    </row>
    <row r="691" spans="1:11">
      <c r="A691" s="2302"/>
      <c r="B691" s="2302"/>
      <c r="C691" s="2302"/>
      <c r="D691" s="2302"/>
      <c r="E691" s="2302"/>
      <c r="F691" s="2302"/>
      <c r="G691" s="2302"/>
      <c r="H691" s="2302"/>
      <c r="I691" s="2302"/>
      <c r="J691" s="2302"/>
      <c r="K691" s="2302"/>
    </row>
    <row r="692" spans="1:11">
      <c r="A692" s="2302"/>
      <c r="B692" s="2302"/>
      <c r="C692" s="2302"/>
      <c r="D692" s="2302"/>
      <c r="E692" s="2302"/>
      <c r="F692" s="2302"/>
      <c r="G692" s="2302"/>
      <c r="H692" s="2302"/>
      <c r="I692" s="2302"/>
      <c r="J692" s="2302"/>
      <c r="K692" s="2302"/>
    </row>
    <row r="693" spans="1:11">
      <c r="A693" s="2302"/>
      <c r="B693" s="2302"/>
      <c r="C693" s="2302"/>
      <c r="D693" s="2302"/>
      <c r="E693" s="2302"/>
      <c r="F693" s="2302"/>
      <c r="G693" s="2302"/>
      <c r="H693" s="2302"/>
      <c r="I693" s="2302"/>
      <c r="J693" s="2302"/>
      <c r="K693" s="2302"/>
    </row>
    <row r="694" spans="1:11">
      <c r="A694" s="2302"/>
      <c r="B694" s="2302"/>
      <c r="C694" s="2302"/>
      <c r="D694" s="2302"/>
      <c r="E694" s="2302"/>
      <c r="F694" s="2302"/>
      <c r="G694" s="2302"/>
      <c r="H694" s="2302"/>
      <c r="I694" s="2302"/>
      <c r="J694" s="2302"/>
      <c r="K694" s="2302"/>
    </row>
    <row r="695" spans="1:11">
      <c r="A695" s="2302"/>
      <c r="B695" s="2302"/>
      <c r="C695" s="2302"/>
      <c r="D695" s="2302"/>
      <c r="E695" s="2302"/>
      <c r="F695" s="2302"/>
      <c r="G695" s="2302"/>
      <c r="H695" s="2302"/>
      <c r="I695" s="2302"/>
      <c r="J695" s="2302"/>
      <c r="K695" s="2302"/>
    </row>
    <row r="696" spans="1:11">
      <c r="A696" s="2302"/>
      <c r="B696" s="2302"/>
      <c r="C696" s="2302"/>
      <c r="D696" s="2302"/>
      <c r="E696" s="2302"/>
      <c r="F696" s="2302"/>
      <c r="G696" s="2302"/>
      <c r="H696" s="2302"/>
      <c r="I696" s="2302"/>
      <c r="J696" s="2302"/>
      <c r="K696" s="2302"/>
    </row>
    <row r="697" spans="1:11">
      <c r="A697" s="2302"/>
      <c r="B697" s="2302"/>
      <c r="C697" s="2302"/>
      <c r="D697" s="2302"/>
      <c r="E697" s="2302"/>
      <c r="F697" s="2302"/>
      <c r="G697" s="2302"/>
      <c r="H697" s="2302"/>
      <c r="I697" s="2302"/>
      <c r="J697" s="2302"/>
      <c r="K697" s="2302"/>
    </row>
    <row r="698" spans="1:11">
      <c r="A698" s="2302"/>
      <c r="B698" s="2302"/>
      <c r="C698" s="2302"/>
      <c r="D698" s="2302"/>
      <c r="E698" s="2302"/>
      <c r="F698" s="2302"/>
      <c r="G698" s="2302"/>
      <c r="H698" s="2302"/>
      <c r="I698" s="2302"/>
      <c r="J698" s="2302"/>
      <c r="K698" s="2302"/>
    </row>
    <row r="699" spans="1:11">
      <c r="A699" s="2302"/>
      <c r="B699" s="2302"/>
      <c r="C699" s="2302"/>
      <c r="D699" s="2302"/>
      <c r="E699" s="2302"/>
      <c r="F699" s="2302"/>
      <c r="G699" s="2302"/>
      <c r="H699" s="2302"/>
      <c r="I699" s="2302"/>
      <c r="J699" s="2302"/>
      <c r="K699" s="2302"/>
    </row>
    <row r="700" spans="1:11">
      <c r="A700" s="2302"/>
      <c r="B700" s="2302"/>
      <c r="C700" s="2302"/>
      <c r="D700" s="2302"/>
      <c r="E700" s="2302"/>
      <c r="F700" s="2302"/>
      <c r="G700" s="2302"/>
      <c r="H700" s="2302"/>
      <c r="I700" s="2302"/>
      <c r="J700" s="2302"/>
      <c r="K700" s="2302"/>
    </row>
    <row r="701" spans="1:11">
      <c r="A701" s="2302"/>
      <c r="B701" s="2302"/>
      <c r="C701" s="2302"/>
      <c r="D701" s="2302"/>
      <c r="E701" s="2302"/>
      <c r="F701" s="2302"/>
      <c r="G701" s="2302"/>
      <c r="H701" s="2302"/>
      <c r="I701" s="2302"/>
      <c r="J701" s="2302"/>
      <c r="K701" s="2302"/>
    </row>
    <row r="702" spans="1:11">
      <c r="A702" s="2302"/>
      <c r="B702" s="2302"/>
      <c r="C702" s="2302"/>
      <c r="D702" s="2302"/>
      <c r="E702" s="2302"/>
      <c r="F702" s="2302"/>
      <c r="G702" s="2302"/>
      <c r="H702" s="2302"/>
      <c r="I702" s="2302"/>
      <c r="J702" s="2302"/>
      <c r="K702" s="2302"/>
    </row>
    <row r="703" spans="1:11">
      <c r="A703" s="2302"/>
      <c r="B703" s="2302"/>
      <c r="C703" s="2302"/>
      <c r="D703" s="2302"/>
      <c r="E703" s="2302"/>
      <c r="F703" s="2302"/>
      <c r="G703" s="2302"/>
      <c r="H703" s="2302"/>
      <c r="I703" s="2302"/>
      <c r="J703" s="2302"/>
      <c r="K703" s="2302"/>
    </row>
    <row r="704" spans="1:11">
      <c r="A704" s="2302"/>
      <c r="B704" s="2302"/>
      <c r="C704" s="2302"/>
      <c r="D704" s="2302"/>
      <c r="E704" s="2302"/>
      <c r="F704" s="2302"/>
      <c r="G704" s="2302"/>
      <c r="H704" s="2302"/>
      <c r="I704" s="2302"/>
      <c r="J704" s="2302"/>
      <c r="K704" s="2302"/>
    </row>
    <row r="705" spans="1:11">
      <c r="A705" s="2302"/>
      <c r="B705" s="2302"/>
      <c r="C705" s="2302"/>
      <c r="D705" s="2302"/>
      <c r="E705" s="2302"/>
      <c r="F705" s="2302"/>
      <c r="G705" s="2302"/>
      <c r="H705" s="2302"/>
      <c r="I705" s="2302"/>
      <c r="J705" s="2302"/>
      <c r="K705" s="2302"/>
    </row>
    <row r="706" spans="1:11">
      <c r="A706" s="2302"/>
      <c r="B706" s="2302"/>
      <c r="C706" s="2302"/>
      <c r="D706" s="2302"/>
      <c r="E706" s="2302"/>
      <c r="F706" s="2302"/>
      <c r="G706" s="2302"/>
      <c r="H706" s="2302"/>
      <c r="I706" s="2302"/>
      <c r="J706" s="2302"/>
      <c r="K706" s="2302"/>
    </row>
    <row r="707" spans="1:11">
      <c r="A707" s="2302"/>
      <c r="B707" s="2302"/>
      <c r="C707" s="2302"/>
      <c r="D707" s="2302"/>
      <c r="E707" s="2302"/>
      <c r="F707" s="2302"/>
      <c r="G707" s="2302"/>
      <c r="H707" s="2302"/>
      <c r="I707" s="2302"/>
      <c r="J707" s="2302"/>
      <c r="K707" s="2302"/>
    </row>
    <row r="708" spans="1:11">
      <c r="A708" s="2302"/>
      <c r="B708" s="2302"/>
      <c r="C708" s="2302"/>
      <c r="D708" s="2302"/>
      <c r="E708" s="2302"/>
      <c r="F708" s="2302"/>
      <c r="G708" s="2302"/>
      <c r="H708" s="2302"/>
      <c r="I708" s="2302"/>
      <c r="J708" s="2302"/>
      <c r="K708" s="2302"/>
    </row>
    <row r="709" spans="1:11">
      <c r="A709" s="2302"/>
      <c r="B709" s="2302"/>
      <c r="C709" s="2302"/>
      <c r="D709" s="2302"/>
      <c r="E709" s="2302"/>
      <c r="F709" s="2302"/>
      <c r="G709" s="2302"/>
      <c r="H709" s="2302"/>
      <c r="I709" s="2302"/>
      <c r="J709" s="2302"/>
      <c r="K709" s="2302"/>
    </row>
    <row r="710" spans="1:11">
      <c r="A710" s="2302"/>
      <c r="B710" s="2302"/>
      <c r="C710" s="2302"/>
      <c r="D710" s="2302"/>
      <c r="E710" s="2302"/>
      <c r="F710" s="2302"/>
      <c r="G710" s="2302"/>
      <c r="H710" s="2302"/>
      <c r="I710" s="2302"/>
      <c r="J710" s="2302"/>
      <c r="K710" s="2302"/>
    </row>
    <row r="711" spans="1:11">
      <c r="A711" s="2302"/>
      <c r="B711" s="2302"/>
      <c r="C711" s="2302"/>
      <c r="D711" s="2302"/>
      <c r="E711" s="2302"/>
      <c r="F711" s="2302"/>
      <c r="G711" s="2302"/>
      <c r="H711" s="2302"/>
      <c r="I711" s="2302"/>
      <c r="J711" s="2302"/>
      <c r="K711" s="2302"/>
    </row>
    <row r="712" spans="1:11">
      <c r="A712" s="2302"/>
      <c r="B712" s="2302"/>
      <c r="C712" s="2302"/>
      <c r="D712" s="2302"/>
      <c r="E712" s="2302"/>
      <c r="F712" s="2302"/>
      <c r="G712" s="2302"/>
      <c r="H712" s="2302"/>
      <c r="I712" s="2302"/>
      <c r="J712" s="2302"/>
      <c r="K712" s="2302"/>
    </row>
    <row r="713" spans="1:11">
      <c r="A713" s="2302"/>
      <c r="B713" s="2302"/>
      <c r="C713" s="2302"/>
      <c r="D713" s="2302"/>
      <c r="E713" s="2302"/>
      <c r="F713" s="2302"/>
      <c r="G713" s="2302"/>
      <c r="H713" s="2302"/>
      <c r="I713" s="2302"/>
      <c r="J713" s="2302"/>
      <c r="K713" s="2302"/>
    </row>
    <row r="714" spans="1:11">
      <c r="A714" s="2302"/>
      <c r="B714" s="2302"/>
      <c r="C714" s="2302"/>
      <c r="D714" s="2302"/>
      <c r="E714" s="2302"/>
      <c r="F714" s="2302"/>
      <c r="G714" s="2302"/>
      <c r="H714" s="2302"/>
      <c r="I714" s="2302"/>
      <c r="J714" s="2302"/>
      <c r="K714" s="2302"/>
    </row>
    <row r="715" spans="1:11">
      <c r="A715" s="2302"/>
      <c r="B715" s="2302"/>
      <c r="C715" s="2302"/>
      <c r="D715" s="2302"/>
      <c r="E715" s="2302"/>
      <c r="F715" s="2302"/>
      <c r="G715" s="2302"/>
      <c r="H715" s="2302"/>
      <c r="I715" s="2302"/>
      <c r="J715" s="2302"/>
      <c r="K715" s="2302"/>
    </row>
    <row r="716" spans="1:11">
      <c r="A716" s="2302"/>
      <c r="B716" s="2302"/>
      <c r="C716" s="2302"/>
      <c r="D716" s="2302"/>
      <c r="E716" s="2302"/>
      <c r="F716" s="2302"/>
      <c r="G716" s="2302"/>
      <c r="H716" s="2302"/>
      <c r="I716" s="2302"/>
      <c r="J716" s="2302"/>
      <c r="K716" s="2302"/>
    </row>
    <row r="717" spans="1:11">
      <c r="A717" s="2302"/>
      <c r="B717" s="2302"/>
      <c r="C717" s="2302"/>
      <c r="D717" s="2302"/>
      <c r="E717" s="2302"/>
      <c r="F717" s="2302"/>
      <c r="G717" s="2302"/>
      <c r="H717" s="2302"/>
      <c r="I717" s="2302"/>
      <c r="J717" s="2302"/>
      <c r="K717" s="2302"/>
    </row>
    <row r="718" spans="1:11">
      <c r="A718" s="2302"/>
      <c r="B718" s="2302"/>
      <c r="C718" s="2302"/>
      <c r="D718" s="2302"/>
      <c r="E718" s="2302"/>
      <c r="F718" s="2302"/>
      <c r="G718" s="2302"/>
      <c r="H718" s="2302"/>
      <c r="I718" s="2302"/>
      <c r="J718" s="2302"/>
      <c r="K718" s="2302"/>
    </row>
    <row r="719" spans="1:11">
      <c r="A719" s="2302"/>
      <c r="B719" s="2302"/>
      <c r="C719" s="2302"/>
      <c r="D719" s="2302"/>
      <c r="E719" s="2302"/>
      <c r="F719" s="2302"/>
      <c r="G719" s="2302"/>
      <c r="H719" s="2302"/>
      <c r="I719" s="2302"/>
      <c r="J719" s="2302"/>
      <c r="K719" s="2302"/>
    </row>
    <row r="720" spans="1:11">
      <c r="A720" s="2302"/>
      <c r="B720" s="2302"/>
      <c r="C720" s="2302"/>
      <c r="D720" s="2302"/>
      <c r="E720" s="2302"/>
      <c r="F720" s="2302"/>
      <c r="G720" s="2302"/>
      <c r="H720" s="2302"/>
      <c r="I720" s="2302"/>
      <c r="J720" s="2302"/>
      <c r="K720" s="2302"/>
    </row>
    <row r="721" spans="1:11">
      <c r="A721" s="2302"/>
      <c r="B721" s="2302"/>
      <c r="C721" s="2302"/>
      <c r="D721" s="2302"/>
      <c r="E721" s="2302"/>
      <c r="F721" s="2302"/>
      <c r="G721" s="2302"/>
      <c r="H721" s="2302"/>
      <c r="I721" s="2302"/>
      <c r="J721" s="2302"/>
      <c r="K721" s="2302"/>
    </row>
    <row r="722" spans="1:11">
      <c r="A722" s="2302"/>
      <c r="B722" s="2302"/>
      <c r="C722" s="2302"/>
      <c r="D722" s="2302"/>
      <c r="E722" s="2302"/>
      <c r="F722" s="2302"/>
      <c r="G722" s="2302"/>
      <c r="H722" s="2302"/>
      <c r="I722" s="2302"/>
      <c r="J722" s="2302"/>
      <c r="K722" s="2302"/>
    </row>
    <row r="723" spans="1:11">
      <c r="A723" s="2302"/>
      <c r="B723" s="2302"/>
      <c r="C723" s="2302"/>
      <c r="D723" s="2302"/>
      <c r="E723" s="2302"/>
      <c r="F723" s="2302"/>
      <c r="G723" s="2302"/>
      <c r="H723" s="2302"/>
      <c r="I723" s="2302"/>
      <c r="J723" s="2302"/>
      <c r="K723" s="2302"/>
    </row>
    <row r="724" spans="1:11">
      <c r="A724" s="2302"/>
      <c r="B724" s="2302"/>
      <c r="C724" s="2302"/>
      <c r="D724" s="2302"/>
      <c r="E724" s="2302"/>
      <c r="F724" s="2302"/>
      <c r="G724" s="2302"/>
      <c r="H724" s="2302"/>
      <c r="I724" s="2302"/>
      <c r="J724" s="2302"/>
      <c r="K724" s="2302"/>
    </row>
    <row r="725" spans="1:11">
      <c r="A725" s="2302"/>
      <c r="B725" s="2302"/>
      <c r="C725" s="2302"/>
      <c r="D725" s="2302"/>
      <c r="E725" s="2302"/>
      <c r="F725" s="2302"/>
      <c r="G725" s="2302"/>
      <c r="H725" s="2302"/>
      <c r="I725" s="2302"/>
      <c r="J725" s="2302"/>
      <c r="K725" s="2302"/>
    </row>
    <row r="726" spans="1:11">
      <c r="A726" s="2302"/>
      <c r="B726" s="2302"/>
      <c r="C726" s="2302"/>
      <c r="D726" s="2302"/>
      <c r="E726" s="2302"/>
      <c r="F726" s="2302"/>
      <c r="G726" s="2302"/>
      <c r="H726" s="2302"/>
      <c r="I726" s="2302"/>
      <c r="J726" s="2302"/>
      <c r="K726" s="2302"/>
    </row>
    <row r="727" spans="1:11">
      <c r="A727" s="2302"/>
      <c r="B727" s="2302"/>
      <c r="C727" s="2302"/>
      <c r="D727" s="2302"/>
      <c r="E727" s="2302"/>
      <c r="F727" s="2302"/>
      <c r="G727" s="2302"/>
      <c r="H727" s="2302"/>
      <c r="I727" s="2302"/>
      <c r="J727" s="2302"/>
      <c r="K727" s="2302"/>
    </row>
    <row r="728" spans="1:11">
      <c r="A728" s="2302"/>
      <c r="B728" s="2302"/>
      <c r="C728" s="2302"/>
      <c r="D728" s="2302"/>
      <c r="E728" s="2302"/>
      <c r="F728" s="2302"/>
      <c r="G728" s="2302"/>
      <c r="H728" s="2302"/>
      <c r="I728" s="2302"/>
      <c r="J728" s="2302"/>
      <c r="K728" s="2302"/>
    </row>
    <row r="729" spans="1:11">
      <c r="A729" s="2302"/>
      <c r="B729" s="2302"/>
      <c r="C729" s="2302"/>
      <c r="D729" s="2302"/>
      <c r="E729" s="2302"/>
      <c r="F729" s="2302"/>
      <c r="G729" s="2302"/>
      <c r="H729" s="2302"/>
      <c r="I729" s="2302"/>
      <c r="J729" s="2302"/>
      <c r="K729" s="2302"/>
    </row>
    <row r="730" spans="1:11">
      <c r="A730" s="2302"/>
      <c r="B730" s="2302"/>
      <c r="C730" s="2302"/>
      <c r="D730" s="2302"/>
      <c r="E730" s="2302"/>
      <c r="F730" s="2302"/>
      <c r="G730" s="2302"/>
      <c r="H730" s="2302"/>
      <c r="I730" s="2302"/>
      <c r="J730" s="2302"/>
      <c r="K730" s="2302"/>
    </row>
    <row r="731" spans="1:11">
      <c r="A731" s="2302"/>
      <c r="B731" s="2302"/>
      <c r="C731" s="2302"/>
      <c r="D731" s="2302"/>
      <c r="E731" s="2302"/>
      <c r="F731" s="2302"/>
      <c r="G731" s="2302"/>
      <c r="H731" s="2302"/>
      <c r="I731" s="2302"/>
      <c r="J731" s="2302"/>
      <c r="K731" s="2302"/>
    </row>
    <row r="732" spans="1:11">
      <c r="A732" s="2302"/>
      <c r="B732" s="2302"/>
      <c r="C732" s="2302"/>
      <c r="D732" s="2302"/>
      <c r="E732" s="2302"/>
      <c r="F732" s="2302"/>
      <c r="G732" s="2302"/>
      <c r="H732" s="2302"/>
      <c r="I732" s="2302"/>
      <c r="J732" s="2302"/>
      <c r="K732" s="2302"/>
    </row>
    <row r="733" spans="1:11">
      <c r="A733" s="2302"/>
      <c r="B733" s="2302"/>
      <c r="C733" s="2302"/>
      <c r="D733" s="2302"/>
      <c r="E733" s="2302"/>
      <c r="F733" s="2302"/>
      <c r="G733" s="2302"/>
      <c r="H733" s="2302"/>
      <c r="I733" s="2302"/>
      <c r="J733" s="2302"/>
      <c r="K733" s="2302"/>
    </row>
    <row r="734" spans="1:11">
      <c r="A734" s="2302"/>
      <c r="B734" s="2302"/>
      <c r="C734" s="2302"/>
      <c r="D734" s="2302"/>
      <c r="E734" s="2302"/>
      <c r="F734" s="2302"/>
      <c r="G734" s="2302"/>
      <c r="H734" s="2302"/>
      <c r="I734" s="2302"/>
      <c r="J734" s="2302"/>
      <c r="K734" s="2302"/>
    </row>
    <row r="735" spans="1:11">
      <c r="A735" s="2302"/>
      <c r="B735" s="2302"/>
      <c r="C735" s="2302"/>
      <c r="D735" s="2302"/>
      <c r="E735" s="2302"/>
      <c r="F735" s="2302"/>
      <c r="G735" s="2302"/>
      <c r="H735" s="2302"/>
      <c r="I735" s="2302"/>
      <c r="J735" s="2302"/>
      <c r="K735" s="2302"/>
    </row>
    <row r="736" spans="1:11">
      <c r="A736" s="2302"/>
      <c r="B736" s="2302"/>
      <c r="C736" s="2302"/>
      <c r="D736" s="2302"/>
      <c r="E736" s="2302"/>
      <c r="F736" s="2302"/>
      <c r="G736" s="2302"/>
      <c r="H736" s="2302"/>
      <c r="I736" s="2302"/>
      <c r="J736" s="2302"/>
      <c r="K736" s="2302"/>
    </row>
    <row r="737" spans="1:11">
      <c r="A737" s="2302"/>
      <c r="B737" s="2302"/>
      <c r="C737" s="2302"/>
      <c r="D737" s="2302"/>
      <c r="E737" s="2302"/>
      <c r="F737" s="2302"/>
      <c r="G737" s="2302"/>
      <c r="H737" s="2302"/>
      <c r="I737" s="2302"/>
      <c r="J737" s="2302"/>
      <c r="K737" s="2302"/>
    </row>
    <row r="738" spans="1:11">
      <c r="A738" s="2302"/>
      <c r="B738" s="2302"/>
      <c r="C738" s="2302"/>
      <c r="D738" s="2302"/>
      <c r="E738" s="2302"/>
      <c r="F738" s="2302"/>
      <c r="G738" s="2302"/>
      <c r="H738" s="2302"/>
      <c r="I738" s="2302"/>
      <c r="J738" s="2302"/>
      <c r="K738" s="2302"/>
    </row>
    <row r="739" spans="1:11">
      <c r="A739" s="2302"/>
      <c r="B739" s="2302"/>
      <c r="C739" s="2302"/>
      <c r="D739" s="2302"/>
      <c r="E739" s="2302"/>
      <c r="F739" s="2302"/>
      <c r="G739" s="2302"/>
      <c r="H739" s="2302"/>
      <c r="I739" s="2302"/>
      <c r="J739" s="2302"/>
      <c r="K739" s="2302"/>
    </row>
    <row r="740" spans="1:11">
      <c r="A740" s="2302"/>
      <c r="B740" s="2302"/>
      <c r="C740" s="2302"/>
      <c r="D740" s="2302"/>
      <c r="E740" s="2302"/>
      <c r="F740" s="2302"/>
      <c r="G740" s="2302"/>
      <c r="H740" s="2302"/>
      <c r="I740" s="2302"/>
      <c r="J740" s="2302"/>
      <c r="K740" s="2302"/>
    </row>
    <row r="741" spans="1:11">
      <c r="A741" s="2302"/>
      <c r="B741" s="2302"/>
      <c r="C741" s="2302"/>
      <c r="D741" s="2302"/>
      <c r="E741" s="2302"/>
      <c r="F741" s="2302"/>
      <c r="G741" s="2302"/>
      <c r="H741" s="2302"/>
      <c r="I741" s="2302"/>
      <c r="J741" s="2302"/>
      <c r="K741" s="2302"/>
    </row>
    <row r="742" spans="1:11">
      <c r="A742" s="2302"/>
      <c r="B742" s="2302"/>
      <c r="C742" s="2302"/>
      <c r="D742" s="2302"/>
      <c r="E742" s="2302"/>
      <c r="F742" s="2302"/>
      <c r="G742" s="2302"/>
      <c r="H742" s="2302"/>
      <c r="I742" s="2302"/>
      <c r="J742" s="2302"/>
      <c r="K742" s="2302"/>
    </row>
    <row r="743" spans="1:11">
      <c r="A743" s="2302"/>
      <c r="B743" s="2302"/>
      <c r="C743" s="2302"/>
      <c r="D743" s="2302"/>
      <c r="E743" s="2302"/>
      <c r="F743" s="2302"/>
      <c r="G743" s="2302"/>
      <c r="H743" s="2302"/>
      <c r="I743" s="2302"/>
      <c r="J743" s="2302"/>
      <c r="K743" s="2302"/>
    </row>
    <row r="744" spans="1:11">
      <c r="A744" s="2302"/>
      <c r="B744" s="2302"/>
      <c r="C744" s="2302"/>
      <c r="D744" s="2302"/>
      <c r="E744" s="2302"/>
      <c r="F744" s="2302"/>
      <c r="G744" s="2302"/>
      <c r="H744" s="2302"/>
      <c r="I744" s="2302"/>
      <c r="J744" s="2302"/>
      <c r="K744" s="2302"/>
    </row>
    <row r="745" spans="1:11">
      <c r="A745" s="2302"/>
      <c r="B745" s="2302"/>
      <c r="C745" s="2302"/>
      <c r="D745" s="2302"/>
      <c r="E745" s="2302"/>
      <c r="F745" s="2302"/>
      <c r="G745" s="2302"/>
      <c r="H745" s="2302"/>
      <c r="I745" s="2302"/>
      <c r="J745" s="2302"/>
      <c r="K745" s="2302"/>
    </row>
    <row r="746" spans="1:11">
      <c r="A746" s="2302"/>
      <c r="B746" s="2302"/>
      <c r="C746" s="2302"/>
      <c r="D746" s="2302"/>
      <c r="E746" s="2302"/>
      <c r="F746" s="2302"/>
      <c r="G746" s="2302"/>
      <c r="H746" s="2302"/>
      <c r="I746" s="2302"/>
      <c r="J746" s="2302"/>
      <c r="K746" s="2302"/>
    </row>
    <row r="747" spans="1:11">
      <c r="A747" s="2302"/>
      <c r="B747" s="2302"/>
      <c r="C747" s="2302"/>
      <c r="D747" s="2302"/>
      <c r="E747" s="2302"/>
      <c r="F747" s="2302"/>
      <c r="G747" s="2302"/>
      <c r="H747" s="2302"/>
      <c r="I747" s="2302"/>
      <c r="J747" s="2302"/>
      <c r="K747" s="2302"/>
    </row>
    <row r="748" spans="1:11">
      <c r="A748" s="2302"/>
      <c r="B748" s="2302"/>
      <c r="C748" s="2302"/>
      <c r="D748" s="2302"/>
      <c r="E748" s="2302"/>
      <c r="F748" s="2302"/>
      <c r="G748" s="2302"/>
      <c r="H748" s="2302"/>
      <c r="I748" s="2302"/>
      <c r="J748" s="2302"/>
      <c r="K748" s="2302"/>
    </row>
    <row r="749" spans="1:11">
      <c r="A749" s="2302"/>
      <c r="B749" s="2302"/>
      <c r="C749" s="2302"/>
      <c r="D749" s="2302"/>
      <c r="E749" s="2302"/>
      <c r="F749" s="2302"/>
      <c r="G749" s="2302"/>
      <c r="H749" s="2302"/>
      <c r="I749" s="2302"/>
      <c r="J749" s="2302"/>
      <c r="K749" s="2302"/>
    </row>
    <row r="750" spans="1:11">
      <c r="A750" s="2302"/>
      <c r="B750" s="2302"/>
      <c r="C750" s="2302"/>
      <c r="D750" s="2302"/>
      <c r="E750" s="2302"/>
      <c r="F750" s="2302"/>
      <c r="G750" s="2302"/>
      <c r="H750" s="2302"/>
      <c r="I750" s="2302"/>
      <c r="J750" s="2302"/>
      <c r="K750" s="2302"/>
    </row>
    <row r="751" spans="1:11">
      <c r="A751" s="2302"/>
      <c r="B751" s="2302"/>
      <c r="C751" s="2302"/>
      <c r="D751" s="2302"/>
      <c r="E751" s="2302"/>
      <c r="F751" s="2302"/>
      <c r="G751" s="2302"/>
      <c r="H751" s="2302"/>
      <c r="I751" s="2302"/>
      <c r="J751" s="2302"/>
      <c r="K751" s="2302"/>
    </row>
    <row r="752" spans="1:11">
      <c r="A752" s="2302"/>
      <c r="B752" s="2302"/>
      <c r="C752" s="2302"/>
      <c r="D752" s="2302"/>
      <c r="E752" s="2302"/>
      <c r="F752" s="2302"/>
      <c r="G752" s="2302"/>
      <c r="H752" s="2302"/>
      <c r="I752" s="2302"/>
      <c r="J752" s="2302"/>
      <c r="K752" s="2302"/>
    </row>
    <row r="753" spans="1:11">
      <c r="A753" s="2302"/>
      <c r="B753" s="2302"/>
      <c r="C753" s="2302"/>
      <c r="D753" s="2302"/>
      <c r="E753" s="2302"/>
      <c r="F753" s="2302"/>
      <c r="G753" s="2302"/>
      <c r="H753" s="2302"/>
      <c r="I753" s="2302"/>
      <c r="J753" s="2302"/>
      <c r="K753" s="2302"/>
    </row>
    <row r="754" spans="1:11">
      <c r="A754" s="2302"/>
      <c r="B754" s="2302"/>
      <c r="C754" s="2302"/>
      <c r="D754" s="2302"/>
      <c r="E754" s="2302"/>
      <c r="F754" s="2302"/>
      <c r="G754" s="2302"/>
      <c r="H754" s="2302"/>
      <c r="I754" s="2302"/>
      <c r="J754" s="2302"/>
      <c r="K754" s="2302"/>
    </row>
    <row r="755" spans="1:11">
      <c r="A755" s="2302"/>
      <c r="B755" s="2302"/>
      <c r="C755" s="2302"/>
      <c r="D755" s="2302"/>
      <c r="E755" s="2302"/>
      <c r="F755" s="2302"/>
      <c r="G755" s="2302"/>
      <c r="H755" s="2302"/>
      <c r="I755" s="2302"/>
      <c r="J755" s="2302"/>
      <c r="K755" s="2302"/>
    </row>
    <row r="756" spans="1:11">
      <c r="A756" s="2302"/>
      <c r="B756" s="2302"/>
      <c r="C756" s="2302"/>
      <c r="D756" s="2302"/>
      <c r="E756" s="2302"/>
      <c r="F756" s="2302"/>
      <c r="G756" s="2302"/>
      <c r="H756" s="2302"/>
      <c r="I756" s="2302"/>
      <c r="J756" s="2302"/>
      <c r="K756" s="2302"/>
    </row>
    <row r="757" spans="1:11">
      <c r="A757" s="2302"/>
      <c r="B757" s="2302"/>
      <c r="C757" s="2302"/>
      <c r="D757" s="2302"/>
      <c r="E757" s="2302"/>
      <c r="F757" s="2302"/>
      <c r="G757" s="2302"/>
      <c r="H757" s="2302"/>
      <c r="I757" s="2302"/>
      <c r="J757" s="2302"/>
      <c r="K757" s="2302"/>
    </row>
    <row r="758" spans="1:11">
      <c r="A758" s="2302"/>
      <c r="B758" s="2302"/>
      <c r="C758" s="2302"/>
      <c r="D758" s="2302"/>
      <c r="E758" s="2302"/>
      <c r="F758" s="2302"/>
      <c r="G758" s="2302"/>
      <c r="H758" s="2302"/>
      <c r="I758" s="2302"/>
      <c r="J758" s="2302"/>
      <c r="K758" s="2302"/>
    </row>
    <row r="759" spans="1:11">
      <c r="A759" s="2302"/>
      <c r="B759" s="2302"/>
      <c r="C759" s="2302"/>
      <c r="D759" s="2302"/>
      <c r="E759" s="2302"/>
      <c r="F759" s="2302"/>
      <c r="G759" s="2302"/>
      <c r="H759" s="2302"/>
      <c r="I759" s="2302"/>
      <c r="J759" s="2302"/>
      <c r="K759" s="2302"/>
    </row>
    <row r="760" spans="1:11">
      <c r="A760" s="2302"/>
      <c r="B760" s="2302"/>
      <c r="C760" s="2302"/>
      <c r="D760" s="2302"/>
      <c r="E760" s="2302"/>
      <c r="F760" s="2302"/>
      <c r="G760" s="2302"/>
      <c r="H760" s="2302"/>
      <c r="I760" s="2302"/>
      <c r="J760" s="2302"/>
      <c r="K760" s="2302"/>
    </row>
    <row r="761" spans="1:11">
      <c r="A761" s="2302"/>
      <c r="B761" s="2302"/>
      <c r="C761" s="2302"/>
      <c r="D761" s="2302"/>
      <c r="E761" s="2302"/>
      <c r="F761" s="2302"/>
      <c r="G761" s="2302"/>
      <c r="H761" s="2302"/>
      <c r="I761" s="2302"/>
      <c r="J761" s="2302"/>
      <c r="K761" s="2302"/>
    </row>
    <row r="762" spans="1:11">
      <c r="A762" s="2302"/>
      <c r="B762" s="2302"/>
      <c r="C762" s="2302"/>
      <c r="D762" s="2302"/>
      <c r="E762" s="2302"/>
      <c r="F762" s="2302"/>
      <c r="G762" s="2302"/>
      <c r="H762" s="2302"/>
      <c r="I762" s="2302"/>
      <c r="J762" s="2302"/>
      <c r="K762" s="2302"/>
    </row>
    <row r="763" spans="1:11">
      <c r="A763" s="2302"/>
      <c r="B763" s="2302"/>
      <c r="C763" s="2302"/>
      <c r="D763" s="2302"/>
      <c r="E763" s="2302"/>
      <c r="F763" s="2302"/>
      <c r="G763" s="2302"/>
      <c r="H763" s="2302"/>
      <c r="I763" s="2302"/>
      <c r="J763" s="2302"/>
      <c r="K763" s="2302"/>
    </row>
    <row r="764" spans="1:11">
      <c r="A764" s="2302"/>
      <c r="B764" s="2302"/>
      <c r="C764" s="2302"/>
      <c r="D764" s="2302"/>
      <c r="E764" s="2302"/>
      <c r="F764" s="2302"/>
      <c r="G764" s="2302"/>
      <c r="H764" s="2302"/>
      <c r="I764" s="2302"/>
      <c r="J764" s="2302"/>
      <c r="K764" s="2302"/>
    </row>
    <row r="765" spans="1:11">
      <c r="A765" s="2302"/>
      <c r="B765" s="2302"/>
      <c r="C765" s="2302"/>
      <c r="D765" s="2302"/>
      <c r="E765" s="2302"/>
      <c r="F765" s="2302"/>
      <c r="G765" s="2302"/>
      <c r="H765" s="2302"/>
      <c r="I765" s="2302"/>
      <c r="J765" s="2302"/>
      <c r="K765" s="2302"/>
    </row>
    <row r="766" spans="1:11">
      <c r="A766" s="2302"/>
      <c r="B766" s="2302"/>
      <c r="C766" s="2302"/>
      <c r="D766" s="2302"/>
      <c r="E766" s="2302"/>
      <c r="F766" s="2302"/>
      <c r="G766" s="2302"/>
      <c r="H766" s="2302"/>
      <c r="I766" s="2302"/>
      <c r="J766" s="2302"/>
      <c r="K766" s="2302"/>
    </row>
    <row r="767" spans="1:11">
      <c r="A767" s="2302"/>
      <c r="B767" s="2302"/>
      <c r="C767" s="2302"/>
      <c r="D767" s="2302"/>
      <c r="E767" s="2302"/>
      <c r="F767" s="2302"/>
      <c r="G767" s="2302"/>
      <c r="H767" s="2302"/>
      <c r="I767" s="2302"/>
      <c r="J767" s="2302"/>
      <c r="K767" s="2302"/>
    </row>
    <row r="768" spans="1:11">
      <c r="A768" s="2302"/>
      <c r="B768" s="2302"/>
      <c r="C768" s="2302"/>
      <c r="D768" s="2302"/>
      <c r="E768" s="2302"/>
      <c r="F768" s="2302"/>
      <c r="G768" s="2302"/>
      <c r="H768" s="2302"/>
      <c r="I768" s="2302"/>
      <c r="J768" s="2302"/>
      <c r="K768" s="2302"/>
    </row>
    <row r="769" spans="1:11">
      <c r="A769" s="2302"/>
      <c r="B769" s="2302"/>
      <c r="C769" s="2302"/>
      <c r="D769" s="2302"/>
      <c r="E769" s="2302"/>
      <c r="F769" s="2302"/>
      <c r="G769" s="2302"/>
      <c r="H769" s="2302"/>
      <c r="I769" s="2302"/>
      <c r="J769" s="2302"/>
      <c r="K769" s="2302"/>
    </row>
    <row r="770" spans="1:11">
      <c r="A770" s="2302"/>
      <c r="B770" s="2302"/>
      <c r="C770" s="2302"/>
      <c r="D770" s="2302"/>
      <c r="E770" s="2302"/>
      <c r="F770" s="2302"/>
      <c r="G770" s="2302"/>
      <c r="H770" s="2302"/>
      <c r="I770" s="2302"/>
      <c r="J770" s="2302"/>
      <c r="K770" s="2302"/>
    </row>
    <row r="771" spans="1:11">
      <c r="A771" s="2302"/>
      <c r="B771" s="2302"/>
      <c r="C771" s="2302"/>
      <c r="D771" s="2302"/>
      <c r="E771" s="2302"/>
      <c r="F771" s="2302"/>
      <c r="G771" s="2302"/>
      <c r="H771" s="2302"/>
      <c r="I771" s="2302"/>
      <c r="J771" s="2302"/>
      <c r="K771" s="2302"/>
    </row>
    <row r="772" spans="1:11">
      <c r="A772" s="2302"/>
      <c r="B772" s="2302"/>
      <c r="C772" s="2302"/>
      <c r="D772" s="2302"/>
      <c r="E772" s="2302"/>
      <c r="F772" s="2302"/>
      <c r="G772" s="2302"/>
      <c r="H772" s="2302"/>
      <c r="I772" s="2302"/>
      <c r="J772" s="2302"/>
      <c r="K772" s="2302"/>
    </row>
    <row r="773" spans="1:11">
      <c r="A773" s="2302"/>
      <c r="B773" s="2302"/>
      <c r="C773" s="2302"/>
      <c r="D773" s="2302"/>
      <c r="E773" s="2302"/>
      <c r="F773" s="2302"/>
      <c r="G773" s="2302"/>
      <c r="H773" s="2302"/>
      <c r="I773" s="2302"/>
      <c r="J773" s="2302"/>
      <c r="K773" s="2302"/>
    </row>
    <row r="774" spans="1:11">
      <c r="A774" s="2302"/>
      <c r="B774" s="2302"/>
      <c r="C774" s="2302"/>
      <c r="D774" s="2302"/>
      <c r="E774" s="2302"/>
      <c r="F774" s="2302"/>
      <c r="G774" s="2302"/>
      <c r="H774" s="2302"/>
      <c r="I774" s="2302"/>
      <c r="J774" s="2302"/>
      <c r="K774" s="2302"/>
    </row>
    <row r="775" spans="1:11">
      <c r="A775" s="2302"/>
      <c r="B775" s="2302"/>
      <c r="C775" s="2302"/>
      <c r="D775" s="2302"/>
      <c r="E775" s="2302"/>
      <c r="F775" s="2302"/>
      <c r="G775" s="2302"/>
      <c r="H775" s="2302"/>
      <c r="I775" s="2302"/>
      <c r="J775" s="2302"/>
      <c r="K775" s="2302"/>
    </row>
    <row r="776" spans="1:11">
      <c r="A776" s="2302"/>
      <c r="B776" s="2302"/>
      <c r="C776" s="2302"/>
      <c r="D776" s="2302"/>
      <c r="E776" s="2302"/>
      <c r="F776" s="2302"/>
      <c r="G776" s="2302"/>
      <c r="H776" s="2302"/>
      <c r="I776" s="2302"/>
      <c r="J776" s="2302"/>
      <c r="K776" s="2302"/>
    </row>
    <row r="777" spans="1:11">
      <c r="A777" s="2302"/>
      <c r="B777" s="2302"/>
      <c r="C777" s="2302"/>
      <c r="D777" s="2302"/>
      <c r="E777" s="2302"/>
      <c r="F777" s="2302"/>
      <c r="G777" s="2302"/>
      <c r="H777" s="2302"/>
      <c r="I777" s="2302"/>
      <c r="J777" s="2302"/>
      <c r="K777" s="2302"/>
    </row>
    <row r="778" spans="1:11">
      <c r="A778" s="2302"/>
      <c r="B778" s="2302"/>
      <c r="C778" s="2302"/>
      <c r="D778" s="2302"/>
      <c r="E778" s="2302"/>
      <c r="F778" s="2302"/>
      <c r="G778" s="2302"/>
      <c r="H778" s="2302"/>
      <c r="I778" s="2302"/>
      <c r="J778" s="2302"/>
      <c r="K778" s="2302"/>
    </row>
    <row r="779" spans="1:11">
      <c r="A779" s="2302"/>
      <c r="B779" s="2302"/>
      <c r="C779" s="2302"/>
      <c r="D779" s="2302"/>
      <c r="E779" s="2302"/>
      <c r="F779" s="2302"/>
      <c r="G779" s="2302"/>
      <c r="H779" s="2302"/>
      <c r="I779" s="2302"/>
      <c r="J779" s="2302"/>
      <c r="K779" s="2302"/>
    </row>
    <row r="780" spans="1:11">
      <c r="A780" s="2302"/>
      <c r="B780" s="2302"/>
      <c r="C780" s="2302"/>
      <c r="D780" s="2302"/>
      <c r="E780" s="2302"/>
      <c r="F780" s="2302"/>
      <c r="G780" s="2302"/>
      <c r="H780" s="2302"/>
      <c r="I780" s="2302"/>
      <c r="J780" s="2302"/>
      <c r="K780" s="2302"/>
    </row>
    <row r="781" spans="1:11">
      <c r="A781" s="2302"/>
      <c r="B781" s="2302"/>
      <c r="C781" s="2302"/>
      <c r="D781" s="2302"/>
      <c r="E781" s="2302"/>
      <c r="F781" s="2302"/>
      <c r="G781" s="2302"/>
      <c r="H781" s="2302"/>
      <c r="I781" s="2302"/>
      <c r="J781" s="2302"/>
      <c r="K781" s="2302"/>
    </row>
    <row r="782" spans="1:11">
      <c r="A782" s="2302"/>
      <c r="B782" s="2302"/>
      <c r="C782" s="2302"/>
      <c r="D782" s="2302"/>
      <c r="E782" s="2302"/>
      <c r="F782" s="2302"/>
      <c r="G782" s="2302"/>
      <c r="H782" s="2302"/>
      <c r="I782" s="2302"/>
      <c r="J782" s="2302"/>
      <c r="K782" s="2302"/>
    </row>
    <row r="783" spans="1:11">
      <c r="A783" s="2302"/>
      <c r="B783" s="2302"/>
      <c r="C783" s="2302"/>
      <c r="D783" s="2302"/>
      <c r="E783" s="2302"/>
      <c r="F783" s="2302"/>
      <c r="G783" s="2302"/>
      <c r="H783" s="2302"/>
      <c r="I783" s="2302"/>
      <c r="J783" s="2302"/>
      <c r="K783" s="2302"/>
    </row>
    <row r="784" spans="1:11">
      <c r="A784" s="2302"/>
      <c r="B784" s="2302"/>
      <c r="C784" s="2302"/>
      <c r="D784" s="2302"/>
      <c r="E784" s="2302"/>
      <c r="F784" s="2302"/>
      <c r="G784" s="2302"/>
      <c r="H784" s="2302"/>
      <c r="I784" s="2302"/>
      <c r="J784" s="2302"/>
      <c r="K784" s="2302"/>
    </row>
    <row r="785" spans="1:11">
      <c r="A785" s="2302"/>
      <c r="B785" s="2302"/>
      <c r="C785" s="2302"/>
      <c r="D785" s="2302"/>
      <c r="E785" s="2302"/>
      <c r="F785" s="2302"/>
      <c r="G785" s="2302"/>
      <c r="H785" s="2302"/>
      <c r="I785" s="2302"/>
      <c r="J785" s="2302"/>
      <c r="K785" s="2302"/>
    </row>
    <row r="786" spans="1:11">
      <c r="A786" s="2302"/>
      <c r="B786" s="2302"/>
      <c r="C786" s="2302"/>
      <c r="D786" s="2302"/>
      <c r="E786" s="2302"/>
      <c r="F786" s="2302"/>
      <c r="G786" s="2302"/>
      <c r="H786" s="2302"/>
      <c r="I786" s="2302"/>
      <c r="J786" s="2302"/>
      <c r="K786" s="2302"/>
    </row>
    <row r="787" spans="1:11">
      <c r="A787" s="2302"/>
      <c r="B787" s="2302"/>
      <c r="C787" s="2302"/>
      <c r="D787" s="2302"/>
      <c r="E787" s="2302"/>
      <c r="F787" s="2302"/>
      <c r="G787" s="2302"/>
      <c r="H787" s="2302"/>
      <c r="I787" s="2302"/>
      <c r="J787" s="2302"/>
      <c r="K787" s="2302"/>
    </row>
    <row r="788" spans="1:11">
      <c r="A788" s="2302"/>
      <c r="B788" s="2302"/>
      <c r="C788" s="2302"/>
      <c r="D788" s="2302"/>
      <c r="E788" s="2302"/>
      <c r="F788" s="2302"/>
      <c r="G788" s="2302"/>
      <c r="H788" s="2302"/>
      <c r="I788" s="2302"/>
      <c r="J788" s="2302"/>
      <c r="K788" s="2302"/>
    </row>
    <row r="789" spans="1:11">
      <c r="A789" s="2302"/>
      <c r="B789" s="2302"/>
      <c r="C789" s="2302"/>
      <c r="D789" s="2302"/>
      <c r="E789" s="2302"/>
      <c r="F789" s="2302"/>
      <c r="G789" s="2302"/>
      <c r="H789" s="2302"/>
      <c r="I789" s="2302"/>
      <c r="J789" s="2302"/>
      <c r="K789" s="2302"/>
    </row>
    <row r="790" spans="1:11">
      <c r="A790" s="2302"/>
      <c r="B790" s="2302"/>
      <c r="C790" s="2302"/>
      <c r="D790" s="2302"/>
      <c r="E790" s="2302"/>
      <c r="F790" s="2302"/>
      <c r="G790" s="2302"/>
      <c r="H790" s="2302"/>
      <c r="I790" s="2302"/>
      <c r="J790" s="2302"/>
      <c r="K790" s="2302"/>
    </row>
    <row r="791" spans="1:11">
      <c r="A791" s="2302"/>
      <c r="B791" s="2302"/>
      <c r="C791" s="2302"/>
      <c r="D791" s="2302"/>
      <c r="E791" s="2302"/>
      <c r="F791" s="2302"/>
      <c r="G791" s="2302"/>
      <c r="H791" s="2302"/>
      <c r="I791" s="2302"/>
      <c r="J791" s="2302"/>
      <c r="K791" s="2302"/>
    </row>
    <row r="792" spans="1:11">
      <c r="A792" s="2302"/>
      <c r="B792" s="2302"/>
      <c r="C792" s="2302"/>
      <c r="D792" s="2302"/>
      <c r="E792" s="2302"/>
      <c r="F792" s="2302"/>
      <c r="G792" s="2302"/>
      <c r="H792" s="2302"/>
      <c r="I792" s="2302"/>
      <c r="J792" s="2302"/>
      <c r="K792" s="2302"/>
    </row>
    <row r="793" spans="1:11">
      <c r="A793" s="2302"/>
      <c r="B793" s="2302"/>
      <c r="C793" s="2302"/>
      <c r="D793" s="2302"/>
      <c r="E793" s="2302"/>
      <c r="F793" s="2302"/>
      <c r="G793" s="2302"/>
      <c r="H793" s="2302"/>
      <c r="I793" s="2302"/>
      <c r="J793" s="2302"/>
      <c r="K793" s="2302"/>
    </row>
    <row r="794" spans="1:11">
      <c r="A794" s="2302"/>
      <c r="B794" s="2302"/>
      <c r="C794" s="2302"/>
      <c r="D794" s="2302"/>
      <c r="E794" s="2302"/>
      <c r="F794" s="2302"/>
      <c r="G794" s="2302"/>
      <c r="H794" s="2302"/>
      <c r="I794" s="2302"/>
      <c r="J794" s="2302"/>
      <c r="K794" s="2302"/>
    </row>
    <row r="795" spans="1:11">
      <c r="A795" s="2302"/>
      <c r="B795" s="2302"/>
      <c r="C795" s="2302"/>
      <c r="D795" s="2302"/>
      <c r="E795" s="2302"/>
      <c r="F795" s="2302"/>
      <c r="G795" s="2302"/>
      <c r="H795" s="2302"/>
      <c r="I795" s="2302"/>
      <c r="J795" s="2302"/>
      <c r="K795" s="2302"/>
    </row>
    <row r="796" spans="1:11">
      <c r="A796" s="2302"/>
      <c r="B796" s="2302"/>
      <c r="C796" s="2302"/>
      <c r="D796" s="2302"/>
      <c r="E796" s="2302"/>
      <c r="F796" s="2302"/>
      <c r="G796" s="2302"/>
      <c r="H796" s="2302"/>
      <c r="I796" s="2302"/>
      <c r="J796" s="2302"/>
      <c r="K796" s="2302"/>
    </row>
    <row r="797" spans="1:11">
      <c r="A797" s="2302"/>
      <c r="B797" s="2302"/>
      <c r="C797" s="2302"/>
      <c r="D797" s="2302"/>
      <c r="E797" s="2302"/>
      <c r="F797" s="2302"/>
      <c r="G797" s="2302"/>
      <c r="H797" s="2302"/>
      <c r="I797" s="2302"/>
      <c r="J797" s="2302"/>
      <c r="K797" s="2302"/>
    </row>
    <row r="798" spans="1:11">
      <c r="A798" s="2302"/>
      <c r="B798" s="2302"/>
      <c r="C798" s="2302"/>
      <c r="D798" s="2302"/>
      <c r="E798" s="2302"/>
      <c r="F798" s="2302"/>
      <c r="G798" s="2302"/>
      <c r="H798" s="2302"/>
      <c r="I798" s="2302"/>
      <c r="J798" s="2302"/>
      <c r="K798" s="2302"/>
    </row>
    <row r="799" spans="1:11">
      <c r="A799" s="2302"/>
      <c r="B799" s="2302"/>
      <c r="C799" s="2302"/>
      <c r="D799" s="2302"/>
      <c r="E799" s="2302"/>
      <c r="F799" s="2302"/>
      <c r="G799" s="2302"/>
      <c r="H799" s="2302"/>
      <c r="I799" s="2302"/>
      <c r="J799" s="2302"/>
      <c r="K799" s="2302"/>
    </row>
    <row r="800" spans="1:11">
      <c r="A800" s="2302"/>
      <c r="B800" s="2302"/>
      <c r="C800" s="2302"/>
      <c r="D800" s="2302"/>
      <c r="E800" s="2302"/>
      <c r="F800" s="2302"/>
      <c r="G800" s="2302"/>
      <c r="H800" s="2302"/>
      <c r="I800" s="2302"/>
      <c r="J800" s="2302"/>
      <c r="K800" s="2302"/>
    </row>
    <row r="801" spans="1:11">
      <c r="A801" s="2302"/>
      <c r="B801" s="2302"/>
      <c r="C801" s="2302"/>
      <c r="D801" s="2302"/>
      <c r="E801" s="2302"/>
      <c r="F801" s="2302"/>
      <c r="G801" s="2302"/>
      <c r="H801" s="2302"/>
      <c r="I801" s="2302"/>
      <c r="J801" s="2302"/>
      <c r="K801" s="2302"/>
    </row>
    <row r="802" spans="1:11">
      <c r="A802" s="2302"/>
      <c r="B802" s="2302"/>
      <c r="C802" s="2302"/>
      <c r="D802" s="2302"/>
      <c r="E802" s="2302"/>
      <c r="F802" s="2302"/>
      <c r="G802" s="2302"/>
      <c r="H802" s="2302"/>
      <c r="I802" s="2302"/>
      <c r="J802" s="2302"/>
      <c r="K802" s="2302"/>
    </row>
    <row r="803" spans="1:11">
      <c r="A803" s="2302"/>
      <c r="B803" s="2302"/>
      <c r="C803" s="2302"/>
      <c r="D803" s="2302"/>
      <c r="E803" s="2302"/>
      <c r="F803" s="2302"/>
      <c r="G803" s="2302"/>
      <c r="H803" s="2302"/>
      <c r="I803" s="2302"/>
      <c r="J803" s="2302"/>
      <c r="K803" s="2302"/>
    </row>
    <row r="804" spans="1:11">
      <c r="A804" s="2302"/>
      <c r="B804" s="2302"/>
      <c r="C804" s="2302"/>
      <c r="D804" s="2302"/>
      <c r="E804" s="2302"/>
      <c r="F804" s="2302"/>
      <c r="G804" s="2302"/>
      <c r="H804" s="2302"/>
      <c r="I804" s="2302"/>
      <c r="J804" s="2302"/>
      <c r="K804" s="2302"/>
    </row>
    <row r="805" spans="1:11">
      <c r="A805" s="2302"/>
      <c r="B805" s="2302"/>
      <c r="C805" s="2302"/>
      <c r="D805" s="2302"/>
      <c r="E805" s="2302"/>
      <c r="F805" s="2302"/>
      <c r="G805" s="2302"/>
      <c r="H805" s="2302"/>
      <c r="I805" s="2302"/>
      <c r="J805" s="2302"/>
      <c r="K805" s="2302"/>
    </row>
    <row r="806" spans="1:11">
      <c r="A806" s="2302"/>
      <c r="B806" s="2302"/>
      <c r="C806" s="2302"/>
      <c r="D806" s="2302"/>
      <c r="E806" s="2302"/>
      <c r="F806" s="2302"/>
      <c r="G806" s="2302"/>
      <c r="H806" s="2302"/>
      <c r="I806" s="2302"/>
      <c r="J806" s="2302"/>
      <c r="K806" s="2302"/>
    </row>
    <row r="807" spans="1:11">
      <c r="A807" s="2302"/>
      <c r="B807" s="2302"/>
      <c r="C807" s="2302"/>
      <c r="D807" s="2302"/>
      <c r="E807" s="2302"/>
      <c r="F807" s="2302"/>
      <c r="G807" s="2302"/>
      <c r="H807" s="2302"/>
      <c r="I807" s="2302"/>
      <c r="J807" s="2302"/>
      <c r="K807" s="2302"/>
    </row>
    <row r="808" spans="1:11">
      <c r="A808" s="2302"/>
      <c r="B808" s="2302"/>
      <c r="C808" s="2302"/>
      <c r="D808" s="2302"/>
      <c r="E808" s="2302"/>
      <c r="F808" s="2302"/>
      <c r="G808" s="2302"/>
      <c r="H808" s="2302"/>
      <c r="I808" s="2302"/>
      <c r="J808" s="2302"/>
      <c r="K808" s="2302"/>
    </row>
    <row r="809" spans="1:11">
      <c r="A809" s="2302"/>
      <c r="B809" s="2302"/>
      <c r="C809" s="2302"/>
      <c r="D809" s="2302"/>
      <c r="E809" s="2302"/>
      <c r="F809" s="2302"/>
      <c r="G809" s="2302"/>
      <c r="H809" s="2302"/>
      <c r="I809" s="2302"/>
      <c r="J809" s="2302"/>
      <c r="K809" s="2302"/>
    </row>
    <row r="810" spans="1:11">
      <c r="A810" s="2302"/>
      <c r="B810" s="2302"/>
      <c r="C810" s="2302"/>
      <c r="D810" s="2302"/>
      <c r="E810" s="2302"/>
      <c r="F810" s="2302"/>
      <c r="G810" s="2302"/>
      <c r="H810" s="2302"/>
      <c r="I810" s="2302"/>
      <c r="J810" s="2302"/>
      <c r="K810" s="2302"/>
    </row>
    <row r="811" spans="1:11">
      <c r="A811" s="2302"/>
      <c r="B811" s="2302"/>
      <c r="C811" s="2302"/>
      <c r="D811" s="2302"/>
      <c r="E811" s="2302"/>
      <c r="F811" s="2302"/>
      <c r="G811" s="2302"/>
      <c r="H811" s="2302"/>
      <c r="I811" s="2302"/>
      <c r="J811" s="2302"/>
      <c r="K811" s="2302"/>
    </row>
    <row r="812" spans="1:11">
      <c r="A812" s="2302"/>
      <c r="B812" s="2302"/>
      <c r="C812" s="2302"/>
      <c r="D812" s="2302"/>
      <c r="E812" s="2302"/>
      <c r="F812" s="2302"/>
      <c r="G812" s="2302"/>
      <c r="H812" s="2302"/>
      <c r="I812" s="2302"/>
      <c r="J812" s="2302"/>
      <c r="K812" s="2302"/>
    </row>
    <row r="813" spans="1:11">
      <c r="A813" s="2302"/>
      <c r="B813" s="2302"/>
      <c r="C813" s="2302"/>
      <c r="D813" s="2302"/>
      <c r="E813" s="2302"/>
      <c r="F813" s="2302"/>
      <c r="G813" s="2302"/>
      <c r="H813" s="2302"/>
      <c r="I813" s="2302"/>
      <c r="J813" s="2302"/>
      <c r="K813" s="2302"/>
    </row>
    <row r="814" spans="1:11">
      <c r="A814" s="2302"/>
      <c r="B814" s="2302"/>
      <c r="C814" s="2302"/>
      <c r="D814" s="2302"/>
      <c r="E814" s="2302"/>
      <c r="F814" s="2302"/>
      <c r="G814" s="2302"/>
      <c r="H814" s="2302"/>
      <c r="I814" s="2302"/>
      <c r="J814" s="2302"/>
      <c r="K814" s="2302"/>
    </row>
    <row r="815" spans="1:11">
      <c r="A815" s="2302"/>
      <c r="B815" s="2302"/>
      <c r="C815" s="2302"/>
      <c r="D815" s="2302"/>
      <c r="E815" s="2302"/>
      <c r="F815" s="2302"/>
      <c r="G815" s="2302"/>
      <c r="H815" s="2302"/>
      <c r="I815" s="2302"/>
      <c r="J815" s="2302"/>
      <c r="K815" s="2302"/>
    </row>
    <row r="816" spans="1:11">
      <c r="A816" s="2302"/>
      <c r="B816" s="2302"/>
      <c r="C816" s="2302"/>
      <c r="D816" s="2302"/>
      <c r="E816" s="2302"/>
      <c r="F816" s="2302"/>
      <c r="G816" s="2302"/>
      <c r="H816" s="2302"/>
      <c r="I816" s="2302"/>
      <c r="J816" s="2302"/>
      <c r="K816" s="2302"/>
    </row>
    <row r="817" spans="1:11">
      <c r="A817" s="2302"/>
      <c r="B817" s="2302"/>
      <c r="C817" s="2302"/>
      <c r="D817" s="2302"/>
      <c r="E817" s="2302"/>
      <c r="F817" s="2302"/>
      <c r="G817" s="2302"/>
      <c r="H817" s="2302"/>
      <c r="I817" s="2302"/>
      <c r="J817" s="2302"/>
      <c r="K817" s="2302"/>
    </row>
    <row r="818" spans="1:11">
      <c r="A818" s="2302"/>
      <c r="B818" s="2302"/>
      <c r="C818" s="2302"/>
      <c r="D818" s="2302"/>
      <c r="E818" s="2302"/>
      <c r="F818" s="2302"/>
      <c r="G818" s="2302"/>
      <c r="H818" s="2302"/>
      <c r="I818" s="2302"/>
      <c r="J818" s="2302"/>
      <c r="K818" s="2302"/>
    </row>
    <row r="819" spans="1:11">
      <c r="A819" s="2302"/>
      <c r="B819" s="2302"/>
      <c r="C819" s="2302"/>
      <c r="D819" s="2302"/>
      <c r="E819" s="2302"/>
      <c r="F819" s="2302"/>
      <c r="G819" s="2302"/>
      <c r="H819" s="2302"/>
      <c r="I819" s="2302"/>
      <c r="J819" s="2302"/>
      <c r="K819" s="2302"/>
    </row>
    <row r="820" spans="1:11">
      <c r="A820" s="2302"/>
      <c r="B820" s="2302"/>
      <c r="C820" s="2302"/>
      <c r="D820" s="2302"/>
      <c r="E820" s="2302"/>
      <c r="F820" s="2302"/>
      <c r="G820" s="2302"/>
      <c r="H820" s="2302"/>
      <c r="I820" s="2302"/>
      <c r="J820" s="2302"/>
      <c r="K820" s="2302"/>
    </row>
    <row r="821" spans="1:11">
      <c r="A821" s="2302"/>
      <c r="B821" s="2302"/>
      <c r="C821" s="2302"/>
      <c r="D821" s="2302"/>
      <c r="E821" s="2302"/>
      <c r="F821" s="2302"/>
      <c r="G821" s="2302"/>
      <c r="H821" s="2302"/>
      <c r="I821" s="2302"/>
      <c r="J821" s="2302"/>
      <c r="K821" s="2302"/>
    </row>
    <row r="822" spans="1:11">
      <c r="A822" s="2302"/>
      <c r="B822" s="2302"/>
      <c r="C822" s="2302"/>
      <c r="D822" s="2302"/>
      <c r="E822" s="2302"/>
      <c r="F822" s="2302"/>
      <c r="G822" s="2302"/>
      <c r="H822" s="2302"/>
      <c r="I822" s="2302"/>
      <c r="J822" s="2302"/>
      <c r="K822" s="2302"/>
    </row>
    <row r="823" spans="1:11">
      <c r="A823" s="2302"/>
      <c r="B823" s="2302"/>
      <c r="C823" s="2302"/>
      <c r="D823" s="2302"/>
      <c r="E823" s="2302"/>
      <c r="F823" s="2302"/>
      <c r="G823" s="2302"/>
      <c r="H823" s="2302"/>
      <c r="I823" s="2302"/>
      <c r="J823" s="2302"/>
      <c r="K823" s="2302"/>
    </row>
    <row r="824" spans="1:11">
      <c r="A824" s="2302"/>
      <c r="B824" s="2302"/>
      <c r="C824" s="2302"/>
      <c r="D824" s="2302"/>
      <c r="E824" s="2302"/>
      <c r="F824" s="2302"/>
      <c r="G824" s="2302"/>
      <c r="H824" s="2302"/>
      <c r="I824" s="2302"/>
      <c r="J824" s="2302"/>
      <c r="K824" s="2302"/>
    </row>
    <row r="825" spans="1:11">
      <c r="A825" s="2302"/>
      <c r="B825" s="2302"/>
      <c r="C825" s="2302"/>
      <c r="D825" s="2302"/>
      <c r="E825" s="2302"/>
      <c r="F825" s="2302"/>
      <c r="G825" s="2302"/>
      <c r="H825" s="2302"/>
      <c r="I825" s="2302"/>
      <c r="J825" s="2302"/>
      <c r="K825" s="2302"/>
    </row>
    <row r="826" spans="1:11">
      <c r="A826" s="2302"/>
      <c r="B826" s="2302"/>
      <c r="C826" s="2302"/>
      <c r="D826" s="2302"/>
      <c r="E826" s="2302"/>
      <c r="F826" s="2302"/>
      <c r="G826" s="2302"/>
      <c r="H826" s="2302"/>
      <c r="I826" s="2302"/>
      <c r="J826" s="2302"/>
      <c r="K826" s="2302"/>
    </row>
    <row r="827" spans="1:11">
      <c r="A827" s="2302"/>
      <c r="B827" s="2302"/>
      <c r="C827" s="2302"/>
      <c r="D827" s="2302"/>
      <c r="E827" s="2302"/>
      <c r="F827" s="2302"/>
      <c r="G827" s="2302"/>
      <c r="H827" s="2302"/>
      <c r="I827" s="2302"/>
      <c r="J827" s="2302"/>
      <c r="K827" s="2302"/>
    </row>
    <row r="828" spans="1:11">
      <c r="A828" s="2302"/>
      <c r="B828" s="2302"/>
      <c r="C828" s="2302"/>
      <c r="D828" s="2302"/>
      <c r="E828" s="2302"/>
      <c r="F828" s="2302"/>
      <c r="G828" s="2302"/>
      <c r="H828" s="2302"/>
      <c r="I828" s="2302"/>
      <c r="J828" s="2302"/>
      <c r="K828" s="2302"/>
    </row>
    <row r="829" spans="1:11">
      <c r="A829" s="2302"/>
      <c r="B829" s="2302"/>
      <c r="C829" s="2302"/>
      <c r="D829" s="2302"/>
      <c r="E829" s="2302"/>
      <c r="F829" s="2302"/>
      <c r="G829" s="2302"/>
      <c r="H829" s="2302"/>
      <c r="I829" s="2302"/>
      <c r="J829" s="2302"/>
      <c r="K829" s="2302"/>
    </row>
    <row r="830" spans="1:11">
      <c r="A830" s="2302"/>
      <c r="B830" s="2302"/>
      <c r="C830" s="2302"/>
      <c r="D830" s="2302"/>
      <c r="E830" s="2302"/>
      <c r="F830" s="2302"/>
      <c r="G830" s="2302"/>
      <c r="H830" s="2302"/>
      <c r="I830" s="2302"/>
      <c r="J830" s="2302"/>
      <c r="K830" s="2302"/>
    </row>
    <row r="831" spans="1:11">
      <c r="A831" s="2302"/>
      <c r="B831" s="2302"/>
      <c r="C831" s="2302"/>
      <c r="D831" s="2302"/>
      <c r="E831" s="2302"/>
      <c r="F831" s="2302"/>
      <c r="G831" s="2302"/>
      <c r="H831" s="2302"/>
      <c r="I831" s="2302"/>
      <c r="J831" s="2302"/>
      <c r="K831" s="2302"/>
    </row>
    <row r="832" spans="1:11">
      <c r="A832" s="2302"/>
      <c r="B832" s="2302"/>
      <c r="C832" s="2302"/>
      <c r="D832" s="2302"/>
      <c r="E832" s="2302"/>
      <c r="F832" s="2302"/>
      <c r="G832" s="2302"/>
      <c r="H832" s="2302"/>
      <c r="I832" s="2302"/>
      <c r="J832" s="2302"/>
      <c r="K832" s="2302"/>
    </row>
    <row r="833" spans="1:11">
      <c r="A833" s="2302"/>
      <c r="B833" s="2302"/>
      <c r="C833" s="2302"/>
      <c r="D833" s="2302"/>
      <c r="E833" s="2302"/>
      <c r="F833" s="2302"/>
      <c r="G833" s="2302"/>
      <c r="H833" s="2302"/>
      <c r="I833" s="2302"/>
      <c r="J833" s="2302"/>
      <c r="K833" s="2302"/>
    </row>
    <row r="834" spans="1:11">
      <c r="A834" s="2302"/>
      <c r="B834" s="2302"/>
      <c r="C834" s="2302"/>
      <c r="D834" s="2302"/>
      <c r="E834" s="2302"/>
      <c r="F834" s="2302"/>
      <c r="G834" s="2302"/>
      <c r="H834" s="2302"/>
      <c r="I834" s="2302"/>
      <c r="J834" s="2302"/>
      <c r="K834" s="2302"/>
    </row>
    <row r="835" spans="1:11">
      <c r="A835" s="2302"/>
      <c r="B835" s="2302"/>
      <c r="C835" s="2302"/>
      <c r="D835" s="2302"/>
      <c r="E835" s="2302"/>
      <c r="F835" s="2302"/>
      <c r="G835" s="2302"/>
      <c r="H835" s="2302"/>
      <c r="I835" s="2302"/>
      <c r="J835" s="2302"/>
      <c r="K835" s="2302"/>
    </row>
    <row r="836" spans="1:11">
      <c r="A836" s="2302"/>
      <c r="B836" s="2302"/>
      <c r="C836" s="2302"/>
      <c r="D836" s="2302"/>
      <c r="E836" s="2302"/>
      <c r="F836" s="2302"/>
      <c r="G836" s="2302"/>
      <c r="H836" s="2302"/>
      <c r="I836" s="2302"/>
      <c r="J836" s="2302"/>
      <c r="K836" s="2302"/>
    </row>
    <row r="837" spans="1:11">
      <c r="A837" s="2302"/>
      <c r="B837" s="2302"/>
      <c r="C837" s="2302"/>
      <c r="D837" s="2302"/>
      <c r="E837" s="2302"/>
      <c r="F837" s="2302"/>
      <c r="G837" s="2302"/>
      <c r="H837" s="2302"/>
      <c r="I837" s="2302"/>
      <c r="J837" s="2302"/>
      <c r="K837" s="2302"/>
    </row>
    <row r="838" spans="1:11">
      <c r="A838" s="2302"/>
      <c r="B838" s="2302"/>
      <c r="C838" s="2302"/>
      <c r="D838" s="2302"/>
      <c r="E838" s="2302"/>
      <c r="F838" s="2302"/>
      <c r="G838" s="2302"/>
      <c r="H838" s="2302"/>
      <c r="I838" s="2302"/>
      <c r="J838" s="2302"/>
      <c r="K838" s="2302"/>
    </row>
    <row r="839" spans="1:11">
      <c r="A839" s="2302"/>
      <c r="B839" s="2302"/>
      <c r="C839" s="2302"/>
      <c r="D839" s="2302"/>
      <c r="E839" s="2302"/>
      <c r="F839" s="2302"/>
      <c r="G839" s="2302"/>
      <c r="H839" s="2302"/>
      <c r="I839" s="2302"/>
      <c r="J839" s="2302"/>
      <c r="K839" s="2302"/>
    </row>
    <row r="840" spans="1:11">
      <c r="A840" s="2302"/>
      <c r="B840" s="2302"/>
      <c r="C840" s="2302"/>
      <c r="D840" s="2302"/>
      <c r="E840" s="2302"/>
      <c r="F840" s="2302"/>
      <c r="G840" s="2302"/>
      <c r="H840" s="2302"/>
      <c r="I840" s="2302"/>
      <c r="J840" s="2302"/>
      <c r="K840" s="2302"/>
    </row>
    <row r="841" spans="1:11">
      <c r="A841" s="2302"/>
      <c r="B841" s="2302"/>
      <c r="C841" s="2302"/>
      <c r="D841" s="2302"/>
      <c r="E841" s="2302"/>
      <c r="F841" s="2302"/>
      <c r="G841" s="2302"/>
      <c r="H841" s="2302"/>
      <c r="I841" s="2302"/>
      <c r="J841" s="2302"/>
      <c r="K841" s="2302"/>
    </row>
    <row r="842" spans="1:11">
      <c r="A842" s="2302"/>
      <c r="B842" s="2302"/>
      <c r="C842" s="2302"/>
      <c r="D842" s="2302"/>
      <c r="E842" s="2302"/>
      <c r="F842" s="2302"/>
      <c r="G842" s="2302"/>
      <c r="H842" s="2302"/>
      <c r="I842" s="2302"/>
      <c r="J842" s="2302"/>
      <c r="K842" s="2302"/>
    </row>
    <row r="843" spans="1:11">
      <c r="A843" s="2302"/>
      <c r="B843" s="2302"/>
      <c r="C843" s="2302"/>
      <c r="D843" s="2302"/>
      <c r="E843" s="2302"/>
      <c r="F843" s="2302"/>
      <c r="G843" s="2302"/>
      <c r="H843" s="2302"/>
      <c r="I843" s="2302"/>
      <c r="J843" s="2302"/>
      <c r="K843" s="2302"/>
    </row>
    <row r="844" spans="1:11">
      <c r="A844" s="2302"/>
      <c r="B844" s="2302"/>
      <c r="C844" s="2302"/>
      <c r="D844" s="2302"/>
      <c r="E844" s="2302"/>
      <c r="F844" s="2302"/>
      <c r="G844" s="2302"/>
      <c r="H844" s="2302"/>
      <c r="I844" s="2302"/>
      <c r="J844" s="2302"/>
      <c r="K844" s="2302"/>
    </row>
    <row r="845" spans="1:11">
      <c r="A845" s="2302"/>
      <c r="B845" s="2302"/>
      <c r="C845" s="2302"/>
      <c r="D845" s="2302"/>
      <c r="E845" s="2302"/>
      <c r="F845" s="2302"/>
      <c r="G845" s="2302"/>
      <c r="H845" s="2302"/>
      <c r="I845" s="2302"/>
      <c r="J845" s="2302"/>
      <c r="K845" s="2302"/>
    </row>
    <row r="846" spans="1:11">
      <c r="A846" s="2302"/>
      <c r="B846" s="2302"/>
      <c r="C846" s="2302"/>
      <c r="D846" s="2302"/>
      <c r="E846" s="2302"/>
      <c r="F846" s="2302"/>
      <c r="G846" s="2302"/>
      <c r="H846" s="2302"/>
      <c r="I846" s="2302"/>
      <c r="J846" s="2302"/>
      <c r="K846" s="2302"/>
    </row>
    <row r="847" spans="1:11">
      <c r="A847" s="2302"/>
      <c r="B847" s="2302"/>
      <c r="C847" s="2302"/>
      <c r="D847" s="2302"/>
      <c r="E847" s="2302"/>
      <c r="F847" s="2302"/>
      <c r="G847" s="2302"/>
      <c r="H847" s="2302"/>
      <c r="I847" s="2302"/>
      <c r="J847" s="2302"/>
      <c r="K847" s="2302"/>
    </row>
    <row r="848" spans="1:11">
      <c r="A848" s="2302"/>
      <c r="B848" s="2302"/>
      <c r="C848" s="2302"/>
      <c r="D848" s="2302"/>
      <c r="E848" s="2302"/>
      <c r="F848" s="2302"/>
      <c r="G848" s="2302"/>
      <c r="H848" s="2302"/>
      <c r="I848" s="2302"/>
      <c r="J848" s="2302"/>
      <c r="K848" s="2302"/>
    </row>
    <row r="849" spans="1:11">
      <c r="A849" s="2302"/>
      <c r="B849" s="2302"/>
      <c r="C849" s="2302"/>
      <c r="D849" s="2302"/>
      <c r="E849" s="2302"/>
      <c r="F849" s="2302"/>
      <c r="G849" s="2302"/>
      <c r="H849" s="2302"/>
      <c r="I849" s="2302"/>
      <c r="J849" s="2302"/>
      <c r="K849" s="2302"/>
    </row>
    <row r="850" spans="1:11">
      <c r="A850" s="2302"/>
      <c r="B850" s="2302"/>
      <c r="C850" s="2302"/>
      <c r="D850" s="2302"/>
      <c r="E850" s="2302"/>
      <c r="F850" s="2302"/>
      <c r="G850" s="2302"/>
      <c r="H850" s="2302"/>
      <c r="I850" s="2302"/>
      <c r="J850" s="2302"/>
      <c r="K850" s="2302"/>
    </row>
    <row r="851" spans="1:11">
      <c r="A851" s="2302"/>
      <c r="B851" s="2302"/>
      <c r="C851" s="2302"/>
      <c r="D851" s="2302"/>
      <c r="E851" s="2302"/>
      <c r="F851" s="2302"/>
      <c r="G851" s="2302"/>
      <c r="H851" s="2302"/>
      <c r="I851" s="2302"/>
      <c r="J851" s="2302"/>
      <c r="K851" s="2302"/>
    </row>
    <row r="852" spans="1:11">
      <c r="A852" s="2302"/>
      <c r="B852" s="2302"/>
      <c r="C852" s="2302"/>
      <c r="D852" s="2302"/>
      <c r="E852" s="2302"/>
      <c r="F852" s="2302"/>
      <c r="G852" s="2302"/>
      <c r="H852" s="2302"/>
      <c r="I852" s="2302"/>
      <c r="J852" s="2302"/>
      <c r="K852" s="2302"/>
    </row>
    <row r="853" spans="1:11">
      <c r="A853" s="2302"/>
      <c r="B853" s="2302"/>
      <c r="C853" s="2302"/>
      <c r="D853" s="2302"/>
      <c r="E853" s="2302"/>
      <c r="F853" s="2302"/>
      <c r="G853" s="2302"/>
      <c r="H853" s="2302"/>
      <c r="I853" s="2302"/>
      <c r="J853" s="2302"/>
      <c r="K853" s="2302"/>
    </row>
    <row r="854" spans="1:11">
      <c r="A854" s="2302"/>
      <c r="B854" s="2302"/>
      <c r="C854" s="2302"/>
      <c r="D854" s="2302"/>
      <c r="E854" s="2302"/>
      <c r="F854" s="2302"/>
      <c r="G854" s="2302"/>
      <c r="H854" s="2302"/>
      <c r="I854" s="2302"/>
      <c r="J854" s="2302"/>
      <c r="K854" s="2302"/>
    </row>
    <row r="855" spans="1:11">
      <c r="A855" s="2302"/>
      <c r="B855" s="2302"/>
      <c r="C855" s="2302"/>
      <c r="D855" s="2302"/>
      <c r="E855" s="2302"/>
      <c r="F855" s="2302"/>
      <c r="G855" s="2302"/>
      <c r="H855" s="2302"/>
      <c r="I855" s="2302"/>
      <c r="J855" s="2302"/>
      <c r="K855" s="2302"/>
    </row>
    <row r="856" spans="1:11">
      <c r="A856" s="2302"/>
      <c r="B856" s="2302"/>
      <c r="C856" s="2302"/>
      <c r="D856" s="2302"/>
      <c r="E856" s="2302"/>
      <c r="F856" s="2302"/>
      <c r="G856" s="2302"/>
      <c r="H856" s="2302"/>
      <c r="I856" s="2302"/>
      <c r="J856" s="2302"/>
      <c r="K856" s="2302"/>
    </row>
    <row r="857" spans="1:11">
      <c r="A857" s="2302"/>
      <c r="B857" s="2302"/>
      <c r="C857" s="2302"/>
      <c r="D857" s="2302"/>
      <c r="E857" s="2302"/>
      <c r="F857" s="2302"/>
      <c r="G857" s="2302"/>
      <c r="H857" s="2302"/>
      <c r="I857" s="2302"/>
      <c r="J857" s="2302"/>
      <c r="K857" s="2302"/>
    </row>
    <row r="858" spans="1:11">
      <c r="A858" s="2302"/>
      <c r="B858" s="2302"/>
      <c r="C858" s="2302"/>
      <c r="D858" s="2302"/>
      <c r="E858" s="2302"/>
      <c r="F858" s="2302"/>
      <c r="G858" s="2302"/>
      <c r="H858" s="2302"/>
      <c r="I858" s="2302"/>
      <c r="J858" s="2302"/>
      <c r="K858" s="2302"/>
    </row>
    <row r="859" spans="1:11">
      <c r="A859" s="2302"/>
      <c r="B859" s="2302"/>
      <c r="C859" s="2302"/>
      <c r="D859" s="2302"/>
      <c r="E859" s="2302"/>
      <c r="F859" s="2302"/>
      <c r="G859" s="2302"/>
      <c r="H859" s="2302"/>
      <c r="I859" s="2302"/>
      <c r="J859" s="2302"/>
      <c r="K859" s="2302"/>
    </row>
    <row r="860" spans="1:11">
      <c r="A860" s="2302"/>
      <c r="B860" s="2302"/>
      <c r="C860" s="2302"/>
      <c r="D860" s="2302"/>
      <c r="E860" s="2302"/>
      <c r="F860" s="2302"/>
      <c r="G860" s="2302"/>
      <c r="H860" s="2302"/>
      <c r="I860" s="2302"/>
      <c r="J860" s="2302"/>
      <c r="K860" s="2302"/>
    </row>
    <row r="861" spans="1:11">
      <c r="A861" s="2302"/>
      <c r="B861" s="2302"/>
      <c r="C861" s="2302"/>
      <c r="D861" s="2302"/>
      <c r="E861" s="2302"/>
      <c r="F861" s="2302"/>
      <c r="G861" s="2302"/>
      <c r="H861" s="2302"/>
      <c r="I861" s="2302"/>
      <c r="J861" s="2302"/>
      <c r="K861" s="2302"/>
    </row>
    <row r="862" spans="1:11">
      <c r="A862" s="2302"/>
      <c r="B862" s="2302"/>
      <c r="C862" s="2302"/>
      <c r="D862" s="2302"/>
      <c r="E862" s="2302"/>
      <c r="F862" s="2302"/>
      <c r="G862" s="2302"/>
      <c r="H862" s="2302"/>
      <c r="I862" s="2302"/>
      <c r="J862" s="2302"/>
      <c r="K862" s="2302"/>
    </row>
    <row r="863" spans="1:11">
      <c r="A863" s="2302"/>
      <c r="B863" s="2302"/>
      <c r="C863" s="2302"/>
      <c r="D863" s="2302"/>
      <c r="E863" s="2302"/>
      <c r="F863" s="2302"/>
      <c r="G863" s="2302"/>
      <c r="H863" s="2302"/>
      <c r="I863" s="2302"/>
      <c r="J863" s="2302"/>
      <c r="K863" s="2302"/>
    </row>
    <row r="864" spans="1:11">
      <c r="A864" s="2302"/>
      <c r="B864" s="2302"/>
      <c r="C864" s="2302"/>
      <c r="D864" s="2302"/>
      <c r="E864" s="2302"/>
      <c r="F864" s="2302"/>
      <c r="G864" s="2302"/>
      <c r="H864" s="2302"/>
      <c r="I864" s="2302"/>
      <c r="J864" s="2302"/>
      <c r="K864" s="2302"/>
    </row>
    <row r="865" spans="1:11">
      <c r="A865" s="2302"/>
      <c r="B865" s="2302"/>
      <c r="C865" s="2302"/>
      <c r="D865" s="2302"/>
      <c r="E865" s="2302"/>
      <c r="F865" s="2302"/>
      <c r="G865" s="2302"/>
      <c r="H865" s="2302"/>
      <c r="I865" s="2302"/>
      <c r="J865" s="2302"/>
      <c r="K865" s="2302"/>
    </row>
    <row r="866" spans="1:11">
      <c r="A866" s="2302"/>
      <c r="B866" s="2302"/>
      <c r="C866" s="2302"/>
      <c r="D866" s="2302"/>
      <c r="E866" s="2302"/>
      <c r="F866" s="2302"/>
      <c r="G866" s="2302"/>
      <c r="H866" s="2302"/>
      <c r="I866" s="2302"/>
      <c r="J866" s="2302"/>
      <c r="K866" s="2302"/>
    </row>
    <row r="867" spans="1:11">
      <c r="A867" s="2302"/>
      <c r="B867" s="2302"/>
      <c r="C867" s="2302"/>
      <c r="D867" s="2302"/>
      <c r="E867" s="2302"/>
      <c r="F867" s="2302"/>
      <c r="G867" s="2302"/>
      <c r="H867" s="2302"/>
      <c r="I867" s="2302"/>
      <c r="J867" s="2302"/>
      <c r="K867" s="2302"/>
    </row>
    <row r="868" spans="1:11">
      <c r="A868" s="2302"/>
      <c r="B868" s="2302"/>
      <c r="C868" s="2302"/>
      <c r="D868" s="2302"/>
      <c r="E868" s="2302"/>
      <c r="F868" s="2302"/>
      <c r="G868" s="2302"/>
      <c r="H868" s="2302"/>
      <c r="I868" s="2302"/>
      <c r="J868" s="2302"/>
      <c r="K868" s="2302"/>
    </row>
    <row r="869" spans="1:11">
      <c r="A869" s="2302"/>
      <c r="B869" s="2302"/>
      <c r="C869" s="2302"/>
      <c r="D869" s="2302"/>
      <c r="E869" s="2302"/>
      <c r="F869" s="2302"/>
      <c r="G869" s="2302"/>
      <c r="H869" s="2302"/>
      <c r="I869" s="2302"/>
      <c r="J869" s="2302"/>
      <c r="K869" s="2302"/>
    </row>
    <row r="870" spans="1:11">
      <c r="A870" s="2302"/>
      <c r="B870" s="2302"/>
      <c r="C870" s="2302"/>
      <c r="D870" s="2302"/>
      <c r="E870" s="2302"/>
      <c r="F870" s="2302"/>
      <c r="G870" s="2302"/>
      <c r="H870" s="2302"/>
      <c r="I870" s="2302"/>
      <c r="J870" s="2302"/>
      <c r="K870" s="2302"/>
    </row>
    <row r="871" spans="1:11">
      <c r="A871" s="2302"/>
      <c r="B871" s="2302"/>
      <c r="C871" s="2302"/>
      <c r="D871" s="2302"/>
      <c r="E871" s="2302"/>
      <c r="F871" s="2302"/>
      <c r="G871" s="2302"/>
      <c r="H871" s="2302"/>
      <c r="I871" s="2302"/>
      <c r="J871" s="2302"/>
      <c r="K871" s="2302"/>
    </row>
    <row r="872" spans="1:11">
      <c r="A872" s="2302"/>
      <c r="B872" s="2302"/>
      <c r="C872" s="2302"/>
      <c r="D872" s="2302"/>
      <c r="E872" s="2302"/>
      <c r="F872" s="2302"/>
      <c r="G872" s="2302"/>
      <c r="H872" s="2302"/>
      <c r="I872" s="2302"/>
      <c r="J872" s="2302"/>
      <c r="K872" s="2302"/>
    </row>
    <row r="873" spans="1:11">
      <c r="A873" s="2302"/>
      <c r="B873" s="2302"/>
      <c r="C873" s="2302"/>
      <c r="D873" s="2302"/>
      <c r="E873" s="2302"/>
      <c r="F873" s="2302"/>
      <c r="G873" s="2302"/>
      <c r="H873" s="2302"/>
      <c r="I873" s="2302"/>
      <c r="J873" s="2302"/>
      <c r="K873" s="2302"/>
    </row>
    <row r="874" spans="1:11">
      <c r="A874" s="2302"/>
      <c r="B874" s="2302"/>
      <c r="C874" s="2302"/>
      <c r="D874" s="2302"/>
      <c r="E874" s="2302"/>
      <c r="F874" s="2302"/>
      <c r="G874" s="2302"/>
      <c r="H874" s="2302"/>
      <c r="I874" s="2302"/>
      <c r="J874" s="2302"/>
      <c r="K874" s="2302"/>
    </row>
    <row r="875" spans="1:11">
      <c r="A875" s="2302"/>
      <c r="B875" s="2302"/>
      <c r="C875" s="2302"/>
      <c r="D875" s="2302"/>
      <c r="E875" s="2302"/>
      <c r="F875" s="2302"/>
      <c r="G875" s="2302"/>
      <c r="H875" s="2302"/>
      <c r="I875" s="2302"/>
      <c r="J875" s="2302"/>
      <c r="K875" s="2302"/>
    </row>
    <row r="876" spans="1:11">
      <c r="A876" s="2302"/>
      <c r="B876" s="2302"/>
      <c r="C876" s="2302"/>
      <c r="D876" s="2302"/>
      <c r="E876" s="2302"/>
      <c r="F876" s="2302"/>
      <c r="G876" s="2302"/>
      <c r="H876" s="2302"/>
      <c r="I876" s="2302"/>
      <c r="J876" s="2302"/>
      <c r="K876" s="2302"/>
    </row>
    <row r="877" spans="1:11">
      <c r="A877" s="2302"/>
      <c r="B877" s="2302"/>
      <c r="C877" s="2302"/>
      <c r="D877" s="2302"/>
      <c r="E877" s="2302"/>
      <c r="F877" s="2302"/>
      <c r="G877" s="2302"/>
      <c r="H877" s="2302"/>
      <c r="I877" s="2302"/>
      <c r="J877" s="2302"/>
      <c r="K877" s="2302"/>
    </row>
    <row r="878" spans="1:11">
      <c r="A878" s="2302"/>
      <c r="B878" s="2302"/>
      <c r="C878" s="2302"/>
      <c r="D878" s="2302"/>
      <c r="E878" s="2302"/>
      <c r="F878" s="2302"/>
      <c r="G878" s="2302"/>
      <c r="H878" s="2302"/>
      <c r="I878" s="2302"/>
      <c r="J878" s="2302"/>
      <c r="K878" s="2302"/>
    </row>
    <row r="879" spans="1:11">
      <c r="A879" s="2302"/>
      <c r="B879" s="2302"/>
      <c r="C879" s="2302"/>
      <c r="D879" s="2302"/>
      <c r="E879" s="2302"/>
      <c r="F879" s="2302"/>
      <c r="G879" s="2302"/>
      <c r="H879" s="2302"/>
      <c r="I879" s="2302"/>
      <c r="J879" s="2302"/>
      <c r="K879" s="2302"/>
    </row>
    <row r="880" spans="1:11">
      <c r="A880" s="2302"/>
      <c r="B880" s="2302"/>
      <c r="C880" s="2302"/>
      <c r="D880" s="2302"/>
      <c r="E880" s="2302"/>
      <c r="F880" s="2302"/>
      <c r="G880" s="2302"/>
      <c r="H880" s="2302"/>
      <c r="I880" s="2302"/>
      <c r="J880" s="2302"/>
      <c r="K880" s="2302"/>
    </row>
    <row r="881" spans="1:11">
      <c r="A881" s="2302"/>
      <c r="B881" s="2302"/>
      <c r="C881" s="2302"/>
      <c r="D881" s="2302"/>
      <c r="E881" s="2302"/>
      <c r="F881" s="2302"/>
      <c r="G881" s="2302"/>
      <c r="H881" s="2302"/>
      <c r="I881" s="2302"/>
      <c r="J881" s="2302"/>
      <c r="K881" s="2302"/>
    </row>
    <row r="882" spans="1:11">
      <c r="A882" s="2302"/>
      <c r="B882" s="2302"/>
      <c r="C882" s="2302"/>
      <c r="D882" s="2302"/>
      <c r="E882" s="2302"/>
      <c r="F882" s="2302"/>
      <c r="G882" s="2302"/>
      <c r="H882" s="2302"/>
      <c r="I882" s="2302"/>
      <c r="J882" s="2302"/>
      <c r="K882" s="2302"/>
    </row>
    <row r="883" spans="1:11">
      <c r="A883" s="2302"/>
      <c r="B883" s="2302"/>
      <c r="C883" s="2302"/>
      <c r="D883" s="2302"/>
      <c r="E883" s="2302"/>
      <c r="F883" s="2302"/>
      <c r="G883" s="2302"/>
      <c r="H883" s="2302"/>
      <c r="I883" s="2302"/>
      <c r="J883" s="2302"/>
      <c r="K883" s="2302"/>
    </row>
    <row r="884" spans="1:11">
      <c r="A884" s="2302"/>
      <c r="B884" s="2302"/>
      <c r="C884" s="2302"/>
      <c r="D884" s="2302"/>
      <c r="E884" s="2302"/>
      <c r="F884" s="2302"/>
      <c r="G884" s="2302"/>
      <c r="H884" s="2302"/>
      <c r="I884" s="2302"/>
      <c r="J884" s="2302"/>
      <c r="K884" s="2302"/>
    </row>
    <row r="885" spans="1:11">
      <c r="A885" s="2302"/>
      <c r="B885" s="2302"/>
      <c r="C885" s="2302"/>
      <c r="D885" s="2302"/>
      <c r="E885" s="2302"/>
      <c r="F885" s="2302"/>
      <c r="G885" s="2302"/>
      <c r="H885" s="2302"/>
      <c r="I885" s="2302"/>
      <c r="J885" s="2302"/>
      <c r="K885" s="2302"/>
    </row>
    <row r="886" spans="1:11">
      <c r="A886" s="2302"/>
      <c r="B886" s="2302"/>
      <c r="C886" s="2302"/>
      <c r="D886" s="2302"/>
      <c r="E886" s="2302"/>
      <c r="F886" s="2302"/>
      <c r="G886" s="2302"/>
      <c r="H886" s="2302"/>
      <c r="I886" s="2302"/>
      <c r="J886" s="2302"/>
      <c r="K886" s="2302"/>
    </row>
    <row r="887" spans="1:11">
      <c r="A887" s="2302"/>
      <c r="B887" s="2302"/>
      <c r="C887" s="2302"/>
      <c r="D887" s="2302"/>
      <c r="E887" s="2302"/>
      <c r="F887" s="2302"/>
      <c r="G887" s="2302"/>
      <c r="H887" s="2302"/>
      <c r="I887" s="2302"/>
      <c r="J887" s="2302"/>
      <c r="K887" s="2302"/>
    </row>
    <row r="888" spans="1:11">
      <c r="A888" s="2302"/>
      <c r="B888" s="2302"/>
      <c r="C888" s="2302"/>
      <c r="D888" s="2302"/>
      <c r="E888" s="2302"/>
      <c r="F888" s="2302"/>
      <c r="G888" s="2302"/>
      <c r="H888" s="2302"/>
      <c r="I888" s="2302"/>
      <c r="J888" s="2302"/>
      <c r="K888" s="2302"/>
    </row>
    <row r="889" spans="1:11">
      <c r="A889" s="2302"/>
      <c r="B889" s="2302"/>
      <c r="C889" s="2302"/>
      <c r="D889" s="2302"/>
      <c r="E889" s="2302"/>
      <c r="F889" s="2302"/>
      <c r="G889" s="2302"/>
      <c r="H889" s="2302"/>
      <c r="I889" s="2302"/>
      <c r="J889" s="2302"/>
      <c r="K889" s="2302"/>
    </row>
    <row r="890" spans="1:11">
      <c r="A890" s="2302"/>
      <c r="B890" s="2302"/>
      <c r="C890" s="2302"/>
      <c r="D890" s="2302"/>
      <c r="E890" s="2302"/>
      <c r="F890" s="2302"/>
      <c r="G890" s="2302"/>
      <c r="H890" s="2302"/>
      <c r="I890" s="2302"/>
      <c r="J890" s="2302"/>
      <c r="K890" s="2302"/>
    </row>
    <row r="891" spans="1:11">
      <c r="A891" s="2302"/>
      <c r="B891" s="2302"/>
      <c r="C891" s="2302"/>
      <c r="D891" s="2302"/>
      <c r="E891" s="2302"/>
      <c r="F891" s="2302"/>
      <c r="G891" s="2302"/>
      <c r="H891" s="2302"/>
      <c r="I891" s="2302"/>
      <c r="J891" s="2302"/>
      <c r="K891" s="2302"/>
    </row>
    <row r="892" spans="1:11">
      <c r="A892" s="2302"/>
      <c r="B892" s="2302"/>
      <c r="C892" s="2302"/>
      <c r="D892" s="2302"/>
      <c r="E892" s="2302"/>
      <c r="F892" s="2302"/>
      <c r="G892" s="2302"/>
      <c r="H892" s="2302"/>
      <c r="I892" s="2302"/>
      <c r="J892" s="2302"/>
      <c r="K892" s="2302"/>
    </row>
    <row r="893" spans="1:11">
      <c r="A893" s="2302"/>
      <c r="B893" s="2302"/>
      <c r="C893" s="2302"/>
      <c r="D893" s="2302"/>
      <c r="E893" s="2302"/>
      <c r="F893" s="2302"/>
      <c r="G893" s="2302"/>
      <c r="H893" s="2302"/>
      <c r="I893" s="2302"/>
      <c r="J893" s="2302"/>
      <c r="K893" s="2302"/>
    </row>
    <row r="894" spans="1:11">
      <c r="A894" s="2302"/>
      <c r="B894" s="2302"/>
      <c r="C894" s="2302"/>
      <c r="D894" s="2302"/>
      <c r="E894" s="2302"/>
      <c r="F894" s="2302"/>
      <c r="G894" s="2302"/>
      <c r="H894" s="2302"/>
      <c r="I894" s="2302"/>
      <c r="J894" s="2302"/>
      <c r="K894" s="2302"/>
    </row>
    <row r="895" spans="1:11">
      <c r="A895" s="2302"/>
      <c r="B895" s="2302"/>
      <c r="C895" s="2302"/>
      <c r="D895" s="2302"/>
      <c r="E895" s="2302"/>
      <c r="F895" s="2302"/>
      <c r="G895" s="2302"/>
      <c r="H895" s="2302"/>
      <c r="I895" s="2302"/>
      <c r="J895" s="2302"/>
      <c r="K895" s="2302"/>
    </row>
    <row r="896" spans="1:11">
      <c r="A896" s="2302"/>
      <c r="B896" s="2302"/>
      <c r="C896" s="2302"/>
      <c r="D896" s="2302"/>
      <c r="E896" s="2302"/>
      <c r="F896" s="2302"/>
      <c r="G896" s="2302"/>
      <c r="H896" s="2302"/>
      <c r="I896" s="2302"/>
      <c r="J896" s="2302"/>
      <c r="K896" s="2302"/>
    </row>
    <row r="897" spans="1:11">
      <c r="A897" s="2302"/>
      <c r="B897" s="2302"/>
      <c r="C897" s="2302"/>
      <c r="D897" s="2302"/>
      <c r="E897" s="2302"/>
      <c r="F897" s="2302"/>
      <c r="G897" s="2302"/>
      <c r="H897" s="2302"/>
      <c r="I897" s="2302"/>
      <c r="J897" s="2302"/>
      <c r="K897" s="2302"/>
    </row>
    <row r="898" spans="1:11">
      <c r="A898" s="2302"/>
      <c r="B898" s="2302"/>
      <c r="C898" s="2302"/>
      <c r="D898" s="2302"/>
      <c r="E898" s="2302"/>
      <c r="F898" s="2302"/>
      <c r="G898" s="2302"/>
      <c r="H898" s="2302"/>
      <c r="I898" s="2302"/>
      <c r="J898" s="2302"/>
      <c r="K898" s="2302"/>
    </row>
    <row r="899" spans="1:11">
      <c r="A899" s="2302"/>
      <c r="B899" s="2302"/>
      <c r="C899" s="2302"/>
      <c r="D899" s="2302"/>
      <c r="E899" s="2302"/>
      <c r="F899" s="2302"/>
      <c r="G899" s="2302"/>
      <c r="H899" s="2302"/>
      <c r="I899" s="2302"/>
      <c r="J899" s="2302"/>
      <c r="K899" s="2302"/>
    </row>
    <row r="900" spans="1:11">
      <c r="A900" s="2302"/>
      <c r="B900" s="2302"/>
      <c r="C900" s="2302"/>
      <c r="D900" s="2302"/>
      <c r="E900" s="2302"/>
      <c r="F900" s="2302"/>
      <c r="G900" s="2302"/>
      <c r="H900" s="2302"/>
      <c r="I900" s="2302"/>
      <c r="J900" s="2302"/>
      <c r="K900" s="2302"/>
    </row>
    <row r="901" spans="1:11">
      <c r="A901" s="2302"/>
      <c r="B901" s="2302"/>
      <c r="C901" s="2302"/>
      <c r="D901" s="2302"/>
      <c r="E901" s="2302"/>
      <c r="F901" s="2302"/>
      <c r="G901" s="2302"/>
      <c r="H901" s="2302"/>
      <c r="I901" s="2302"/>
      <c r="J901" s="2302"/>
      <c r="K901" s="2302"/>
    </row>
    <row r="902" spans="1:11">
      <c r="A902" s="2302"/>
      <c r="B902" s="2302"/>
      <c r="C902" s="2302"/>
      <c r="D902" s="2302"/>
      <c r="E902" s="2302"/>
      <c r="F902" s="2302"/>
      <c r="G902" s="2302"/>
      <c r="H902" s="2302"/>
      <c r="I902" s="2302"/>
      <c r="J902" s="2302"/>
      <c r="K902" s="2302"/>
    </row>
    <row r="903" spans="1:11">
      <c r="A903" s="2302"/>
      <c r="B903" s="2302"/>
      <c r="C903" s="2302"/>
      <c r="D903" s="2302"/>
      <c r="E903" s="2302"/>
      <c r="F903" s="2302"/>
      <c r="G903" s="2302"/>
      <c r="H903" s="2302"/>
      <c r="I903" s="2302"/>
      <c r="J903" s="2302"/>
      <c r="K903" s="2302"/>
    </row>
    <row r="904" spans="1:11">
      <c r="A904" s="2302"/>
      <c r="B904" s="2302"/>
      <c r="C904" s="2302"/>
      <c r="D904" s="2302"/>
      <c r="E904" s="2302"/>
      <c r="F904" s="2302"/>
      <c r="G904" s="2302"/>
      <c r="H904" s="2302"/>
      <c r="I904" s="2302"/>
      <c r="J904" s="2302"/>
      <c r="K904" s="2302"/>
    </row>
    <row r="905" spans="1:11">
      <c r="A905" s="2302"/>
      <c r="B905" s="2302"/>
      <c r="C905" s="2302"/>
      <c r="D905" s="2302"/>
      <c r="E905" s="2302"/>
      <c r="F905" s="2302"/>
      <c r="G905" s="2302"/>
      <c r="H905" s="2302"/>
      <c r="I905" s="2302"/>
      <c r="J905" s="2302"/>
      <c r="K905" s="2302"/>
    </row>
    <row r="906" spans="1:11">
      <c r="A906" s="2302"/>
      <c r="B906" s="2302"/>
      <c r="C906" s="2302"/>
      <c r="D906" s="2302"/>
      <c r="E906" s="2302"/>
      <c r="F906" s="2302"/>
      <c r="G906" s="2302"/>
      <c r="H906" s="2302"/>
      <c r="I906" s="2302"/>
      <c r="J906" s="2302"/>
      <c r="K906" s="2302"/>
    </row>
    <row r="907" spans="1:11">
      <c r="A907" s="2302"/>
      <c r="B907" s="2302"/>
      <c r="C907" s="2302"/>
      <c r="D907" s="2302"/>
      <c r="E907" s="2302"/>
      <c r="F907" s="2302"/>
      <c r="G907" s="2302"/>
      <c r="H907" s="2302"/>
      <c r="I907" s="2302"/>
      <c r="J907" s="2302"/>
      <c r="K907" s="2302"/>
    </row>
    <row r="908" spans="1:11">
      <c r="A908" s="2302"/>
      <c r="B908" s="2302"/>
      <c r="C908" s="2302"/>
      <c r="D908" s="2302"/>
      <c r="E908" s="2302"/>
      <c r="F908" s="2302"/>
      <c r="G908" s="2302"/>
      <c r="H908" s="2302"/>
      <c r="I908" s="2302"/>
      <c r="J908" s="2302"/>
      <c r="K908" s="2302"/>
    </row>
    <row r="909" spans="1:11">
      <c r="A909" s="2302"/>
      <c r="B909" s="2302"/>
      <c r="C909" s="2302"/>
      <c r="D909" s="2302"/>
      <c r="E909" s="2302"/>
      <c r="F909" s="2302"/>
      <c r="G909" s="2302"/>
      <c r="H909" s="2302"/>
      <c r="I909" s="2302"/>
      <c r="J909" s="2302"/>
      <c r="K909" s="2302"/>
    </row>
    <row r="910" spans="1:11">
      <c r="A910" s="2302"/>
      <c r="B910" s="2302"/>
      <c r="C910" s="2302"/>
      <c r="D910" s="2302"/>
      <c r="E910" s="2302"/>
      <c r="F910" s="2302"/>
      <c r="G910" s="2302"/>
      <c r="H910" s="2302"/>
      <c r="I910" s="2302"/>
      <c r="J910" s="2302"/>
      <c r="K910" s="2302"/>
    </row>
    <row r="911" spans="1:11">
      <c r="A911" s="2302"/>
      <c r="B911" s="2302"/>
      <c r="C911" s="2302"/>
      <c r="D911" s="2302"/>
      <c r="E911" s="2302"/>
      <c r="F911" s="2302"/>
      <c r="G911" s="2302"/>
      <c r="H911" s="2302"/>
      <c r="I911" s="2302"/>
      <c r="J911" s="2302"/>
      <c r="K911" s="2302"/>
    </row>
    <row r="912" spans="1:11">
      <c r="A912" s="2302"/>
      <c r="B912" s="2302"/>
      <c r="C912" s="2302"/>
      <c r="D912" s="2302"/>
      <c r="E912" s="2302"/>
      <c r="F912" s="2302"/>
      <c r="G912" s="2302"/>
      <c r="H912" s="2302"/>
      <c r="I912" s="2302"/>
      <c r="J912" s="2302"/>
      <c r="K912" s="2302"/>
    </row>
    <row r="913" spans="1:11">
      <c r="A913" s="2302"/>
      <c r="B913" s="2302"/>
      <c r="C913" s="2302"/>
      <c r="D913" s="2302"/>
      <c r="E913" s="2302"/>
      <c r="F913" s="2302"/>
      <c r="G913" s="2302"/>
      <c r="H913" s="2302"/>
      <c r="I913" s="2302"/>
      <c r="J913" s="2302"/>
      <c r="K913" s="2302"/>
    </row>
    <row r="914" spans="1:11">
      <c r="A914" s="2302"/>
      <c r="B914" s="2302"/>
      <c r="C914" s="2302"/>
      <c r="D914" s="2302"/>
      <c r="E914" s="2302"/>
      <c r="F914" s="2302"/>
      <c r="G914" s="2302"/>
      <c r="H914" s="2302"/>
      <c r="I914" s="2302"/>
      <c r="J914" s="2302"/>
      <c r="K914" s="2302"/>
    </row>
    <row r="915" spans="1:11">
      <c r="A915" s="2302"/>
      <c r="B915" s="2302"/>
      <c r="C915" s="2302"/>
      <c r="D915" s="2302"/>
      <c r="E915" s="2302"/>
      <c r="F915" s="2302"/>
      <c r="G915" s="2302"/>
      <c r="H915" s="2302"/>
      <c r="I915" s="2302"/>
      <c r="J915" s="2302"/>
      <c r="K915" s="2302"/>
    </row>
    <row r="916" spans="1:11">
      <c r="A916" s="2302"/>
      <c r="B916" s="2302"/>
      <c r="C916" s="2302"/>
      <c r="D916" s="2302"/>
      <c r="E916" s="2302"/>
      <c r="F916" s="2302"/>
      <c r="G916" s="2302"/>
      <c r="H916" s="2302"/>
      <c r="I916" s="2302"/>
      <c r="J916" s="2302"/>
      <c r="K916" s="2302"/>
    </row>
    <row r="917" spans="1:11">
      <c r="A917" s="2302"/>
      <c r="B917" s="2302"/>
      <c r="C917" s="2302"/>
      <c r="D917" s="2302"/>
      <c r="E917" s="2302"/>
      <c r="F917" s="2302"/>
      <c r="G917" s="2302"/>
      <c r="H917" s="2302"/>
      <c r="I917" s="2302"/>
      <c r="J917" s="2302"/>
      <c r="K917" s="2302"/>
    </row>
    <row r="918" spans="1:11">
      <c r="A918" s="2302"/>
      <c r="B918" s="2302"/>
      <c r="C918" s="2302"/>
      <c r="D918" s="2302"/>
      <c r="E918" s="2302"/>
      <c r="F918" s="2302"/>
      <c r="G918" s="2302"/>
      <c r="H918" s="2302"/>
      <c r="I918" s="2302"/>
      <c r="J918" s="2302"/>
      <c r="K918" s="2302"/>
    </row>
    <row r="919" spans="1:11">
      <c r="A919" s="2302"/>
      <c r="B919" s="2302"/>
      <c r="C919" s="2302"/>
      <c r="D919" s="2302"/>
      <c r="E919" s="2302"/>
      <c r="F919" s="2302"/>
      <c r="G919" s="2302"/>
      <c r="H919" s="2302"/>
      <c r="I919" s="2302"/>
      <c r="J919" s="2302"/>
      <c r="K919" s="2302"/>
    </row>
    <row r="920" spans="1:11">
      <c r="A920" s="2302"/>
      <c r="B920" s="2302"/>
      <c r="C920" s="2302"/>
      <c r="D920" s="2302"/>
      <c r="E920" s="2302"/>
      <c r="F920" s="2302"/>
      <c r="G920" s="2302"/>
      <c r="H920" s="2302"/>
      <c r="I920" s="2302"/>
      <c r="J920" s="2302"/>
      <c r="K920" s="2302"/>
    </row>
    <row r="921" spans="1:11">
      <c r="A921" s="2302"/>
      <c r="B921" s="2302"/>
      <c r="C921" s="2302"/>
      <c r="D921" s="2302"/>
      <c r="E921" s="2302"/>
      <c r="F921" s="2302"/>
      <c r="G921" s="2302"/>
      <c r="H921" s="2302"/>
      <c r="I921" s="2302"/>
      <c r="J921" s="2302"/>
      <c r="K921" s="2302"/>
    </row>
    <row r="922" spans="1:11">
      <c r="A922" s="2302"/>
      <c r="B922" s="2302"/>
      <c r="C922" s="2302"/>
      <c r="D922" s="2302"/>
      <c r="E922" s="2302"/>
      <c r="F922" s="2302"/>
      <c r="G922" s="2302"/>
      <c r="H922" s="2302"/>
      <c r="I922" s="2302"/>
      <c r="J922" s="2302"/>
      <c r="K922" s="2302"/>
    </row>
    <row r="923" spans="1:11">
      <c r="A923" s="2302"/>
      <c r="B923" s="2302"/>
      <c r="C923" s="2302"/>
      <c r="D923" s="2302"/>
      <c r="E923" s="2302"/>
      <c r="F923" s="2302"/>
      <c r="G923" s="2302"/>
      <c r="H923" s="2302"/>
      <c r="I923" s="2302"/>
      <c r="J923" s="2302"/>
      <c r="K923" s="2302"/>
    </row>
    <row r="924" spans="1:11">
      <c r="A924" s="2302"/>
      <c r="B924" s="2302"/>
      <c r="C924" s="2302"/>
      <c r="D924" s="2302"/>
      <c r="E924" s="2302"/>
      <c r="F924" s="2302"/>
      <c r="G924" s="2302"/>
      <c r="H924" s="2302"/>
      <c r="I924" s="2302"/>
      <c r="J924" s="2302"/>
      <c r="K924" s="2302"/>
    </row>
    <row r="925" spans="1:11">
      <c r="A925" s="2302"/>
      <c r="B925" s="2302"/>
      <c r="C925" s="2302"/>
      <c r="D925" s="2302"/>
      <c r="E925" s="2302"/>
      <c r="F925" s="2302"/>
      <c r="G925" s="2302"/>
      <c r="H925" s="2302"/>
      <c r="I925" s="2302"/>
      <c r="J925" s="2302"/>
      <c r="K925" s="2302"/>
    </row>
    <row r="926" spans="1:11">
      <c r="A926" s="2302"/>
      <c r="B926" s="2302"/>
      <c r="C926" s="2302"/>
      <c r="D926" s="2302"/>
      <c r="E926" s="2302"/>
      <c r="F926" s="2302"/>
      <c r="G926" s="2302"/>
      <c r="H926" s="2302"/>
      <c r="I926" s="2302"/>
      <c r="J926" s="2302"/>
      <c r="K926" s="2302"/>
    </row>
    <row r="927" spans="1:11">
      <c r="A927" s="2302"/>
      <c r="B927" s="2302"/>
      <c r="C927" s="2302"/>
      <c r="D927" s="2302"/>
      <c r="E927" s="2302"/>
      <c r="F927" s="2302"/>
      <c r="G927" s="2302"/>
      <c r="H927" s="2302"/>
      <c r="I927" s="2302"/>
      <c r="J927" s="2302"/>
      <c r="K927" s="2302"/>
    </row>
    <row r="928" spans="1:11">
      <c r="A928" s="2302"/>
      <c r="B928" s="2302"/>
      <c r="C928" s="2302"/>
      <c r="D928" s="2302"/>
      <c r="E928" s="2302"/>
      <c r="F928" s="2302"/>
      <c r="G928" s="2302"/>
      <c r="H928" s="2302"/>
      <c r="I928" s="2302"/>
      <c r="J928" s="2302"/>
      <c r="K928" s="2302"/>
    </row>
    <row r="929" spans="1:11">
      <c r="A929" s="2302"/>
      <c r="B929" s="2302"/>
      <c r="C929" s="2302"/>
      <c r="D929" s="2302"/>
      <c r="E929" s="2302"/>
      <c r="F929" s="2302"/>
      <c r="G929" s="2302"/>
      <c r="H929" s="2302"/>
      <c r="I929" s="2302"/>
      <c r="J929" s="2302"/>
      <c r="K929" s="2302"/>
    </row>
    <row r="930" spans="1:11">
      <c r="A930" s="2302"/>
      <c r="B930" s="2302"/>
      <c r="C930" s="2302"/>
      <c r="D930" s="2302"/>
      <c r="E930" s="2302"/>
      <c r="F930" s="2302"/>
      <c r="G930" s="2302"/>
      <c r="H930" s="2302"/>
      <c r="I930" s="2302"/>
      <c r="J930" s="2302"/>
      <c r="K930" s="2302"/>
    </row>
    <row r="931" spans="1:11">
      <c r="A931" s="2302"/>
      <c r="B931" s="2302"/>
      <c r="C931" s="2302"/>
      <c r="D931" s="2302"/>
      <c r="E931" s="2302"/>
      <c r="F931" s="2302"/>
      <c r="G931" s="2302"/>
      <c r="H931" s="2302"/>
      <c r="I931" s="2302"/>
      <c r="J931" s="2302"/>
      <c r="K931" s="2302"/>
    </row>
    <row r="932" spans="1:11">
      <c r="A932" s="2302"/>
      <c r="B932" s="2302"/>
      <c r="C932" s="2302"/>
      <c r="D932" s="2302"/>
      <c r="E932" s="2302"/>
      <c r="F932" s="2302"/>
      <c r="G932" s="2302"/>
      <c r="H932" s="2302"/>
      <c r="I932" s="2302"/>
      <c r="J932" s="2302"/>
      <c r="K932" s="2302"/>
    </row>
    <row r="933" spans="1:11">
      <c r="A933" s="2302"/>
      <c r="B933" s="2302"/>
      <c r="C933" s="2302"/>
      <c r="D933" s="2302"/>
      <c r="E933" s="2302"/>
      <c r="F933" s="2302"/>
      <c r="G933" s="2302"/>
      <c r="H933" s="2302"/>
      <c r="I933" s="2302"/>
      <c r="J933" s="2302"/>
      <c r="K933" s="2302"/>
    </row>
    <row r="934" spans="1:11">
      <c r="A934" s="2302"/>
      <c r="B934" s="2302"/>
      <c r="C934" s="2302"/>
      <c r="D934" s="2302"/>
      <c r="E934" s="2302"/>
      <c r="F934" s="2302"/>
      <c r="G934" s="2302"/>
      <c r="H934" s="2302"/>
      <c r="I934" s="2302"/>
      <c r="J934" s="2302"/>
      <c r="K934" s="2302"/>
    </row>
    <row r="935" spans="1:11">
      <c r="A935" s="2302"/>
      <c r="B935" s="2302"/>
      <c r="C935" s="2302"/>
      <c r="D935" s="2302"/>
      <c r="E935" s="2302"/>
      <c r="F935" s="2302"/>
      <c r="G935" s="2302"/>
      <c r="H935" s="2302"/>
      <c r="I935" s="2302"/>
      <c r="J935" s="2302"/>
      <c r="K935" s="2302"/>
    </row>
    <row r="936" spans="1:11">
      <c r="A936" s="2302"/>
      <c r="B936" s="2302"/>
      <c r="C936" s="2302"/>
      <c r="D936" s="2302"/>
      <c r="E936" s="2302"/>
      <c r="F936" s="2302"/>
      <c r="G936" s="2302"/>
      <c r="H936" s="2302"/>
      <c r="I936" s="2302"/>
      <c r="J936" s="2302"/>
      <c r="K936" s="2302"/>
    </row>
    <row r="937" spans="1:11">
      <c r="A937" s="2302"/>
      <c r="B937" s="2302"/>
      <c r="C937" s="2302"/>
      <c r="D937" s="2302"/>
      <c r="E937" s="2302"/>
      <c r="F937" s="2302"/>
      <c r="G937" s="2302"/>
      <c r="H937" s="2302"/>
      <c r="I937" s="2302"/>
      <c r="J937" s="2302"/>
      <c r="K937" s="2302"/>
    </row>
    <row r="938" spans="1:11">
      <c r="A938" s="2302"/>
      <c r="B938" s="2302"/>
      <c r="C938" s="2302"/>
      <c r="D938" s="2302"/>
      <c r="E938" s="2302"/>
      <c r="F938" s="2302"/>
      <c r="G938" s="2302"/>
      <c r="H938" s="2302"/>
      <c r="I938" s="2302"/>
      <c r="J938" s="2302"/>
      <c r="K938" s="2302"/>
    </row>
    <row r="939" spans="1:11">
      <c r="A939" s="2302"/>
      <c r="B939" s="2302"/>
      <c r="C939" s="2302"/>
      <c r="D939" s="2302"/>
      <c r="E939" s="2302"/>
      <c r="F939" s="2302"/>
      <c r="G939" s="2302"/>
      <c r="H939" s="2302"/>
      <c r="I939" s="2302"/>
      <c r="J939" s="2302"/>
      <c r="K939" s="2302"/>
    </row>
    <row r="940" spans="1:11">
      <c r="A940" s="2302"/>
      <c r="B940" s="2302"/>
      <c r="C940" s="2302"/>
      <c r="D940" s="2302"/>
      <c r="E940" s="2302"/>
      <c r="F940" s="2302"/>
      <c r="G940" s="2302"/>
      <c r="H940" s="2302"/>
      <c r="I940" s="2302"/>
      <c r="J940" s="2302"/>
      <c r="K940" s="2302"/>
    </row>
    <row r="941" spans="1:11">
      <c r="A941" s="2302"/>
      <c r="B941" s="2302"/>
      <c r="C941" s="2302"/>
      <c r="D941" s="2302"/>
      <c r="E941" s="2302"/>
      <c r="F941" s="2302"/>
      <c r="G941" s="2302"/>
      <c r="H941" s="2302"/>
      <c r="I941" s="2302"/>
      <c r="J941" s="2302"/>
      <c r="K941" s="2302"/>
    </row>
    <row r="942" spans="1:11">
      <c r="A942" s="2302"/>
      <c r="B942" s="2302"/>
      <c r="C942" s="2302"/>
      <c r="D942" s="2302"/>
      <c r="E942" s="2302"/>
      <c r="F942" s="2302"/>
      <c r="G942" s="2302"/>
      <c r="H942" s="2302"/>
      <c r="I942" s="2302"/>
      <c r="J942" s="2302"/>
      <c r="K942" s="2302"/>
    </row>
    <row r="943" spans="1:11">
      <c r="A943" s="2302"/>
      <c r="B943" s="2302"/>
      <c r="C943" s="2302"/>
      <c r="D943" s="2302"/>
      <c r="E943" s="2302"/>
      <c r="F943" s="2302"/>
      <c r="G943" s="2302"/>
      <c r="H943" s="2302"/>
      <c r="I943" s="2302"/>
      <c r="J943" s="2302"/>
      <c r="K943" s="2302"/>
    </row>
    <row r="944" spans="1:11">
      <c r="A944" s="2302"/>
      <c r="B944" s="2302"/>
      <c r="C944" s="2302"/>
      <c r="D944" s="2302"/>
      <c r="E944" s="2302"/>
      <c r="F944" s="2302"/>
      <c r="G944" s="2302"/>
      <c r="H944" s="2302"/>
      <c r="I944" s="2302"/>
      <c r="J944" s="2302"/>
      <c r="K944" s="2302"/>
    </row>
    <row r="945" spans="1:11">
      <c r="A945" s="2302"/>
      <c r="B945" s="2302"/>
      <c r="C945" s="2302"/>
      <c r="D945" s="2302"/>
      <c r="E945" s="2302"/>
      <c r="F945" s="2302"/>
      <c r="G945" s="2302"/>
      <c r="H945" s="2302"/>
      <c r="I945" s="2302"/>
      <c r="J945" s="2302"/>
      <c r="K945" s="2302"/>
    </row>
    <row r="946" spans="1:11">
      <c r="A946" s="2302"/>
      <c r="B946" s="2302"/>
      <c r="C946" s="2302"/>
      <c r="D946" s="2302"/>
      <c r="E946" s="2302"/>
      <c r="F946" s="2302"/>
      <c r="G946" s="2302"/>
      <c r="H946" s="2302"/>
      <c r="I946" s="2302"/>
      <c r="J946" s="2302"/>
      <c r="K946" s="2302"/>
    </row>
    <row r="947" spans="1:11">
      <c r="A947" s="2302"/>
      <c r="B947" s="2302"/>
      <c r="C947" s="2302"/>
      <c r="D947" s="2302"/>
      <c r="E947" s="2302"/>
      <c r="F947" s="2302"/>
      <c r="G947" s="2302"/>
      <c r="H947" s="2302"/>
      <c r="I947" s="2302"/>
      <c r="J947" s="2302"/>
      <c r="K947" s="2302"/>
    </row>
    <row r="948" spans="1:11">
      <c r="A948" s="2302"/>
      <c r="B948" s="2302"/>
      <c r="C948" s="2302"/>
      <c r="D948" s="2302"/>
      <c r="E948" s="2302"/>
      <c r="F948" s="2302"/>
      <c r="G948" s="2302"/>
      <c r="H948" s="2302"/>
      <c r="I948" s="2302"/>
      <c r="J948" s="2302"/>
      <c r="K948" s="2302"/>
    </row>
    <row r="949" spans="1:11">
      <c r="A949" s="2302"/>
      <c r="B949" s="2302"/>
      <c r="C949" s="2302"/>
      <c r="D949" s="2302"/>
      <c r="E949" s="2302"/>
      <c r="F949" s="2302"/>
      <c r="G949" s="2302"/>
      <c r="H949" s="2302"/>
      <c r="I949" s="2302"/>
      <c r="J949" s="2302"/>
      <c r="K949" s="2302"/>
    </row>
    <row r="950" spans="1:11">
      <c r="A950" s="2302"/>
      <c r="B950" s="2302"/>
      <c r="C950" s="2302"/>
      <c r="D950" s="2302"/>
      <c r="E950" s="2302"/>
      <c r="F950" s="2302"/>
      <c r="G950" s="2302"/>
      <c r="H950" s="2302"/>
      <c r="I950" s="2302"/>
      <c r="J950" s="2302"/>
      <c r="K950" s="2302"/>
    </row>
    <row r="951" spans="1:11">
      <c r="A951" s="2302"/>
      <c r="B951" s="2302"/>
      <c r="C951" s="2302"/>
      <c r="D951" s="2302"/>
      <c r="E951" s="2302"/>
      <c r="F951" s="2302"/>
      <c r="G951" s="2302"/>
      <c r="H951" s="2302"/>
      <c r="I951" s="2302"/>
      <c r="J951" s="2302"/>
      <c r="K951" s="2302"/>
    </row>
    <row r="952" spans="1:11">
      <c r="A952" s="2302"/>
      <c r="B952" s="2302"/>
      <c r="C952" s="2302"/>
      <c r="D952" s="2302"/>
      <c r="E952" s="2302"/>
      <c r="F952" s="2302"/>
      <c r="G952" s="2302"/>
      <c r="H952" s="2302"/>
      <c r="I952" s="2302"/>
      <c r="J952" s="2302"/>
      <c r="K952" s="2302"/>
    </row>
    <row r="953" spans="1:11">
      <c r="A953" s="2302"/>
      <c r="B953" s="2302"/>
      <c r="C953" s="2302"/>
      <c r="D953" s="2302"/>
      <c r="E953" s="2302"/>
      <c r="F953" s="2302"/>
      <c r="G953" s="2302"/>
      <c r="H953" s="2302"/>
      <c r="I953" s="2302"/>
      <c r="J953" s="2302"/>
      <c r="K953" s="2302"/>
    </row>
    <row r="954" spans="1:11">
      <c r="A954" s="2302"/>
      <c r="B954" s="2302"/>
      <c r="C954" s="2302"/>
      <c r="D954" s="2302"/>
      <c r="E954" s="2302"/>
      <c r="F954" s="2302"/>
      <c r="G954" s="2302"/>
      <c r="H954" s="2302"/>
      <c r="I954" s="2302"/>
      <c r="J954" s="2302"/>
      <c r="K954" s="2302"/>
    </row>
    <row r="955" spans="1:11">
      <c r="A955" s="2302"/>
      <c r="B955" s="2302"/>
      <c r="C955" s="2302"/>
      <c r="D955" s="2302"/>
      <c r="E955" s="2302"/>
      <c r="F955" s="2302"/>
      <c r="G955" s="2302"/>
      <c r="H955" s="2302"/>
      <c r="I955" s="2302"/>
      <c r="J955" s="2302"/>
      <c r="K955" s="2302"/>
    </row>
    <row r="956" spans="1:11">
      <c r="A956" s="2302"/>
      <c r="B956" s="2302"/>
      <c r="C956" s="2302"/>
      <c r="D956" s="2302"/>
      <c r="E956" s="2302"/>
      <c r="F956" s="2302"/>
      <c r="G956" s="2302"/>
      <c r="H956" s="2302"/>
      <c r="I956" s="2302"/>
      <c r="J956" s="2302"/>
      <c r="K956" s="2302"/>
    </row>
    <row r="957" spans="1:11">
      <c r="A957" s="2302"/>
      <c r="B957" s="2302"/>
      <c r="C957" s="2302"/>
      <c r="D957" s="2302"/>
      <c r="E957" s="2302"/>
      <c r="F957" s="2302"/>
      <c r="G957" s="2302"/>
      <c r="H957" s="2302"/>
      <c r="I957" s="2302"/>
      <c r="J957" s="2302"/>
      <c r="K957" s="2302"/>
    </row>
    <row r="958" spans="1:11">
      <c r="A958" s="2302"/>
      <c r="B958" s="2302"/>
      <c r="C958" s="2302"/>
      <c r="D958" s="2302"/>
      <c r="E958" s="2302"/>
      <c r="F958" s="2302"/>
      <c r="G958" s="2302"/>
      <c r="H958" s="2302"/>
      <c r="I958" s="2302"/>
      <c r="J958" s="2302"/>
      <c r="K958" s="2302"/>
    </row>
    <row r="959" spans="1:11">
      <c r="A959" s="2302"/>
      <c r="B959" s="2302"/>
      <c r="C959" s="2302"/>
      <c r="D959" s="2302"/>
      <c r="E959" s="2302"/>
      <c r="F959" s="2302"/>
      <c r="G959" s="2302"/>
      <c r="H959" s="2302"/>
      <c r="I959" s="2302"/>
      <c r="J959" s="2302"/>
      <c r="K959" s="2302"/>
    </row>
    <row r="960" spans="1:11">
      <c r="A960" s="2302"/>
      <c r="B960" s="2302"/>
      <c r="C960" s="2302"/>
      <c r="D960" s="2302"/>
      <c r="E960" s="2302"/>
      <c r="F960" s="2302"/>
      <c r="G960" s="2302"/>
      <c r="H960" s="2302"/>
      <c r="I960" s="2302"/>
      <c r="J960" s="2302"/>
      <c r="K960" s="2302"/>
    </row>
    <row r="961" spans="1:11">
      <c r="A961" s="2302"/>
      <c r="B961" s="2302"/>
      <c r="C961" s="2302"/>
      <c r="D961" s="2302"/>
      <c r="E961" s="2302"/>
      <c r="F961" s="2302"/>
      <c r="G961" s="2302"/>
      <c r="H961" s="2302"/>
      <c r="I961" s="2302"/>
      <c r="J961" s="2302"/>
      <c r="K961" s="2302"/>
    </row>
    <row r="962" spans="1:11">
      <c r="A962" s="2302"/>
      <c r="B962" s="2302"/>
      <c r="C962" s="2302"/>
      <c r="D962" s="2302"/>
      <c r="E962" s="2302"/>
      <c r="F962" s="2302"/>
      <c r="G962" s="2302"/>
      <c r="H962" s="2302"/>
      <c r="I962" s="2302"/>
      <c r="J962" s="2302"/>
      <c r="K962" s="2302"/>
    </row>
    <row r="963" spans="1:11">
      <c r="A963" s="2302"/>
      <c r="B963" s="2302"/>
      <c r="C963" s="2302"/>
      <c r="D963" s="2302"/>
      <c r="E963" s="2302"/>
      <c r="F963" s="2302"/>
      <c r="G963" s="2302"/>
      <c r="H963" s="2302"/>
      <c r="I963" s="2302"/>
      <c r="J963" s="2302"/>
      <c r="K963" s="2302"/>
    </row>
    <row r="964" spans="1:11">
      <c r="A964" s="2302"/>
      <c r="B964" s="2302"/>
      <c r="C964" s="2302"/>
      <c r="D964" s="2302"/>
      <c r="E964" s="2302"/>
      <c r="F964" s="2302"/>
      <c r="G964" s="2302"/>
      <c r="H964" s="2302"/>
      <c r="I964" s="2302"/>
      <c r="J964" s="2302"/>
      <c r="K964" s="2302"/>
    </row>
    <row r="965" spans="1:11">
      <c r="A965" s="2302"/>
      <c r="B965" s="2302"/>
      <c r="C965" s="2302"/>
      <c r="D965" s="2302"/>
      <c r="E965" s="2302"/>
      <c r="F965" s="2302"/>
      <c r="G965" s="2302"/>
      <c r="H965" s="2302"/>
      <c r="I965" s="2302"/>
      <c r="J965" s="2302"/>
      <c r="K965" s="2302"/>
    </row>
    <row r="966" spans="1:11">
      <c r="A966" s="2302"/>
      <c r="B966" s="2302"/>
      <c r="C966" s="2302"/>
      <c r="D966" s="2302"/>
      <c r="E966" s="2302"/>
      <c r="F966" s="2302"/>
      <c r="G966" s="2302"/>
      <c r="H966" s="2302"/>
      <c r="I966" s="2302"/>
      <c r="J966" s="2302"/>
      <c r="K966" s="2302"/>
    </row>
    <row r="967" spans="1:11">
      <c r="A967" s="2302"/>
      <c r="B967" s="2302"/>
      <c r="C967" s="2302"/>
      <c r="D967" s="2302"/>
      <c r="E967" s="2302"/>
      <c r="F967" s="2302"/>
      <c r="G967" s="2302"/>
      <c r="H967" s="2302"/>
      <c r="I967" s="2302"/>
      <c r="J967" s="2302"/>
      <c r="K967" s="2302"/>
    </row>
    <row r="968" spans="1:11">
      <c r="A968" s="2302"/>
      <c r="B968" s="2302"/>
      <c r="C968" s="2302"/>
      <c r="D968" s="2302"/>
      <c r="E968" s="2302"/>
      <c r="F968" s="2302"/>
      <c r="G968" s="2302"/>
      <c r="H968" s="2302"/>
      <c r="I968" s="2302"/>
      <c r="J968" s="2302"/>
      <c r="K968" s="2302"/>
    </row>
    <row r="969" spans="1:11">
      <c r="A969" s="2302"/>
      <c r="B969" s="2302"/>
      <c r="C969" s="2302"/>
      <c r="D969" s="2302"/>
      <c r="E969" s="2302"/>
      <c r="F969" s="2302"/>
      <c r="G969" s="2302"/>
      <c r="H969" s="2302"/>
      <c r="I969" s="2302"/>
      <c r="J969" s="2302"/>
      <c r="K969" s="2302"/>
    </row>
    <row r="970" spans="1:11">
      <c r="A970" s="2302"/>
      <c r="B970" s="2302"/>
      <c r="C970" s="2302"/>
      <c r="D970" s="2302"/>
      <c r="E970" s="2302"/>
      <c r="F970" s="2302"/>
      <c r="G970" s="2302"/>
      <c r="H970" s="2302"/>
      <c r="I970" s="2302"/>
      <c r="J970" s="2302"/>
      <c r="K970" s="2302"/>
    </row>
    <row r="971" spans="1:11">
      <c r="A971" s="2302"/>
      <c r="B971" s="2302"/>
      <c r="C971" s="2302"/>
      <c r="D971" s="2302"/>
      <c r="E971" s="2302"/>
      <c r="F971" s="2302"/>
      <c r="G971" s="2302"/>
      <c r="H971" s="2302"/>
      <c r="I971" s="2302"/>
      <c r="J971" s="2302"/>
      <c r="K971" s="2302"/>
    </row>
    <row r="972" spans="1:11">
      <c r="A972" s="2302"/>
      <c r="B972" s="2302"/>
      <c r="C972" s="2302"/>
      <c r="D972" s="2302"/>
      <c r="E972" s="2302"/>
      <c r="F972" s="2302"/>
      <c r="G972" s="2302"/>
      <c r="H972" s="2302"/>
      <c r="I972" s="2302"/>
      <c r="J972" s="2302"/>
      <c r="K972" s="2302"/>
    </row>
    <row r="973" spans="1:11">
      <c r="A973" s="2302"/>
      <c r="B973" s="2302"/>
      <c r="C973" s="2302"/>
      <c r="D973" s="2302"/>
      <c r="E973" s="2302"/>
      <c r="F973" s="2302"/>
      <c r="G973" s="2302"/>
      <c r="H973" s="2302"/>
      <c r="I973" s="2302"/>
      <c r="J973" s="2302"/>
      <c r="K973" s="2302"/>
    </row>
    <row r="974" spans="1:11">
      <c r="A974" s="2302"/>
      <c r="B974" s="2302"/>
      <c r="C974" s="2302"/>
      <c r="D974" s="2302"/>
      <c r="E974" s="2302"/>
      <c r="F974" s="2302"/>
      <c r="G974" s="2302"/>
      <c r="H974" s="2302"/>
      <c r="I974" s="2302"/>
      <c r="J974" s="2302"/>
      <c r="K974" s="2302"/>
    </row>
    <row r="975" spans="1:11">
      <c r="A975" s="2302"/>
      <c r="B975" s="2302"/>
      <c r="C975" s="2302"/>
      <c r="D975" s="2302"/>
      <c r="E975" s="2302"/>
      <c r="F975" s="2302"/>
      <c r="G975" s="2302"/>
      <c r="H975" s="2302"/>
      <c r="I975" s="2302"/>
      <c r="J975" s="2302"/>
      <c r="K975" s="2302"/>
    </row>
    <row r="976" spans="1:11">
      <c r="A976" s="2302"/>
      <c r="B976" s="2302"/>
      <c r="C976" s="2302"/>
      <c r="D976" s="2302"/>
      <c r="E976" s="2302"/>
      <c r="F976" s="2302"/>
      <c r="G976" s="2302"/>
      <c r="H976" s="2302"/>
      <c r="I976" s="2302"/>
      <c r="J976" s="2302"/>
      <c r="K976" s="2302"/>
    </row>
    <row r="977" spans="1:11">
      <c r="A977" s="2302"/>
      <c r="B977" s="2302"/>
      <c r="C977" s="2302"/>
      <c r="D977" s="2302"/>
      <c r="E977" s="2302"/>
      <c r="F977" s="2302"/>
      <c r="G977" s="2302"/>
      <c r="H977" s="2302"/>
      <c r="I977" s="2302"/>
      <c r="J977" s="2302"/>
      <c r="K977" s="2302"/>
    </row>
    <row r="978" spans="1:11">
      <c r="A978" s="2302"/>
      <c r="B978" s="2302"/>
      <c r="C978" s="2302"/>
      <c r="D978" s="2302"/>
      <c r="E978" s="2302"/>
      <c r="F978" s="2302"/>
      <c r="G978" s="2302"/>
      <c r="H978" s="2302"/>
      <c r="I978" s="2302"/>
      <c r="J978" s="2302"/>
      <c r="K978" s="2302"/>
    </row>
    <row r="979" spans="1:11">
      <c r="A979" s="2302"/>
      <c r="B979" s="2302"/>
      <c r="C979" s="2302"/>
      <c r="D979" s="2302"/>
      <c r="E979" s="2302"/>
      <c r="F979" s="2302"/>
      <c r="G979" s="2302"/>
      <c r="H979" s="2302"/>
      <c r="I979" s="2302"/>
      <c r="J979" s="2302"/>
      <c r="K979" s="2302"/>
    </row>
    <row r="980" spans="1:11">
      <c r="A980" s="2302"/>
      <c r="B980" s="2302"/>
      <c r="C980" s="2302"/>
      <c r="D980" s="2302"/>
      <c r="E980" s="2302"/>
      <c r="F980" s="2302"/>
      <c r="G980" s="2302"/>
      <c r="H980" s="2302"/>
      <c r="I980" s="2302"/>
      <c r="J980" s="2302"/>
      <c r="K980" s="2302"/>
    </row>
    <row r="981" spans="1:11">
      <c r="A981" s="2302"/>
      <c r="B981" s="2302"/>
      <c r="C981" s="2302"/>
      <c r="D981" s="2302"/>
      <c r="E981" s="2302"/>
      <c r="F981" s="2302"/>
      <c r="G981" s="2302"/>
      <c r="H981" s="2302"/>
      <c r="I981" s="2302"/>
      <c r="J981" s="2302"/>
      <c r="K981" s="2302"/>
    </row>
    <row r="982" spans="1:11">
      <c r="A982" s="2302"/>
      <c r="B982" s="2302"/>
      <c r="C982" s="2302"/>
      <c r="D982" s="2302"/>
      <c r="E982" s="2302"/>
      <c r="F982" s="2302"/>
      <c r="G982" s="2302"/>
      <c r="H982" s="2302"/>
      <c r="I982" s="2302"/>
      <c r="J982" s="2302"/>
      <c r="K982" s="2302"/>
    </row>
    <row r="983" spans="1:11">
      <c r="A983" s="2302"/>
      <c r="B983" s="2302"/>
      <c r="C983" s="2302"/>
      <c r="D983" s="2302"/>
      <c r="E983" s="2302"/>
      <c r="F983" s="2302"/>
      <c r="G983" s="2302"/>
      <c r="H983" s="2302"/>
      <c r="I983" s="2302"/>
      <c r="J983" s="2302"/>
      <c r="K983" s="2302"/>
    </row>
    <row r="984" spans="1:11">
      <c r="A984" s="2302"/>
      <c r="B984" s="2302"/>
      <c r="C984" s="2302"/>
      <c r="D984" s="2302"/>
      <c r="E984" s="2302"/>
      <c r="F984" s="2302"/>
      <c r="G984" s="2302"/>
      <c r="H984" s="2302"/>
      <c r="I984" s="2302"/>
      <c r="J984" s="2302"/>
      <c r="K984" s="2302"/>
    </row>
    <row r="985" spans="1:11">
      <c r="A985" s="2302"/>
      <c r="B985" s="2302"/>
      <c r="C985" s="2302"/>
      <c r="D985" s="2302"/>
      <c r="E985" s="2302"/>
      <c r="F985" s="2302"/>
      <c r="G985" s="2302"/>
      <c r="H985" s="2302"/>
      <c r="I985" s="2302"/>
      <c r="J985" s="2302"/>
      <c r="K985" s="2302"/>
    </row>
    <row r="986" spans="1:11">
      <c r="A986" s="2302"/>
      <c r="B986" s="2302"/>
      <c r="C986" s="2302"/>
      <c r="D986" s="2302"/>
      <c r="E986" s="2302"/>
      <c r="F986" s="2302"/>
      <c r="G986" s="2302"/>
      <c r="H986" s="2302"/>
      <c r="I986" s="2302"/>
      <c r="J986" s="2302"/>
      <c r="K986" s="2302"/>
    </row>
    <row r="987" spans="1:11">
      <c r="A987" s="2302"/>
      <c r="B987" s="2302"/>
      <c r="C987" s="2302"/>
      <c r="D987" s="2302"/>
      <c r="E987" s="2302"/>
      <c r="F987" s="2302"/>
      <c r="G987" s="2302"/>
      <c r="H987" s="2302"/>
      <c r="I987" s="2302"/>
      <c r="J987" s="2302"/>
      <c r="K987" s="2302"/>
    </row>
    <row r="988" spans="1:11">
      <c r="A988" s="2302"/>
      <c r="B988" s="2302"/>
      <c r="C988" s="2302"/>
      <c r="D988" s="2302"/>
      <c r="E988" s="2302"/>
      <c r="F988" s="2302"/>
      <c r="G988" s="2302"/>
      <c r="H988" s="2302"/>
      <c r="I988" s="2302"/>
      <c r="J988" s="2302"/>
      <c r="K988" s="2302"/>
    </row>
    <row r="989" spans="1:11">
      <c r="A989" s="2302"/>
      <c r="B989" s="2302"/>
      <c r="C989" s="2302"/>
      <c r="D989" s="2302"/>
      <c r="E989" s="2302"/>
      <c r="F989" s="2302"/>
      <c r="G989" s="2302"/>
      <c r="H989" s="2302"/>
      <c r="I989" s="2302"/>
      <c r="J989" s="2302"/>
      <c r="K989" s="2302"/>
    </row>
    <row r="990" spans="1:11">
      <c r="A990" s="2302"/>
      <c r="B990" s="2302"/>
      <c r="C990" s="2302"/>
      <c r="D990" s="2302"/>
      <c r="E990" s="2302"/>
      <c r="F990" s="2302"/>
      <c r="G990" s="2302"/>
      <c r="H990" s="2302"/>
      <c r="I990" s="2302"/>
      <c r="J990" s="2302"/>
      <c r="K990" s="2302"/>
    </row>
    <row r="991" spans="1:11">
      <c r="A991" s="2302"/>
      <c r="B991" s="2302"/>
      <c r="C991" s="2302"/>
      <c r="D991" s="2302"/>
      <c r="E991" s="2302"/>
      <c r="F991" s="2302"/>
      <c r="G991" s="2302"/>
      <c r="H991" s="2302"/>
      <c r="I991" s="2302"/>
      <c r="J991" s="2302"/>
      <c r="K991" s="2302"/>
    </row>
    <row r="992" spans="1:11">
      <c r="A992" s="2302"/>
      <c r="B992" s="2302"/>
      <c r="C992" s="2302"/>
      <c r="D992" s="2302"/>
      <c r="E992" s="2302"/>
      <c r="F992" s="2302"/>
      <c r="G992" s="2302"/>
      <c r="H992" s="2302"/>
      <c r="I992" s="2302"/>
      <c r="J992" s="2302"/>
      <c r="K992" s="2302"/>
    </row>
    <row r="993" spans="1:11">
      <c r="A993" s="2302"/>
      <c r="B993" s="2302"/>
      <c r="C993" s="2302"/>
      <c r="D993" s="2302"/>
      <c r="E993" s="2302"/>
      <c r="F993" s="2302"/>
      <c r="G993" s="2302"/>
      <c r="H993" s="2302"/>
      <c r="I993" s="2302"/>
      <c r="J993" s="2302"/>
      <c r="K993" s="2302"/>
    </row>
    <row r="994" spans="1:11">
      <c r="A994" s="2302"/>
      <c r="B994" s="2302"/>
      <c r="C994" s="2302"/>
      <c r="D994" s="2302"/>
      <c r="E994" s="2302"/>
      <c r="F994" s="2302"/>
      <c r="G994" s="2302"/>
      <c r="H994" s="2302"/>
      <c r="I994" s="2302"/>
      <c r="J994" s="2302"/>
      <c r="K994" s="2302"/>
    </row>
    <row r="995" spans="1:11">
      <c r="A995" s="2302"/>
      <c r="B995" s="2302"/>
      <c r="C995" s="2302"/>
      <c r="D995" s="2302"/>
      <c r="E995" s="2302"/>
      <c r="F995" s="2302"/>
      <c r="G995" s="2302"/>
      <c r="H995" s="2302"/>
      <c r="I995" s="2302"/>
      <c r="J995" s="2302"/>
      <c r="K995" s="2302"/>
    </row>
    <row r="996" spans="1:11">
      <c r="A996" s="2302"/>
      <c r="B996" s="2302"/>
      <c r="C996" s="2302"/>
      <c r="D996" s="2302"/>
      <c r="E996" s="2302"/>
      <c r="F996" s="2302"/>
      <c r="G996" s="2302"/>
      <c r="H996" s="2302"/>
      <c r="I996" s="2302"/>
      <c r="J996" s="2302"/>
      <c r="K996" s="2302"/>
    </row>
    <row r="997" spans="1:11">
      <c r="A997" s="2302"/>
      <c r="B997" s="2302"/>
      <c r="C997" s="2302"/>
      <c r="D997" s="2302"/>
      <c r="E997" s="2302"/>
      <c r="F997" s="2302"/>
      <c r="G997" s="2302"/>
      <c r="H997" s="2302"/>
      <c r="I997" s="2302"/>
      <c r="J997" s="2302"/>
      <c r="K997" s="2302"/>
    </row>
    <row r="998" spans="1:11">
      <c r="A998" s="2302"/>
      <c r="B998" s="2302"/>
      <c r="C998" s="2302"/>
      <c r="D998" s="2302"/>
      <c r="E998" s="2302"/>
      <c r="F998" s="2302"/>
      <c r="G998" s="2302"/>
      <c r="H998" s="2302"/>
      <c r="I998" s="2302"/>
      <c r="J998" s="2302"/>
      <c r="K998" s="2302"/>
    </row>
    <row r="999" spans="1:11">
      <c r="A999" s="2302"/>
      <c r="B999" s="2302"/>
      <c r="C999" s="2302"/>
      <c r="D999" s="2302"/>
      <c r="E999" s="2302"/>
      <c r="F999" s="2302"/>
      <c r="G999" s="2302"/>
      <c r="H999" s="2302"/>
      <c r="I999" s="2302"/>
      <c r="J999" s="2302"/>
      <c r="K999" s="2302"/>
    </row>
    <row r="1000" spans="1:11">
      <c r="A1000" s="2302"/>
      <c r="B1000" s="2302"/>
      <c r="C1000" s="2302"/>
      <c r="D1000" s="2302"/>
      <c r="E1000" s="2302"/>
      <c r="F1000" s="2302"/>
      <c r="G1000" s="2302"/>
      <c r="H1000" s="2302"/>
      <c r="I1000" s="2302"/>
      <c r="J1000" s="2302"/>
      <c r="K1000" s="2302"/>
    </row>
    <row r="1001" spans="1:11">
      <c r="A1001" s="2302"/>
      <c r="B1001" s="2302"/>
      <c r="C1001" s="2302"/>
      <c r="D1001" s="2302"/>
      <c r="E1001" s="2302"/>
      <c r="F1001" s="2302"/>
      <c r="G1001" s="2302"/>
      <c r="H1001" s="2302"/>
      <c r="I1001" s="2302"/>
      <c r="J1001" s="2302"/>
      <c r="K1001" s="2302"/>
    </row>
    <row r="1002" spans="1:11">
      <c r="A1002" s="2302"/>
      <c r="B1002" s="2302"/>
      <c r="C1002" s="2302"/>
      <c r="D1002" s="2302"/>
      <c r="E1002" s="2302"/>
      <c r="F1002" s="2302"/>
      <c r="G1002" s="2302"/>
      <c r="H1002" s="2302"/>
      <c r="I1002" s="2302"/>
      <c r="J1002" s="2302"/>
      <c r="K1002" s="2302"/>
    </row>
    <row r="1003" spans="1:11">
      <c r="A1003" s="2302"/>
      <c r="B1003" s="2302"/>
      <c r="C1003" s="2302"/>
      <c r="D1003" s="2302"/>
      <c r="E1003" s="2302"/>
      <c r="F1003" s="2302"/>
      <c r="G1003" s="2302"/>
      <c r="H1003" s="2302"/>
      <c r="I1003" s="2302"/>
      <c r="J1003" s="2302"/>
      <c r="K1003" s="2302"/>
    </row>
    <row r="1004" spans="1:11">
      <c r="A1004" s="2302"/>
      <c r="B1004" s="2302"/>
      <c r="C1004" s="2302"/>
      <c r="D1004" s="2302"/>
      <c r="E1004" s="2302"/>
      <c r="F1004" s="2302"/>
      <c r="G1004" s="2302"/>
      <c r="H1004" s="2302"/>
      <c r="I1004" s="2302"/>
      <c r="J1004" s="2302"/>
      <c r="K1004" s="2302"/>
    </row>
    <row r="1005" spans="1:11">
      <c r="A1005" s="2302"/>
      <c r="B1005" s="2302"/>
      <c r="C1005" s="2302"/>
      <c r="D1005" s="2302"/>
      <c r="E1005" s="2302"/>
      <c r="F1005" s="2302"/>
      <c r="G1005" s="2302"/>
      <c r="H1005" s="2302"/>
      <c r="I1005" s="2302"/>
      <c r="J1005" s="2302"/>
      <c r="K1005" s="2302"/>
    </row>
    <row r="1006" spans="1:11">
      <c r="A1006" s="2302"/>
      <c r="B1006" s="2302"/>
      <c r="C1006" s="2302"/>
      <c r="D1006" s="2302"/>
      <c r="E1006" s="2302"/>
      <c r="F1006" s="2302"/>
      <c r="G1006" s="2302"/>
      <c r="H1006" s="2302"/>
      <c r="I1006" s="2302"/>
      <c r="J1006" s="2302"/>
      <c r="K1006" s="2302"/>
    </row>
    <row r="1007" spans="1:11">
      <c r="A1007" s="2302"/>
      <c r="B1007" s="2302"/>
      <c r="C1007" s="2302"/>
      <c r="D1007" s="2302"/>
      <c r="E1007" s="2302"/>
      <c r="F1007" s="2302"/>
      <c r="G1007" s="2302"/>
      <c r="H1007" s="2302"/>
      <c r="I1007" s="2302"/>
      <c r="J1007" s="2302"/>
      <c r="K1007" s="2302"/>
    </row>
    <row r="1008" spans="1:11">
      <c r="A1008" s="2302"/>
      <c r="B1008" s="2302"/>
      <c r="C1008" s="2302"/>
      <c r="D1008" s="2302"/>
      <c r="E1008" s="2302"/>
      <c r="F1008" s="2302"/>
      <c r="G1008" s="2302"/>
      <c r="H1008" s="2302"/>
      <c r="I1008" s="2302"/>
      <c r="J1008" s="2302"/>
      <c r="K1008" s="2302"/>
    </row>
    <row r="1009" spans="1:11">
      <c r="A1009" s="2302"/>
      <c r="B1009" s="2302"/>
      <c r="C1009" s="2302"/>
      <c r="D1009" s="2302"/>
      <c r="E1009" s="2302"/>
      <c r="F1009" s="2302"/>
      <c r="G1009" s="2302"/>
      <c r="H1009" s="2302"/>
      <c r="I1009" s="2302"/>
      <c r="J1009" s="2302"/>
      <c r="K1009" s="2302"/>
    </row>
    <row r="1010" spans="1:11">
      <c r="A1010" s="2302"/>
      <c r="B1010" s="2302"/>
      <c r="C1010" s="2302"/>
      <c r="D1010" s="2302"/>
      <c r="E1010" s="2302"/>
      <c r="F1010" s="2302"/>
      <c r="G1010" s="2302"/>
      <c r="H1010" s="2302"/>
      <c r="I1010" s="2302"/>
      <c r="J1010" s="2302"/>
      <c r="K1010" s="2302"/>
    </row>
    <row r="1011" spans="1:11">
      <c r="A1011" s="2302"/>
      <c r="B1011" s="2302"/>
      <c r="C1011" s="2302"/>
      <c r="D1011" s="2302"/>
      <c r="E1011" s="2302"/>
      <c r="F1011" s="2302"/>
      <c r="G1011" s="2302"/>
      <c r="H1011" s="2302"/>
      <c r="I1011" s="2302"/>
      <c r="J1011" s="2302"/>
      <c r="K1011" s="2302"/>
    </row>
    <row r="1012" spans="1:11">
      <c r="A1012" s="2302"/>
      <c r="B1012" s="2302"/>
      <c r="C1012" s="2302"/>
      <c r="D1012" s="2302"/>
      <c r="E1012" s="2302"/>
      <c r="F1012" s="2302"/>
      <c r="G1012" s="2302"/>
      <c r="H1012" s="2302"/>
      <c r="I1012" s="2302"/>
      <c r="J1012" s="2302"/>
      <c r="K1012" s="2302"/>
    </row>
    <row r="1013" spans="1:11">
      <c r="A1013" s="2302"/>
      <c r="B1013" s="2302"/>
      <c r="C1013" s="2302"/>
      <c r="D1013" s="2302"/>
      <c r="E1013" s="2302"/>
      <c r="F1013" s="2302"/>
      <c r="G1013" s="2302"/>
      <c r="H1013" s="2302"/>
      <c r="I1013" s="2302"/>
      <c r="J1013" s="2302"/>
      <c r="K1013" s="2302"/>
    </row>
    <row r="1014" spans="1:11">
      <c r="A1014" s="2302"/>
      <c r="B1014" s="2302"/>
      <c r="C1014" s="2302"/>
      <c r="D1014" s="2302"/>
      <c r="E1014" s="2302"/>
      <c r="F1014" s="2302"/>
      <c r="G1014" s="2302"/>
      <c r="H1014" s="2302"/>
      <c r="I1014" s="2302"/>
      <c r="J1014" s="2302"/>
      <c r="K1014" s="2302"/>
    </row>
    <row r="1015" spans="1:11">
      <c r="A1015" s="2302"/>
      <c r="B1015" s="2302"/>
      <c r="C1015" s="2302"/>
      <c r="D1015" s="2302"/>
      <c r="E1015" s="2302"/>
      <c r="F1015" s="2302"/>
      <c r="G1015" s="2302"/>
      <c r="H1015" s="2302"/>
      <c r="I1015" s="2302"/>
      <c r="J1015" s="2302"/>
      <c r="K1015" s="2302"/>
    </row>
    <row r="1016" spans="1:11">
      <c r="A1016" s="2302"/>
      <c r="B1016" s="2302"/>
      <c r="C1016" s="2302"/>
      <c r="D1016" s="2302"/>
      <c r="E1016" s="2302"/>
      <c r="F1016" s="2302"/>
      <c r="G1016" s="2302"/>
      <c r="H1016" s="2302"/>
      <c r="I1016" s="2302"/>
      <c r="J1016" s="2302"/>
      <c r="K1016" s="2302"/>
    </row>
    <row r="1017" spans="1:11">
      <c r="A1017" s="2302"/>
      <c r="B1017" s="2302"/>
      <c r="C1017" s="2302"/>
      <c r="D1017" s="2302"/>
      <c r="E1017" s="2302"/>
      <c r="F1017" s="2302"/>
      <c r="G1017" s="2302"/>
      <c r="H1017" s="2302"/>
      <c r="I1017" s="2302"/>
      <c r="J1017" s="2302"/>
      <c r="K1017" s="2302"/>
    </row>
    <row r="1018" spans="1:11">
      <c r="A1018" s="2302"/>
      <c r="B1018" s="2302"/>
      <c r="C1018" s="2302"/>
      <c r="D1018" s="2302"/>
      <c r="E1018" s="2302"/>
      <c r="F1018" s="2302"/>
      <c r="G1018" s="2302"/>
      <c r="H1018" s="2302"/>
      <c r="I1018" s="2302"/>
      <c r="J1018" s="2302"/>
      <c r="K1018" s="2302"/>
    </row>
    <row r="1019" spans="1:11">
      <c r="A1019" s="2302"/>
      <c r="B1019" s="2302"/>
      <c r="C1019" s="2302"/>
      <c r="D1019" s="2302"/>
      <c r="E1019" s="2302"/>
      <c r="F1019" s="2302"/>
      <c r="G1019" s="2302"/>
      <c r="H1019" s="2302"/>
      <c r="I1019" s="2302"/>
      <c r="J1019" s="2302"/>
      <c r="K1019" s="2302"/>
    </row>
    <row r="1020" spans="1:11">
      <c r="A1020" s="2302"/>
      <c r="B1020" s="2302"/>
      <c r="C1020" s="2302"/>
      <c r="D1020" s="2302"/>
      <c r="E1020" s="2302"/>
      <c r="F1020" s="2302"/>
      <c r="G1020" s="2302"/>
      <c r="H1020" s="2302"/>
      <c r="I1020" s="2302"/>
      <c r="J1020" s="2302"/>
      <c r="K1020" s="2302"/>
    </row>
    <row r="1021" spans="1:11">
      <c r="A1021" s="2302"/>
      <c r="B1021" s="2302"/>
      <c r="C1021" s="2302"/>
      <c r="D1021" s="2302"/>
      <c r="E1021" s="2302"/>
      <c r="F1021" s="2302"/>
      <c r="G1021" s="2302"/>
      <c r="H1021" s="2302"/>
      <c r="I1021" s="2302"/>
      <c r="J1021" s="2302"/>
      <c r="K1021" s="2302"/>
    </row>
    <row r="1022" spans="1:11">
      <c r="A1022" s="2302"/>
      <c r="B1022" s="2302"/>
      <c r="C1022" s="2302"/>
      <c r="D1022" s="2302"/>
      <c r="E1022" s="2302"/>
      <c r="F1022" s="2302"/>
      <c r="G1022" s="2302"/>
      <c r="H1022" s="2302"/>
      <c r="I1022" s="2302"/>
      <c r="J1022" s="2302"/>
      <c r="K1022" s="2302"/>
    </row>
    <row r="1023" spans="1:11">
      <c r="A1023" s="2302"/>
      <c r="B1023" s="2302"/>
      <c r="C1023" s="2302"/>
      <c r="D1023" s="2302"/>
      <c r="E1023" s="2302"/>
      <c r="F1023" s="2302"/>
      <c r="G1023" s="2302"/>
      <c r="H1023" s="2302"/>
      <c r="I1023" s="2302"/>
      <c r="J1023" s="2302"/>
      <c r="K1023" s="2302"/>
    </row>
    <row r="1024" spans="1:11">
      <c r="A1024" s="2302"/>
      <c r="B1024" s="2302"/>
      <c r="C1024" s="2302"/>
      <c r="D1024" s="2302"/>
      <c r="E1024" s="2302"/>
      <c r="F1024" s="2302"/>
      <c r="G1024" s="2302"/>
      <c r="H1024" s="2302"/>
      <c r="I1024" s="2302"/>
      <c r="J1024" s="2302"/>
      <c r="K1024" s="2302"/>
    </row>
    <row r="1025" spans="1:11">
      <c r="A1025" s="2302"/>
      <c r="B1025" s="2302"/>
      <c r="C1025" s="2302"/>
      <c r="D1025" s="2302"/>
      <c r="E1025" s="2302"/>
      <c r="F1025" s="2302"/>
      <c r="G1025" s="2302"/>
      <c r="H1025" s="2302"/>
      <c r="I1025" s="2302"/>
      <c r="J1025" s="2302"/>
      <c r="K1025" s="2302"/>
    </row>
    <row r="1026" spans="1:11">
      <c r="A1026" s="2302"/>
      <c r="B1026" s="2302"/>
      <c r="C1026" s="2302"/>
      <c r="D1026" s="2302"/>
      <c r="E1026" s="2302"/>
      <c r="F1026" s="2302"/>
      <c r="G1026" s="2302"/>
      <c r="H1026" s="2302"/>
      <c r="I1026" s="2302"/>
      <c r="J1026" s="2302"/>
      <c r="K1026" s="2302"/>
    </row>
    <row r="1027" spans="1:11">
      <c r="A1027" s="2302"/>
      <c r="B1027" s="2302"/>
      <c r="C1027" s="2302"/>
      <c r="D1027" s="2302"/>
      <c r="E1027" s="2302"/>
      <c r="F1027" s="2302"/>
      <c r="G1027" s="2302"/>
      <c r="H1027" s="2302"/>
      <c r="I1027" s="2302"/>
      <c r="J1027" s="2302"/>
      <c r="K1027" s="2302"/>
    </row>
    <row r="1028" spans="1:11">
      <c r="A1028" s="2302"/>
      <c r="B1028" s="2302"/>
      <c r="C1028" s="2302"/>
      <c r="D1028" s="2302"/>
      <c r="E1028" s="2302"/>
      <c r="F1028" s="2302"/>
      <c r="G1028" s="2302"/>
      <c r="H1028" s="2302"/>
      <c r="I1028" s="2302"/>
      <c r="J1028" s="2302"/>
      <c r="K1028" s="2302"/>
    </row>
    <row r="1029" spans="1:11">
      <c r="A1029" s="2302"/>
      <c r="B1029" s="2302"/>
      <c r="C1029" s="2302"/>
      <c r="D1029" s="2302"/>
      <c r="E1029" s="2302"/>
      <c r="F1029" s="2302"/>
      <c r="G1029" s="2302"/>
      <c r="H1029" s="2302"/>
      <c r="I1029" s="2302"/>
      <c r="J1029" s="2302"/>
      <c r="K1029" s="2302"/>
    </row>
    <row r="1030" spans="1:11">
      <c r="A1030" s="2302"/>
      <c r="B1030" s="2302"/>
      <c r="C1030" s="2302"/>
      <c r="D1030" s="2302"/>
      <c r="E1030" s="2302"/>
      <c r="F1030" s="2302"/>
      <c r="G1030" s="2302"/>
      <c r="H1030" s="2302"/>
      <c r="I1030" s="2302"/>
      <c r="J1030" s="2302"/>
      <c r="K1030" s="2302"/>
    </row>
    <row r="1031" spans="1:11">
      <c r="A1031" s="2302"/>
      <c r="B1031" s="2302"/>
      <c r="C1031" s="2302"/>
      <c r="D1031" s="2302"/>
      <c r="E1031" s="2302"/>
      <c r="F1031" s="2302"/>
      <c r="G1031" s="2302"/>
      <c r="H1031" s="2302"/>
      <c r="I1031" s="2302"/>
      <c r="J1031" s="2302"/>
      <c r="K1031" s="2302"/>
    </row>
    <row r="1032" spans="1:11">
      <c r="A1032" s="2302"/>
      <c r="B1032" s="2302"/>
      <c r="C1032" s="2302"/>
      <c r="D1032" s="2302"/>
      <c r="E1032" s="2302"/>
      <c r="F1032" s="2302"/>
      <c r="G1032" s="2302"/>
      <c r="H1032" s="2302"/>
      <c r="I1032" s="2302"/>
      <c r="J1032" s="2302"/>
      <c r="K1032" s="2302"/>
    </row>
    <row r="1033" spans="1:11">
      <c r="A1033" s="2302"/>
      <c r="B1033" s="2302"/>
      <c r="C1033" s="2302"/>
      <c r="D1033" s="2302"/>
      <c r="E1033" s="2302"/>
      <c r="F1033" s="2302"/>
      <c r="G1033" s="2302"/>
      <c r="H1033" s="2302"/>
      <c r="I1033" s="2302"/>
      <c r="J1033" s="2302"/>
      <c r="K1033" s="2302"/>
    </row>
    <row r="1034" spans="1:11">
      <c r="A1034" s="2302"/>
      <c r="B1034" s="2302"/>
      <c r="C1034" s="2302"/>
      <c r="D1034" s="2302"/>
      <c r="E1034" s="2302"/>
      <c r="F1034" s="2302"/>
      <c r="G1034" s="2302"/>
      <c r="H1034" s="2302"/>
      <c r="I1034" s="2302"/>
      <c r="J1034" s="2302"/>
      <c r="K1034" s="2302"/>
    </row>
    <row r="1035" spans="1:11">
      <c r="A1035" s="2302"/>
      <c r="B1035" s="2302"/>
      <c r="C1035" s="2302"/>
      <c r="D1035" s="2302"/>
      <c r="E1035" s="2302"/>
      <c r="F1035" s="2302"/>
      <c r="G1035" s="2302"/>
      <c r="H1035" s="2302"/>
      <c r="I1035" s="2302"/>
      <c r="J1035" s="2302"/>
      <c r="K1035" s="2302"/>
    </row>
    <row r="1036" spans="1:11">
      <c r="A1036" s="2302"/>
      <c r="B1036" s="2302"/>
      <c r="C1036" s="2302"/>
      <c r="D1036" s="2302"/>
      <c r="E1036" s="2302"/>
      <c r="F1036" s="2302"/>
      <c r="G1036" s="2302"/>
      <c r="H1036" s="2302"/>
      <c r="I1036" s="2302"/>
      <c r="J1036" s="2302"/>
      <c r="K1036" s="2302"/>
    </row>
    <row r="1037" spans="1:11">
      <c r="A1037" s="2302"/>
      <c r="B1037" s="2302"/>
      <c r="C1037" s="2302"/>
      <c r="D1037" s="2302"/>
      <c r="E1037" s="2302"/>
      <c r="F1037" s="2302"/>
      <c r="G1037" s="2302"/>
      <c r="H1037" s="2302"/>
      <c r="I1037" s="2302"/>
      <c r="J1037" s="2302"/>
      <c r="K1037" s="2302"/>
    </row>
    <row r="1038" spans="1:11">
      <c r="A1038" s="2302"/>
      <c r="B1038" s="2302"/>
      <c r="C1038" s="2302"/>
      <c r="D1038" s="2302"/>
      <c r="E1038" s="2302"/>
      <c r="F1038" s="2302"/>
      <c r="G1038" s="2302"/>
      <c r="H1038" s="2302"/>
      <c r="I1038" s="2302"/>
      <c r="J1038" s="2302"/>
      <c r="K1038" s="2302"/>
    </row>
    <row r="1039" spans="1:11">
      <c r="A1039" s="2302"/>
      <c r="B1039" s="2302"/>
      <c r="C1039" s="2302"/>
      <c r="D1039" s="2302"/>
      <c r="E1039" s="2302"/>
      <c r="F1039" s="2302"/>
      <c r="G1039" s="2302"/>
      <c r="H1039" s="2302"/>
      <c r="I1039" s="2302"/>
      <c r="J1039" s="2302"/>
      <c r="K1039" s="2302"/>
    </row>
    <row r="1040" spans="1:11">
      <c r="A1040" s="2302"/>
      <c r="B1040" s="2302"/>
      <c r="C1040" s="2302"/>
      <c r="D1040" s="2302"/>
      <c r="E1040" s="2302"/>
      <c r="F1040" s="2302"/>
      <c r="G1040" s="2302"/>
      <c r="H1040" s="2302"/>
      <c r="I1040" s="2302"/>
      <c r="J1040" s="2302"/>
      <c r="K1040" s="2302"/>
    </row>
    <row r="1041" spans="1:11">
      <c r="A1041" s="2302"/>
      <c r="B1041" s="2302"/>
      <c r="C1041" s="2302"/>
      <c r="D1041" s="2302"/>
      <c r="E1041" s="2302"/>
      <c r="F1041" s="2302"/>
      <c r="G1041" s="2302"/>
      <c r="H1041" s="2302"/>
      <c r="I1041" s="2302"/>
      <c r="J1041" s="2302"/>
      <c r="K1041" s="2302"/>
    </row>
    <row r="1042" spans="1:11">
      <c r="A1042" s="2302"/>
      <c r="B1042" s="2302"/>
      <c r="C1042" s="2302"/>
      <c r="D1042" s="2302"/>
      <c r="E1042" s="2302"/>
      <c r="F1042" s="2302"/>
      <c r="G1042" s="2302"/>
      <c r="H1042" s="2302"/>
      <c r="I1042" s="2302"/>
      <c r="J1042" s="2302"/>
      <c r="K1042" s="2302"/>
    </row>
    <row r="1043" spans="1:11">
      <c r="A1043" s="2302"/>
      <c r="B1043" s="2302"/>
      <c r="C1043" s="2302"/>
      <c r="D1043" s="2302"/>
      <c r="E1043" s="2302"/>
      <c r="F1043" s="2302"/>
      <c r="G1043" s="2302"/>
      <c r="H1043" s="2302"/>
      <c r="I1043" s="2302"/>
      <c r="J1043" s="2302"/>
      <c r="K1043" s="2302"/>
    </row>
    <row r="1044" spans="1:11">
      <c r="A1044" s="2302"/>
      <c r="B1044" s="2302"/>
      <c r="C1044" s="2302"/>
      <c r="D1044" s="2302"/>
      <c r="E1044" s="2302"/>
      <c r="F1044" s="2302"/>
      <c r="G1044" s="2302"/>
      <c r="H1044" s="2302"/>
      <c r="I1044" s="2302"/>
      <c r="J1044" s="2302"/>
      <c r="K1044" s="2302"/>
    </row>
    <row r="1045" spans="1:11">
      <c r="A1045" s="2302"/>
      <c r="B1045" s="2302"/>
      <c r="C1045" s="2302"/>
      <c r="D1045" s="2302"/>
      <c r="E1045" s="2302"/>
      <c r="F1045" s="2302"/>
      <c r="G1045" s="2302"/>
      <c r="H1045" s="2302"/>
      <c r="I1045" s="2302"/>
      <c r="J1045" s="2302"/>
      <c r="K1045" s="2302"/>
    </row>
    <row r="1046" spans="1:11">
      <c r="A1046" s="2302"/>
      <c r="B1046" s="2302"/>
      <c r="C1046" s="2302"/>
      <c r="D1046" s="2302"/>
      <c r="E1046" s="2302"/>
      <c r="F1046" s="2302"/>
      <c r="G1046" s="2302"/>
      <c r="H1046" s="2302"/>
      <c r="I1046" s="2302"/>
      <c r="J1046" s="2302"/>
      <c r="K1046" s="2302"/>
    </row>
    <row r="1047" spans="1:11">
      <c r="A1047" s="2302"/>
      <c r="B1047" s="2302"/>
      <c r="C1047" s="2302"/>
      <c r="D1047" s="2302"/>
      <c r="E1047" s="2302"/>
      <c r="F1047" s="2302"/>
      <c r="G1047" s="2302"/>
      <c r="H1047" s="2302"/>
      <c r="I1047" s="2302"/>
      <c r="J1047" s="2302"/>
      <c r="K1047" s="2302"/>
    </row>
    <row r="1048" spans="1:11">
      <c r="A1048" s="2302"/>
      <c r="B1048" s="2302"/>
      <c r="C1048" s="2302"/>
      <c r="D1048" s="2302"/>
      <c r="E1048" s="2302"/>
      <c r="F1048" s="2302"/>
      <c r="G1048" s="2302"/>
      <c r="H1048" s="2302"/>
      <c r="I1048" s="2302"/>
      <c r="J1048" s="2302"/>
      <c r="K1048" s="2302"/>
    </row>
    <row r="1049" spans="1:11">
      <c r="A1049" s="2302"/>
      <c r="B1049" s="2302"/>
      <c r="C1049" s="2302"/>
      <c r="D1049" s="2302"/>
      <c r="E1049" s="2302"/>
      <c r="F1049" s="2302"/>
      <c r="G1049" s="2302"/>
      <c r="H1049" s="2302"/>
      <c r="I1049" s="2302"/>
      <c r="J1049" s="2302"/>
      <c r="K1049" s="2302"/>
    </row>
    <row r="1050" spans="1:11">
      <c r="A1050" s="2302"/>
      <c r="B1050" s="2302"/>
      <c r="C1050" s="2302"/>
      <c r="D1050" s="2302"/>
      <c r="E1050" s="2302"/>
      <c r="F1050" s="2302"/>
      <c r="G1050" s="2302"/>
      <c r="H1050" s="2302"/>
      <c r="I1050" s="2302"/>
      <c r="J1050" s="2302"/>
      <c r="K1050" s="2302"/>
    </row>
    <row r="1051" spans="1:11">
      <c r="A1051" s="2302"/>
      <c r="B1051" s="2302"/>
      <c r="C1051" s="2302"/>
      <c r="D1051" s="2302"/>
      <c r="E1051" s="2302"/>
      <c r="F1051" s="2302"/>
      <c r="G1051" s="2302"/>
      <c r="H1051" s="2302"/>
      <c r="I1051" s="2302"/>
      <c r="J1051" s="2302"/>
      <c r="K1051" s="2302"/>
    </row>
    <row r="1052" spans="1:11">
      <c r="A1052" s="2302"/>
      <c r="B1052" s="2302"/>
      <c r="C1052" s="2302"/>
      <c r="D1052" s="2302"/>
      <c r="E1052" s="2302"/>
      <c r="F1052" s="2302"/>
      <c r="G1052" s="2302"/>
      <c r="H1052" s="2302"/>
      <c r="I1052" s="2302"/>
      <c r="J1052" s="2302"/>
      <c r="K1052" s="2302"/>
    </row>
    <row r="1053" spans="1:11">
      <c r="A1053" s="2302"/>
      <c r="B1053" s="2302"/>
      <c r="C1053" s="2302"/>
      <c r="D1053" s="2302"/>
      <c r="E1053" s="2302"/>
      <c r="F1053" s="2302"/>
      <c r="G1053" s="2302"/>
      <c r="H1053" s="2302"/>
      <c r="I1053" s="2302"/>
      <c r="J1053" s="2302"/>
      <c r="K1053" s="2302"/>
    </row>
    <row r="1054" spans="1:11">
      <c r="A1054" s="2302"/>
      <c r="B1054" s="2302"/>
      <c r="C1054" s="2302"/>
      <c r="D1054" s="2302"/>
      <c r="E1054" s="2302"/>
      <c r="F1054" s="2302"/>
      <c r="G1054" s="2302"/>
      <c r="H1054" s="2302"/>
      <c r="I1054" s="2302"/>
      <c r="J1054" s="2302"/>
      <c r="K1054" s="2302"/>
    </row>
    <row r="1055" spans="1:11">
      <c r="A1055" s="2302"/>
      <c r="B1055" s="2302"/>
      <c r="C1055" s="2302"/>
      <c r="D1055" s="2302"/>
      <c r="E1055" s="2302"/>
      <c r="F1055" s="2302"/>
      <c r="G1055" s="2302"/>
      <c r="H1055" s="2302"/>
      <c r="I1055" s="2302"/>
      <c r="J1055" s="2302"/>
      <c r="K1055" s="2302"/>
    </row>
    <row r="1056" spans="1:11">
      <c r="A1056" s="2302"/>
      <c r="B1056" s="2302"/>
      <c r="C1056" s="2302"/>
      <c r="D1056" s="2302"/>
      <c r="E1056" s="2302"/>
      <c r="F1056" s="2302"/>
      <c r="G1056" s="2302"/>
      <c r="H1056" s="2302"/>
      <c r="I1056" s="2302"/>
      <c r="J1056" s="2302"/>
      <c r="K1056" s="2302"/>
    </row>
    <row r="1057" spans="1:11">
      <c r="A1057" s="2302"/>
      <c r="B1057" s="2302"/>
      <c r="C1057" s="2302"/>
      <c r="D1057" s="2302"/>
      <c r="E1057" s="2302"/>
      <c r="F1057" s="2302"/>
      <c r="G1057" s="2302"/>
      <c r="H1057" s="2302"/>
      <c r="I1057" s="2302"/>
      <c r="J1057" s="2302"/>
      <c r="K1057" s="2302"/>
    </row>
    <row r="1058" spans="1:11">
      <c r="A1058" s="2302"/>
      <c r="B1058" s="2302"/>
      <c r="C1058" s="2302"/>
      <c r="D1058" s="2302"/>
      <c r="E1058" s="2302"/>
      <c r="F1058" s="2302"/>
      <c r="G1058" s="2302"/>
      <c r="H1058" s="2302"/>
      <c r="I1058" s="2302"/>
      <c r="J1058" s="2302"/>
      <c r="K1058" s="2302"/>
    </row>
    <row r="1059" spans="1:11">
      <c r="A1059" s="2302"/>
      <c r="B1059" s="2302"/>
      <c r="C1059" s="2302"/>
      <c r="D1059" s="2302"/>
      <c r="E1059" s="2302"/>
      <c r="F1059" s="2302"/>
      <c r="G1059" s="2302"/>
      <c r="H1059" s="2302"/>
      <c r="I1059" s="2302"/>
      <c r="J1059" s="2302"/>
      <c r="K1059" s="2302"/>
    </row>
    <row r="1060" spans="1:11">
      <c r="A1060" s="2302"/>
      <c r="B1060" s="2302"/>
      <c r="C1060" s="2302"/>
      <c r="D1060" s="2302"/>
      <c r="E1060" s="2302"/>
      <c r="F1060" s="2302"/>
      <c r="G1060" s="2302"/>
      <c r="H1060" s="2302"/>
      <c r="I1060" s="2302"/>
      <c r="J1060" s="2302"/>
      <c r="K1060" s="2302"/>
    </row>
    <row r="1061" spans="1:11">
      <c r="A1061" s="2302"/>
      <c r="B1061" s="2302"/>
      <c r="C1061" s="2302"/>
      <c r="D1061" s="2302"/>
      <c r="E1061" s="2302"/>
      <c r="F1061" s="2302"/>
      <c r="G1061" s="2302"/>
      <c r="H1061" s="2302"/>
      <c r="I1061" s="2302"/>
      <c r="J1061" s="2302"/>
      <c r="K1061" s="2302"/>
    </row>
    <row r="1062" spans="1:11">
      <c r="A1062" s="2302"/>
      <c r="B1062" s="2302"/>
      <c r="C1062" s="2302"/>
      <c r="D1062" s="2302"/>
      <c r="E1062" s="2302"/>
      <c r="F1062" s="2302"/>
      <c r="G1062" s="2302"/>
      <c r="H1062" s="2302"/>
      <c r="I1062" s="2302"/>
      <c r="J1062" s="2302"/>
      <c r="K1062" s="2302"/>
    </row>
    <row r="1063" spans="1:11">
      <c r="A1063" s="2302"/>
      <c r="B1063" s="2302"/>
      <c r="C1063" s="2302"/>
      <c r="D1063" s="2302"/>
      <c r="E1063" s="2302"/>
      <c r="F1063" s="2302"/>
      <c r="G1063" s="2302"/>
      <c r="H1063" s="2302"/>
      <c r="I1063" s="2302"/>
      <c r="J1063" s="2302"/>
      <c r="K1063" s="2302"/>
    </row>
    <row r="1064" spans="1:11">
      <c r="A1064" s="2302"/>
      <c r="B1064" s="2302"/>
      <c r="C1064" s="2302"/>
      <c r="D1064" s="2302"/>
      <c r="E1064" s="2302"/>
      <c r="F1064" s="2302"/>
      <c r="G1064" s="2302"/>
      <c r="H1064" s="2302"/>
      <c r="I1064" s="2302"/>
      <c r="J1064" s="2302"/>
      <c r="K1064" s="2302"/>
    </row>
    <row r="1065" spans="1:11">
      <c r="A1065" s="2302"/>
      <c r="B1065" s="2302"/>
      <c r="C1065" s="2302"/>
      <c r="D1065" s="2302"/>
      <c r="E1065" s="2302"/>
      <c r="F1065" s="2302"/>
      <c r="G1065" s="2302"/>
      <c r="H1065" s="2302"/>
      <c r="I1065" s="2302"/>
      <c r="J1065" s="2302"/>
      <c r="K1065" s="2302"/>
    </row>
    <row r="1066" spans="1:11">
      <c r="A1066" s="2302"/>
      <c r="B1066" s="2302"/>
      <c r="C1066" s="2302"/>
      <c r="D1066" s="2302"/>
      <c r="E1066" s="2302"/>
      <c r="F1066" s="2302"/>
      <c r="G1066" s="2302"/>
      <c r="H1066" s="2302"/>
      <c r="I1066" s="2302"/>
      <c r="J1066" s="2302"/>
      <c r="K1066" s="2302"/>
    </row>
    <row r="1067" spans="1:11">
      <c r="A1067" s="2302"/>
      <c r="B1067" s="2302"/>
      <c r="C1067" s="2302"/>
      <c r="D1067" s="2302"/>
      <c r="E1067" s="2302"/>
      <c r="F1067" s="2302"/>
      <c r="G1067" s="2302"/>
      <c r="H1067" s="2302"/>
      <c r="I1067" s="2302"/>
      <c r="J1067" s="2302"/>
      <c r="K1067" s="2302"/>
    </row>
    <row r="1068" spans="1:11">
      <c r="A1068" s="2302"/>
      <c r="B1068" s="2302"/>
      <c r="C1068" s="2302"/>
      <c r="D1068" s="2302"/>
      <c r="E1068" s="2302"/>
      <c r="F1068" s="2302"/>
      <c r="G1068" s="2302"/>
      <c r="H1068" s="2302"/>
      <c r="I1068" s="2302"/>
      <c r="J1068" s="2302"/>
      <c r="K1068" s="2302"/>
    </row>
    <row r="1069" spans="1:11">
      <c r="A1069" s="2302"/>
      <c r="B1069" s="2302"/>
      <c r="C1069" s="2302"/>
      <c r="D1069" s="2302"/>
      <c r="E1069" s="2302"/>
      <c r="F1069" s="2302"/>
      <c r="G1069" s="2302"/>
      <c r="H1069" s="2302"/>
      <c r="I1069" s="2302"/>
      <c r="J1069" s="2302"/>
      <c r="K1069" s="2302"/>
    </row>
    <row r="1070" spans="1:11">
      <c r="A1070" s="2302"/>
      <c r="B1070" s="2302"/>
      <c r="C1070" s="2302"/>
      <c r="D1070" s="2302"/>
      <c r="E1070" s="2302"/>
      <c r="F1070" s="2302"/>
      <c r="G1070" s="2302"/>
      <c r="H1070" s="2302"/>
      <c r="I1070" s="2302"/>
      <c r="J1070" s="2302"/>
      <c r="K1070" s="2302"/>
    </row>
    <row r="1071" spans="1:11">
      <c r="A1071" s="2302"/>
      <c r="B1071" s="2302"/>
      <c r="C1071" s="2302"/>
      <c r="D1071" s="2302"/>
      <c r="E1071" s="2302"/>
      <c r="F1071" s="2302"/>
      <c r="G1071" s="2302"/>
      <c r="H1071" s="2302"/>
      <c r="I1071" s="2302"/>
      <c r="J1071" s="2302"/>
      <c r="K1071" s="2302"/>
    </row>
    <row r="1072" spans="1:11">
      <c r="A1072" s="2302"/>
      <c r="B1072" s="2302"/>
      <c r="C1072" s="2302"/>
      <c r="D1072" s="2302"/>
      <c r="E1072" s="2302"/>
      <c r="F1072" s="2302"/>
      <c r="G1072" s="2302"/>
      <c r="H1072" s="2302"/>
      <c r="I1072" s="2302"/>
      <c r="J1072" s="2302"/>
      <c r="K1072" s="2302"/>
    </row>
    <row r="1073" spans="1:11">
      <c r="A1073" s="2302"/>
      <c r="B1073" s="2302"/>
      <c r="C1073" s="2302"/>
      <c r="D1073" s="2302"/>
      <c r="E1073" s="2302"/>
      <c r="F1073" s="2302"/>
      <c r="G1073" s="2302"/>
      <c r="H1073" s="2302"/>
      <c r="I1073" s="2302"/>
      <c r="J1073" s="2302"/>
      <c r="K1073" s="2302"/>
    </row>
    <row r="1074" spans="1:11">
      <c r="A1074" s="2302"/>
      <c r="B1074" s="2302"/>
      <c r="C1074" s="2302"/>
      <c r="D1074" s="2302"/>
      <c r="E1074" s="2302"/>
      <c r="F1074" s="2302"/>
      <c r="G1074" s="2302"/>
      <c r="H1074" s="2302"/>
      <c r="I1074" s="2302"/>
      <c r="J1074" s="2302"/>
      <c r="K1074" s="2302"/>
    </row>
    <row r="1075" spans="1:11">
      <c r="A1075" s="2302"/>
      <c r="B1075" s="2302"/>
      <c r="C1075" s="2302"/>
      <c r="D1075" s="2302"/>
      <c r="E1075" s="2302"/>
      <c r="F1075" s="2302"/>
      <c r="G1075" s="2302"/>
      <c r="H1075" s="2302"/>
      <c r="I1075" s="2302"/>
      <c r="J1075" s="2302"/>
      <c r="K1075" s="2302"/>
    </row>
    <row r="1076" spans="1:11">
      <c r="A1076" s="2302"/>
      <c r="B1076" s="2302"/>
      <c r="C1076" s="2302"/>
      <c r="D1076" s="2302"/>
      <c r="E1076" s="2302"/>
      <c r="F1076" s="2302"/>
      <c r="G1076" s="2302"/>
      <c r="H1076" s="2302"/>
      <c r="I1076" s="2302"/>
      <c r="J1076" s="2302"/>
      <c r="K1076" s="2302"/>
    </row>
    <row r="1077" spans="1:11">
      <c r="A1077" s="2302"/>
      <c r="B1077" s="2302"/>
      <c r="C1077" s="2302"/>
      <c r="D1077" s="2302"/>
      <c r="E1077" s="2302"/>
      <c r="F1077" s="2302"/>
      <c r="G1077" s="2302"/>
      <c r="H1077" s="2302"/>
      <c r="I1077" s="2302"/>
      <c r="J1077" s="2302"/>
      <c r="K1077" s="2302"/>
    </row>
    <row r="1078" spans="1:11">
      <c r="A1078" s="2302"/>
      <c r="B1078" s="2302"/>
      <c r="C1078" s="2302"/>
      <c r="D1078" s="2302"/>
      <c r="E1078" s="2302"/>
      <c r="F1078" s="2302"/>
      <c r="G1078" s="2302"/>
      <c r="H1078" s="2302"/>
      <c r="I1078" s="2302"/>
      <c r="J1078" s="2302"/>
      <c r="K1078" s="2302"/>
    </row>
    <row r="1079" spans="1:11">
      <c r="A1079" s="2302"/>
      <c r="B1079" s="2302"/>
      <c r="C1079" s="2302"/>
      <c r="D1079" s="2302"/>
      <c r="E1079" s="2302"/>
      <c r="F1079" s="2302"/>
      <c r="G1079" s="2302"/>
      <c r="H1079" s="2302"/>
      <c r="I1079" s="2302"/>
      <c r="J1079" s="2302"/>
      <c r="K1079" s="2302"/>
    </row>
    <row r="1080" spans="1:11">
      <c r="A1080" s="2302"/>
      <c r="B1080" s="2302"/>
      <c r="C1080" s="2302"/>
      <c r="D1080" s="2302"/>
      <c r="E1080" s="2302"/>
      <c r="F1080" s="2302"/>
      <c r="G1080" s="2302"/>
      <c r="H1080" s="2302"/>
      <c r="I1080" s="2302"/>
      <c r="J1080" s="2302"/>
      <c r="K1080" s="2302"/>
    </row>
    <row r="1081" spans="1:11">
      <c r="A1081" s="2302"/>
      <c r="B1081" s="2302"/>
      <c r="C1081" s="2302"/>
      <c r="D1081" s="2302"/>
      <c r="E1081" s="2302"/>
      <c r="F1081" s="2302"/>
      <c r="G1081" s="2302"/>
      <c r="H1081" s="2302"/>
      <c r="I1081" s="2302"/>
      <c r="J1081" s="2302"/>
      <c r="K1081" s="2302"/>
    </row>
    <row r="1082" spans="1:11">
      <c r="A1082" s="2302"/>
      <c r="B1082" s="2302"/>
      <c r="C1082" s="2302"/>
      <c r="D1082" s="2302"/>
      <c r="E1082" s="2302"/>
      <c r="F1082" s="2302"/>
      <c r="G1082" s="2302"/>
      <c r="H1082" s="2302"/>
      <c r="I1082" s="2302"/>
      <c r="J1082" s="2302"/>
      <c r="K1082" s="2302"/>
    </row>
    <row r="1083" spans="1:11">
      <c r="A1083" s="2302"/>
      <c r="B1083" s="2302"/>
      <c r="C1083" s="2302"/>
      <c r="D1083" s="2302"/>
      <c r="E1083" s="2302"/>
      <c r="F1083" s="2302"/>
      <c r="G1083" s="2302"/>
      <c r="H1083" s="2302"/>
      <c r="I1083" s="2302"/>
      <c r="J1083" s="2302"/>
      <c r="K1083" s="2302"/>
    </row>
    <row r="1084" spans="1:11">
      <c r="A1084" s="2302"/>
      <c r="B1084" s="2302"/>
      <c r="C1084" s="2302"/>
      <c r="D1084" s="2302"/>
      <c r="E1084" s="2302"/>
      <c r="F1084" s="2302"/>
      <c r="G1084" s="2302"/>
      <c r="H1084" s="2302"/>
      <c r="I1084" s="2302"/>
      <c r="J1084" s="2302"/>
      <c r="K1084" s="2302"/>
    </row>
    <row r="1085" spans="1:11">
      <c r="A1085" s="2302"/>
      <c r="B1085" s="2302"/>
      <c r="C1085" s="2302"/>
      <c r="D1085" s="2302"/>
      <c r="E1085" s="2302"/>
      <c r="F1085" s="2302"/>
      <c r="G1085" s="2302"/>
      <c r="H1085" s="2302"/>
      <c r="I1085" s="2302"/>
      <c r="J1085" s="2302"/>
      <c r="K1085" s="2302"/>
    </row>
    <row r="1086" spans="1:11">
      <c r="A1086" s="2302"/>
      <c r="B1086" s="2302"/>
      <c r="C1086" s="2302"/>
      <c r="D1086" s="2302"/>
      <c r="E1086" s="2302"/>
      <c r="F1086" s="2302"/>
      <c r="G1086" s="2302"/>
      <c r="H1086" s="2302"/>
      <c r="I1086" s="2302"/>
      <c r="J1086" s="2302"/>
      <c r="K1086" s="2302"/>
    </row>
    <row r="1087" spans="1:11">
      <c r="A1087" s="2302"/>
      <c r="B1087" s="2302"/>
      <c r="C1087" s="2302"/>
      <c r="D1087" s="2302"/>
      <c r="E1087" s="2302"/>
      <c r="F1087" s="2302"/>
      <c r="G1087" s="2302"/>
      <c r="H1087" s="2302"/>
      <c r="I1087" s="2302"/>
      <c r="J1087" s="2302"/>
      <c r="K1087" s="2302"/>
    </row>
    <row r="1088" spans="1:11">
      <c r="A1088" s="2302"/>
      <c r="B1088" s="2302"/>
      <c r="C1088" s="2302"/>
      <c r="D1088" s="2302"/>
      <c r="E1088" s="2302"/>
      <c r="F1088" s="2302"/>
      <c r="G1088" s="2302"/>
      <c r="H1088" s="2302"/>
      <c r="I1088" s="2302"/>
      <c r="J1088" s="2302"/>
      <c r="K1088" s="2302"/>
    </row>
    <row r="1089" spans="1:11">
      <c r="A1089" s="2302"/>
      <c r="B1089" s="2302"/>
      <c r="C1089" s="2302"/>
      <c r="D1089" s="2302"/>
      <c r="E1089" s="2302"/>
      <c r="F1089" s="2302"/>
      <c r="G1089" s="2302"/>
      <c r="H1089" s="2302"/>
      <c r="I1089" s="2302"/>
      <c r="J1089" s="2302"/>
      <c r="K1089" s="2302"/>
    </row>
    <row r="1090" spans="1:11">
      <c r="A1090" s="2302"/>
      <c r="B1090" s="2302"/>
      <c r="C1090" s="2302"/>
      <c r="D1090" s="2302"/>
      <c r="E1090" s="2302"/>
      <c r="F1090" s="2302"/>
      <c r="G1090" s="2302"/>
      <c r="H1090" s="2302"/>
      <c r="I1090" s="2302"/>
      <c r="J1090" s="2302"/>
      <c r="K1090" s="2302"/>
    </row>
    <row r="1091" spans="1:11">
      <c r="A1091" s="2302"/>
      <c r="B1091" s="2302"/>
      <c r="C1091" s="2302"/>
      <c r="D1091" s="2302"/>
      <c r="E1091" s="2302"/>
      <c r="F1091" s="2302"/>
      <c r="G1091" s="2302"/>
      <c r="H1091" s="2302"/>
      <c r="I1091" s="2302"/>
      <c r="J1091" s="2302"/>
      <c r="K1091" s="2302"/>
    </row>
    <row r="1092" spans="1:11">
      <c r="A1092" s="2302"/>
      <c r="B1092" s="2302"/>
      <c r="C1092" s="2302"/>
      <c r="D1092" s="2302"/>
      <c r="E1092" s="2302"/>
      <c r="F1092" s="2302"/>
      <c r="G1092" s="2302"/>
      <c r="H1092" s="2302"/>
      <c r="I1092" s="2302"/>
      <c r="J1092" s="2302"/>
      <c r="K1092" s="2302"/>
    </row>
    <row r="1093" spans="1:11">
      <c r="A1093" s="2302"/>
      <c r="B1093" s="2302"/>
      <c r="C1093" s="2302"/>
      <c r="D1093" s="2302"/>
      <c r="E1093" s="2302"/>
      <c r="F1093" s="2302"/>
      <c r="G1093" s="2302"/>
      <c r="H1093" s="2302"/>
      <c r="I1093" s="2302"/>
      <c r="J1093" s="2302"/>
      <c r="K1093" s="2302"/>
    </row>
    <row r="1094" spans="1:11">
      <c r="A1094" s="2302"/>
      <c r="B1094" s="2302"/>
      <c r="C1094" s="2302"/>
      <c r="D1094" s="2302"/>
      <c r="E1094" s="2302"/>
      <c r="F1094" s="2302"/>
      <c r="G1094" s="2302"/>
      <c r="H1094" s="2302"/>
      <c r="I1094" s="2302"/>
      <c r="J1094" s="2302"/>
      <c r="K1094" s="2302"/>
    </row>
    <row r="1095" spans="1:11">
      <c r="A1095" s="2302"/>
      <c r="B1095" s="2302"/>
      <c r="C1095" s="2302"/>
      <c r="D1095" s="2302"/>
      <c r="E1095" s="2302"/>
      <c r="F1095" s="2302"/>
      <c r="G1095" s="2302"/>
      <c r="H1095" s="2302"/>
      <c r="I1095" s="2302"/>
      <c r="J1095" s="2302"/>
      <c r="K1095" s="2302"/>
    </row>
    <row r="1096" spans="1:11">
      <c r="A1096" s="2302"/>
      <c r="B1096" s="2302"/>
      <c r="C1096" s="2302"/>
      <c r="D1096" s="2302"/>
      <c r="E1096" s="2302"/>
      <c r="F1096" s="2302"/>
      <c r="G1096" s="2302"/>
      <c r="H1096" s="2302"/>
      <c r="I1096" s="2302"/>
      <c r="J1096" s="2302"/>
      <c r="K1096" s="2302"/>
    </row>
    <row r="1097" spans="1:11">
      <c r="A1097" s="2302"/>
      <c r="B1097" s="2302"/>
      <c r="C1097" s="2302"/>
      <c r="D1097" s="2302"/>
      <c r="E1097" s="2302"/>
      <c r="F1097" s="2302"/>
      <c r="G1097" s="2302"/>
      <c r="H1097" s="2302"/>
      <c r="I1097" s="2302"/>
      <c r="J1097" s="2302"/>
      <c r="K1097" s="2302"/>
    </row>
    <row r="1098" spans="1:11">
      <c r="A1098" s="2302"/>
      <c r="B1098" s="2302"/>
      <c r="C1098" s="2302"/>
      <c r="D1098" s="2302"/>
      <c r="E1098" s="2302"/>
      <c r="F1098" s="2302"/>
      <c r="G1098" s="2302"/>
      <c r="H1098" s="2302"/>
      <c r="I1098" s="2302"/>
      <c r="J1098" s="2302"/>
      <c r="K1098" s="2302"/>
    </row>
  </sheetData>
  <mergeCells count="22">
    <mergeCell ref="AC3:AC4"/>
    <mergeCell ref="R3:R4"/>
    <mergeCell ref="S3:U3"/>
    <mergeCell ref="V3:V4"/>
    <mergeCell ref="Z3:Z4"/>
    <mergeCell ref="Y3:Y4"/>
    <mergeCell ref="AA3:AA4"/>
    <mergeCell ref="AB3:AB4"/>
    <mergeCell ref="W3:X3"/>
    <mergeCell ref="G3:G4"/>
    <mergeCell ref="H3:H4"/>
    <mergeCell ref="N3:N4"/>
    <mergeCell ref="P3:P4"/>
    <mergeCell ref="A3:A5"/>
    <mergeCell ref="B3:F3"/>
    <mergeCell ref="I3:I4"/>
    <mergeCell ref="Q3:Q4"/>
    <mergeCell ref="J3:J4"/>
    <mergeCell ref="K3:K4"/>
    <mergeCell ref="M3:M4"/>
    <mergeCell ref="L3:L4"/>
    <mergeCell ref="O3:O4"/>
  </mergeCells>
  <phoneticPr fontId="6" type="noConversion"/>
  <dataValidations count="1">
    <dataValidation type="whole" allowBlank="1" showInputMessage="1" showErrorMessage="1" errorTitle="錯誤" error="輸入資料格式錯誤!!" sqref="W6:W15" xr:uid="{00000000-0002-0000-07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58" fitToWidth="0"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2">
    <tabColor rgb="FFFFFF00"/>
    <pageSetUpPr fitToPage="1"/>
  </sheetPr>
  <dimension ref="A1:R47"/>
  <sheetViews>
    <sheetView zoomScaleNormal="100" workbookViewId="0">
      <pane xSplit="3" ySplit="5" topLeftCell="D24" activePane="bottomRight" state="frozen"/>
      <selection activeCell="A2" sqref="A2"/>
      <selection pane="topRight" activeCell="A2" sqref="A2"/>
      <selection pane="bottomLeft" activeCell="A2" sqref="A2"/>
      <selection pane="bottomRight" activeCell="A47" sqref="A47:B47"/>
    </sheetView>
  </sheetViews>
  <sheetFormatPr defaultColWidth="15.625" defaultRowHeight="15.75"/>
  <cols>
    <col min="1" max="1" width="5.625" style="1050" customWidth="1"/>
    <col min="2" max="2" width="15.625" style="1050" customWidth="1"/>
    <col min="3" max="3" width="45.625" style="1050" customWidth="1"/>
    <col min="4" max="16384" width="15.625" style="1050"/>
  </cols>
  <sheetData>
    <row r="1" spans="1:17" ht="16.5">
      <c r="A1" s="13" t="str">
        <f>+封面!A3&amp;" "&amp;封面!A2</f>
        <v xml:space="preserve">        保險股份有限公司(○○分公司) 年度(月、季、半年)報表</v>
      </c>
      <c r="B1" s="1049"/>
      <c r="C1" s="1049"/>
    </row>
    <row r="2" spans="1:17" ht="16.5">
      <c r="A2" s="1051" t="s">
        <v>3451</v>
      </c>
      <c r="B2" s="1052"/>
      <c r="C2" s="1052"/>
      <c r="M2" s="1053"/>
      <c r="N2" s="1053"/>
      <c r="O2" s="1053"/>
      <c r="P2" s="1053"/>
      <c r="Q2" s="1054" t="s">
        <v>3373</v>
      </c>
    </row>
    <row r="3" spans="1:17" ht="16.5">
      <c r="A3" s="3172" t="s">
        <v>1917</v>
      </c>
      <c r="B3" s="3173" t="s">
        <v>3410</v>
      </c>
      <c r="C3" s="3173"/>
      <c r="D3" s="1055" t="s">
        <v>3375</v>
      </c>
      <c r="E3" s="1055"/>
      <c r="F3" s="1055"/>
      <c r="G3" s="1055"/>
      <c r="H3" s="1055" t="s">
        <v>3376</v>
      </c>
      <c r="I3" s="1055"/>
      <c r="J3" s="1055"/>
      <c r="K3" s="1055"/>
      <c r="L3" s="1055" t="s">
        <v>3377</v>
      </c>
      <c r="M3" s="1055"/>
      <c r="N3" s="1055"/>
      <c r="O3" s="1055"/>
      <c r="P3" s="1055"/>
      <c r="Q3" s="3173" t="s">
        <v>2839</v>
      </c>
    </row>
    <row r="4" spans="1:17" ht="49.5">
      <c r="A4" s="3172"/>
      <c r="B4" s="3173"/>
      <c r="C4" s="3173"/>
      <c r="D4" s="1029" t="s">
        <v>3378</v>
      </c>
      <c r="E4" s="40" t="s">
        <v>3379</v>
      </c>
      <c r="F4" s="40" t="s">
        <v>3380</v>
      </c>
      <c r="G4" s="40" t="s">
        <v>3381</v>
      </c>
      <c r="H4" s="1029" t="s">
        <v>3378</v>
      </c>
      <c r="I4" s="40" t="s">
        <v>3379</v>
      </c>
      <c r="J4" s="40" t="s">
        <v>3380</v>
      </c>
      <c r="K4" s="40" t="s">
        <v>3381</v>
      </c>
      <c r="L4" s="1029" t="s">
        <v>3378</v>
      </c>
      <c r="M4" s="40" t="s">
        <v>3379</v>
      </c>
      <c r="N4" s="40" t="s">
        <v>3380</v>
      </c>
      <c r="O4" s="40" t="s">
        <v>3381</v>
      </c>
      <c r="P4" s="40" t="s">
        <v>3452</v>
      </c>
      <c r="Q4" s="3174"/>
    </row>
    <row r="5" spans="1:17">
      <c r="A5" s="3172"/>
      <c r="B5" s="3175" t="s">
        <v>424</v>
      </c>
      <c r="C5" s="3175"/>
      <c r="D5" s="1056" t="s">
        <v>425</v>
      </c>
      <c r="E5" s="1056" t="s">
        <v>171</v>
      </c>
      <c r="F5" s="1056" t="s">
        <v>172</v>
      </c>
      <c r="G5" s="1011" t="s">
        <v>173</v>
      </c>
      <c r="H5" s="1011" t="s">
        <v>174</v>
      </c>
      <c r="I5" s="1011" t="s">
        <v>175</v>
      </c>
      <c r="J5" s="1011" t="s">
        <v>176</v>
      </c>
      <c r="K5" s="1011" t="s">
        <v>177</v>
      </c>
      <c r="L5" s="1011" t="s">
        <v>178</v>
      </c>
      <c r="M5" s="1011" t="s">
        <v>179</v>
      </c>
      <c r="N5" s="1011" t="s">
        <v>180</v>
      </c>
      <c r="O5" s="1011" t="s">
        <v>418</v>
      </c>
      <c r="P5" s="1011" t="s">
        <v>419</v>
      </c>
      <c r="Q5" s="1011" t="s">
        <v>420</v>
      </c>
    </row>
    <row r="6" spans="1:17" ht="16.5">
      <c r="A6" s="1057">
        <v>1</v>
      </c>
      <c r="B6" s="3176" t="s">
        <v>3429</v>
      </c>
      <c r="C6" s="18" t="s">
        <v>3453</v>
      </c>
      <c r="D6" s="1058"/>
      <c r="E6" s="1058"/>
      <c r="F6" s="1058"/>
      <c r="G6" s="1058"/>
      <c r="H6" s="1058"/>
      <c r="I6" s="1058"/>
      <c r="J6" s="1058"/>
      <c r="K6" s="1058"/>
      <c r="L6" s="1058"/>
      <c r="M6" s="1058"/>
      <c r="N6" s="1058"/>
      <c r="O6" s="1058"/>
      <c r="P6" s="1058"/>
      <c r="Q6" s="1059"/>
    </row>
    <row r="7" spans="1:17" ht="33">
      <c r="A7" s="1057">
        <f>A6+1</f>
        <v>2</v>
      </c>
      <c r="B7" s="3176"/>
      <c r="C7" s="20" t="s">
        <v>3454</v>
      </c>
      <c r="D7" s="1058"/>
      <c r="E7" s="1058"/>
      <c r="F7" s="1058"/>
      <c r="G7" s="1058"/>
      <c r="H7" s="1058"/>
      <c r="I7" s="1058"/>
      <c r="J7" s="1058"/>
      <c r="K7" s="1058"/>
      <c r="L7" s="1058"/>
      <c r="M7" s="1058"/>
      <c r="N7" s="1058"/>
      <c r="O7" s="1058"/>
      <c r="P7" s="1058"/>
      <c r="Q7" s="1059"/>
    </row>
    <row r="8" spans="1:17" ht="33">
      <c r="A8" s="1057">
        <f>A7+1</f>
        <v>3</v>
      </c>
      <c r="B8" s="3176"/>
      <c r="C8" s="20" t="s">
        <v>3455</v>
      </c>
      <c r="D8" s="1058"/>
      <c r="E8" s="1058"/>
      <c r="F8" s="1058"/>
      <c r="G8" s="1058"/>
      <c r="H8" s="1058"/>
      <c r="I8" s="1058"/>
      <c r="J8" s="1058"/>
      <c r="K8" s="1058"/>
      <c r="L8" s="1058"/>
      <c r="M8" s="1058"/>
      <c r="N8" s="1058"/>
      <c r="O8" s="1058"/>
      <c r="P8" s="1058"/>
      <c r="Q8" s="1059"/>
    </row>
    <row r="9" spans="1:17" ht="16.5">
      <c r="A9" s="1057">
        <f t="shared" ref="A9:A39" si="0">A8+1</f>
        <v>4</v>
      </c>
      <c r="B9" s="3176"/>
      <c r="C9" s="20" t="s">
        <v>3456</v>
      </c>
      <c r="D9" s="1058"/>
      <c r="E9" s="1058"/>
      <c r="F9" s="1058"/>
      <c r="G9" s="1058"/>
      <c r="H9" s="1058"/>
      <c r="I9" s="1058"/>
      <c r="J9" s="1058"/>
      <c r="K9" s="1058"/>
      <c r="L9" s="1058"/>
      <c r="M9" s="1058"/>
      <c r="N9" s="1058"/>
      <c r="O9" s="1058"/>
      <c r="P9" s="1058"/>
      <c r="Q9" s="1059"/>
    </row>
    <row r="10" spans="1:17" ht="16.5">
      <c r="A10" s="1057">
        <f t="shared" si="0"/>
        <v>5</v>
      </c>
      <c r="B10" s="3176"/>
      <c r="C10" s="20" t="s">
        <v>3457</v>
      </c>
      <c r="D10" s="1058"/>
      <c r="E10" s="1058"/>
      <c r="F10" s="1058"/>
      <c r="G10" s="1058"/>
      <c r="H10" s="1058"/>
      <c r="I10" s="1058"/>
      <c r="J10" s="1058"/>
      <c r="K10" s="1058"/>
      <c r="L10" s="1058"/>
      <c r="M10" s="1058"/>
      <c r="N10" s="1058"/>
      <c r="O10" s="1058"/>
      <c r="P10" s="1058"/>
      <c r="Q10" s="1059"/>
    </row>
    <row r="11" spans="1:17" ht="16.5">
      <c r="A11" s="1057">
        <f t="shared" si="0"/>
        <v>6</v>
      </c>
      <c r="B11" s="3176"/>
      <c r="C11" s="20" t="s">
        <v>3458</v>
      </c>
      <c r="D11" s="1058"/>
      <c r="E11" s="1058"/>
      <c r="F11" s="1058"/>
      <c r="G11" s="1058"/>
      <c r="H11" s="1058"/>
      <c r="I11" s="1058"/>
      <c r="J11" s="1058"/>
      <c r="K11" s="1058"/>
      <c r="L11" s="1058"/>
      <c r="M11" s="1058"/>
      <c r="N11" s="1058"/>
      <c r="O11" s="1058"/>
      <c r="P11" s="1058"/>
      <c r="Q11" s="1059"/>
    </row>
    <row r="12" spans="1:17" ht="16.5">
      <c r="A12" s="1057">
        <f t="shared" si="0"/>
        <v>7</v>
      </c>
      <c r="B12" s="3176"/>
      <c r="C12" s="20" t="s">
        <v>3459</v>
      </c>
      <c r="D12" s="1058"/>
      <c r="E12" s="1058"/>
      <c r="F12" s="1058"/>
      <c r="G12" s="1058"/>
      <c r="H12" s="1058"/>
      <c r="I12" s="1058"/>
      <c r="J12" s="1058"/>
      <c r="K12" s="1058"/>
      <c r="L12" s="1058"/>
      <c r="M12" s="1058"/>
      <c r="N12" s="1058"/>
      <c r="O12" s="1058"/>
      <c r="P12" s="1058"/>
      <c r="Q12" s="1059"/>
    </row>
    <row r="13" spans="1:17" ht="16.5">
      <c r="A13" s="1057">
        <f t="shared" si="0"/>
        <v>8</v>
      </c>
      <c r="B13" s="3176"/>
      <c r="C13" s="18" t="s">
        <v>3460</v>
      </c>
      <c r="D13" s="1058"/>
      <c r="E13" s="1058"/>
      <c r="F13" s="1058"/>
      <c r="G13" s="1058"/>
      <c r="H13" s="1058"/>
      <c r="I13" s="1058"/>
      <c r="J13" s="1058"/>
      <c r="K13" s="1058"/>
      <c r="L13" s="1058"/>
      <c r="M13" s="1058"/>
      <c r="N13" s="1058"/>
      <c r="O13" s="1058"/>
      <c r="P13" s="1058"/>
      <c r="Q13" s="1059"/>
    </row>
    <row r="14" spans="1:17" ht="33">
      <c r="A14" s="1057">
        <f t="shared" si="0"/>
        <v>9</v>
      </c>
      <c r="B14" s="3176"/>
      <c r="C14" s="20" t="s">
        <v>3454</v>
      </c>
      <c r="D14" s="1058"/>
      <c r="E14" s="1058"/>
      <c r="F14" s="1058"/>
      <c r="G14" s="1058"/>
      <c r="H14" s="1058"/>
      <c r="I14" s="1058"/>
      <c r="J14" s="1058"/>
      <c r="K14" s="1058"/>
      <c r="L14" s="1058"/>
      <c r="M14" s="1058"/>
      <c r="N14" s="1058"/>
      <c r="O14" s="1058"/>
      <c r="P14" s="1058"/>
      <c r="Q14" s="1059"/>
    </row>
    <row r="15" spans="1:17" ht="33">
      <c r="A15" s="1057">
        <f t="shared" si="0"/>
        <v>10</v>
      </c>
      <c r="B15" s="3176"/>
      <c r="C15" s="20" t="s">
        <v>3455</v>
      </c>
      <c r="D15" s="1058"/>
      <c r="E15" s="1058"/>
      <c r="F15" s="1058"/>
      <c r="G15" s="1058"/>
      <c r="H15" s="1058"/>
      <c r="I15" s="1058"/>
      <c r="J15" s="1058"/>
      <c r="K15" s="1058"/>
      <c r="L15" s="1058"/>
      <c r="M15" s="1058"/>
      <c r="N15" s="1058"/>
      <c r="O15" s="1058"/>
      <c r="P15" s="1058"/>
      <c r="Q15" s="1059"/>
    </row>
    <row r="16" spans="1:17" ht="16.5">
      <c r="A16" s="1057">
        <f t="shared" si="0"/>
        <v>11</v>
      </c>
      <c r="B16" s="3176"/>
      <c r="C16" s="20" t="s">
        <v>3456</v>
      </c>
      <c r="D16" s="1058"/>
      <c r="E16" s="1058"/>
      <c r="F16" s="1058"/>
      <c r="G16" s="1058"/>
      <c r="H16" s="1058"/>
      <c r="I16" s="1058"/>
      <c r="J16" s="1058"/>
      <c r="K16" s="1058"/>
      <c r="L16" s="1058"/>
      <c r="M16" s="1058"/>
      <c r="N16" s="1058"/>
      <c r="O16" s="1058"/>
      <c r="P16" s="1058"/>
      <c r="Q16" s="1059"/>
    </row>
    <row r="17" spans="1:17" ht="16.5">
      <c r="A17" s="1057">
        <f t="shared" si="0"/>
        <v>12</v>
      </c>
      <c r="B17" s="3176"/>
      <c r="C17" s="20" t="s">
        <v>3457</v>
      </c>
      <c r="D17" s="1058"/>
      <c r="E17" s="1058"/>
      <c r="F17" s="1058"/>
      <c r="G17" s="1058"/>
      <c r="H17" s="1058"/>
      <c r="I17" s="1058"/>
      <c r="J17" s="1058"/>
      <c r="K17" s="1058"/>
      <c r="L17" s="1058"/>
      <c r="M17" s="1058"/>
      <c r="N17" s="1058"/>
      <c r="O17" s="1058"/>
      <c r="P17" s="1058"/>
      <c r="Q17" s="1059"/>
    </row>
    <row r="18" spans="1:17" ht="16.5">
      <c r="A18" s="1057">
        <f t="shared" si="0"/>
        <v>13</v>
      </c>
      <c r="B18" s="3176"/>
      <c r="C18" s="20" t="s">
        <v>3458</v>
      </c>
      <c r="D18" s="1058"/>
      <c r="E18" s="1058"/>
      <c r="F18" s="1058"/>
      <c r="G18" s="1058"/>
      <c r="H18" s="1058"/>
      <c r="I18" s="1058"/>
      <c r="J18" s="1058"/>
      <c r="K18" s="1058"/>
      <c r="L18" s="1058"/>
      <c r="M18" s="1058"/>
      <c r="N18" s="1058"/>
      <c r="O18" s="1058"/>
      <c r="P18" s="1058"/>
      <c r="Q18" s="1059"/>
    </row>
    <row r="19" spans="1:17" ht="16.5">
      <c r="A19" s="1057">
        <f t="shared" si="0"/>
        <v>14</v>
      </c>
      <c r="B19" s="3176"/>
      <c r="C19" s="20" t="s">
        <v>3443</v>
      </c>
      <c r="D19" s="1058"/>
      <c r="E19" s="1058"/>
      <c r="F19" s="1058"/>
      <c r="G19" s="1058"/>
      <c r="H19" s="1058"/>
      <c r="I19" s="1058"/>
      <c r="J19" s="1058"/>
      <c r="K19" s="1058"/>
      <c r="L19" s="1058"/>
      <c r="M19" s="1058"/>
      <c r="N19" s="1058"/>
      <c r="O19" s="1058"/>
      <c r="P19" s="1058"/>
      <c r="Q19" s="1059"/>
    </row>
    <row r="20" spans="1:17" ht="16.5">
      <c r="A20" s="1057">
        <f t="shared" si="0"/>
        <v>15</v>
      </c>
      <c r="B20" s="3176"/>
      <c r="C20" s="19" t="s">
        <v>3430</v>
      </c>
      <c r="D20" s="1058"/>
      <c r="E20" s="1058"/>
      <c r="F20" s="1058"/>
      <c r="G20" s="1058"/>
      <c r="H20" s="1058"/>
      <c r="I20" s="1058"/>
      <c r="J20" s="1058"/>
      <c r="K20" s="1058"/>
      <c r="L20" s="1058"/>
      <c r="M20" s="1058"/>
      <c r="N20" s="1058"/>
      <c r="O20" s="1058"/>
      <c r="P20" s="1058"/>
      <c r="Q20" s="1059"/>
    </row>
    <row r="21" spans="1:17" ht="16.5">
      <c r="A21" s="1057">
        <f t="shared" si="0"/>
        <v>16</v>
      </c>
      <c r="B21" s="3176" t="s">
        <v>3431</v>
      </c>
      <c r="C21" s="18" t="s">
        <v>2841</v>
      </c>
      <c r="D21" s="1058"/>
      <c r="E21" s="1058"/>
      <c r="F21" s="1058"/>
      <c r="G21" s="1058"/>
      <c r="H21" s="1058"/>
      <c r="I21" s="1058"/>
      <c r="J21" s="1058"/>
      <c r="K21" s="1058"/>
      <c r="L21" s="1058"/>
      <c r="M21" s="1058"/>
      <c r="N21" s="1058"/>
      <c r="O21" s="1058"/>
      <c r="P21" s="1058"/>
      <c r="Q21" s="1059"/>
    </row>
    <row r="22" spans="1:17" ht="16.5">
      <c r="A22" s="1057">
        <f t="shared" si="0"/>
        <v>17</v>
      </c>
      <c r="B22" s="3176"/>
      <c r="C22" s="18" t="s">
        <v>2840</v>
      </c>
      <c r="D22" s="1058"/>
      <c r="E22" s="1058"/>
      <c r="F22" s="1058"/>
      <c r="G22" s="1058"/>
      <c r="H22" s="1058"/>
      <c r="I22" s="1058"/>
      <c r="J22" s="1058"/>
      <c r="K22" s="1058"/>
      <c r="L22" s="1058"/>
      <c r="M22" s="1058"/>
      <c r="N22" s="1058"/>
      <c r="O22" s="1058"/>
      <c r="P22" s="1058"/>
      <c r="Q22" s="1059"/>
    </row>
    <row r="23" spans="1:17" ht="16.5">
      <c r="A23" s="1057">
        <f t="shared" si="0"/>
        <v>18</v>
      </c>
      <c r="B23" s="3176"/>
      <c r="C23" s="18" t="s">
        <v>3461</v>
      </c>
      <c r="D23" s="1058"/>
      <c r="E23" s="1058"/>
      <c r="F23" s="1058"/>
      <c r="G23" s="1058"/>
      <c r="H23" s="1058"/>
      <c r="I23" s="1058"/>
      <c r="J23" s="1058"/>
      <c r="K23" s="1058"/>
      <c r="L23" s="1058"/>
      <c r="M23" s="1058"/>
      <c r="N23" s="1058"/>
      <c r="O23" s="1058"/>
      <c r="P23" s="1058"/>
      <c r="Q23" s="1059"/>
    </row>
    <row r="24" spans="1:17" ht="16.5">
      <c r="A24" s="1057">
        <f t="shared" si="0"/>
        <v>19</v>
      </c>
      <c r="B24" s="3176"/>
      <c r="C24" s="18" t="s">
        <v>3462</v>
      </c>
      <c r="D24" s="1058"/>
      <c r="E24" s="1058"/>
      <c r="F24" s="1058"/>
      <c r="G24" s="1058"/>
      <c r="H24" s="1058"/>
      <c r="I24" s="1058"/>
      <c r="J24" s="1058"/>
      <c r="K24" s="1058"/>
      <c r="L24" s="1058"/>
      <c r="M24" s="1058"/>
      <c r="N24" s="1058"/>
      <c r="O24" s="1058"/>
      <c r="P24" s="1058"/>
      <c r="Q24" s="1059"/>
    </row>
    <row r="25" spans="1:17" ht="16.5">
      <c r="A25" s="1057">
        <f t="shared" si="0"/>
        <v>20</v>
      </c>
      <c r="B25" s="3176"/>
      <c r="C25" s="19" t="s">
        <v>3430</v>
      </c>
      <c r="D25" s="1058"/>
      <c r="E25" s="1058"/>
      <c r="F25" s="1058"/>
      <c r="G25" s="1058"/>
      <c r="H25" s="1058"/>
      <c r="I25" s="1058"/>
      <c r="J25" s="1058"/>
      <c r="K25" s="1058"/>
      <c r="L25" s="1058"/>
      <c r="M25" s="1058"/>
      <c r="N25" s="1058"/>
      <c r="O25" s="1058"/>
      <c r="P25" s="1058"/>
      <c r="Q25" s="1059"/>
    </row>
    <row r="26" spans="1:17" ht="15.75" customHeight="1">
      <c r="A26" s="1057">
        <f t="shared" si="0"/>
        <v>21</v>
      </c>
      <c r="B26" s="3162" t="s">
        <v>3463</v>
      </c>
      <c r="C26" s="3162"/>
      <c r="D26" s="1058"/>
      <c r="E26" s="1058"/>
      <c r="F26" s="1058"/>
      <c r="G26" s="1058"/>
      <c r="H26" s="1058"/>
      <c r="I26" s="1058"/>
      <c r="J26" s="1058"/>
      <c r="K26" s="1058"/>
      <c r="L26" s="1058"/>
      <c r="M26" s="1058"/>
      <c r="N26" s="1058"/>
      <c r="O26" s="1058"/>
      <c r="P26" s="1058"/>
      <c r="Q26" s="1059"/>
    </row>
    <row r="27" spans="1:17" ht="15.75" customHeight="1">
      <c r="A27" s="1057">
        <f t="shared" si="0"/>
        <v>22</v>
      </c>
      <c r="B27" s="3162" t="s">
        <v>2891</v>
      </c>
      <c r="C27" s="3162"/>
      <c r="D27" s="1058"/>
      <c r="E27" s="1058"/>
      <c r="F27" s="1058"/>
      <c r="G27" s="1058"/>
      <c r="H27" s="1058"/>
      <c r="I27" s="1058"/>
      <c r="J27" s="1058"/>
      <c r="K27" s="1058"/>
      <c r="L27" s="1058"/>
      <c r="M27" s="1058"/>
      <c r="N27" s="1058"/>
      <c r="O27" s="1058"/>
      <c r="P27" s="1058"/>
      <c r="Q27" s="1059"/>
    </row>
    <row r="28" spans="1:17" ht="15.75" customHeight="1">
      <c r="A28" s="1057">
        <f t="shared" si="0"/>
        <v>23</v>
      </c>
      <c r="B28" s="3162" t="s">
        <v>3464</v>
      </c>
      <c r="C28" s="3162"/>
      <c r="D28" s="1058"/>
      <c r="E28" s="1058"/>
      <c r="F28" s="1058"/>
      <c r="G28" s="1058"/>
      <c r="H28" s="1058"/>
      <c r="I28" s="1058"/>
      <c r="J28" s="1058"/>
      <c r="K28" s="1058"/>
      <c r="L28" s="1058"/>
      <c r="M28" s="1058"/>
      <c r="N28" s="1058"/>
      <c r="O28" s="1058"/>
      <c r="P28" s="1058"/>
      <c r="Q28" s="1059"/>
    </row>
    <row r="29" spans="1:17" ht="15.75" customHeight="1">
      <c r="A29" s="1057">
        <f t="shared" si="0"/>
        <v>24</v>
      </c>
      <c r="B29" s="3162" t="s">
        <v>3465</v>
      </c>
      <c r="C29" s="3162"/>
      <c r="D29" s="1058"/>
      <c r="E29" s="1058"/>
      <c r="F29" s="1058"/>
      <c r="G29" s="1058"/>
      <c r="H29" s="1058"/>
      <c r="I29" s="1058"/>
      <c r="J29" s="1058"/>
      <c r="K29" s="1058"/>
      <c r="L29" s="1058"/>
      <c r="M29" s="1058"/>
      <c r="N29" s="1058"/>
      <c r="O29" s="1058"/>
      <c r="P29" s="1058"/>
      <c r="Q29" s="1059"/>
    </row>
    <row r="30" spans="1:17" ht="15.75" customHeight="1">
      <c r="A30" s="1057">
        <f t="shared" si="0"/>
        <v>25</v>
      </c>
      <c r="B30" s="3162" t="s">
        <v>3466</v>
      </c>
      <c r="C30" s="3162"/>
      <c r="D30" s="1058"/>
      <c r="E30" s="1058"/>
      <c r="F30" s="1058"/>
      <c r="G30" s="1058"/>
      <c r="H30" s="1058"/>
      <c r="I30" s="1058"/>
      <c r="J30" s="1058"/>
      <c r="K30" s="1058"/>
      <c r="L30" s="1058"/>
      <c r="M30" s="1058"/>
      <c r="N30" s="1058"/>
      <c r="O30" s="1058"/>
      <c r="P30" s="1058"/>
      <c r="Q30" s="1059"/>
    </row>
    <row r="31" spans="1:17" ht="15.75" customHeight="1">
      <c r="A31" s="1057">
        <f t="shared" si="0"/>
        <v>26</v>
      </c>
      <c r="B31" s="3162" t="s">
        <v>3467</v>
      </c>
      <c r="C31" s="3162"/>
      <c r="D31" s="1058"/>
      <c r="E31" s="1058"/>
      <c r="F31" s="1058"/>
      <c r="G31" s="1058"/>
      <c r="H31" s="1058"/>
      <c r="I31" s="1058"/>
      <c r="J31" s="1058"/>
      <c r="K31" s="1058"/>
      <c r="L31" s="1058"/>
      <c r="M31" s="1058"/>
      <c r="N31" s="1058"/>
      <c r="O31" s="1058"/>
      <c r="P31" s="1058"/>
      <c r="Q31" s="1059"/>
    </row>
    <row r="32" spans="1:17" ht="15.75" customHeight="1">
      <c r="A32" s="1057">
        <f t="shared" si="0"/>
        <v>27</v>
      </c>
      <c r="B32" s="3162" t="s">
        <v>3468</v>
      </c>
      <c r="C32" s="3162"/>
      <c r="D32" s="1058"/>
      <c r="E32" s="1058"/>
      <c r="F32" s="1058"/>
      <c r="G32" s="1058"/>
      <c r="H32" s="1058"/>
      <c r="I32" s="1058"/>
      <c r="J32" s="1058"/>
      <c r="K32" s="1058"/>
      <c r="L32" s="1058"/>
      <c r="M32" s="1058"/>
      <c r="N32" s="1058"/>
      <c r="O32" s="1058"/>
      <c r="P32" s="1058"/>
      <c r="Q32" s="1059"/>
    </row>
    <row r="33" spans="1:18" ht="15.75" customHeight="1">
      <c r="A33" s="1057">
        <f t="shared" si="0"/>
        <v>28</v>
      </c>
      <c r="B33" s="3162" t="s">
        <v>3469</v>
      </c>
      <c r="C33" s="3162"/>
      <c r="D33" s="1058"/>
      <c r="E33" s="1058"/>
      <c r="F33" s="1058"/>
      <c r="G33" s="1058"/>
      <c r="H33" s="1058"/>
      <c r="I33" s="1058"/>
      <c r="J33" s="1058"/>
      <c r="K33" s="1058"/>
      <c r="L33" s="1058"/>
      <c r="M33" s="1058"/>
      <c r="N33" s="1058"/>
      <c r="O33" s="1058"/>
      <c r="P33" s="1058"/>
      <c r="Q33" s="1059"/>
    </row>
    <row r="34" spans="1:18" ht="16.5">
      <c r="A34" s="1057">
        <f t="shared" si="0"/>
        <v>29</v>
      </c>
      <c r="B34" s="3167" t="s">
        <v>3470</v>
      </c>
      <c r="C34" s="18" t="s">
        <v>3014</v>
      </c>
      <c r="D34" s="1058"/>
      <c r="E34" s="1058"/>
      <c r="F34" s="1058"/>
      <c r="G34" s="1058"/>
      <c r="H34" s="1058"/>
      <c r="I34" s="1058"/>
      <c r="J34" s="1058"/>
      <c r="K34" s="1058"/>
      <c r="L34" s="1060"/>
      <c r="M34" s="1058"/>
      <c r="N34" s="1058"/>
      <c r="O34" s="1058"/>
      <c r="P34" s="1058"/>
      <c r="Q34" s="1059"/>
    </row>
    <row r="35" spans="1:18" ht="16.5">
      <c r="A35" s="1057">
        <f t="shared" si="0"/>
        <v>30</v>
      </c>
      <c r="B35" s="3167"/>
      <c r="C35" s="18" t="s">
        <v>3027</v>
      </c>
      <c r="D35" s="1058"/>
      <c r="E35" s="1058"/>
      <c r="F35" s="1058"/>
      <c r="G35" s="1058"/>
      <c r="H35" s="1058"/>
      <c r="I35" s="1058"/>
      <c r="J35" s="1058"/>
      <c r="K35" s="1058"/>
      <c r="L35" s="1060"/>
      <c r="M35" s="1058"/>
      <c r="N35" s="1058"/>
      <c r="O35" s="1058"/>
      <c r="P35" s="1058"/>
      <c r="Q35" s="1059"/>
    </row>
    <row r="36" spans="1:18" ht="16.5">
      <c r="A36" s="1057">
        <f t="shared" si="0"/>
        <v>31</v>
      </c>
      <c r="B36" s="3167"/>
      <c r="C36" s="20" t="s">
        <v>3471</v>
      </c>
      <c r="D36" s="1058"/>
      <c r="E36" s="1058"/>
      <c r="F36" s="1058"/>
      <c r="G36" s="1058"/>
      <c r="H36" s="1061"/>
      <c r="I36" s="1061"/>
      <c r="J36" s="1061"/>
      <c r="K36" s="1061"/>
      <c r="L36" s="1060"/>
      <c r="M36" s="1058"/>
      <c r="N36" s="1058"/>
      <c r="O36" s="1058"/>
      <c r="P36" s="1058"/>
      <c r="Q36" s="1059"/>
    </row>
    <row r="37" spans="1:18" ht="16.5">
      <c r="A37" s="1057">
        <f t="shared" si="0"/>
        <v>32</v>
      </c>
      <c r="B37" s="3167"/>
      <c r="C37" s="20" t="s">
        <v>2892</v>
      </c>
      <c r="D37" s="1058"/>
      <c r="E37" s="1058"/>
      <c r="F37" s="1058"/>
      <c r="G37" s="1058"/>
      <c r="H37" s="1061"/>
      <c r="I37" s="1061"/>
      <c r="J37" s="1061"/>
      <c r="K37" s="1061"/>
      <c r="L37" s="1060"/>
      <c r="M37" s="1058"/>
      <c r="N37" s="1058"/>
      <c r="O37" s="1058"/>
      <c r="P37" s="1058"/>
      <c r="Q37" s="1059"/>
    </row>
    <row r="38" spans="1:18" ht="16.5">
      <c r="A38" s="1057">
        <f t="shared" si="0"/>
        <v>33</v>
      </c>
      <c r="B38" s="3167"/>
      <c r="C38" s="18" t="s">
        <v>3472</v>
      </c>
      <c r="D38" s="1058"/>
      <c r="E38" s="1058"/>
      <c r="F38" s="1058"/>
      <c r="G38" s="1058"/>
      <c r="H38" s="1058"/>
      <c r="I38" s="1058"/>
      <c r="J38" s="1058"/>
      <c r="K38" s="1058"/>
      <c r="L38" s="1060"/>
      <c r="M38" s="1058"/>
      <c r="N38" s="1058"/>
      <c r="O38" s="1058"/>
      <c r="P38" s="1058"/>
      <c r="Q38" s="1059"/>
    </row>
    <row r="39" spans="1:18">
      <c r="A39" s="1057">
        <f t="shared" si="0"/>
        <v>34</v>
      </c>
      <c r="B39" s="3162" t="s">
        <v>3473</v>
      </c>
      <c r="C39" s="3162"/>
      <c r="D39" s="1058"/>
      <c r="E39" s="1058"/>
      <c r="F39" s="1058"/>
      <c r="G39" s="1058"/>
      <c r="H39" s="1058"/>
      <c r="I39" s="1058"/>
      <c r="J39" s="1058"/>
      <c r="K39" s="1058"/>
      <c r="L39" s="1058"/>
      <c r="M39" s="1058"/>
      <c r="N39" s="1058"/>
      <c r="O39" s="1058"/>
      <c r="P39" s="1058"/>
      <c r="Q39" s="1059"/>
    </row>
    <row r="40" spans="1:18">
      <c r="A40" s="1062"/>
      <c r="B40" s="288"/>
      <c r="C40" s="288"/>
      <c r="D40" s="1063"/>
      <c r="E40" s="1063"/>
      <c r="F40" s="1063"/>
      <c r="G40" s="1063"/>
      <c r="H40" s="1063"/>
      <c r="I40" s="1063"/>
      <c r="J40" s="1063"/>
      <c r="K40" s="1063"/>
      <c r="L40" s="1063"/>
      <c r="M40" s="1063"/>
      <c r="N40" s="1063"/>
      <c r="O40" s="1063"/>
      <c r="P40" s="1063"/>
      <c r="Q40" s="1064"/>
    </row>
    <row r="41" spans="1:18" ht="16.5">
      <c r="A41" s="1065" t="s">
        <v>3028</v>
      </c>
      <c r="B41" s="1066"/>
      <c r="C41" s="1049"/>
      <c r="D41" s="1049"/>
      <c r="E41" s="1049"/>
      <c r="F41" s="1049"/>
      <c r="G41" s="1049"/>
      <c r="H41" s="1049"/>
      <c r="I41" s="1049"/>
      <c r="J41" s="1049"/>
      <c r="K41" s="1049"/>
      <c r="L41" s="1049"/>
      <c r="M41" s="1049"/>
      <c r="N41" s="1049"/>
      <c r="O41" s="1049"/>
      <c r="P41" s="1049"/>
      <c r="Q41" s="1049"/>
    </row>
    <row r="42" spans="1:18" ht="16.5">
      <c r="A42" s="1067">
        <v>1</v>
      </c>
      <c r="B42" s="305" t="s">
        <v>3474</v>
      </c>
      <c r="C42" s="1066"/>
      <c r="D42" s="1066"/>
      <c r="E42" s="1066"/>
      <c r="F42" s="1066"/>
      <c r="G42" s="1066"/>
      <c r="H42" s="1066"/>
      <c r="I42" s="1066"/>
      <c r="J42" s="1066"/>
      <c r="K42" s="1066"/>
      <c r="L42" s="1066"/>
      <c r="M42" s="1066"/>
      <c r="N42" s="1066"/>
      <c r="O42" s="1066"/>
      <c r="P42" s="1066"/>
      <c r="Q42" s="1066"/>
      <c r="R42" s="1068"/>
    </row>
    <row r="43" spans="1:18" ht="15.75" customHeight="1">
      <c r="A43" s="1067">
        <v>2</v>
      </c>
      <c r="B43" s="280" t="s">
        <v>3475</v>
      </c>
      <c r="C43" s="280"/>
      <c r="D43" s="1049"/>
      <c r="E43" s="1049"/>
      <c r="F43" s="1049"/>
      <c r="G43" s="1049"/>
      <c r="H43" s="1049"/>
      <c r="I43" s="1049"/>
      <c r="J43" s="1049"/>
      <c r="K43" s="1049"/>
      <c r="L43" s="1049"/>
      <c r="M43" s="1049"/>
      <c r="N43" s="1049"/>
      <c r="O43" s="1049"/>
      <c r="P43" s="1049"/>
      <c r="Q43" s="1049"/>
    </row>
    <row r="44" spans="1:18" ht="16.5">
      <c r="A44" s="1069">
        <v>3</v>
      </c>
      <c r="B44" s="350" t="s">
        <v>3476</v>
      </c>
      <c r="C44" s="1066"/>
      <c r="D44" s="1066"/>
      <c r="E44" s="1066"/>
      <c r="F44" s="1066"/>
      <c r="G44" s="1066"/>
      <c r="H44" s="1066"/>
      <c r="I44" s="1066"/>
      <c r="J44" s="1066"/>
      <c r="K44" s="1066"/>
      <c r="L44" s="1066"/>
      <c r="M44" s="1066"/>
      <c r="N44" s="1066"/>
      <c r="O44" s="1066"/>
      <c r="P44" s="1066"/>
      <c r="Q44" s="1049"/>
    </row>
    <row r="45" spans="1:18" ht="16.5">
      <c r="A45" s="1069">
        <v>4</v>
      </c>
      <c r="B45" s="280" t="s">
        <v>3121</v>
      </c>
      <c r="C45" s="1049"/>
      <c r="D45" s="1049"/>
      <c r="E45" s="1049"/>
      <c r="F45" s="1049"/>
      <c r="G45" s="1049"/>
      <c r="H45" s="1049"/>
      <c r="I45" s="1049"/>
      <c r="J45" s="1049"/>
      <c r="K45" s="1049"/>
      <c r="L45" s="1049"/>
      <c r="M45" s="1049"/>
      <c r="N45" s="1049"/>
      <c r="O45" s="1049"/>
      <c r="P45" s="1049"/>
      <c r="Q45" s="1049"/>
    </row>
    <row r="46" spans="1:18" ht="15.75" customHeight="1">
      <c r="A46" s="1069">
        <v>5</v>
      </c>
      <c r="B46" s="280" t="s">
        <v>3477</v>
      </c>
      <c r="C46" s="350"/>
      <c r="D46" s="350"/>
      <c r="E46" s="350"/>
      <c r="F46" s="350"/>
      <c r="G46" s="350"/>
      <c r="H46" s="350"/>
      <c r="I46" s="350"/>
      <c r="J46" s="350"/>
      <c r="K46" s="350"/>
      <c r="L46" s="350"/>
      <c r="M46" s="350"/>
      <c r="N46" s="350"/>
      <c r="O46" s="350"/>
      <c r="P46" s="350"/>
      <c r="Q46" s="350"/>
    </row>
    <row r="47" spans="1:18" ht="16.5">
      <c r="A47" s="2780">
        <v>6</v>
      </c>
      <c r="B47" s="2781" t="s">
        <v>6110</v>
      </c>
    </row>
  </sheetData>
  <mergeCells count="16">
    <mergeCell ref="B33:C33"/>
    <mergeCell ref="B31:C31"/>
    <mergeCell ref="B39:C39"/>
    <mergeCell ref="B6:B20"/>
    <mergeCell ref="B21:B25"/>
    <mergeCell ref="B26:C26"/>
    <mergeCell ref="B28:C28"/>
    <mergeCell ref="B30:C30"/>
    <mergeCell ref="B34:B38"/>
    <mergeCell ref="B29:C29"/>
    <mergeCell ref="A3:A5"/>
    <mergeCell ref="B3:C4"/>
    <mergeCell ref="Q3:Q4"/>
    <mergeCell ref="B32:C32"/>
    <mergeCell ref="B27:C27"/>
    <mergeCell ref="B5:C5"/>
  </mergeCells>
  <phoneticPr fontId="8"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ageMargins left="0.51181102362204722" right="0.35433070866141736" top="0.39370078740157483" bottom="0.27559055118110237" header="0.15748031496062992" footer="0.23622047244094491"/>
  <pageSetup paperSize="9" scale="48" fitToHeight="2" orientation="landscape"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FF00"/>
    <pageSetUpPr fitToPage="1"/>
  </sheetPr>
  <dimension ref="A1:K58"/>
  <sheetViews>
    <sheetView view="pageBreakPreview" topLeftCell="A40" zoomScaleNormal="100" zoomScaleSheetLayoutView="100" workbookViewId="0">
      <selection activeCell="A58" sqref="A58:B58"/>
    </sheetView>
  </sheetViews>
  <sheetFormatPr defaultColWidth="15.625" defaultRowHeight="15.75"/>
  <cols>
    <col min="1" max="1" width="5.625" style="1044" customWidth="1"/>
    <col min="2" max="2" width="45.625" style="1044" customWidth="1"/>
    <col min="3" max="9" width="20.625" style="1044" customWidth="1"/>
    <col min="10" max="16384" width="15.625" style="1044"/>
  </cols>
  <sheetData>
    <row r="1" spans="1:11" ht="16.5">
      <c r="A1" s="2259" t="str">
        <f>+封面!A3&amp;" "&amp;封面!A2</f>
        <v xml:space="preserve">        保險股份有限公司(○○分公司) 年度(月、季、半年)報表</v>
      </c>
      <c r="B1" s="2323"/>
      <c r="C1" s="2324"/>
      <c r="D1" s="2324"/>
      <c r="E1" s="2324"/>
      <c r="F1" s="2324"/>
      <c r="G1" s="2324"/>
      <c r="H1" s="2324"/>
      <c r="I1" s="2325"/>
      <c r="J1" s="1045"/>
      <c r="K1" s="1045"/>
    </row>
    <row r="2" spans="1:11" ht="16.5">
      <c r="A2" s="2326" t="s">
        <v>5301</v>
      </c>
      <c r="B2" s="2327"/>
      <c r="C2" s="2327"/>
      <c r="D2" s="2327"/>
      <c r="E2" s="2327"/>
      <c r="F2" s="2327"/>
      <c r="G2" s="2328"/>
      <c r="H2" s="2323"/>
      <c r="I2" s="2329" t="s">
        <v>5302</v>
      </c>
      <c r="J2" s="1045"/>
      <c r="K2" s="1045"/>
    </row>
    <row r="3" spans="1:11" ht="33">
      <c r="A3" s="3177" t="s">
        <v>5268</v>
      </c>
      <c r="B3" s="3178" t="s">
        <v>5303</v>
      </c>
      <c r="C3" s="3177" t="s">
        <v>5072</v>
      </c>
      <c r="D3" s="3177"/>
      <c r="E3" s="3177" t="s">
        <v>5304</v>
      </c>
      <c r="F3" s="3177"/>
      <c r="G3" s="2330" t="s">
        <v>5305</v>
      </c>
      <c r="H3" s="2331" t="s">
        <v>5306</v>
      </c>
      <c r="I3" s="2331" t="s">
        <v>5307</v>
      </c>
      <c r="J3" s="1045"/>
      <c r="K3" s="1045"/>
    </row>
    <row r="4" spans="1:11" ht="16.5">
      <c r="A4" s="3177"/>
      <c r="B4" s="3178"/>
      <c r="C4" s="2330" t="s">
        <v>5308</v>
      </c>
      <c r="D4" s="2330" t="s">
        <v>5309</v>
      </c>
      <c r="E4" s="2330" t="s">
        <v>5308</v>
      </c>
      <c r="F4" s="2330" t="s">
        <v>5310</v>
      </c>
      <c r="G4" s="2330" t="s">
        <v>5309</v>
      </c>
      <c r="H4" s="2331" t="s">
        <v>5308</v>
      </c>
      <c r="I4" s="2331" t="s">
        <v>5308</v>
      </c>
      <c r="J4" s="1045"/>
      <c r="K4" s="1045"/>
    </row>
    <row r="5" spans="1:11">
      <c r="A5" s="3177"/>
      <c r="B5" s="2332" t="s">
        <v>424</v>
      </c>
      <c r="C5" s="2332" t="s">
        <v>330</v>
      </c>
      <c r="D5" s="2332" t="s">
        <v>417</v>
      </c>
      <c r="E5" s="2332" t="s">
        <v>331</v>
      </c>
      <c r="F5" s="2332" t="s">
        <v>173</v>
      </c>
      <c r="G5" s="2332" t="s">
        <v>174</v>
      </c>
      <c r="H5" s="2333" t="s">
        <v>485</v>
      </c>
      <c r="I5" s="2333" t="s">
        <v>35</v>
      </c>
      <c r="J5" s="1045"/>
      <c r="K5" s="1045"/>
    </row>
    <row r="6" spans="1:11" ht="16.5">
      <c r="A6" s="2334">
        <v>1</v>
      </c>
      <c r="B6" s="2335" t="s">
        <v>5311</v>
      </c>
      <c r="C6" s="2336"/>
      <c r="D6" s="2336"/>
      <c r="E6" s="2336"/>
      <c r="F6" s="2336"/>
      <c r="G6" s="2336"/>
      <c r="H6" s="2337"/>
      <c r="I6" s="2337"/>
      <c r="J6" s="1045"/>
      <c r="K6" s="1045"/>
    </row>
    <row r="7" spans="1:11" ht="16.5">
      <c r="A7" s="2334">
        <f t="shared" ref="A7:A46" si="0">A6+1</f>
        <v>2</v>
      </c>
      <c r="B7" s="2338" t="s">
        <v>5312</v>
      </c>
      <c r="C7" s="2339"/>
      <c r="D7" s="2339"/>
      <c r="E7" s="2339"/>
      <c r="F7" s="2339"/>
      <c r="G7" s="2339"/>
      <c r="H7" s="2340">
        <f>H8+H12</f>
        <v>0</v>
      </c>
      <c r="I7" s="2340">
        <f>I8</f>
        <v>0</v>
      </c>
      <c r="J7" s="1045"/>
      <c r="K7" s="1045"/>
    </row>
    <row r="8" spans="1:11" ht="16.5">
      <c r="A8" s="2334">
        <f t="shared" si="0"/>
        <v>3</v>
      </c>
      <c r="B8" s="2341" t="s">
        <v>5313</v>
      </c>
      <c r="C8" s="2339"/>
      <c r="D8" s="2339"/>
      <c r="E8" s="2339"/>
      <c r="F8" s="2339"/>
      <c r="G8" s="2339"/>
      <c r="H8" s="2340">
        <f>H9+H10+H11</f>
        <v>0</v>
      </c>
      <c r="I8" s="2340">
        <f>I9+I10+I11</f>
        <v>0</v>
      </c>
      <c r="J8" s="1045"/>
      <c r="K8" s="1045"/>
    </row>
    <row r="9" spans="1:11" ht="16.5">
      <c r="A9" s="2334">
        <f t="shared" si="0"/>
        <v>4</v>
      </c>
      <c r="B9" s="2342" t="s">
        <v>5314</v>
      </c>
      <c r="C9" s="2339"/>
      <c r="D9" s="2339"/>
      <c r="E9" s="2339"/>
      <c r="F9" s="2339"/>
      <c r="G9" s="2339"/>
      <c r="H9" s="2343"/>
      <c r="I9" s="2343"/>
      <c r="J9" s="1045"/>
      <c r="K9" s="1045"/>
    </row>
    <row r="10" spans="1:11" ht="16.5">
      <c r="A10" s="2334">
        <f t="shared" si="0"/>
        <v>5</v>
      </c>
      <c r="B10" s="2342" t="s">
        <v>5315</v>
      </c>
      <c r="C10" s="2339"/>
      <c r="D10" s="2339"/>
      <c r="E10" s="2339"/>
      <c r="F10" s="2339"/>
      <c r="G10" s="2339"/>
      <c r="H10" s="2343"/>
      <c r="I10" s="2343"/>
      <c r="J10" s="1045"/>
      <c r="K10" s="1045"/>
    </row>
    <row r="11" spans="1:11" ht="16.5">
      <c r="A11" s="2334">
        <f t="shared" si="0"/>
        <v>6</v>
      </c>
      <c r="B11" s="2342" t="s">
        <v>5316</v>
      </c>
      <c r="C11" s="2339"/>
      <c r="D11" s="2339"/>
      <c r="E11" s="2339"/>
      <c r="F11" s="2339"/>
      <c r="G11" s="2339"/>
      <c r="H11" s="2343"/>
      <c r="I11" s="2343"/>
      <c r="J11" s="1045"/>
      <c r="K11" s="1045"/>
    </row>
    <row r="12" spans="1:11" ht="16.5">
      <c r="A12" s="2334">
        <f>A11+1</f>
        <v>7</v>
      </c>
      <c r="B12" s="2341" t="s">
        <v>5317</v>
      </c>
      <c r="C12" s="2339"/>
      <c r="D12" s="2339"/>
      <c r="E12" s="2339"/>
      <c r="F12" s="2339"/>
      <c r="G12" s="2339"/>
      <c r="H12" s="2340">
        <f>+H13+H14+H15+H16</f>
        <v>0</v>
      </c>
      <c r="I12" s="2344"/>
      <c r="J12" s="1045"/>
      <c r="K12" s="1045"/>
    </row>
    <row r="13" spans="1:11" ht="49.5">
      <c r="A13" s="2334">
        <f t="shared" si="0"/>
        <v>8</v>
      </c>
      <c r="B13" s="2342" t="s">
        <v>5318</v>
      </c>
      <c r="C13" s="2339"/>
      <c r="D13" s="2339"/>
      <c r="E13" s="2339"/>
      <c r="F13" s="2339"/>
      <c r="G13" s="2339"/>
      <c r="H13" s="2343"/>
      <c r="I13" s="2344"/>
      <c r="J13" s="1045"/>
      <c r="K13" s="1045"/>
    </row>
    <row r="14" spans="1:11" ht="16.5">
      <c r="A14" s="2334">
        <f t="shared" si="0"/>
        <v>9</v>
      </c>
      <c r="B14" s="2345" t="s">
        <v>5319</v>
      </c>
      <c r="C14" s="2339"/>
      <c r="D14" s="2339"/>
      <c r="E14" s="2339"/>
      <c r="F14" s="2339"/>
      <c r="G14" s="2339"/>
      <c r="H14" s="2343"/>
      <c r="I14" s="2344"/>
      <c r="J14" s="1045"/>
      <c r="K14" s="1045"/>
    </row>
    <row r="15" spans="1:11" ht="33">
      <c r="A15" s="2334">
        <f t="shared" si="0"/>
        <v>10</v>
      </c>
      <c r="B15" s="2345" t="s">
        <v>5320</v>
      </c>
      <c r="C15" s="2339"/>
      <c r="D15" s="2339"/>
      <c r="E15" s="2339"/>
      <c r="F15" s="2339"/>
      <c r="G15" s="2339"/>
      <c r="H15" s="2343"/>
      <c r="I15" s="2344"/>
      <c r="J15" s="1045"/>
      <c r="K15" s="1045"/>
    </row>
    <row r="16" spans="1:11" ht="16.5">
      <c r="A16" s="2334">
        <f t="shared" si="0"/>
        <v>11</v>
      </c>
      <c r="B16" s="2345" t="s">
        <v>5236</v>
      </c>
      <c r="C16" s="2339"/>
      <c r="D16" s="2339"/>
      <c r="E16" s="2339"/>
      <c r="F16" s="2339"/>
      <c r="G16" s="2339"/>
      <c r="H16" s="2343"/>
      <c r="I16" s="2344"/>
      <c r="J16" s="1045"/>
      <c r="K16" s="1045"/>
    </row>
    <row r="17" spans="1:11" ht="16.5">
      <c r="A17" s="2334">
        <f t="shared" si="0"/>
        <v>12</v>
      </c>
      <c r="B17" s="2338" t="s">
        <v>5321</v>
      </c>
      <c r="C17" s="2339"/>
      <c r="D17" s="2339"/>
      <c r="E17" s="2339"/>
      <c r="F17" s="2339"/>
      <c r="G17" s="2339"/>
      <c r="H17" s="2340">
        <f>+H18+H22</f>
        <v>0</v>
      </c>
      <c r="I17" s="2340">
        <f>+I18</f>
        <v>0</v>
      </c>
      <c r="J17" s="1045"/>
      <c r="K17" s="1045"/>
    </row>
    <row r="18" spans="1:11" ht="16.5">
      <c r="A18" s="2334">
        <f t="shared" si="0"/>
        <v>13</v>
      </c>
      <c r="B18" s="2341" t="s">
        <v>5313</v>
      </c>
      <c r="C18" s="2339"/>
      <c r="D18" s="2339"/>
      <c r="E18" s="2339"/>
      <c r="F18" s="2339"/>
      <c r="G18" s="2339"/>
      <c r="H18" s="2340">
        <f>+H19+H20+H21</f>
        <v>0</v>
      </c>
      <c r="I18" s="2340">
        <f>+I19+I20+I21</f>
        <v>0</v>
      </c>
      <c r="J18" s="1045"/>
      <c r="K18" s="1045"/>
    </row>
    <row r="19" spans="1:11" ht="16.5">
      <c r="A19" s="2334">
        <f t="shared" si="0"/>
        <v>14</v>
      </c>
      <c r="B19" s="2342" t="s">
        <v>5314</v>
      </c>
      <c r="C19" s="2339"/>
      <c r="D19" s="2339"/>
      <c r="E19" s="2339"/>
      <c r="F19" s="2339"/>
      <c r="G19" s="2339"/>
      <c r="H19" s="2343"/>
      <c r="I19" s="2343"/>
      <c r="J19" s="1045"/>
      <c r="K19" s="1045"/>
    </row>
    <row r="20" spans="1:11" ht="16.5">
      <c r="A20" s="2334">
        <f t="shared" si="0"/>
        <v>15</v>
      </c>
      <c r="B20" s="2342" t="s">
        <v>5315</v>
      </c>
      <c r="C20" s="2339"/>
      <c r="D20" s="2339"/>
      <c r="E20" s="2339"/>
      <c r="F20" s="2339"/>
      <c r="G20" s="2339"/>
      <c r="H20" s="2343"/>
      <c r="I20" s="2343"/>
      <c r="J20" s="1045"/>
      <c r="K20" s="1045"/>
    </row>
    <row r="21" spans="1:11" ht="16.5">
      <c r="A21" s="2334">
        <f t="shared" si="0"/>
        <v>16</v>
      </c>
      <c r="B21" s="2342" t="s">
        <v>5316</v>
      </c>
      <c r="C21" s="2339"/>
      <c r="D21" s="2339"/>
      <c r="E21" s="2339"/>
      <c r="F21" s="2339"/>
      <c r="G21" s="2339"/>
      <c r="H21" s="2343"/>
      <c r="I21" s="2343"/>
      <c r="J21" s="1045"/>
      <c r="K21" s="1045"/>
    </row>
    <row r="22" spans="1:11" ht="16.5">
      <c r="A22" s="2334">
        <f>A21+1</f>
        <v>17</v>
      </c>
      <c r="B22" s="2341" t="s">
        <v>5317</v>
      </c>
      <c r="C22" s="2339"/>
      <c r="D22" s="2339"/>
      <c r="E22" s="2339" t="s">
        <v>486</v>
      </c>
      <c r="F22" s="2339"/>
      <c r="G22" s="2339"/>
      <c r="H22" s="2340">
        <f>+H23+H24+H25+H29+H30</f>
        <v>0</v>
      </c>
      <c r="I22" s="2344"/>
      <c r="J22" s="1045"/>
      <c r="K22" s="1045"/>
    </row>
    <row r="23" spans="1:11" ht="49.5">
      <c r="A23" s="2334">
        <f t="shared" si="0"/>
        <v>18</v>
      </c>
      <c r="B23" s="2342" t="s">
        <v>5318</v>
      </c>
      <c r="C23" s="2339"/>
      <c r="D23" s="2339"/>
      <c r="E23" s="2339"/>
      <c r="F23" s="2339"/>
      <c r="G23" s="2339"/>
      <c r="H23" s="2343"/>
      <c r="I23" s="2344"/>
      <c r="J23" s="1045"/>
      <c r="K23" s="1045"/>
    </row>
    <row r="24" spans="1:11" ht="16.5">
      <c r="A24" s="2334">
        <f t="shared" si="0"/>
        <v>19</v>
      </c>
      <c r="B24" s="2345" t="s">
        <v>5319</v>
      </c>
      <c r="C24" s="2339"/>
      <c r="D24" s="2339"/>
      <c r="E24" s="2339"/>
      <c r="F24" s="2339"/>
      <c r="G24" s="2339"/>
      <c r="H24" s="2343"/>
      <c r="I24" s="2344"/>
      <c r="J24" s="1045"/>
      <c r="K24" s="1045"/>
    </row>
    <row r="25" spans="1:11" ht="16.5">
      <c r="A25" s="2334">
        <f t="shared" si="0"/>
        <v>20</v>
      </c>
      <c r="B25" s="2345" t="s">
        <v>5322</v>
      </c>
      <c r="C25" s="2339"/>
      <c r="D25" s="2339"/>
      <c r="E25" s="2339"/>
      <c r="F25" s="2339"/>
      <c r="G25" s="2339"/>
      <c r="H25" s="2343"/>
      <c r="I25" s="2344"/>
      <c r="J25" s="1045"/>
      <c r="K25" s="1045"/>
    </row>
    <row r="26" spans="1:11" ht="16.5">
      <c r="A26" s="2346" t="s">
        <v>4593</v>
      </c>
      <c r="B26" s="2345" t="s">
        <v>5323</v>
      </c>
      <c r="C26" s="2339"/>
      <c r="D26" s="2339"/>
      <c r="E26" s="2339"/>
      <c r="F26" s="2339"/>
      <c r="G26" s="2339"/>
      <c r="H26" s="2343"/>
      <c r="I26" s="2344"/>
      <c r="J26" s="1045"/>
      <c r="K26" s="1045"/>
    </row>
    <row r="27" spans="1:11" ht="33">
      <c r="A27" s="2346" t="s">
        <v>4594</v>
      </c>
      <c r="B27" s="2347" t="s">
        <v>5324</v>
      </c>
      <c r="C27" s="2339"/>
      <c r="D27" s="2339"/>
      <c r="E27" s="2339"/>
      <c r="F27" s="2339"/>
      <c r="G27" s="2339"/>
      <c r="H27" s="2343"/>
      <c r="I27" s="2344"/>
      <c r="J27" s="1045"/>
      <c r="K27" s="1045"/>
    </row>
    <row r="28" spans="1:11" ht="16.5">
      <c r="A28" s="2346" t="s">
        <v>4595</v>
      </c>
      <c r="B28" s="2345" t="s">
        <v>5325</v>
      </c>
      <c r="C28" s="2339"/>
      <c r="D28" s="2339"/>
      <c r="E28" s="2339"/>
      <c r="F28" s="2339"/>
      <c r="G28" s="2339"/>
      <c r="H28" s="2343"/>
      <c r="I28" s="2344"/>
      <c r="J28" s="1045"/>
      <c r="K28" s="1045"/>
    </row>
    <row r="29" spans="1:11" ht="33">
      <c r="A29" s="2334">
        <f>A25+1</f>
        <v>21</v>
      </c>
      <c r="B29" s="2345" t="s">
        <v>5320</v>
      </c>
      <c r="C29" s="2339"/>
      <c r="D29" s="2339"/>
      <c r="E29" s="2339"/>
      <c r="F29" s="2339"/>
      <c r="G29" s="2339"/>
      <c r="H29" s="2343"/>
      <c r="I29" s="2344"/>
      <c r="J29" s="1045"/>
      <c r="K29" s="1045"/>
    </row>
    <row r="30" spans="1:11" ht="16.5">
      <c r="A30" s="2334">
        <f t="shared" si="0"/>
        <v>22</v>
      </c>
      <c r="B30" s="2345" t="s">
        <v>5236</v>
      </c>
      <c r="C30" s="2339"/>
      <c r="D30" s="2339"/>
      <c r="E30" s="2339"/>
      <c r="F30" s="2339"/>
      <c r="G30" s="2339"/>
      <c r="H30" s="2343"/>
      <c r="I30" s="2344"/>
      <c r="J30" s="1045"/>
      <c r="K30" s="1045"/>
    </row>
    <row r="31" spans="1:11" ht="16.5">
      <c r="A31" s="2334">
        <f t="shared" si="0"/>
        <v>23</v>
      </c>
      <c r="B31" s="2335" t="s">
        <v>5326</v>
      </c>
      <c r="C31" s="2339"/>
      <c r="D31" s="2339"/>
      <c r="E31" s="2339"/>
      <c r="F31" s="2339"/>
      <c r="G31" s="2339"/>
      <c r="H31" s="2340">
        <f>+H7+H17</f>
        <v>0</v>
      </c>
      <c r="I31" s="2340">
        <f>+I7+I17</f>
        <v>0</v>
      </c>
      <c r="J31" s="1045"/>
      <c r="K31" s="1045"/>
    </row>
    <row r="32" spans="1:11">
      <c r="A32" s="2334">
        <f t="shared" si="0"/>
        <v>24</v>
      </c>
      <c r="B32" s="2348"/>
      <c r="C32" s="2349"/>
      <c r="D32" s="2349"/>
      <c r="E32" s="2349"/>
      <c r="F32" s="2349"/>
      <c r="G32" s="2349"/>
      <c r="H32" s="2344"/>
      <c r="I32" s="2344"/>
      <c r="J32" s="1045"/>
      <c r="K32" s="1045"/>
    </row>
    <row r="33" spans="1:11" ht="16.5">
      <c r="A33" s="2334">
        <f t="shared" si="0"/>
        <v>25</v>
      </c>
      <c r="B33" s="2335" t="s">
        <v>5327</v>
      </c>
      <c r="C33" s="2339"/>
      <c r="D33" s="2339"/>
      <c r="E33" s="2339"/>
      <c r="F33" s="2339"/>
      <c r="G33" s="2339"/>
      <c r="H33" s="2344"/>
      <c r="I33" s="2344"/>
      <c r="J33" s="1045"/>
      <c r="K33" s="1045"/>
    </row>
    <row r="34" spans="1:11" ht="16.5">
      <c r="A34" s="2334">
        <f t="shared" si="0"/>
        <v>26</v>
      </c>
      <c r="B34" s="2338" t="s">
        <v>5312</v>
      </c>
      <c r="C34" s="2350"/>
      <c r="D34" s="2339"/>
      <c r="E34" s="2339"/>
      <c r="F34" s="2339"/>
      <c r="G34" s="2350"/>
      <c r="H34" s="2340">
        <f>+H35+H39</f>
        <v>0</v>
      </c>
      <c r="I34" s="2340">
        <f>+I35</f>
        <v>0</v>
      </c>
      <c r="J34" s="1045"/>
      <c r="K34" s="1045"/>
    </row>
    <row r="35" spans="1:11" ht="16.5">
      <c r="A35" s="2334">
        <f t="shared" si="0"/>
        <v>27</v>
      </c>
      <c r="B35" s="2341" t="s">
        <v>5328</v>
      </c>
      <c r="C35" s="2339"/>
      <c r="D35" s="2339"/>
      <c r="E35" s="2339"/>
      <c r="F35" s="2339"/>
      <c r="G35" s="2339"/>
      <c r="H35" s="2340">
        <f>H36+H37</f>
        <v>0</v>
      </c>
      <c r="I35" s="2340">
        <f>I36+I37</f>
        <v>0</v>
      </c>
      <c r="J35" s="1045"/>
      <c r="K35" s="1045"/>
    </row>
    <row r="36" spans="1:11" ht="16.5">
      <c r="A36" s="2334">
        <f t="shared" si="0"/>
        <v>28</v>
      </c>
      <c r="B36" s="2342" t="s">
        <v>5314</v>
      </c>
      <c r="C36" s="2339"/>
      <c r="D36" s="2339"/>
      <c r="E36" s="2339"/>
      <c r="F36" s="2339"/>
      <c r="G36" s="2339"/>
      <c r="H36" s="2343"/>
      <c r="I36" s="2343"/>
      <c r="J36" s="1045"/>
      <c r="K36" s="1045"/>
    </row>
    <row r="37" spans="1:11" ht="16.5">
      <c r="A37" s="2334">
        <f t="shared" si="0"/>
        <v>29</v>
      </c>
      <c r="B37" s="2342" t="s">
        <v>5316</v>
      </c>
      <c r="C37" s="2339"/>
      <c r="D37" s="2339"/>
      <c r="E37" s="2339"/>
      <c r="F37" s="2339"/>
      <c r="G37" s="2339"/>
      <c r="H37" s="2343"/>
      <c r="I37" s="2343"/>
      <c r="J37" s="1045"/>
      <c r="K37" s="1045"/>
    </row>
    <row r="38" spans="1:11" ht="16.5">
      <c r="A38" s="2782" t="s">
        <v>6111</v>
      </c>
      <c r="B38" s="2783" t="s">
        <v>6112</v>
      </c>
      <c r="C38" s="2339"/>
      <c r="D38" s="2339"/>
      <c r="E38" s="2339"/>
      <c r="F38" s="2339"/>
      <c r="G38" s="2339"/>
      <c r="H38" s="2343"/>
      <c r="I38" s="2343"/>
      <c r="J38" s="1045"/>
      <c r="K38" s="1045"/>
    </row>
    <row r="39" spans="1:11" ht="16.5">
      <c r="A39" s="2334">
        <f>A37+1</f>
        <v>30</v>
      </c>
      <c r="B39" s="2341" t="s">
        <v>5329</v>
      </c>
      <c r="C39" s="2339"/>
      <c r="D39" s="2339"/>
      <c r="E39" s="2339"/>
      <c r="F39" s="2339"/>
      <c r="G39" s="2339"/>
      <c r="H39" s="2351"/>
      <c r="I39" s="2344"/>
      <c r="J39" s="1045"/>
      <c r="K39" s="1045"/>
    </row>
    <row r="40" spans="1:11" ht="33">
      <c r="A40" s="2334">
        <f t="shared" si="0"/>
        <v>31</v>
      </c>
      <c r="B40" s="2342" t="s">
        <v>5330</v>
      </c>
      <c r="C40" s="2339"/>
      <c r="D40" s="2339"/>
      <c r="E40" s="2339"/>
      <c r="F40" s="2339"/>
      <c r="G40" s="2339"/>
      <c r="H40" s="2343"/>
      <c r="I40" s="2344"/>
      <c r="J40" s="1045"/>
      <c r="K40" s="1045"/>
    </row>
    <row r="41" spans="1:11" ht="16.5">
      <c r="A41" s="2334">
        <f t="shared" si="0"/>
        <v>32</v>
      </c>
      <c r="B41" s="2342" t="s">
        <v>5236</v>
      </c>
      <c r="C41" s="2339"/>
      <c r="D41" s="2339"/>
      <c r="E41" s="2339"/>
      <c r="F41" s="2339"/>
      <c r="G41" s="2339"/>
      <c r="H41" s="2351"/>
      <c r="I41" s="2344"/>
      <c r="J41" s="1045"/>
      <c r="K41" s="1045"/>
    </row>
    <row r="42" spans="1:11" ht="16.5">
      <c r="A42" s="2334">
        <f t="shared" si="0"/>
        <v>33</v>
      </c>
      <c r="B42" s="2338" t="s">
        <v>5331</v>
      </c>
      <c r="C42" s="2339"/>
      <c r="D42" s="2339"/>
      <c r="E42" s="2339"/>
      <c r="F42" s="2339"/>
      <c r="G42" s="2339"/>
      <c r="H42" s="2340">
        <f>+H43+H44</f>
        <v>0</v>
      </c>
      <c r="I42" s="2340">
        <f>+I43</f>
        <v>0</v>
      </c>
      <c r="J42" s="1045"/>
      <c r="K42" s="1045"/>
    </row>
    <row r="43" spans="1:11" ht="16.5">
      <c r="A43" s="2334">
        <f t="shared" si="0"/>
        <v>34</v>
      </c>
      <c r="B43" s="2341" t="s">
        <v>5328</v>
      </c>
      <c r="C43" s="2339"/>
      <c r="D43" s="2339"/>
      <c r="E43" s="2339"/>
      <c r="F43" s="2339"/>
      <c r="G43" s="2339"/>
      <c r="H43" s="2343"/>
      <c r="I43" s="2343"/>
      <c r="J43" s="1045"/>
      <c r="K43" s="1045"/>
    </row>
    <row r="44" spans="1:11" ht="16.5">
      <c r="A44" s="2334">
        <f t="shared" si="0"/>
        <v>35</v>
      </c>
      <c r="B44" s="2341" t="s">
        <v>5329</v>
      </c>
      <c r="C44" s="2339"/>
      <c r="D44" s="2339"/>
      <c r="E44" s="2339"/>
      <c r="F44" s="2339"/>
      <c r="G44" s="2339"/>
      <c r="H44" s="2343"/>
      <c r="I44" s="2344"/>
      <c r="J44" s="1045"/>
      <c r="K44" s="1045"/>
    </row>
    <row r="45" spans="1:11" ht="16.5">
      <c r="A45" s="2334">
        <f t="shared" si="0"/>
        <v>36</v>
      </c>
      <c r="B45" s="2335" t="s">
        <v>5326</v>
      </c>
      <c r="C45" s="2339"/>
      <c r="D45" s="2339"/>
      <c r="E45" s="2339"/>
      <c r="F45" s="2339"/>
      <c r="G45" s="2339"/>
      <c r="H45" s="2340">
        <f>H34+H42</f>
        <v>0</v>
      </c>
      <c r="I45" s="2340">
        <f>I34+I42</f>
        <v>0</v>
      </c>
      <c r="J45" s="1045"/>
      <c r="K45" s="1045"/>
    </row>
    <row r="46" spans="1:11" ht="16.5">
      <c r="A46" s="2334">
        <f t="shared" si="0"/>
        <v>37</v>
      </c>
      <c r="B46" s="2352" t="s">
        <v>5332</v>
      </c>
      <c r="C46" s="2353"/>
      <c r="D46" s="2353"/>
      <c r="E46" s="2353"/>
      <c r="F46" s="2353"/>
      <c r="G46" s="2353"/>
      <c r="H46" s="2354">
        <f>+H45+H31</f>
        <v>0</v>
      </c>
      <c r="I46" s="2354">
        <f>+I45+I31</f>
        <v>0</v>
      </c>
      <c r="J46" s="1045"/>
      <c r="K46" s="1045"/>
    </row>
    <row r="47" spans="1:11" ht="16.5" thickBot="1">
      <c r="A47" s="1043"/>
      <c r="B47" s="1042"/>
      <c r="C47" s="1046"/>
      <c r="D47" s="1046"/>
      <c r="E47" s="1046"/>
      <c r="F47" s="1046"/>
      <c r="G47" s="1046"/>
      <c r="H47" s="1039"/>
      <c r="I47" s="1045"/>
      <c r="J47" s="1045"/>
      <c r="K47" s="1045"/>
    </row>
    <row r="48" spans="1:11" ht="33">
      <c r="A48" s="2784">
        <v>38</v>
      </c>
      <c r="B48" s="2785" t="s">
        <v>6113</v>
      </c>
      <c r="C48" s="2786"/>
      <c r="D48" s="2786"/>
      <c r="E48" s="2786"/>
      <c r="F48" s="2786"/>
      <c r="G48" s="2786"/>
      <c r="H48" s="2787"/>
      <c r="I48" s="2788"/>
      <c r="J48" s="1045"/>
      <c r="K48" s="1045"/>
    </row>
    <row r="49" spans="1:11" ht="38.25" thickBot="1">
      <c r="A49" s="2789">
        <v>39</v>
      </c>
      <c r="B49" s="2790" t="s">
        <v>6114</v>
      </c>
      <c r="C49" s="2791"/>
      <c r="D49" s="2791"/>
      <c r="E49" s="2791"/>
      <c r="F49" s="2791"/>
      <c r="G49" s="2791"/>
      <c r="H49" s="2792"/>
      <c r="I49" s="2793"/>
      <c r="J49" s="1045"/>
      <c r="K49" s="1045"/>
    </row>
    <row r="50" spans="1:11">
      <c r="A50" s="1043"/>
      <c r="B50" s="1042"/>
      <c r="C50" s="1046"/>
      <c r="D50" s="1046"/>
      <c r="E50" s="1046"/>
      <c r="F50" s="1046"/>
      <c r="G50" s="1046"/>
      <c r="H50" s="1039"/>
      <c r="I50" s="1045"/>
      <c r="J50" s="1045"/>
      <c r="K50" s="1045"/>
    </row>
    <row r="51" spans="1:11" ht="16.5">
      <c r="A51" s="1047" t="s">
        <v>3122</v>
      </c>
      <c r="B51" s="350" t="s">
        <v>3444</v>
      </c>
      <c r="C51" s="1048"/>
      <c r="D51" s="1048"/>
      <c r="E51" s="1048"/>
      <c r="F51" s="1048"/>
      <c r="G51" s="1048"/>
      <c r="H51" s="1039"/>
      <c r="I51" s="1045"/>
      <c r="J51" s="1045"/>
      <c r="K51" s="1045"/>
    </row>
    <row r="52" spans="1:11" ht="16.5">
      <c r="A52" s="1047" t="s">
        <v>3108</v>
      </c>
      <c r="B52" s="350" t="s">
        <v>3445</v>
      </c>
      <c r="C52" s="1048"/>
      <c r="D52" s="1048"/>
      <c r="E52" s="1048"/>
      <c r="F52" s="1048"/>
      <c r="G52" s="1048"/>
      <c r="H52" s="1039"/>
      <c r="I52" s="1045"/>
      <c r="J52" s="1045"/>
      <c r="K52" s="1045"/>
    </row>
    <row r="53" spans="1:11" ht="16.5">
      <c r="A53" s="1047" t="s">
        <v>3109</v>
      </c>
      <c r="B53" s="350" t="s">
        <v>3446</v>
      </c>
      <c r="C53" s="1048"/>
      <c r="D53" s="1048"/>
      <c r="E53" s="1048"/>
      <c r="F53" s="1048"/>
      <c r="G53" s="1048"/>
      <c r="H53" s="1039"/>
      <c r="I53" s="1045"/>
      <c r="J53" s="1045"/>
      <c r="K53" s="1045"/>
    </row>
    <row r="54" spans="1:11" ht="16.5">
      <c r="A54" s="1047" t="s">
        <v>3120</v>
      </c>
      <c r="B54" s="350" t="s">
        <v>3447</v>
      </c>
      <c r="C54" s="1040"/>
      <c r="D54" s="1040"/>
      <c r="E54" s="1040"/>
      <c r="F54" s="1040"/>
      <c r="G54" s="1040"/>
      <c r="H54" s="1039"/>
      <c r="I54" s="1045"/>
      <c r="J54" s="1045"/>
      <c r="K54" s="1045"/>
    </row>
    <row r="55" spans="1:11" ht="16.5">
      <c r="A55" s="12" t="s">
        <v>3124</v>
      </c>
      <c r="B55" s="350" t="s">
        <v>3448</v>
      </c>
      <c r="C55" s="1040"/>
      <c r="D55" s="1040"/>
      <c r="E55" s="1040"/>
      <c r="F55" s="1040"/>
      <c r="G55" s="1040"/>
      <c r="H55" s="1039"/>
      <c r="I55" s="1045"/>
      <c r="J55" s="1045"/>
      <c r="K55" s="1045"/>
    </row>
    <row r="56" spans="1:11" ht="16.5">
      <c r="A56" s="1047" t="s">
        <v>3440</v>
      </c>
      <c r="B56" s="1040" t="s">
        <v>3449</v>
      </c>
      <c r="C56" s="1040"/>
      <c r="D56" s="1040"/>
      <c r="E56" s="1040"/>
      <c r="F56" s="1040"/>
      <c r="G56" s="1040"/>
    </row>
    <row r="57" spans="1:11" ht="16.5">
      <c r="A57" s="1047" t="s">
        <v>3441</v>
      </c>
      <c r="B57" s="350" t="s">
        <v>3450</v>
      </c>
      <c r="C57" s="1041"/>
      <c r="D57" s="1041"/>
      <c r="E57" s="1041"/>
      <c r="F57" s="1041"/>
      <c r="G57" s="1040"/>
    </row>
    <row r="58" spans="1:11" ht="16.5">
      <c r="A58" s="2794" t="s">
        <v>6115</v>
      </c>
      <c r="B58" s="2776" t="s">
        <v>6106</v>
      </c>
    </row>
  </sheetData>
  <mergeCells count="4">
    <mergeCell ref="C3:D3"/>
    <mergeCell ref="E3:F3"/>
    <mergeCell ref="A3:A5"/>
    <mergeCell ref="B3:B4"/>
  </mergeCells>
  <phoneticPr fontId="8" type="noConversion"/>
  <pageMargins left="0" right="0" top="0" bottom="0" header="0" footer="0"/>
  <pageSetup paperSize="9" scale="52" orientation="landscape" r:id="rId1"/>
  <headerFooter alignWithMargins="0">
    <oddFooter>&amp;C&amp;P/&amp;N&amp;R&amp;A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FF00"/>
    <pageSetUpPr fitToPage="1"/>
  </sheetPr>
  <dimension ref="A1:K1098"/>
  <sheetViews>
    <sheetView view="pageBreakPreview" topLeftCell="A46" zoomScaleNormal="100" zoomScaleSheetLayoutView="100" workbookViewId="0">
      <selection activeCell="A74" sqref="A74:B74"/>
    </sheetView>
  </sheetViews>
  <sheetFormatPr defaultColWidth="15.625" defaultRowHeight="15.75"/>
  <cols>
    <col min="1" max="1" width="5.625" style="22" customWidth="1"/>
    <col min="2" max="2" width="60.625" style="22" customWidth="1"/>
    <col min="3" max="7" width="20.625" style="22" customWidth="1"/>
    <col min="8" max="16384" width="15.625" style="22"/>
  </cols>
  <sheetData>
    <row r="1" spans="1:11" ht="16.5">
      <c r="A1" s="2259" t="str">
        <f>+封面!A3&amp;" "&amp;封面!A2</f>
        <v xml:space="preserve">        保險股份有限公司(○○分公司) 年度(月、季、半年)報表</v>
      </c>
      <c r="B1" s="2355"/>
      <c r="C1" s="2355"/>
      <c r="D1" s="2355"/>
      <c r="E1" s="2355"/>
      <c r="F1" s="2355"/>
      <c r="G1" s="2356"/>
      <c r="H1" s="2356"/>
      <c r="I1" s="2356"/>
      <c r="J1" s="2356"/>
      <c r="K1" s="2356"/>
    </row>
    <row r="2" spans="1:11" ht="16.5">
      <c r="A2" s="2326" t="s">
        <v>5333</v>
      </c>
      <c r="B2" s="2327"/>
      <c r="C2" s="2357"/>
      <c r="D2" s="2357"/>
      <c r="E2" s="2356"/>
      <c r="F2" s="2357"/>
      <c r="G2" s="2358" t="s">
        <v>5302</v>
      </c>
      <c r="H2" s="2356"/>
      <c r="I2" s="2356"/>
      <c r="J2" s="2356"/>
      <c r="K2" s="2356"/>
    </row>
    <row r="3" spans="1:11" ht="33">
      <c r="A3" s="3177" t="s">
        <v>5268</v>
      </c>
      <c r="B3" s="2359" t="s">
        <v>5303</v>
      </c>
      <c r="C3" s="2330" t="s">
        <v>5334</v>
      </c>
      <c r="D3" s="2330" t="s">
        <v>5335</v>
      </c>
      <c r="E3" s="2330" t="s">
        <v>5304</v>
      </c>
      <c r="F3" s="2330" t="s">
        <v>5305</v>
      </c>
      <c r="G3" s="2331" t="s">
        <v>5336</v>
      </c>
      <c r="H3" s="2356"/>
      <c r="I3" s="2356"/>
      <c r="J3" s="2356"/>
      <c r="K3" s="2356"/>
    </row>
    <row r="4" spans="1:11">
      <c r="A4" s="3177"/>
      <c r="B4" s="2332" t="s">
        <v>424</v>
      </c>
      <c r="C4" s="2332" t="s">
        <v>330</v>
      </c>
      <c r="D4" s="2332" t="s">
        <v>171</v>
      </c>
      <c r="E4" s="2332" t="s">
        <v>331</v>
      </c>
      <c r="F4" s="2333" t="s">
        <v>659</v>
      </c>
      <c r="G4" s="2333" t="s">
        <v>33</v>
      </c>
      <c r="H4" s="2356"/>
      <c r="I4" s="2356"/>
      <c r="J4" s="2356"/>
      <c r="K4" s="2356"/>
    </row>
    <row r="5" spans="1:11" ht="16.5">
      <c r="A5" s="2360">
        <v>1</v>
      </c>
      <c r="B5" s="2361" t="s">
        <v>5337</v>
      </c>
      <c r="C5" s="2362"/>
      <c r="D5" s="2362"/>
      <c r="E5" s="2362"/>
      <c r="F5" s="2362"/>
      <c r="G5" s="2363"/>
      <c r="H5" s="2356"/>
      <c r="I5" s="2356"/>
      <c r="J5" s="2356"/>
      <c r="K5" s="2356"/>
    </row>
    <row r="6" spans="1:11" ht="16.5">
      <c r="A6" s="2364">
        <f t="shared" ref="A6:A59" si="0">A5+1</f>
        <v>2</v>
      </c>
      <c r="B6" s="2365" t="s">
        <v>5338</v>
      </c>
      <c r="C6" s="2366"/>
      <c r="D6" s="2366"/>
      <c r="E6" s="2366"/>
      <c r="F6" s="2366"/>
      <c r="G6" s="2367">
        <f>+G7+G8</f>
        <v>0</v>
      </c>
      <c r="H6" s="2356"/>
      <c r="I6" s="2356"/>
      <c r="J6" s="2356"/>
      <c r="K6" s="2356"/>
    </row>
    <row r="7" spans="1:11" ht="16.5">
      <c r="A7" s="2364">
        <f t="shared" si="0"/>
        <v>3</v>
      </c>
      <c r="B7" s="2368" t="s">
        <v>5339</v>
      </c>
      <c r="C7" s="2366"/>
      <c r="D7" s="2366"/>
      <c r="E7" s="2369"/>
      <c r="F7" s="2369"/>
      <c r="G7" s="2370"/>
      <c r="H7" s="2356"/>
      <c r="I7" s="2356"/>
      <c r="J7" s="2356"/>
      <c r="K7" s="2356"/>
    </row>
    <row r="8" spans="1:11" ht="16.5">
      <c r="A8" s="2371">
        <f t="shared" si="0"/>
        <v>4</v>
      </c>
      <c r="B8" s="2372" t="s">
        <v>5340</v>
      </c>
      <c r="C8" s="2373"/>
      <c r="D8" s="2373"/>
      <c r="E8" s="2374"/>
      <c r="F8" s="2374"/>
      <c r="G8" s="2375"/>
      <c r="H8" s="2356"/>
      <c r="I8" s="2356"/>
      <c r="J8" s="2356"/>
      <c r="K8" s="2356"/>
    </row>
    <row r="9" spans="1:11" ht="16.5">
      <c r="A9" s="2360">
        <f t="shared" si="0"/>
        <v>5</v>
      </c>
      <c r="B9" s="2365" t="s">
        <v>5341</v>
      </c>
      <c r="C9" s="2362"/>
      <c r="D9" s="2362"/>
      <c r="E9" s="2362"/>
      <c r="F9" s="2362"/>
      <c r="G9" s="2376">
        <f>+G10+G11</f>
        <v>0</v>
      </c>
      <c r="H9" s="2356"/>
      <c r="I9" s="2356"/>
      <c r="J9" s="2356"/>
      <c r="K9" s="2356"/>
    </row>
    <row r="10" spans="1:11" ht="16.5">
      <c r="A10" s="2364">
        <f t="shared" si="0"/>
        <v>6</v>
      </c>
      <c r="B10" s="2368" t="s">
        <v>5339</v>
      </c>
      <c r="C10" s="2366"/>
      <c r="D10" s="2366"/>
      <c r="E10" s="2369"/>
      <c r="F10" s="2369"/>
      <c r="G10" s="2370"/>
      <c r="H10" s="2356"/>
      <c r="I10" s="2356"/>
      <c r="J10" s="2356"/>
      <c r="K10" s="2356"/>
    </row>
    <row r="11" spans="1:11" ht="16.5">
      <c r="A11" s="2377">
        <f t="shared" si="0"/>
        <v>7</v>
      </c>
      <c r="B11" s="2378" t="s">
        <v>5340</v>
      </c>
      <c r="C11" s="2379"/>
      <c r="D11" s="2379"/>
      <c r="E11" s="2380"/>
      <c r="F11" s="2380"/>
      <c r="G11" s="2381"/>
      <c r="H11" s="2356"/>
      <c r="I11" s="2356"/>
      <c r="J11" s="2356"/>
      <c r="K11" s="2356"/>
    </row>
    <row r="12" spans="1:11" ht="16.5">
      <c r="A12" s="2382">
        <f t="shared" si="0"/>
        <v>8</v>
      </c>
      <c r="B12" s="2383" t="s">
        <v>5342</v>
      </c>
      <c r="C12" s="2384"/>
      <c r="D12" s="2384"/>
      <c r="E12" s="2384"/>
      <c r="F12" s="2384"/>
      <c r="G12" s="2385"/>
      <c r="H12" s="2356"/>
      <c r="I12" s="2356"/>
      <c r="J12" s="2356"/>
      <c r="K12" s="2356"/>
    </row>
    <row r="13" spans="1:11" ht="16.5">
      <c r="A13" s="2360">
        <f t="shared" si="0"/>
        <v>9</v>
      </c>
      <c r="B13" s="2365" t="s">
        <v>5343</v>
      </c>
      <c r="C13" s="2362"/>
      <c r="D13" s="2362"/>
      <c r="E13" s="2362"/>
      <c r="F13" s="2362"/>
      <c r="G13" s="2376">
        <f>+G14+G15</f>
        <v>0</v>
      </c>
      <c r="H13" s="2356"/>
      <c r="I13" s="2356"/>
      <c r="J13" s="2356"/>
      <c r="K13" s="2356"/>
    </row>
    <row r="14" spans="1:11" ht="16.5">
      <c r="A14" s="2364">
        <f t="shared" si="0"/>
        <v>10</v>
      </c>
      <c r="B14" s="2368" t="s">
        <v>5344</v>
      </c>
      <c r="C14" s="2366"/>
      <c r="D14" s="2369"/>
      <c r="E14" s="2369"/>
      <c r="F14" s="2369"/>
      <c r="G14" s="2370"/>
      <c r="H14" s="2356"/>
      <c r="I14" s="2356"/>
      <c r="J14" s="2356"/>
      <c r="K14" s="2356"/>
    </row>
    <row r="15" spans="1:11" ht="16.5">
      <c r="A15" s="2364">
        <f t="shared" si="0"/>
        <v>11</v>
      </c>
      <c r="B15" s="2368" t="s">
        <v>5345</v>
      </c>
      <c r="C15" s="2366"/>
      <c r="D15" s="2366"/>
      <c r="E15" s="2366"/>
      <c r="F15" s="2366"/>
      <c r="G15" s="2367">
        <f>+G16+G17</f>
        <v>0</v>
      </c>
      <c r="H15" s="2356"/>
      <c r="I15" s="2356"/>
      <c r="J15" s="2356"/>
      <c r="K15" s="2356"/>
    </row>
    <row r="16" spans="1:11" ht="16.5">
      <c r="A16" s="2364">
        <f t="shared" si="0"/>
        <v>12</v>
      </c>
      <c r="B16" s="2386" t="s">
        <v>5346</v>
      </c>
      <c r="C16" s="2366"/>
      <c r="D16" s="2366"/>
      <c r="E16" s="2369"/>
      <c r="F16" s="2369"/>
      <c r="G16" s="2370"/>
      <c r="H16" s="2356"/>
      <c r="I16" s="2356"/>
      <c r="J16" s="2356"/>
      <c r="K16" s="2356"/>
    </row>
    <row r="17" spans="1:11" ht="16.5">
      <c r="A17" s="2371">
        <f t="shared" si="0"/>
        <v>13</v>
      </c>
      <c r="B17" s="2387" t="s">
        <v>5347</v>
      </c>
      <c r="C17" s="2373"/>
      <c r="D17" s="2373"/>
      <c r="E17" s="2373"/>
      <c r="F17" s="2373"/>
      <c r="G17" s="2388"/>
      <c r="H17" s="2356"/>
      <c r="I17" s="2356"/>
      <c r="J17" s="2356"/>
      <c r="K17" s="2356"/>
    </row>
    <row r="18" spans="1:11" ht="16.5">
      <c r="A18" s="2360">
        <f t="shared" si="0"/>
        <v>14</v>
      </c>
      <c r="B18" s="2365" t="s">
        <v>5348</v>
      </c>
      <c r="C18" s="2362"/>
      <c r="D18" s="2362"/>
      <c r="E18" s="2362"/>
      <c r="F18" s="2362"/>
      <c r="G18" s="2376">
        <f>+G19+G20+G24</f>
        <v>0</v>
      </c>
      <c r="H18" s="2356"/>
      <c r="I18" s="2356"/>
      <c r="J18" s="2356"/>
      <c r="K18" s="2356"/>
    </row>
    <row r="19" spans="1:11" ht="16.5">
      <c r="A19" s="2364">
        <f t="shared" si="0"/>
        <v>15</v>
      </c>
      <c r="B19" s="2368" t="s">
        <v>5349</v>
      </c>
      <c r="C19" s="2366"/>
      <c r="D19" s="2366"/>
      <c r="E19" s="2366"/>
      <c r="F19" s="2366"/>
      <c r="G19" s="2370"/>
      <c r="H19" s="2356"/>
      <c r="I19" s="2356"/>
      <c r="J19" s="2356"/>
      <c r="K19" s="2356"/>
    </row>
    <row r="20" spans="1:11" ht="16.5">
      <c r="A20" s="2364">
        <f t="shared" si="0"/>
        <v>16</v>
      </c>
      <c r="B20" s="2368" t="s">
        <v>5350</v>
      </c>
      <c r="C20" s="2366"/>
      <c r="D20" s="2366"/>
      <c r="E20" s="2366"/>
      <c r="F20" s="2366"/>
      <c r="G20" s="2389"/>
      <c r="H20" s="2356"/>
      <c r="I20" s="2356"/>
      <c r="J20" s="2356"/>
      <c r="K20" s="2356"/>
    </row>
    <row r="21" spans="1:11" ht="16.5">
      <c r="A21" s="2390" t="s">
        <v>4596</v>
      </c>
      <c r="B21" s="2391" t="s">
        <v>5351</v>
      </c>
      <c r="C21" s="2366"/>
      <c r="D21" s="2366"/>
      <c r="E21" s="2366"/>
      <c r="F21" s="2366"/>
      <c r="G21" s="2389"/>
      <c r="H21" s="2356"/>
      <c r="I21" s="2356"/>
      <c r="J21" s="2356"/>
      <c r="K21" s="2356"/>
    </row>
    <row r="22" spans="1:11" ht="16.5">
      <c r="A22" s="2390" t="s">
        <v>4597</v>
      </c>
      <c r="B22" s="2391" t="s">
        <v>5352</v>
      </c>
      <c r="C22" s="2366"/>
      <c r="D22" s="2366"/>
      <c r="E22" s="2366"/>
      <c r="F22" s="2366"/>
      <c r="G22" s="2389"/>
      <c r="H22" s="2356"/>
      <c r="I22" s="2356"/>
      <c r="J22" s="2356"/>
      <c r="K22" s="2356"/>
    </row>
    <row r="23" spans="1:11" ht="16.5">
      <c r="A23" s="2390" t="s">
        <v>4598</v>
      </c>
      <c r="B23" s="2391" t="s">
        <v>5353</v>
      </c>
      <c r="C23" s="2366"/>
      <c r="D23" s="2366"/>
      <c r="E23" s="2366"/>
      <c r="F23" s="2366"/>
      <c r="G23" s="2389"/>
      <c r="H23" s="2356"/>
      <c r="I23" s="2356"/>
      <c r="J23" s="2356"/>
      <c r="K23" s="2356"/>
    </row>
    <row r="24" spans="1:11" ht="33">
      <c r="A24" s="2364">
        <f>A20+1</f>
        <v>17</v>
      </c>
      <c r="B24" s="2368" t="s">
        <v>5354</v>
      </c>
      <c r="C24" s="2366"/>
      <c r="D24" s="2366"/>
      <c r="E24" s="2366"/>
      <c r="F24" s="2366"/>
      <c r="G24" s="2367">
        <f>+G25+G28+G31+G32</f>
        <v>0</v>
      </c>
      <c r="H24" s="2356"/>
      <c r="I24" s="2356"/>
      <c r="J24" s="2356"/>
      <c r="K24" s="2356"/>
    </row>
    <row r="25" spans="1:11" ht="16.5">
      <c r="A25" s="2364">
        <f t="shared" si="0"/>
        <v>18</v>
      </c>
      <c r="B25" s="2386" t="s">
        <v>5355</v>
      </c>
      <c r="C25" s="2366"/>
      <c r="D25" s="2366"/>
      <c r="E25" s="2366"/>
      <c r="F25" s="2366"/>
      <c r="G25" s="2367">
        <f>+G26+G27</f>
        <v>0</v>
      </c>
      <c r="H25" s="2356"/>
      <c r="I25" s="2356"/>
      <c r="J25" s="2356"/>
      <c r="K25" s="2356"/>
    </row>
    <row r="26" spans="1:11" ht="16.5">
      <c r="A26" s="2364">
        <f t="shared" si="0"/>
        <v>19</v>
      </c>
      <c r="B26" s="2795" t="s">
        <v>6116</v>
      </c>
      <c r="C26" s="2366"/>
      <c r="D26" s="2366"/>
      <c r="E26" s="2366"/>
      <c r="F26" s="2366"/>
      <c r="G26" s="2370"/>
      <c r="H26" s="2356"/>
      <c r="I26" s="2356"/>
      <c r="J26" s="2356"/>
      <c r="K26" s="2356"/>
    </row>
    <row r="27" spans="1:11" ht="16.5">
      <c r="A27" s="2364">
        <f t="shared" si="0"/>
        <v>20</v>
      </c>
      <c r="B27" s="2795" t="s">
        <v>6117</v>
      </c>
      <c r="C27" s="2366"/>
      <c r="D27" s="2366"/>
      <c r="E27" s="2366"/>
      <c r="F27" s="2366"/>
      <c r="G27" s="2370"/>
      <c r="H27" s="2356"/>
      <c r="I27" s="2356"/>
      <c r="J27" s="2356"/>
      <c r="K27" s="2356"/>
    </row>
    <row r="28" spans="1:11" ht="16.5">
      <c r="A28" s="2364">
        <f t="shared" si="0"/>
        <v>21</v>
      </c>
      <c r="B28" s="2386" t="s">
        <v>5356</v>
      </c>
      <c r="C28" s="2366"/>
      <c r="D28" s="2366"/>
      <c r="E28" s="2366"/>
      <c r="F28" s="2366"/>
      <c r="G28" s="2367">
        <f>+G29+G30</f>
        <v>0</v>
      </c>
      <c r="H28" s="2356"/>
      <c r="I28" s="2356"/>
      <c r="J28" s="2356"/>
      <c r="K28" s="2356"/>
    </row>
    <row r="29" spans="1:11" ht="16.5">
      <c r="A29" s="2364">
        <f t="shared" si="0"/>
        <v>22</v>
      </c>
      <c r="B29" s="2795" t="s">
        <v>6116</v>
      </c>
      <c r="C29" s="2366"/>
      <c r="D29" s="2366"/>
      <c r="E29" s="2366"/>
      <c r="F29" s="2366"/>
      <c r="G29" s="2370"/>
      <c r="H29" s="2356"/>
      <c r="I29" s="2356"/>
      <c r="J29" s="2356"/>
      <c r="K29" s="2356"/>
    </row>
    <row r="30" spans="1:11" ht="16.5">
      <c r="A30" s="2364">
        <f t="shared" si="0"/>
        <v>23</v>
      </c>
      <c r="B30" s="2795" t="s">
        <v>6117</v>
      </c>
      <c r="C30" s="2366"/>
      <c r="D30" s="2366"/>
      <c r="E30" s="2366"/>
      <c r="F30" s="2366"/>
      <c r="G30" s="2370"/>
      <c r="H30" s="2356"/>
      <c r="I30" s="2356"/>
      <c r="J30" s="2356"/>
      <c r="K30" s="2356"/>
    </row>
    <row r="31" spans="1:11" ht="16.5">
      <c r="A31" s="2364">
        <f t="shared" si="0"/>
        <v>24</v>
      </c>
      <c r="B31" s="2386" t="s">
        <v>5357</v>
      </c>
      <c r="C31" s="2366"/>
      <c r="D31" s="2366"/>
      <c r="E31" s="2366"/>
      <c r="F31" s="2366"/>
      <c r="G31" s="2389"/>
      <c r="H31" s="2356"/>
      <c r="I31" s="2356"/>
      <c r="J31" s="2356"/>
      <c r="K31" s="2356"/>
    </row>
    <row r="32" spans="1:11" ht="16.5">
      <c r="A32" s="2364">
        <f t="shared" si="0"/>
        <v>25</v>
      </c>
      <c r="B32" s="2386" t="s">
        <v>5358</v>
      </c>
      <c r="C32" s="2366"/>
      <c r="D32" s="2366"/>
      <c r="E32" s="2366"/>
      <c r="F32" s="2366"/>
      <c r="G32" s="2367">
        <f>+G33+G34</f>
        <v>0</v>
      </c>
      <c r="H32" s="2356"/>
      <c r="I32" s="2356"/>
      <c r="J32" s="2356"/>
      <c r="K32" s="2356"/>
    </row>
    <row r="33" spans="1:11" ht="16.5">
      <c r="A33" s="2364">
        <f t="shared" si="0"/>
        <v>26</v>
      </c>
      <c r="B33" s="2795" t="s">
        <v>6118</v>
      </c>
      <c r="C33" s="2366"/>
      <c r="D33" s="2366"/>
      <c r="E33" s="2366"/>
      <c r="F33" s="2366"/>
      <c r="G33" s="2370"/>
      <c r="H33" s="2356"/>
      <c r="I33" s="2356"/>
      <c r="J33" s="2356"/>
      <c r="K33" s="2356"/>
    </row>
    <row r="34" spans="1:11" ht="16.5">
      <c r="A34" s="2364">
        <f t="shared" si="0"/>
        <v>27</v>
      </c>
      <c r="B34" s="2795" t="s">
        <v>6119</v>
      </c>
      <c r="C34" s="2366"/>
      <c r="D34" s="2366"/>
      <c r="E34" s="2366"/>
      <c r="F34" s="2366"/>
      <c r="G34" s="2367">
        <f>+G35+G36</f>
        <v>0</v>
      </c>
      <c r="H34" s="2356"/>
      <c r="I34" s="2356"/>
      <c r="J34" s="2356"/>
      <c r="K34" s="2356"/>
    </row>
    <row r="35" spans="1:11" ht="16.5">
      <c r="A35" s="2364">
        <f t="shared" si="0"/>
        <v>28</v>
      </c>
      <c r="B35" s="2796" t="s">
        <v>6120</v>
      </c>
      <c r="C35" s="2366"/>
      <c r="D35" s="2366"/>
      <c r="E35" s="2366"/>
      <c r="F35" s="2366"/>
      <c r="G35" s="2370"/>
      <c r="H35" s="2356"/>
      <c r="I35" s="2356"/>
      <c r="J35" s="2356"/>
      <c r="K35" s="2356"/>
    </row>
    <row r="36" spans="1:11" ht="16.5">
      <c r="A36" s="2371">
        <f t="shared" si="0"/>
        <v>29</v>
      </c>
      <c r="B36" s="2797" t="s">
        <v>6121</v>
      </c>
      <c r="C36" s="2373"/>
      <c r="D36" s="2373"/>
      <c r="E36" s="2373"/>
      <c r="F36" s="2373"/>
      <c r="G36" s="2388"/>
      <c r="H36" s="2356"/>
      <c r="I36" s="2356"/>
      <c r="J36" s="2356"/>
      <c r="K36" s="2356"/>
    </row>
    <row r="37" spans="1:11" ht="16.5">
      <c r="A37" s="2392">
        <f t="shared" si="0"/>
        <v>30</v>
      </c>
      <c r="B37" s="2365" t="s">
        <v>5359</v>
      </c>
      <c r="C37" s="2362"/>
      <c r="D37" s="2362"/>
      <c r="E37" s="2362"/>
      <c r="F37" s="2362"/>
      <c r="G37" s="2376">
        <f>+G38+G39</f>
        <v>0</v>
      </c>
      <c r="H37" s="2356"/>
      <c r="I37" s="2356"/>
      <c r="J37" s="2356"/>
      <c r="K37" s="2356"/>
    </row>
    <row r="38" spans="1:11" ht="16.5">
      <c r="A38" s="2390">
        <f t="shared" si="0"/>
        <v>31</v>
      </c>
      <c r="B38" s="2368" t="s">
        <v>5360</v>
      </c>
      <c r="C38" s="2366"/>
      <c r="D38" s="2366"/>
      <c r="E38" s="2393"/>
      <c r="F38" s="2393"/>
      <c r="G38" s="2370"/>
      <c r="H38" s="2356"/>
      <c r="I38" s="2356"/>
      <c r="J38" s="2356"/>
      <c r="K38" s="2356"/>
    </row>
    <row r="39" spans="1:11" ht="16.5">
      <c r="A39" s="2394">
        <f t="shared" si="0"/>
        <v>32</v>
      </c>
      <c r="B39" s="2378" t="s">
        <v>5361</v>
      </c>
      <c r="C39" s="2379"/>
      <c r="D39" s="2379"/>
      <c r="E39" s="2395"/>
      <c r="F39" s="2395"/>
      <c r="G39" s="2381"/>
      <c r="H39" s="2356"/>
      <c r="I39" s="2356"/>
      <c r="J39" s="2356"/>
      <c r="K39" s="2356"/>
    </row>
    <row r="40" spans="1:11" ht="16.5">
      <c r="A40" s="2382">
        <f>A39+1</f>
        <v>33</v>
      </c>
      <c r="B40" s="2396" t="s">
        <v>5362</v>
      </c>
      <c r="C40" s="2384"/>
      <c r="D40" s="2384"/>
      <c r="E40" s="2384"/>
      <c r="F40" s="2384"/>
      <c r="G40" s="2397">
        <f>+G6+G9+G12+G13+G18+G37</f>
        <v>0</v>
      </c>
      <c r="H40" s="2356"/>
      <c r="I40" s="2356"/>
      <c r="J40" s="2356"/>
      <c r="K40" s="2356"/>
    </row>
    <row r="41" spans="1:11" ht="16.5">
      <c r="A41" s="2382">
        <f t="shared" si="0"/>
        <v>34</v>
      </c>
      <c r="B41" s="2396" t="s">
        <v>5363</v>
      </c>
      <c r="C41" s="2384"/>
      <c r="D41" s="2384"/>
      <c r="E41" s="2384"/>
      <c r="F41" s="2384"/>
      <c r="G41" s="2385"/>
      <c r="H41" s="2356"/>
      <c r="I41" s="2356"/>
      <c r="J41" s="2356"/>
      <c r="K41" s="2356"/>
    </row>
    <row r="42" spans="1:11" ht="16.5">
      <c r="A42" s="2360">
        <f t="shared" si="0"/>
        <v>35</v>
      </c>
      <c r="B42" s="2398" t="s">
        <v>5364</v>
      </c>
      <c r="C42" s="2362"/>
      <c r="D42" s="2362"/>
      <c r="E42" s="2362"/>
      <c r="F42" s="2362"/>
      <c r="G42" s="2376">
        <f>+G43+G44+G45</f>
        <v>0</v>
      </c>
      <c r="H42" s="2356"/>
      <c r="I42" s="2356"/>
      <c r="J42" s="2356"/>
      <c r="K42" s="2356"/>
    </row>
    <row r="43" spans="1:11" ht="16.5">
      <c r="A43" s="2364">
        <f t="shared" si="0"/>
        <v>36</v>
      </c>
      <c r="B43" s="2399" t="s">
        <v>5365</v>
      </c>
      <c r="C43" s="2366"/>
      <c r="D43" s="2366"/>
      <c r="E43" s="2369"/>
      <c r="F43" s="2369"/>
      <c r="G43" s="2370"/>
      <c r="H43" s="2356"/>
      <c r="I43" s="2356"/>
      <c r="J43" s="2356"/>
      <c r="K43" s="2356"/>
    </row>
    <row r="44" spans="1:11" ht="16.5">
      <c r="A44" s="2400">
        <f t="shared" si="0"/>
        <v>37</v>
      </c>
      <c r="B44" s="2399" t="s">
        <v>5366</v>
      </c>
      <c r="C44" s="2366"/>
      <c r="D44" s="2366"/>
      <c r="E44" s="2366"/>
      <c r="F44" s="2366"/>
      <c r="G44" s="2389"/>
      <c r="H44" s="2356"/>
      <c r="I44" s="2356"/>
      <c r="J44" s="2356"/>
      <c r="K44" s="2356"/>
    </row>
    <row r="45" spans="1:11" ht="16.5">
      <c r="A45" s="2400">
        <f t="shared" si="0"/>
        <v>38</v>
      </c>
      <c r="B45" s="2368" t="s">
        <v>5367</v>
      </c>
      <c r="C45" s="2366"/>
      <c r="D45" s="2366"/>
      <c r="E45" s="2366"/>
      <c r="F45" s="2366"/>
      <c r="G45" s="2367">
        <f>+G46+G47</f>
        <v>0</v>
      </c>
      <c r="H45" s="2356"/>
      <c r="I45" s="2356"/>
      <c r="J45" s="2356"/>
      <c r="K45" s="2356"/>
    </row>
    <row r="46" spans="1:11" ht="16.5">
      <c r="A46" s="2400">
        <f t="shared" si="0"/>
        <v>39</v>
      </c>
      <c r="B46" s="2386" t="s">
        <v>5368</v>
      </c>
      <c r="C46" s="2366"/>
      <c r="D46" s="2369"/>
      <c r="E46" s="2369"/>
      <c r="F46" s="2369"/>
      <c r="G46" s="2370"/>
      <c r="H46" s="2356"/>
      <c r="I46" s="2356"/>
      <c r="J46" s="2356"/>
      <c r="K46" s="2356"/>
    </row>
    <row r="47" spans="1:11" ht="16.5">
      <c r="A47" s="2400">
        <f t="shared" si="0"/>
        <v>40</v>
      </c>
      <c r="B47" s="2386" t="s">
        <v>5369</v>
      </c>
      <c r="C47" s="2366"/>
      <c r="D47" s="2366"/>
      <c r="E47" s="2366"/>
      <c r="F47" s="2366"/>
      <c r="G47" s="2367">
        <f>+G48+G49</f>
        <v>0</v>
      </c>
      <c r="H47" s="2356"/>
      <c r="I47" s="2356"/>
      <c r="J47" s="2356"/>
      <c r="K47" s="2356"/>
    </row>
    <row r="48" spans="1:11" ht="16.5">
      <c r="A48" s="2400">
        <f t="shared" si="0"/>
        <v>41</v>
      </c>
      <c r="B48" s="2795" t="s">
        <v>6122</v>
      </c>
      <c r="C48" s="2366"/>
      <c r="D48" s="2366"/>
      <c r="E48" s="2369"/>
      <c r="F48" s="2369"/>
      <c r="G48" s="2370"/>
      <c r="H48" s="2356"/>
      <c r="I48" s="2356"/>
      <c r="J48" s="2356"/>
      <c r="K48" s="2356"/>
    </row>
    <row r="49" spans="1:11" ht="16.5">
      <c r="A49" s="2401">
        <f t="shared" si="0"/>
        <v>42</v>
      </c>
      <c r="B49" s="2798" t="s">
        <v>6123</v>
      </c>
      <c r="C49" s="2373"/>
      <c r="D49" s="2373"/>
      <c r="E49" s="2373"/>
      <c r="F49" s="2373"/>
      <c r="G49" s="2388"/>
      <c r="H49" s="2356"/>
      <c r="I49" s="2356"/>
      <c r="J49" s="2356"/>
      <c r="K49" s="2356"/>
    </row>
    <row r="50" spans="1:11" ht="16.5">
      <c r="A50" s="2402">
        <f t="shared" si="0"/>
        <v>43</v>
      </c>
      <c r="B50" s="2398" t="s">
        <v>5370</v>
      </c>
      <c r="C50" s="2362"/>
      <c r="D50" s="2362"/>
      <c r="E50" s="2362"/>
      <c r="F50" s="2362"/>
      <c r="G50" s="2376">
        <f>+G51+G52+G53</f>
        <v>0</v>
      </c>
      <c r="H50" s="2356"/>
      <c r="I50" s="2356"/>
      <c r="J50" s="2356"/>
      <c r="K50" s="2356"/>
    </row>
    <row r="51" spans="1:11" ht="16.5">
      <c r="A51" s="2400">
        <f t="shared" si="0"/>
        <v>44</v>
      </c>
      <c r="B51" s="2399" t="s">
        <v>5365</v>
      </c>
      <c r="C51" s="2366"/>
      <c r="D51" s="2366"/>
      <c r="E51" s="2369"/>
      <c r="F51" s="2369"/>
      <c r="G51" s="2370"/>
      <c r="H51" s="2356"/>
      <c r="I51" s="2356"/>
      <c r="J51" s="2356"/>
      <c r="K51" s="2356"/>
    </row>
    <row r="52" spans="1:11" ht="16.5">
      <c r="A52" s="2400">
        <f t="shared" si="0"/>
        <v>45</v>
      </c>
      <c r="B52" s="2399" t="s">
        <v>5366</v>
      </c>
      <c r="C52" s="2366"/>
      <c r="D52" s="2366"/>
      <c r="E52" s="2366"/>
      <c r="F52" s="2366"/>
      <c r="G52" s="2389"/>
      <c r="H52" s="2356"/>
      <c r="I52" s="2356"/>
      <c r="J52" s="2356"/>
      <c r="K52" s="2356"/>
    </row>
    <row r="53" spans="1:11" ht="16.5">
      <c r="A53" s="2400">
        <f t="shared" si="0"/>
        <v>46</v>
      </c>
      <c r="B53" s="2368" t="s">
        <v>5367</v>
      </c>
      <c r="C53" s="2366"/>
      <c r="D53" s="2366"/>
      <c r="E53" s="2366"/>
      <c r="F53" s="2366"/>
      <c r="G53" s="2367">
        <f>+G54+G55</f>
        <v>0</v>
      </c>
      <c r="H53" s="2356"/>
      <c r="I53" s="2356"/>
      <c r="J53" s="2356"/>
      <c r="K53" s="2356"/>
    </row>
    <row r="54" spans="1:11" ht="16.5">
      <c r="A54" s="2400">
        <f t="shared" si="0"/>
        <v>47</v>
      </c>
      <c r="B54" s="2386" t="s">
        <v>5368</v>
      </c>
      <c r="C54" s="2366"/>
      <c r="D54" s="2369"/>
      <c r="E54" s="2369"/>
      <c r="F54" s="2369"/>
      <c r="G54" s="2370"/>
      <c r="H54" s="2356"/>
      <c r="I54" s="2356"/>
      <c r="J54" s="2356"/>
      <c r="K54" s="2356"/>
    </row>
    <row r="55" spans="1:11" ht="16.5">
      <c r="A55" s="2400">
        <f t="shared" si="0"/>
        <v>48</v>
      </c>
      <c r="B55" s="2386" t="s">
        <v>5369</v>
      </c>
      <c r="C55" s="2366"/>
      <c r="D55" s="2366"/>
      <c r="E55" s="2366"/>
      <c r="F55" s="2366"/>
      <c r="G55" s="2367">
        <f>+G56+G57</f>
        <v>0</v>
      </c>
      <c r="H55" s="2356"/>
      <c r="I55" s="2356"/>
      <c r="J55" s="2356"/>
      <c r="K55" s="2356"/>
    </row>
    <row r="56" spans="1:11" ht="16.5">
      <c r="A56" s="2400">
        <f t="shared" si="0"/>
        <v>49</v>
      </c>
      <c r="B56" s="2795" t="s">
        <v>6122</v>
      </c>
      <c r="C56" s="2366"/>
      <c r="D56" s="2366"/>
      <c r="E56" s="2369"/>
      <c r="F56" s="2369"/>
      <c r="G56" s="2370"/>
      <c r="H56" s="2356"/>
      <c r="I56" s="2356"/>
      <c r="J56" s="2356"/>
      <c r="K56" s="2356"/>
    </row>
    <row r="57" spans="1:11" ht="16.5">
      <c r="A57" s="2403">
        <f t="shared" si="0"/>
        <v>50</v>
      </c>
      <c r="B57" s="2798" t="s">
        <v>6123</v>
      </c>
      <c r="C57" s="2379"/>
      <c r="D57" s="2379"/>
      <c r="E57" s="2379"/>
      <c r="F57" s="2379"/>
      <c r="G57" s="2404"/>
      <c r="H57" s="2356"/>
      <c r="I57" s="2356"/>
      <c r="J57" s="2356"/>
      <c r="K57" s="2356"/>
    </row>
    <row r="58" spans="1:11" ht="16.5">
      <c r="A58" s="2405">
        <f t="shared" si="0"/>
        <v>51</v>
      </c>
      <c r="B58" s="2396" t="s">
        <v>5371</v>
      </c>
      <c r="C58" s="2384"/>
      <c r="D58" s="2384"/>
      <c r="E58" s="2384"/>
      <c r="F58" s="2384"/>
      <c r="G58" s="2397">
        <f>+G42+G50</f>
        <v>0</v>
      </c>
      <c r="H58" s="2356"/>
      <c r="I58" s="2356"/>
      <c r="J58" s="2356"/>
      <c r="K58" s="2356"/>
    </row>
    <row r="59" spans="1:11" ht="16.5">
      <c r="A59" s="2406">
        <f t="shared" si="0"/>
        <v>52</v>
      </c>
      <c r="B59" s="2407" t="s">
        <v>5372</v>
      </c>
      <c r="C59" s="2408"/>
      <c r="D59" s="2408"/>
      <c r="E59" s="2408"/>
      <c r="F59" s="2408"/>
      <c r="G59" s="2409">
        <f>+G40+G58</f>
        <v>0</v>
      </c>
      <c r="H59" s="2356"/>
      <c r="I59" s="2356"/>
      <c r="J59" s="2356"/>
      <c r="K59" s="2356"/>
    </row>
    <row r="60" spans="1:11">
      <c r="A60" s="2410"/>
      <c r="B60" s="2411"/>
      <c r="C60" s="2412"/>
      <c r="D60" s="2412"/>
      <c r="E60" s="2412"/>
      <c r="F60" s="2412"/>
      <c r="G60" s="2413"/>
      <c r="H60" s="2356"/>
      <c r="I60" s="2356"/>
      <c r="J60" s="2356"/>
      <c r="K60" s="2356"/>
    </row>
    <row r="61" spans="1:11" ht="16.5">
      <c r="A61" s="2358" t="s">
        <v>5373</v>
      </c>
      <c r="B61" s="2326" t="s">
        <v>5374</v>
      </c>
      <c r="C61" s="2327"/>
      <c r="D61" s="2327"/>
      <c r="E61" s="2327"/>
      <c r="F61" s="2414"/>
      <c r="G61" s="2414"/>
      <c r="H61" s="2414"/>
      <c r="I61" s="2356"/>
      <c r="J61" s="2356"/>
      <c r="K61" s="2356"/>
    </row>
    <row r="62" spans="1:11" ht="16.5">
      <c r="A62" s="2358" t="s">
        <v>5375</v>
      </c>
      <c r="B62" s="2326" t="s">
        <v>5376</v>
      </c>
      <c r="C62" s="2327"/>
      <c r="D62" s="2327"/>
      <c r="E62" s="2327"/>
      <c r="F62" s="2414"/>
      <c r="G62" s="2414"/>
      <c r="H62" s="2414"/>
      <c r="I62" s="2356"/>
      <c r="J62" s="2356"/>
      <c r="K62" s="2356"/>
    </row>
    <row r="63" spans="1:11" ht="16.5">
      <c r="A63" s="2358" t="s">
        <v>5377</v>
      </c>
      <c r="B63" s="2326" t="s">
        <v>5378</v>
      </c>
      <c r="C63" s="2327"/>
      <c r="D63" s="2327"/>
      <c r="E63" s="2327"/>
      <c r="F63" s="2414"/>
      <c r="G63" s="2414"/>
      <c r="H63" s="2414"/>
      <c r="I63" s="2356"/>
      <c r="J63" s="2356"/>
      <c r="K63" s="2356"/>
    </row>
    <row r="64" spans="1:11" ht="16.5">
      <c r="A64" s="2358" t="s">
        <v>5379</v>
      </c>
      <c r="B64" s="2326" t="s">
        <v>5380</v>
      </c>
      <c r="C64" s="2327"/>
      <c r="D64" s="2327"/>
      <c r="E64" s="2327"/>
      <c r="F64" s="2414"/>
      <c r="G64" s="2414"/>
      <c r="H64" s="2414"/>
      <c r="I64" s="2356"/>
      <c r="J64" s="2356"/>
      <c r="K64" s="2356"/>
    </row>
    <row r="65" spans="1:11" ht="16.5">
      <c r="A65" s="2358" t="s">
        <v>5381</v>
      </c>
      <c r="B65" s="2326" t="s">
        <v>5382</v>
      </c>
      <c r="C65" s="2327"/>
      <c r="D65" s="2327"/>
      <c r="E65" s="2327"/>
      <c r="F65" s="2414"/>
      <c r="G65" s="2414"/>
      <c r="H65" s="2414"/>
      <c r="I65" s="2356"/>
      <c r="J65" s="2356"/>
      <c r="K65" s="2356"/>
    </row>
    <row r="66" spans="1:11" ht="16.5">
      <c r="A66" s="2358" t="s">
        <v>5383</v>
      </c>
      <c r="B66" s="2326" t="s">
        <v>5384</v>
      </c>
      <c r="C66" s="2327"/>
      <c r="D66" s="2327"/>
      <c r="E66" s="2327"/>
      <c r="F66" s="2414"/>
      <c r="G66" s="2414"/>
      <c r="H66" s="2414"/>
      <c r="I66" s="2356"/>
      <c r="J66" s="2356"/>
      <c r="K66" s="2356"/>
    </row>
    <row r="67" spans="1:11" ht="16.5">
      <c r="A67" s="2358" t="s">
        <v>5385</v>
      </c>
      <c r="B67" s="2326" t="s">
        <v>5386</v>
      </c>
      <c r="C67" s="2327"/>
      <c r="D67" s="2327"/>
      <c r="E67" s="2327"/>
      <c r="F67" s="2414"/>
      <c r="G67" s="2414"/>
      <c r="H67" s="2414"/>
      <c r="I67" s="2356"/>
      <c r="J67" s="2356"/>
      <c r="K67" s="2356"/>
    </row>
    <row r="68" spans="1:11" ht="16.5">
      <c r="A68" s="2358" t="s">
        <v>5387</v>
      </c>
      <c r="B68" s="2326" t="s">
        <v>5388</v>
      </c>
      <c r="C68" s="2327"/>
      <c r="D68" s="2327"/>
      <c r="E68" s="2327"/>
      <c r="F68" s="2414"/>
      <c r="G68" s="2414"/>
      <c r="H68" s="2414"/>
      <c r="I68" s="2356"/>
      <c r="J68" s="2356"/>
      <c r="K68" s="2356"/>
    </row>
    <row r="69" spans="1:11" ht="16.5">
      <c r="A69" s="2358" t="s">
        <v>5389</v>
      </c>
      <c r="B69" s="2326" t="s">
        <v>5390</v>
      </c>
      <c r="C69" s="2327"/>
      <c r="D69" s="2327"/>
      <c r="E69" s="2327"/>
      <c r="F69" s="2414"/>
      <c r="G69" s="2414"/>
      <c r="H69" s="2414"/>
      <c r="I69" s="2356"/>
      <c r="J69" s="2356"/>
      <c r="K69" s="2356"/>
    </row>
    <row r="70" spans="1:11" ht="16.5">
      <c r="A70" s="2358" t="s">
        <v>5391</v>
      </c>
      <c r="B70" s="2326" t="s">
        <v>5392</v>
      </c>
      <c r="C70" s="2327"/>
      <c r="D70" s="2327"/>
      <c r="E70" s="2327"/>
      <c r="F70" s="2414"/>
      <c r="G70" s="2414"/>
      <c r="H70" s="2414"/>
      <c r="I70" s="2356"/>
      <c r="J70" s="2356"/>
      <c r="K70" s="2356"/>
    </row>
    <row r="71" spans="1:11" ht="16.5">
      <c r="A71" s="2358" t="s">
        <v>5393</v>
      </c>
      <c r="B71" s="2326" t="s">
        <v>5394</v>
      </c>
      <c r="C71" s="2327"/>
      <c r="D71" s="2327"/>
      <c r="E71" s="2327"/>
      <c r="F71" s="2414"/>
      <c r="G71" s="2414"/>
      <c r="H71" s="2414"/>
      <c r="I71" s="2356"/>
      <c r="J71" s="2356"/>
      <c r="K71" s="2356"/>
    </row>
    <row r="72" spans="1:11" ht="16.5">
      <c r="A72" s="2358" t="s">
        <v>5395</v>
      </c>
      <c r="B72" s="2415" t="s">
        <v>5396</v>
      </c>
      <c r="C72" s="2412"/>
      <c r="D72" s="2412"/>
      <c r="E72" s="2412"/>
      <c r="F72" s="2412"/>
      <c r="G72" s="2356"/>
      <c r="H72" s="2356"/>
      <c r="I72" s="2356"/>
      <c r="J72" s="2356"/>
      <c r="K72" s="2356"/>
    </row>
    <row r="73" spans="1:11" ht="16.5">
      <c r="A73" s="2358" t="s">
        <v>5397</v>
      </c>
      <c r="B73" s="2415" t="s">
        <v>5398</v>
      </c>
      <c r="C73" s="2412"/>
      <c r="D73" s="2412"/>
      <c r="E73" s="2412"/>
      <c r="F73" s="2412"/>
      <c r="G73" s="2356"/>
      <c r="H73" s="2356"/>
      <c r="I73" s="2356"/>
      <c r="J73" s="2356"/>
      <c r="K73" s="2356"/>
    </row>
    <row r="74" spans="1:11" ht="16.5">
      <c r="A74" s="2799" t="s">
        <v>6124</v>
      </c>
      <c r="B74" s="2776" t="s">
        <v>6106</v>
      </c>
      <c r="C74" s="2412"/>
      <c r="D74" s="2412"/>
      <c r="E74" s="2412"/>
      <c r="F74" s="2412"/>
      <c r="G74" s="2356"/>
      <c r="H74" s="2356"/>
      <c r="I74" s="2356"/>
      <c r="J74" s="2356"/>
      <c r="K74" s="2356"/>
    </row>
    <row r="75" spans="1:11">
      <c r="A75" s="2327"/>
      <c r="B75" s="2355"/>
      <c r="C75" s="2416"/>
      <c r="D75" s="2416"/>
      <c r="E75" s="2416"/>
      <c r="F75" s="2416"/>
      <c r="G75" s="2356"/>
      <c r="H75" s="2356"/>
      <c r="I75" s="2356"/>
      <c r="J75" s="2356"/>
      <c r="K75" s="2356"/>
    </row>
    <row r="76" spans="1:11">
      <c r="A76" s="2357"/>
      <c r="B76" s="2355"/>
      <c r="C76" s="2416"/>
      <c r="D76" s="2416"/>
      <c r="E76" s="2416"/>
      <c r="F76" s="2416"/>
      <c r="G76" s="2356"/>
      <c r="H76" s="2356"/>
      <c r="I76" s="2356"/>
      <c r="J76" s="2356"/>
      <c r="K76" s="2356"/>
    </row>
    <row r="77" spans="1:11">
      <c r="A77" s="2356"/>
      <c r="B77" s="2356"/>
      <c r="C77" s="2356"/>
      <c r="D77" s="2356"/>
      <c r="E77" s="2356"/>
      <c r="F77" s="2356"/>
      <c r="G77" s="2356"/>
      <c r="H77" s="2356"/>
      <c r="I77" s="2356"/>
      <c r="J77" s="2356"/>
      <c r="K77" s="2356"/>
    </row>
    <row r="78" spans="1:11">
      <c r="A78" s="2356"/>
      <c r="B78" s="2356"/>
      <c r="C78" s="2356"/>
      <c r="D78" s="2356"/>
      <c r="E78" s="2356"/>
      <c r="F78" s="2356"/>
      <c r="G78" s="2356"/>
      <c r="H78" s="2356"/>
      <c r="I78" s="2356"/>
      <c r="J78" s="2356"/>
      <c r="K78" s="2356"/>
    </row>
    <row r="79" spans="1:11">
      <c r="A79" s="2356"/>
      <c r="B79" s="2356"/>
      <c r="C79" s="2356"/>
      <c r="D79" s="2356"/>
      <c r="E79" s="2356"/>
      <c r="F79" s="2356"/>
      <c r="G79" s="2356"/>
      <c r="H79" s="2356"/>
      <c r="I79" s="2356"/>
      <c r="J79" s="2356"/>
      <c r="K79" s="2356"/>
    </row>
    <row r="80" spans="1:11">
      <c r="A80" s="2356"/>
      <c r="B80" s="2356"/>
      <c r="C80" s="2356"/>
      <c r="D80" s="2356"/>
      <c r="E80" s="2356"/>
      <c r="F80" s="2356"/>
      <c r="G80" s="2356"/>
      <c r="H80" s="2356"/>
      <c r="I80" s="2356"/>
      <c r="J80" s="2356"/>
      <c r="K80" s="2356"/>
    </row>
    <row r="81" spans="1:11">
      <c r="A81" s="2356"/>
      <c r="B81" s="2356"/>
      <c r="C81" s="2356"/>
      <c r="D81" s="2356"/>
      <c r="E81" s="2356"/>
      <c r="F81" s="2356"/>
      <c r="G81" s="2356"/>
      <c r="H81" s="2356"/>
      <c r="I81" s="2356"/>
      <c r="J81" s="2356"/>
      <c r="K81" s="2356"/>
    </row>
    <row r="82" spans="1:11">
      <c r="A82" s="2356"/>
      <c r="B82" s="2356"/>
      <c r="C82" s="2356"/>
      <c r="D82" s="2356"/>
      <c r="E82" s="2356"/>
      <c r="F82" s="2356"/>
      <c r="G82" s="2356"/>
      <c r="H82" s="2356"/>
      <c r="I82" s="2356"/>
      <c r="J82" s="2356"/>
      <c r="K82" s="2356"/>
    </row>
    <row r="83" spans="1:11">
      <c r="A83" s="2356"/>
      <c r="B83" s="2356"/>
      <c r="C83" s="2356"/>
      <c r="D83" s="2356"/>
      <c r="E83" s="2356"/>
      <c r="F83" s="2356"/>
      <c r="G83" s="2356"/>
      <c r="H83" s="2356"/>
      <c r="I83" s="2356"/>
      <c r="J83" s="2356"/>
      <c r="K83" s="2356"/>
    </row>
    <row r="84" spans="1:11">
      <c r="A84" s="2356"/>
      <c r="B84" s="2356"/>
      <c r="C84" s="2356"/>
      <c r="D84" s="2356"/>
      <c r="E84" s="2356"/>
      <c r="F84" s="2356"/>
      <c r="G84" s="2356"/>
      <c r="H84" s="2356"/>
      <c r="I84" s="2356"/>
      <c r="J84" s="2356"/>
      <c r="K84" s="2356"/>
    </row>
    <row r="85" spans="1:11">
      <c r="A85" s="2356"/>
      <c r="B85" s="2356"/>
      <c r="C85" s="2356"/>
      <c r="D85" s="2356"/>
      <c r="E85" s="2356"/>
      <c r="F85" s="2356"/>
      <c r="G85" s="2356"/>
      <c r="H85" s="2356"/>
      <c r="I85" s="2356"/>
      <c r="J85" s="2356"/>
      <c r="K85" s="2356"/>
    </row>
    <row r="86" spans="1:11">
      <c r="A86" s="2356"/>
      <c r="B86" s="2356"/>
      <c r="C86" s="2356"/>
      <c r="D86" s="2356"/>
      <c r="E86" s="2356"/>
      <c r="F86" s="2356"/>
      <c r="G86" s="2356"/>
      <c r="H86" s="2356"/>
      <c r="I86" s="2356"/>
      <c r="J86" s="2356"/>
      <c r="K86" s="2356"/>
    </row>
    <row r="87" spans="1:11">
      <c r="A87" s="2356"/>
      <c r="B87" s="2356"/>
      <c r="C87" s="2356"/>
      <c r="D87" s="2356"/>
      <c r="E87" s="2356"/>
      <c r="F87" s="2356"/>
      <c r="G87" s="2356"/>
      <c r="H87" s="2356"/>
      <c r="I87" s="2356"/>
      <c r="J87" s="2356"/>
      <c r="K87" s="2356"/>
    </row>
    <row r="88" spans="1:11">
      <c r="A88" s="2356"/>
      <c r="B88" s="2356"/>
      <c r="C88" s="2356"/>
      <c r="D88" s="2356"/>
      <c r="E88" s="2356"/>
      <c r="F88" s="2356"/>
      <c r="G88" s="2356"/>
      <c r="H88" s="2356"/>
      <c r="I88" s="2356"/>
      <c r="J88" s="2356"/>
      <c r="K88" s="2356"/>
    </row>
    <row r="89" spans="1:11">
      <c r="A89" s="2356"/>
      <c r="B89" s="2356"/>
      <c r="C89" s="2356"/>
      <c r="D89" s="2356"/>
      <c r="E89" s="2356"/>
      <c r="F89" s="2356"/>
      <c r="G89" s="2356"/>
      <c r="H89" s="2356"/>
      <c r="I89" s="2356"/>
      <c r="J89" s="2356"/>
      <c r="K89" s="2356"/>
    </row>
    <row r="90" spans="1:11">
      <c r="A90" s="2356"/>
      <c r="B90" s="2356"/>
      <c r="C90" s="2356"/>
      <c r="D90" s="2356"/>
      <c r="E90" s="2356"/>
      <c r="F90" s="2356"/>
      <c r="G90" s="2356"/>
      <c r="H90" s="2356"/>
      <c r="I90" s="2356"/>
      <c r="J90" s="2356"/>
      <c r="K90" s="2356"/>
    </row>
    <row r="91" spans="1:11">
      <c r="A91" s="2356"/>
      <c r="B91" s="2356"/>
      <c r="C91" s="2356"/>
      <c r="D91" s="2356"/>
      <c r="E91" s="2356"/>
      <c r="F91" s="2356"/>
      <c r="G91" s="2356"/>
      <c r="H91" s="2356"/>
      <c r="I91" s="2356"/>
      <c r="J91" s="2356"/>
      <c r="K91" s="2356"/>
    </row>
    <row r="92" spans="1:11">
      <c r="A92" s="2356"/>
      <c r="B92" s="2356"/>
      <c r="C92" s="2356"/>
      <c r="D92" s="2356"/>
      <c r="E92" s="2356"/>
      <c r="F92" s="2356"/>
      <c r="G92" s="2356"/>
      <c r="H92" s="2356"/>
      <c r="I92" s="2356"/>
      <c r="J92" s="2356"/>
      <c r="K92" s="2356"/>
    </row>
    <row r="93" spans="1:11">
      <c r="A93" s="2356"/>
      <c r="B93" s="2356"/>
      <c r="C93" s="2356"/>
      <c r="D93" s="2356"/>
      <c r="E93" s="2356"/>
      <c r="F93" s="2356"/>
      <c r="G93" s="2356"/>
      <c r="H93" s="2356"/>
      <c r="I93" s="2356"/>
      <c r="J93" s="2356"/>
      <c r="K93" s="2356"/>
    </row>
    <row r="94" spans="1:11">
      <c r="A94" s="2356"/>
      <c r="B94" s="2356"/>
      <c r="C94" s="2356"/>
      <c r="D94" s="2356"/>
      <c r="E94" s="2356"/>
      <c r="F94" s="2356"/>
      <c r="G94" s="2356"/>
      <c r="H94" s="2356"/>
      <c r="I94" s="2356"/>
      <c r="J94" s="2356"/>
      <c r="K94" s="2356"/>
    </row>
    <row r="95" spans="1:11">
      <c r="A95" s="2356"/>
      <c r="B95" s="2356"/>
      <c r="C95" s="2356"/>
      <c r="D95" s="2356"/>
      <c r="E95" s="2356"/>
      <c r="F95" s="2356"/>
      <c r="G95" s="2356"/>
      <c r="H95" s="2356"/>
      <c r="I95" s="2356"/>
      <c r="J95" s="2356"/>
      <c r="K95" s="2356"/>
    </row>
    <row r="96" spans="1:11">
      <c r="A96" s="2356"/>
      <c r="B96" s="2356"/>
      <c r="C96" s="2356"/>
      <c r="D96" s="2356"/>
      <c r="E96" s="2356"/>
      <c r="F96" s="2356"/>
      <c r="G96" s="2356"/>
      <c r="H96" s="2356"/>
      <c r="I96" s="2356"/>
      <c r="J96" s="2356"/>
      <c r="K96" s="2356"/>
    </row>
    <row r="97" spans="1:11">
      <c r="A97" s="2356"/>
      <c r="B97" s="2356"/>
      <c r="C97" s="2356"/>
      <c r="D97" s="2356"/>
      <c r="E97" s="2356"/>
      <c r="F97" s="2356"/>
      <c r="G97" s="2356"/>
      <c r="H97" s="2356"/>
      <c r="I97" s="2356"/>
      <c r="J97" s="2356"/>
      <c r="K97" s="2356"/>
    </row>
    <row r="98" spans="1:11">
      <c r="A98" s="2356"/>
      <c r="B98" s="2356"/>
      <c r="C98" s="2356"/>
      <c r="D98" s="2356"/>
      <c r="E98" s="2356"/>
      <c r="F98" s="2356"/>
      <c r="G98" s="2356"/>
      <c r="H98" s="2356"/>
      <c r="I98" s="2356"/>
      <c r="J98" s="2356"/>
      <c r="K98" s="2356"/>
    </row>
    <row r="99" spans="1:11">
      <c r="A99" s="2356"/>
      <c r="B99" s="2356"/>
      <c r="C99" s="2356"/>
      <c r="D99" s="2356"/>
      <c r="E99" s="2356"/>
      <c r="F99" s="2356"/>
      <c r="G99" s="2356"/>
      <c r="H99" s="2356"/>
      <c r="I99" s="2356"/>
      <c r="J99" s="2356"/>
      <c r="K99" s="2356"/>
    </row>
    <row r="100" spans="1:11">
      <c r="A100" s="2356"/>
      <c r="B100" s="2356"/>
      <c r="C100" s="2356"/>
      <c r="D100" s="2356"/>
      <c r="E100" s="2356"/>
      <c r="F100" s="2356"/>
      <c r="G100" s="2356"/>
      <c r="H100" s="2356"/>
      <c r="I100" s="2356"/>
      <c r="J100" s="2356"/>
      <c r="K100" s="2356"/>
    </row>
    <row r="101" spans="1:11">
      <c r="A101" s="2356"/>
      <c r="B101" s="2356"/>
      <c r="C101" s="2356"/>
      <c r="D101" s="2356"/>
      <c r="E101" s="2356"/>
      <c r="F101" s="2356"/>
      <c r="G101" s="2356"/>
      <c r="H101" s="2356"/>
      <c r="I101" s="2356"/>
      <c r="J101" s="2356"/>
      <c r="K101" s="2356"/>
    </row>
    <row r="102" spans="1:11">
      <c r="A102" s="2356"/>
      <c r="B102" s="2356"/>
      <c r="C102" s="2356"/>
      <c r="D102" s="2356"/>
      <c r="E102" s="2356"/>
      <c r="F102" s="2356"/>
      <c r="G102" s="2356"/>
      <c r="H102" s="2356"/>
      <c r="I102" s="2356"/>
      <c r="J102" s="2356"/>
      <c r="K102" s="2356"/>
    </row>
    <row r="103" spans="1:11">
      <c r="A103" s="2356"/>
      <c r="B103" s="2356"/>
      <c r="C103" s="2356"/>
      <c r="D103" s="2356"/>
      <c r="E103" s="2356"/>
      <c r="F103" s="2356"/>
      <c r="G103" s="2356"/>
      <c r="H103" s="2356"/>
      <c r="I103" s="2356"/>
      <c r="J103" s="2356"/>
      <c r="K103" s="2356"/>
    </row>
    <row r="104" spans="1:11">
      <c r="A104" s="2356"/>
      <c r="B104" s="2356"/>
      <c r="C104" s="2356"/>
      <c r="D104" s="2356"/>
      <c r="E104" s="2356"/>
      <c r="F104" s="2356"/>
      <c r="G104" s="2356"/>
      <c r="H104" s="2356"/>
      <c r="I104" s="2356"/>
      <c r="J104" s="2356"/>
      <c r="K104" s="2356"/>
    </row>
    <row r="105" spans="1:11">
      <c r="A105" s="2356"/>
      <c r="B105" s="2356"/>
      <c r="C105" s="2356"/>
      <c r="D105" s="2356"/>
      <c r="E105" s="2356"/>
      <c r="F105" s="2356"/>
      <c r="G105" s="2356"/>
      <c r="H105" s="2356"/>
      <c r="I105" s="2356"/>
      <c r="J105" s="2356"/>
      <c r="K105" s="2356"/>
    </row>
    <row r="106" spans="1:11">
      <c r="A106" s="2356"/>
      <c r="B106" s="2356"/>
      <c r="C106" s="2356"/>
      <c r="D106" s="2356"/>
      <c r="E106" s="2356"/>
      <c r="F106" s="2356"/>
      <c r="G106" s="2356"/>
      <c r="H106" s="2356"/>
      <c r="I106" s="2356"/>
      <c r="J106" s="2356"/>
      <c r="K106" s="2356"/>
    </row>
    <row r="107" spans="1:11">
      <c r="A107" s="2356"/>
      <c r="B107" s="2356"/>
      <c r="C107" s="2356"/>
      <c r="D107" s="2356"/>
      <c r="E107" s="2356"/>
      <c r="F107" s="2356"/>
      <c r="G107" s="2356"/>
      <c r="H107" s="2356"/>
      <c r="I107" s="2356"/>
      <c r="J107" s="2356"/>
      <c r="K107" s="2356"/>
    </row>
    <row r="108" spans="1:11">
      <c r="A108" s="2356"/>
      <c r="B108" s="2356"/>
      <c r="C108" s="2356"/>
      <c r="D108" s="2356"/>
      <c r="E108" s="2356"/>
      <c r="F108" s="2356"/>
      <c r="G108" s="2356"/>
      <c r="H108" s="2356"/>
      <c r="I108" s="2356"/>
      <c r="J108" s="2356"/>
      <c r="K108" s="2356"/>
    </row>
    <row r="109" spans="1:11">
      <c r="A109" s="2356"/>
      <c r="B109" s="2356"/>
      <c r="C109" s="2356"/>
      <c r="D109" s="2356"/>
      <c r="E109" s="2356"/>
      <c r="F109" s="2356"/>
      <c r="G109" s="2356"/>
      <c r="H109" s="2356"/>
      <c r="I109" s="2356"/>
      <c r="J109" s="2356"/>
      <c r="K109" s="2356"/>
    </row>
    <row r="110" spans="1:11">
      <c r="A110" s="2356"/>
      <c r="B110" s="2356"/>
      <c r="C110" s="2356"/>
      <c r="D110" s="2356"/>
      <c r="E110" s="2356"/>
      <c r="F110" s="2356"/>
      <c r="G110" s="2356"/>
      <c r="H110" s="2356"/>
      <c r="I110" s="2356"/>
      <c r="J110" s="2356"/>
      <c r="K110" s="2356"/>
    </row>
    <row r="111" spans="1:11">
      <c r="A111" s="2356"/>
      <c r="B111" s="2356"/>
      <c r="C111" s="2356"/>
      <c r="D111" s="2356"/>
      <c r="E111" s="2356"/>
      <c r="F111" s="2356"/>
      <c r="G111" s="2356"/>
      <c r="H111" s="2356"/>
      <c r="I111" s="2356"/>
      <c r="J111" s="2356"/>
      <c r="K111" s="2356"/>
    </row>
    <row r="112" spans="1:11">
      <c r="A112" s="2356"/>
      <c r="B112" s="2356"/>
      <c r="C112" s="2356"/>
      <c r="D112" s="2356"/>
      <c r="E112" s="2356"/>
      <c r="F112" s="2356"/>
      <c r="G112" s="2356"/>
      <c r="H112" s="2356"/>
      <c r="I112" s="2356"/>
      <c r="J112" s="2356"/>
      <c r="K112" s="2356"/>
    </row>
    <row r="113" spans="1:11">
      <c r="A113" s="2356"/>
      <c r="B113" s="2356"/>
      <c r="C113" s="2356"/>
      <c r="D113" s="2356"/>
      <c r="E113" s="2356"/>
      <c r="F113" s="2356"/>
      <c r="G113" s="2356"/>
      <c r="H113" s="2356"/>
      <c r="I113" s="2356"/>
      <c r="J113" s="2356"/>
      <c r="K113" s="2356"/>
    </row>
    <row r="114" spans="1:11">
      <c r="A114" s="2356"/>
      <c r="B114" s="2356"/>
      <c r="C114" s="2356"/>
      <c r="D114" s="2356"/>
      <c r="E114" s="2356"/>
      <c r="F114" s="2356"/>
      <c r="G114" s="2356"/>
      <c r="H114" s="2356"/>
      <c r="I114" s="2356"/>
      <c r="J114" s="2356"/>
      <c r="K114" s="2356"/>
    </row>
    <row r="115" spans="1:11">
      <c r="A115" s="2356"/>
      <c r="B115" s="2356"/>
      <c r="C115" s="2356"/>
      <c r="D115" s="2356"/>
      <c r="E115" s="2356"/>
      <c r="F115" s="2356"/>
      <c r="G115" s="2356"/>
      <c r="H115" s="2356"/>
      <c r="I115" s="2356"/>
      <c r="J115" s="2356"/>
      <c r="K115" s="2356"/>
    </row>
    <row r="116" spans="1:11">
      <c r="A116" s="2356"/>
      <c r="B116" s="2356"/>
      <c r="C116" s="2356"/>
      <c r="D116" s="2356"/>
      <c r="E116" s="2356"/>
      <c r="F116" s="2356"/>
      <c r="G116" s="2356"/>
      <c r="H116" s="2356"/>
      <c r="I116" s="2356"/>
      <c r="J116" s="2356"/>
      <c r="K116" s="2356"/>
    </row>
    <row r="117" spans="1:11">
      <c r="A117" s="2356"/>
      <c r="B117" s="2356"/>
      <c r="C117" s="2356"/>
      <c r="D117" s="2356"/>
      <c r="E117" s="2356"/>
      <c r="F117" s="2356"/>
      <c r="G117" s="2356"/>
      <c r="H117" s="2356"/>
      <c r="I117" s="2356"/>
      <c r="J117" s="2356"/>
      <c r="K117" s="2356"/>
    </row>
    <row r="118" spans="1:11">
      <c r="A118" s="2356"/>
      <c r="B118" s="2356"/>
      <c r="C118" s="2356"/>
      <c r="D118" s="2356"/>
      <c r="E118" s="2356"/>
      <c r="F118" s="2356"/>
      <c r="G118" s="2356"/>
      <c r="H118" s="2356"/>
      <c r="I118" s="2356"/>
      <c r="J118" s="2356"/>
      <c r="K118" s="2356"/>
    </row>
    <row r="119" spans="1:11">
      <c r="A119" s="2356"/>
      <c r="B119" s="2356"/>
      <c r="C119" s="2356"/>
      <c r="D119" s="2356"/>
      <c r="E119" s="2356"/>
      <c r="F119" s="2356"/>
      <c r="G119" s="2356"/>
      <c r="H119" s="2356"/>
      <c r="I119" s="2356"/>
      <c r="J119" s="2356"/>
      <c r="K119" s="2356"/>
    </row>
    <row r="120" spans="1:11">
      <c r="A120" s="2356"/>
      <c r="B120" s="2356"/>
      <c r="C120" s="2356"/>
      <c r="D120" s="2356"/>
      <c r="E120" s="2356"/>
      <c r="F120" s="2356"/>
      <c r="G120" s="2356"/>
      <c r="H120" s="2356"/>
      <c r="I120" s="2356"/>
      <c r="J120" s="2356"/>
      <c r="K120" s="2356"/>
    </row>
    <row r="121" spans="1:11">
      <c r="A121" s="2356"/>
      <c r="B121" s="2356"/>
      <c r="C121" s="2356"/>
      <c r="D121" s="2356"/>
      <c r="E121" s="2356"/>
      <c r="F121" s="2356"/>
      <c r="G121" s="2356"/>
      <c r="H121" s="2356"/>
      <c r="I121" s="2356"/>
      <c r="J121" s="2356"/>
      <c r="K121" s="2356"/>
    </row>
    <row r="122" spans="1:11">
      <c r="A122" s="2356"/>
      <c r="B122" s="2356"/>
      <c r="C122" s="2356"/>
      <c r="D122" s="2356"/>
      <c r="E122" s="2356"/>
      <c r="F122" s="2356"/>
      <c r="G122" s="2356"/>
      <c r="H122" s="2356"/>
      <c r="I122" s="2356"/>
      <c r="J122" s="2356"/>
      <c r="K122" s="2356"/>
    </row>
    <row r="123" spans="1:11">
      <c r="A123" s="2356"/>
      <c r="B123" s="2356"/>
      <c r="C123" s="2356"/>
      <c r="D123" s="2356"/>
      <c r="E123" s="2356"/>
      <c r="F123" s="2356"/>
      <c r="G123" s="2356"/>
      <c r="H123" s="2356"/>
      <c r="I123" s="2356"/>
      <c r="J123" s="2356"/>
      <c r="K123" s="2356"/>
    </row>
    <row r="124" spans="1:11">
      <c r="A124" s="2356"/>
      <c r="B124" s="2356"/>
      <c r="C124" s="2356"/>
      <c r="D124" s="2356"/>
      <c r="E124" s="2356"/>
      <c r="F124" s="2356"/>
      <c r="G124" s="2356"/>
      <c r="H124" s="2356"/>
      <c r="I124" s="2356"/>
      <c r="J124" s="2356"/>
      <c r="K124" s="2356"/>
    </row>
    <row r="125" spans="1:11">
      <c r="A125" s="2356"/>
      <c r="B125" s="2356"/>
      <c r="C125" s="2356"/>
      <c r="D125" s="2356"/>
      <c r="E125" s="2356"/>
      <c r="F125" s="2356"/>
      <c r="G125" s="2356"/>
      <c r="H125" s="2356"/>
      <c r="I125" s="2356"/>
      <c r="J125" s="2356"/>
      <c r="K125" s="2356"/>
    </row>
    <row r="126" spans="1:11">
      <c r="A126" s="2356"/>
      <c r="B126" s="2356"/>
      <c r="C126" s="2356"/>
      <c r="D126" s="2356"/>
      <c r="E126" s="2356"/>
      <c r="F126" s="2356"/>
      <c r="G126" s="2356"/>
      <c r="H126" s="2356"/>
      <c r="I126" s="2356"/>
      <c r="J126" s="2356"/>
      <c r="K126" s="2356"/>
    </row>
    <row r="127" spans="1:11">
      <c r="A127" s="2356"/>
      <c r="B127" s="2356"/>
      <c r="C127" s="2356"/>
      <c r="D127" s="2356"/>
      <c r="E127" s="2356"/>
      <c r="F127" s="2356"/>
      <c r="G127" s="2356"/>
      <c r="H127" s="2356"/>
      <c r="I127" s="2356"/>
      <c r="J127" s="2356"/>
      <c r="K127" s="2356"/>
    </row>
    <row r="128" spans="1:11">
      <c r="A128" s="2356"/>
      <c r="B128" s="2356"/>
      <c r="C128" s="2356"/>
      <c r="D128" s="2356"/>
      <c r="E128" s="2356"/>
      <c r="F128" s="2356"/>
      <c r="G128" s="2356"/>
      <c r="H128" s="2356"/>
      <c r="I128" s="2356"/>
      <c r="J128" s="2356"/>
      <c r="K128" s="2356"/>
    </row>
    <row r="129" spans="1:11">
      <c r="A129" s="2356"/>
      <c r="B129" s="2356"/>
      <c r="C129" s="2356"/>
      <c r="D129" s="2356"/>
      <c r="E129" s="2356"/>
      <c r="F129" s="2356"/>
      <c r="G129" s="2356"/>
      <c r="H129" s="2356"/>
      <c r="I129" s="2356"/>
      <c r="J129" s="2356"/>
      <c r="K129" s="2356"/>
    </row>
    <row r="130" spans="1:11">
      <c r="A130" s="2356"/>
      <c r="B130" s="2356"/>
      <c r="C130" s="2356"/>
      <c r="D130" s="2356"/>
      <c r="E130" s="2356"/>
      <c r="F130" s="2356"/>
      <c r="G130" s="2356"/>
      <c r="H130" s="2356"/>
      <c r="I130" s="2356"/>
      <c r="J130" s="2356"/>
      <c r="K130" s="2356"/>
    </row>
    <row r="131" spans="1:11">
      <c r="A131" s="2356"/>
      <c r="B131" s="2356"/>
      <c r="C131" s="2356"/>
      <c r="D131" s="2356"/>
      <c r="E131" s="2356"/>
      <c r="F131" s="2356"/>
      <c r="G131" s="2356"/>
      <c r="H131" s="2356"/>
      <c r="I131" s="2356"/>
      <c r="J131" s="2356"/>
      <c r="K131" s="2356"/>
    </row>
    <row r="132" spans="1:11">
      <c r="A132" s="2356"/>
      <c r="B132" s="2356"/>
      <c r="C132" s="2356"/>
      <c r="D132" s="2356"/>
      <c r="E132" s="2356"/>
      <c r="F132" s="2356"/>
      <c r="G132" s="2356"/>
      <c r="H132" s="2356"/>
      <c r="I132" s="2356"/>
      <c r="J132" s="2356"/>
      <c r="K132" s="2356"/>
    </row>
    <row r="133" spans="1:11">
      <c r="A133" s="2356"/>
      <c r="B133" s="2356"/>
      <c r="C133" s="2356"/>
      <c r="D133" s="2356"/>
      <c r="E133" s="2356"/>
      <c r="F133" s="2356"/>
      <c r="G133" s="2356"/>
      <c r="H133" s="2356"/>
      <c r="I133" s="2356"/>
      <c r="J133" s="2356"/>
      <c r="K133" s="2356"/>
    </row>
    <row r="134" spans="1:11">
      <c r="A134" s="2356"/>
      <c r="B134" s="2356"/>
      <c r="C134" s="2356"/>
      <c r="D134" s="2356"/>
      <c r="E134" s="2356"/>
      <c r="F134" s="2356"/>
      <c r="G134" s="2356"/>
      <c r="H134" s="2356"/>
      <c r="I134" s="2356"/>
      <c r="J134" s="2356"/>
      <c r="K134" s="2356"/>
    </row>
    <row r="135" spans="1:11">
      <c r="A135" s="2356"/>
      <c r="B135" s="2356"/>
      <c r="C135" s="2356"/>
      <c r="D135" s="2356"/>
      <c r="E135" s="2356"/>
      <c r="F135" s="2356"/>
      <c r="G135" s="2356"/>
      <c r="H135" s="2356"/>
      <c r="I135" s="2356"/>
      <c r="J135" s="2356"/>
      <c r="K135" s="2356"/>
    </row>
    <row r="136" spans="1:11">
      <c r="A136" s="2356"/>
      <c r="B136" s="2356"/>
      <c r="C136" s="2356"/>
      <c r="D136" s="2356"/>
      <c r="E136" s="2356"/>
      <c r="F136" s="2356"/>
      <c r="G136" s="2356"/>
      <c r="H136" s="2356"/>
      <c r="I136" s="2356"/>
      <c r="J136" s="2356"/>
      <c r="K136" s="2356"/>
    </row>
    <row r="137" spans="1:11">
      <c r="A137" s="2356"/>
      <c r="B137" s="2356"/>
      <c r="C137" s="2356"/>
      <c r="D137" s="2356"/>
      <c r="E137" s="2356"/>
      <c r="F137" s="2356"/>
      <c r="G137" s="2356"/>
      <c r="H137" s="2356"/>
      <c r="I137" s="2356"/>
      <c r="J137" s="2356"/>
      <c r="K137" s="2356"/>
    </row>
    <row r="138" spans="1:11">
      <c r="A138" s="2356"/>
      <c r="B138" s="2356"/>
      <c r="C138" s="2356"/>
      <c r="D138" s="2356"/>
      <c r="E138" s="2356"/>
      <c r="F138" s="2356"/>
      <c r="G138" s="2356"/>
      <c r="H138" s="2356"/>
      <c r="I138" s="2356"/>
      <c r="J138" s="2356"/>
      <c r="K138" s="2356"/>
    </row>
    <row r="139" spans="1:11">
      <c r="A139" s="2356"/>
      <c r="B139" s="2356"/>
      <c r="C139" s="2356"/>
      <c r="D139" s="2356"/>
      <c r="E139" s="2356"/>
      <c r="F139" s="2356"/>
      <c r="G139" s="2356"/>
      <c r="H139" s="2356"/>
      <c r="I139" s="2356"/>
      <c r="J139" s="2356"/>
      <c r="K139" s="2356"/>
    </row>
    <row r="140" spans="1:11">
      <c r="A140" s="2356"/>
      <c r="B140" s="2356"/>
      <c r="C140" s="2356"/>
      <c r="D140" s="2356"/>
      <c r="E140" s="2356"/>
      <c r="F140" s="2356"/>
      <c r="G140" s="2356"/>
      <c r="H140" s="2356"/>
      <c r="I140" s="2356"/>
      <c r="J140" s="2356"/>
      <c r="K140" s="2356"/>
    </row>
    <row r="141" spans="1:11">
      <c r="A141" s="2356"/>
      <c r="B141" s="2356"/>
      <c r="C141" s="2356"/>
      <c r="D141" s="2356"/>
      <c r="E141" s="2356"/>
      <c r="F141" s="2356"/>
      <c r="G141" s="2356"/>
      <c r="H141" s="2356"/>
      <c r="I141" s="2356"/>
      <c r="J141" s="2356"/>
      <c r="K141" s="2356"/>
    </row>
    <row r="142" spans="1:11">
      <c r="A142" s="2356"/>
      <c r="B142" s="2356"/>
      <c r="C142" s="2356"/>
      <c r="D142" s="2356"/>
      <c r="E142" s="2356"/>
      <c r="F142" s="2356"/>
      <c r="G142" s="2356"/>
      <c r="H142" s="2356"/>
      <c r="I142" s="2356"/>
      <c r="J142" s="2356"/>
      <c r="K142" s="2356"/>
    </row>
    <row r="143" spans="1:11">
      <c r="A143" s="2356"/>
      <c r="B143" s="2356"/>
      <c r="C143" s="2356"/>
      <c r="D143" s="2356"/>
      <c r="E143" s="2356"/>
      <c r="F143" s="2356"/>
      <c r="G143" s="2356"/>
      <c r="H143" s="2356"/>
      <c r="I143" s="2356"/>
      <c r="J143" s="2356"/>
      <c r="K143" s="2356"/>
    </row>
    <row r="144" spans="1:11">
      <c r="A144" s="2356"/>
      <c r="B144" s="2356"/>
      <c r="C144" s="2356"/>
      <c r="D144" s="2356"/>
      <c r="E144" s="2356"/>
      <c r="F144" s="2356"/>
      <c r="G144" s="2356"/>
      <c r="H144" s="2356"/>
      <c r="I144" s="2356"/>
      <c r="J144" s="2356"/>
      <c r="K144" s="2356"/>
    </row>
    <row r="145" spans="1:11">
      <c r="A145" s="2356"/>
      <c r="B145" s="2356"/>
      <c r="C145" s="2356"/>
      <c r="D145" s="2356"/>
      <c r="E145" s="2356"/>
      <c r="F145" s="2356"/>
      <c r="G145" s="2356"/>
      <c r="H145" s="2356"/>
      <c r="I145" s="2356"/>
      <c r="J145" s="2356"/>
      <c r="K145" s="2356"/>
    </row>
    <row r="146" spans="1:11">
      <c r="A146" s="2356"/>
      <c r="B146" s="2356"/>
      <c r="C146" s="2356"/>
      <c r="D146" s="2356"/>
      <c r="E146" s="2356"/>
      <c r="F146" s="2356"/>
      <c r="G146" s="2356"/>
      <c r="H146" s="2356"/>
      <c r="I146" s="2356"/>
      <c r="J146" s="2356"/>
      <c r="K146" s="2356"/>
    </row>
    <row r="147" spans="1:11">
      <c r="A147" s="2356"/>
      <c r="B147" s="2356"/>
      <c r="C147" s="2356"/>
      <c r="D147" s="2356"/>
      <c r="E147" s="2356"/>
      <c r="F147" s="2356"/>
      <c r="G147" s="2356"/>
      <c r="H147" s="2356"/>
      <c r="I147" s="2356"/>
      <c r="J147" s="2356"/>
      <c r="K147" s="2356"/>
    </row>
    <row r="148" spans="1:11">
      <c r="A148" s="2356"/>
      <c r="B148" s="2356"/>
      <c r="C148" s="2356"/>
      <c r="D148" s="2356"/>
      <c r="E148" s="2356"/>
      <c r="F148" s="2356"/>
      <c r="G148" s="2356"/>
      <c r="H148" s="2356"/>
      <c r="I148" s="2356"/>
      <c r="J148" s="2356"/>
      <c r="K148" s="2356"/>
    </row>
    <row r="149" spans="1:11">
      <c r="A149" s="2356"/>
      <c r="B149" s="2356"/>
      <c r="C149" s="2356"/>
      <c r="D149" s="2356"/>
      <c r="E149" s="2356"/>
      <c r="F149" s="2356"/>
      <c r="G149" s="2356"/>
      <c r="H149" s="2356"/>
      <c r="I149" s="2356"/>
      <c r="J149" s="2356"/>
      <c r="K149" s="2356"/>
    </row>
    <row r="150" spans="1:11">
      <c r="A150" s="2356"/>
      <c r="B150" s="2356"/>
      <c r="C150" s="2356"/>
      <c r="D150" s="2356"/>
      <c r="E150" s="2356"/>
      <c r="F150" s="2356"/>
      <c r="G150" s="2356"/>
      <c r="H150" s="2356"/>
      <c r="I150" s="2356"/>
      <c r="J150" s="2356"/>
      <c r="K150" s="2356"/>
    </row>
    <row r="151" spans="1:11">
      <c r="A151" s="2356"/>
      <c r="B151" s="2356"/>
      <c r="C151" s="2356"/>
      <c r="D151" s="2356"/>
      <c r="E151" s="2356"/>
      <c r="F151" s="2356"/>
      <c r="G151" s="2356"/>
      <c r="H151" s="2356"/>
      <c r="I151" s="2356"/>
      <c r="J151" s="2356"/>
      <c r="K151" s="2356"/>
    </row>
    <row r="152" spans="1:11">
      <c r="A152" s="2356"/>
      <c r="B152" s="2356"/>
      <c r="C152" s="2356"/>
      <c r="D152" s="2356"/>
      <c r="E152" s="2356"/>
      <c r="F152" s="2356"/>
      <c r="G152" s="2356"/>
      <c r="H152" s="2356"/>
      <c r="I152" s="2356"/>
      <c r="J152" s="2356"/>
      <c r="K152" s="2356"/>
    </row>
    <row r="153" spans="1:11">
      <c r="A153" s="2356"/>
      <c r="B153" s="2356"/>
      <c r="C153" s="2356"/>
      <c r="D153" s="2356"/>
      <c r="E153" s="2356"/>
      <c r="F153" s="2356"/>
      <c r="G153" s="2356"/>
      <c r="H153" s="2356"/>
      <c r="I153" s="2356"/>
      <c r="J153" s="2356"/>
      <c r="K153" s="2356"/>
    </row>
    <row r="154" spans="1:11">
      <c r="A154" s="2356"/>
      <c r="B154" s="2356"/>
      <c r="C154" s="2356"/>
      <c r="D154" s="2356"/>
      <c r="E154" s="2356"/>
      <c r="F154" s="2356"/>
      <c r="G154" s="2356"/>
      <c r="H154" s="2356"/>
      <c r="I154" s="2356"/>
      <c r="J154" s="2356"/>
      <c r="K154" s="2356"/>
    </row>
    <row r="155" spans="1:11">
      <c r="A155" s="2356"/>
      <c r="B155" s="2356"/>
      <c r="C155" s="2356"/>
      <c r="D155" s="2356"/>
      <c r="E155" s="2356"/>
      <c r="F155" s="2356"/>
      <c r="G155" s="2356"/>
      <c r="H155" s="2356"/>
      <c r="I155" s="2356"/>
      <c r="J155" s="2356"/>
      <c r="K155" s="2356"/>
    </row>
    <row r="156" spans="1:11">
      <c r="A156" s="2356"/>
      <c r="B156" s="2356"/>
      <c r="C156" s="2356"/>
      <c r="D156" s="2356"/>
      <c r="E156" s="2356"/>
      <c r="F156" s="2356"/>
      <c r="G156" s="2356"/>
      <c r="H156" s="2356"/>
      <c r="I156" s="2356"/>
      <c r="J156" s="2356"/>
      <c r="K156" s="2356"/>
    </row>
    <row r="157" spans="1:11">
      <c r="A157" s="2356"/>
      <c r="B157" s="2356"/>
      <c r="C157" s="2356"/>
      <c r="D157" s="2356"/>
      <c r="E157" s="2356"/>
      <c r="F157" s="2356"/>
      <c r="G157" s="2356"/>
      <c r="H157" s="2356"/>
      <c r="I157" s="2356"/>
      <c r="J157" s="2356"/>
      <c r="K157" s="2356"/>
    </row>
    <row r="158" spans="1:11">
      <c r="A158" s="2356"/>
      <c r="B158" s="2356"/>
      <c r="C158" s="2356"/>
      <c r="D158" s="2356"/>
      <c r="E158" s="2356"/>
      <c r="F158" s="2356"/>
      <c r="G158" s="2356"/>
      <c r="H158" s="2356"/>
      <c r="I158" s="2356"/>
      <c r="J158" s="2356"/>
      <c r="K158" s="2356"/>
    </row>
    <row r="159" spans="1:11">
      <c r="A159" s="2356"/>
      <c r="B159" s="2356"/>
      <c r="C159" s="2356"/>
      <c r="D159" s="2356"/>
      <c r="E159" s="2356"/>
      <c r="F159" s="2356"/>
      <c r="G159" s="2356"/>
      <c r="H159" s="2356"/>
      <c r="I159" s="2356"/>
      <c r="J159" s="2356"/>
      <c r="K159" s="2356"/>
    </row>
    <row r="160" spans="1:11">
      <c r="A160" s="2356"/>
      <c r="B160" s="2356"/>
      <c r="C160" s="2356"/>
      <c r="D160" s="2356"/>
      <c r="E160" s="2356"/>
      <c r="F160" s="2356"/>
      <c r="G160" s="2356"/>
      <c r="H160" s="2356"/>
      <c r="I160" s="2356"/>
      <c r="J160" s="2356"/>
      <c r="K160" s="2356"/>
    </row>
    <row r="161" spans="1:11">
      <c r="A161" s="2356"/>
      <c r="B161" s="2356"/>
      <c r="C161" s="2356"/>
      <c r="D161" s="2356"/>
      <c r="E161" s="2356"/>
      <c r="F161" s="2356"/>
      <c r="G161" s="2356"/>
      <c r="H161" s="2356"/>
      <c r="I161" s="2356"/>
      <c r="J161" s="2356"/>
      <c r="K161" s="2356"/>
    </row>
    <row r="162" spans="1:11">
      <c r="A162" s="2356"/>
      <c r="B162" s="2356"/>
      <c r="C162" s="2356"/>
      <c r="D162" s="2356"/>
      <c r="E162" s="2356"/>
      <c r="F162" s="2356"/>
      <c r="G162" s="2356"/>
      <c r="H162" s="2356"/>
      <c r="I162" s="2356"/>
      <c r="J162" s="2356"/>
      <c r="K162" s="2356"/>
    </row>
    <row r="163" spans="1:11">
      <c r="A163" s="2356"/>
      <c r="B163" s="2356"/>
      <c r="C163" s="2356"/>
      <c r="D163" s="2356"/>
      <c r="E163" s="2356"/>
      <c r="F163" s="2356"/>
      <c r="G163" s="2356"/>
      <c r="H163" s="2356"/>
      <c r="I163" s="2356"/>
      <c r="J163" s="2356"/>
      <c r="K163" s="2356"/>
    </row>
    <row r="164" spans="1:11">
      <c r="A164" s="2356"/>
      <c r="B164" s="2356"/>
      <c r="C164" s="2356"/>
      <c r="D164" s="2356"/>
      <c r="E164" s="2356"/>
      <c r="F164" s="2356"/>
      <c r="G164" s="2356"/>
      <c r="H164" s="2356"/>
      <c r="I164" s="2356"/>
      <c r="J164" s="2356"/>
      <c r="K164" s="2356"/>
    </row>
    <row r="165" spans="1:11">
      <c r="A165" s="2356"/>
      <c r="B165" s="2356"/>
      <c r="C165" s="2356"/>
      <c r="D165" s="2356"/>
      <c r="E165" s="2356"/>
      <c r="F165" s="2356"/>
      <c r="G165" s="2356"/>
      <c r="H165" s="2356"/>
      <c r="I165" s="2356"/>
      <c r="J165" s="2356"/>
      <c r="K165" s="2356"/>
    </row>
    <row r="166" spans="1:11">
      <c r="A166" s="2356"/>
      <c r="B166" s="2356"/>
      <c r="C166" s="2356"/>
      <c r="D166" s="2356"/>
      <c r="E166" s="2356"/>
      <c r="F166" s="2356"/>
      <c r="G166" s="2356"/>
      <c r="H166" s="2356"/>
      <c r="I166" s="2356"/>
      <c r="J166" s="2356"/>
      <c r="K166" s="2356"/>
    </row>
    <row r="167" spans="1:11">
      <c r="A167" s="2356"/>
      <c r="B167" s="2356"/>
      <c r="C167" s="2356"/>
      <c r="D167" s="2356"/>
      <c r="E167" s="2356"/>
      <c r="F167" s="2356"/>
      <c r="G167" s="2356"/>
      <c r="H167" s="2356"/>
      <c r="I167" s="2356"/>
      <c r="J167" s="2356"/>
      <c r="K167" s="2356"/>
    </row>
    <row r="168" spans="1:11">
      <c r="A168" s="2356"/>
      <c r="B168" s="2356"/>
      <c r="C168" s="2356"/>
      <c r="D168" s="2356"/>
      <c r="E168" s="2356"/>
      <c r="F168" s="2356"/>
      <c r="G168" s="2356"/>
      <c r="H168" s="2356"/>
      <c r="I168" s="2356"/>
      <c r="J168" s="2356"/>
      <c r="K168" s="2356"/>
    </row>
    <row r="169" spans="1:11">
      <c r="A169" s="2356"/>
      <c r="B169" s="2356"/>
      <c r="C169" s="2356"/>
      <c r="D169" s="2356"/>
      <c r="E169" s="2356"/>
      <c r="F169" s="2356"/>
      <c r="G169" s="2356"/>
      <c r="H169" s="2356"/>
      <c r="I169" s="2356"/>
      <c r="J169" s="2356"/>
      <c r="K169" s="2356"/>
    </row>
    <row r="170" spans="1:11">
      <c r="A170" s="2356"/>
      <c r="B170" s="2356"/>
      <c r="C170" s="2356"/>
      <c r="D170" s="2356"/>
      <c r="E170" s="2356"/>
      <c r="F170" s="2356"/>
      <c r="G170" s="2356"/>
      <c r="H170" s="2356"/>
      <c r="I170" s="2356"/>
      <c r="J170" s="2356"/>
      <c r="K170" s="2356"/>
    </row>
    <row r="171" spans="1:11">
      <c r="A171" s="2356"/>
      <c r="B171" s="2356"/>
      <c r="C171" s="2356"/>
      <c r="D171" s="2356"/>
      <c r="E171" s="2356"/>
      <c r="F171" s="2356"/>
      <c r="G171" s="2356"/>
      <c r="H171" s="2356"/>
      <c r="I171" s="2356"/>
      <c r="J171" s="2356"/>
      <c r="K171" s="2356"/>
    </row>
    <row r="172" spans="1:11">
      <c r="A172" s="2356"/>
      <c r="B172" s="2356"/>
      <c r="C172" s="2356"/>
      <c r="D172" s="2356"/>
      <c r="E172" s="2356"/>
      <c r="F172" s="2356"/>
      <c r="G172" s="2356"/>
      <c r="H172" s="2356"/>
      <c r="I172" s="2356"/>
      <c r="J172" s="2356"/>
      <c r="K172" s="2356"/>
    </row>
    <row r="173" spans="1:11">
      <c r="A173" s="2356"/>
      <c r="B173" s="2356"/>
      <c r="C173" s="2356"/>
      <c r="D173" s="2356"/>
      <c r="E173" s="2356"/>
      <c r="F173" s="2356"/>
      <c r="G173" s="2356"/>
      <c r="H173" s="2356"/>
      <c r="I173" s="2356"/>
      <c r="J173" s="2356"/>
      <c r="K173" s="2356"/>
    </row>
    <row r="174" spans="1:11">
      <c r="A174" s="2356"/>
      <c r="B174" s="2356"/>
      <c r="C174" s="2356"/>
      <c r="D174" s="2356"/>
      <c r="E174" s="2356"/>
      <c r="F174" s="2356"/>
      <c r="G174" s="2356"/>
      <c r="H174" s="2356"/>
      <c r="I174" s="2356"/>
      <c r="J174" s="2356"/>
      <c r="K174" s="2356"/>
    </row>
    <row r="175" spans="1:11">
      <c r="A175" s="2356"/>
      <c r="B175" s="2356"/>
      <c r="C175" s="2356"/>
      <c r="D175" s="2356"/>
      <c r="E175" s="2356"/>
      <c r="F175" s="2356"/>
      <c r="G175" s="2356"/>
      <c r="H175" s="2356"/>
      <c r="I175" s="2356"/>
      <c r="J175" s="2356"/>
      <c r="K175" s="2356"/>
    </row>
    <row r="176" spans="1:11">
      <c r="A176" s="2356"/>
      <c r="B176" s="2356"/>
      <c r="C176" s="2356"/>
      <c r="D176" s="2356"/>
      <c r="E176" s="2356"/>
      <c r="F176" s="2356"/>
      <c r="G176" s="2356"/>
      <c r="H176" s="2356"/>
      <c r="I176" s="2356"/>
      <c r="J176" s="2356"/>
      <c r="K176" s="2356"/>
    </row>
    <row r="177" spans="1:11">
      <c r="A177" s="2356"/>
      <c r="B177" s="2356"/>
      <c r="C177" s="2356"/>
      <c r="D177" s="2356"/>
      <c r="E177" s="2356"/>
      <c r="F177" s="2356"/>
      <c r="G177" s="2356"/>
      <c r="H177" s="2356"/>
      <c r="I177" s="2356"/>
      <c r="J177" s="2356"/>
      <c r="K177" s="2356"/>
    </row>
    <row r="178" spans="1:11">
      <c r="A178" s="2356"/>
      <c r="B178" s="2356"/>
      <c r="C178" s="2356"/>
      <c r="D178" s="2356"/>
      <c r="E178" s="2356"/>
      <c r="F178" s="2356"/>
      <c r="G178" s="2356"/>
      <c r="H178" s="2356"/>
      <c r="I178" s="2356"/>
      <c r="J178" s="2356"/>
      <c r="K178" s="2356"/>
    </row>
    <row r="179" spans="1:11">
      <c r="A179" s="2356"/>
      <c r="B179" s="2356"/>
      <c r="C179" s="2356"/>
      <c r="D179" s="2356"/>
      <c r="E179" s="2356"/>
      <c r="F179" s="2356"/>
      <c r="G179" s="2356"/>
      <c r="H179" s="2356"/>
      <c r="I179" s="2356"/>
      <c r="J179" s="2356"/>
      <c r="K179" s="2356"/>
    </row>
    <row r="180" spans="1:11">
      <c r="A180" s="2356"/>
      <c r="B180" s="2356"/>
      <c r="C180" s="2356"/>
      <c r="D180" s="2356"/>
      <c r="E180" s="2356"/>
      <c r="F180" s="2356"/>
      <c r="G180" s="2356"/>
      <c r="H180" s="2356"/>
      <c r="I180" s="2356"/>
      <c r="J180" s="2356"/>
      <c r="K180" s="2356"/>
    </row>
    <row r="181" spans="1:11">
      <c r="A181" s="2356"/>
      <c r="B181" s="2356"/>
      <c r="C181" s="2356"/>
      <c r="D181" s="2356"/>
      <c r="E181" s="2356"/>
      <c r="F181" s="2356"/>
      <c r="G181" s="2356"/>
      <c r="H181" s="2356"/>
      <c r="I181" s="2356"/>
      <c r="J181" s="2356"/>
      <c r="K181" s="2356"/>
    </row>
    <row r="182" spans="1:11">
      <c r="A182" s="2356"/>
      <c r="B182" s="2356"/>
      <c r="C182" s="2356"/>
      <c r="D182" s="2356"/>
      <c r="E182" s="2356"/>
      <c r="F182" s="2356"/>
      <c r="G182" s="2356"/>
      <c r="H182" s="2356"/>
      <c r="I182" s="2356"/>
      <c r="J182" s="2356"/>
      <c r="K182" s="2356"/>
    </row>
    <row r="183" spans="1:11">
      <c r="A183" s="2356"/>
      <c r="B183" s="2356"/>
      <c r="C183" s="2356"/>
      <c r="D183" s="2356"/>
      <c r="E183" s="2356"/>
      <c r="F183" s="2356"/>
      <c r="G183" s="2356"/>
      <c r="H183" s="2356"/>
      <c r="I183" s="2356"/>
      <c r="J183" s="2356"/>
      <c r="K183" s="2356"/>
    </row>
    <row r="184" spans="1:11">
      <c r="A184" s="2356"/>
      <c r="B184" s="2356"/>
      <c r="C184" s="2356"/>
      <c r="D184" s="2356"/>
      <c r="E184" s="2356"/>
      <c r="F184" s="2356"/>
      <c r="G184" s="2356"/>
      <c r="H184" s="2356"/>
      <c r="I184" s="2356"/>
      <c r="J184" s="2356"/>
      <c r="K184" s="2356"/>
    </row>
    <row r="185" spans="1:11">
      <c r="A185" s="2356"/>
      <c r="B185" s="2356"/>
      <c r="C185" s="2356"/>
      <c r="D185" s="2356"/>
      <c r="E185" s="2356"/>
      <c r="F185" s="2356"/>
      <c r="G185" s="2356"/>
      <c r="H185" s="2356"/>
      <c r="I185" s="2356"/>
      <c r="J185" s="2356"/>
      <c r="K185" s="2356"/>
    </row>
    <row r="186" spans="1:11">
      <c r="A186" s="2356"/>
      <c r="B186" s="2356"/>
      <c r="C186" s="2356"/>
      <c r="D186" s="2356"/>
      <c r="E186" s="2356"/>
      <c r="F186" s="2356"/>
      <c r="G186" s="2356"/>
      <c r="H186" s="2356"/>
      <c r="I186" s="2356"/>
      <c r="J186" s="2356"/>
      <c r="K186" s="2356"/>
    </row>
    <row r="187" spans="1:11">
      <c r="A187" s="2356"/>
      <c r="B187" s="2356"/>
      <c r="C187" s="2356"/>
      <c r="D187" s="2356"/>
      <c r="E187" s="2356"/>
      <c r="F187" s="2356"/>
      <c r="G187" s="2356"/>
      <c r="H187" s="2356"/>
      <c r="I187" s="2356"/>
      <c r="J187" s="2356"/>
      <c r="K187" s="2356"/>
    </row>
    <row r="188" spans="1:11">
      <c r="A188" s="2356"/>
      <c r="B188" s="2356"/>
      <c r="C188" s="2356"/>
      <c r="D188" s="2356"/>
      <c r="E188" s="2356"/>
      <c r="F188" s="2356"/>
      <c r="G188" s="2356"/>
      <c r="H188" s="2356"/>
      <c r="I188" s="2356"/>
      <c r="J188" s="2356"/>
      <c r="K188" s="2356"/>
    </row>
    <row r="189" spans="1:11">
      <c r="A189" s="2356"/>
      <c r="B189" s="2356"/>
      <c r="C189" s="2356"/>
      <c r="D189" s="2356"/>
      <c r="E189" s="2356"/>
      <c r="F189" s="2356"/>
      <c r="G189" s="2356"/>
      <c r="H189" s="2356"/>
      <c r="I189" s="2356"/>
      <c r="J189" s="2356"/>
      <c r="K189" s="2356"/>
    </row>
    <row r="190" spans="1:11">
      <c r="A190" s="2356"/>
      <c r="B190" s="2356"/>
      <c r="C190" s="2356"/>
      <c r="D190" s="2356"/>
      <c r="E190" s="2356"/>
      <c r="F190" s="2356"/>
      <c r="G190" s="2356"/>
      <c r="H190" s="2356"/>
      <c r="I190" s="2356"/>
      <c r="J190" s="2356"/>
      <c r="K190" s="2356"/>
    </row>
    <row r="191" spans="1:11">
      <c r="A191" s="2356"/>
      <c r="B191" s="2356"/>
      <c r="C191" s="2356"/>
      <c r="D191" s="2356"/>
      <c r="E191" s="2356"/>
      <c r="F191" s="2356"/>
      <c r="G191" s="2356"/>
      <c r="H191" s="2356"/>
      <c r="I191" s="2356"/>
      <c r="J191" s="2356"/>
      <c r="K191" s="2356"/>
    </row>
    <row r="192" spans="1:11">
      <c r="A192" s="2356"/>
      <c r="B192" s="2356"/>
      <c r="C192" s="2356"/>
      <c r="D192" s="2356"/>
      <c r="E192" s="2356"/>
      <c r="F192" s="2356"/>
      <c r="G192" s="2356"/>
      <c r="H192" s="2356"/>
      <c r="I192" s="2356"/>
      <c r="J192" s="2356"/>
      <c r="K192" s="2356"/>
    </row>
    <row r="193" spans="1:11">
      <c r="A193" s="2356"/>
      <c r="B193" s="2356"/>
      <c r="C193" s="2356"/>
      <c r="D193" s="2356"/>
      <c r="E193" s="2356"/>
      <c r="F193" s="2356"/>
      <c r="G193" s="2356"/>
      <c r="H193" s="2356"/>
      <c r="I193" s="2356"/>
      <c r="J193" s="2356"/>
      <c r="K193" s="2356"/>
    </row>
    <row r="194" spans="1:11">
      <c r="A194" s="2356"/>
      <c r="B194" s="2356"/>
      <c r="C194" s="2356"/>
      <c r="D194" s="2356"/>
      <c r="E194" s="2356"/>
      <c r="F194" s="2356"/>
      <c r="G194" s="2356"/>
      <c r="H194" s="2356"/>
      <c r="I194" s="2356"/>
      <c r="J194" s="2356"/>
      <c r="K194" s="2356"/>
    </row>
    <row r="195" spans="1:11">
      <c r="A195" s="2356"/>
      <c r="B195" s="2356"/>
      <c r="C195" s="2356"/>
      <c r="D195" s="2356"/>
      <c r="E195" s="2356"/>
      <c r="F195" s="2356"/>
      <c r="G195" s="2356"/>
      <c r="H195" s="2356"/>
      <c r="I195" s="2356"/>
      <c r="J195" s="2356"/>
      <c r="K195" s="2356"/>
    </row>
    <row r="196" spans="1:11">
      <c r="A196" s="2356"/>
      <c r="B196" s="2356"/>
      <c r="C196" s="2356"/>
      <c r="D196" s="2356"/>
      <c r="E196" s="2356"/>
      <c r="F196" s="2356"/>
      <c r="G196" s="2356"/>
      <c r="H196" s="2356"/>
      <c r="I196" s="2356"/>
      <c r="J196" s="2356"/>
      <c r="K196" s="2356"/>
    </row>
    <row r="197" spans="1:11">
      <c r="A197" s="2356"/>
      <c r="B197" s="2356"/>
      <c r="C197" s="2356"/>
      <c r="D197" s="2356"/>
      <c r="E197" s="2356"/>
      <c r="F197" s="2356"/>
      <c r="G197" s="2356"/>
      <c r="H197" s="2356"/>
      <c r="I197" s="2356"/>
      <c r="J197" s="2356"/>
      <c r="K197" s="2356"/>
    </row>
    <row r="198" spans="1:11">
      <c r="A198" s="2356"/>
      <c r="B198" s="2356"/>
      <c r="C198" s="2356"/>
      <c r="D198" s="2356"/>
      <c r="E198" s="2356"/>
      <c r="F198" s="2356"/>
      <c r="G198" s="2356"/>
      <c r="H198" s="2356"/>
      <c r="I198" s="2356"/>
      <c r="J198" s="2356"/>
      <c r="K198" s="2356"/>
    </row>
    <row r="199" spans="1:11">
      <c r="A199" s="2356"/>
      <c r="B199" s="2356"/>
      <c r="C199" s="2356"/>
      <c r="D199" s="2356"/>
      <c r="E199" s="2356"/>
      <c r="F199" s="2356"/>
      <c r="G199" s="2356"/>
      <c r="H199" s="2356"/>
      <c r="I199" s="2356"/>
      <c r="J199" s="2356"/>
      <c r="K199" s="2356"/>
    </row>
    <row r="200" spans="1:11">
      <c r="A200" s="2356"/>
      <c r="B200" s="2356"/>
      <c r="C200" s="2356"/>
      <c r="D200" s="2356"/>
      <c r="E200" s="2356"/>
      <c r="F200" s="2356"/>
      <c r="G200" s="2356"/>
      <c r="H200" s="2356"/>
      <c r="I200" s="2356"/>
      <c r="J200" s="2356"/>
      <c r="K200" s="2356"/>
    </row>
    <row r="201" spans="1:11">
      <c r="A201" s="2356"/>
      <c r="B201" s="2356"/>
      <c r="C201" s="2356"/>
      <c r="D201" s="2356"/>
      <c r="E201" s="2356"/>
      <c r="F201" s="2356"/>
      <c r="G201" s="2356"/>
      <c r="H201" s="2356"/>
      <c r="I201" s="2356"/>
      <c r="J201" s="2356"/>
      <c r="K201" s="2356"/>
    </row>
    <row r="202" spans="1:11">
      <c r="A202" s="2356"/>
      <c r="B202" s="2356"/>
      <c r="C202" s="2356"/>
      <c r="D202" s="2356"/>
      <c r="E202" s="2356"/>
      <c r="F202" s="2356"/>
      <c r="G202" s="2356"/>
      <c r="H202" s="2356"/>
      <c r="I202" s="2356"/>
      <c r="J202" s="2356"/>
      <c r="K202" s="2356"/>
    </row>
    <row r="203" spans="1:11">
      <c r="A203" s="2356"/>
      <c r="B203" s="2356"/>
      <c r="C203" s="2356"/>
      <c r="D203" s="2356"/>
      <c r="E203" s="2356"/>
      <c r="F203" s="2356"/>
      <c r="G203" s="2356"/>
      <c r="H203" s="2356"/>
      <c r="I203" s="2356"/>
      <c r="J203" s="2356"/>
      <c r="K203" s="2356"/>
    </row>
    <row r="204" spans="1:11">
      <c r="A204" s="2356"/>
      <c r="B204" s="2356"/>
      <c r="C204" s="2356"/>
      <c r="D204" s="2356"/>
      <c r="E204" s="2356"/>
      <c r="F204" s="2356"/>
      <c r="G204" s="2356"/>
      <c r="H204" s="2356"/>
      <c r="I204" s="2356"/>
      <c r="J204" s="2356"/>
      <c r="K204" s="2356"/>
    </row>
    <row r="205" spans="1:11">
      <c r="A205" s="2356"/>
      <c r="B205" s="2356"/>
      <c r="C205" s="2356"/>
      <c r="D205" s="2356"/>
      <c r="E205" s="2356"/>
      <c r="F205" s="2356"/>
      <c r="G205" s="2356"/>
      <c r="H205" s="2356"/>
      <c r="I205" s="2356"/>
      <c r="J205" s="2356"/>
      <c r="K205" s="2356"/>
    </row>
    <row r="206" spans="1:11">
      <c r="A206" s="2356"/>
      <c r="B206" s="2356"/>
      <c r="C206" s="2356"/>
      <c r="D206" s="2356"/>
      <c r="E206" s="2356"/>
      <c r="F206" s="2356"/>
      <c r="G206" s="2356"/>
      <c r="H206" s="2356"/>
      <c r="I206" s="2356"/>
      <c r="J206" s="2356"/>
      <c r="K206" s="2356"/>
    </row>
    <row r="207" spans="1:11">
      <c r="A207" s="2356"/>
      <c r="B207" s="2356"/>
      <c r="C207" s="2356"/>
      <c r="D207" s="2356"/>
      <c r="E207" s="2356"/>
      <c r="F207" s="2356"/>
      <c r="G207" s="2356"/>
      <c r="H207" s="2356"/>
      <c r="I207" s="2356"/>
      <c r="J207" s="2356"/>
      <c r="K207" s="2356"/>
    </row>
    <row r="208" spans="1:11">
      <c r="A208" s="2356"/>
      <c r="B208" s="2356"/>
      <c r="C208" s="2356"/>
      <c r="D208" s="2356"/>
      <c r="E208" s="2356"/>
      <c r="F208" s="2356"/>
      <c r="G208" s="2356"/>
      <c r="H208" s="2356"/>
      <c r="I208" s="2356"/>
      <c r="J208" s="2356"/>
      <c r="K208" s="2356"/>
    </row>
    <row r="209" spans="1:11">
      <c r="A209" s="2356"/>
      <c r="B209" s="2356"/>
      <c r="C209" s="2356"/>
      <c r="D209" s="2356"/>
      <c r="E209" s="2356"/>
      <c r="F209" s="2356"/>
      <c r="G209" s="2356"/>
      <c r="H209" s="2356"/>
      <c r="I209" s="2356"/>
      <c r="J209" s="2356"/>
      <c r="K209" s="2356"/>
    </row>
    <row r="210" spans="1:11">
      <c r="A210" s="2356"/>
      <c r="B210" s="2356"/>
      <c r="C210" s="2356"/>
      <c r="D210" s="2356"/>
      <c r="E210" s="2356"/>
      <c r="F210" s="2356"/>
      <c r="G210" s="2356"/>
      <c r="H210" s="2356"/>
      <c r="I210" s="2356"/>
      <c r="J210" s="2356"/>
      <c r="K210" s="2356"/>
    </row>
    <row r="211" spans="1:11">
      <c r="A211" s="2356"/>
      <c r="B211" s="2356"/>
      <c r="C211" s="2356"/>
      <c r="D211" s="2356"/>
      <c r="E211" s="2356"/>
      <c r="F211" s="2356"/>
      <c r="G211" s="2356"/>
      <c r="H211" s="2356"/>
      <c r="I211" s="2356"/>
      <c r="J211" s="2356"/>
      <c r="K211" s="2356"/>
    </row>
    <row r="212" spans="1:11">
      <c r="A212" s="2356"/>
      <c r="B212" s="2356"/>
      <c r="C212" s="2356"/>
      <c r="D212" s="2356"/>
      <c r="E212" s="2356"/>
      <c r="F212" s="2356"/>
      <c r="G212" s="2356"/>
      <c r="H212" s="2356"/>
      <c r="I212" s="2356"/>
      <c r="J212" s="2356"/>
      <c r="K212" s="2356"/>
    </row>
    <row r="213" spans="1:11">
      <c r="A213" s="2356"/>
      <c r="B213" s="2356"/>
      <c r="C213" s="2356"/>
      <c r="D213" s="2356"/>
      <c r="E213" s="2356"/>
      <c r="F213" s="2356"/>
      <c r="G213" s="2356"/>
      <c r="H213" s="2356"/>
      <c r="I213" s="2356"/>
      <c r="J213" s="2356"/>
      <c r="K213" s="2356"/>
    </row>
    <row r="214" spans="1:11">
      <c r="A214" s="2356"/>
      <c r="B214" s="2356"/>
      <c r="C214" s="2356"/>
      <c r="D214" s="2356"/>
      <c r="E214" s="2356"/>
      <c r="F214" s="2356"/>
      <c r="G214" s="2356"/>
      <c r="H214" s="2356"/>
      <c r="I214" s="2356"/>
      <c r="J214" s="2356"/>
      <c r="K214" s="2356"/>
    </row>
    <row r="215" spans="1:11">
      <c r="A215" s="2356"/>
      <c r="B215" s="2356"/>
      <c r="C215" s="2356"/>
      <c r="D215" s="2356"/>
      <c r="E215" s="2356"/>
      <c r="F215" s="2356"/>
      <c r="G215" s="2356"/>
      <c r="H215" s="2356"/>
      <c r="I215" s="2356"/>
      <c r="J215" s="2356"/>
      <c r="K215" s="2356"/>
    </row>
    <row r="216" spans="1:11">
      <c r="A216" s="2356"/>
      <c r="B216" s="2356"/>
      <c r="C216" s="2356"/>
      <c r="D216" s="2356"/>
      <c r="E216" s="2356"/>
      <c r="F216" s="2356"/>
      <c r="G216" s="2356"/>
      <c r="H216" s="2356"/>
      <c r="I216" s="2356"/>
      <c r="J216" s="2356"/>
      <c r="K216" s="2356"/>
    </row>
    <row r="217" spans="1:11">
      <c r="A217" s="2356"/>
      <c r="B217" s="2356"/>
      <c r="C217" s="2356"/>
      <c r="D217" s="2356"/>
      <c r="E217" s="2356"/>
      <c r="F217" s="2356"/>
      <c r="G217" s="2356"/>
      <c r="H217" s="2356"/>
      <c r="I217" s="2356"/>
      <c r="J217" s="2356"/>
      <c r="K217" s="2356"/>
    </row>
    <row r="218" spans="1:11">
      <c r="A218" s="2356"/>
      <c r="B218" s="2356"/>
      <c r="C218" s="2356"/>
      <c r="D218" s="2356"/>
      <c r="E218" s="2356"/>
      <c r="F218" s="2356"/>
      <c r="G218" s="2356"/>
      <c r="H218" s="2356"/>
      <c r="I218" s="2356"/>
      <c r="J218" s="2356"/>
      <c r="K218" s="2356"/>
    </row>
    <row r="219" spans="1:11">
      <c r="A219" s="2356"/>
      <c r="B219" s="2356"/>
      <c r="C219" s="2356"/>
      <c r="D219" s="2356"/>
      <c r="E219" s="2356"/>
      <c r="F219" s="2356"/>
      <c r="G219" s="2356"/>
      <c r="H219" s="2356"/>
      <c r="I219" s="2356"/>
      <c r="J219" s="2356"/>
      <c r="K219" s="2356"/>
    </row>
    <row r="220" spans="1:11">
      <c r="A220" s="2356"/>
      <c r="B220" s="2356"/>
      <c r="C220" s="2356"/>
      <c r="D220" s="2356"/>
      <c r="E220" s="2356"/>
      <c r="F220" s="2356"/>
      <c r="G220" s="2356"/>
      <c r="H220" s="2356"/>
      <c r="I220" s="2356"/>
      <c r="J220" s="2356"/>
      <c r="K220" s="2356"/>
    </row>
    <row r="221" spans="1:11">
      <c r="A221" s="2356"/>
      <c r="B221" s="2356"/>
      <c r="C221" s="2356"/>
      <c r="D221" s="2356"/>
      <c r="E221" s="2356"/>
      <c r="F221" s="2356"/>
      <c r="G221" s="2356"/>
      <c r="H221" s="2356"/>
      <c r="I221" s="2356"/>
      <c r="J221" s="2356"/>
      <c r="K221" s="2356"/>
    </row>
    <row r="222" spans="1:11">
      <c r="A222" s="2356"/>
      <c r="B222" s="2356"/>
      <c r="C222" s="2356"/>
      <c r="D222" s="2356"/>
      <c r="E222" s="2356"/>
      <c r="F222" s="2356"/>
      <c r="G222" s="2356"/>
      <c r="H222" s="2356"/>
      <c r="I222" s="2356"/>
      <c r="J222" s="2356"/>
      <c r="K222" s="2356"/>
    </row>
    <row r="223" spans="1:11">
      <c r="A223" s="2356"/>
      <c r="B223" s="2356"/>
      <c r="C223" s="2356"/>
      <c r="D223" s="2356"/>
      <c r="E223" s="2356"/>
      <c r="F223" s="2356"/>
      <c r="G223" s="2356"/>
      <c r="H223" s="2356"/>
      <c r="I223" s="2356"/>
      <c r="J223" s="2356"/>
      <c r="K223" s="2356"/>
    </row>
    <row r="224" spans="1:11">
      <c r="A224" s="2356"/>
      <c r="B224" s="2356"/>
      <c r="C224" s="2356"/>
      <c r="D224" s="2356"/>
      <c r="E224" s="2356"/>
      <c r="F224" s="2356"/>
      <c r="G224" s="2356"/>
      <c r="H224" s="2356"/>
      <c r="I224" s="2356"/>
      <c r="J224" s="2356"/>
      <c r="K224" s="2356"/>
    </row>
    <row r="225" spans="1:11">
      <c r="A225" s="2356"/>
      <c r="B225" s="2356"/>
      <c r="C225" s="2356"/>
      <c r="D225" s="2356"/>
      <c r="E225" s="2356"/>
      <c r="F225" s="2356"/>
      <c r="G225" s="2356"/>
      <c r="H225" s="2356"/>
      <c r="I225" s="2356"/>
      <c r="J225" s="2356"/>
      <c r="K225" s="2356"/>
    </row>
    <row r="226" spans="1:11">
      <c r="A226" s="2356"/>
      <c r="B226" s="2356"/>
      <c r="C226" s="2356"/>
      <c r="D226" s="2356"/>
      <c r="E226" s="2356"/>
      <c r="F226" s="2356"/>
      <c r="G226" s="2356"/>
      <c r="H226" s="2356"/>
      <c r="I226" s="2356"/>
      <c r="J226" s="2356"/>
      <c r="K226" s="2356"/>
    </row>
    <row r="227" spans="1:11">
      <c r="A227" s="2356"/>
      <c r="B227" s="2356"/>
      <c r="C227" s="2356"/>
      <c r="D227" s="2356"/>
      <c r="E227" s="2356"/>
      <c r="F227" s="2356"/>
      <c r="G227" s="2356"/>
      <c r="H227" s="2356"/>
      <c r="I227" s="2356"/>
      <c r="J227" s="2356"/>
      <c r="K227" s="2356"/>
    </row>
    <row r="228" spans="1:11">
      <c r="A228" s="2356"/>
      <c r="B228" s="2356"/>
      <c r="C228" s="2356"/>
      <c r="D228" s="2356"/>
      <c r="E228" s="2356"/>
      <c r="F228" s="2356"/>
      <c r="G228" s="2356"/>
      <c r="H228" s="2356"/>
      <c r="I228" s="2356"/>
      <c r="J228" s="2356"/>
      <c r="K228" s="2356"/>
    </row>
    <row r="229" spans="1:11">
      <c r="A229" s="2356"/>
      <c r="B229" s="2356"/>
      <c r="C229" s="2356"/>
      <c r="D229" s="2356"/>
      <c r="E229" s="2356"/>
      <c r="F229" s="2356"/>
      <c r="G229" s="2356"/>
      <c r="H229" s="2356"/>
      <c r="I229" s="2356"/>
      <c r="J229" s="2356"/>
      <c r="K229" s="2356"/>
    </row>
    <row r="230" spans="1:11">
      <c r="A230" s="2356"/>
      <c r="B230" s="2356"/>
      <c r="C230" s="2356"/>
      <c r="D230" s="2356"/>
      <c r="E230" s="2356"/>
      <c r="F230" s="2356"/>
      <c r="G230" s="2356"/>
      <c r="H230" s="2356"/>
      <c r="I230" s="2356"/>
      <c r="J230" s="2356"/>
      <c r="K230" s="2356"/>
    </row>
    <row r="231" spans="1:11">
      <c r="A231" s="2356"/>
      <c r="B231" s="2356"/>
      <c r="C231" s="2356"/>
      <c r="D231" s="2356"/>
      <c r="E231" s="2356"/>
      <c r="F231" s="2356"/>
      <c r="G231" s="2356"/>
      <c r="H231" s="2356"/>
      <c r="I231" s="2356"/>
      <c r="J231" s="2356"/>
      <c r="K231" s="2356"/>
    </row>
    <row r="232" spans="1:11">
      <c r="A232" s="2356"/>
      <c r="B232" s="2356"/>
      <c r="C232" s="2356"/>
      <c r="D232" s="2356"/>
      <c r="E232" s="2356"/>
      <c r="F232" s="2356"/>
      <c r="G232" s="2356"/>
      <c r="H232" s="2356"/>
      <c r="I232" s="2356"/>
      <c r="J232" s="2356"/>
      <c r="K232" s="2356"/>
    </row>
    <row r="233" spans="1:11">
      <c r="A233" s="2356"/>
      <c r="B233" s="2356"/>
      <c r="C233" s="2356"/>
      <c r="D233" s="2356"/>
      <c r="E233" s="2356"/>
      <c r="F233" s="2356"/>
      <c r="G233" s="2356"/>
      <c r="H233" s="2356"/>
      <c r="I233" s="2356"/>
      <c r="J233" s="2356"/>
      <c r="K233" s="2356"/>
    </row>
    <row r="234" spans="1:11">
      <c r="A234" s="2356"/>
      <c r="B234" s="2356"/>
      <c r="C234" s="2356"/>
      <c r="D234" s="2356"/>
      <c r="E234" s="2356"/>
      <c r="F234" s="2356"/>
      <c r="G234" s="2356"/>
      <c r="H234" s="2356"/>
      <c r="I234" s="2356"/>
      <c r="J234" s="2356"/>
      <c r="K234" s="2356"/>
    </row>
    <row r="235" spans="1:11">
      <c r="A235" s="2356"/>
      <c r="B235" s="2356"/>
      <c r="C235" s="2356"/>
      <c r="D235" s="2356"/>
      <c r="E235" s="2356"/>
      <c r="F235" s="2356"/>
      <c r="G235" s="2356"/>
      <c r="H235" s="2356"/>
      <c r="I235" s="2356"/>
      <c r="J235" s="2356"/>
      <c r="K235" s="2356"/>
    </row>
    <row r="236" spans="1:11">
      <c r="A236" s="2356"/>
      <c r="B236" s="2356"/>
      <c r="C236" s="2356"/>
      <c r="D236" s="2356"/>
      <c r="E236" s="2356"/>
      <c r="F236" s="2356"/>
      <c r="G236" s="2356"/>
      <c r="H236" s="2356"/>
      <c r="I236" s="2356"/>
      <c r="J236" s="2356"/>
      <c r="K236" s="2356"/>
    </row>
    <row r="237" spans="1:11">
      <c r="A237" s="2356"/>
      <c r="B237" s="2356"/>
      <c r="C237" s="2356"/>
      <c r="D237" s="2356"/>
      <c r="E237" s="2356"/>
      <c r="F237" s="2356"/>
      <c r="G237" s="2356"/>
      <c r="H237" s="2356"/>
      <c r="I237" s="2356"/>
      <c r="J237" s="2356"/>
      <c r="K237" s="2356"/>
    </row>
    <row r="238" spans="1:11">
      <c r="A238" s="2356"/>
      <c r="B238" s="2356"/>
      <c r="C238" s="2356"/>
      <c r="D238" s="2356"/>
      <c r="E238" s="2356"/>
      <c r="F238" s="2356"/>
      <c r="G238" s="2356"/>
      <c r="H238" s="2356"/>
      <c r="I238" s="2356"/>
      <c r="J238" s="2356"/>
      <c r="K238" s="2356"/>
    </row>
    <row r="239" spans="1:11">
      <c r="A239" s="2356"/>
      <c r="B239" s="2356"/>
      <c r="C239" s="2356"/>
      <c r="D239" s="2356"/>
      <c r="E239" s="2356"/>
      <c r="F239" s="2356"/>
      <c r="G239" s="2356"/>
      <c r="H239" s="2356"/>
      <c r="I239" s="2356"/>
      <c r="J239" s="2356"/>
      <c r="K239" s="2356"/>
    </row>
    <row r="240" spans="1:11">
      <c r="A240" s="2356"/>
      <c r="B240" s="2356"/>
      <c r="C240" s="2356"/>
      <c r="D240" s="2356"/>
      <c r="E240" s="2356"/>
      <c r="F240" s="2356"/>
      <c r="G240" s="2356"/>
      <c r="H240" s="2356"/>
      <c r="I240" s="2356"/>
      <c r="J240" s="2356"/>
      <c r="K240" s="2356"/>
    </row>
    <row r="241" spans="1:11">
      <c r="A241" s="2356"/>
      <c r="B241" s="2356"/>
      <c r="C241" s="2356"/>
      <c r="D241" s="2356"/>
      <c r="E241" s="2356"/>
      <c r="F241" s="2356"/>
      <c r="G241" s="2356"/>
      <c r="H241" s="2356"/>
      <c r="I241" s="2356"/>
      <c r="J241" s="2356"/>
      <c r="K241" s="2356"/>
    </row>
    <row r="242" spans="1:11">
      <c r="A242" s="2356"/>
      <c r="B242" s="2356"/>
      <c r="C242" s="2356"/>
      <c r="D242" s="2356"/>
      <c r="E242" s="2356"/>
      <c r="F242" s="2356"/>
      <c r="G242" s="2356"/>
      <c r="H242" s="2356"/>
      <c r="I242" s="2356"/>
      <c r="J242" s="2356"/>
      <c r="K242" s="2356"/>
    </row>
    <row r="243" spans="1:11">
      <c r="A243" s="2356"/>
      <c r="B243" s="2356"/>
      <c r="C243" s="2356"/>
      <c r="D243" s="2356"/>
      <c r="E243" s="2356"/>
      <c r="F243" s="2356"/>
      <c r="G243" s="2356"/>
      <c r="H243" s="2356"/>
      <c r="I243" s="2356"/>
      <c r="J243" s="2356"/>
      <c r="K243" s="2356"/>
    </row>
    <row r="244" spans="1:11">
      <c r="A244" s="2356"/>
      <c r="B244" s="2356"/>
      <c r="C244" s="2356"/>
      <c r="D244" s="2356"/>
      <c r="E244" s="2356"/>
      <c r="F244" s="2356"/>
      <c r="G244" s="2356"/>
      <c r="H244" s="2356"/>
      <c r="I244" s="2356"/>
      <c r="J244" s="2356"/>
      <c r="K244" s="2356"/>
    </row>
    <row r="245" spans="1:11">
      <c r="A245" s="2356"/>
      <c r="B245" s="2356"/>
      <c r="C245" s="2356"/>
      <c r="D245" s="2356"/>
      <c r="E245" s="2356"/>
      <c r="F245" s="2356"/>
      <c r="G245" s="2356"/>
      <c r="H245" s="2356"/>
      <c r="I245" s="2356"/>
      <c r="J245" s="2356"/>
      <c r="K245" s="2356"/>
    </row>
    <row r="246" spans="1:11">
      <c r="A246" s="2356"/>
      <c r="B246" s="2356"/>
      <c r="C246" s="2356"/>
      <c r="D246" s="2356"/>
      <c r="E246" s="2356"/>
      <c r="F246" s="2356"/>
      <c r="G246" s="2356"/>
      <c r="H246" s="2356"/>
      <c r="I246" s="2356"/>
      <c r="J246" s="2356"/>
      <c r="K246" s="2356"/>
    </row>
    <row r="247" spans="1:11">
      <c r="A247" s="2356"/>
      <c r="B247" s="2356"/>
      <c r="C247" s="2356"/>
      <c r="D247" s="2356"/>
      <c r="E247" s="2356"/>
      <c r="F247" s="2356"/>
      <c r="G247" s="2356"/>
      <c r="H247" s="2356"/>
      <c r="I247" s="2356"/>
      <c r="J247" s="2356"/>
      <c r="K247" s="2356"/>
    </row>
    <row r="248" spans="1:11">
      <c r="A248" s="2356"/>
      <c r="B248" s="2356"/>
      <c r="C248" s="2356"/>
      <c r="D248" s="2356"/>
      <c r="E248" s="2356"/>
      <c r="F248" s="2356"/>
      <c r="G248" s="2356"/>
      <c r="H248" s="2356"/>
      <c r="I248" s="2356"/>
      <c r="J248" s="2356"/>
      <c r="K248" s="2356"/>
    </row>
    <row r="249" spans="1:11">
      <c r="A249" s="2356"/>
      <c r="B249" s="2356"/>
      <c r="C249" s="2356"/>
      <c r="D249" s="2356"/>
      <c r="E249" s="2356"/>
      <c r="F249" s="2356"/>
      <c r="G249" s="2356"/>
      <c r="H249" s="2356"/>
      <c r="I249" s="2356"/>
      <c r="J249" s="2356"/>
      <c r="K249" s="2356"/>
    </row>
    <row r="250" spans="1:11">
      <c r="A250" s="2356"/>
      <c r="B250" s="2356"/>
      <c r="C250" s="2356"/>
      <c r="D250" s="2356"/>
      <c r="E250" s="2356"/>
      <c r="F250" s="2356"/>
      <c r="G250" s="2356"/>
      <c r="H250" s="2356"/>
      <c r="I250" s="2356"/>
      <c r="J250" s="2356"/>
      <c r="K250" s="2356"/>
    </row>
    <row r="251" spans="1:11">
      <c r="A251" s="2356"/>
      <c r="B251" s="2356"/>
      <c r="C251" s="2356"/>
      <c r="D251" s="2356"/>
      <c r="E251" s="2356"/>
      <c r="F251" s="2356"/>
      <c r="G251" s="2356"/>
      <c r="H251" s="2356"/>
      <c r="I251" s="2356"/>
      <c r="J251" s="2356"/>
      <c r="K251" s="2356"/>
    </row>
    <row r="252" spans="1:11">
      <c r="A252" s="2356"/>
      <c r="B252" s="2356"/>
      <c r="C252" s="2356"/>
      <c r="D252" s="2356"/>
      <c r="E252" s="2356"/>
      <c r="F252" s="2356"/>
      <c r="G252" s="2356"/>
      <c r="H252" s="2356"/>
      <c r="I252" s="2356"/>
      <c r="J252" s="2356"/>
      <c r="K252" s="2356"/>
    </row>
    <row r="253" spans="1:11">
      <c r="A253" s="2356"/>
      <c r="B253" s="2356"/>
      <c r="C253" s="2356"/>
      <c r="D253" s="2356"/>
      <c r="E253" s="2356"/>
      <c r="F253" s="2356"/>
      <c r="G253" s="2356"/>
      <c r="H253" s="2356"/>
      <c r="I253" s="2356"/>
      <c r="J253" s="2356"/>
      <c r="K253" s="2356"/>
    </row>
    <row r="254" spans="1:11">
      <c r="A254" s="2356"/>
      <c r="B254" s="2356"/>
      <c r="C254" s="2356"/>
      <c r="D254" s="2356"/>
      <c r="E254" s="2356"/>
      <c r="F254" s="2356"/>
      <c r="G254" s="2356"/>
      <c r="H254" s="2356"/>
      <c r="I254" s="2356"/>
      <c r="J254" s="2356"/>
      <c r="K254" s="2356"/>
    </row>
    <row r="255" spans="1:11">
      <c r="A255" s="2356"/>
      <c r="B255" s="2356"/>
      <c r="C255" s="2356"/>
      <c r="D255" s="2356"/>
      <c r="E255" s="2356"/>
      <c r="F255" s="2356"/>
      <c r="G255" s="2356"/>
      <c r="H255" s="2356"/>
      <c r="I255" s="2356"/>
      <c r="J255" s="2356"/>
      <c r="K255" s="2356"/>
    </row>
    <row r="256" spans="1:11">
      <c r="A256" s="2356"/>
      <c r="B256" s="2356"/>
      <c r="C256" s="2356"/>
      <c r="D256" s="2356"/>
      <c r="E256" s="2356"/>
      <c r="F256" s="2356"/>
      <c r="G256" s="2356"/>
      <c r="H256" s="2356"/>
      <c r="I256" s="2356"/>
      <c r="J256" s="2356"/>
      <c r="K256" s="2356"/>
    </row>
    <row r="257" spans="1:11">
      <c r="A257" s="2356"/>
      <c r="B257" s="2356"/>
      <c r="C257" s="2356"/>
      <c r="D257" s="2356"/>
      <c r="E257" s="2356"/>
      <c r="F257" s="2356"/>
      <c r="G257" s="2356"/>
      <c r="H257" s="2356"/>
      <c r="I257" s="2356"/>
      <c r="J257" s="2356"/>
      <c r="K257" s="2356"/>
    </row>
    <row r="258" spans="1:11">
      <c r="A258" s="2356"/>
      <c r="B258" s="2356"/>
      <c r="C258" s="2356"/>
      <c r="D258" s="2356"/>
      <c r="E258" s="2356"/>
      <c r="F258" s="2356"/>
      <c r="G258" s="2356"/>
      <c r="H258" s="2356"/>
      <c r="I258" s="2356"/>
      <c r="J258" s="2356"/>
      <c r="K258" s="2356"/>
    </row>
    <row r="259" spans="1:11">
      <c r="A259" s="2356"/>
      <c r="B259" s="2356"/>
      <c r="C259" s="2356"/>
      <c r="D259" s="2356"/>
      <c r="E259" s="2356"/>
      <c r="F259" s="2356"/>
      <c r="G259" s="2356"/>
      <c r="H259" s="2356"/>
      <c r="I259" s="2356"/>
      <c r="J259" s="2356"/>
      <c r="K259" s="2356"/>
    </row>
    <row r="260" spans="1:11">
      <c r="A260" s="2356"/>
      <c r="B260" s="2356"/>
      <c r="C260" s="2356"/>
      <c r="D260" s="2356"/>
      <c r="E260" s="2356"/>
      <c r="F260" s="2356"/>
      <c r="G260" s="2356"/>
      <c r="H260" s="2356"/>
      <c r="I260" s="2356"/>
      <c r="J260" s="2356"/>
      <c r="K260" s="2356"/>
    </row>
    <row r="261" spans="1:11">
      <c r="A261" s="2356"/>
      <c r="B261" s="2356"/>
      <c r="C261" s="2356"/>
      <c r="D261" s="2356"/>
      <c r="E261" s="2356"/>
      <c r="F261" s="2356"/>
      <c r="G261" s="2356"/>
      <c r="H261" s="2356"/>
      <c r="I261" s="2356"/>
      <c r="J261" s="2356"/>
      <c r="K261" s="2356"/>
    </row>
    <row r="262" spans="1:11">
      <c r="A262" s="2356"/>
      <c r="B262" s="2356"/>
      <c r="C262" s="2356"/>
      <c r="D262" s="2356"/>
      <c r="E262" s="2356"/>
      <c r="F262" s="2356"/>
      <c r="G262" s="2356"/>
      <c r="H262" s="2356"/>
      <c r="I262" s="2356"/>
      <c r="J262" s="2356"/>
      <c r="K262" s="2356"/>
    </row>
    <row r="263" spans="1:11">
      <c r="A263" s="2356"/>
      <c r="B263" s="2356"/>
      <c r="C263" s="2356"/>
      <c r="D263" s="2356"/>
      <c r="E263" s="2356"/>
      <c r="F263" s="2356"/>
      <c r="G263" s="2356"/>
      <c r="H263" s="2356"/>
      <c r="I263" s="2356"/>
      <c r="J263" s="2356"/>
      <c r="K263" s="2356"/>
    </row>
    <row r="264" spans="1:11">
      <c r="A264" s="2356"/>
      <c r="B264" s="2356"/>
      <c r="C264" s="2356"/>
      <c r="D264" s="2356"/>
      <c r="E264" s="2356"/>
      <c r="F264" s="2356"/>
      <c r="G264" s="2356"/>
      <c r="H264" s="2356"/>
      <c r="I264" s="2356"/>
      <c r="J264" s="2356"/>
      <c r="K264" s="2356"/>
    </row>
    <row r="265" spans="1:11">
      <c r="A265" s="2356"/>
      <c r="B265" s="2356"/>
      <c r="C265" s="2356"/>
      <c r="D265" s="2356"/>
      <c r="E265" s="2356"/>
      <c r="F265" s="2356"/>
      <c r="G265" s="2356"/>
      <c r="H265" s="2356"/>
      <c r="I265" s="2356"/>
      <c r="J265" s="2356"/>
      <c r="K265" s="2356"/>
    </row>
    <row r="266" spans="1:11">
      <c r="A266" s="2356"/>
      <c r="B266" s="2356"/>
      <c r="C266" s="2356"/>
      <c r="D266" s="2356"/>
      <c r="E266" s="2356"/>
      <c r="F266" s="2356"/>
      <c r="G266" s="2356"/>
      <c r="H266" s="2356"/>
      <c r="I266" s="2356"/>
      <c r="J266" s="2356"/>
      <c r="K266" s="2356"/>
    </row>
    <row r="267" spans="1:11">
      <c r="A267" s="2356"/>
      <c r="B267" s="2356"/>
      <c r="C267" s="2356"/>
      <c r="D267" s="2356"/>
      <c r="E267" s="2356"/>
      <c r="F267" s="2356"/>
      <c r="G267" s="2356"/>
      <c r="H267" s="2356"/>
      <c r="I267" s="2356"/>
      <c r="J267" s="2356"/>
      <c r="K267" s="2356"/>
    </row>
    <row r="268" spans="1:11">
      <c r="A268" s="2356"/>
      <c r="B268" s="2356"/>
      <c r="C268" s="2356"/>
      <c r="D268" s="2356"/>
      <c r="E268" s="2356"/>
      <c r="F268" s="2356"/>
      <c r="G268" s="2356"/>
      <c r="H268" s="2356"/>
      <c r="I268" s="2356"/>
      <c r="J268" s="2356"/>
      <c r="K268" s="2356"/>
    </row>
    <row r="269" spans="1:11">
      <c r="A269" s="2356"/>
      <c r="B269" s="2356"/>
      <c r="C269" s="2356"/>
      <c r="D269" s="2356"/>
      <c r="E269" s="2356"/>
      <c r="F269" s="2356"/>
      <c r="G269" s="2356"/>
      <c r="H269" s="2356"/>
      <c r="I269" s="2356"/>
      <c r="J269" s="2356"/>
      <c r="K269" s="2356"/>
    </row>
    <row r="270" spans="1:11">
      <c r="A270" s="2356"/>
      <c r="B270" s="2356"/>
      <c r="C270" s="2356"/>
      <c r="D270" s="2356"/>
      <c r="E270" s="2356"/>
      <c r="F270" s="2356"/>
      <c r="G270" s="2356"/>
      <c r="H270" s="2356"/>
      <c r="I270" s="2356"/>
      <c r="J270" s="2356"/>
      <c r="K270" s="2356"/>
    </row>
    <row r="271" spans="1:11">
      <c r="A271" s="2356"/>
      <c r="B271" s="2356"/>
      <c r="C271" s="2356"/>
      <c r="D271" s="2356"/>
      <c r="E271" s="2356"/>
      <c r="F271" s="2356"/>
      <c r="G271" s="2356"/>
      <c r="H271" s="2356"/>
      <c r="I271" s="2356"/>
      <c r="J271" s="2356"/>
      <c r="K271" s="2356"/>
    </row>
    <row r="272" spans="1:11">
      <c r="A272" s="2356"/>
      <c r="B272" s="2356"/>
      <c r="C272" s="2356"/>
      <c r="D272" s="2356"/>
      <c r="E272" s="2356"/>
      <c r="F272" s="2356"/>
      <c r="G272" s="2356"/>
      <c r="H272" s="2356"/>
      <c r="I272" s="2356"/>
      <c r="J272" s="2356"/>
      <c r="K272" s="2356"/>
    </row>
    <row r="273" spans="1:11">
      <c r="A273" s="2356"/>
      <c r="B273" s="2356"/>
      <c r="C273" s="2356"/>
      <c r="D273" s="2356"/>
      <c r="E273" s="2356"/>
      <c r="F273" s="2356"/>
      <c r="G273" s="2356"/>
      <c r="H273" s="2356"/>
      <c r="I273" s="2356"/>
      <c r="J273" s="2356"/>
      <c r="K273" s="2356"/>
    </row>
    <row r="274" spans="1:11">
      <c r="A274" s="2356"/>
      <c r="B274" s="2356"/>
      <c r="C274" s="2356"/>
      <c r="D274" s="2356"/>
      <c r="E274" s="2356"/>
      <c r="F274" s="2356"/>
      <c r="G274" s="2356"/>
      <c r="H274" s="2356"/>
      <c r="I274" s="2356"/>
      <c r="J274" s="2356"/>
      <c r="K274" s="2356"/>
    </row>
    <row r="275" spans="1:11">
      <c r="A275" s="2356"/>
      <c r="B275" s="2356"/>
      <c r="C275" s="2356"/>
      <c r="D275" s="2356"/>
      <c r="E275" s="2356"/>
      <c r="F275" s="2356"/>
      <c r="G275" s="2356"/>
      <c r="H275" s="2356"/>
      <c r="I275" s="2356"/>
      <c r="J275" s="2356"/>
      <c r="K275" s="2356"/>
    </row>
    <row r="276" spans="1:11">
      <c r="A276" s="2356"/>
      <c r="B276" s="2356"/>
      <c r="C276" s="2356"/>
      <c r="D276" s="2356"/>
      <c r="E276" s="2356"/>
      <c r="F276" s="2356"/>
      <c r="G276" s="2356"/>
      <c r="H276" s="2356"/>
      <c r="I276" s="2356"/>
      <c r="J276" s="2356"/>
      <c r="K276" s="2356"/>
    </row>
    <row r="277" spans="1:11">
      <c r="A277" s="2356"/>
      <c r="B277" s="2356"/>
      <c r="C277" s="2356"/>
      <c r="D277" s="2356"/>
      <c r="E277" s="2356"/>
      <c r="F277" s="2356"/>
      <c r="G277" s="2356"/>
      <c r="H277" s="2356"/>
      <c r="I277" s="2356"/>
      <c r="J277" s="2356"/>
      <c r="K277" s="2356"/>
    </row>
    <row r="278" spans="1:11">
      <c r="A278" s="2356"/>
      <c r="B278" s="2356"/>
      <c r="C278" s="2356"/>
      <c r="D278" s="2356"/>
      <c r="E278" s="2356"/>
      <c r="F278" s="2356"/>
      <c r="G278" s="2356"/>
      <c r="H278" s="2356"/>
      <c r="I278" s="2356"/>
      <c r="J278" s="2356"/>
      <c r="K278" s="2356"/>
    </row>
    <row r="279" spans="1:11">
      <c r="A279" s="2356"/>
      <c r="B279" s="2356"/>
      <c r="C279" s="2356"/>
      <c r="D279" s="2356"/>
      <c r="E279" s="2356"/>
      <c r="F279" s="2356"/>
      <c r="G279" s="2356"/>
      <c r="H279" s="2356"/>
      <c r="I279" s="2356"/>
      <c r="J279" s="2356"/>
      <c r="K279" s="2356"/>
    </row>
    <row r="280" spans="1:11">
      <c r="A280" s="2356"/>
      <c r="B280" s="2356"/>
      <c r="C280" s="2356"/>
      <c r="D280" s="2356"/>
      <c r="E280" s="2356"/>
      <c r="F280" s="2356"/>
      <c r="G280" s="2356"/>
      <c r="H280" s="2356"/>
      <c r="I280" s="2356"/>
      <c r="J280" s="2356"/>
      <c r="K280" s="2356"/>
    </row>
    <row r="281" spans="1:11">
      <c r="A281" s="2356"/>
      <c r="B281" s="2356"/>
      <c r="C281" s="2356"/>
      <c r="D281" s="2356"/>
      <c r="E281" s="2356"/>
      <c r="F281" s="2356"/>
      <c r="G281" s="2356"/>
      <c r="H281" s="2356"/>
      <c r="I281" s="2356"/>
      <c r="J281" s="2356"/>
      <c r="K281" s="2356"/>
    </row>
    <row r="282" spans="1:11">
      <c r="A282" s="2356"/>
      <c r="B282" s="2356"/>
      <c r="C282" s="2356"/>
      <c r="D282" s="2356"/>
      <c r="E282" s="2356"/>
      <c r="F282" s="2356"/>
      <c r="G282" s="2356"/>
      <c r="H282" s="2356"/>
      <c r="I282" s="2356"/>
      <c r="J282" s="2356"/>
      <c r="K282" s="2356"/>
    </row>
    <row r="283" spans="1:11">
      <c r="A283" s="2356"/>
      <c r="B283" s="2356"/>
      <c r="C283" s="2356"/>
      <c r="D283" s="2356"/>
      <c r="E283" s="2356"/>
      <c r="F283" s="2356"/>
      <c r="G283" s="2356"/>
      <c r="H283" s="2356"/>
      <c r="I283" s="2356"/>
      <c r="J283" s="2356"/>
      <c r="K283" s="2356"/>
    </row>
    <row r="284" spans="1:11">
      <c r="A284" s="2356"/>
      <c r="B284" s="2356"/>
      <c r="C284" s="2356"/>
      <c r="D284" s="2356"/>
      <c r="E284" s="2356"/>
      <c r="F284" s="2356"/>
      <c r="G284" s="2356"/>
      <c r="H284" s="2356"/>
      <c r="I284" s="2356"/>
      <c r="J284" s="2356"/>
      <c r="K284" s="2356"/>
    </row>
    <row r="285" spans="1:11">
      <c r="A285" s="2356"/>
      <c r="B285" s="2356"/>
      <c r="C285" s="2356"/>
      <c r="D285" s="2356"/>
      <c r="E285" s="2356"/>
      <c r="F285" s="2356"/>
      <c r="G285" s="2356"/>
      <c r="H285" s="2356"/>
      <c r="I285" s="2356"/>
      <c r="J285" s="2356"/>
      <c r="K285" s="2356"/>
    </row>
    <row r="286" spans="1:11">
      <c r="A286" s="2356"/>
      <c r="B286" s="2356"/>
      <c r="C286" s="2356"/>
      <c r="D286" s="2356"/>
      <c r="E286" s="2356"/>
      <c r="F286" s="2356"/>
      <c r="G286" s="2356"/>
      <c r="H286" s="2356"/>
      <c r="I286" s="2356"/>
      <c r="J286" s="2356"/>
      <c r="K286" s="2356"/>
    </row>
    <row r="287" spans="1:11">
      <c r="A287" s="2356"/>
      <c r="B287" s="2356"/>
      <c r="C287" s="2356"/>
      <c r="D287" s="2356"/>
      <c r="E287" s="2356"/>
      <c r="F287" s="2356"/>
      <c r="G287" s="2356"/>
      <c r="H287" s="2356"/>
      <c r="I287" s="2356"/>
      <c r="J287" s="2356"/>
      <c r="K287" s="2356"/>
    </row>
    <row r="288" spans="1:11">
      <c r="A288" s="2356"/>
      <c r="B288" s="2356"/>
      <c r="C288" s="2356"/>
      <c r="D288" s="2356"/>
      <c r="E288" s="2356"/>
      <c r="F288" s="2356"/>
      <c r="G288" s="2356"/>
      <c r="H288" s="2356"/>
      <c r="I288" s="2356"/>
      <c r="J288" s="2356"/>
      <c r="K288" s="2356"/>
    </row>
    <row r="289" spans="1:11">
      <c r="A289" s="2356"/>
      <c r="B289" s="2356"/>
      <c r="C289" s="2356"/>
      <c r="D289" s="2356"/>
      <c r="E289" s="2356"/>
      <c r="F289" s="2356"/>
      <c r="G289" s="2356"/>
      <c r="H289" s="2356"/>
      <c r="I289" s="2356"/>
      <c r="J289" s="2356"/>
      <c r="K289" s="2356"/>
    </row>
    <row r="290" spans="1:11">
      <c r="A290" s="2356"/>
      <c r="B290" s="2356"/>
      <c r="C290" s="2356"/>
      <c r="D290" s="2356"/>
      <c r="E290" s="2356"/>
      <c r="F290" s="2356"/>
      <c r="G290" s="2356"/>
      <c r="H290" s="2356"/>
      <c r="I290" s="2356"/>
      <c r="J290" s="2356"/>
      <c r="K290" s="2356"/>
    </row>
    <row r="291" spans="1:11">
      <c r="A291" s="2356"/>
      <c r="B291" s="2356"/>
      <c r="C291" s="2356"/>
      <c r="D291" s="2356"/>
      <c r="E291" s="2356"/>
      <c r="F291" s="2356"/>
      <c r="G291" s="2356"/>
      <c r="H291" s="2356"/>
      <c r="I291" s="2356"/>
      <c r="J291" s="2356"/>
      <c r="K291" s="2356"/>
    </row>
    <row r="292" spans="1:11">
      <c r="A292" s="2356"/>
      <c r="B292" s="2356"/>
      <c r="C292" s="2356"/>
      <c r="D292" s="2356"/>
      <c r="E292" s="2356"/>
      <c r="F292" s="2356"/>
      <c r="G292" s="2356"/>
      <c r="H292" s="2356"/>
      <c r="I292" s="2356"/>
      <c r="J292" s="2356"/>
      <c r="K292" s="2356"/>
    </row>
    <row r="293" spans="1:11">
      <c r="A293" s="2356"/>
      <c r="B293" s="2356"/>
      <c r="C293" s="2356"/>
      <c r="D293" s="2356"/>
      <c r="E293" s="2356"/>
      <c r="F293" s="2356"/>
      <c r="G293" s="2356"/>
      <c r="H293" s="2356"/>
      <c r="I293" s="2356"/>
      <c r="J293" s="2356"/>
      <c r="K293" s="2356"/>
    </row>
    <row r="294" spans="1:11">
      <c r="A294" s="2356"/>
      <c r="B294" s="2356"/>
      <c r="C294" s="2356"/>
      <c r="D294" s="2356"/>
      <c r="E294" s="2356"/>
      <c r="F294" s="2356"/>
      <c r="G294" s="2356"/>
      <c r="H294" s="2356"/>
      <c r="I294" s="2356"/>
      <c r="J294" s="2356"/>
      <c r="K294" s="2356"/>
    </row>
    <row r="295" spans="1:11">
      <c r="A295" s="2356"/>
      <c r="B295" s="2356"/>
      <c r="C295" s="2356"/>
      <c r="D295" s="2356"/>
      <c r="E295" s="2356"/>
      <c r="F295" s="2356"/>
      <c r="G295" s="2356"/>
      <c r="H295" s="2356"/>
      <c r="I295" s="2356"/>
      <c r="J295" s="2356"/>
      <c r="K295" s="2356"/>
    </row>
    <row r="296" spans="1:11">
      <c r="A296" s="2356"/>
      <c r="B296" s="2356"/>
      <c r="C296" s="2356"/>
      <c r="D296" s="2356"/>
      <c r="E296" s="2356"/>
      <c r="F296" s="2356"/>
      <c r="G296" s="2356"/>
      <c r="H296" s="2356"/>
      <c r="I296" s="2356"/>
      <c r="J296" s="2356"/>
      <c r="K296" s="2356"/>
    </row>
    <row r="297" spans="1:11">
      <c r="A297" s="2356"/>
      <c r="B297" s="2356"/>
      <c r="C297" s="2356"/>
      <c r="D297" s="2356"/>
      <c r="E297" s="2356"/>
      <c r="F297" s="2356"/>
      <c r="G297" s="2356"/>
      <c r="H297" s="2356"/>
      <c r="I297" s="2356"/>
      <c r="J297" s="2356"/>
      <c r="K297" s="2356"/>
    </row>
    <row r="298" spans="1:11">
      <c r="A298" s="2356"/>
      <c r="B298" s="2356"/>
      <c r="C298" s="2356"/>
      <c r="D298" s="2356"/>
      <c r="E298" s="2356"/>
      <c r="F298" s="2356"/>
      <c r="G298" s="2356"/>
      <c r="H298" s="2356"/>
      <c r="I298" s="2356"/>
      <c r="J298" s="2356"/>
      <c r="K298" s="2356"/>
    </row>
    <row r="299" spans="1:11">
      <c r="A299" s="2356"/>
      <c r="B299" s="2356"/>
      <c r="C299" s="2356"/>
      <c r="D299" s="2356"/>
      <c r="E299" s="2356"/>
      <c r="F299" s="2356"/>
      <c r="G299" s="2356"/>
      <c r="H299" s="2356"/>
      <c r="I299" s="2356"/>
      <c r="J299" s="2356"/>
      <c r="K299" s="2356"/>
    </row>
    <row r="300" spans="1:11">
      <c r="A300" s="2356"/>
      <c r="B300" s="2356"/>
      <c r="C300" s="2356"/>
      <c r="D300" s="2356"/>
      <c r="E300" s="2356"/>
      <c r="F300" s="2356"/>
      <c r="G300" s="2356"/>
      <c r="H300" s="2356"/>
      <c r="I300" s="2356"/>
      <c r="J300" s="2356"/>
      <c r="K300" s="2356"/>
    </row>
    <row r="301" spans="1:11">
      <c r="A301" s="2356"/>
      <c r="B301" s="2356"/>
      <c r="C301" s="2356"/>
      <c r="D301" s="2356"/>
      <c r="E301" s="2356"/>
      <c r="F301" s="2356"/>
      <c r="G301" s="2356"/>
      <c r="H301" s="2356"/>
      <c r="I301" s="2356"/>
      <c r="J301" s="2356"/>
      <c r="K301" s="2356"/>
    </row>
    <row r="302" spans="1:11">
      <c r="A302" s="2356"/>
      <c r="B302" s="2356"/>
      <c r="C302" s="2356"/>
      <c r="D302" s="2356"/>
      <c r="E302" s="2356"/>
      <c r="F302" s="2356"/>
      <c r="G302" s="2356"/>
      <c r="H302" s="2356"/>
      <c r="I302" s="2356"/>
      <c r="J302" s="2356"/>
      <c r="K302" s="2356"/>
    </row>
    <row r="303" spans="1:11">
      <c r="A303" s="2356"/>
      <c r="B303" s="2356"/>
      <c r="C303" s="2356"/>
      <c r="D303" s="2356"/>
      <c r="E303" s="2356"/>
      <c r="F303" s="2356"/>
      <c r="G303" s="2356"/>
      <c r="H303" s="2356"/>
      <c r="I303" s="2356"/>
      <c r="J303" s="2356"/>
      <c r="K303" s="2356"/>
    </row>
    <row r="304" spans="1:11">
      <c r="A304" s="2356"/>
      <c r="B304" s="2356"/>
      <c r="C304" s="2356"/>
      <c r="D304" s="2356"/>
      <c r="E304" s="2356"/>
      <c r="F304" s="2356"/>
      <c r="G304" s="2356"/>
      <c r="H304" s="2356"/>
      <c r="I304" s="2356"/>
      <c r="J304" s="2356"/>
      <c r="K304" s="2356"/>
    </row>
    <row r="305" spans="1:11">
      <c r="A305" s="2356"/>
      <c r="B305" s="2356"/>
      <c r="C305" s="2356"/>
      <c r="D305" s="2356"/>
      <c r="E305" s="2356"/>
      <c r="F305" s="2356"/>
      <c r="G305" s="2356"/>
      <c r="H305" s="2356"/>
      <c r="I305" s="2356"/>
      <c r="J305" s="2356"/>
      <c r="K305" s="2356"/>
    </row>
    <row r="306" spans="1:11">
      <c r="A306" s="2356"/>
      <c r="B306" s="2356"/>
      <c r="C306" s="2356"/>
      <c r="D306" s="2356"/>
      <c r="E306" s="2356"/>
      <c r="F306" s="2356"/>
      <c r="G306" s="2356"/>
      <c r="H306" s="2356"/>
      <c r="I306" s="2356"/>
      <c r="J306" s="2356"/>
      <c r="K306" s="2356"/>
    </row>
    <row r="307" spans="1:11">
      <c r="A307" s="2356"/>
      <c r="B307" s="2356"/>
      <c r="C307" s="2356"/>
      <c r="D307" s="2356"/>
      <c r="E307" s="2356"/>
      <c r="F307" s="2356"/>
      <c r="G307" s="2356"/>
      <c r="H307" s="2356"/>
      <c r="I307" s="2356"/>
      <c r="J307" s="2356"/>
      <c r="K307" s="2356"/>
    </row>
    <row r="308" spans="1:11">
      <c r="A308" s="2356"/>
      <c r="B308" s="2356"/>
      <c r="C308" s="2356"/>
      <c r="D308" s="2356"/>
      <c r="E308" s="2356"/>
      <c r="F308" s="2356"/>
      <c r="G308" s="2356"/>
      <c r="H308" s="2356"/>
      <c r="I308" s="2356"/>
      <c r="J308" s="2356"/>
      <c r="K308" s="2356"/>
    </row>
    <row r="309" spans="1:11">
      <c r="A309" s="2356"/>
      <c r="B309" s="2356"/>
      <c r="C309" s="2356"/>
      <c r="D309" s="2356"/>
      <c r="E309" s="2356"/>
      <c r="F309" s="2356"/>
      <c r="G309" s="2356"/>
      <c r="H309" s="2356"/>
      <c r="I309" s="2356"/>
      <c r="J309" s="2356"/>
      <c r="K309" s="2356"/>
    </row>
    <row r="310" spans="1:11">
      <c r="A310" s="2356"/>
      <c r="B310" s="2356"/>
      <c r="C310" s="2356"/>
      <c r="D310" s="2356"/>
      <c r="E310" s="2356"/>
      <c r="F310" s="2356"/>
      <c r="G310" s="2356"/>
      <c r="H310" s="2356"/>
      <c r="I310" s="2356"/>
      <c r="J310" s="2356"/>
      <c r="K310" s="2356"/>
    </row>
    <row r="311" spans="1:11">
      <c r="A311" s="2356"/>
      <c r="B311" s="2356"/>
      <c r="C311" s="2356"/>
      <c r="D311" s="2356"/>
      <c r="E311" s="2356"/>
      <c r="F311" s="2356"/>
      <c r="G311" s="2356"/>
      <c r="H311" s="2356"/>
      <c r="I311" s="2356"/>
      <c r="J311" s="2356"/>
      <c r="K311" s="2356"/>
    </row>
    <row r="312" spans="1:11">
      <c r="A312" s="2356"/>
      <c r="B312" s="2356"/>
      <c r="C312" s="2356"/>
      <c r="D312" s="2356"/>
      <c r="E312" s="2356"/>
      <c r="F312" s="2356"/>
      <c r="G312" s="2356"/>
      <c r="H312" s="2356"/>
      <c r="I312" s="2356"/>
      <c r="J312" s="2356"/>
      <c r="K312" s="2356"/>
    </row>
    <row r="313" spans="1:11">
      <c r="A313" s="2356"/>
      <c r="B313" s="2356"/>
      <c r="C313" s="2356"/>
      <c r="D313" s="2356"/>
      <c r="E313" s="2356"/>
      <c r="F313" s="2356"/>
      <c r="G313" s="2356"/>
      <c r="H313" s="2356"/>
      <c r="I313" s="2356"/>
      <c r="J313" s="2356"/>
      <c r="K313" s="2356"/>
    </row>
    <row r="314" spans="1:11">
      <c r="A314" s="2356"/>
      <c r="B314" s="2356"/>
      <c r="C314" s="2356"/>
      <c r="D314" s="2356"/>
      <c r="E314" s="2356"/>
      <c r="F314" s="2356"/>
      <c r="G314" s="2356"/>
      <c r="H314" s="2356"/>
      <c r="I314" s="2356"/>
      <c r="J314" s="2356"/>
      <c r="K314" s="2356"/>
    </row>
    <row r="315" spans="1:11">
      <c r="A315" s="2356"/>
      <c r="B315" s="2356"/>
      <c r="C315" s="2356"/>
      <c r="D315" s="2356"/>
      <c r="E315" s="2356"/>
      <c r="F315" s="2356"/>
      <c r="G315" s="2356"/>
      <c r="H315" s="2356"/>
      <c r="I315" s="2356"/>
      <c r="J315" s="2356"/>
      <c r="K315" s="2356"/>
    </row>
    <row r="316" spans="1:11">
      <c r="A316" s="2356"/>
      <c r="B316" s="2356"/>
      <c r="C316" s="2356"/>
      <c r="D316" s="2356"/>
      <c r="E316" s="2356"/>
      <c r="F316" s="2356"/>
      <c r="G316" s="2356"/>
      <c r="H316" s="2356"/>
      <c r="I316" s="2356"/>
      <c r="J316" s="2356"/>
      <c r="K316" s="2356"/>
    </row>
    <row r="317" spans="1:11">
      <c r="A317" s="2356"/>
      <c r="B317" s="2356"/>
      <c r="C317" s="2356"/>
      <c r="D317" s="2356"/>
      <c r="E317" s="2356"/>
      <c r="F317" s="2356"/>
      <c r="G317" s="2356"/>
      <c r="H317" s="2356"/>
      <c r="I317" s="2356"/>
      <c r="J317" s="2356"/>
      <c r="K317" s="2356"/>
    </row>
    <row r="318" spans="1:11">
      <c r="A318" s="2356"/>
      <c r="B318" s="2356"/>
      <c r="C318" s="2356"/>
      <c r="D318" s="2356"/>
      <c r="E318" s="2356"/>
      <c r="F318" s="2356"/>
      <c r="G318" s="2356"/>
      <c r="H318" s="2356"/>
      <c r="I318" s="2356"/>
      <c r="J318" s="2356"/>
      <c r="K318" s="2356"/>
    </row>
    <row r="319" spans="1:11">
      <c r="A319" s="2356"/>
      <c r="B319" s="2356"/>
      <c r="C319" s="2356"/>
      <c r="D319" s="2356"/>
      <c r="E319" s="2356"/>
      <c r="F319" s="2356"/>
      <c r="G319" s="2356"/>
      <c r="H319" s="2356"/>
      <c r="I319" s="2356"/>
      <c r="J319" s="2356"/>
      <c r="K319" s="2356"/>
    </row>
    <row r="320" spans="1:11">
      <c r="A320" s="2356"/>
      <c r="B320" s="2356"/>
      <c r="C320" s="2356"/>
      <c r="D320" s="2356"/>
      <c r="E320" s="2356"/>
      <c r="F320" s="2356"/>
      <c r="G320" s="2356"/>
      <c r="H320" s="2356"/>
      <c r="I320" s="2356"/>
      <c r="J320" s="2356"/>
      <c r="K320" s="2356"/>
    </row>
    <row r="321" spans="1:11">
      <c r="A321" s="2356"/>
      <c r="B321" s="2356"/>
      <c r="C321" s="2356"/>
      <c r="D321" s="2356"/>
      <c r="E321" s="2356"/>
      <c r="F321" s="2356"/>
      <c r="G321" s="2356"/>
      <c r="H321" s="2356"/>
      <c r="I321" s="2356"/>
      <c r="J321" s="2356"/>
      <c r="K321" s="2356"/>
    </row>
    <row r="322" spans="1:11">
      <c r="A322" s="2356"/>
      <c r="B322" s="2356"/>
      <c r="C322" s="2356"/>
      <c r="D322" s="2356"/>
      <c r="E322" s="2356"/>
      <c r="F322" s="2356"/>
      <c r="G322" s="2356"/>
      <c r="H322" s="2356"/>
      <c r="I322" s="2356"/>
      <c r="J322" s="2356"/>
      <c r="K322" s="2356"/>
    </row>
    <row r="323" spans="1:11">
      <c r="A323" s="2356"/>
      <c r="B323" s="2356"/>
      <c r="C323" s="2356"/>
      <c r="D323" s="2356"/>
      <c r="E323" s="2356"/>
      <c r="F323" s="2356"/>
      <c r="G323" s="2356"/>
      <c r="H323" s="2356"/>
      <c r="I323" s="2356"/>
      <c r="J323" s="2356"/>
      <c r="K323" s="2356"/>
    </row>
    <row r="324" spans="1:11">
      <c r="A324" s="2356"/>
      <c r="B324" s="2356"/>
      <c r="C324" s="2356"/>
      <c r="D324" s="2356"/>
      <c r="E324" s="2356"/>
      <c r="F324" s="2356"/>
      <c r="G324" s="2356"/>
      <c r="H324" s="2356"/>
      <c r="I324" s="2356"/>
      <c r="J324" s="2356"/>
      <c r="K324" s="2356"/>
    </row>
    <row r="325" spans="1:11">
      <c r="A325" s="2356"/>
      <c r="B325" s="2356"/>
      <c r="C325" s="2356"/>
      <c r="D325" s="2356"/>
      <c r="E325" s="2356"/>
      <c r="F325" s="2356"/>
      <c r="G325" s="2356"/>
      <c r="H325" s="2356"/>
      <c r="I325" s="2356"/>
      <c r="J325" s="2356"/>
      <c r="K325" s="2356"/>
    </row>
    <row r="326" spans="1:11">
      <c r="A326" s="2356"/>
      <c r="B326" s="2356"/>
      <c r="C326" s="2356"/>
      <c r="D326" s="2356"/>
      <c r="E326" s="2356"/>
      <c r="F326" s="2356"/>
      <c r="G326" s="2356"/>
      <c r="H326" s="2356"/>
      <c r="I326" s="2356"/>
      <c r="J326" s="2356"/>
      <c r="K326" s="2356"/>
    </row>
    <row r="327" spans="1:11">
      <c r="A327" s="2356"/>
      <c r="B327" s="2356"/>
      <c r="C327" s="2356"/>
      <c r="D327" s="2356"/>
      <c r="E327" s="2356"/>
      <c r="F327" s="2356"/>
      <c r="G327" s="2356"/>
      <c r="H327" s="2356"/>
      <c r="I327" s="2356"/>
      <c r="J327" s="2356"/>
      <c r="K327" s="2356"/>
    </row>
    <row r="328" spans="1:11">
      <c r="A328" s="2356"/>
      <c r="B328" s="2356"/>
      <c r="C328" s="2356"/>
      <c r="D328" s="2356"/>
      <c r="E328" s="2356"/>
      <c r="F328" s="2356"/>
      <c r="G328" s="2356"/>
      <c r="H328" s="2356"/>
      <c r="I328" s="2356"/>
      <c r="J328" s="2356"/>
      <c r="K328" s="2356"/>
    </row>
    <row r="329" spans="1:11">
      <c r="A329" s="2356"/>
      <c r="B329" s="2356"/>
      <c r="C329" s="2356"/>
      <c r="D329" s="2356"/>
      <c r="E329" s="2356"/>
      <c r="F329" s="2356"/>
      <c r="G329" s="2356"/>
      <c r="H329" s="2356"/>
      <c r="I329" s="2356"/>
      <c r="J329" s="2356"/>
      <c r="K329" s="2356"/>
    </row>
    <row r="330" spans="1:11">
      <c r="A330" s="2356"/>
      <c r="B330" s="2356"/>
      <c r="C330" s="2356"/>
      <c r="D330" s="2356"/>
      <c r="E330" s="2356"/>
      <c r="F330" s="2356"/>
      <c r="G330" s="2356"/>
      <c r="H330" s="2356"/>
      <c r="I330" s="2356"/>
      <c r="J330" s="2356"/>
      <c r="K330" s="2356"/>
    </row>
    <row r="331" spans="1:11">
      <c r="A331" s="2356"/>
      <c r="B331" s="2356"/>
      <c r="C331" s="2356"/>
      <c r="D331" s="2356"/>
      <c r="E331" s="2356"/>
      <c r="F331" s="2356"/>
      <c r="G331" s="2356"/>
      <c r="H331" s="2356"/>
      <c r="I331" s="2356"/>
      <c r="J331" s="2356"/>
      <c r="K331" s="2356"/>
    </row>
    <row r="332" spans="1:11">
      <c r="A332" s="2356"/>
      <c r="B332" s="2356"/>
      <c r="C332" s="2356"/>
      <c r="D332" s="2356"/>
      <c r="E332" s="2356"/>
      <c r="F332" s="2356"/>
      <c r="G332" s="2356"/>
      <c r="H332" s="2356"/>
      <c r="I332" s="2356"/>
      <c r="J332" s="2356"/>
      <c r="K332" s="2356"/>
    </row>
    <row r="333" spans="1:11">
      <c r="A333" s="2356"/>
      <c r="B333" s="2356"/>
      <c r="C333" s="2356"/>
      <c r="D333" s="2356"/>
      <c r="E333" s="2356"/>
      <c r="F333" s="2356"/>
      <c r="G333" s="2356"/>
      <c r="H333" s="2356"/>
      <c r="I333" s="2356"/>
      <c r="J333" s="2356"/>
      <c r="K333" s="2356"/>
    </row>
    <row r="334" spans="1:11">
      <c r="A334" s="2356"/>
      <c r="B334" s="2356"/>
      <c r="C334" s="2356"/>
      <c r="D334" s="2356"/>
      <c r="E334" s="2356"/>
      <c r="F334" s="2356"/>
      <c r="G334" s="2356"/>
      <c r="H334" s="2356"/>
      <c r="I334" s="2356"/>
      <c r="J334" s="2356"/>
      <c r="K334" s="2356"/>
    </row>
    <row r="335" spans="1:11">
      <c r="A335" s="2356"/>
      <c r="B335" s="2356"/>
      <c r="C335" s="2356"/>
      <c r="D335" s="2356"/>
      <c r="E335" s="2356"/>
      <c r="F335" s="2356"/>
      <c r="G335" s="2356"/>
      <c r="H335" s="2356"/>
      <c r="I335" s="2356"/>
      <c r="J335" s="2356"/>
      <c r="K335" s="2356"/>
    </row>
    <row r="336" spans="1:11">
      <c r="A336" s="2356"/>
      <c r="B336" s="2356"/>
      <c r="C336" s="2356"/>
      <c r="D336" s="2356"/>
      <c r="E336" s="2356"/>
      <c r="F336" s="2356"/>
      <c r="G336" s="2356"/>
      <c r="H336" s="2356"/>
      <c r="I336" s="2356"/>
      <c r="J336" s="2356"/>
      <c r="K336" s="2356"/>
    </row>
    <row r="337" spans="1:11">
      <c r="A337" s="2356"/>
      <c r="B337" s="2356"/>
      <c r="C337" s="2356"/>
      <c r="D337" s="2356"/>
      <c r="E337" s="2356"/>
      <c r="F337" s="2356"/>
      <c r="G337" s="2356"/>
      <c r="H337" s="2356"/>
      <c r="I337" s="2356"/>
      <c r="J337" s="2356"/>
      <c r="K337" s="2356"/>
    </row>
    <row r="338" spans="1:11">
      <c r="A338" s="2356"/>
      <c r="B338" s="2356"/>
      <c r="C338" s="2356"/>
      <c r="D338" s="2356"/>
      <c r="E338" s="2356"/>
      <c r="F338" s="2356"/>
      <c r="G338" s="2356"/>
      <c r="H338" s="2356"/>
      <c r="I338" s="2356"/>
      <c r="J338" s="2356"/>
      <c r="K338" s="2356"/>
    </row>
    <row r="339" spans="1:11">
      <c r="A339" s="2356"/>
      <c r="B339" s="2356"/>
      <c r="C339" s="2356"/>
      <c r="D339" s="2356"/>
      <c r="E339" s="2356"/>
      <c r="F339" s="2356"/>
      <c r="G339" s="2356"/>
      <c r="H339" s="2356"/>
      <c r="I339" s="2356"/>
      <c r="J339" s="2356"/>
      <c r="K339" s="2356"/>
    </row>
    <row r="340" spans="1:11">
      <c r="A340" s="2356"/>
      <c r="B340" s="2356"/>
      <c r="C340" s="2356"/>
      <c r="D340" s="2356"/>
      <c r="E340" s="2356"/>
      <c r="F340" s="2356"/>
      <c r="G340" s="2356"/>
      <c r="H340" s="2356"/>
      <c r="I340" s="2356"/>
      <c r="J340" s="2356"/>
      <c r="K340" s="2356"/>
    </row>
    <row r="341" spans="1:11">
      <c r="A341" s="2356"/>
      <c r="B341" s="2356"/>
      <c r="C341" s="2356"/>
      <c r="D341" s="2356"/>
      <c r="E341" s="2356"/>
      <c r="F341" s="2356"/>
      <c r="G341" s="2356"/>
      <c r="H341" s="2356"/>
      <c r="I341" s="2356"/>
      <c r="J341" s="2356"/>
      <c r="K341" s="2356"/>
    </row>
    <row r="342" spans="1:11">
      <c r="A342" s="2356"/>
      <c r="B342" s="2356"/>
      <c r="C342" s="2356"/>
      <c r="D342" s="2356"/>
      <c r="E342" s="2356"/>
      <c r="F342" s="2356"/>
      <c r="G342" s="2356"/>
      <c r="H342" s="2356"/>
      <c r="I342" s="2356"/>
      <c r="J342" s="2356"/>
      <c r="K342" s="2356"/>
    </row>
    <row r="343" spans="1:11">
      <c r="A343" s="2356"/>
      <c r="B343" s="2356"/>
      <c r="C343" s="2356"/>
      <c r="D343" s="2356"/>
      <c r="E343" s="2356"/>
      <c r="F343" s="2356"/>
      <c r="G343" s="2356"/>
      <c r="H343" s="2356"/>
      <c r="I343" s="2356"/>
      <c r="J343" s="2356"/>
      <c r="K343" s="2356"/>
    </row>
    <row r="344" spans="1:11">
      <c r="A344" s="2356"/>
      <c r="B344" s="2356"/>
      <c r="C344" s="2356"/>
      <c r="D344" s="2356"/>
      <c r="E344" s="2356"/>
      <c r="F344" s="2356"/>
      <c r="G344" s="2356"/>
      <c r="H344" s="2356"/>
      <c r="I344" s="2356"/>
      <c r="J344" s="2356"/>
      <c r="K344" s="2356"/>
    </row>
    <row r="345" spans="1:11">
      <c r="A345" s="2356"/>
      <c r="B345" s="2356"/>
      <c r="C345" s="2356"/>
      <c r="D345" s="2356"/>
      <c r="E345" s="2356"/>
      <c r="F345" s="2356"/>
      <c r="G345" s="2356"/>
      <c r="H345" s="2356"/>
      <c r="I345" s="2356"/>
      <c r="J345" s="2356"/>
      <c r="K345" s="2356"/>
    </row>
    <row r="346" spans="1:11">
      <c r="A346" s="2356"/>
      <c r="B346" s="2356"/>
      <c r="C346" s="2356"/>
      <c r="D346" s="2356"/>
      <c r="E346" s="2356"/>
      <c r="F346" s="2356"/>
      <c r="G346" s="2356"/>
      <c r="H346" s="2356"/>
      <c r="I346" s="2356"/>
      <c r="J346" s="2356"/>
      <c r="K346" s="2356"/>
    </row>
    <row r="347" spans="1:11">
      <c r="A347" s="2356"/>
      <c r="B347" s="2356"/>
      <c r="C347" s="2356"/>
      <c r="D347" s="2356"/>
      <c r="E347" s="2356"/>
      <c r="F347" s="2356"/>
      <c r="G347" s="2356"/>
      <c r="H347" s="2356"/>
      <c r="I347" s="2356"/>
      <c r="J347" s="2356"/>
      <c r="K347" s="2356"/>
    </row>
    <row r="348" spans="1:11">
      <c r="A348" s="2356"/>
      <c r="B348" s="2356"/>
      <c r="C348" s="2356"/>
      <c r="D348" s="2356"/>
      <c r="E348" s="2356"/>
      <c r="F348" s="2356"/>
      <c r="G348" s="2356"/>
      <c r="H348" s="2356"/>
      <c r="I348" s="2356"/>
      <c r="J348" s="2356"/>
      <c r="K348" s="2356"/>
    </row>
    <row r="349" spans="1:11">
      <c r="A349" s="2356"/>
      <c r="B349" s="2356"/>
      <c r="C349" s="2356"/>
      <c r="D349" s="2356"/>
      <c r="E349" s="2356"/>
      <c r="F349" s="2356"/>
      <c r="G349" s="2356"/>
      <c r="H349" s="2356"/>
      <c r="I349" s="2356"/>
      <c r="J349" s="2356"/>
      <c r="K349" s="2356"/>
    </row>
    <row r="350" spans="1:11">
      <c r="A350" s="2356"/>
      <c r="B350" s="2356"/>
      <c r="C350" s="2356"/>
      <c r="D350" s="2356"/>
      <c r="E350" s="2356"/>
      <c r="F350" s="2356"/>
      <c r="G350" s="2356"/>
      <c r="H350" s="2356"/>
      <c r="I350" s="2356"/>
      <c r="J350" s="2356"/>
      <c r="K350" s="2356"/>
    </row>
    <row r="351" spans="1:11">
      <c r="A351" s="2356"/>
      <c r="B351" s="2356"/>
      <c r="C351" s="2356"/>
      <c r="D351" s="2356"/>
      <c r="E351" s="2356"/>
      <c r="F351" s="2356"/>
      <c r="G351" s="2356"/>
      <c r="H351" s="2356"/>
      <c r="I351" s="2356"/>
      <c r="J351" s="2356"/>
      <c r="K351" s="2356"/>
    </row>
    <row r="352" spans="1:11">
      <c r="A352" s="2356"/>
      <c r="B352" s="2356"/>
      <c r="C352" s="2356"/>
      <c r="D352" s="2356"/>
      <c r="E352" s="2356"/>
      <c r="F352" s="2356"/>
      <c r="G352" s="2356"/>
      <c r="H352" s="2356"/>
      <c r="I352" s="2356"/>
      <c r="J352" s="2356"/>
      <c r="K352" s="2356"/>
    </row>
    <row r="353" spans="1:11">
      <c r="A353" s="2356"/>
      <c r="B353" s="2356"/>
      <c r="C353" s="2356"/>
      <c r="D353" s="2356"/>
      <c r="E353" s="2356"/>
      <c r="F353" s="2356"/>
      <c r="G353" s="2356"/>
      <c r="H353" s="2356"/>
      <c r="I353" s="2356"/>
      <c r="J353" s="2356"/>
      <c r="K353" s="2356"/>
    </row>
    <row r="354" spans="1:11">
      <c r="A354" s="2356"/>
      <c r="B354" s="2356"/>
      <c r="C354" s="2356"/>
      <c r="D354" s="2356"/>
      <c r="E354" s="2356"/>
      <c r="F354" s="2356"/>
      <c r="G354" s="2356"/>
      <c r="H354" s="2356"/>
      <c r="I354" s="2356"/>
      <c r="J354" s="2356"/>
      <c r="K354" s="2356"/>
    </row>
    <row r="355" spans="1:11">
      <c r="A355" s="2356"/>
      <c r="B355" s="2356"/>
      <c r="C355" s="2356"/>
      <c r="D355" s="2356"/>
      <c r="E355" s="2356"/>
      <c r="F355" s="2356"/>
      <c r="G355" s="2356"/>
      <c r="H355" s="2356"/>
      <c r="I355" s="2356"/>
      <c r="J355" s="2356"/>
      <c r="K355" s="2356"/>
    </row>
    <row r="356" spans="1:11">
      <c r="A356" s="2356"/>
      <c r="B356" s="2356"/>
      <c r="C356" s="2356"/>
      <c r="D356" s="2356"/>
      <c r="E356" s="2356"/>
      <c r="F356" s="2356"/>
      <c r="G356" s="2356"/>
      <c r="H356" s="2356"/>
      <c r="I356" s="2356"/>
      <c r="J356" s="2356"/>
      <c r="K356" s="2356"/>
    </row>
    <row r="357" spans="1:11">
      <c r="A357" s="2356"/>
      <c r="B357" s="2356"/>
      <c r="C357" s="2356"/>
      <c r="D357" s="2356"/>
      <c r="E357" s="2356"/>
      <c r="F357" s="2356"/>
      <c r="G357" s="2356"/>
      <c r="H357" s="2356"/>
      <c r="I357" s="2356"/>
      <c r="J357" s="2356"/>
      <c r="K357" s="2356"/>
    </row>
    <row r="358" spans="1:11">
      <c r="A358" s="2356"/>
      <c r="B358" s="2356"/>
      <c r="C358" s="2356"/>
      <c r="D358" s="2356"/>
      <c r="E358" s="2356"/>
      <c r="F358" s="2356"/>
      <c r="G358" s="2356"/>
      <c r="H358" s="2356"/>
      <c r="I358" s="2356"/>
      <c r="J358" s="2356"/>
      <c r="K358" s="2356"/>
    </row>
    <row r="359" spans="1:11">
      <c r="A359" s="2356"/>
      <c r="B359" s="2356"/>
      <c r="C359" s="2356"/>
      <c r="D359" s="2356"/>
      <c r="E359" s="2356"/>
      <c r="F359" s="2356"/>
      <c r="G359" s="2356"/>
      <c r="H359" s="2356"/>
      <c r="I359" s="2356"/>
      <c r="J359" s="2356"/>
      <c r="K359" s="2356"/>
    </row>
    <row r="360" spans="1:11">
      <c r="A360" s="2356"/>
      <c r="B360" s="2356"/>
      <c r="C360" s="2356"/>
      <c r="D360" s="2356"/>
      <c r="E360" s="2356"/>
      <c r="F360" s="2356"/>
      <c r="G360" s="2356"/>
      <c r="H360" s="2356"/>
      <c r="I360" s="2356"/>
      <c r="J360" s="2356"/>
      <c r="K360" s="2356"/>
    </row>
    <row r="361" spans="1:11">
      <c r="A361" s="2356"/>
      <c r="B361" s="2356"/>
      <c r="C361" s="2356"/>
      <c r="D361" s="2356"/>
      <c r="E361" s="2356"/>
      <c r="F361" s="2356"/>
      <c r="G361" s="2356"/>
      <c r="H361" s="2356"/>
      <c r="I361" s="2356"/>
      <c r="J361" s="2356"/>
      <c r="K361" s="2356"/>
    </row>
    <row r="362" spans="1:11">
      <c r="A362" s="2356"/>
      <c r="B362" s="2356"/>
      <c r="C362" s="2356"/>
      <c r="D362" s="2356"/>
      <c r="E362" s="2356"/>
      <c r="F362" s="2356"/>
      <c r="G362" s="2356"/>
      <c r="H362" s="2356"/>
      <c r="I362" s="2356"/>
      <c r="J362" s="2356"/>
      <c r="K362" s="2356"/>
    </row>
    <row r="363" spans="1:11">
      <c r="A363" s="2356"/>
      <c r="B363" s="2356"/>
      <c r="C363" s="2356"/>
      <c r="D363" s="2356"/>
      <c r="E363" s="2356"/>
      <c r="F363" s="2356"/>
      <c r="G363" s="2356"/>
      <c r="H363" s="2356"/>
      <c r="I363" s="2356"/>
      <c r="J363" s="2356"/>
      <c r="K363" s="2356"/>
    </row>
    <row r="364" spans="1:11">
      <c r="A364" s="2356"/>
      <c r="B364" s="2356"/>
      <c r="C364" s="2356"/>
      <c r="D364" s="2356"/>
      <c r="E364" s="2356"/>
      <c r="F364" s="2356"/>
      <c r="G364" s="2356"/>
      <c r="H364" s="2356"/>
      <c r="I364" s="2356"/>
      <c r="J364" s="2356"/>
      <c r="K364" s="2356"/>
    </row>
    <row r="365" spans="1:11">
      <c r="A365" s="2356"/>
      <c r="B365" s="2356"/>
      <c r="C365" s="2356"/>
      <c r="D365" s="2356"/>
      <c r="E365" s="2356"/>
      <c r="F365" s="2356"/>
      <c r="G365" s="2356"/>
      <c r="H365" s="2356"/>
      <c r="I365" s="2356"/>
      <c r="J365" s="2356"/>
      <c r="K365" s="2356"/>
    </row>
    <row r="366" spans="1:11">
      <c r="A366" s="2356"/>
      <c r="B366" s="2356"/>
      <c r="C366" s="2356"/>
      <c r="D366" s="2356"/>
      <c r="E366" s="2356"/>
      <c r="F366" s="2356"/>
      <c r="G366" s="2356"/>
      <c r="H366" s="2356"/>
      <c r="I366" s="2356"/>
      <c r="J366" s="2356"/>
      <c r="K366" s="2356"/>
    </row>
    <row r="367" spans="1:11">
      <c r="A367" s="2356"/>
      <c r="B367" s="2356"/>
      <c r="C367" s="2356"/>
      <c r="D367" s="2356"/>
      <c r="E367" s="2356"/>
      <c r="F367" s="2356"/>
      <c r="G367" s="2356"/>
      <c r="H367" s="2356"/>
      <c r="I367" s="2356"/>
      <c r="J367" s="2356"/>
      <c r="K367" s="2356"/>
    </row>
    <row r="368" spans="1:11">
      <c r="A368" s="2356"/>
      <c r="B368" s="2356"/>
      <c r="C368" s="2356"/>
      <c r="D368" s="2356"/>
      <c r="E368" s="2356"/>
      <c r="F368" s="2356"/>
      <c r="G368" s="2356"/>
      <c r="H368" s="2356"/>
      <c r="I368" s="2356"/>
      <c r="J368" s="2356"/>
      <c r="K368" s="2356"/>
    </row>
    <row r="369" spans="1:11">
      <c r="A369" s="2356"/>
      <c r="B369" s="2356"/>
      <c r="C369" s="2356"/>
      <c r="D369" s="2356"/>
      <c r="E369" s="2356"/>
      <c r="F369" s="2356"/>
      <c r="G369" s="2356"/>
      <c r="H369" s="2356"/>
      <c r="I369" s="2356"/>
      <c r="J369" s="2356"/>
      <c r="K369" s="2356"/>
    </row>
    <row r="370" spans="1:11">
      <c r="A370" s="2356"/>
      <c r="B370" s="2356"/>
      <c r="C370" s="2356"/>
      <c r="D370" s="2356"/>
      <c r="E370" s="2356"/>
      <c r="F370" s="2356"/>
      <c r="G370" s="2356"/>
      <c r="H370" s="2356"/>
      <c r="I370" s="2356"/>
      <c r="J370" s="2356"/>
      <c r="K370" s="2356"/>
    </row>
    <row r="371" spans="1:11">
      <c r="A371" s="2356"/>
      <c r="B371" s="2356"/>
      <c r="C371" s="2356"/>
      <c r="D371" s="2356"/>
      <c r="E371" s="2356"/>
      <c r="F371" s="2356"/>
      <c r="G371" s="2356"/>
      <c r="H371" s="2356"/>
      <c r="I371" s="2356"/>
      <c r="J371" s="2356"/>
      <c r="K371" s="2356"/>
    </row>
    <row r="372" spans="1:11">
      <c r="A372" s="2356"/>
      <c r="B372" s="2356"/>
      <c r="C372" s="2356"/>
      <c r="D372" s="2356"/>
      <c r="E372" s="2356"/>
      <c r="F372" s="2356"/>
      <c r="G372" s="2356"/>
      <c r="H372" s="2356"/>
      <c r="I372" s="2356"/>
      <c r="J372" s="2356"/>
      <c r="K372" s="2356"/>
    </row>
    <row r="373" spans="1:11">
      <c r="A373" s="2356"/>
      <c r="B373" s="2356"/>
      <c r="C373" s="2356"/>
      <c r="D373" s="2356"/>
      <c r="E373" s="2356"/>
      <c r="F373" s="2356"/>
      <c r="G373" s="2356"/>
      <c r="H373" s="2356"/>
      <c r="I373" s="2356"/>
      <c r="J373" s="2356"/>
      <c r="K373" s="2356"/>
    </row>
    <row r="374" spans="1:11">
      <c r="A374" s="2356"/>
      <c r="B374" s="2356"/>
      <c r="C374" s="2356"/>
      <c r="D374" s="2356"/>
      <c r="E374" s="2356"/>
      <c r="F374" s="2356"/>
      <c r="G374" s="2356"/>
      <c r="H374" s="2356"/>
      <c r="I374" s="2356"/>
      <c r="J374" s="2356"/>
      <c r="K374" s="2356"/>
    </row>
    <row r="375" spans="1:11">
      <c r="A375" s="2356"/>
      <c r="B375" s="2356"/>
      <c r="C375" s="2356"/>
      <c r="D375" s="2356"/>
      <c r="E375" s="2356"/>
      <c r="F375" s="2356"/>
      <c r="G375" s="2356"/>
      <c r="H375" s="2356"/>
      <c r="I375" s="2356"/>
      <c r="J375" s="2356"/>
      <c r="K375" s="2356"/>
    </row>
    <row r="376" spans="1:11">
      <c r="A376" s="2356"/>
      <c r="B376" s="2356"/>
      <c r="C376" s="2356"/>
      <c r="D376" s="2356"/>
      <c r="E376" s="2356"/>
      <c r="F376" s="2356"/>
      <c r="G376" s="2356"/>
      <c r="H376" s="2356"/>
      <c r="I376" s="2356"/>
      <c r="J376" s="2356"/>
      <c r="K376" s="2356"/>
    </row>
    <row r="377" spans="1:11">
      <c r="A377" s="2356"/>
      <c r="B377" s="2356"/>
      <c r="C377" s="2356"/>
      <c r="D377" s="2356"/>
      <c r="E377" s="2356"/>
      <c r="F377" s="2356"/>
      <c r="G377" s="2356"/>
      <c r="H377" s="2356"/>
      <c r="I377" s="2356"/>
      <c r="J377" s="2356"/>
      <c r="K377" s="2356"/>
    </row>
    <row r="378" spans="1:11">
      <c r="A378" s="2356"/>
      <c r="B378" s="2356"/>
      <c r="C378" s="2356"/>
      <c r="D378" s="2356"/>
      <c r="E378" s="2356"/>
      <c r="F378" s="2356"/>
      <c r="G378" s="2356"/>
      <c r="H378" s="2356"/>
      <c r="I378" s="2356"/>
      <c r="J378" s="2356"/>
      <c r="K378" s="2356"/>
    </row>
    <row r="379" spans="1:11">
      <c r="A379" s="2356"/>
      <c r="B379" s="2356"/>
      <c r="C379" s="2356"/>
      <c r="D379" s="2356"/>
      <c r="E379" s="2356"/>
      <c r="F379" s="2356"/>
      <c r="G379" s="2356"/>
      <c r="H379" s="2356"/>
      <c r="I379" s="2356"/>
      <c r="J379" s="2356"/>
      <c r="K379" s="2356"/>
    </row>
    <row r="380" spans="1:11">
      <c r="A380" s="2356"/>
      <c r="B380" s="2356"/>
      <c r="C380" s="2356"/>
      <c r="D380" s="2356"/>
      <c r="E380" s="2356"/>
      <c r="F380" s="2356"/>
      <c r="G380" s="2356"/>
      <c r="H380" s="2356"/>
      <c r="I380" s="2356"/>
      <c r="J380" s="2356"/>
      <c r="K380" s="2356"/>
    </row>
    <row r="381" spans="1:11">
      <c r="A381" s="2356"/>
      <c r="B381" s="2356"/>
      <c r="C381" s="2356"/>
      <c r="D381" s="2356"/>
      <c r="E381" s="2356"/>
      <c r="F381" s="2356"/>
      <c r="G381" s="2356"/>
      <c r="H381" s="2356"/>
      <c r="I381" s="2356"/>
      <c r="J381" s="2356"/>
      <c r="K381" s="2356"/>
    </row>
    <row r="382" spans="1:11">
      <c r="A382" s="2356"/>
      <c r="B382" s="2356"/>
      <c r="C382" s="2356"/>
      <c r="D382" s="2356"/>
      <c r="E382" s="2356"/>
      <c r="F382" s="2356"/>
      <c r="G382" s="2356"/>
      <c r="H382" s="2356"/>
      <c r="I382" s="2356"/>
      <c r="J382" s="2356"/>
      <c r="K382" s="2356"/>
    </row>
    <row r="383" spans="1:11">
      <c r="A383" s="2356"/>
      <c r="B383" s="2356"/>
      <c r="C383" s="2356"/>
      <c r="D383" s="2356"/>
      <c r="E383" s="2356"/>
      <c r="F383" s="2356"/>
      <c r="G383" s="2356"/>
      <c r="H383" s="2356"/>
      <c r="I383" s="2356"/>
      <c r="J383" s="2356"/>
      <c r="K383" s="2356"/>
    </row>
    <row r="384" spans="1:11">
      <c r="A384" s="2356"/>
      <c r="B384" s="2356"/>
      <c r="C384" s="2356"/>
      <c r="D384" s="2356"/>
      <c r="E384" s="2356"/>
      <c r="F384" s="2356"/>
      <c r="G384" s="2356"/>
      <c r="H384" s="2356"/>
      <c r="I384" s="2356"/>
      <c r="J384" s="2356"/>
      <c r="K384" s="2356"/>
    </row>
    <row r="385" spans="1:11">
      <c r="A385" s="2356"/>
      <c r="B385" s="2356"/>
      <c r="C385" s="2356"/>
      <c r="D385" s="2356"/>
      <c r="E385" s="2356"/>
      <c r="F385" s="2356"/>
      <c r="G385" s="2356"/>
      <c r="H385" s="2356"/>
      <c r="I385" s="2356"/>
      <c r="J385" s="2356"/>
      <c r="K385" s="2356"/>
    </row>
    <row r="386" spans="1:11">
      <c r="A386" s="2356"/>
      <c r="B386" s="2356"/>
      <c r="C386" s="2356"/>
      <c r="D386" s="2356"/>
      <c r="E386" s="2356"/>
      <c r="F386" s="2356"/>
      <c r="G386" s="2356"/>
      <c r="H386" s="2356"/>
      <c r="I386" s="2356"/>
      <c r="J386" s="2356"/>
      <c r="K386" s="2356"/>
    </row>
    <row r="387" spans="1:11">
      <c r="A387" s="2356"/>
      <c r="B387" s="2356"/>
      <c r="C387" s="2356"/>
      <c r="D387" s="2356"/>
      <c r="E387" s="2356"/>
      <c r="F387" s="2356"/>
      <c r="G387" s="2356"/>
      <c r="H387" s="2356"/>
      <c r="I387" s="2356"/>
      <c r="J387" s="2356"/>
      <c r="K387" s="2356"/>
    </row>
    <row r="388" spans="1:11">
      <c r="A388" s="2356"/>
      <c r="B388" s="2356"/>
      <c r="C388" s="2356"/>
      <c r="D388" s="2356"/>
      <c r="E388" s="2356"/>
      <c r="F388" s="2356"/>
      <c r="G388" s="2356"/>
      <c r="H388" s="2356"/>
      <c r="I388" s="2356"/>
      <c r="J388" s="2356"/>
      <c r="K388" s="2356"/>
    </row>
    <row r="389" spans="1:11">
      <c r="A389" s="2356"/>
      <c r="B389" s="2356"/>
      <c r="C389" s="2356"/>
      <c r="D389" s="2356"/>
      <c r="E389" s="2356"/>
      <c r="F389" s="2356"/>
      <c r="G389" s="2356"/>
      <c r="H389" s="2356"/>
      <c r="I389" s="2356"/>
      <c r="J389" s="2356"/>
      <c r="K389" s="2356"/>
    </row>
    <row r="390" spans="1:11">
      <c r="A390" s="2356"/>
      <c r="B390" s="2356"/>
      <c r="C390" s="2356"/>
      <c r="D390" s="2356"/>
      <c r="E390" s="2356"/>
      <c r="F390" s="2356"/>
      <c r="G390" s="2356"/>
      <c r="H390" s="2356"/>
      <c r="I390" s="2356"/>
      <c r="J390" s="2356"/>
      <c r="K390" s="2356"/>
    </row>
    <row r="391" spans="1:11">
      <c r="A391" s="2356"/>
      <c r="B391" s="2356"/>
      <c r="C391" s="2356"/>
      <c r="D391" s="2356"/>
      <c r="E391" s="2356"/>
      <c r="F391" s="2356"/>
      <c r="G391" s="2356"/>
      <c r="H391" s="2356"/>
      <c r="I391" s="2356"/>
      <c r="J391" s="2356"/>
      <c r="K391" s="2356"/>
    </row>
    <row r="392" spans="1:11">
      <c r="A392" s="2356"/>
      <c r="B392" s="2356"/>
      <c r="C392" s="2356"/>
      <c r="D392" s="2356"/>
      <c r="E392" s="2356"/>
      <c r="F392" s="2356"/>
      <c r="G392" s="2356"/>
      <c r="H392" s="2356"/>
      <c r="I392" s="2356"/>
      <c r="J392" s="2356"/>
      <c r="K392" s="2356"/>
    </row>
    <row r="393" spans="1:11">
      <c r="A393" s="2356"/>
      <c r="B393" s="2356"/>
      <c r="C393" s="2356"/>
      <c r="D393" s="2356"/>
      <c r="E393" s="2356"/>
      <c r="F393" s="2356"/>
      <c r="G393" s="2356"/>
      <c r="H393" s="2356"/>
      <c r="I393" s="2356"/>
      <c r="J393" s="2356"/>
      <c r="K393" s="2356"/>
    </row>
    <row r="394" spans="1:11">
      <c r="A394" s="2356"/>
      <c r="B394" s="2356"/>
      <c r="C394" s="2356"/>
      <c r="D394" s="2356"/>
      <c r="E394" s="2356"/>
      <c r="F394" s="2356"/>
      <c r="G394" s="2356"/>
      <c r="H394" s="2356"/>
      <c r="I394" s="2356"/>
      <c r="J394" s="2356"/>
      <c r="K394" s="2356"/>
    </row>
    <row r="395" spans="1:11">
      <c r="A395" s="2356"/>
      <c r="B395" s="2356"/>
      <c r="C395" s="2356"/>
      <c r="D395" s="2356"/>
      <c r="E395" s="2356"/>
      <c r="F395" s="2356"/>
      <c r="G395" s="2356"/>
      <c r="H395" s="2356"/>
      <c r="I395" s="2356"/>
      <c r="J395" s="2356"/>
      <c r="K395" s="2356"/>
    </row>
    <row r="396" spans="1:11">
      <c r="A396" s="2356"/>
      <c r="B396" s="2356"/>
      <c r="C396" s="2356"/>
      <c r="D396" s="2356"/>
      <c r="E396" s="2356"/>
      <c r="F396" s="2356"/>
      <c r="G396" s="2356"/>
      <c r="H396" s="2356"/>
      <c r="I396" s="2356"/>
      <c r="J396" s="2356"/>
      <c r="K396" s="2356"/>
    </row>
    <row r="397" spans="1:11">
      <c r="A397" s="2356"/>
      <c r="B397" s="2356"/>
      <c r="C397" s="2356"/>
      <c r="D397" s="2356"/>
      <c r="E397" s="2356"/>
      <c r="F397" s="2356"/>
      <c r="G397" s="2356"/>
      <c r="H397" s="2356"/>
      <c r="I397" s="2356"/>
      <c r="J397" s="2356"/>
      <c r="K397" s="2356"/>
    </row>
    <row r="398" spans="1:11">
      <c r="A398" s="2356"/>
      <c r="B398" s="2356"/>
      <c r="C398" s="2356"/>
      <c r="D398" s="2356"/>
      <c r="E398" s="2356"/>
      <c r="F398" s="2356"/>
      <c r="G398" s="2356"/>
      <c r="H398" s="2356"/>
      <c r="I398" s="2356"/>
      <c r="J398" s="2356"/>
      <c r="K398" s="2356"/>
    </row>
    <row r="399" spans="1:11">
      <c r="A399" s="2356"/>
      <c r="B399" s="2356"/>
      <c r="C399" s="2356"/>
      <c r="D399" s="2356"/>
      <c r="E399" s="2356"/>
      <c r="F399" s="2356"/>
      <c r="G399" s="2356"/>
      <c r="H399" s="2356"/>
      <c r="I399" s="2356"/>
      <c r="J399" s="2356"/>
      <c r="K399" s="2356"/>
    </row>
    <row r="400" spans="1:11">
      <c r="A400" s="2356"/>
      <c r="B400" s="2356"/>
      <c r="C400" s="2356"/>
      <c r="D400" s="2356"/>
      <c r="E400" s="2356"/>
      <c r="F400" s="2356"/>
      <c r="G400" s="2356"/>
      <c r="H400" s="2356"/>
      <c r="I400" s="2356"/>
      <c r="J400" s="2356"/>
      <c r="K400" s="2356"/>
    </row>
    <row r="401" spans="1:11">
      <c r="A401" s="2356"/>
      <c r="B401" s="2356"/>
      <c r="C401" s="2356"/>
      <c r="D401" s="2356"/>
      <c r="E401" s="2356"/>
      <c r="F401" s="2356"/>
      <c r="G401" s="2356"/>
      <c r="H401" s="2356"/>
      <c r="I401" s="2356"/>
      <c r="J401" s="2356"/>
      <c r="K401" s="2356"/>
    </row>
    <row r="402" spans="1:11">
      <c r="A402" s="2356"/>
      <c r="B402" s="2356"/>
      <c r="C402" s="2356"/>
      <c r="D402" s="2356"/>
      <c r="E402" s="2356"/>
      <c r="F402" s="2356"/>
      <c r="G402" s="2356"/>
      <c r="H402" s="2356"/>
      <c r="I402" s="2356"/>
      <c r="J402" s="2356"/>
      <c r="K402" s="2356"/>
    </row>
    <row r="403" spans="1:11">
      <c r="A403" s="2356"/>
      <c r="B403" s="2356"/>
      <c r="C403" s="2356"/>
      <c r="D403" s="2356"/>
      <c r="E403" s="2356"/>
      <c r="F403" s="2356"/>
      <c r="G403" s="2356"/>
      <c r="H403" s="2356"/>
      <c r="I403" s="2356"/>
      <c r="J403" s="2356"/>
      <c r="K403" s="2356"/>
    </row>
    <row r="404" spans="1:11">
      <c r="A404" s="2356"/>
      <c r="B404" s="2356"/>
      <c r="C404" s="2356"/>
      <c r="D404" s="2356"/>
      <c r="E404" s="2356"/>
      <c r="F404" s="2356"/>
      <c r="G404" s="2356"/>
      <c r="H404" s="2356"/>
      <c r="I404" s="2356"/>
      <c r="J404" s="2356"/>
      <c r="K404" s="2356"/>
    </row>
    <row r="405" spans="1:11">
      <c r="A405" s="2356"/>
      <c r="B405" s="2356"/>
      <c r="C405" s="2356"/>
      <c r="D405" s="2356"/>
      <c r="E405" s="2356"/>
      <c r="F405" s="2356"/>
      <c r="G405" s="2356"/>
      <c r="H405" s="2356"/>
      <c r="I405" s="2356"/>
      <c r="J405" s="2356"/>
      <c r="K405" s="2356"/>
    </row>
    <row r="406" spans="1:11">
      <c r="A406" s="2356"/>
      <c r="B406" s="2356"/>
      <c r="C406" s="2356"/>
      <c r="D406" s="2356"/>
      <c r="E406" s="2356"/>
      <c r="F406" s="2356"/>
      <c r="G406" s="2356"/>
      <c r="H406" s="2356"/>
      <c r="I406" s="2356"/>
      <c r="J406" s="2356"/>
      <c r="K406" s="2356"/>
    </row>
    <row r="407" spans="1:11">
      <c r="A407" s="2356"/>
      <c r="B407" s="2356"/>
      <c r="C407" s="2356"/>
      <c r="D407" s="2356"/>
      <c r="E407" s="2356"/>
      <c r="F407" s="2356"/>
      <c r="G407" s="2356"/>
      <c r="H407" s="2356"/>
      <c r="I407" s="2356"/>
      <c r="J407" s="2356"/>
      <c r="K407" s="2356"/>
    </row>
    <row r="408" spans="1:11">
      <c r="A408" s="2356"/>
      <c r="B408" s="2356"/>
      <c r="C408" s="2356"/>
      <c r="D408" s="2356"/>
      <c r="E408" s="2356"/>
      <c r="F408" s="2356"/>
      <c r="G408" s="2356"/>
      <c r="H408" s="2356"/>
      <c r="I408" s="2356"/>
      <c r="J408" s="2356"/>
      <c r="K408" s="2356"/>
    </row>
    <row r="409" spans="1:11">
      <c r="A409" s="2356"/>
      <c r="B409" s="2356"/>
      <c r="C409" s="2356"/>
      <c r="D409" s="2356"/>
      <c r="E409" s="2356"/>
      <c r="F409" s="2356"/>
      <c r="G409" s="2356"/>
      <c r="H409" s="2356"/>
      <c r="I409" s="2356"/>
      <c r="J409" s="2356"/>
      <c r="K409" s="2356"/>
    </row>
    <row r="410" spans="1:11">
      <c r="A410" s="2356"/>
      <c r="B410" s="2356"/>
      <c r="C410" s="2356"/>
      <c r="D410" s="2356"/>
      <c r="E410" s="2356"/>
      <c r="F410" s="2356"/>
      <c r="G410" s="2356"/>
      <c r="H410" s="2356"/>
      <c r="I410" s="2356"/>
      <c r="J410" s="2356"/>
      <c r="K410" s="2356"/>
    </row>
    <row r="411" spans="1:11">
      <c r="A411" s="2356"/>
      <c r="B411" s="2356"/>
      <c r="C411" s="2356"/>
      <c r="D411" s="2356"/>
      <c r="E411" s="2356"/>
      <c r="F411" s="2356"/>
      <c r="G411" s="2356"/>
      <c r="H411" s="2356"/>
      <c r="I411" s="2356"/>
      <c r="J411" s="2356"/>
      <c r="K411" s="2356"/>
    </row>
    <row r="412" spans="1:11">
      <c r="A412" s="2356"/>
      <c r="B412" s="2356"/>
      <c r="C412" s="2356"/>
      <c r="D412" s="2356"/>
      <c r="E412" s="2356"/>
      <c r="F412" s="2356"/>
      <c r="G412" s="2356"/>
      <c r="H412" s="2356"/>
      <c r="I412" s="2356"/>
      <c r="J412" s="2356"/>
      <c r="K412" s="2356"/>
    </row>
    <row r="413" spans="1:11">
      <c r="A413" s="2356"/>
      <c r="B413" s="2356"/>
      <c r="C413" s="2356"/>
      <c r="D413" s="2356"/>
      <c r="E413" s="2356"/>
      <c r="F413" s="2356"/>
      <c r="G413" s="2356"/>
      <c r="H413" s="2356"/>
      <c r="I413" s="2356"/>
      <c r="J413" s="2356"/>
      <c r="K413" s="2356"/>
    </row>
    <row r="414" spans="1:11">
      <c r="A414" s="2356"/>
      <c r="B414" s="2356"/>
      <c r="C414" s="2356"/>
      <c r="D414" s="2356"/>
      <c r="E414" s="2356"/>
      <c r="F414" s="2356"/>
      <c r="G414" s="2356"/>
      <c r="H414" s="2356"/>
      <c r="I414" s="2356"/>
      <c r="J414" s="2356"/>
      <c r="K414" s="2356"/>
    </row>
    <row r="415" spans="1:11">
      <c r="A415" s="2356"/>
      <c r="B415" s="2356"/>
      <c r="C415" s="2356"/>
      <c r="D415" s="2356"/>
      <c r="E415" s="2356"/>
      <c r="F415" s="2356"/>
      <c r="G415" s="2356"/>
      <c r="H415" s="2356"/>
      <c r="I415" s="2356"/>
      <c r="J415" s="2356"/>
      <c r="K415" s="2356"/>
    </row>
    <row r="416" spans="1:11">
      <c r="A416" s="2356"/>
      <c r="B416" s="2356"/>
      <c r="C416" s="2356"/>
      <c r="D416" s="2356"/>
      <c r="E416" s="2356"/>
      <c r="F416" s="2356"/>
      <c r="G416" s="2356"/>
      <c r="H416" s="2356"/>
      <c r="I416" s="2356"/>
      <c r="J416" s="2356"/>
      <c r="K416" s="2356"/>
    </row>
    <row r="417" spans="1:11">
      <c r="A417" s="2356"/>
      <c r="B417" s="2356"/>
      <c r="C417" s="2356"/>
      <c r="D417" s="2356"/>
      <c r="E417" s="2356"/>
      <c r="F417" s="2356"/>
      <c r="G417" s="2356"/>
      <c r="H417" s="2356"/>
      <c r="I417" s="2356"/>
      <c r="J417" s="2356"/>
      <c r="K417" s="2356"/>
    </row>
    <row r="418" spans="1:11">
      <c r="A418" s="2356"/>
      <c r="B418" s="2356"/>
      <c r="C418" s="2356"/>
      <c r="D418" s="2356"/>
      <c r="E418" s="2356"/>
      <c r="F418" s="2356"/>
      <c r="G418" s="2356"/>
      <c r="H418" s="2356"/>
      <c r="I418" s="2356"/>
      <c r="J418" s="2356"/>
      <c r="K418" s="2356"/>
    </row>
    <row r="419" spans="1:11">
      <c r="A419" s="2356"/>
      <c r="B419" s="2356"/>
      <c r="C419" s="2356"/>
      <c r="D419" s="2356"/>
      <c r="E419" s="2356"/>
      <c r="F419" s="2356"/>
      <c r="G419" s="2356"/>
      <c r="H419" s="2356"/>
      <c r="I419" s="2356"/>
      <c r="J419" s="2356"/>
      <c r="K419" s="2356"/>
    </row>
    <row r="420" spans="1:11">
      <c r="A420" s="2356"/>
      <c r="B420" s="2356"/>
      <c r="C420" s="2356"/>
      <c r="D420" s="2356"/>
      <c r="E420" s="2356"/>
      <c r="F420" s="2356"/>
      <c r="G420" s="2356"/>
      <c r="H420" s="2356"/>
      <c r="I420" s="2356"/>
      <c r="J420" s="2356"/>
      <c r="K420" s="2356"/>
    </row>
    <row r="421" spans="1:11">
      <c r="A421" s="2356"/>
      <c r="B421" s="2356"/>
      <c r="C421" s="2356"/>
      <c r="D421" s="2356"/>
      <c r="E421" s="2356"/>
      <c r="F421" s="2356"/>
      <c r="G421" s="2356"/>
      <c r="H421" s="2356"/>
      <c r="I421" s="2356"/>
      <c r="J421" s="2356"/>
      <c r="K421" s="2356"/>
    </row>
    <row r="422" spans="1:11">
      <c r="A422" s="2356"/>
      <c r="B422" s="2356"/>
      <c r="C422" s="2356"/>
      <c r="D422" s="2356"/>
      <c r="E422" s="2356"/>
      <c r="F422" s="2356"/>
      <c r="G422" s="2356"/>
      <c r="H422" s="2356"/>
      <c r="I422" s="2356"/>
      <c r="J422" s="2356"/>
      <c r="K422" s="2356"/>
    </row>
    <row r="423" spans="1:11">
      <c r="A423" s="2356"/>
      <c r="B423" s="2356"/>
      <c r="C423" s="2356"/>
      <c r="D423" s="2356"/>
      <c r="E423" s="2356"/>
      <c r="F423" s="2356"/>
      <c r="G423" s="2356"/>
      <c r="H423" s="2356"/>
      <c r="I423" s="2356"/>
      <c r="J423" s="2356"/>
      <c r="K423" s="2356"/>
    </row>
    <row r="424" spans="1:11">
      <c r="A424" s="2356"/>
      <c r="B424" s="2356"/>
      <c r="C424" s="2356"/>
      <c r="D424" s="2356"/>
      <c r="E424" s="2356"/>
      <c r="F424" s="2356"/>
      <c r="G424" s="2356"/>
      <c r="H424" s="2356"/>
      <c r="I424" s="2356"/>
      <c r="J424" s="2356"/>
      <c r="K424" s="2356"/>
    </row>
    <row r="425" spans="1:11">
      <c r="A425" s="2356"/>
      <c r="B425" s="2356"/>
      <c r="C425" s="2356"/>
      <c r="D425" s="2356"/>
      <c r="E425" s="2356"/>
      <c r="F425" s="2356"/>
      <c r="G425" s="2356"/>
      <c r="H425" s="2356"/>
      <c r="I425" s="2356"/>
      <c r="J425" s="2356"/>
      <c r="K425" s="2356"/>
    </row>
    <row r="426" spans="1:11">
      <c r="A426" s="2356"/>
      <c r="B426" s="2356"/>
      <c r="C426" s="2356"/>
      <c r="D426" s="2356"/>
      <c r="E426" s="2356"/>
      <c r="F426" s="2356"/>
      <c r="G426" s="2356"/>
      <c r="H426" s="2356"/>
      <c r="I426" s="2356"/>
      <c r="J426" s="2356"/>
      <c r="K426" s="2356"/>
    </row>
    <row r="427" spans="1:11">
      <c r="A427" s="2356"/>
      <c r="B427" s="2356"/>
      <c r="C427" s="2356"/>
      <c r="D427" s="2356"/>
      <c r="E427" s="2356"/>
      <c r="F427" s="2356"/>
      <c r="G427" s="2356"/>
      <c r="H427" s="2356"/>
      <c r="I427" s="2356"/>
      <c r="J427" s="2356"/>
      <c r="K427" s="2356"/>
    </row>
    <row r="428" spans="1:11">
      <c r="A428" s="2356"/>
      <c r="B428" s="2356"/>
      <c r="C428" s="2356"/>
      <c r="D428" s="2356"/>
      <c r="E428" s="2356"/>
      <c r="F428" s="2356"/>
      <c r="G428" s="2356"/>
      <c r="H428" s="2356"/>
      <c r="I428" s="2356"/>
      <c r="J428" s="2356"/>
      <c r="K428" s="2356"/>
    </row>
    <row r="429" spans="1:11">
      <c r="A429" s="2356"/>
      <c r="B429" s="2356"/>
      <c r="C429" s="2356"/>
      <c r="D429" s="2356"/>
      <c r="E429" s="2356"/>
      <c r="F429" s="2356"/>
      <c r="G429" s="2356"/>
      <c r="H429" s="2356"/>
      <c r="I429" s="2356"/>
      <c r="J429" s="2356"/>
      <c r="K429" s="2356"/>
    </row>
    <row r="430" spans="1:11">
      <c r="A430" s="2356"/>
      <c r="B430" s="2356"/>
      <c r="C430" s="2356"/>
      <c r="D430" s="2356"/>
      <c r="E430" s="2356"/>
      <c r="F430" s="2356"/>
      <c r="G430" s="2356"/>
      <c r="H430" s="2356"/>
      <c r="I430" s="2356"/>
      <c r="J430" s="2356"/>
      <c r="K430" s="2356"/>
    </row>
    <row r="431" spans="1:11">
      <c r="A431" s="2356"/>
      <c r="B431" s="2356"/>
      <c r="C431" s="2356"/>
      <c r="D431" s="2356"/>
      <c r="E431" s="2356"/>
      <c r="F431" s="2356"/>
      <c r="G431" s="2356"/>
      <c r="H431" s="2356"/>
      <c r="I431" s="2356"/>
      <c r="J431" s="2356"/>
      <c r="K431" s="2356"/>
    </row>
    <row r="432" spans="1:11">
      <c r="A432" s="2356"/>
      <c r="B432" s="2356"/>
      <c r="C432" s="2356"/>
      <c r="D432" s="2356"/>
      <c r="E432" s="2356"/>
      <c r="F432" s="2356"/>
      <c r="G432" s="2356"/>
      <c r="H432" s="2356"/>
      <c r="I432" s="2356"/>
      <c r="J432" s="2356"/>
      <c r="K432" s="2356"/>
    </row>
    <row r="433" spans="1:11">
      <c r="A433" s="2356"/>
      <c r="B433" s="2356"/>
      <c r="C433" s="2356"/>
      <c r="D433" s="2356"/>
      <c r="E433" s="2356"/>
      <c r="F433" s="2356"/>
      <c r="G433" s="2356"/>
      <c r="H433" s="2356"/>
      <c r="I433" s="2356"/>
      <c r="J433" s="2356"/>
      <c r="K433" s="2356"/>
    </row>
    <row r="434" spans="1:11">
      <c r="A434" s="2356"/>
      <c r="B434" s="2356"/>
      <c r="C434" s="2356"/>
      <c r="D434" s="2356"/>
      <c r="E434" s="2356"/>
      <c r="F434" s="2356"/>
      <c r="G434" s="2356"/>
      <c r="H434" s="2356"/>
      <c r="I434" s="2356"/>
      <c r="J434" s="2356"/>
      <c r="K434" s="2356"/>
    </row>
    <row r="435" spans="1:11">
      <c r="A435" s="2356"/>
      <c r="B435" s="2356"/>
      <c r="C435" s="2356"/>
      <c r="D435" s="2356"/>
      <c r="E435" s="2356"/>
      <c r="F435" s="2356"/>
      <c r="G435" s="2356"/>
      <c r="H435" s="2356"/>
      <c r="I435" s="2356"/>
      <c r="J435" s="2356"/>
      <c r="K435" s="2356"/>
    </row>
    <row r="436" spans="1:11">
      <c r="A436" s="2356"/>
      <c r="B436" s="2356"/>
      <c r="C436" s="2356"/>
      <c r="D436" s="2356"/>
      <c r="E436" s="2356"/>
      <c r="F436" s="2356"/>
      <c r="G436" s="2356"/>
      <c r="H436" s="2356"/>
      <c r="I436" s="2356"/>
      <c r="J436" s="2356"/>
      <c r="K436" s="2356"/>
    </row>
    <row r="437" spans="1:11">
      <c r="A437" s="2356"/>
      <c r="B437" s="2356"/>
      <c r="C437" s="2356"/>
      <c r="D437" s="2356"/>
      <c r="E437" s="2356"/>
      <c r="F437" s="2356"/>
      <c r="G437" s="2356"/>
      <c r="H437" s="2356"/>
      <c r="I437" s="2356"/>
      <c r="J437" s="2356"/>
      <c r="K437" s="2356"/>
    </row>
    <row r="438" spans="1:11">
      <c r="A438" s="2356"/>
      <c r="B438" s="2356"/>
      <c r="C438" s="2356"/>
      <c r="D438" s="2356"/>
      <c r="E438" s="2356"/>
      <c r="F438" s="2356"/>
      <c r="G438" s="2356"/>
      <c r="H438" s="2356"/>
      <c r="I438" s="2356"/>
      <c r="J438" s="2356"/>
      <c r="K438" s="2356"/>
    </row>
    <row r="439" spans="1:11">
      <c r="A439" s="2356"/>
      <c r="B439" s="2356"/>
      <c r="C439" s="2356"/>
      <c r="D439" s="2356"/>
      <c r="E439" s="2356"/>
      <c r="F439" s="2356"/>
      <c r="G439" s="2356"/>
      <c r="H439" s="2356"/>
      <c r="I439" s="2356"/>
      <c r="J439" s="2356"/>
      <c r="K439" s="2356"/>
    </row>
    <row r="440" spans="1:11">
      <c r="A440" s="2356"/>
      <c r="B440" s="2356"/>
      <c r="C440" s="2356"/>
      <c r="D440" s="2356"/>
      <c r="E440" s="2356"/>
      <c r="F440" s="2356"/>
      <c r="G440" s="2356"/>
      <c r="H440" s="2356"/>
      <c r="I440" s="2356"/>
      <c r="J440" s="2356"/>
      <c r="K440" s="2356"/>
    </row>
    <row r="441" spans="1:11">
      <c r="A441" s="2356"/>
      <c r="B441" s="2356"/>
      <c r="C441" s="2356"/>
      <c r="D441" s="2356"/>
      <c r="E441" s="2356"/>
      <c r="F441" s="2356"/>
      <c r="G441" s="2356"/>
      <c r="H441" s="2356"/>
      <c r="I441" s="2356"/>
      <c r="J441" s="2356"/>
      <c r="K441" s="2356"/>
    </row>
    <row r="442" spans="1:11">
      <c r="A442" s="2356"/>
      <c r="B442" s="2356"/>
      <c r="C442" s="2356"/>
      <c r="D442" s="2356"/>
      <c r="E442" s="2356"/>
      <c r="F442" s="2356"/>
      <c r="G442" s="2356"/>
      <c r="H442" s="2356"/>
      <c r="I442" s="2356"/>
      <c r="J442" s="2356"/>
      <c r="K442" s="2356"/>
    </row>
    <row r="443" spans="1:11">
      <c r="A443" s="2356"/>
      <c r="B443" s="2356"/>
      <c r="C443" s="2356"/>
      <c r="D443" s="2356"/>
      <c r="E443" s="2356"/>
      <c r="F443" s="2356"/>
      <c r="G443" s="2356"/>
      <c r="H443" s="2356"/>
      <c r="I443" s="2356"/>
      <c r="J443" s="2356"/>
      <c r="K443" s="2356"/>
    </row>
    <row r="444" spans="1:11">
      <c r="A444" s="2356"/>
      <c r="B444" s="2356"/>
      <c r="C444" s="2356"/>
      <c r="D444" s="2356"/>
      <c r="E444" s="2356"/>
      <c r="F444" s="2356"/>
      <c r="G444" s="2356"/>
      <c r="H444" s="2356"/>
      <c r="I444" s="2356"/>
      <c r="J444" s="2356"/>
      <c r="K444" s="2356"/>
    </row>
    <row r="445" spans="1:11">
      <c r="A445" s="2356"/>
      <c r="B445" s="2356"/>
      <c r="C445" s="2356"/>
      <c r="D445" s="2356"/>
      <c r="E445" s="2356"/>
      <c r="F445" s="2356"/>
      <c r="G445" s="2356"/>
      <c r="H445" s="2356"/>
      <c r="I445" s="2356"/>
      <c r="J445" s="2356"/>
      <c r="K445" s="2356"/>
    </row>
    <row r="446" spans="1:11">
      <c r="A446" s="2356"/>
      <c r="B446" s="2356"/>
      <c r="C446" s="2356"/>
      <c r="D446" s="2356"/>
      <c r="E446" s="2356"/>
      <c r="F446" s="2356"/>
      <c r="G446" s="2356"/>
      <c r="H446" s="2356"/>
      <c r="I446" s="2356"/>
      <c r="J446" s="2356"/>
      <c r="K446" s="2356"/>
    </row>
    <row r="447" spans="1:11">
      <c r="A447" s="2356"/>
      <c r="B447" s="2356"/>
      <c r="C447" s="2356"/>
      <c r="D447" s="2356"/>
      <c r="E447" s="2356"/>
      <c r="F447" s="2356"/>
      <c r="G447" s="2356"/>
      <c r="H447" s="2356"/>
      <c r="I447" s="2356"/>
      <c r="J447" s="2356"/>
      <c r="K447" s="2356"/>
    </row>
    <row r="448" spans="1:11">
      <c r="A448" s="2356"/>
      <c r="B448" s="2356"/>
      <c r="C448" s="2356"/>
      <c r="D448" s="2356"/>
      <c r="E448" s="2356"/>
      <c r="F448" s="2356"/>
      <c r="G448" s="2356"/>
      <c r="H448" s="2356"/>
      <c r="I448" s="2356"/>
      <c r="J448" s="2356"/>
      <c r="K448" s="2356"/>
    </row>
    <row r="449" spans="1:11">
      <c r="A449" s="2356"/>
      <c r="B449" s="2356"/>
      <c r="C449" s="2356"/>
      <c r="D449" s="2356"/>
      <c r="E449" s="2356"/>
      <c r="F449" s="2356"/>
      <c r="G449" s="2356"/>
      <c r="H449" s="2356"/>
      <c r="I449" s="2356"/>
      <c r="J449" s="2356"/>
      <c r="K449" s="2356"/>
    </row>
    <row r="450" spans="1:11">
      <c r="A450" s="2356"/>
      <c r="B450" s="2356"/>
      <c r="C450" s="2356"/>
      <c r="D450" s="2356"/>
      <c r="E450" s="2356"/>
      <c r="F450" s="2356"/>
      <c r="G450" s="2356"/>
      <c r="H450" s="2356"/>
      <c r="I450" s="2356"/>
      <c r="J450" s="2356"/>
      <c r="K450" s="2356"/>
    </row>
    <row r="451" spans="1:11">
      <c r="A451" s="2356"/>
      <c r="B451" s="2356"/>
      <c r="C451" s="2356"/>
      <c r="D451" s="2356"/>
      <c r="E451" s="2356"/>
      <c r="F451" s="2356"/>
      <c r="G451" s="2356"/>
      <c r="H451" s="2356"/>
      <c r="I451" s="2356"/>
      <c r="J451" s="2356"/>
      <c r="K451" s="2356"/>
    </row>
    <row r="452" spans="1:11">
      <c r="A452" s="2356"/>
      <c r="B452" s="2356"/>
      <c r="C452" s="2356"/>
      <c r="D452" s="2356"/>
      <c r="E452" s="2356"/>
      <c r="F452" s="2356"/>
      <c r="G452" s="2356"/>
      <c r="H452" s="2356"/>
      <c r="I452" s="2356"/>
      <c r="J452" s="2356"/>
      <c r="K452" s="2356"/>
    </row>
    <row r="453" spans="1:11">
      <c r="A453" s="2356"/>
      <c r="B453" s="2356"/>
      <c r="C453" s="2356"/>
      <c r="D453" s="2356"/>
      <c r="E453" s="2356"/>
      <c r="F453" s="2356"/>
      <c r="G453" s="2356"/>
      <c r="H453" s="2356"/>
      <c r="I453" s="2356"/>
      <c r="J453" s="2356"/>
      <c r="K453" s="2356"/>
    </row>
    <row r="454" spans="1:11">
      <c r="A454" s="2356"/>
      <c r="B454" s="2356"/>
      <c r="C454" s="2356"/>
      <c r="D454" s="2356"/>
      <c r="E454" s="2356"/>
      <c r="F454" s="2356"/>
      <c r="G454" s="2356"/>
      <c r="H454" s="2356"/>
      <c r="I454" s="2356"/>
      <c r="J454" s="2356"/>
      <c r="K454" s="2356"/>
    </row>
    <row r="455" spans="1:11">
      <c r="A455" s="2356"/>
      <c r="B455" s="2356"/>
      <c r="C455" s="2356"/>
      <c r="D455" s="2356"/>
      <c r="E455" s="2356"/>
      <c r="F455" s="2356"/>
      <c r="G455" s="2356"/>
      <c r="H455" s="2356"/>
      <c r="I455" s="2356"/>
      <c r="J455" s="2356"/>
      <c r="K455" s="2356"/>
    </row>
    <row r="456" spans="1:11">
      <c r="A456" s="2356"/>
      <c r="B456" s="2356"/>
      <c r="C456" s="2356"/>
      <c r="D456" s="2356"/>
      <c r="E456" s="2356"/>
      <c r="F456" s="2356"/>
      <c r="G456" s="2356"/>
      <c r="H456" s="2356"/>
      <c r="I456" s="2356"/>
      <c r="J456" s="2356"/>
      <c r="K456" s="2356"/>
    </row>
    <row r="457" spans="1:11">
      <c r="A457" s="2356"/>
      <c r="B457" s="2356"/>
      <c r="C457" s="2356"/>
      <c r="D457" s="2356"/>
      <c r="E457" s="2356"/>
      <c r="F457" s="2356"/>
      <c r="G457" s="2356"/>
      <c r="H457" s="2356"/>
      <c r="I457" s="2356"/>
      <c r="J457" s="2356"/>
      <c r="K457" s="2356"/>
    </row>
    <row r="458" spans="1:11">
      <c r="A458" s="2356"/>
      <c r="B458" s="2356"/>
      <c r="C458" s="2356"/>
      <c r="D458" s="2356"/>
      <c r="E458" s="2356"/>
      <c r="F458" s="2356"/>
      <c r="G458" s="2356"/>
      <c r="H458" s="2356"/>
      <c r="I458" s="2356"/>
      <c r="J458" s="2356"/>
      <c r="K458" s="2356"/>
    </row>
    <row r="459" spans="1:11">
      <c r="A459" s="2356"/>
      <c r="B459" s="2356"/>
      <c r="C459" s="2356"/>
      <c r="D459" s="2356"/>
      <c r="E459" s="2356"/>
      <c r="F459" s="2356"/>
      <c r="G459" s="2356"/>
      <c r="H459" s="2356"/>
      <c r="I459" s="2356"/>
      <c r="J459" s="2356"/>
      <c r="K459" s="2356"/>
    </row>
    <row r="460" spans="1:11">
      <c r="A460" s="2356"/>
      <c r="B460" s="2356"/>
      <c r="C460" s="2356"/>
      <c r="D460" s="2356"/>
      <c r="E460" s="2356"/>
      <c r="F460" s="2356"/>
      <c r="G460" s="2356"/>
      <c r="H460" s="2356"/>
      <c r="I460" s="2356"/>
      <c r="J460" s="2356"/>
      <c r="K460" s="2356"/>
    </row>
    <row r="461" spans="1:11">
      <c r="A461" s="2356"/>
      <c r="B461" s="2356"/>
      <c r="C461" s="2356"/>
      <c r="D461" s="2356"/>
      <c r="E461" s="2356"/>
      <c r="F461" s="2356"/>
      <c r="G461" s="2356"/>
      <c r="H461" s="2356"/>
      <c r="I461" s="2356"/>
      <c r="J461" s="2356"/>
      <c r="K461" s="2356"/>
    </row>
    <row r="462" spans="1:11">
      <c r="A462" s="2356"/>
      <c r="B462" s="2356"/>
      <c r="C462" s="2356"/>
      <c r="D462" s="2356"/>
      <c r="E462" s="2356"/>
      <c r="F462" s="2356"/>
      <c r="G462" s="2356"/>
      <c r="H462" s="2356"/>
      <c r="I462" s="2356"/>
      <c r="J462" s="2356"/>
      <c r="K462" s="2356"/>
    </row>
    <row r="463" spans="1:11">
      <c r="A463" s="2356"/>
      <c r="B463" s="2356"/>
      <c r="C463" s="2356"/>
      <c r="D463" s="2356"/>
      <c r="E463" s="2356"/>
      <c r="F463" s="2356"/>
      <c r="G463" s="2356"/>
      <c r="H463" s="2356"/>
      <c r="I463" s="2356"/>
      <c r="J463" s="2356"/>
      <c r="K463" s="2356"/>
    </row>
    <row r="464" spans="1:11">
      <c r="A464" s="2356"/>
      <c r="B464" s="2356"/>
      <c r="C464" s="2356"/>
      <c r="D464" s="2356"/>
      <c r="E464" s="2356"/>
      <c r="F464" s="2356"/>
      <c r="G464" s="2356"/>
      <c r="H464" s="2356"/>
      <c r="I464" s="2356"/>
      <c r="J464" s="2356"/>
      <c r="K464" s="2356"/>
    </row>
    <row r="465" spans="1:11">
      <c r="A465" s="2356"/>
      <c r="B465" s="2356"/>
      <c r="C465" s="2356"/>
      <c r="D465" s="2356"/>
      <c r="E465" s="2356"/>
      <c r="F465" s="2356"/>
      <c r="G465" s="2356"/>
      <c r="H465" s="2356"/>
      <c r="I465" s="2356"/>
      <c r="J465" s="2356"/>
      <c r="K465" s="2356"/>
    </row>
    <row r="466" spans="1:11">
      <c r="A466" s="2356"/>
      <c r="B466" s="2356"/>
      <c r="C466" s="2356"/>
      <c r="D466" s="2356"/>
      <c r="E466" s="2356"/>
      <c r="F466" s="2356"/>
      <c r="G466" s="2356"/>
      <c r="H466" s="2356"/>
      <c r="I466" s="2356"/>
      <c r="J466" s="2356"/>
      <c r="K466" s="2356"/>
    </row>
    <row r="467" spans="1:11">
      <c r="A467" s="2356"/>
      <c r="B467" s="2356"/>
      <c r="C467" s="2356"/>
      <c r="D467" s="2356"/>
      <c r="E467" s="2356"/>
      <c r="F467" s="2356"/>
      <c r="G467" s="2356"/>
      <c r="H467" s="2356"/>
      <c r="I467" s="2356"/>
      <c r="J467" s="2356"/>
      <c r="K467" s="2356"/>
    </row>
    <row r="468" spans="1:11">
      <c r="A468" s="2356"/>
      <c r="B468" s="2356"/>
      <c r="C468" s="2356"/>
      <c r="D468" s="2356"/>
      <c r="E468" s="2356"/>
      <c r="F468" s="2356"/>
      <c r="G468" s="2356"/>
      <c r="H468" s="2356"/>
      <c r="I468" s="2356"/>
      <c r="J468" s="2356"/>
      <c r="K468" s="2356"/>
    </row>
    <row r="469" spans="1:11">
      <c r="A469" s="2356"/>
      <c r="B469" s="2356"/>
      <c r="C469" s="2356"/>
      <c r="D469" s="2356"/>
      <c r="E469" s="2356"/>
      <c r="F469" s="2356"/>
      <c r="G469" s="2356"/>
      <c r="H469" s="2356"/>
      <c r="I469" s="2356"/>
      <c r="J469" s="2356"/>
      <c r="K469" s="2356"/>
    </row>
    <row r="470" spans="1:11">
      <c r="A470" s="2356"/>
      <c r="B470" s="2356"/>
      <c r="C470" s="2356"/>
      <c r="D470" s="2356"/>
      <c r="E470" s="2356"/>
      <c r="F470" s="2356"/>
      <c r="G470" s="2356"/>
      <c r="H470" s="2356"/>
      <c r="I470" s="2356"/>
      <c r="J470" s="2356"/>
      <c r="K470" s="2356"/>
    </row>
    <row r="471" spans="1:11">
      <c r="A471" s="2356"/>
      <c r="B471" s="2356"/>
      <c r="C471" s="2356"/>
      <c r="D471" s="2356"/>
      <c r="E471" s="2356"/>
      <c r="F471" s="2356"/>
      <c r="G471" s="2356"/>
      <c r="H471" s="2356"/>
      <c r="I471" s="2356"/>
      <c r="J471" s="2356"/>
      <c r="K471" s="2356"/>
    </row>
    <row r="472" spans="1:11">
      <c r="A472" s="2356"/>
      <c r="B472" s="2356"/>
      <c r="C472" s="2356"/>
      <c r="D472" s="2356"/>
      <c r="E472" s="2356"/>
      <c r="F472" s="2356"/>
      <c r="G472" s="2356"/>
      <c r="H472" s="2356"/>
      <c r="I472" s="2356"/>
      <c r="J472" s="2356"/>
      <c r="K472" s="2356"/>
    </row>
    <row r="473" spans="1:11">
      <c r="A473" s="2356"/>
      <c r="B473" s="2356"/>
      <c r="C473" s="2356"/>
      <c r="D473" s="2356"/>
      <c r="E473" s="2356"/>
      <c r="F473" s="2356"/>
      <c r="G473" s="2356"/>
      <c r="H473" s="2356"/>
      <c r="I473" s="2356"/>
      <c r="J473" s="2356"/>
      <c r="K473" s="2356"/>
    </row>
    <row r="474" spans="1:11">
      <c r="A474" s="2356"/>
      <c r="B474" s="2356"/>
      <c r="C474" s="2356"/>
      <c r="D474" s="2356"/>
      <c r="E474" s="2356"/>
      <c r="F474" s="2356"/>
      <c r="G474" s="2356"/>
      <c r="H474" s="2356"/>
      <c r="I474" s="2356"/>
      <c r="J474" s="2356"/>
      <c r="K474" s="2356"/>
    </row>
    <row r="475" spans="1:11">
      <c r="A475" s="2356"/>
      <c r="B475" s="2356"/>
      <c r="C475" s="2356"/>
      <c r="D475" s="2356"/>
      <c r="E475" s="2356"/>
      <c r="F475" s="2356"/>
      <c r="G475" s="2356"/>
      <c r="H475" s="2356"/>
      <c r="I475" s="2356"/>
      <c r="J475" s="2356"/>
      <c r="K475" s="2356"/>
    </row>
    <row r="476" spans="1:11">
      <c r="A476" s="2356"/>
      <c r="B476" s="2356"/>
      <c r="C476" s="2356"/>
      <c r="D476" s="2356"/>
      <c r="E476" s="2356"/>
      <c r="F476" s="2356"/>
      <c r="G476" s="2356"/>
      <c r="H476" s="2356"/>
      <c r="I476" s="2356"/>
      <c r="J476" s="2356"/>
      <c r="K476" s="2356"/>
    </row>
    <row r="477" spans="1:11">
      <c r="A477" s="2356"/>
      <c r="B477" s="2356"/>
      <c r="C477" s="2356"/>
      <c r="D477" s="2356"/>
      <c r="E477" s="2356"/>
      <c r="F477" s="2356"/>
      <c r="G477" s="2356"/>
      <c r="H477" s="2356"/>
      <c r="I477" s="2356"/>
      <c r="J477" s="2356"/>
      <c r="K477" s="2356"/>
    </row>
    <row r="478" spans="1:11">
      <c r="A478" s="2356"/>
      <c r="B478" s="2356"/>
      <c r="C478" s="2356"/>
      <c r="D478" s="2356"/>
      <c r="E478" s="2356"/>
      <c r="F478" s="2356"/>
      <c r="G478" s="2356"/>
      <c r="H478" s="2356"/>
      <c r="I478" s="2356"/>
      <c r="J478" s="2356"/>
      <c r="K478" s="2356"/>
    </row>
    <row r="479" spans="1:11">
      <c r="A479" s="2356"/>
      <c r="B479" s="2356"/>
      <c r="C479" s="2356"/>
      <c r="D479" s="2356"/>
      <c r="E479" s="2356"/>
      <c r="F479" s="2356"/>
      <c r="G479" s="2356"/>
      <c r="H479" s="2356"/>
      <c r="I479" s="2356"/>
      <c r="J479" s="2356"/>
      <c r="K479" s="2356"/>
    </row>
    <row r="480" spans="1:11">
      <c r="A480" s="2356"/>
      <c r="B480" s="2356"/>
      <c r="C480" s="2356"/>
      <c r="D480" s="2356"/>
      <c r="E480" s="2356"/>
      <c r="F480" s="2356"/>
      <c r="G480" s="2356"/>
      <c r="H480" s="2356"/>
      <c r="I480" s="2356"/>
      <c r="J480" s="2356"/>
      <c r="K480" s="2356"/>
    </row>
    <row r="481" spans="1:11">
      <c r="A481" s="2356"/>
      <c r="B481" s="2356"/>
      <c r="C481" s="2356"/>
      <c r="D481" s="2356"/>
      <c r="E481" s="2356"/>
      <c r="F481" s="2356"/>
      <c r="G481" s="2356"/>
      <c r="H481" s="2356"/>
      <c r="I481" s="2356"/>
      <c r="J481" s="2356"/>
      <c r="K481" s="2356"/>
    </row>
    <row r="482" spans="1:11">
      <c r="A482" s="2356"/>
      <c r="B482" s="2356"/>
      <c r="C482" s="2356"/>
      <c r="D482" s="2356"/>
      <c r="E482" s="2356"/>
      <c r="F482" s="2356"/>
      <c r="G482" s="2356"/>
      <c r="H482" s="2356"/>
      <c r="I482" s="2356"/>
      <c r="J482" s="2356"/>
      <c r="K482" s="2356"/>
    </row>
    <row r="483" spans="1:11">
      <c r="A483" s="2356"/>
      <c r="B483" s="2356"/>
      <c r="C483" s="2356"/>
      <c r="D483" s="2356"/>
      <c r="E483" s="2356"/>
      <c r="F483" s="2356"/>
      <c r="G483" s="2356"/>
      <c r="H483" s="2356"/>
      <c r="I483" s="2356"/>
      <c r="J483" s="2356"/>
      <c r="K483" s="2356"/>
    </row>
    <row r="484" spans="1:11">
      <c r="A484" s="2356"/>
      <c r="B484" s="2356"/>
      <c r="C484" s="2356"/>
      <c r="D484" s="2356"/>
      <c r="E484" s="2356"/>
      <c r="F484" s="2356"/>
      <c r="G484" s="2356"/>
      <c r="H484" s="2356"/>
      <c r="I484" s="2356"/>
      <c r="J484" s="2356"/>
      <c r="K484" s="2356"/>
    </row>
    <row r="485" spans="1:11">
      <c r="A485" s="2356"/>
      <c r="B485" s="2356"/>
      <c r="C485" s="2356"/>
      <c r="D485" s="2356"/>
      <c r="E485" s="2356"/>
      <c r="F485" s="2356"/>
      <c r="G485" s="2356"/>
      <c r="H485" s="2356"/>
      <c r="I485" s="2356"/>
      <c r="J485" s="2356"/>
      <c r="K485" s="2356"/>
    </row>
    <row r="486" spans="1:11">
      <c r="A486" s="2356"/>
      <c r="B486" s="2356"/>
      <c r="C486" s="2356"/>
      <c r="D486" s="2356"/>
      <c r="E486" s="2356"/>
      <c r="F486" s="2356"/>
      <c r="G486" s="2356"/>
      <c r="H486" s="2356"/>
      <c r="I486" s="2356"/>
      <c r="J486" s="2356"/>
      <c r="K486" s="2356"/>
    </row>
    <row r="487" spans="1:11">
      <c r="A487" s="2356"/>
      <c r="B487" s="2356"/>
      <c r="C487" s="2356"/>
      <c r="D487" s="2356"/>
      <c r="E487" s="2356"/>
      <c r="F487" s="2356"/>
      <c r="G487" s="2356"/>
      <c r="H487" s="2356"/>
      <c r="I487" s="2356"/>
      <c r="J487" s="2356"/>
      <c r="K487" s="2356"/>
    </row>
    <row r="488" spans="1:11">
      <c r="A488" s="2356"/>
      <c r="B488" s="2356"/>
      <c r="C488" s="2356"/>
      <c r="D488" s="2356"/>
      <c r="E488" s="2356"/>
      <c r="F488" s="2356"/>
      <c r="G488" s="2356"/>
      <c r="H488" s="2356"/>
      <c r="I488" s="2356"/>
      <c r="J488" s="2356"/>
      <c r="K488" s="2356"/>
    </row>
    <row r="489" spans="1:11">
      <c r="A489" s="2356"/>
      <c r="B489" s="2356"/>
      <c r="C489" s="2356"/>
      <c r="D489" s="2356"/>
      <c r="E489" s="2356"/>
      <c r="F489" s="2356"/>
      <c r="G489" s="2356"/>
      <c r="H489" s="2356"/>
      <c r="I489" s="2356"/>
      <c r="J489" s="2356"/>
      <c r="K489" s="2356"/>
    </row>
    <row r="490" spans="1:11">
      <c r="A490" s="2356"/>
      <c r="B490" s="2356"/>
      <c r="C490" s="2356"/>
      <c r="D490" s="2356"/>
      <c r="E490" s="2356"/>
      <c r="F490" s="2356"/>
      <c r="G490" s="2356"/>
      <c r="H490" s="2356"/>
      <c r="I490" s="2356"/>
      <c r="J490" s="2356"/>
      <c r="K490" s="2356"/>
    </row>
    <row r="491" spans="1:11">
      <c r="A491" s="2356"/>
      <c r="B491" s="2356"/>
      <c r="C491" s="2356"/>
      <c r="D491" s="2356"/>
      <c r="E491" s="2356"/>
      <c r="F491" s="2356"/>
      <c r="G491" s="2356"/>
      <c r="H491" s="2356"/>
      <c r="I491" s="2356"/>
      <c r="J491" s="2356"/>
      <c r="K491" s="2356"/>
    </row>
    <row r="492" spans="1:11">
      <c r="A492" s="2356"/>
      <c r="B492" s="2356"/>
      <c r="C492" s="2356"/>
      <c r="D492" s="2356"/>
      <c r="E492" s="2356"/>
      <c r="F492" s="2356"/>
      <c r="G492" s="2356"/>
      <c r="H492" s="2356"/>
      <c r="I492" s="2356"/>
      <c r="J492" s="2356"/>
      <c r="K492" s="2356"/>
    </row>
    <row r="493" spans="1:11">
      <c r="A493" s="2356"/>
      <c r="B493" s="2356"/>
      <c r="C493" s="2356"/>
      <c r="D493" s="2356"/>
      <c r="E493" s="2356"/>
      <c r="F493" s="2356"/>
      <c r="G493" s="2356"/>
      <c r="H493" s="2356"/>
      <c r="I493" s="2356"/>
      <c r="J493" s="2356"/>
      <c r="K493" s="2356"/>
    </row>
    <row r="494" spans="1:11">
      <c r="A494" s="2356"/>
      <c r="B494" s="2356"/>
      <c r="C494" s="2356"/>
      <c r="D494" s="2356"/>
      <c r="E494" s="2356"/>
      <c r="F494" s="2356"/>
      <c r="G494" s="2356"/>
      <c r="H494" s="2356"/>
      <c r="I494" s="2356"/>
      <c r="J494" s="2356"/>
      <c r="K494" s="2356"/>
    </row>
    <row r="495" spans="1:11">
      <c r="A495" s="2356"/>
      <c r="B495" s="2356"/>
      <c r="C495" s="2356"/>
      <c r="D495" s="2356"/>
      <c r="E495" s="2356"/>
      <c r="F495" s="2356"/>
      <c r="G495" s="2356"/>
      <c r="H495" s="2356"/>
      <c r="I495" s="2356"/>
      <c r="J495" s="2356"/>
      <c r="K495" s="2356"/>
    </row>
    <row r="496" spans="1:11">
      <c r="A496" s="2356"/>
      <c r="B496" s="2356"/>
      <c r="C496" s="2356"/>
      <c r="D496" s="2356"/>
      <c r="E496" s="2356"/>
      <c r="F496" s="2356"/>
      <c r="G496" s="2356"/>
      <c r="H496" s="2356"/>
      <c r="I496" s="2356"/>
      <c r="J496" s="2356"/>
      <c r="K496" s="2356"/>
    </row>
    <row r="497" spans="1:11">
      <c r="A497" s="2356"/>
      <c r="B497" s="2356"/>
      <c r="C497" s="2356"/>
      <c r="D497" s="2356"/>
      <c r="E497" s="2356"/>
      <c r="F497" s="2356"/>
      <c r="G497" s="2356"/>
      <c r="H497" s="2356"/>
      <c r="I497" s="2356"/>
      <c r="J497" s="2356"/>
      <c r="K497" s="2356"/>
    </row>
    <row r="498" spans="1:11">
      <c r="A498" s="2356"/>
      <c r="B498" s="2356"/>
      <c r="C498" s="2356"/>
      <c r="D498" s="2356"/>
      <c r="E498" s="2356"/>
      <c r="F498" s="2356"/>
      <c r="G498" s="2356"/>
      <c r="H498" s="2356"/>
      <c r="I498" s="2356"/>
      <c r="J498" s="2356"/>
      <c r="K498" s="2356"/>
    </row>
    <row r="499" spans="1:11">
      <c r="A499" s="2356"/>
      <c r="B499" s="2356"/>
      <c r="C499" s="2356"/>
      <c r="D499" s="2356"/>
      <c r="E499" s="2356"/>
      <c r="F499" s="2356"/>
      <c r="G499" s="2356"/>
      <c r="H499" s="2356"/>
      <c r="I499" s="2356"/>
      <c r="J499" s="2356"/>
      <c r="K499" s="2356"/>
    </row>
    <row r="500" spans="1:11">
      <c r="A500" s="2356"/>
      <c r="B500" s="2356"/>
      <c r="C500" s="2356"/>
      <c r="D500" s="2356"/>
      <c r="E500" s="2356"/>
      <c r="F500" s="2356"/>
      <c r="G500" s="2356"/>
      <c r="H500" s="2356"/>
      <c r="I500" s="2356"/>
      <c r="J500" s="2356"/>
      <c r="K500" s="2356"/>
    </row>
    <row r="501" spans="1:11">
      <c r="A501" s="2356"/>
      <c r="B501" s="2356"/>
      <c r="C501" s="2356"/>
      <c r="D501" s="2356"/>
      <c r="E501" s="2356"/>
      <c r="F501" s="2356"/>
      <c r="G501" s="2356"/>
      <c r="H501" s="2356"/>
      <c r="I501" s="2356"/>
      <c r="J501" s="2356"/>
      <c r="K501" s="2356"/>
    </row>
    <row r="502" spans="1:11">
      <c r="A502" s="2356"/>
      <c r="B502" s="2356"/>
      <c r="C502" s="2356"/>
      <c r="D502" s="2356"/>
      <c r="E502" s="2356"/>
      <c r="F502" s="2356"/>
      <c r="G502" s="2356"/>
      <c r="H502" s="2356"/>
      <c r="I502" s="2356"/>
      <c r="J502" s="2356"/>
      <c r="K502" s="2356"/>
    </row>
    <row r="503" spans="1:11">
      <c r="A503" s="2356"/>
      <c r="B503" s="2356"/>
      <c r="C503" s="2356"/>
      <c r="D503" s="2356"/>
      <c r="E503" s="2356"/>
      <c r="F503" s="2356"/>
      <c r="G503" s="2356"/>
      <c r="H503" s="2356"/>
      <c r="I503" s="2356"/>
      <c r="J503" s="2356"/>
      <c r="K503" s="2356"/>
    </row>
    <row r="504" spans="1:11">
      <c r="A504" s="2356"/>
      <c r="B504" s="2356"/>
      <c r="C504" s="2356"/>
      <c r="D504" s="2356"/>
      <c r="E504" s="2356"/>
      <c r="F504" s="2356"/>
      <c r="G504" s="2356"/>
      <c r="H504" s="2356"/>
      <c r="I504" s="2356"/>
      <c r="J504" s="2356"/>
      <c r="K504" s="2356"/>
    </row>
    <row r="505" spans="1:11">
      <c r="A505" s="2356"/>
      <c r="B505" s="2356"/>
      <c r="C505" s="2356"/>
      <c r="D505" s="2356"/>
      <c r="E505" s="2356"/>
      <c r="F505" s="2356"/>
      <c r="G505" s="2356"/>
      <c r="H505" s="2356"/>
      <c r="I505" s="2356"/>
      <c r="J505" s="2356"/>
      <c r="K505" s="2356"/>
    </row>
    <row r="506" spans="1:11">
      <c r="A506" s="2356"/>
      <c r="B506" s="2356"/>
      <c r="C506" s="2356"/>
      <c r="D506" s="2356"/>
      <c r="E506" s="2356"/>
      <c r="F506" s="2356"/>
      <c r="G506" s="2356"/>
      <c r="H506" s="2356"/>
      <c r="I506" s="2356"/>
      <c r="J506" s="2356"/>
      <c r="K506" s="2356"/>
    </row>
    <row r="507" spans="1:11">
      <c r="A507" s="2356"/>
      <c r="B507" s="2356"/>
      <c r="C507" s="2356"/>
      <c r="D507" s="2356"/>
      <c r="E507" s="2356"/>
      <c r="F507" s="2356"/>
      <c r="G507" s="2356"/>
      <c r="H507" s="2356"/>
      <c r="I507" s="2356"/>
      <c r="J507" s="2356"/>
      <c r="K507" s="2356"/>
    </row>
    <row r="508" spans="1:11">
      <c r="A508" s="2356"/>
      <c r="B508" s="2356"/>
      <c r="C508" s="2356"/>
      <c r="D508" s="2356"/>
      <c r="E508" s="2356"/>
      <c r="F508" s="2356"/>
      <c r="G508" s="2356"/>
      <c r="H508" s="2356"/>
      <c r="I508" s="2356"/>
      <c r="J508" s="2356"/>
      <c r="K508" s="2356"/>
    </row>
    <row r="509" spans="1:11">
      <c r="A509" s="2356"/>
      <c r="B509" s="2356"/>
      <c r="C509" s="2356"/>
      <c r="D509" s="2356"/>
      <c r="E509" s="2356"/>
      <c r="F509" s="2356"/>
      <c r="G509" s="2356"/>
      <c r="H509" s="2356"/>
      <c r="I509" s="2356"/>
      <c r="J509" s="2356"/>
      <c r="K509" s="2356"/>
    </row>
    <row r="510" spans="1:11">
      <c r="A510" s="2356"/>
      <c r="B510" s="2356"/>
      <c r="C510" s="2356"/>
      <c r="D510" s="2356"/>
      <c r="E510" s="2356"/>
      <c r="F510" s="2356"/>
      <c r="G510" s="2356"/>
      <c r="H510" s="2356"/>
      <c r="I510" s="2356"/>
      <c r="J510" s="2356"/>
      <c r="K510" s="2356"/>
    </row>
    <row r="511" spans="1:11">
      <c r="A511" s="2356"/>
      <c r="B511" s="2356"/>
      <c r="C511" s="2356"/>
      <c r="D511" s="2356"/>
      <c r="E511" s="2356"/>
      <c r="F511" s="2356"/>
      <c r="G511" s="2356"/>
      <c r="H511" s="2356"/>
      <c r="I511" s="2356"/>
      <c r="J511" s="2356"/>
      <c r="K511" s="2356"/>
    </row>
    <row r="512" spans="1:11">
      <c r="A512" s="2356"/>
      <c r="B512" s="2356"/>
      <c r="C512" s="2356"/>
      <c r="D512" s="2356"/>
      <c r="E512" s="2356"/>
      <c r="F512" s="2356"/>
      <c r="G512" s="2356"/>
      <c r="H512" s="2356"/>
      <c r="I512" s="2356"/>
      <c r="J512" s="2356"/>
      <c r="K512" s="2356"/>
    </row>
    <row r="513" spans="1:11">
      <c r="A513" s="2356"/>
      <c r="B513" s="2356"/>
      <c r="C513" s="2356"/>
      <c r="D513" s="2356"/>
      <c r="E513" s="2356"/>
      <c r="F513" s="2356"/>
      <c r="G513" s="2356"/>
      <c r="H513" s="2356"/>
      <c r="I513" s="2356"/>
      <c r="J513" s="2356"/>
      <c r="K513" s="2356"/>
    </row>
    <row r="514" spans="1:11">
      <c r="A514" s="2356"/>
      <c r="B514" s="2356"/>
      <c r="C514" s="2356"/>
      <c r="D514" s="2356"/>
      <c r="E514" s="2356"/>
      <c r="F514" s="2356"/>
      <c r="G514" s="2356"/>
      <c r="H514" s="2356"/>
      <c r="I514" s="2356"/>
      <c r="J514" s="2356"/>
      <c r="K514" s="2356"/>
    </row>
    <row r="515" spans="1:11">
      <c r="A515" s="2356"/>
      <c r="B515" s="2356"/>
      <c r="C515" s="2356"/>
      <c r="D515" s="2356"/>
      <c r="E515" s="2356"/>
      <c r="F515" s="2356"/>
      <c r="G515" s="2356"/>
      <c r="H515" s="2356"/>
      <c r="I515" s="2356"/>
      <c r="J515" s="2356"/>
      <c r="K515" s="2356"/>
    </row>
    <row r="516" spans="1:11">
      <c r="A516" s="2356"/>
      <c r="B516" s="2356"/>
      <c r="C516" s="2356"/>
      <c r="D516" s="2356"/>
      <c r="E516" s="2356"/>
      <c r="F516" s="2356"/>
      <c r="G516" s="2356"/>
      <c r="H516" s="2356"/>
      <c r="I516" s="2356"/>
      <c r="J516" s="2356"/>
      <c r="K516" s="2356"/>
    </row>
    <row r="517" spans="1:11">
      <c r="A517" s="2356"/>
      <c r="B517" s="2356"/>
      <c r="C517" s="2356"/>
      <c r="D517" s="2356"/>
      <c r="E517" s="2356"/>
      <c r="F517" s="2356"/>
      <c r="G517" s="2356"/>
      <c r="H517" s="2356"/>
      <c r="I517" s="2356"/>
      <c r="J517" s="2356"/>
      <c r="K517" s="2356"/>
    </row>
    <row r="518" spans="1:11">
      <c r="A518" s="2356"/>
      <c r="B518" s="2356"/>
      <c r="C518" s="2356"/>
      <c r="D518" s="2356"/>
      <c r="E518" s="2356"/>
      <c r="F518" s="2356"/>
      <c r="G518" s="2356"/>
      <c r="H518" s="2356"/>
      <c r="I518" s="2356"/>
      <c r="J518" s="2356"/>
      <c r="K518" s="2356"/>
    </row>
    <row r="519" spans="1:11">
      <c r="A519" s="2356"/>
      <c r="B519" s="2356"/>
      <c r="C519" s="2356"/>
      <c r="D519" s="2356"/>
      <c r="E519" s="2356"/>
      <c r="F519" s="2356"/>
      <c r="G519" s="2356"/>
      <c r="H519" s="2356"/>
      <c r="I519" s="2356"/>
      <c r="J519" s="2356"/>
      <c r="K519" s="2356"/>
    </row>
    <row r="520" spans="1:11">
      <c r="A520" s="2356"/>
      <c r="B520" s="2356"/>
      <c r="C520" s="2356"/>
      <c r="D520" s="2356"/>
      <c r="E520" s="2356"/>
      <c r="F520" s="2356"/>
      <c r="G520" s="2356"/>
      <c r="H520" s="2356"/>
      <c r="I520" s="2356"/>
      <c r="J520" s="2356"/>
      <c r="K520" s="2356"/>
    </row>
    <row r="521" spans="1:11">
      <c r="A521" s="2356"/>
      <c r="B521" s="2356"/>
      <c r="C521" s="2356"/>
      <c r="D521" s="2356"/>
      <c r="E521" s="2356"/>
      <c r="F521" s="2356"/>
      <c r="G521" s="2356"/>
      <c r="H521" s="2356"/>
      <c r="I521" s="2356"/>
      <c r="J521" s="2356"/>
      <c r="K521" s="2356"/>
    </row>
    <row r="522" spans="1:11">
      <c r="A522" s="2356"/>
      <c r="B522" s="2356"/>
      <c r="C522" s="2356"/>
      <c r="D522" s="2356"/>
      <c r="E522" s="2356"/>
      <c r="F522" s="2356"/>
      <c r="G522" s="2356"/>
      <c r="H522" s="2356"/>
      <c r="I522" s="2356"/>
      <c r="J522" s="2356"/>
      <c r="K522" s="2356"/>
    </row>
    <row r="523" spans="1:11">
      <c r="A523" s="2356"/>
      <c r="B523" s="2356"/>
      <c r="C523" s="2356"/>
      <c r="D523" s="2356"/>
      <c r="E523" s="2356"/>
      <c r="F523" s="2356"/>
      <c r="G523" s="2356"/>
      <c r="H523" s="2356"/>
      <c r="I523" s="2356"/>
      <c r="J523" s="2356"/>
      <c r="K523" s="2356"/>
    </row>
    <row r="524" spans="1:11">
      <c r="A524" s="2356"/>
      <c r="B524" s="2356"/>
      <c r="C524" s="2356"/>
      <c r="D524" s="2356"/>
      <c r="E524" s="2356"/>
      <c r="F524" s="2356"/>
      <c r="G524" s="2356"/>
      <c r="H524" s="2356"/>
      <c r="I524" s="2356"/>
      <c r="J524" s="2356"/>
      <c r="K524" s="2356"/>
    </row>
    <row r="525" spans="1:11">
      <c r="A525" s="2356"/>
      <c r="B525" s="2356"/>
      <c r="C525" s="2356"/>
      <c r="D525" s="2356"/>
      <c r="E525" s="2356"/>
      <c r="F525" s="2356"/>
      <c r="G525" s="2356"/>
      <c r="H525" s="2356"/>
      <c r="I525" s="2356"/>
      <c r="J525" s="2356"/>
      <c r="K525" s="2356"/>
    </row>
    <row r="526" spans="1:11">
      <c r="A526" s="2356"/>
      <c r="B526" s="2356"/>
      <c r="C526" s="2356"/>
      <c r="D526" s="2356"/>
      <c r="E526" s="2356"/>
      <c r="F526" s="2356"/>
      <c r="G526" s="2356"/>
      <c r="H526" s="2356"/>
      <c r="I526" s="2356"/>
      <c r="J526" s="2356"/>
      <c r="K526" s="2356"/>
    </row>
    <row r="527" spans="1:11">
      <c r="A527" s="2356"/>
      <c r="B527" s="2356"/>
      <c r="C527" s="2356"/>
      <c r="D527" s="2356"/>
      <c r="E527" s="2356"/>
      <c r="F527" s="2356"/>
      <c r="G527" s="2356"/>
      <c r="H527" s="2356"/>
      <c r="I527" s="2356"/>
      <c r="J527" s="2356"/>
      <c r="K527" s="2356"/>
    </row>
    <row r="528" spans="1:11">
      <c r="A528" s="2356"/>
      <c r="B528" s="2356"/>
      <c r="C528" s="2356"/>
      <c r="D528" s="2356"/>
      <c r="E528" s="2356"/>
      <c r="F528" s="2356"/>
      <c r="G528" s="2356"/>
      <c r="H528" s="2356"/>
      <c r="I528" s="2356"/>
      <c r="J528" s="2356"/>
      <c r="K528" s="2356"/>
    </row>
    <row r="529" spans="1:11">
      <c r="A529" s="2356"/>
      <c r="B529" s="2356"/>
      <c r="C529" s="2356"/>
      <c r="D529" s="2356"/>
      <c r="E529" s="2356"/>
      <c r="F529" s="2356"/>
      <c r="G529" s="2356"/>
      <c r="H529" s="2356"/>
      <c r="I529" s="2356"/>
      <c r="J529" s="2356"/>
      <c r="K529" s="2356"/>
    </row>
    <row r="530" spans="1:11">
      <c r="A530" s="2356"/>
      <c r="B530" s="2356"/>
      <c r="C530" s="2356"/>
      <c r="D530" s="2356"/>
      <c r="E530" s="2356"/>
      <c r="F530" s="2356"/>
      <c r="G530" s="2356"/>
      <c r="H530" s="2356"/>
      <c r="I530" s="2356"/>
      <c r="J530" s="2356"/>
      <c r="K530" s="2356"/>
    </row>
    <row r="531" spans="1:11">
      <c r="A531" s="2356"/>
      <c r="B531" s="2356"/>
      <c r="C531" s="2356"/>
      <c r="D531" s="2356"/>
      <c r="E531" s="2356"/>
      <c r="F531" s="2356"/>
      <c r="G531" s="2356"/>
      <c r="H531" s="2356"/>
      <c r="I531" s="2356"/>
      <c r="J531" s="2356"/>
      <c r="K531" s="2356"/>
    </row>
    <row r="532" spans="1:11">
      <c r="A532" s="2356"/>
      <c r="B532" s="2356"/>
      <c r="C532" s="2356"/>
      <c r="D532" s="2356"/>
      <c r="E532" s="2356"/>
      <c r="F532" s="2356"/>
      <c r="G532" s="2356"/>
      <c r="H532" s="2356"/>
      <c r="I532" s="2356"/>
      <c r="J532" s="2356"/>
      <c r="K532" s="2356"/>
    </row>
    <row r="533" spans="1:11">
      <c r="A533" s="2356"/>
      <c r="B533" s="2356"/>
      <c r="C533" s="2356"/>
      <c r="D533" s="2356"/>
      <c r="E533" s="2356"/>
      <c r="F533" s="2356"/>
      <c r="G533" s="2356"/>
      <c r="H533" s="2356"/>
      <c r="I533" s="2356"/>
      <c r="J533" s="2356"/>
      <c r="K533" s="2356"/>
    </row>
    <row r="534" spans="1:11">
      <c r="A534" s="2356"/>
      <c r="B534" s="2356"/>
      <c r="C534" s="2356"/>
      <c r="D534" s="2356"/>
      <c r="E534" s="2356"/>
      <c r="F534" s="2356"/>
      <c r="G534" s="2356"/>
      <c r="H534" s="2356"/>
      <c r="I534" s="2356"/>
      <c r="J534" s="2356"/>
      <c r="K534" s="2356"/>
    </row>
    <row r="535" spans="1:11">
      <c r="A535" s="2356"/>
      <c r="B535" s="2356"/>
      <c r="C535" s="2356"/>
      <c r="D535" s="2356"/>
      <c r="E535" s="2356"/>
      <c r="F535" s="2356"/>
      <c r="G535" s="2356"/>
      <c r="H535" s="2356"/>
      <c r="I535" s="2356"/>
      <c r="J535" s="2356"/>
      <c r="K535" s="2356"/>
    </row>
    <row r="536" spans="1:11">
      <c r="A536" s="2356"/>
      <c r="B536" s="2356"/>
      <c r="C536" s="2356"/>
      <c r="D536" s="2356"/>
      <c r="E536" s="2356"/>
      <c r="F536" s="2356"/>
      <c r="G536" s="2356"/>
      <c r="H536" s="2356"/>
      <c r="I536" s="2356"/>
      <c r="J536" s="2356"/>
      <c r="K536" s="2356"/>
    </row>
    <row r="537" spans="1:11">
      <c r="A537" s="2356"/>
      <c r="B537" s="2356"/>
      <c r="C537" s="2356"/>
      <c r="D537" s="2356"/>
      <c r="E537" s="2356"/>
      <c r="F537" s="2356"/>
      <c r="G537" s="2356"/>
      <c r="H537" s="2356"/>
      <c r="I537" s="2356"/>
      <c r="J537" s="2356"/>
      <c r="K537" s="2356"/>
    </row>
    <row r="538" spans="1:11">
      <c r="A538" s="2356"/>
      <c r="B538" s="2356"/>
      <c r="C538" s="2356"/>
      <c r="D538" s="2356"/>
      <c r="E538" s="2356"/>
      <c r="F538" s="2356"/>
      <c r="G538" s="2356"/>
      <c r="H538" s="2356"/>
      <c r="I538" s="2356"/>
      <c r="J538" s="2356"/>
      <c r="K538" s="2356"/>
    </row>
    <row r="539" spans="1:11">
      <c r="A539" s="2356"/>
      <c r="B539" s="2356"/>
      <c r="C539" s="2356"/>
      <c r="D539" s="2356"/>
      <c r="E539" s="2356"/>
      <c r="F539" s="2356"/>
      <c r="G539" s="2356"/>
      <c r="H539" s="2356"/>
      <c r="I539" s="2356"/>
      <c r="J539" s="2356"/>
      <c r="K539" s="2356"/>
    </row>
    <row r="540" spans="1:11">
      <c r="A540" s="2356"/>
      <c r="B540" s="2356"/>
      <c r="C540" s="2356"/>
      <c r="D540" s="2356"/>
      <c r="E540" s="2356"/>
      <c r="F540" s="2356"/>
      <c r="G540" s="2356"/>
      <c r="H540" s="2356"/>
      <c r="I540" s="2356"/>
      <c r="J540" s="2356"/>
      <c r="K540" s="2356"/>
    </row>
    <row r="541" spans="1:11">
      <c r="A541" s="2356"/>
      <c r="B541" s="2356"/>
      <c r="C541" s="2356"/>
      <c r="D541" s="2356"/>
      <c r="E541" s="2356"/>
      <c r="F541" s="2356"/>
      <c r="G541" s="2356"/>
      <c r="H541" s="2356"/>
      <c r="I541" s="2356"/>
      <c r="J541" s="2356"/>
      <c r="K541" s="2356"/>
    </row>
    <row r="542" spans="1:11">
      <c r="A542" s="2356"/>
      <c r="B542" s="2356"/>
      <c r="C542" s="2356"/>
      <c r="D542" s="2356"/>
      <c r="E542" s="2356"/>
      <c r="F542" s="2356"/>
      <c r="G542" s="2356"/>
      <c r="H542" s="2356"/>
      <c r="I542" s="2356"/>
      <c r="J542" s="2356"/>
      <c r="K542" s="2356"/>
    </row>
    <row r="543" spans="1:11">
      <c r="A543" s="2356"/>
      <c r="B543" s="2356"/>
      <c r="C543" s="2356"/>
      <c r="D543" s="2356"/>
      <c r="E543" s="2356"/>
      <c r="F543" s="2356"/>
      <c r="G543" s="2356"/>
      <c r="H543" s="2356"/>
      <c r="I543" s="2356"/>
      <c r="J543" s="2356"/>
      <c r="K543" s="2356"/>
    </row>
    <row r="544" spans="1:11">
      <c r="A544" s="2356"/>
      <c r="B544" s="2356"/>
      <c r="C544" s="2356"/>
      <c r="D544" s="2356"/>
      <c r="E544" s="2356"/>
      <c r="F544" s="2356"/>
      <c r="G544" s="2356"/>
      <c r="H544" s="2356"/>
      <c r="I544" s="2356"/>
      <c r="J544" s="2356"/>
      <c r="K544" s="2356"/>
    </row>
    <row r="545" spans="1:11">
      <c r="A545" s="2356"/>
      <c r="B545" s="2356"/>
      <c r="C545" s="2356"/>
      <c r="D545" s="2356"/>
      <c r="E545" s="2356"/>
      <c r="F545" s="2356"/>
      <c r="G545" s="2356"/>
      <c r="H545" s="2356"/>
      <c r="I545" s="2356"/>
      <c r="J545" s="2356"/>
      <c r="K545" s="2356"/>
    </row>
    <row r="546" spans="1:11">
      <c r="A546" s="2356"/>
      <c r="B546" s="2356"/>
      <c r="C546" s="2356"/>
      <c r="D546" s="2356"/>
      <c r="E546" s="2356"/>
      <c r="F546" s="2356"/>
      <c r="G546" s="2356"/>
      <c r="H546" s="2356"/>
      <c r="I546" s="2356"/>
      <c r="J546" s="2356"/>
      <c r="K546" s="2356"/>
    </row>
    <row r="547" spans="1:11">
      <c r="A547" s="2356"/>
      <c r="B547" s="2356"/>
      <c r="C547" s="2356"/>
      <c r="D547" s="2356"/>
      <c r="E547" s="2356"/>
      <c r="F547" s="2356"/>
      <c r="G547" s="2356"/>
      <c r="H547" s="2356"/>
      <c r="I547" s="2356"/>
      <c r="J547" s="2356"/>
      <c r="K547" s="2356"/>
    </row>
    <row r="548" spans="1:11">
      <c r="A548" s="2356"/>
      <c r="B548" s="2356"/>
      <c r="C548" s="2356"/>
      <c r="D548" s="2356"/>
      <c r="E548" s="2356"/>
      <c r="F548" s="2356"/>
      <c r="G548" s="2356"/>
      <c r="H548" s="2356"/>
      <c r="I548" s="2356"/>
      <c r="J548" s="2356"/>
      <c r="K548" s="2356"/>
    </row>
    <row r="549" spans="1:11">
      <c r="A549" s="2356"/>
      <c r="B549" s="2356"/>
      <c r="C549" s="2356"/>
      <c r="D549" s="2356"/>
      <c r="E549" s="2356"/>
      <c r="F549" s="2356"/>
      <c r="G549" s="2356"/>
      <c r="H549" s="2356"/>
      <c r="I549" s="2356"/>
      <c r="J549" s="2356"/>
      <c r="K549" s="2356"/>
    </row>
    <row r="550" spans="1:11">
      <c r="A550" s="2356"/>
      <c r="B550" s="2356"/>
      <c r="C550" s="2356"/>
      <c r="D550" s="2356"/>
      <c r="E550" s="2356"/>
      <c r="F550" s="2356"/>
      <c r="G550" s="2356"/>
      <c r="H550" s="2356"/>
      <c r="I550" s="2356"/>
      <c r="J550" s="2356"/>
      <c r="K550" s="2356"/>
    </row>
    <row r="551" spans="1:11">
      <c r="A551" s="2356"/>
      <c r="B551" s="2356"/>
      <c r="C551" s="2356"/>
      <c r="D551" s="2356"/>
      <c r="E551" s="2356"/>
      <c r="F551" s="2356"/>
      <c r="G551" s="2356"/>
      <c r="H551" s="2356"/>
      <c r="I551" s="2356"/>
      <c r="J551" s="2356"/>
      <c r="K551" s="2356"/>
    </row>
    <row r="552" spans="1:11">
      <c r="A552" s="2356"/>
      <c r="B552" s="2356"/>
      <c r="C552" s="2356"/>
      <c r="D552" s="2356"/>
      <c r="E552" s="2356"/>
      <c r="F552" s="2356"/>
      <c r="G552" s="2356"/>
      <c r="H552" s="2356"/>
      <c r="I552" s="2356"/>
      <c r="J552" s="2356"/>
      <c r="K552" s="2356"/>
    </row>
    <row r="553" spans="1:11">
      <c r="A553" s="2356"/>
      <c r="B553" s="2356"/>
      <c r="C553" s="2356"/>
      <c r="D553" s="2356"/>
      <c r="E553" s="2356"/>
      <c r="F553" s="2356"/>
      <c r="G553" s="2356"/>
      <c r="H553" s="2356"/>
      <c r="I553" s="2356"/>
      <c r="J553" s="2356"/>
      <c r="K553" s="2356"/>
    </row>
    <row r="554" spans="1:11">
      <c r="A554" s="2356"/>
      <c r="B554" s="2356"/>
      <c r="C554" s="2356"/>
      <c r="D554" s="2356"/>
      <c r="E554" s="2356"/>
      <c r="F554" s="2356"/>
      <c r="G554" s="2356"/>
      <c r="H554" s="2356"/>
      <c r="I554" s="2356"/>
      <c r="J554" s="2356"/>
      <c r="K554" s="2356"/>
    </row>
    <row r="555" spans="1:11">
      <c r="A555" s="2356"/>
      <c r="B555" s="2356"/>
      <c r="C555" s="2356"/>
      <c r="D555" s="2356"/>
      <c r="E555" s="2356"/>
      <c r="F555" s="2356"/>
      <c r="G555" s="2356"/>
      <c r="H555" s="2356"/>
      <c r="I555" s="2356"/>
      <c r="J555" s="2356"/>
      <c r="K555" s="2356"/>
    </row>
    <row r="556" spans="1:11">
      <c r="A556" s="2356"/>
      <c r="B556" s="2356"/>
      <c r="C556" s="2356"/>
      <c r="D556" s="2356"/>
      <c r="E556" s="2356"/>
      <c r="F556" s="2356"/>
      <c r="G556" s="2356"/>
      <c r="H556" s="2356"/>
      <c r="I556" s="2356"/>
      <c r="J556" s="2356"/>
      <c r="K556" s="2356"/>
    </row>
    <row r="557" spans="1:11">
      <c r="A557" s="2356"/>
      <c r="B557" s="2356"/>
      <c r="C557" s="2356"/>
      <c r="D557" s="2356"/>
      <c r="E557" s="2356"/>
      <c r="F557" s="2356"/>
      <c r="G557" s="2356"/>
      <c r="H557" s="2356"/>
      <c r="I557" s="2356"/>
      <c r="J557" s="2356"/>
      <c r="K557" s="2356"/>
    </row>
    <row r="558" spans="1:11">
      <c r="A558" s="2356"/>
      <c r="B558" s="2356"/>
      <c r="C558" s="2356"/>
      <c r="D558" s="2356"/>
      <c r="E558" s="2356"/>
      <c r="F558" s="2356"/>
      <c r="G558" s="2356"/>
      <c r="H558" s="2356"/>
      <c r="I558" s="2356"/>
      <c r="J558" s="2356"/>
      <c r="K558" s="2356"/>
    </row>
    <row r="559" spans="1:11">
      <c r="A559" s="2356"/>
      <c r="B559" s="2356"/>
      <c r="C559" s="2356"/>
      <c r="D559" s="2356"/>
      <c r="E559" s="2356"/>
      <c r="F559" s="2356"/>
      <c r="G559" s="2356"/>
      <c r="H559" s="2356"/>
      <c r="I559" s="2356"/>
      <c r="J559" s="2356"/>
      <c r="K559" s="2356"/>
    </row>
    <row r="560" spans="1:11">
      <c r="A560" s="2356"/>
      <c r="B560" s="2356"/>
      <c r="C560" s="2356"/>
      <c r="D560" s="2356"/>
      <c r="E560" s="2356"/>
      <c r="F560" s="2356"/>
      <c r="G560" s="2356"/>
      <c r="H560" s="2356"/>
      <c r="I560" s="2356"/>
      <c r="J560" s="2356"/>
      <c r="K560" s="2356"/>
    </row>
    <row r="561" spans="1:11">
      <c r="A561" s="2356"/>
      <c r="B561" s="2356"/>
      <c r="C561" s="2356"/>
      <c r="D561" s="2356"/>
      <c r="E561" s="2356"/>
      <c r="F561" s="2356"/>
      <c r="G561" s="2356"/>
      <c r="H561" s="2356"/>
      <c r="I561" s="2356"/>
      <c r="J561" s="2356"/>
      <c r="K561" s="2356"/>
    </row>
    <row r="562" spans="1:11">
      <c r="A562" s="2356"/>
      <c r="B562" s="2356"/>
      <c r="C562" s="2356"/>
      <c r="D562" s="2356"/>
      <c r="E562" s="2356"/>
      <c r="F562" s="2356"/>
      <c r="G562" s="2356"/>
      <c r="H562" s="2356"/>
      <c r="I562" s="2356"/>
      <c r="J562" s="2356"/>
      <c r="K562" s="2356"/>
    </row>
    <row r="563" spans="1:11">
      <c r="A563" s="2356"/>
      <c r="B563" s="2356"/>
      <c r="C563" s="2356"/>
      <c r="D563" s="2356"/>
      <c r="E563" s="2356"/>
      <c r="F563" s="2356"/>
      <c r="G563" s="2356"/>
      <c r="H563" s="2356"/>
      <c r="I563" s="2356"/>
      <c r="J563" s="2356"/>
      <c r="K563" s="2356"/>
    </row>
    <row r="564" spans="1:11">
      <c r="A564" s="2356"/>
      <c r="B564" s="2356"/>
      <c r="C564" s="2356"/>
      <c r="D564" s="2356"/>
      <c r="E564" s="2356"/>
      <c r="F564" s="2356"/>
      <c r="G564" s="2356"/>
      <c r="H564" s="2356"/>
      <c r="I564" s="2356"/>
      <c r="J564" s="2356"/>
      <c r="K564" s="2356"/>
    </row>
    <row r="565" spans="1:11">
      <c r="A565" s="2356"/>
      <c r="B565" s="2356"/>
      <c r="C565" s="2356"/>
      <c r="D565" s="2356"/>
      <c r="E565" s="2356"/>
      <c r="F565" s="2356"/>
      <c r="G565" s="2356"/>
      <c r="H565" s="2356"/>
      <c r="I565" s="2356"/>
      <c r="J565" s="2356"/>
      <c r="K565" s="2356"/>
    </row>
    <row r="566" spans="1:11">
      <c r="A566" s="2356"/>
      <c r="B566" s="2356"/>
      <c r="C566" s="2356"/>
      <c r="D566" s="2356"/>
      <c r="E566" s="2356"/>
      <c r="F566" s="2356"/>
      <c r="G566" s="2356"/>
      <c r="H566" s="2356"/>
      <c r="I566" s="2356"/>
      <c r="J566" s="2356"/>
      <c r="K566" s="2356"/>
    </row>
    <row r="567" spans="1:11">
      <c r="A567" s="2356"/>
      <c r="B567" s="2356"/>
      <c r="C567" s="2356"/>
      <c r="D567" s="2356"/>
      <c r="E567" s="2356"/>
      <c r="F567" s="2356"/>
      <c r="G567" s="2356"/>
      <c r="H567" s="2356"/>
      <c r="I567" s="2356"/>
      <c r="J567" s="2356"/>
      <c r="K567" s="2356"/>
    </row>
    <row r="568" spans="1:11">
      <c r="A568" s="2356"/>
      <c r="B568" s="2356"/>
      <c r="C568" s="2356"/>
      <c r="D568" s="2356"/>
      <c r="E568" s="2356"/>
      <c r="F568" s="2356"/>
      <c r="G568" s="2356"/>
      <c r="H568" s="2356"/>
      <c r="I568" s="2356"/>
      <c r="J568" s="2356"/>
      <c r="K568" s="2356"/>
    </row>
    <row r="569" spans="1:11">
      <c r="A569" s="2356"/>
      <c r="B569" s="2356"/>
      <c r="C569" s="2356"/>
      <c r="D569" s="2356"/>
      <c r="E569" s="2356"/>
      <c r="F569" s="2356"/>
      <c r="G569" s="2356"/>
      <c r="H569" s="2356"/>
      <c r="I569" s="2356"/>
      <c r="J569" s="2356"/>
      <c r="K569" s="2356"/>
    </row>
    <row r="570" spans="1:11">
      <c r="A570" s="2356"/>
      <c r="B570" s="2356"/>
      <c r="C570" s="2356"/>
      <c r="D570" s="2356"/>
      <c r="E570" s="2356"/>
      <c r="F570" s="2356"/>
      <c r="G570" s="2356"/>
      <c r="H570" s="2356"/>
      <c r="I570" s="2356"/>
      <c r="J570" s="2356"/>
      <c r="K570" s="2356"/>
    </row>
    <row r="571" spans="1:11">
      <c r="A571" s="2356"/>
      <c r="B571" s="2356"/>
      <c r="C571" s="2356"/>
      <c r="D571" s="2356"/>
      <c r="E571" s="2356"/>
      <c r="F571" s="2356"/>
      <c r="G571" s="2356"/>
      <c r="H571" s="2356"/>
      <c r="I571" s="2356"/>
      <c r="J571" s="2356"/>
      <c r="K571" s="2356"/>
    </row>
    <row r="572" spans="1:11">
      <c r="A572" s="2356"/>
      <c r="B572" s="2356"/>
      <c r="C572" s="2356"/>
      <c r="D572" s="2356"/>
      <c r="E572" s="2356"/>
      <c r="F572" s="2356"/>
      <c r="G572" s="2356"/>
      <c r="H572" s="2356"/>
      <c r="I572" s="2356"/>
      <c r="J572" s="2356"/>
      <c r="K572" s="2356"/>
    </row>
    <row r="573" spans="1:11">
      <c r="A573" s="2356"/>
      <c r="B573" s="2356"/>
      <c r="C573" s="2356"/>
      <c r="D573" s="2356"/>
      <c r="E573" s="2356"/>
      <c r="F573" s="2356"/>
      <c r="G573" s="2356"/>
      <c r="H573" s="2356"/>
      <c r="I573" s="2356"/>
      <c r="J573" s="2356"/>
      <c r="K573" s="2356"/>
    </row>
    <row r="574" spans="1:11">
      <c r="A574" s="2356"/>
      <c r="B574" s="2356"/>
      <c r="C574" s="2356"/>
      <c r="D574" s="2356"/>
      <c r="E574" s="2356"/>
      <c r="F574" s="2356"/>
      <c r="G574" s="2356"/>
      <c r="H574" s="2356"/>
      <c r="I574" s="2356"/>
      <c r="J574" s="2356"/>
      <c r="K574" s="2356"/>
    </row>
    <row r="575" spans="1:11">
      <c r="A575" s="2356"/>
      <c r="B575" s="2356"/>
      <c r="C575" s="2356"/>
      <c r="D575" s="2356"/>
      <c r="E575" s="2356"/>
      <c r="F575" s="2356"/>
      <c r="G575" s="2356"/>
      <c r="H575" s="2356"/>
      <c r="I575" s="2356"/>
      <c r="J575" s="2356"/>
      <c r="K575" s="2356"/>
    </row>
    <row r="576" spans="1:11">
      <c r="A576" s="2356"/>
      <c r="B576" s="2356"/>
      <c r="C576" s="2356"/>
      <c r="D576" s="2356"/>
      <c r="E576" s="2356"/>
      <c r="F576" s="2356"/>
      <c r="G576" s="2356"/>
      <c r="H576" s="2356"/>
      <c r="I576" s="2356"/>
      <c r="J576" s="2356"/>
      <c r="K576" s="2356"/>
    </row>
    <row r="577" spans="1:11">
      <c r="A577" s="2356"/>
      <c r="B577" s="2356"/>
      <c r="C577" s="2356"/>
      <c r="D577" s="2356"/>
      <c r="E577" s="2356"/>
      <c r="F577" s="2356"/>
      <c r="G577" s="2356"/>
      <c r="H577" s="2356"/>
      <c r="I577" s="2356"/>
      <c r="J577" s="2356"/>
      <c r="K577" s="2356"/>
    </row>
    <row r="578" spans="1:11">
      <c r="A578" s="2356"/>
      <c r="B578" s="2356"/>
      <c r="C578" s="2356"/>
      <c r="D578" s="2356"/>
      <c r="E578" s="2356"/>
      <c r="F578" s="2356"/>
      <c r="G578" s="2356"/>
      <c r="H578" s="2356"/>
      <c r="I578" s="2356"/>
      <c r="J578" s="2356"/>
      <c r="K578" s="2356"/>
    </row>
    <row r="579" spans="1:11">
      <c r="A579" s="2356"/>
      <c r="B579" s="2356"/>
      <c r="C579" s="2356"/>
      <c r="D579" s="2356"/>
      <c r="E579" s="2356"/>
      <c r="F579" s="2356"/>
      <c r="G579" s="2356"/>
      <c r="H579" s="2356"/>
      <c r="I579" s="2356"/>
      <c r="J579" s="2356"/>
      <c r="K579" s="2356"/>
    </row>
    <row r="580" spans="1:11">
      <c r="A580" s="2356"/>
      <c r="B580" s="2356"/>
      <c r="C580" s="2356"/>
      <c r="D580" s="2356"/>
      <c r="E580" s="2356"/>
      <c r="F580" s="2356"/>
      <c r="G580" s="2356"/>
      <c r="H580" s="2356"/>
      <c r="I580" s="2356"/>
      <c r="J580" s="2356"/>
      <c r="K580" s="2356"/>
    </row>
    <row r="581" spans="1:11">
      <c r="A581" s="2356"/>
      <c r="B581" s="2356"/>
      <c r="C581" s="2356"/>
      <c r="D581" s="2356"/>
      <c r="E581" s="2356"/>
      <c r="F581" s="2356"/>
      <c r="G581" s="2356"/>
      <c r="H581" s="2356"/>
      <c r="I581" s="2356"/>
      <c r="J581" s="2356"/>
      <c r="K581" s="2356"/>
    </row>
    <row r="582" spans="1:11">
      <c r="A582" s="2356"/>
      <c r="B582" s="2356"/>
      <c r="C582" s="2356"/>
      <c r="D582" s="2356"/>
      <c r="E582" s="2356"/>
      <c r="F582" s="2356"/>
      <c r="G582" s="2356"/>
      <c r="H582" s="2356"/>
      <c r="I582" s="2356"/>
      <c r="J582" s="2356"/>
      <c r="K582" s="2356"/>
    </row>
    <row r="583" spans="1:11">
      <c r="A583" s="2356"/>
      <c r="B583" s="2356"/>
      <c r="C583" s="2356"/>
      <c r="D583" s="2356"/>
      <c r="E583" s="2356"/>
      <c r="F583" s="2356"/>
      <c r="G583" s="2356"/>
      <c r="H583" s="2356"/>
      <c r="I583" s="2356"/>
      <c r="J583" s="2356"/>
      <c r="K583" s="2356"/>
    </row>
    <row r="584" spans="1:11">
      <c r="A584" s="2356"/>
      <c r="B584" s="2356"/>
      <c r="C584" s="2356"/>
      <c r="D584" s="2356"/>
      <c r="E584" s="2356"/>
      <c r="F584" s="2356"/>
      <c r="G584" s="2356"/>
      <c r="H584" s="2356"/>
      <c r="I584" s="2356"/>
      <c r="J584" s="2356"/>
      <c r="K584" s="2356"/>
    </row>
    <row r="585" spans="1:11">
      <c r="A585" s="2356"/>
      <c r="B585" s="2356"/>
      <c r="C585" s="2356"/>
      <c r="D585" s="2356"/>
      <c r="E585" s="2356"/>
      <c r="F585" s="2356"/>
      <c r="G585" s="2356"/>
      <c r="H585" s="2356"/>
      <c r="I585" s="2356"/>
      <c r="J585" s="2356"/>
      <c r="K585" s="2356"/>
    </row>
    <row r="586" spans="1:11">
      <c r="A586" s="2356"/>
      <c r="B586" s="2356"/>
      <c r="C586" s="2356"/>
      <c r="D586" s="2356"/>
      <c r="E586" s="2356"/>
      <c r="F586" s="2356"/>
      <c r="G586" s="2356"/>
      <c r="H586" s="2356"/>
      <c r="I586" s="2356"/>
      <c r="J586" s="2356"/>
      <c r="K586" s="2356"/>
    </row>
    <row r="587" spans="1:11">
      <c r="A587" s="2356"/>
      <c r="B587" s="2356"/>
      <c r="C587" s="2356"/>
      <c r="D587" s="2356"/>
      <c r="E587" s="2356"/>
      <c r="F587" s="2356"/>
      <c r="G587" s="2356"/>
      <c r="H587" s="2356"/>
      <c r="I587" s="2356"/>
      <c r="J587" s="2356"/>
      <c r="K587" s="2356"/>
    </row>
    <row r="588" spans="1:11">
      <c r="A588" s="2356"/>
      <c r="B588" s="2356"/>
      <c r="C588" s="2356"/>
      <c r="D588" s="2356"/>
      <c r="E588" s="2356"/>
      <c r="F588" s="2356"/>
      <c r="G588" s="2356"/>
      <c r="H588" s="2356"/>
      <c r="I588" s="2356"/>
      <c r="J588" s="2356"/>
      <c r="K588" s="2356"/>
    </row>
    <row r="589" spans="1:11">
      <c r="A589" s="2356"/>
      <c r="B589" s="2356"/>
      <c r="C589" s="2356"/>
      <c r="D589" s="2356"/>
      <c r="E589" s="2356"/>
      <c r="F589" s="2356"/>
      <c r="G589" s="2356"/>
      <c r="H589" s="2356"/>
      <c r="I589" s="2356"/>
      <c r="J589" s="2356"/>
      <c r="K589" s="2356"/>
    </row>
    <row r="590" spans="1:11">
      <c r="A590" s="2356"/>
      <c r="B590" s="2356"/>
      <c r="C590" s="2356"/>
      <c r="D590" s="2356"/>
      <c r="E590" s="2356"/>
      <c r="F590" s="2356"/>
      <c r="G590" s="2356"/>
      <c r="H590" s="2356"/>
      <c r="I590" s="2356"/>
      <c r="J590" s="2356"/>
      <c r="K590" s="2356"/>
    </row>
    <row r="591" spans="1:11">
      <c r="A591" s="2356"/>
      <c r="B591" s="2356"/>
      <c r="C591" s="2356"/>
      <c r="D591" s="2356"/>
      <c r="E591" s="2356"/>
      <c r="F591" s="2356"/>
      <c r="G591" s="2356"/>
      <c r="H591" s="2356"/>
      <c r="I591" s="2356"/>
      <c r="J591" s="2356"/>
      <c r="K591" s="2356"/>
    </row>
    <row r="592" spans="1:11">
      <c r="A592" s="2356"/>
      <c r="B592" s="2356"/>
      <c r="C592" s="2356"/>
      <c r="D592" s="2356"/>
      <c r="E592" s="2356"/>
      <c r="F592" s="2356"/>
      <c r="G592" s="2356"/>
      <c r="H592" s="2356"/>
      <c r="I592" s="2356"/>
      <c r="J592" s="2356"/>
      <c r="K592" s="2356"/>
    </row>
    <row r="593" spans="1:11">
      <c r="A593" s="2356"/>
      <c r="B593" s="2356"/>
      <c r="C593" s="2356"/>
      <c r="D593" s="2356"/>
      <c r="E593" s="2356"/>
      <c r="F593" s="2356"/>
      <c r="G593" s="2356"/>
      <c r="H593" s="2356"/>
      <c r="I593" s="2356"/>
      <c r="J593" s="2356"/>
      <c r="K593" s="2356"/>
    </row>
    <row r="594" spans="1:11">
      <c r="A594" s="2356"/>
      <c r="B594" s="2356"/>
      <c r="C594" s="2356"/>
      <c r="D594" s="2356"/>
      <c r="E594" s="2356"/>
      <c r="F594" s="2356"/>
      <c r="G594" s="2356"/>
      <c r="H594" s="2356"/>
      <c r="I594" s="2356"/>
      <c r="J594" s="2356"/>
      <c r="K594" s="2356"/>
    </row>
    <row r="595" spans="1:11">
      <c r="A595" s="2356"/>
      <c r="B595" s="2356"/>
      <c r="C595" s="2356"/>
      <c r="D595" s="2356"/>
      <c r="E595" s="2356"/>
      <c r="F595" s="2356"/>
      <c r="G595" s="2356"/>
      <c r="H595" s="2356"/>
      <c r="I595" s="2356"/>
      <c r="J595" s="2356"/>
      <c r="K595" s="2356"/>
    </row>
    <row r="596" spans="1:11">
      <c r="A596" s="2356"/>
      <c r="B596" s="2356"/>
      <c r="C596" s="2356"/>
      <c r="D596" s="2356"/>
      <c r="E596" s="2356"/>
      <c r="F596" s="2356"/>
      <c r="G596" s="2356"/>
      <c r="H596" s="2356"/>
      <c r="I596" s="2356"/>
      <c r="J596" s="2356"/>
      <c r="K596" s="2356"/>
    </row>
    <row r="597" spans="1:11">
      <c r="A597" s="2356"/>
      <c r="B597" s="2356"/>
      <c r="C597" s="2356"/>
      <c r="D597" s="2356"/>
      <c r="E597" s="2356"/>
      <c r="F597" s="2356"/>
      <c r="G597" s="2356"/>
      <c r="H597" s="2356"/>
      <c r="I597" s="2356"/>
      <c r="J597" s="2356"/>
      <c r="K597" s="2356"/>
    </row>
    <row r="598" spans="1:11">
      <c r="A598" s="2356"/>
      <c r="B598" s="2356"/>
      <c r="C598" s="2356"/>
      <c r="D598" s="2356"/>
      <c r="E598" s="2356"/>
      <c r="F598" s="2356"/>
      <c r="G598" s="2356"/>
      <c r="H598" s="2356"/>
      <c r="I598" s="2356"/>
      <c r="J598" s="2356"/>
      <c r="K598" s="2356"/>
    </row>
    <row r="599" spans="1:11">
      <c r="A599" s="2356"/>
      <c r="B599" s="2356"/>
      <c r="C599" s="2356"/>
      <c r="D599" s="2356"/>
      <c r="E599" s="2356"/>
      <c r="F599" s="2356"/>
      <c r="G599" s="2356"/>
      <c r="H599" s="2356"/>
      <c r="I599" s="2356"/>
      <c r="J599" s="2356"/>
      <c r="K599" s="2356"/>
    </row>
    <row r="600" spans="1:11">
      <c r="A600" s="2356"/>
      <c r="B600" s="2356"/>
      <c r="C600" s="2356"/>
      <c r="D600" s="2356"/>
      <c r="E600" s="2356"/>
      <c r="F600" s="2356"/>
      <c r="G600" s="2356"/>
      <c r="H600" s="2356"/>
      <c r="I600" s="2356"/>
      <c r="J600" s="2356"/>
      <c r="K600" s="2356"/>
    </row>
    <row r="601" spans="1:11">
      <c r="A601" s="2356"/>
      <c r="B601" s="2356"/>
      <c r="C601" s="2356"/>
      <c r="D601" s="2356"/>
      <c r="E601" s="2356"/>
      <c r="F601" s="2356"/>
      <c r="G601" s="2356"/>
      <c r="H601" s="2356"/>
      <c r="I601" s="2356"/>
      <c r="J601" s="2356"/>
      <c r="K601" s="2356"/>
    </row>
    <row r="602" spans="1:11">
      <c r="A602" s="2356"/>
      <c r="B602" s="2356"/>
      <c r="C602" s="2356"/>
      <c r="D602" s="2356"/>
      <c r="E602" s="2356"/>
      <c r="F602" s="2356"/>
      <c r="G602" s="2356"/>
      <c r="H602" s="2356"/>
      <c r="I602" s="2356"/>
      <c r="J602" s="2356"/>
      <c r="K602" s="2356"/>
    </row>
    <row r="603" spans="1:11">
      <c r="A603" s="2356"/>
      <c r="B603" s="2356"/>
      <c r="C603" s="2356"/>
      <c r="D603" s="2356"/>
      <c r="E603" s="2356"/>
      <c r="F603" s="2356"/>
      <c r="G603" s="2356"/>
      <c r="H603" s="2356"/>
      <c r="I603" s="2356"/>
      <c r="J603" s="2356"/>
      <c r="K603" s="2356"/>
    </row>
    <row r="604" spans="1:11">
      <c r="A604" s="2356"/>
      <c r="B604" s="2356"/>
      <c r="C604" s="2356"/>
      <c r="D604" s="2356"/>
      <c r="E604" s="2356"/>
      <c r="F604" s="2356"/>
      <c r="G604" s="2356"/>
      <c r="H604" s="2356"/>
      <c r="I604" s="2356"/>
      <c r="J604" s="2356"/>
      <c r="K604" s="2356"/>
    </row>
    <row r="605" spans="1:11">
      <c r="A605" s="2356"/>
      <c r="B605" s="2356"/>
      <c r="C605" s="2356"/>
      <c r="D605" s="2356"/>
      <c r="E605" s="2356"/>
      <c r="F605" s="2356"/>
      <c r="G605" s="2356"/>
      <c r="H605" s="2356"/>
      <c r="I605" s="2356"/>
      <c r="J605" s="2356"/>
      <c r="K605" s="2356"/>
    </row>
    <row r="606" spans="1:11">
      <c r="A606" s="2356"/>
      <c r="B606" s="2356"/>
      <c r="C606" s="2356"/>
      <c r="D606" s="2356"/>
      <c r="E606" s="2356"/>
      <c r="F606" s="2356"/>
      <c r="G606" s="2356"/>
      <c r="H606" s="2356"/>
      <c r="I606" s="2356"/>
      <c r="J606" s="2356"/>
      <c r="K606" s="2356"/>
    </row>
    <row r="607" spans="1:11">
      <c r="A607" s="2356"/>
      <c r="B607" s="2356"/>
      <c r="C607" s="2356"/>
      <c r="D607" s="2356"/>
      <c r="E607" s="2356"/>
      <c r="F607" s="2356"/>
      <c r="G607" s="2356"/>
      <c r="H607" s="2356"/>
      <c r="I607" s="2356"/>
      <c r="J607" s="2356"/>
      <c r="K607" s="2356"/>
    </row>
    <row r="608" spans="1:11">
      <c r="A608" s="2356"/>
      <c r="B608" s="2356"/>
      <c r="C608" s="2356"/>
      <c r="D608" s="2356"/>
      <c r="E608" s="2356"/>
      <c r="F608" s="2356"/>
      <c r="G608" s="2356"/>
      <c r="H608" s="2356"/>
      <c r="I608" s="2356"/>
      <c r="J608" s="2356"/>
      <c r="K608" s="2356"/>
    </row>
    <row r="609" spans="1:11">
      <c r="A609" s="2356"/>
      <c r="B609" s="2356"/>
      <c r="C609" s="2356"/>
      <c r="D609" s="2356"/>
      <c r="E609" s="2356"/>
      <c r="F609" s="2356"/>
      <c r="G609" s="2356"/>
      <c r="H609" s="2356"/>
      <c r="I609" s="2356"/>
      <c r="J609" s="2356"/>
      <c r="K609" s="2356"/>
    </row>
    <row r="610" spans="1:11">
      <c r="A610" s="2356"/>
      <c r="B610" s="2356"/>
      <c r="C610" s="2356"/>
      <c r="D610" s="2356"/>
      <c r="E610" s="2356"/>
      <c r="F610" s="2356"/>
      <c r="G610" s="2356"/>
      <c r="H610" s="2356"/>
      <c r="I610" s="2356"/>
      <c r="J610" s="2356"/>
      <c r="K610" s="2356"/>
    </row>
    <row r="611" spans="1:11">
      <c r="A611" s="2356"/>
      <c r="B611" s="2356"/>
      <c r="C611" s="2356"/>
      <c r="D611" s="2356"/>
      <c r="E611" s="2356"/>
      <c r="F611" s="2356"/>
      <c r="G611" s="2356"/>
      <c r="H611" s="2356"/>
      <c r="I611" s="2356"/>
      <c r="J611" s="2356"/>
      <c r="K611" s="2356"/>
    </row>
    <row r="612" spans="1:11">
      <c r="A612" s="2356"/>
      <c r="B612" s="2356"/>
      <c r="C612" s="2356"/>
      <c r="D612" s="2356"/>
      <c r="E612" s="2356"/>
      <c r="F612" s="2356"/>
      <c r="G612" s="2356"/>
      <c r="H612" s="2356"/>
      <c r="I612" s="2356"/>
      <c r="J612" s="2356"/>
      <c r="K612" s="2356"/>
    </row>
    <row r="613" spans="1:11">
      <c r="A613" s="2356"/>
      <c r="B613" s="2356"/>
      <c r="C613" s="2356"/>
      <c r="D613" s="2356"/>
      <c r="E613" s="2356"/>
      <c r="F613" s="2356"/>
      <c r="G613" s="2356"/>
      <c r="H613" s="2356"/>
      <c r="I613" s="2356"/>
      <c r="J613" s="2356"/>
      <c r="K613" s="2356"/>
    </row>
    <row r="614" spans="1:11">
      <c r="A614" s="2356"/>
      <c r="B614" s="2356"/>
      <c r="C614" s="2356"/>
      <c r="D614" s="2356"/>
      <c r="E614" s="2356"/>
      <c r="F614" s="2356"/>
      <c r="G614" s="2356"/>
      <c r="H614" s="2356"/>
      <c r="I614" s="2356"/>
      <c r="J614" s="2356"/>
      <c r="K614" s="2356"/>
    </row>
    <row r="615" spans="1:11">
      <c r="A615" s="2356"/>
      <c r="B615" s="2356"/>
      <c r="C615" s="2356"/>
      <c r="D615" s="2356"/>
      <c r="E615" s="2356"/>
      <c r="F615" s="2356"/>
      <c r="G615" s="2356"/>
      <c r="H615" s="2356"/>
      <c r="I615" s="2356"/>
      <c r="J615" s="2356"/>
      <c r="K615" s="2356"/>
    </row>
    <row r="616" spans="1:11">
      <c r="A616" s="2356"/>
      <c r="B616" s="2356"/>
      <c r="C616" s="2356"/>
      <c r="D616" s="2356"/>
      <c r="E616" s="2356"/>
      <c r="F616" s="2356"/>
      <c r="G616" s="2356"/>
      <c r="H616" s="2356"/>
      <c r="I616" s="2356"/>
      <c r="J616" s="2356"/>
      <c r="K616" s="2356"/>
    </row>
    <row r="617" spans="1:11">
      <c r="A617" s="2356"/>
      <c r="B617" s="2356"/>
      <c r="C617" s="2356"/>
      <c r="D617" s="2356"/>
      <c r="E617" s="2356"/>
      <c r="F617" s="2356"/>
      <c r="G617" s="2356"/>
      <c r="H617" s="2356"/>
      <c r="I617" s="2356"/>
      <c r="J617" s="2356"/>
      <c r="K617" s="2356"/>
    </row>
    <row r="618" spans="1:11">
      <c r="A618" s="2356"/>
      <c r="B618" s="2356"/>
      <c r="C618" s="2356"/>
      <c r="D618" s="2356"/>
      <c r="E618" s="2356"/>
      <c r="F618" s="2356"/>
      <c r="G618" s="2356"/>
      <c r="H618" s="2356"/>
      <c r="I618" s="2356"/>
      <c r="J618" s="2356"/>
      <c r="K618" s="2356"/>
    </row>
    <row r="619" spans="1:11">
      <c r="A619" s="2356"/>
      <c r="B619" s="2356"/>
      <c r="C619" s="2356"/>
      <c r="D619" s="2356"/>
      <c r="E619" s="2356"/>
      <c r="F619" s="2356"/>
      <c r="G619" s="2356"/>
      <c r="H619" s="2356"/>
      <c r="I619" s="2356"/>
      <c r="J619" s="2356"/>
      <c r="K619" s="2356"/>
    </row>
    <row r="620" spans="1:11">
      <c r="A620" s="2356"/>
      <c r="B620" s="2356"/>
      <c r="C620" s="2356"/>
      <c r="D620" s="2356"/>
      <c r="E620" s="2356"/>
      <c r="F620" s="2356"/>
      <c r="G620" s="2356"/>
      <c r="H620" s="2356"/>
      <c r="I620" s="2356"/>
      <c r="J620" s="2356"/>
      <c r="K620" s="2356"/>
    </row>
    <row r="621" spans="1:11">
      <c r="A621" s="2356"/>
      <c r="B621" s="2356"/>
      <c r="C621" s="2356"/>
      <c r="D621" s="2356"/>
      <c r="E621" s="2356"/>
      <c r="F621" s="2356"/>
      <c r="G621" s="2356"/>
      <c r="H621" s="2356"/>
      <c r="I621" s="2356"/>
      <c r="J621" s="2356"/>
      <c r="K621" s="2356"/>
    </row>
    <row r="622" spans="1:11">
      <c r="A622" s="2356"/>
      <c r="B622" s="2356"/>
      <c r="C622" s="2356"/>
      <c r="D622" s="2356"/>
      <c r="E622" s="2356"/>
      <c r="F622" s="2356"/>
      <c r="G622" s="2356"/>
      <c r="H622" s="2356"/>
      <c r="I622" s="2356"/>
      <c r="J622" s="2356"/>
      <c r="K622" s="2356"/>
    </row>
    <row r="623" spans="1:11">
      <c r="A623" s="2356"/>
      <c r="B623" s="2356"/>
      <c r="C623" s="2356"/>
      <c r="D623" s="2356"/>
      <c r="E623" s="2356"/>
      <c r="F623" s="2356"/>
      <c r="G623" s="2356"/>
      <c r="H623" s="2356"/>
      <c r="I623" s="2356"/>
      <c r="J623" s="2356"/>
      <c r="K623" s="2356"/>
    </row>
    <row r="624" spans="1:11">
      <c r="A624" s="2356"/>
      <c r="B624" s="2356"/>
      <c r="C624" s="2356"/>
      <c r="D624" s="2356"/>
      <c r="E624" s="2356"/>
      <c r="F624" s="2356"/>
      <c r="G624" s="2356"/>
      <c r="H624" s="2356"/>
      <c r="I624" s="2356"/>
      <c r="J624" s="2356"/>
      <c r="K624" s="2356"/>
    </row>
    <row r="625" spans="1:11">
      <c r="A625" s="2356"/>
      <c r="B625" s="2356"/>
      <c r="C625" s="2356"/>
      <c r="D625" s="2356"/>
      <c r="E625" s="2356"/>
      <c r="F625" s="2356"/>
      <c r="G625" s="2356"/>
      <c r="H625" s="2356"/>
      <c r="I625" s="2356"/>
      <c r="J625" s="2356"/>
      <c r="K625" s="2356"/>
    </row>
    <row r="626" spans="1:11">
      <c r="A626" s="2356"/>
      <c r="B626" s="2356"/>
      <c r="C626" s="2356"/>
      <c r="D626" s="2356"/>
      <c r="E626" s="2356"/>
      <c r="F626" s="2356"/>
      <c r="G626" s="2356"/>
      <c r="H626" s="2356"/>
      <c r="I626" s="2356"/>
      <c r="J626" s="2356"/>
      <c r="K626" s="2356"/>
    </row>
    <row r="627" spans="1:11">
      <c r="A627" s="2356"/>
      <c r="B627" s="2356"/>
      <c r="C627" s="2356"/>
      <c r="D627" s="2356"/>
      <c r="E627" s="2356"/>
      <c r="F627" s="2356"/>
      <c r="G627" s="2356"/>
      <c r="H627" s="2356"/>
      <c r="I627" s="2356"/>
      <c r="J627" s="2356"/>
      <c r="K627" s="2356"/>
    </row>
    <row r="628" spans="1:11">
      <c r="A628" s="2356"/>
      <c r="B628" s="2356"/>
      <c r="C628" s="2356"/>
      <c r="D628" s="2356"/>
      <c r="E628" s="2356"/>
      <c r="F628" s="2356"/>
      <c r="G628" s="2356"/>
      <c r="H628" s="2356"/>
      <c r="I628" s="2356"/>
      <c r="J628" s="2356"/>
      <c r="K628" s="2356"/>
    </row>
    <row r="629" spans="1:11">
      <c r="A629" s="2356"/>
      <c r="B629" s="2356"/>
      <c r="C629" s="2356"/>
      <c r="D629" s="2356"/>
      <c r="E629" s="2356"/>
      <c r="F629" s="2356"/>
      <c r="G629" s="2356"/>
      <c r="H629" s="2356"/>
      <c r="I629" s="2356"/>
      <c r="J629" s="2356"/>
      <c r="K629" s="2356"/>
    </row>
    <row r="630" spans="1:11">
      <c r="A630" s="2356"/>
      <c r="B630" s="2356"/>
      <c r="C630" s="2356"/>
      <c r="D630" s="2356"/>
      <c r="E630" s="2356"/>
      <c r="F630" s="2356"/>
      <c r="G630" s="2356"/>
      <c r="H630" s="2356"/>
      <c r="I630" s="2356"/>
      <c r="J630" s="2356"/>
      <c r="K630" s="2356"/>
    </row>
    <row r="631" spans="1:11">
      <c r="A631" s="2356"/>
      <c r="B631" s="2356"/>
      <c r="C631" s="2356"/>
      <c r="D631" s="2356"/>
      <c r="E631" s="2356"/>
      <c r="F631" s="2356"/>
      <c r="G631" s="2356"/>
      <c r="H631" s="2356"/>
      <c r="I631" s="2356"/>
      <c r="J631" s="2356"/>
      <c r="K631" s="2356"/>
    </row>
    <row r="632" spans="1:11">
      <c r="A632" s="2356"/>
      <c r="B632" s="2356"/>
      <c r="C632" s="2356"/>
      <c r="D632" s="2356"/>
      <c r="E632" s="2356"/>
      <c r="F632" s="2356"/>
      <c r="G632" s="2356"/>
      <c r="H632" s="2356"/>
      <c r="I632" s="2356"/>
      <c r="J632" s="2356"/>
      <c r="K632" s="2356"/>
    </row>
    <row r="633" spans="1:11">
      <c r="A633" s="2356"/>
      <c r="B633" s="2356"/>
      <c r="C633" s="2356"/>
      <c r="D633" s="2356"/>
      <c r="E633" s="2356"/>
      <c r="F633" s="2356"/>
      <c r="G633" s="2356"/>
      <c r="H633" s="2356"/>
      <c r="I633" s="2356"/>
      <c r="J633" s="2356"/>
      <c r="K633" s="2356"/>
    </row>
    <row r="634" spans="1:11">
      <c r="A634" s="2356"/>
      <c r="B634" s="2356"/>
      <c r="C634" s="2356"/>
      <c r="D634" s="2356"/>
      <c r="E634" s="2356"/>
      <c r="F634" s="2356"/>
      <c r="G634" s="2356"/>
      <c r="H634" s="2356"/>
      <c r="I634" s="2356"/>
      <c r="J634" s="2356"/>
      <c r="K634" s="2356"/>
    </row>
    <row r="635" spans="1:11">
      <c r="A635" s="2356"/>
      <c r="B635" s="2356"/>
      <c r="C635" s="2356"/>
      <c r="D635" s="2356"/>
      <c r="E635" s="2356"/>
      <c r="F635" s="2356"/>
      <c r="G635" s="2356"/>
      <c r="H635" s="2356"/>
      <c r="I635" s="2356"/>
      <c r="J635" s="2356"/>
      <c r="K635" s="2356"/>
    </row>
    <row r="636" spans="1:11">
      <c r="A636" s="2356"/>
      <c r="B636" s="2356"/>
      <c r="C636" s="2356"/>
      <c r="D636" s="2356"/>
      <c r="E636" s="2356"/>
      <c r="F636" s="2356"/>
      <c r="G636" s="2356"/>
      <c r="H636" s="2356"/>
      <c r="I636" s="2356"/>
      <c r="J636" s="2356"/>
      <c r="K636" s="2356"/>
    </row>
    <row r="637" spans="1:11">
      <c r="A637" s="2356"/>
      <c r="B637" s="2356"/>
      <c r="C637" s="2356"/>
      <c r="D637" s="2356"/>
      <c r="E637" s="2356"/>
      <c r="F637" s="2356"/>
      <c r="G637" s="2356"/>
      <c r="H637" s="2356"/>
      <c r="I637" s="2356"/>
      <c r="J637" s="2356"/>
      <c r="K637" s="2356"/>
    </row>
    <row r="638" spans="1:11">
      <c r="A638" s="2356"/>
      <c r="B638" s="2356"/>
      <c r="C638" s="2356"/>
      <c r="D638" s="2356"/>
      <c r="E638" s="2356"/>
      <c r="F638" s="2356"/>
      <c r="G638" s="2356"/>
      <c r="H638" s="2356"/>
      <c r="I638" s="2356"/>
      <c r="J638" s="2356"/>
      <c r="K638" s="2356"/>
    </row>
    <row r="639" spans="1:11">
      <c r="A639" s="2356"/>
      <c r="B639" s="2356"/>
      <c r="C639" s="2356"/>
      <c r="D639" s="2356"/>
      <c r="E639" s="2356"/>
      <c r="F639" s="2356"/>
      <c r="G639" s="2356"/>
      <c r="H639" s="2356"/>
      <c r="I639" s="2356"/>
      <c r="J639" s="2356"/>
      <c r="K639" s="2356"/>
    </row>
    <row r="640" spans="1:11">
      <c r="A640" s="2356"/>
      <c r="B640" s="2356"/>
      <c r="C640" s="2356"/>
      <c r="D640" s="2356"/>
      <c r="E640" s="2356"/>
      <c r="F640" s="2356"/>
      <c r="G640" s="2356"/>
      <c r="H640" s="2356"/>
      <c r="I640" s="2356"/>
      <c r="J640" s="2356"/>
      <c r="K640" s="2356"/>
    </row>
    <row r="641" spans="1:11">
      <c r="A641" s="2356"/>
      <c r="B641" s="2356"/>
      <c r="C641" s="2356"/>
      <c r="D641" s="2356"/>
      <c r="E641" s="2356"/>
      <c r="F641" s="2356"/>
      <c r="G641" s="2356"/>
      <c r="H641" s="2356"/>
      <c r="I641" s="2356"/>
      <c r="J641" s="2356"/>
      <c r="K641" s="2356"/>
    </row>
    <row r="642" spans="1:11">
      <c r="A642" s="2356"/>
      <c r="B642" s="2356"/>
      <c r="C642" s="2356"/>
      <c r="D642" s="2356"/>
      <c r="E642" s="2356"/>
      <c r="F642" s="2356"/>
      <c r="G642" s="2356"/>
      <c r="H642" s="2356"/>
      <c r="I642" s="2356"/>
      <c r="J642" s="2356"/>
      <c r="K642" s="2356"/>
    </row>
    <row r="643" spans="1:11">
      <c r="A643" s="2356"/>
      <c r="B643" s="2356"/>
      <c r="C643" s="2356"/>
      <c r="D643" s="2356"/>
      <c r="E643" s="2356"/>
      <c r="F643" s="2356"/>
      <c r="G643" s="2356"/>
      <c r="H643" s="2356"/>
      <c r="I643" s="2356"/>
      <c r="J643" s="2356"/>
      <c r="K643" s="2356"/>
    </row>
    <row r="644" spans="1:11">
      <c r="A644" s="2356"/>
      <c r="B644" s="2356"/>
      <c r="C644" s="2356"/>
      <c r="D644" s="2356"/>
      <c r="E644" s="2356"/>
      <c r="F644" s="2356"/>
      <c r="G644" s="2356"/>
      <c r="H644" s="2356"/>
      <c r="I644" s="2356"/>
      <c r="J644" s="2356"/>
      <c r="K644" s="2356"/>
    </row>
    <row r="645" spans="1:11">
      <c r="A645" s="2356"/>
      <c r="B645" s="2356"/>
      <c r="C645" s="2356"/>
      <c r="D645" s="2356"/>
      <c r="E645" s="2356"/>
      <c r="F645" s="2356"/>
      <c r="G645" s="2356"/>
      <c r="H645" s="2356"/>
      <c r="I645" s="2356"/>
      <c r="J645" s="2356"/>
      <c r="K645" s="2356"/>
    </row>
    <row r="646" spans="1:11">
      <c r="A646" s="2356"/>
      <c r="B646" s="2356"/>
      <c r="C646" s="2356"/>
      <c r="D646" s="2356"/>
      <c r="E646" s="2356"/>
      <c r="F646" s="2356"/>
      <c r="G646" s="2356"/>
      <c r="H646" s="2356"/>
      <c r="I646" s="2356"/>
      <c r="J646" s="2356"/>
      <c r="K646" s="2356"/>
    </row>
    <row r="647" spans="1:11">
      <c r="A647" s="2356"/>
      <c r="B647" s="2356"/>
      <c r="C647" s="2356"/>
      <c r="D647" s="2356"/>
      <c r="E647" s="2356"/>
      <c r="F647" s="2356"/>
      <c r="G647" s="2356"/>
      <c r="H647" s="2356"/>
      <c r="I647" s="2356"/>
      <c r="J647" s="2356"/>
      <c r="K647" s="2356"/>
    </row>
    <row r="648" spans="1:11">
      <c r="A648" s="2356"/>
      <c r="B648" s="2356"/>
      <c r="C648" s="2356"/>
      <c r="D648" s="2356"/>
      <c r="E648" s="2356"/>
      <c r="F648" s="2356"/>
      <c r="G648" s="2356"/>
      <c r="H648" s="2356"/>
      <c r="I648" s="2356"/>
      <c r="J648" s="2356"/>
      <c r="K648" s="2356"/>
    </row>
    <row r="649" spans="1:11">
      <c r="A649" s="2356"/>
      <c r="B649" s="2356"/>
      <c r="C649" s="2356"/>
      <c r="D649" s="2356"/>
      <c r="E649" s="2356"/>
      <c r="F649" s="2356"/>
      <c r="G649" s="2356"/>
      <c r="H649" s="2356"/>
      <c r="I649" s="2356"/>
      <c r="J649" s="2356"/>
      <c r="K649" s="2356"/>
    </row>
    <row r="650" spans="1:11">
      <c r="A650" s="2356"/>
      <c r="B650" s="2356"/>
      <c r="C650" s="2356"/>
      <c r="D650" s="2356"/>
      <c r="E650" s="2356"/>
      <c r="F650" s="2356"/>
      <c r="G650" s="2356"/>
      <c r="H650" s="2356"/>
      <c r="I650" s="2356"/>
      <c r="J650" s="2356"/>
      <c r="K650" s="2356"/>
    </row>
    <row r="651" spans="1:11">
      <c r="A651" s="2356"/>
      <c r="B651" s="2356"/>
      <c r="C651" s="2356"/>
      <c r="D651" s="2356"/>
      <c r="E651" s="2356"/>
      <c r="F651" s="2356"/>
      <c r="G651" s="2356"/>
      <c r="H651" s="2356"/>
      <c r="I651" s="2356"/>
      <c r="J651" s="2356"/>
      <c r="K651" s="2356"/>
    </row>
    <row r="652" spans="1:11">
      <c r="A652" s="2356"/>
      <c r="B652" s="2356"/>
      <c r="C652" s="2356"/>
      <c r="D652" s="2356"/>
      <c r="E652" s="2356"/>
      <c r="F652" s="2356"/>
      <c r="G652" s="2356"/>
      <c r="H652" s="2356"/>
      <c r="I652" s="2356"/>
      <c r="J652" s="2356"/>
      <c r="K652" s="2356"/>
    </row>
    <row r="653" spans="1:11">
      <c r="A653" s="2356"/>
      <c r="B653" s="2356"/>
      <c r="C653" s="2356"/>
      <c r="D653" s="2356"/>
      <c r="E653" s="2356"/>
      <c r="F653" s="2356"/>
      <c r="G653" s="2356"/>
      <c r="H653" s="2356"/>
      <c r="I653" s="2356"/>
      <c r="J653" s="2356"/>
      <c r="K653" s="2356"/>
    </row>
    <row r="654" spans="1:11">
      <c r="A654" s="2356"/>
      <c r="B654" s="2356"/>
      <c r="C654" s="2356"/>
      <c r="D654" s="2356"/>
      <c r="E654" s="2356"/>
      <c r="F654" s="2356"/>
      <c r="G654" s="2356"/>
      <c r="H654" s="2356"/>
      <c r="I654" s="2356"/>
      <c r="J654" s="2356"/>
      <c r="K654" s="2356"/>
    </row>
    <row r="655" spans="1:11">
      <c r="A655" s="2356"/>
      <c r="B655" s="2356"/>
      <c r="C655" s="2356"/>
      <c r="D655" s="2356"/>
      <c r="E655" s="2356"/>
      <c r="F655" s="2356"/>
      <c r="G655" s="2356"/>
      <c r="H655" s="2356"/>
      <c r="I655" s="2356"/>
      <c r="J655" s="2356"/>
      <c r="K655" s="2356"/>
    </row>
    <row r="656" spans="1:11">
      <c r="A656" s="2356"/>
      <c r="B656" s="2356"/>
      <c r="C656" s="2356"/>
      <c r="D656" s="2356"/>
      <c r="E656" s="2356"/>
      <c r="F656" s="2356"/>
      <c r="G656" s="2356"/>
      <c r="H656" s="2356"/>
      <c r="I656" s="2356"/>
      <c r="J656" s="2356"/>
      <c r="K656" s="2356"/>
    </row>
    <row r="657" spans="1:11">
      <c r="A657" s="2356"/>
      <c r="B657" s="2356"/>
      <c r="C657" s="2356"/>
      <c r="D657" s="2356"/>
      <c r="E657" s="2356"/>
      <c r="F657" s="2356"/>
      <c r="G657" s="2356"/>
      <c r="H657" s="2356"/>
      <c r="I657" s="2356"/>
      <c r="J657" s="2356"/>
      <c r="K657" s="2356"/>
    </row>
    <row r="658" spans="1:11">
      <c r="A658" s="2356"/>
      <c r="B658" s="2356"/>
      <c r="C658" s="2356"/>
      <c r="D658" s="2356"/>
      <c r="E658" s="2356"/>
      <c r="F658" s="2356"/>
      <c r="G658" s="2356"/>
      <c r="H658" s="2356"/>
      <c r="I658" s="2356"/>
      <c r="J658" s="2356"/>
      <c r="K658" s="2356"/>
    </row>
    <row r="659" spans="1:11">
      <c r="A659" s="2356"/>
      <c r="B659" s="2356"/>
      <c r="C659" s="2356"/>
      <c r="D659" s="2356"/>
      <c r="E659" s="2356"/>
      <c r="F659" s="2356"/>
      <c r="G659" s="2356"/>
      <c r="H659" s="2356"/>
      <c r="I659" s="2356"/>
      <c r="J659" s="2356"/>
      <c r="K659" s="2356"/>
    </row>
    <row r="660" spans="1:11">
      <c r="A660" s="2356"/>
      <c r="B660" s="2356"/>
      <c r="C660" s="2356"/>
      <c r="D660" s="2356"/>
      <c r="E660" s="2356"/>
      <c r="F660" s="2356"/>
      <c r="G660" s="2356"/>
      <c r="H660" s="2356"/>
      <c r="I660" s="2356"/>
      <c r="J660" s="2356"/>
      <c r="K660" s="2356"/>
    </row>
    <row r="661" spans="1:11">
      <c r="A661" s="2356"/>
      <c r="B661" s="2356"/>
      <c r="C661" s="2356"/>
      <c r="D661" s="2356"/>
      <c r="E661" s="2356"/>
      <c r="F661" s="2356"/>
      <c r="G661" s="2356"/>
      <c r="H661" s="2356"/>
      <c r="I661" s="2356"/>
      <c r="J661" s="2356"/>
      <c r="K661" s="2356"/>
    </row>
    <row r="662" spans="1:11">
      <c r="A662" s="2356"/>
      <c r="B662" s="2356"/>
      <c r="C662" s="2356"/>
      <c r="D662" s="2356"/>
      <c r="E662" s="2356"/>
      <c r="F662" s="2356"/>
      <c r="G662" s="2356"/>
      <c r="H662" s="2356"/>
      <c r="I662" s="2356"/>
      <c r="J662" s="2356"/>
      <c r="K662" s="2356"/>
    </row>
    <row r="663" spans="1:11">
      <c r="A663" s="2356"/>
      <c r="B663" s="2356"/>
      <c r="C663" s="2356"/>
      <c r="D663" s="2356"/>
      <c r="E663" s="2356"/>
      <c r="F663" s="2356"/>
      <c r="G663" s="2356"/>
      <c r="H663" s="2356"/>
      <c r="I663" s="2356"/>
      <c r="J663" s="2356"/>
      <c r="K663" s="2356"/>
    </row>
    <row r="664" spans="1:11">
      <c r="A664" s="2356"/>
      <c r="B664" s="2356"/>
      <c r="C664" s="2356"/>
      <c r="D664" s="2356"/>
      <c r="E664" s="2356"/>
      <c r="F664" s="2356"/>
      <c r="G664" s="2356"/>
      <c r="H664" s="2356"/>
      <c r="I664" s="2356"/>
      <c r="J664" s="2356"/>
      <c r="K664" s="2356"/>
    </row>
    <row r="665" spans="1:11">
      <c r="A665" s="2356"/>
      <c r="B665" s="2356"/>
      <c r="C665" s="2356"/>
      <c r="D665" s="2356"/>
      <c r="E665" s="2356"/>
      <c r="F665" s="2356"/>
      <c r="G665" s="2356"/>
      <c r="H665" s="2356"/>
      <c r="I665" s="2356"/>
      <c r="J665" s="2356"/>
      <c r="K665" s="2356"/>
    </row>
    <row r="666" spans="1:11">
      <c r="A666" s="2356"/>
      <c r="B666" s="2356"/>
      <c r="C666" s="2356"/>
      <c r="D666" s="2356"/>
      <c r="E666" s="2356"/>
      <c r="F666" s="2356"/>
      <c r="G666" s="2356"/>
      <c r="H666" s="2356"/>
      <c r="I666" s="2356"/>
      <c r="J666" s="2356"/>
      <c r="K666" s="2356"/>
    </row>
    <row r="667" spans="1:11">
      <c r="A667" s="2356"/>
      <c r="B667" s="2356"/>
      <c r="C667" s="2356"/>
      <c r="D667" s="2356"/>
      <c r="E667" s="2356"/>
      <c r="F667" s="2356"/>
      <c r="G667" s="2356"/>
      <c r="H667" s="2356"/>
      <c r="I667" s="2356"/>
      <c r="J667" s="2356"/>
      <c r="K667" s="2356"/>
    </row>
    <row r="668" spans="1:11">
      <c r="A668" s="2356"/>
      <c r="B668" s="2356"/>
      <c r="C668" s="2356"/>
      <c r="D668" s="2356"/>
      <c r="E668" s="2356"/>
      <c r="F668" s="2356"/>
      <c r="G668" s="2356"/>
      <c r="H668" s="2356"/>
      <c r="I668" s="2356"/>
      <c r="J668" s="2356"/>
      <c r="K668" s="2356"/>
    </row>
    <row r="669" spans="1:11">
      <c r="A669" s="2356"/>
      <c r="B669" s="2356"/>
      <c r="C669" s="2356"/>
      <c r="D669" s="2356"/>
      <c r="E669" s="2356"/>
      <c r="F669" s="2356"/>
      <c r="G669" s="2356"/>
      <c r="H669" s="2356"/>
      <c r="I669" s="2356"/>
      <c r="J669" s="2356"/>
      <c r="K669" s="2356"/>
    </row>
    <row r="670" spans="1:11">
      <c r="A670" s="2356"/>
      <c r="B670" s="2356"/>
      <c r="C670" s="2356"/>
      <c r="D670" s="2356"/>
      <c r="E670" s="2356"/>
      <c r="F670" s="2356"/>
      <c r="G670" s="2356"/>
      <c r="H670" s="2356"/>
      <c r="I670" s="2356"/>
      <c r="J670" s="2356"/>
      <c r="K670" s="2356"/>
    </row>
    <row r="671" spans="1:11">
      <c r="A671" s="2356"/>
      <c r="B671" s="2356"/>
      <c r="C671" s="2356"/>
      <c r="D671" s="2356"/>
      <c r="E671" s="2356"/>
      <c r="F671" s="2356"/>
      <c r="G671" s="2356"/>
      <c r="H671" s="2356"/>
      <c r="I671" s="2356"/>
      <c r="J671" s="2356"/>
      <c r="K671" s="2356"/>
    </row>
    <row r="672" spans="1:11">
      <c r="A672" s="2356"/>
      <c r="B672" s="2356"/>
      <c r="C672" s="2356"/>
      <c r="D672" s="2356"/>
      <c r="E672" s="2356"/>
      <c r="F672" s="2356"/>
      <c r="G672" s="2356"/>
      <c r="H672" s="2356"/>
      <c r="I672" s="2356"/>
      <c r="J672" s="2356"/>
      <c r="K672" s="2356"/>
    </row>
    <row r="673" spans="1:11">
      <c r="A673" s="2356"/>
      <c r="B673" s="2356"/>
      <c r="C673" s="2356"/>
      <c r="D673" s="2356"/>
      <c r="E673" s="2356"/>
      <c r="F673" s="2356"/>
      <c r="G673" s="2356"/>
      <c r="H673" s="2356"/>
      <c r="I673" s="2356"/>
      <c r="J673" s="2356"/>
      <c r="K673" s="2356"/>
    </row>
    <row r="674" spans="1:11">
      <c r="A674" s="2356"/>
      <c r="B674" s="2356"/>
      <c r="C674" s="2356"/>
      <c r="D674" s="2356"/>
      <c r="E674" s="2356"/>
      <c r="F674" s="2356"/>
      <c r="G674" s="2356"/>
      <c r="H674" s="2356"/>
      <c r="I674" s="2356"/>
      <c r="J674" s="2356"/>
      <c r="K674" s="2356"/>
    </row>
    <row r="675" spans="1:11">
      <c r="A675" s="2356"/>
      <c r="B675" s="2356"/>
      <c r="C675" s="2356"/>
      <c r="D675" s="2356"/>
      <c r="E675" s="2356"/>
      <c r="F675" s="2356"/>
      <c r="G675" s="2356"/>
      <c r="H675" s="2356"/>
      <c r="I675" s="2356"/>
      <c r="J675" s="2356"/>
      <c r="K675" s="2356"/>
    </row>
    <row r="676" spans="1:11">
      <c r="A676" s="2356"/>
      <c r="B676" s="2356"/>
      <c r="C676" s="2356"/>
      <c r="D676" s="2356"/>
      <c r="E676" s="2356"/>
      <c r="F676" s="2356"/>
      <c r="G676" s="2356"/>
      <c r="H676" s="2356"/>
      <c r="I676" s="2356"/>
      <c r="J676" s="2356"/>
      <c r="K676" s="2356"/>
    </row>
    <row r="677" spans="1:11">
      <c r="A677" s="2356"/>
      <c r="B677" s="2356"/>
      <c r="C677" s="2356"/>
      <c r="D677" s="2356"/>
      <c r="E677" s="2356"/>
      <c r="F677" s="2356"/>
      <c r="G677" s="2356"/>
      <c r="H677" s="2356"/>
      <c r="I677" s="2356"/>
      <c r="J677" s="2356"/>
      <c r="K677" s="2356"/>
    </row>
    <row r="678" spans="1:11">
      <c r="A678" s="2356"/>
      <c r="B678" s="2356"/>
      <c r="C678" s="2356"/>
      <c r="D678" s="2356"/>
      <c r="E678" s="2356"/>
      <c r="F678" s="2356"/>
      <c r="G678" s="2356"/>
      <c r="H678" s="2356"/>
      <c r="I678" s="2356"/>
      <c r="J678" s="2356"/>
      <c r="K678" s="2356"/>
    </row>
    <row r="679" spans="1:11">
      <c r="A679" s="2356"/>
      <c r="B679" s="2356"/>
      <c r="C679" s="2356"/>
      <c r="D679" s="2356"/>
      <c r="E679" s="2356"/>
      <c r="F679" s="2356"/>
      <c r="G679" s="2356"/>
      <c r="H679" s="2356"/>
      <c r="I679" s="2356"/>
      <c r="J679" s="2356"/>
      <c r="K679" s="2356"/>
    </row>
    <row r="680" spans="1:11">
      <c r="A680" s="2356"/>
      <c r="B680" s="2356"/>
      <c r="C680" s="2356"/>
      <c r="D680" s="2356"/>
      <c r="E680" s="2356"/>
      <c r="F680" s="2356"/>
      <c r="G680" s="2356"/>
      <c r="H680" s="2356"/>
      <c r="I680" s="2356"/>
      <c r="J680" s="2356"/>
      <c r="K680" s="2356"/>
    </row>
    <row r="681" spans="1:11">
      <c r="A681" s="2356"/>
      <c r="B681" s="2356"/>
      <c r="C681" s="2356"/>
      <c r="D681" s="2356"/>
      <c r="E681" s="2356"/>
      <c r="F681" s="2356"/>
      <c r="G681" s="2356"/>
      <c r="H681" s="2356"/>
      <c r="I681" s="2356"/>
      <c r="J681" s="2356"/>
      <c r="K681" s="2356"/>
    </row>
    <row r="682" spans="1:11">
      <c r="A682" s="2356"/>
      <c r="B682" s="2356"/>
      <c r="C682" s="2356"/>
      <c r="D682" s="2356"/>
      <c r="E682" s="2356"/>
      <c r="F682" s="2356"/>
      <c r="G682" s="2356"/>
      <c r="H682" s="2356"/>
      <c r="I682" s="2356"/>
      <c r="J682" s="2356"/>
      <c r="K682" s="2356"/>
    </row>
    <row r="683" spans="1:11">
      <c r="A683" s="2356"/>
      <c r="B683" s="2356"/>
      <c r="C683" s="2356"/>
      <c r="D683" s="2356"/>
      <c r="E683" s="2356"/>
      <c r="F683" s="2356"/>
      <c r="G683" s="2356"/>
      <c r="H683" s="2356"/>
      <c r="I683" s="2356"/>
      <c r="J683" s="2356"/>
      <c r="K683" s="2356"/>
    </row>
    <row r="684" spans="1:11">
      <c r="A684" s="2356"/>
      <c r="B684" s="2356"/>
      <c r="C684" s="2356"/>
      <c r="D684" s="2356"/>
      <c r="E684" s="2356"/>
      <c r="F684" s="2356"/>
      <c r="G684" s="2356"/>
      <c r="H684" s="2356"/>
      <c r="I684" s="2356"/>
      <c r="J684" s="2356"/>
      <c r="K684" s="2356"/>
    </row>
    <row r="685" spans="1:11">
      <c r="A685" s="2356"/>
      <c r="B685" s="2356"/>
      <c r="C685" s="2356"/>
      <c r="D685" s="2356"/>
      <c r="E685" s="2356"/>
      <c r="F685" s="2356"/>
      <c r="G685" s="2356"/>
      <c r="H685" s="2356"/>
      <c r="I685" s="2356"/>
      <c r="J685" s="2356"/>
      <c r="K685" s="2356"/>
    </row>
    <row r="686" spans="1:11">
      <c r="A686" s="2356"/>
      <c r="B686" s="2356"/>
      <c r="C686" s="2356"/>
      <c r="D686" s="2356"/>
      <c r="E686" s="2356"/>
      <c r="F686" s="2356"/>
      <c r="G686" s="2356"/>
      <c r="H686" s="2356"/>
      <c r="I686" s="2356"/>
      <c r="J686" s="2356"/>
      <c r="K686" s="2356"/>
    </row>
    <row r="687" spans="1:11">
      <c r="A687" s="2356"/>
      <c r="B687" s="2356"/>
      <c r="C687" s="2356"/>
      <c r="D687" s="2356"/>
      <c r="E687" s="2356"/>
      <c r="F687" s="2356"/>
      <c r="G687" s="2356"/>
      <c r="H687" s="2356"/>
      <c r="I687" s="2356"/>
      <c r="J687" s="2356"/>
      <c r="K687" s="2356"/>
    </row>
    <row r="688" spans="1:11">
      <c r="A688" s="2356"/>
      <c r="B688" s="2356"/>
      <c r="C688" s="2356"/>
      <c r="D688" s="2356"/>
      <c r="E688" s="2356"/>
      <c r="F688" s="2356"/>
      <c r="G688" s="2356"/>
      <c r="H688" s="2356"/>
      <c r="I688" s="2356"/>
      <c r="J688" s="2356"/>
      <c r="K688" s="2356"/>
    </row>
    <row r="689" spans="1:11">
      <c r="A689" s="2356"/>
      <c r="B689" s="2356"/>
      <c r="C689" s="2356"/>
      <c r="D689" s="2356"/>
      <c r="E689" s="2356"/>
      <c r="F689" s="2356"/>
      <c r="G689" s="2356"/>
      <c r="H689" s="2356"/>
      <c r="I689" s="2356"/>
      <c r="J689" s="2356"/>
      <c r="K689" s="2356"/>
    </row>
    <row r="690" spans="1:11">
      <c r="A690" s="2356"/>
      <c r="B690" s="2356"/>
      <c r="C690" s="2356"/>
      <c r="D690" s="2356"/>
      <c r="E690" s="2356"/>
      <c r="F690" s="2356"/>
      <c r="G690" s="2356"/>
      <c r="H690" s="2356"/>
      <c r="I690" s="2356"/>
      <c r="J690" s="2356"/>
      <c r="K690" s="2356"/>
    </row>
    <row r="691" spans="1:11">
      <c r="A691" s="2356"/>
      <c r="B691" s="2356"/>
      <c r="C691" s="2356"/>
      <c r="D691" s="2356"/>
      <c r="E691" s="2356"/>
      <c r="F691" s="2356"/>
      <c r="G691" s="2356"/>
      <c r="H691" s="2356"/>
      <c r="I691" s="2356"/>
      <c r="J691" s="2356"/>
      <c r="K691" s="2356"/>
    </row>
    <row r="692" spans="1:11">
      <c r="A692" s="2356"/>
      <c r="B692" s="2356"/>
      <c r="C692" s="2356"/>
      <c r="D692" s="2356"/>
      <c r="E692" s="2356"/>
      <c r="F692" s="2356"/>
      <c r="G692" s="2356"/>
      <c r="H692" s="2356"/>
      <c r="I692" s="2356"/>
      <c r="J692" s="2356"/>
      <c r="K692" s="2356"/>
    </row>
    <row r="693" spans="1:11">
      <c r="A693" s="2356"/>
      <c r="B693" s="2356"/>
      <c r="C693" s="2356"/>
      <c r="D693" s="2356"/>
      <c r="E693" s="2356"/>
      <c r="F693" s="2356"/>
      <c r="G693" s="2356"/>
      <c r="H693" s="2356"/>
      <c r="I693" s="2356"/>
      <c r="J693" s="2356"/>
      <c r="K693" s="2356"/>
    </row>
    <row r="694" spans="1:11">
      <c r="A694" s="2356"/>
      <c r="B694" s="2356"/>
      <c r="C694" s="2356"/>
      <c r="D694" s="2356"/>
      <c r="E694" s="2356"/>
      <c r="F694" s="2356"/>
      <c r="G694" s="2356"/>
      <c r="H694" s="2356"/>
      <c r="I694" s="2356"/>
      <c r="J694" s="2356"/>
      <c r="K694" s="2356"/>
    </row>
    <row r="695" spans="1:11">
      <c r="A695" s="2356"/>
      <c r="B695" s="2356"/>
      <c r="C695" s="2356"/>
      <c r="D695" s="2356"/>
      <c r="E695" s="2356"/>
      <c r="F695" s="2356"/>
      <c r="G695" s="2356"/>
      <c r="H695" s="2356"/>
      <c r="I695" s="2356"/>
      <c r="J695" s="2356"/>
      <c r="K695" s="2356"/>
    </row>
    <row r="696" spans="1:11">
      <c r="A696" s="2356"/>
      <c r="B696" s="2356"/>
      <c r="C696" s="2356"/>
      <c r="D696" s="2356"/>
      <c r="E696" s="2356"/>
      <c r="F696" s="2356"/>
      <c r="G696" s="2356"/>
      <c r="H696" s="2356"/>
      <c r="I696" s="2356"/>
      <c r="J696" s="2356"/>
      <c r="K696" s="2356"/>
    </row>
    <row r="697" spans="1:11">
      <c r="A697" s="2356"/>
      <c r="B697" s="2356"/>
      <c r="C697" s="2356"/>
      <c r="D697" s="2356"/>
      <c r="E697" s="2356"/>
      <c r="F697" s="2356"/>
      <c r="G697" s="2356"/>
      <c r="H697" s="2356"/>
      <c r="I697" s="2356"/>
      <c r="J697" s="2356"/>
      <c r="K697" s="2356"/>
    </row>
    <row r="698" spans="1:11">
      <c r="A698" s="2356"/>
      <c r="B698" s="2356"/>
      <c r="C698" s="2356"/>
      <c r="D698" s="2356"/>
      <c r="E698" s="2356"/>
      <c r="F698" s="2356"/>
      <c r="G698" s="2356"/>
      <c r="H698" s="2356"/>
      <c r="I698" s="2356"/>
      <c r="J698" s="2356"/>
      <c r="K698" s="2356"/>
    </row>
    <row r="699" spans="1:11">
      <c r="A699" s="2356"/>
      <c r="B699" s="2356"/>
      <c r="C699" s="2356"/>
      <c r="D699" s="2356"/>
      <c r="E699" s="2356"/>
      <c r="F699" s="2356"/>
      <c r="G699" s="2356"/>
      <c r="H699" s="2356"/>
      <c r="I699" s="2356"/>
      <c r="J699" s="2356"/>
      <c r="K699" s="2356"/>
    </row>
    <row r="700" spans="1:11">
      <c r="A700" s="2356"/>
      <c r="B700" s="2356"/>
      <c r="C700" s="2356"/>
      <c r="D700" s="2356"/>
      <c r="E700" s="2356"/>
      <c r="F700" s="2356"/>
      <c r="G700" s="2356"/>
      <c r="H700" s="2356"/>
      <c r="I700" s="2356"/>
      <c r="J700" s="2356"/>
      <c r="K700" s="2356"/>
    </row>
    <row r="701" spans="1:11">
      <c r="A701" s="2356"/>
      <c r="B701" s="2356"/>
      <c r="C701" s="2356"/>
      <c r="D701" s="2356"/>
      <c r="E701" s="2356"/>
      <c r="F701" s="2356"/>
      <c r="G701" s="2356"/>
      <c r="H701" s="2356"/>
      <c r="I701" s="2356"/>
      <c r="J701" s="2356"/>
      <c r="K701" s="2356"/>
    </row>
    <row r="702" spans="1:11">
      <c r="A702" s="2356"/>
      <c r="B702" s="2356"/>
      <c r="C702" s="2356"/>
      <c r="D702" s="2356"/>
      <c r="E702" s="2356"/>
      <c r="F702" s="2356"/>
      <c r="G702" s="2356"/>
      <c r="H702" s="2356"/>
      <c r="I702" s="2356"/>
      <c r="J702" s="2356"/>
      <c r="K702" s="2356"/>
    </row>
    <row r="703" spans="1:11">
      <c r="A703" s="2356"/>
      <c r="B703" s="2356"/>
      <c r="C703" s="2356"/>
      <c r="D703" s="2356"/>
      <c r="E703" s="2356"/>
      <c r="F703" s="2356"/>
      <c r="G703" s="2356"/>
      <c r="H703" s="2356"/>
      <c r="I703" s="2356"/>
      <c r="J703" s="2356"/>
      <c r="K703" s="2356"/>
    </row>
    <row r="704" spans="1:11">
      <c r="A704" s="2356"/>
      <c r="B704" s="2356"/>
      <c r="C704" s="2356"/>
      <c r="D704" s="2356"/>
      <c r="E704" s="2356"/>
      <c r="F704" s="2356"/>
      <c r="G704" s="2356"/>
      <c r="H704" s="2356"/>
      <c r="I704" s="2356"/>
      <c r="J704" s="2356"/>
      <c r="K704" s="2356"/>
    </row>
    <row r="705" spans="1:11">
      <c r="A705" s="2356"/>
      <c r="B705" s="2356"/>
      <c r="C705" s="2356"/>
      <c r="D705" s="2356"/>
      <c r="E705" s="2356"/>
      <c r="F705" s="2356"/>
      <c r="G705" s="2356"/>
      <c r="H705" s="2356"/>
      <c r="I705" s="2356"/>
      <c r="J705" s="2356"/>
      <c r="K705" s="2356"/>
    </row>
    <row r="706" spans="1:11">
      <c r="A706" s="2356"/>
      <c r="B706" s="2356"/>
      <c r="C706" s="2356"/>
      <c r="D706" s="2356"/>
      <c r="E706" s="2356"/>
      <c r="F706" s="2356"/>
      <c r="G706" s="2356"/>
      <c r="H706" s="2356"/>
      <c r="I706" s="2356"/>
      <c r="J706" s="2356"/>
      <c r="K706" s="2356"/>
    </row>
    <row r="707" spans="1:11">
      <c r="A707" s="2356"/>
      <c r="B707" s="2356"/>
      <c r="C707" s="2356"/>
      <c r="D707" s="2356"/>
      <c r="E707" s="2356"/>
      <c r="F707" s="2356"/>
      <c r="G707" s="2356"/>
      <c r="H707" s="2356"/>
      <c r="I707" s="2356"/>
      <c r="J707" s="2356"/>
      <c r="K707" s="2356"/>
    </row>
    <row r="708" spans="1:11">
      <c r="A708" s="2356"/>
      <c r="B708" s="2356"/>
      <c r="C708" s="2356"/>
      <c r="D708" s="2356"/>
      <c r="E708" s="2356"/>
      <c r="F708" s="2356"/>
      <c r="G708" s="2356"/>
      <c r="H708" s="2356"/>
      <c r="I708" s="2356"/>
      <c r="J708" s="2356"/>
      <c r="K708" s="2356"/>
    </row>
    <row r="709" spans="1:11">
      <c r="A709" s="2356"/>
      <c r="B709" s="2356"/>
      <c r="C709" s="2356"/>
      <c r="D709" s="2356"/>
      <c r="E709" s="2356"/>
      <c r="F709" s="2356"/>
      <c r="G709" s="2356"/>
      <c r="H709" s="2356"/>
      <c r="I709" s="2356"/>
      <c r="J709" s="2356"/>
      <c r="K709" s="2356"/>
    </row>
    <row r="710" spans="1:11">
      <c r="A710" s="2356"/>
      <c r="B710" s="2356"/>
      <c r="C710" s="2356"/>
      <c r="D710" s="2356"/>
      <c r="E710" s="2356"/>
      <c r="F710" s="2356"/>
      <c r="G710" s="2356"/>
      <c r="H710" s="2356"/>
      <c r="I710" s="2356"/>
      <c r="J710" s="2356"/>
      <c r="K710" s="2356"/>
    </row>
    <row r="711" spans="1:11">
      <c r="A711" s="2356"/>
      <c r="B711" s="2356"/>
      <c r="C711" s="2356"/>
      <c r="D711" s="2356"/>
      <c r="E711" s="2356"/>
      <c r="F711" s="2356"/>
      <c r="G711" s="2356"/>
      <c r="H711" s="2356"/>
      <c r="I711" s="2356"/>
      <c r="J711" s="2356"/>
      <c r="K711" s="2356"/>
    </row>
    <row r="712" spans="1:11">
      <c r="A712" s="2356"/>
      <c r="B712" s="2356"/>
      <c r="C712" s="2356"/>
      <c r="D712" s="2356"/>
      <c r="E712" s="2356"/>
      <c r="F712" s="2356"/>
      <c r="G712" s="2356"/>
      <c r="H712" s="2356"/>
      <c r="I712" s="2356"/>
      <c r="J712" s="2356"/>
      <c r="K712" s="2356"/>
    </row>
    <row r="713" spans="1:11">
      <c r="A713" s="2356"/>
      <c r="B713" s="2356"/>
      <c r="C713" s="2356"/>
      <c r="D713" s="2356"/>
      <c r="E713" s="2356"/>
      <c r="F713" s="2356"/>
      <c r="G713" s="2356"/>
      <c r="H713" s="2356"/>
      <c r="I713" s="2356"/>
      <c r="J713" s="2356"/>
      <c r="K713" s="2356"/>
    </row>
    <row r="714" spans="1:11">
      <c r="A714" s="2356"/>
      <c r="B714" s="2356"/>
      <c r="C714" s="2356"/>
      <c r="D714" s="2356"/>
      <c r="E714" s="2356"/>
      <c r="F714" s="2356"/>
      <c r="G714" s="2356"/>
      <c r="H714" s="2356"/>
      <c r="I714" s="2356"/>
      <c r="J714" s="2356"/>
      <c r="K714" s="2356"/>
    </row>
    <row r="715" spans="1:11">
      <c r="A715" s="2356"/>
      <c r="B715" s="2356"/>
      <c r="C715" s="2356"/>
      <c r="D715" s="2356"/>
      <c r="E715" s="2356"/>
      <c r="F715" s="2356"/>
      <c r="G715" s="2356"/>
      <c r="H715" s="2356"/>
      <c r="I715" s="2356"/>
      <c r="J715" s="2356"/>
      <c r="K715" s="2356"/>
    </row>
    <row r="716" spans="1:11">
      <c r="A716" s="2356"/>
      <c r="B716" s="2356"/>
      <c r="C716" s="2356"/>
      <c r="D716" s="2356"/>
      <c r="E716" s="2356"/>
      <c r="F716" s="2356"/>
      <c r="G716" s="2356"/>
      <c r="H716" s="2356"/>
      <c r="I716" s="2356"/>
      <c r="J716" s="2356"/>
      <c r="K716" s="2356"/>
    </row>
    <row r="717" spans="1:11">
      <c r="A717" s="2356"/>
      <c r="B717" s="2356"/>
      <c r="C717" s="2356"/>
      <c r="D717" s="2356"/>
      <c r="E717" s="2356"/>
      <c r="F717" s="2356"/>
      <c r="G717" s="2356"/>
      <c r="H717" s="2356"/>
      <c r="I717" s="2356"/>
      <c r="J717" s="2356"/>
      <c r="K717" s="2356"/>
    </row>
    <row r="718" spans="1:11">
      <c r="A718" s="2356"/>
      <c r="B718" s="2356"/>
      <c r="C718" s="2356"/>
      <c r="D718" s="2356"/>
      <c r="E718" s="2356"/>
      <c r="F718" s="2356"/>
      <c r="G718" s="2356"/>
      <c r="H718" s="2356"/>
      <c r="I718" s="2356"/>
      <c r="J718" s="2356"/>
      <c r="K718" s="2356"/>
    </row>
    <row r="719" spans="1:11">
      <c r="A719" s="2356"/>
      <c r="B719" s="2356"/>
      <c r="C719" s="2356"/>
      <c r="D719" s="2356"/>
      <c r="E719" s="2356"/>
      <c r="F719" s="2356"/>
      <c r="G719" s="2356"/>
      <c r="H719" s="2356"/>
      <c r="I719" s="2356"/>
      <c r="J719" s="2356"/>
      <c r="K719" s="2356"/>
    </row>
    <row r="720" spans="1:11">
      <c r="A720" s="2356"/>
      <c r="B720" s="2356"/>
      <c r="C720" s="2356"/>
      <c r="D720" s="2356"/>
      <c r="E720" s="2356"/>
      <c r="F720" s="2356"/>
      <c r="G720" s="2356"/>
      <c r="H720" s="2356"/>
      <c r="I720" s="2356"/>
      <c r="J720" s="2356"/>
      <c r="K720" s="2356"/>
    </row>
    <row r="721" spans="1:11">
      <c r="A721" s="2356"/>
      <c r="B721" s="2356"/>
      <c r="C721" s="2356"/>
      <c r="D721" s="2356"/>
      <c r="E721" s="2356"/>
      <c r="F721" s="2356"/>
      <c r="G721" s="2356"/>
      <c r="H721" s="2356"/>
      <c r="I721" s="2356"/>
      <c r="J721" s="2356"/>
      <c r="K721" s="2356"/>
    </row>
    <row r="722" spans="1:11">
      <c r="A722" s="2356"/>
      <c r="B722" s="2356"/>
      <c r="C722" s="2356"/>
      <c r="D722" s="2356"/>
      <c r="E722" s="2356"/>
      <c r="F722" s="2356"/>
      <c r="G722" s="2356"/>
      <c r="H722" s="2356"/>
      <c r="I722" s="2356"/>
      <c r="J722" s="2356"/>
      <c r="K722" s="2356"/>
    </row>
    <row r="723" spans="1:11">
      <c r="A723" s="2356"/>
      <c r="B723" s="2356"/>
      <c r="C723" s="2356"/>
      <c r="D723" s="2356"/>
      <c r="E723" s="2356"/>
      <c r="F723" s="2356"/>
      <c r="G723" s="2356"/>
      <c r="H723" s="2356"/>
      <c r="I723" s="2356"/>
      <c r="J723" s="2356"/>
      <c r="K723" s="2356"/>
    </row>
    <row r="724" spans="1:11">
      <c r="A724" s="2356"/>
      <c r="B724" s="2356"/>
      <c r="C724" s="2356"/>
      <c r="D724" s="2356"/>
      <c r="E724" s="2356"/>
      <c r="F724" s="2356"/>
      <c r="G724" s="2356"/>
      <c r="H724" s="2356"/>
      <c r="I724" s="2356"/>
      <c r="J724" s="2356"/>
      <c r="K724" s="2356"/>
    </row>
    <row r="725" spans="1:11">
      <c r="A725" s="2356"/>
      <c r="B725" s="2356"/>
      <c r="C725" s="2356"/>
      <c r="D725" s="2356"/>
      <c r="E725" s="2356"/>
      <c r="F725" s="2356"/>
      <c r="G725" s="2356"/>
      <c r="H725" s="2356"/>
      <c r="I725" s="2356"/>
      <c r="J725" s="2356"/>
      <c r="K725" s="2356"/>
    </row>
    <row r="726" spans="1:11">
      <c r="A726" s="2356"/>
      <c r="B726" s="2356"/>
      <c r="C726" s="2356"/>
      <c r="D726" s="2356"/>
      <c r="E726" s="2356"/>
      <c r="F726" s="2356"/>
      <c r="G726" s="2356"/>
      <c r="H726" s="2356"/>
      <c r="I726" s="2356"/>
      <c r="J726" s="2356"/>
      <c r="K726" s="2356"/>
    </row>
    <row r="727" spans="1:11">
      <c r="A727" s="2356"/>
      <c r="B727" s="2356"/>
      <c r="C727" s="2356"/>
      <c r="D727" s="2356"/>
      <c r="E727" s="2356"/>
      <c r="F727" s="2356"/>
      <c r="G727" s="2356"/>
      <c r="H727" s="2356"/>
      <c r="I727" s="2356"/>
      <c r="J727" s="2356"/>
      <c r="K727" s="2356"/>
    </row>
    <row r="728" spans="1:11">
      <c r="A728" s="2356"/>
      <c r="B728" s="2356"/>
      <c r="C728" s="2356"/>
      <c r="D728" s="2356"/>
      <c r="E728" s="2356"/>
      <c r="F728" s="2356"/>
      <c r="G728" s="2356"/>
      <c r="H728" s="2356"/>
      <c r="I728" s="2356"/>
      <c r="J728" s="2356"/>
      <c r="K728" s="2356"/>
    </row>
    <row r="729" spans="1:11">
      <c r="A729" s="2356"/>
      <c r="B729" s="2356"/>
      <c r="C729" s="2356"/>
      <c r="D729" s="2356"/>
      <c r="E729" s="2356"/>
      <c r="F729" s="2356"/>
      <c r="G729" s="2356"/>
      <c r="H729" s="2356"/>
      <c r="I729" s="2356"/>
      <c r="J729" s="2356"/>
      <c r="K729" s="2356"/>
    </row>
    <row r="730" spans="1:11">
      <c r="A730" s="2356"/>
      <c r="B730" s="2356"/>
      <c r="C730" s="2356"/>
      <c r="D730" s="2356"/>
      <c r="E730" s="2356"/>
      <c r="F730" s="2356"/>
      <c r="G730" s="2356"/>
      <c r="H730" s="2356"/>
      <c r="I730" s="2356"/>
      <c r="J730" s="2356"/>
      <c r="K730" s="2356"/>
    </row>
    <row r="731" spans="1:11">
      <c r="A731" s="2356"/>
      <c r="B731" s="2356"/>
      <c r="C731" s="2356"/>
      <c r="D731" s="2356"/>
      <c r="E731" s="2356"/>
      <c r="F731" s="2356"/>
      <c r="G731" s="2356"/>
      <c r="H731" s="2356"/>
      <c r="I731" s="2356"/>
      <c r="J731" s="2356"/>
      <c r="K731" s="2356"/>
    </row>
    <row r="732" spans="1:11">
      <c r="A732" s="2356"/>
      <c r="B732" s="2356"/>
      <c r="C732" s="2356"/>
      <c r="D732" s="2356"/>
      <c r="E732" s="2356"/>
      <c r="F732" s="2356"/>
      <c r="G732" s="2356"/>
      <c r="H732" s="2356"/>
      <c r="I732" s="2356"/>
      <c r="J732" s="2356"/>
      <c r="K732" s="2356"/>
    </row>
    <row r="733" spans="1:11">
      <c r="A733" s="2356"/>
      <c r="B733" s="2356"/>
      <c r="C733" s="2356"/>
      <c r="D733" s="2356"/>
      <c r="E733" s="2356"/>
      <c r="F733" s="2356"/>
      <c r="G733" s="2356"/>
      <c r="H733" s="2356"/>
      <c r="I733" s="2356"/>
      <c r="J733" s="2356"/>
      <c r="K733" s="2356"/>
    </row>
    <row r="734" spans="1:11">
      <c r="A734" s="2356"/>
      <c r="B734" s="2356"/>
      <c r="C734" s="2356"/>
      <c r="D734" s="2356"/>
      <c r="E734" s="2356"/>
      <c r="F734" s="2356"/>
      <c r="G734" s="2356"/>
      <c r="H734" s="2356"/>
      <c r="I734" s="2356"/>
      <c r="J734" s="2356"/>
      <c r="K734" s="2356"/>
    </row>
    <row r="735" spans="1:11">
      <c r="A735" s="2356"/>
      <c r="B735" s="2356"/>
      <c r="C735" s="2356"/>
      <c r="D735" s="2356"/>
      <c r="E735" s="2356"/>
      <c r="F735" s="2356"/>
      <c r="G735" s="2356"/>
      <c r="H735" s="2356"/>
      <c r="I735" s="2356"/>
      <c r="J735" s="2356"/>
      <c r="K735" s="2356"/>
    </row>
    <row r="736" spans="1:11">
      <c r="A736" s="2356"/>
      <c r="B736" s="2356"/>
      <c r="C736" s="2356"/>
      <c r="D736" s="2356"/>
      <c r="E736" s="2356"/>
      <c r="F736" s="2356"/>
      <c r="G736" s="2356"/>
      <c r="H736" s="2356"/>
      <c r="I736" s="2356"/>
      <c r="J736" s="2356"/>
      <c r="K736" s="2356"/>
    </row>
    <row r="737" spans="1:11">
      <c r="A737" s="2356"/>
      <c r="B737" s="2356"/>
      <c r="C737" s="2356"/>
      <c r="D737" s="2356"/>
      <c r="E737" s="2356"/>
      <c r="F737" s="2356"/>
      <c r="G737" s="2356"/>
      <c r="H737" s="2356"/>
      <c r="I737" s="2356"/>
      <c r="J737" s="2356"/>
      <c r="K737" s="2356"/>
    </row>
    <row r="738" spans="1:11">
      <c r="A738" s="2356"/>
      <c r="B738" s="2356"/>
      <c r="C738" s="2356"/>
      <c r="D738" s="2356"/>
      <c r="E738" s="2356"/>
      <c r="F738" s="2356"/>
      <c r="G738" s="2356"/>
      <c r="H738" s="2356"/>
      <c r="I738" s="2356"/>
      <c r="J738" s="2356"/>
      <c r="K738" s="2356"/>
    </row>
    <row r="739" spans="1:11">
      <c r="A739" s="2356"/>
      <c r="B739" s="2356"/>
      <c r="C739" s="2356"/>
      <c r="D739" s="2356"/>
      <c r="E739" s="2356"/>
      <c r="F739" s="2356"/>
      <c r="G739" s="2356"/>
      <c r="H739" s="2356"/>
      <c r="I739" s="2356"/>
      <c r="J739" s="2356"/>
      <c r="K739" s="2356"/>
    </row>
    <row r="740" spans="1:11">
      <c r="A740" s="2356"/>
      <c r="B740" s="2356"/>
      <c r="C740" s="2356"/>
      <c r="D740" s="2356"/>
      <c r="E740" s="2356"/>
      <c r="F740" s="2356"/>
      <c r="G740" s="2356"/>
      <c r="H740" s="2356"/>
      <c r="I740" s="2356"/>
      <c r="J740" s="2356"/>
      <c r="K740" s="2356"/>
    </row>
    <row r="741" spans="1:11">
      <c r="A741" s="2356"/>
      <c r="B741" s="2356"/>
      <c r="C741" s="2356"/>
      <c r="D741" s="2356"/>
      <c r="E741" s="2356"/>
      <c r="F741" s="2356"/>
      <c r="G741" s="2356"/>
      <c r="H741" s="2356"/>
      <c r="I741" s="2356"/>
      <c r="J741" s="2356"/>
      <c r="K741" s="2356"/>
    </row>
    <row r="742" spans="1:11">
      <c r="A742" s="2356"/>
      <c r="B742" s="2356"/>
      <c r="C742" s="2356"/>
      <c r="D742" s="2356"/>
      <c r="E742" s="2356"/>
      <c r="F742" s="2356"/>
      <c r="G742" s="2356"/>
      <c r="H742" s="2356"/>
      <c r="I742" s="2356"/>
      <c r="J742" s="2356"/>
      <c r="K742" s="2356"/>
    </row>
    <row r="743" spans="1:11">
      <c r="A743" s="2356"/>
      <c r="B743" s="2356"/>
      <c r="C743" s="2356"/>
      <c r="D743" s="2356"/>
      <c r="E743" s="2356"/>
      <c r="F743" s="2356"/>
      <c r="G743" s="2356"/>
      <c r="H743" s="2356"/>
      <c r="I743" s="2356"/>
      <c r="J743" s="2356"/>
      <c r="K743" s="2356"/>
    </row>
    <row r="744" spans="1:11">
      <c r="A744" s="2356"/>
      <c r="B744" s="2356"/>
      <c r="C744" s="2356"/>
      <c r="D744" s="2356"/>
      <c r="E744" s="2356"/>
      <c r="F744" s="2356"/>
      <c r="G744" s="2356"/>
      <c r="H744" s="2356"/>
      <c r="I744" s="2356"/>
      <c r="J744" s="2356"/>
      <c r="K744" s="2356"/>
    </row>
    <row r="745" spans="1:11">
      <c r="A745" s="2356"/>
      <c r="B745" s="2356"/>
      <c r="C745" s="2356"/>
      <c r="D745" s="2356"/>
      <c r="E745" s="2356"/>
      <c r="F745" s="2356"/>
      <c r="G745" s="2356"/>
      <c r="H745" s="2356"/>
      <c r="I745" s="2356"/>
      <c r="J745" s="2356"/>
      <c r="K745" s="2356"/>
    </row>
    <row r="746" spans="1:11">
      <c r="A746" s="2356"/>
      <c r="B746" s="2356"/>
      <c r="C746" s="2356"/>
      <c r="D746" s="2356"/>
      <c r="E746" s="2356"/>
      <c r="F746" s="2356"/>
      <c r="G746" s="2356"/>
      <c r="H746" s="2356"/>
      <c r="I746" s="2356"/>
      <c r="J746" s="2356"/>
      <c r="K746" s="2356"/>
    </row>
    <row r="747" spans="1:11">
      <c r="A747" s="2356"/>
      <c r="B747" s="2356"/>
      <c r="C747" s="2356"/>
      <c r="D747" s="2356"/>
      <c r="E747" s="2356"/>
      <c r="F747" s="2356"/>
      <c r="G747" s="2356"/>
      <c r="H747" s="2356"/>
      <c r="I747" s="2356"/>
      <c r="J747" s="2356"/>
      <c r="K747" s="2356"/>
    </row>
    <row r="748" spans="1:11">
      <c r="A748" s="2356"/>
      <c r="B748" s="2356"/>
      <c r="C748" s="2356"/>
      <c r="D748" s="2356"/>
      <c r="E748" s="2356"/>
      <c r="F748" s="2356"/>
      <c r="G748" s="2356"/>
      <c r="H748" s="2356"/>
      <c r="I748" s="2356"/>
      <c r="J748" s="2356"/>
      <c r="K748" s="2356"/>
    </row>
    <row r="749" spans="1:11">
      <c r="A749" s="2356"/>
      <c r="B749" s="2356"/>
      <c r="C749" s="2356"/>
      <c r="D749" s="2356"/>
      <c r="E749" s="2356"/>
      <c r="F749" s="2356"/>
      <c r="G749" s="2356"/>
      <c r="H749" s="2356"/>
      <c r="I749" s="2356"/>
      <c r="J749" s="2356"/>
      <c r="K749" s="2356"/>
    </row>
    <row r="750" spans="1:11">
      <c r="A750" s="2356"/>
      <c r="B750" s="2356"/>
      <c r="C750" s="2356"/>
      <c r="D750" s="2356"/>
      <c r="E750" s="2356"/>
      <c r="F750" s="2356"/>
      <c r="G750" s="2356"/>
      <c r="H750" s="2356"/>
      <c r="I750" s="2356"/>
      <c r="J750" s="2356"/>
      <c r="K750" s="2356"/>
    </row>
    <row r="751" spans="1:11">
      <c r="A751" s="2356"/>
      <c r="B751" s="2356"/>
      <c r="C751" s="2356"/>
      <c r="D751" s="2356"/>
      <c r="E751" s="2356"/>
      <c r="F751" s="2356"/>
      <c r="G751" s="2356"/>
      <c r="H751" s="2356"/>
      <c r="I751" s="2356"/>
      <c r="J751" s="2356"/>
      <c r="K751" s="2356"/>
    </row>
    <row r="752" spans="1:11">
      <c r="A752" s="2356"/>
      <c r="B752" s="2356"/>
      <c r="C752" s="2356"/>
      <c r="D752" s="2356"/>
      <c r="E752" s="2356"/>
      <c r="F752" s="2356"/>
      <c r="G752" s="2356"/>
      <c r="H752" s="2356"/>
      <c r="I752" s="2356"/>
      <c r="J752" s="2356"/>
      <c r="K752" s="2356"/>
    </row>
    <row r="753" spans="1:11">
      <c r="A753" s="2356"/>
      <c r="B753" s="2356"/>
      <c r="C753" s="2356"/>
      <c r="D753" s="2356"/>
      <c r="E753" s="2356"/>
      <c r="F753" s="2356"/>
      <c r="G753" s="2356"/>
      <c r="H753" s="2356"/>
      <c r="I753" s="2356"/>
      <c r="J753" s="2356"/>
      <c r="K753" s="2356"/>
    </row>
    <row r="754" spans="1:11">
      <c r="A754" s="2356"/>
      <c r="B754" s="2356"/>
      <c r="C754" s="2356"/>
      <c r="D754" s="2356"/>
      <c r="E754" s="2356"/>
      <c r="F754" s="2356"/>
      <c r="G754" s="2356"/>
      <c r="H754" s="2356"/>
      <c r="I754" s="2356"/>
      <c r="J754" s="2356"/>
      <c r="K754" s="2356"/>
    </row>
    <row r="755" spans="1:11">
      <c r="A755" s="2356"/>
      <c r="B755" s="2356"/>
      <c r="C755" s="2356"/>
      <c r="D755" s="2356"/>
      <c r="E755" s="2356"/>
      <c r="F755" s="2356"/>
      <c r="G755" s="2356"/>
      <c r="H755" s="2356"/>
      <c r="I755" s="2356"/>
      <c r="J755" s="2356"/>
      <c r="K755" s="2356"/>
    </row>
    <row r="756" spans="1:11">
      <c r="A756" s="2356"/>
      <c r="B756" s="2356"/>
      <c r="C756" s="2356"/>
      <c r="D756" s="2356"/>
      <c r="E756" s="2356"/>
      <c r="F756" s="2356"/>
      <c r="G756" s="2356"/>
      <c r="H756" s="2356"/>
      <c r="I756" s="2356"/>
      <c r="J756" s="2356"/>
      <c r="K756" s="2356"/>
    </row>
    <row r="757" spans="1:11">
      <c r="A757" s="2356"/>
      <c r="B757" s="2356"/>
      <c r="C757" s="2356"/>
      <c r="D757" s="2356"/>
      <c r="E757" s="2356"/>
      <c r="F757" s="2356"/>
      <c r="G757" s="2356"/>
      <c r="H757" s="2356"/>
      <c r="I757" s="2356"/>
      <c r="J757" s="2356"/>
      <c r="K757" s="2356"/>
    </row>
    <row r="758" spans="1:11">
      <c r="A758" s="2356"/>
      <c r="B758" s="2356"/>
      <c r="C758" s="2356"/>
      <c r="D758" s="2356"/>
      <c r="E758" s="2356"/>
      <c r="F758" s="2356"/>
      <c r="G758" s="2356"/>
      <c r="H758" s="2356"/>
      <c r="I758" s="2356"/>
      <c r="J758" s="2356"/>
      <c r="K758" s="2356"/>
    </row>
    <row r="759" spans="1:11">
      <c r="A759" s="2356"/>
      <c r="B759" s="2356"/>
      <c r="C759" s="2356"/>
      <c r="D759" s="2356"/>
      <c r="E759" s="2356"/>
      <c r="F759" s="2356"/>
      <c r="G759" s="2356"/>
      <c r="H759" s="2356"/>
      <c r="I759" s="2356"/>
      <c r="J759" s="2356"/>
      <c r="K759" s="2356"/>
    </row>
    <row r="760" spans="1:11">
      <c r="A760" s="2356"/>
      <c r="B760" s="2356"/>
      <c r="C760" s="2356"/>
      <c r="D760" s="2356"/>
      <c r="E760" s="2356"/>
      <c r="F760" s="2356"/>
      <c r="G760" s="2356"/>
      <c r="H760" s="2356"/>
      <c r="I760" s="2356"/>
      <c r="J760" s="2356"/>
      <c r="K760" s="2356"/>
    </row>
    <row r="761" spans="1:11">
      <c r="A761" s="2356"/>
      <c r="B761" s="2356"/>
      <c r="C761" s="2356"/>
      <c r="D761" s="2356"/>
      <c r="E761" s="2356"/>
      <c r="F761" s="2356"/>
      <c r="G761" s="2356"/>
      <c r="H761" s="2356"/>
      <c r="I761" s="2356"/>
      <c r="J761" s="2356"/>
      <c r="K761" s="2356"/>
    </row>
    <row r="762" spans="1:11">
      <c r="A762" s="2356"/>
      <c r="B762" s="2356"/>
      <c r="C762" s="2356"/>
      <c r="D762" s="2356"/>
      <c r="E762" s="2356"/>
      <c r="F762" s="2356"/>
      <c r="G762" s="2356"/>
      <c r="H762" s="2356"/>
      <c r="I762" s="2356"/>
      <c r="J762" s="2356"/>
      <c r="K762" s="2356"/>
    </row>
    <row r="763" spans="1:11">
      <c r="A763" s="2356"/>
      <c r="B763" s="2356"/>
      <c r="C763" s="2356"/>
      <c r="D763" s="2356"/>
      <c r="E763" s="2356"/>
      <c r="F763" s="2356"/>
      <c r="G763" s="2356"/>
      <c r="H763" s="2356"/>
      <c r="I763" s="2356"/>
      <c r="J763" s="2356"/>
      <c r="K763" s="2356"/>
    </row>
    <row r="764" spans="1:11">
      <c r="A764" s="2356"/>
      <c r="B764" s="2356"/>
      <c r="C764" s="2356"/>
      <c r="D764" s="2356"/>
      <c r="E764" s="2356"/>
      <c r="F764" s="2356"/>
      <c r="G764" s="2356"/>
      <c r="H764" s="2356"/>
      <c r="I764" s="2356"/>
      <c r="J764" s="2356"/>
      <c r="K764" s="2356"/>
    </row>
    <row r="765" spans="1:11">
      <c r="A765" s="2356"/>
      <c r="B765" s="2356"/>
      <c r="C765" s="2356"/>
      <c r="D765" s="2356"/>
      <c r="E765" s="2356"/>
      <c r="F765" s="2356"/>
      <c r="G765" s="2356"/>
      <c r="H765" s="2356"/>
      <c r="I765" s="2356"/>
      <c r="J765" s="2356"/>
      <c r="K765" s="2356"/>
    </row>
    <row r="766" spans="1:11">
      <c r="A766" s="2356"/>
      <c r="B766" s="2356"/>
      <c r="C766" s="2356"/>
      <c r="D766" s="2356"/>
      <c r="E766" s="2356"/>
      <c r="F766" s="2356"/>
      <c r="G766" s="2356"/>
      <c r="H766" s="2356"/>
      <c r="I766" s="2356"/>
      <c r="J766" s="2356"/>
      <c r="K766" s="2356"/>
    </row>
    <row r="767" spans="1:11">
      <c r="A767" s="2356"/>
      <c r="B767" s="2356"/>
      <c r="C767" s="2356"/>
      <c r="D767" s="2356"/>
      <c r="E767" s="2356"/>
      <c r="F767" s="2356"/>
      <c r="G767" s="2356"/>
      <c r="H767" s="2356"/>
      <c r="I767" s="2356"/>
      <c r="J767" s="2356"/>
      <c r="K767" s="2356"/>
    </row>
    <row r="768" spans="1:11">
      <c r="A768" s="2356"/>
      <c r="B768" s="2356"/>
      <c r="C768" s="2356"/>
      <c r="D768" s="2356"/>
      <c r="E768" s="2356"/>
      <c r="F768" s="2356"/>
      <c r="G768" s="2356"/>
      <c r="H768" s="2356"/>
      <c r="I768" s="2356"/>
      <c r="J768" s="2356"/>
      <c r="K768" s="2356"/>
    </row>
    <row r="769" spans="1:11">
      <c r="A769" s="2356"/>
      <c r="B769" s="2356"/>
      <c r="C769" s="2356"/>
      <c r="D769" s="2356"/>
      <c r="E769" s="2356"/>
      <c r="F769" s="2356"/>
      <c r="G769" s="2356"/>
      <c r="H769" s="2356"/>
      <c r="I769" s="2356"/>
      <c r="J769" s="2356"/>
      <c r="K769" s="2356"/>
    </row>
    <row r="770" spans="1:11">
      <c r="A770" s="2356"/>
      <c r="B770" s="2356"/>
      <c r="C770" s="2356"/>
      <c r="D770" s="2356"/>
      <c r="E770" s="2356"/>
      <c r="F770" s="2356"/>
      <c r="G770" s="2356"/>
      <c r="H770" s="2356"/>
      <c r="I770" s="2356"/>
      <c r="J770" s="2356"/>
      <c r="K770" s="2356"/>
    </row>
    <row r="771" spans="1:11">
      <c r="A771" s="2356"/>
      <c r="B771" s="2356"/>
      <c r="C771" s="2356"/>
      <c r="D771" s="2356"/>
      <c r="E771" s="2356"/>
      <c r="F771" s="2356"/>
      <c r="G771" s="2356"/>
      <c r="H771" s="2356"/>
      <c r="I771" s="2356"/>
      <c r="J771" s="2356"/>
      <c r="K771" s="2356"/>
    </row>
    <row r="772" spans="1:11">
      <c r="A772" s="2356"/>
      <c r="B772" s="2356"/>
      <c r="C772" s="2356"/>
      <c r="D772" s="2356"/>
      <c r="E772" s="2356"/>
      <c r="F772" s="2356"/>
      <c r="G772" s="2356"/>
      <c r="H772" s="2356"/>
      <c r="I772" s="2356"/>
      <c r="J772" s="2356"/>
      <c r="K772" s="2356"/>
    </row>
    <row r="773" spans="1:11">
      <c r="A773" s="2356"/>
      <c r="B773" s="2356"/>
      <c r="C773" s="2356"/>
      <c r="D773" s="2356"/>
      <c r="E773" s="2356"/>
      <c r="F773" s="2356"/>
      <c r="G773" s="2356"/>
      <c r="H773" s="2356"/>
      <c r="I773" s="2356"/>
      <c r="J773" s="2356"/>
      <c r="K773" s="2356"/>
    </row>
    <row r="774" spans="1:11">
      <c r="A774" s="2356"/>
      <c r="B774" s="2356"/>
      <c r="C774" s="2356"/>
      <c r="D774" s="2356"/>
      <c r="E774" s="2356"/>
      <c r="F774" s="2356"/>
      <c r="G774" s="2356"/>
      <c r="H774" s="2356"/>
      <c r="I774" s="2356"/>
      <c r="J774" s="2356"/>
      <c r="K774" s="2356"/>
    </row>
    <row r="775" spans="1:11">
      <c r="A775" s="2356"/>
      <c r="B775" s="2356"/>
      <c r="C775" s="2356"/>
      <c r="D775" s="2356"/>
      <c r="E775" s="2356"/>
      <c r="F775" s="2356"/>
      <c r="G775" s="2356"/>
      <c r="H775" s="2356"/>
      <c r="I775" s="2356"/>
      <c r="J775" s="2356"/>
      <c r="K775" s="2356"/>
    </row>
    <row r="776" spans="1:11">
      <c r="A776" s="2356"/>
      <c r="B776" s="2356"/>
      <c r="C776" s="2356"/>
      <c r="D776" s="2356"/>
      <c r="E776" s="2356"/>
      <c r="F776" s="2356"/>
      <c r="G776" s="2356"/>
      <c r="H776" s="2356"/>
      <c r="I776" s="2356"/>
      <c r="J776" s="2356"/>
      <c r="K776" s="2356"/>
    </row>
    <row r="777" spans="1:11">
      <c r="A777" s="2356"/>
      <c r="B777" s="2356"/>
      <c r="C777" s="2356"/>
      <c r="D777" s="2356"/>
      <c r="E777" s="2356"/>
      <c r="F777" s="2356"/>
      <c r="G777" s="2356"/>
      <c r="H777" s="2356"/>
      <c r="I777" s="2356"/>
      <c r="J777" s="2356"/>
      <c r="K777" s="2356"/>
    </row>
    <row r="778" spans="1:11">
      <c r="A778" s="2356"/>
      <c r="B778" s="2356"/>
      <c r="C778" s="2356"/>
      <c r="D778" s="2356"/>
      <c r="E778" s="2356"/>
      <c r="F778" s="2356"/>
      <c r="G778" s="2356"/>
      <c r="H778" s="2356"/>
      <c r="I778" s="2356"/>
      <c r="J778" s="2356"/>
      <c r="K778" s="2356"/>
    </row>
    <row r="779" spans="1:11">
      <c r="A779" s="2356"/>
      <c r="B779" s="2356"/>
      <c r="C779" s="2356"/>
      <c r="D779" s="2356"/>
      <c r="E779" s="2356"/>
      <c r="F779" s="2356"/>
      <c r="G779" s="2356"/>
      <c r="H779" s="2356"/>
      <c r="I779" s="2356"/>
      <c r="J779" s="2356"/>
      <c r="K779" s="2356"/>
    </row>
    <row r="780" spans="1:11">
      <c r="A780" s="2356"/>
      <c r="B780" s="2356"/>
      <c r="C780" s="2356"/>
      <c r="D780" s="2356"/>
      <c r="E780" s="2356"/>
      <c r="F780" s="2356"/>
      <c r="G780" s="2356"/>
      <c r="H780" s="2356"/>
      <c r="I780" s="2356"/>
      <c r="J780" s="2356"/>
      <c r="K780" s="2356"/>
    </row>
    <row r="781" spans="1:11">
      <c r="A781" s="2356"/>
      <c r="B781" s="2356"/>
      <c r="C781" s="2356"/>
      <c r="D781" s="2356"/>
      <c r="E781" s="2356"/>
      <c r="F781" s="2356"/>
      <c r="G781" s="2356"/>
      <c r="H781" s="2356"/>
      <c r="I781" s="2356"/>
      <c r="J781" s="2356"/>
      <c r="K781" s="2356"/>
    </row>
    <row r="782" spans="1:11">
      <c r="A782" s="2356"/>
      <c r="B782" s="2356"/>
      <c r="C782" s="2356"/>
      <c r="D782" s="2356"/>
      <c r="E782" s="2356"/>
      <c r="F782" s="2356"/>
      <c r="G782" s="2356"/>
      <c r="H782" s="2356"/>
      <c r="I782" s="2356"/>
      <c r="J782" s="2356"/>
      <c r="K782" s="2356"/>
    </row>
    <row r="783" spans="1:11">
      <c r="A783" s="2356"/>
      <c r="B783" s="2356"/>
      <c r="C783" s="2356"/>
      <c r="D783" s="2356"/>
      <c r="E783" s="2356"/>
      <c r="F783" s="2356"/>
      <c r="G783" s="2356"/>
      <c r="H783" s="2356"/>
      <c r="I783" s="2356"/>
      <c r="J783" s="2356"/>
      <c r="K783" s="2356"/>
    </row>
    <row r="784" spans="1:11">
      <c r="A784" s="2356"/>
      <c r="B784" s="2356"/>
      <c r="C784" s="2356"/>
      <c r="D784" s="2356"/>
      <c r="E784" s="2356"/>
      <c r="F784" s="2356"/>
      <c r="G784" s="2356"/>
      <c r="H784" s="2356"/>
      <c r="I784" s="2356"/>
      <c r="J784" s="2356"/>
      <c r="K784" s="2356"/>
    </row>
    <row r="785" spans="1:11">
      <c r="A785" s="2356"/>
      <c r="B785" s="2356"/>
      <c r="C785" s="2356"/>
      <c r="D785" s="2356"/>
      <c r="E785" s="2356"/>
      <c r="F785" s="2356"/>
      <c r="G785" s="2356"/>
      <c r="H785" s="2356"/>
      <c r="I785" s="2356"/>
      <c r="J785" s="2356"/>
      <c r="K785" s="2356"/>
    </row>
    <row r="786" spans="1:11">
      <c r="A786" s="2356"/>
      <c r="B786" s="2356"/>
      <c r="C786" s="2356"/>
      <c r="D786" s="2356"/>
      <c r="E786" s="2356"/>
      <c r="F786" s="2356"/>
      <c r="G786" s="2356"/>
      <c r="H786" s="2356"/>
      <c r="I786" s="2356"/>
      <c r="J786" s="2356"/>
      <c r="K786" s="2356"/>
    </row>
    <row r="787" spans="1:11">
      <c r="A787" s="2356"/>
      <c r="B787" s="2356"/>
      <c r="C787" s="2356"/>
      <c r="D787" s="2356"/>
      <c r="E787" s="2356"/>
      <c r="F787" s="2356"/>
      <c r="G787" s="2356"/>
      <c r="H787" s="2356"/>
      <c r="I787" s="2356"/>
      <c r="J787" s="2356"/>
      <c r="K787" s="2356"/>
    </row>
    <row r="788" spans="1:11">
      <c r="A788" s="2356"/>
      <c r="B788" s="2356"/>
      <c r="C788" s="2356"/>
      <c r="D788" s="2356"/>
      <c r="E788" s="2356"/>
      <c r="F788" s="2356"/>
      <c r="G788" s="2356"/>
      <c r="H788" s="2356"/>
      <c r="I788" s="2356"/>
      <c r="J788" s="2356"/>
      <c r="K788" s="2356"/>
    </row>
    <row r="789" spans="1:11">
      <c r="A789" s="2356"/>
      <c r="B789" s="2356"/>
      <c r="C789" s="2356"/>
      <c r="D789" s="2356"/>
      <c r="E789" s="2356"/>
      <c r="F789" s="2356"/>
      <c r="G789" s="2356"/>
      <c r="H789" s="2356"/>
      <c r="I789" s="2356"/>
      <c r="J789" s="2356"/>
      <c r="K789" s="2356"/>
    </row>
    <row r="790" spans="1:11">
      <c r="A790" s="2356"/>
      <c r="B790" s="2356"/>
      <c r="C790" s="2356"/>
      <c r="D790" s="2356"/>
      <c r="E790" s="2356"/>
      <c r="F790" s="2356"/>
      <c r="G790" s="2356"/>
      <c r="H790" s="2356"/>
      <c r="I790" s="2356"/>
      <c r="J790" s="2356"/>
      <c r="K790" s="2356"/>
    </row>
    <row r="791" spans="1:11">
      <c r="A791" s="2356"/>
      <c r="B791" s="2356"/>
      <c r="C791" s="2356"/>
      <c r="D791" s="2356"/>
      <c r="E791" s="2356"/>
      <c r="F791" s="2356"/>
      <c r="G791" s="2356"/>
      <c r="H791" s="2356"/>
      <c r="I791" s="2356"/>
      <c r="J791" s="2356"/>
      <c r="K791" s="2356"/>
    </row>
    <row r="792" spans="1:11">
      <c r="A792" s="2356"/>
      <c r="B792" s="2356"/>
      <c r="C792" s="2356"/>
      <c r="D792" s="2356"/>
      <c r="E792" s="2356"/>
      <c r="F792" s="2356"/>
      <c r="G792" s="2356"/>
      <c r="H792" s="2356"/>
      <c r="I792" s="2356"/>
      <c r="J792" s="2356"/>
      <c r="K792" s="2356"/>
    </row>
    <row r="793" spans="1:11">
      <c r="A793" s="2356"/>
      <c r="B793" s="2356"/>
      <c r="C793" s="2356"/>
      <c r="D793" s="2356"/>
      <c r="E793" s="2356"/>
      <c r="F793" s="2356"/>
      <c r="G793" s="2356"/>
      <c r="H793" s="2356"/>
      <c r="I793" s="2356"/>
      <c r="J793" s="2356"/>
      <c r="K793" s="2356"/>
    </row>
    <row r="794" spans="1:11">
      <c r="A794" s="2356"/>
      <c r="B794" s="2356"/>
      <c r="C794" s="2356"/>
      <c r="D794" s="2356"/>
      <c r="E794" s="2356"/>
      <c r="F794" s="2356"/>
      <c r="G794" s="2356"/>
      <c r="H794" s="2356"/>
      <c r="I794" s="2356"/>
      <c r="J794" s="2356"/>
      <c r="K794" s="2356"/>
    </row>
    <row r="795" spans="1:11">
      <c r="A795" s="2356"/>
      <c r="B795" s="2356"/>
      <c r="C795" s="2356"/>
      <c r="D795" s="2356"/>
      <c r="E795" s="2356"/>
      <c r="F795" s="2356"/>
      <c r="G795" s="2356"/>
      <c r="H795" s="2356"/>
      <c r="I795" s="2356"/>
      <c r="J795" s="2356"/>
      <c r="K795" s="2356"/>
    </row>
    <row r="796" spans="1:11">
      <c r="A796" s="2356"/>
      <c r="B796" s="2356"/>
      <c r="C796" s="2356"/>
      <c r="D796" s="2356"/>
      <c r="E796" s="2356"/>
      <c r="F796" s="2356"/>
      <c r="G796" s="2356"/>
      <c r="H796" s="2356"/>
      <c r="I796" s="2356"/>
      <c r="J796" s="2356"/>
      <c r="K796" s="2356"/>
    </row>
    <row r="797" spans="1:11">
      <c r="A797" s="2356"/>
      <c r="B797" s="2356"/>
      <c r="C797" s="2356"/>
      <c r="D797" s="2356"/>
      <c r="E797" s="2356"/>
      <c r="F797" s="2356"/>
      <c r="G797" s="2356"/>
      <c r="H797" s="2356"/>
      <c r="I797" s="2356"/>
      <c r="J797" s="2356"/>
      <c r="K797" s="2356"/>
    </row>
    <row r="798" spans="1:11">
      <c r="A798" s="2356"/>
      <c r="B798" s="2356"/>
      <c r="C798" s="2356"/>
      <c r="D798" s="2356"/>
      <c r="E798" s="2356"/>
      <c r="F798" s="2356"/>
      <c r="G798" s="2356"/>
      <c r="H798" s="2356"/>
      <c r="I798" s="2356"/>
      <c r="J798" s="2356"/>
      <c r="K798" s="2356"/>
    </row>
    <row r="799" spans="1:11">
      <c r="A799" s="2356"/>
      <c r="B799" s="2356"/>
      <c r="C799" s="2356"/>
      <c r="D799" s="2356"/>
      <c r="E799" s="2356"/>
      <c r="F799" s="2356"/>
      <c r="G799" s="2356"/>
      <c r="H799" s="2356"/>
      <c r="I799" s="2356"/>
      <c r="J799" s="2356"/>
      <c r="K799" s="2356"/>
    </row>
    <row r="800" spans="1:11">
      <c r="A800" s="2356"/>
      <c r="B800" s="2356"/>
      <c r="C800" s="2356"/>
      <c r="D800" s="2356"/>
      <c r="E800" s="2356"/>
      <c r="F800" s="2356"/>
      <c r="G800" s="2356"/>
      <c r="H800" s="2356"/>
      <c r="I800" s="2356"/>
      <c r="J800" s="2356"/>
      <c r="K800" s="2356"/>
    </row>
    <row r="801" spans="1:11">
      <c r="A801" s="2356"/>
      <c r="B801" s="2356"/>
      <c r="C801" s="2356"/>
      <c r="D801" s="2356"/>
      <c r="E801" s="2356"/>
      <c r="F801" s="2356"/>
      <c r="G801" s="2356"/>
      <c r="H801" s="2356"/>
      <c r="I801" s="2356"/>
      <c r="J801" s="2356"/>
      <c r="K801" s="2356"/>
    </row>
    <row r="802" spans="1:11">
      <c r="A802" s="2356"/>
      <c r="B802" s="2356"/>
      <c r="C802" s="2356"/>
      <c r="D802" s="2356"/>
      <c r="E802" s="2356"/>
      <c r="F802" s="2356"/>
      <c r="G802" s="2356"/>
      <c r="H802" s="2356"/>
      <c r="I802" s="2356"/>
      <c r="J802" s="2356"/>
      <c r="K802" s="2356"/>
    </row>
    <row r="803" spans="1:11">
      <c r="A803" s="2356"/>
      <c r="B803" s="2356"/>
      <c r="C803" s="2356"/>
      <c r="D803" s="2356"/>
      <c r="E803" s="2356"/>
      <c r="F803" s="2356"/>
      <c r="G803" s="2356"/>
      <c r="H803" s="2356"/>
      <c r="I803" s="2356"/>
      <c r="J803" s="2356"/>
      <c r="K803" s="2356"/>
    </row>
    <row r="804" spans="1:11">
      <c r="A804" s="2356"/>
      <c r="B804" s="2356"/>
      <c r="C804" s="2356"/>
      <c r="D804" s="2356"/>
      <c r="E804" s="2356"/>
      <c r="F804" s="2356"/>
      <c r="G804" s="2356"/>
      <c r="H804" s="2356"/>
      <c r="I804" s="2356"/>
      <c r="J804" s="2356"/>
      <c r="K804" s="2356"/>
    </row>
    <row r="805" spans="1:11">
      <c r="A805" s="2356"/>
      <c r="B805" s="2356"/>
      <c r="C805" s="2356"/>
      <c r="D805" s="2356"/>
      <c r="E805" s="2356"/>
      <c r="F805" s="2356"/>
      <c r="G805" s="2356"/>
      <c r="H805" s="2356"/>
      <c r="I805" s="2356"/>
      <c r="J805" s="2356"/>
      <c r="K805" s="2356"/>
    </row>
    <row r="806" spans="1:11">
      <c r="A806" s="2356"/>
      <c r="B806" s="2356"/>
      <c r="C806" s="2356"/>
      <c r="D806" s="2356"/>
      <c r="E806" s="2356"/>
      <c r="F806" s="2356"/>
      <c r="G806" s="2356"/>
      <c r="H806" s="2356"/>
      <c r="I806" s="2356"/>
      <c r="J806" s="2356"/>
      <c r="K806" s="2356"/>
    </row>
    <row r="807" spans="1:11">
      <c r="A807" s="2356"/>
      <c r="B807" s="2356"/>
      <c r="C807" s="2356"/>
      <c r="D807" s="2356"/>
      <c r="E807" s="2356"/>
      <c r="F807" s="2356"/>
      <c r="G807" s="2356"/>
      <c r="H807" s="2356"/>
      <c r="I807" s="2356"/>
      <c r="J807" s="2356"/>
      <c r="K807" s="2356"/>
    </row>
    <row r="808" spans="1:11">
      <c r="A808" s="2356"/>
      <c r="B808" s="2356"/>
      <c r="C808" s="2356"/>
      <c r="D808" s="2356"/>
      <c r="E808" s="2356"/>
      <c r="F808" s="2356"/>
      <c r="G808" s="2356"/>
      <c r="H808" s="2356"/>
      <c r="I808" s="2356"/>
      <c r="J808" s="2356"/>
      <c r="K808" s="2356"/>
    </row>
    <row r="809" spans="1:11">
      <c r="A809" s="2356"/>
      <c r="B809" s="2356"/>
      <c r="C809" s="2356"/>
      <c r="D809" s="2356"/>
      <c r="E809" s="2356"/>
      <c r="F809" s="2356"/>
      <c r="G809" s="2356"/>
      <c r="H809" s="2356"/>
      <c r="I809" s="2356"/>
      <c r="J809" s="2356"/>
      <c r="K809" s="2356"/>
    </row>
    <row r="810" spans="1:11">
      <c r="A810" s="2356"/>
      <c r="B810" s="2356"/>
      <c r="C810" s="2356"/>
      <c r="D810" s="2356"/>
      <c r="E810" s="2356"/>
      <c r="F810" s="2356"/>
      <c r="G810" s="2356"/>
      <c r="H810" s="2356"/>
      <c r="I810" s="2356"/>
      <c r="J810" s="2356"/>
      <c r="K810" s="2356"/>
    </row>
    <row r="811" spans="1:11">
      <c r="A811" s="2356"/>
      <c r="B811" s="2356"/>
      <c r="C811" s="2356"/>
      <c r="D811" s="2356"/>
      <c r="E811" s="2356"/>
      <c r="F811" s="2356"/>
      <c r="G811" s="2356"/>
      <c r="H811" s="2356"/>
      <c r="I811" s="2356"/>
      <c r="J811" s="2356"/>
      <c r="K811" s="2356"/>
    </row>
    <row r="812" spans="1:11">
      <c r="A812" s="2356"/>
      <c r="B812" s="2356"/>
      <c r="C812" s="2356"/>
      <c r="D812" s="2356"/>
      <c r="E812" s="2356"/>
      <c r="F812" s="2356"/>
      <c r="G812" s="2356"/>
      <c r="H812" s="2356"/>
      <c r="I812" s="2356"/>
      <c r="J812" s="2356"/>
      <c r="K812" s="2356"/>
    </row>
    <row r="813" spans="1:11">
      <c r="A813" s="2356"/>
      <c r="B813" s="2356"/>
      <c r="C813" s="2356"/>
      <c r="D813" s="2356"/>
      <c r="E813" s="2356"/>
      <c r="F813" s="2356"/>
      <c r="G813" s="2356"/>
      <c r="H813" s="2356"/>
      <c r="I813" s="2356"/>
      <c r="J813" s="2356"/>
      <c r="K813" s="2356"/>
    </row>
    <row r="814" spans="1:11">
      <c r="A814" s="2356"/>
      <c r="B814" s="2356"/>
      <c r="C814" s="2356"/>
      <c r="D814" s="2356"/>
      <c r="E814" s="2356"/>
      <c r="F814" s="2356"/>
      <c r="G814" s="2356"/>
      <c r="H814" s="2356"/>
      <c r="I814" s="2356"/>
      <c r="J814" s="2356"/>
      <c r="K814" s="2356"/>
    </row>
    <row r="815" spans="1:11">
      <c r="A815" s="2356"/>
      <c r="B815" s="2356"/>
      <c r="C815" s="2356"/>
      <c r="D815" s="2356"/>
      <c r="E815" s="2356"/>
      <c r="F815" s="2356"/>
      <c r="G815" s="2356"/>
      <c r="H815" s="2356"/>
      <c r="I815" s="2356"/>
      <c r="J815" s="2356"/>
      <c r="K815" s="2356"/>
    </row>
    <row r="816" spans="1:11">
      <c r="A816" s="2356"/>
      <c r="B816" s="2356"/>
      <c r="C816" s="2356"/>
      <c r="D816" s="2356"/>
      <c r="E816" s="2356"/>
      <c r="F816" s="2356"/>
      <c r="G816" s="2356"/>
      <c r="H816" s="2356"/>
      <c r="I816" s="2356"/>
      <c r="J816" s="2356"/>
      <c r="K816" s="2356"/>
    </row>
    <row r="817" spans="1:11">
      <c r="A817" s="2356"/>
      <c r="B817" s="2356"/>
      <c r="C817" s="2356"/>
      <c r="D817" s="2356"/>
      <c r="E817" s="2356"/>
      <c r="F817" s="2356"/>
      <c r="G817" s="2356"/>
      <c r="H817" s="2356"/>
      <c r="I817" s="2356"/>
      <c r="J817" s="2356"/>
      <c r="K817" s="2356"/>
    </row>
    <row r="818" spans="1:11">
      <c r="A818" s="2356"/>
      <c r="B818" s="2356"/>
      <c r="C818" s="2356"/>
      <c r="D818" s="2356"/>
      <c r="E818" s="2356"/>
      <c r="F818" s="2356"/>
      <c r="G818" s="2356"/>
      <c r="H818" s="2356"/>
      <c r="I818" s="2356"/>
      <c r="J818" s="2356"/>
      <c r="K818" s="2356"/>
    </row>
    <row r="819" spans="1:11">
      <c r="A819" s="2356"/>
      <c r="B819" s="2356"/>
      <c r="C819" s="2356"/>
      <c r="D819" s="2356"/>
      <c r="E819" s="2356"/>
      <c r="F819" s="2356"/>
      <c r="G819" s="2356"/>
      <c r="H819" s="2356"/>
      <c r="I819" s="2356"/>
      <c r="J819" s="2356"/>
      <c r="K819" s="2356"/>
    </row>
    <row r="820" spans="1:11">
      <c r="A820" s="2356"/>
      <c r="B820" s="2356"/>
      <c r="C820" s="2356"/>
      <c r="D820" s="2356"/>
      <c r="E820" s="2356"/>
      <c r="F820" s="2356"/>
      <c r="G820" s="2356"/>
      <c r="H820" s="2356"/>
      <c r="I820" s="2356"/>
      <c r="J820" s="2356"/>
      <c r="K820" s="2356"/>
    </row>
    <row r="821" spans="1:11">
      <c r="A821" s="2356"/>
      <c r="B821" s="2356"/>
      <c r="C821" s="2356"/>
      <c r="D821" s="2356"/>
      <c r="E821" s="2356"/>
      <c r="F821" s="2356"/>
      <c r="G821" s="2356"/>
      <c r="H821" s="2356"/>
      <c r="I821" s="2356"/>
      <c r="J821" s="2356"/>
      <c r="K821" s="2356"/>
    </row>
    <row r="822" spans="1:11">
      <c r="A822" s="2356"/>
      <c r="B822" s="2356"/>
      <c r="C822" s="2356"/>
      <c r="D822" s="2356"/>
      <c r="E822" s="2356"/>
      <c r="F822" s="2356"/>
      <c r="G822" s="2356"/>
      <c r="H822" s="2356"/>
      <c r="I822" s="2356"/>
      <c r="J822" s="2356"/>
      <c r="K822" s="2356"/>
    </row>
    <row r="823" spans="1:11">
      <c r="A823" s="2356"/>
      <c r="B823" s="2356"/>
      <c r="C823" s="2356"/>
      <c r="D823" s="2356"/>
      <c r="E823" s="2356"/>
      <c r="F823" s="2356"/>
      <c r="G823" s="2356"/>
      <c r="H823" s="2356"/>
      <c r="I823" s="2356"/>
      <c r="J823" s="2356"/>
      <c r="K823" s="2356"/>
    </row>
    <row r="824" spans="1:11">
      <c r="A824" s="2356"/>
      <c r="B824" s="2356"/>
      <c r="C824" s="2356"/>
      <c r="D824" s="2356"/>
      <c r="E824" s="2356"/>
      <c r="F824" s="2356"/>
      <c r="G824" s="2356"/>
      <c r="H824" s="2356"/>
      <c r="I824" s="2356"/>
      <c r="J824" s="2356"/>
      <c r="K824" s="2356"/>
    </row>
    <row r="825" spans="1:11">
      <c r="A825" s="2356"/>
      <c r="B825" s="2356"/>
      <c r="C825" s="2356"/>
      <c r="D825" s="2356"/>
      <c r="E825" s="2356"/>
      <c r="F825" s="2356"/>
      <c r="G825" s="2356"/>
      <c r="H825" s="2356"/>
      <c r="I825" s="2356"/>
      <c r="J825" s="2356"/>
      <c r="K825" s="2356"/>
    </row>
    <row r="826" spans="1:11">
      <c r="A826" s="2356"/>
      <c r="B826" s="2356"/>
      <c r="C826" s="2356"/>
      <c r="D826" s="2356"/>
      <c r="E826" s="2356"/>
      <c r="F826" s="2356"/>
      <c r="G826" s="2356"/>
      <c r="H826" s="2356"/>
      <c r="I826" s="2356"/>
      <c r="J826" s="2356"/>
      <c r="K826" s="2356"/>
    </row>
    <row r="827" spans="1:11">
      <c r="A827" s="2356"/>
      <c r="B827" s="2356"/>
      <c r="C827" s="2356"/>
      <c r="D827" s="2356"/>
      <c r="E827" s="2356"/>
      <c r="F827" s="2356"/>
      <c r="G827" s="2356"/>
      <c r="H827" s="2356"/>
      <c r="I827" s="2356"/>
      <c r="J827" s="2356"/>
      <c r="K827" s="2356"/>
    </row>
    <row r="828" spans="1:11">
      <c r="A828" s="2356"/>
      <c r="B828" s="2356"/>
      <c r="C828" s="2356"/>
      <c r="D828" s="2356"/>
      <c r="E828" s="2356"/>
      <c r="F828" s="2356"/>
      <c r="G828" s="2356"/>
      <c r="H828" s="2356"/>
      <c r="I828" s="2356"/>
      <c r="J828" s="2356"/>
      <c r="K828" s="2356"/>
    </row>
    <row r="829" spans="1:11">
      <c r="A829" s="2356"/>
      <c r="B829" s="2356"/>
      <c r="C829" s="2356"/>
      <c r="D829" s="2356"/>
      <c r="E829" s="2356"/>
      <c r="F829" s="2356"/>
      <c r="G829" s="2356"/>
      <c r="H829" s="2356"/>
      <c r="I829" s="2356"/>
      <c r="J829" s="2356"/>
      <c r="K829" s="2356"/>
    </row>
    <row r="830" spans="1:11">
      <c r="A830" s="2356"/>
      <c r="B830" s="2356"/>
      <c r="C830" s="2356"/>
      <c r="D830" s="2356"/>
      <c r="E830" s="2356"/>
      <c r="F830" s="2356"/>
      <c r="G830" s="2356"/>
      <c r="H830" s="2356"/>
      <c r="I830" s="2356"/>
      <c r="J830" s="2356"/>
      <c r="K830" s="2356"/>
    </row>
    <row r="831" spans="1:11">
      <c r="A831" s="2356"/>
      <c r="B831" s="2356"/>
      <c r="C831" s="2356"/>
      <c r="D831" s="2356"/>
      <c r="E831" s="2356"/>
      <c r="F831" s="2356"/>
      <c r="G831" s="2356"/>
      <c r="H831" s="2356"/>
      <c r="I831" s="2356"/>
      <c r="J831" s="2356"/>
      <c r="K831" s="2356"/>
    </row>
    <row r="832" spans="1:11">
      <c r="A832" s="2356"/>
      <c r="B832" s="2356"/>
      <c r="C832" s="2356"/>
      <c r="D832" s="2356"/>
      <c r="E832" s="2356"/>
      <c r="F832" s="2356"/>
      <c r="G832" s="2356"/>
      <c r="H832" s="2356"/>
      <c r="I832" s="2356"/>
      <c r="J832" s="2356"/>
      <c r="K832" s="2356"/>
    </row>
    <row r="833" spans="1:11">
      <c r="A833" s="2356"/>
      <c r="B833" s="2356"/>
      <c r="C833" s="2356"/>
      <c r="D833" s="2356"/>
      <c r="E833" s="2356"/>
      <c r="F833" s="2356"/>
      <c r="G833" s="2356"/>
      <c r="H833" s="2356"/>
      <c r="I833" s="2356"/>
      <c r="J833" s="2356"/>
      <c r="K833" s="2356"/>
    </row>
    <row r="834" spans="1:11">
      <c r="A834" s="2356"/>
      <c r="B834" s="2356"/>
      <c r="C834" s="2356"/>
      <c r="D834" s="2356"/>
      <c r="E834" s="2356"/>
      <c r="F834" s="2356"/>
      <c r="G834" s="2356"/>
      <c r="H834" s="2356"/>
      <c r="I834" s="2356"/>
      <c r="J834" s="2356"/>
      <c r="K834" s="2356"/>
    </row>
    <row r="835" spans="1:11">
      <c r="A835" s="2356"/>
      <c r="B835" s="2356"/>
      <c r="C835" s="2356"/>
      <c r="D835" s="2356"/>
      <c r="E835" s="2356"/>
      <c r="F835" s="2356"/>
      <c r="G835" s="2356"/>
      <c r="H835" s="2356"/>
      <c r="I835" s="2356"/>
      <c r="J835" s="2356"/>
      <c r="K835" s="2356"/>
    </row>
    <row r="836" spans="1:11">
      <c r="A836" s="2356"/>
      <c r="B836" s="2356"/>
      <c r="C836" s="2356"/>
      <c r="D836" s="2356"/>
      <c r="E836" s="2356"/>
      <c r="F836" s="2356"/>
      <c r="G836" s="2356"/>
      <c r="H836" s="2356"/>
      <c r="I836" s="2356"/>
      <c r="J836" s="2356"/>
      <c r="K836" s="2356"/>
    </row>
    <row r="837" spans="1:11">
      <c r="A837" s="2356"/>
      <c r="B837" s="2356"/>
      <c r="C837" s="2356"/>
      <c r="D837" s="2356"/>
      <c r="E837" s="2356"/>
      <c r="F837" s="2356"/>
      <c r="G837" s="2356"/>
      <c r="H837" s="2356"/>
      <c r="I837" s="2356"/>
      <c r="J837" s="2356"/>
      <c r="K837" s="2356"/>
    </row>
    <row r="838" spans="1:11">
      <c r="A838" s="2356"/>
      <c r="B838" s="2356"/>
      <c r="C838" s="2356"/>
      <c r="D838" s="2356"/>
      <c r="E838" s="2356"/>
      <c r="F838" s="2356"/>
      <c r="G838" s="2356"/>
      <c r="H838" s="2356"/>
      <c r="I838" s="2356"/>
      <c r="J838" s="2356"/>
      <c r="K838" s="2356"/>
    </row>
    <row r="839" spans="1:11">
      <c r="A839" s="2356"/>
      <c r="B839" s="2356"/>
      <c r="C839" s="2356"/>
      <c r="D839" s="2356"/>
      <c r="E839" s="2356"/>
      <c r="F839" s="2356"/>
      <c r="G839" s="2356"/>
      <c r="H839" s="2356"/>
      <c r="I839" s="2356"/>
      <c r="J839" s="2356"/>
      <c r="K839" s="2356"/>
    </row>
    <row r="840" spans="1:11">
      <c r="A840" s="2356"/>
      <c r="B840" s="2356"/>
      <c r="C840" s="2356"/>
      <c r="D840" s="2356"/>
      <c r="E840" s="2356"/>
      <c r="F840" s="2356"/>
      <c r="G840" s="2356"/>
      <c r="H840" s="2356"/>
      <c r="I840" s="2356"/>
      <c r="J840" s="2356"/>
      <c r="K840" s="2356"/>
    </row>
    <row r="841" spans="1:11">
      <c r="A841" s="2356"/>
      <c r="B841" s="2356"/>
      <c r="C841" s="2356"/>
      <c r="D841" s="2356"/>
      <c r="E841" s="2356"/>
      <c r="F841" s="2356"/>
      <c r="G841" s="2356"/>
      <c r="H841" s="2356"/>
      <c r="I841" s="2356"/>
      <c r="J841" s="2356"/>
      <c r="K841" s="2356"/>
    </row>
    <row r="842" spans="1:11">
      <c r="A842" s="2356"/>
      <c r="B842" s="2356"/>
      <c r="C842" s="2356"/>
      <c r="D842" s="2356"/>
      <c r="E842" s="2356"/>
      <c r="F842" s="2356"/>
      <c r="G842" s="2356"/>
      <c r="H842" s="2356"/>
      <c r="I842" s="2356"/>
      <c r="J842" s="2356"/>
      <c r="K842" s="2356"/>
    </row>
    <row r="843" spans="1:11">
      <c r="A843" s="2356"/>
      <c r="B843" s="2356"/>
      <c r="C843" s="2356"/>
      <c r="D843" s="2356"/>
      <c r="E843" s="2356"/>
      <c r="F843" s="2356"/>
      <c r="G843" s="2356"/>
      <c r="H843" s="2356"/>
      <c r="I843" s="2356"/>
      <c r="J843" s="2356"/>
      <c r="K843" s="2356"/>
    </row>
    <row r="844" spans="1:11">
      <c r="A844" s="2356"/>
      <c r="B844" s="2356"/>
      <c r="C844" s="2356"/>
      <c r="D844" s="2356"/>
      <c r="E844" s="2356"/>
      <c r="F844" s="2356"/>
      <c r="G844" s="2356"/>
      <c r="H844" s="2356"/>
      <c r="I844" s="2356"/>
      <c r="J844" s="2356"/>
      <c r="K844" s="2356"/>
    </row>
    <row r="845" spans="1:11">
      <c r="A845" s="2356"/>
      <c r="B845" s="2356"/>
      <c r="C845" s="2356"/>
      <c r="D845" s="2356"/>
      <c r="E845" s="2356"/>
      <c r="F845" s="2356"/>
      <c r="G845" s="2356"/>
      <c r="H845" s="2356"/>
      <c r="I845" s="2356"/>
      <c r="J845" s="2356"/>
      <c r="K845" s="2356"/>
    </row>
    <row r="846" spans="1:11">
      <c r="A846" s="2356"/>
      <c r="B846" s="2356"/>
      <c r="C846" s="2356"/>
      <c r="D846" s="2356"/>
      <c r="E846" s="2356"/>
      <c r="F846" s="2356"/>
      <c r="G846" s="2356"/>
      <c r="H846" s="2356"/>
      <c r="I846" s="2356"/>
      <c r="J846" s="2356"/>
      <c r="K846" s="2356"/>
    </row>
    <row r="847" spans="1:11">
      <c r="A847" s="2356"/>
      <c r="B847" s="2356"/>
      <c r="C847" s="2356"/>
      <c r="D847" s="2356"/>
      <c r="E847" s="2356"/>
      <c r="F847" s="2356"/>
      <c r="G847" s="2356"/>
      <c r="H847" s="2356"/>
      <c r="I847" s="2356"/>
      <c r="J847" s="2356"/>
      <c r="K847" s="2356"/>
    </row>
    <row r="848" spans="1:11">
      <c r="A848" s="2356"/>
      <c r="B848" s="2356"/>
      <c r="C848" s="2356"/>
      <c r="D848" s="2356"/>
      <c r="E848" s="2356"/>
      <c r="F848" s="2356"/>
      <c r="G848" s="2356"/>
      <c r="H848" s="2356"/>
      <c r="I848" s="2356"/>
      <c r="J848" s="2356"/>
      <c r="K848" s="2356"/>
    </row>
    <row r="849" spans="1:11">
      <c r="A849" s="2356"/>
      <c r="B849" s="2356"/>
      <c r="C849" s="2356"/>
      <c r="D849" s="2356"/>
      <c r="E849" s="2356"/>
      <c r="F849" s="2356"/>
      <c r="G849" s="2356"/>
      <c r="H849" s="2356"/>
      <c r="I849" s="2356"/>
      <c r="J849" s="2356"/>
      <c r="K849" s="2356"/>
    </row>
    <row r="850" spans="1:11">
      <c r="A850" s="2356"/>
      <c r="B850" s="2356"/>
      <c r="C850" s="2356"/>
      <c r="D850" s="2356"/>
      <c r="E850" s="2356"/>
      <c r="F850" s="2356"/>
      <c r="G850" s="2356"/>
      <c r="H850" s="2356"/>
      <c r="I850" s="2356"/>
      <c r="J850" s="2356"/>
      <c r="K850" s="2356"/>
    </row>
    <row r="851" spans="1:11">
      <c r="A851" s="2356"/>
      <c r="B851" s="2356"/>
      <c r="C851" s="2356"/>
      <c r="D851" s="2356"/>
      <c r="E851" s="2356"/>
      <c r="F851" s="2356"/>
      <c r="G851" s="2356"/>
      <c r="H851" s="2356"/>
      <c r="I851" s="2356"/>
      <c r="J851" s="2356"/>
      <c r="K851" s="2356"/>
    </row>
    <row r="852" spans="1:11">
      <c r="A852" s="2356"/>
      <c r="B852" s="2356"/>
      <c r="C852" s="2356"/>
      <c r="D852" s="2356"/>
      <c r="E852" s="2356"/>
      <c r="F852" s="2356"/>
      <c r="G852" s="2356"/>
      <c r="H852" s="2356"/>
      <c r="I852" s="2356"/>
      <c r="J852" s="2356"/>
      <c r="K852" s="2356"/>
    </row>
    <row r="853" spans="1:11">
      <c r="A853" s="2356"/>
      <c r="B853" s="2356"/>
      <c r="C853" s="2356"/>
      <c r="D853" s="2356"/>
      <c r="E853" s="2356"/>
      <c r="F853" s="2356"/>
      <c r="G853" s="2356"/>
      <c r="H853" s="2356"/>
      <c r="I853" s="2356"/>
      <c r="J853" s="2356"/>
      <c r="K853" s="2356"/>
    </row>
    <row r="854" spans="1:11">
      <c r="A854" s="2356"/>
      <c r="B854" s="2356"/>
      <c r="C854" s="2356"/>
      <c r="D854" s="2356"/>
      <c r="E854" s="2356"/>
      <c r="F854" s="2356"/>
      <c r="G854" s="2356"/>
      <c r="H854" s="2356"/>
      <c r="I854" s="2356"/>
      <c r="J854" s="2356"/>
      <c r="K854" s="2356"/>
    </row>
    <row r="855" spans="1:11">
      <c r="A855" s="2356"/>
      <c r="B855" s="2356"/>
      <c r="C855" s="2356"/>
      <c r="D855" s="2356"/>
      <c r="E855" s="2356"/>
      <c r="F855" s="2356"/>
      <c r="G855" s="2356"/>
      <c r="H855" s="2356"/>
      <c r="I855" s="2356"/>
      <c r="J855" s="2356"/>
      <c r="K855" s="2356"/>
    </row>
    <row r="856" spans="1:11">
      <c r="A856" s="2356"/>
      <c r="B856" s="2356"/>
      <c r="C856" s="2356"/>
      <c r="D856" s="2356"/>
      <c r="E856" s="2356"/>
      <c r="F856" s="2356"/>
      <c r="G856" s="2356"/>
      <c r="H856" s="2356"/>
      <c r="I856" s="2356"/>
      <c r="J856" s="2356"/>
      <c r="K856" s="2356"/>
    </row>
    <row r="857" spans="1:11">
      <c r="A857" s="2356"/>
      <c r="B857" s="2356"/>
      <c r="C857" s="2356"/>
      <c r="D857" s="2356"/>
      <c r="E857" s="2356"/>
      <c r="F857" s="2356"/>
      <c r="G857" s="2356"/>
      <c r="H857" s="2356"/>
      <c r="I857" s="2356"/>
      <c r="J857" s="2356"/>
      <c r="K857" s="2356"/>
    </row>
    <row r="858" spans="1:11">
      <c r="A858" s="2356"/>
      <c r="B858" s="2356"/>
      <c r="C858" s="2356"/>
      <c r="D858" s="2356"/>
      <c r="E858" s="2356"/>
      <c r="F858" s="2356"/>
      <c r="G858" s="2356"/>
      <c r="H858" s="2356"/>
      <c r="I858" s="2356"/>
      <c r="J858" s="2356"/>
      <c r="K858" s="2356"/>
    </row>
    <row r="859" spans="1:11">
      <c r="A859" s="2356"/>
      <c r="B859" s="2356"/>
      <c r="C859" s="2356"/>
      <c r="D859" s="2356"/>
      <c r="E859" s="2356"/>
      <c r="F859" s="2356"/>
      <c r="G859" s="2356"/>
      <c r="H859" s="2356"/>
      <c r="I859" s="2356"/>
      <c r="J859" s="2356"/>
      <c r="K859" s="2356"/>
    </row>
    <row r="860" spans="1:11">
      <c r="A860" s="2356"/>
      <c r="B860" s="2356"/>
      <c r="C860" s="2356"/>
      <c r="D860" s="2356"/>
      <c r="E860" s="2356"/>
      <c r="F860" s="2356"/>
      <c r="G860" s="2356"/>
      <c r="H860" s="2356"/>
      <c r="I860" s="2356"/>
      <c r="J860" s="2356"/>
      <c r="K860" s="2356"/>
    </row>
    <row r="861" spans="1:11">
      <c r="A861" s="2356"/>
      <c r="B861" s="2356"/>
      <c r="C861" s="2356"/>
      <c r="D861" s="2356"/>
      <c r="E861" s="2356"/>
      <c r="F861" s="2356"/>
      <c r="G861" s="2356"/>
      <c r="H861" s="2356"/>
      <c r="I861" s="2356"/>
      <c r="J861" s="2356"/>
      <c r="K861" s="2356"/>
    </row>
    <row r="862" spans="1:11">
      <c r="A862" s="2356"/>
      <c r="B862" s="2356"/>
      <c r="C862" s="2356"/>
      <c r="D862" s="2356"/>
      <c r="E862" s="2356"/>
      <c r="F862" s="2356"/>
      <c r="G862" s="2356"/>
      <c r="H862" s="2356"/>
      <c r="I862" s="2356"/>
      <c r="J862" s="2356"/>
      <c r="K862" s="2356"/>
    </row>
    <row r="863" spans="1:11">
      <c r="A863" s="2356"/>
      <c r="B863" s="2356"/>
      <c r="C863" s="2356"/>
      <c r="D863" s="2356"/>
      <c r="E863" s="2356"/>
      <c r="F863" s="2356"/>
      <c r="G863" s="2356"/>
      <c r="H863" s="2356"/>
      <c r="I863" s="2356"/>
      <c r="J863" s="2356"/>
      <c r="K863" s="2356"/>
    </row>
    <row r="864" spans="1:11">
      <c r="A864" s="2356"/>
      <c r="B864" s="2356"/>
      <c r="C864" s="2356"/>
      <c r="D864" s="2356"/>
      <c r="E864" s="2356"/>
      <c r="F864" s="2356"/>
      <c r="G864" s="2356"/>
      <c r="H864" s="2356"/>
      <c r="I864" s="2356"/>
      <c r="J864" s="2356"/>
      <c r="K864" s="2356"/>
    </row>
    <row r="865" spans="1:11">
      <c r="A865" s="2356"/>
      <c r="B865" s="2356"/>
      <c r="C865" s="2356"/>
      <c r="D865" s="2356"/>
      <c r="E865" s="2356"/>
      <c r="F865" s="2356"/>
      <c r="G865" s="2356"/>
      <c r="H865" s="2356"/>
      <c r="I865" s="2356"/>
      <c r="J865" s="2356"/>
      <c r="K865" s="2356"/>
    </row>
    <row r="866" spans="1:11">
      <c r="A866" s="2356"/>
      <c r="B866" s="2356"/>
      <c r="C866" s="2356"/>
      <c r="D866" s="2356"/>
      <c r="E866" s="2356"/>
      <c r="F866" s="2356"/>
      <c r="G866" s="2356"/>
      <c r="H866" s="2356"/>
      <c r="I866" s="2356"/>
      <c r="J866" s="2356"/>
      <c r="K866" s="2356"/>
    </row>
    <row r="867" spans="1:11">
      <c r="A867" s="2356"/>
      <c r="B867" s="2356"/>
      <c r="C867" s="2356"/>
      <c r="D867" s="2356"/>
      <c r="E867" s="2356"/>
      <c r="F867" s="2356"/>
      <c r="G867" s="2356"/>
      <c r="H867" s="2356"/>
      <c r="I867" s="2356"/>
      <c r="J867" s="2356"/>
      <c r="K867" s="2356"/>
    </row>
    <row r="868" spans="1:11">
      <c r="A868" s="2356"/>
      <c r="B868" s="2356"/>
      <c r="C868" s="2356"/>
      <c r="D868" s="2356"/>
      <c r="E868" s="2356"/>
      <c r="F868" s="2356"/>
      <c r="G868" s="2356"/>
      <c r="H868" s="2356"/>
      <c r="I868" s="2356"/>
      <c r="J868" s="2356"/>
      <c r="K868" s="2356"/>
    </row>
    <row r="869" spans="1:11">
      <c r="A869" s="2356"/>
      <c r="B869" s="2356"/>
      <c r="C869" s="2356"/>
      <c r="D869" s="2356"/>
      <c r="E869" s="2356"/>
      <c r="F869" s="2356"/>
      <c r="G869" s="2356"/>
      <c r="H869" s="2356"/>
      <c r="I869" s="2356"/>
      <c r="J869" s="2356"/>
      <c r="K869" s="2356"/>
    </row>
    <row r="870" spans="1:11">
      <c r="A870" s="2356"/>
      <c r="B870" s="2356"/>
      <c r="C870" s="2356"/>
      <c r="D870" s="2356"/>
      <c r="E870" s="2356"/>
      <c r="F870" s="2356"/>
      <c r="G870" s="2356"/>
      <c r="H870" s="2356"/>
      <c r="I870" s="2356"/>
      <c r="J870" s="2356"/>
      <c r="K870" s="2356"/>
    </row>
    <row r="871" spans="1:11">
      <c r="A871" s="2356"/>
      <c r="B871" s="2356"/>
      <c r="C871" s="2356"/>
      <c r="D871" s="2356"/>
      <c r="E871" s="2356"/>
      <c r="F871" s="2356"/>
      <c r="G871" s="2356"/>
      <c r="H871" s="2356"/>
      <c r="I871" s="2356"/>
      <c r="J871" s="2356"/>
      <c r="K871" s="2356"/>
    </row>
    <row r="872" spans="1:11">
      <c r="A872" s="2356"/>
      <c r="B872" s="2356"/>
      <c r="C872" s="2356"/>
      <c r="D872" s="2356"/>
      <c r="E872" s="2356"/>
      <c r="F872" s="2356"/>
      <c r="G872" s="2356"/>
      <c r="H872" s="2356"/>
      <c r="I872" s="2356"/>
      <c r="J872" s="2356"/>
      <c r="K872" s="2356"/>
    </row>
    <row r="873" spans="1:11">
      <c r="A873" s="2356"/>
      <c r="B873" s="2356"/>
      <c r="C873" s="2356"/>
      <c r="D873" s="2356"/>
      <c r="E873" s="2356"/>
      <c r="F873" s="2356"/>
      <c r="G873" s="2356"/>
      <c r="H873" s="2356"/>
      <c r="I873" s="2356"/>
      <c r="J873" s="2356"/>
      <c r="K873" s="2356"/>
    </row>
    <row r="874" spans="1:11">
      <c r="A874" s="2356"/>
      <c r="B874" s="2356"/>
      <c r="C874" s="2356"/>
      <c r="D874" s="2356"/>
      <c r="E874" s="2356"/>
      <c r="F874" s="2356"/>
      <c r="G874" s="2356"/>
      <c r="H874" s="2356"/>
      <c r="I874" s="2356"/>
      <c r="J874" s="2356"/>
      <c r="K874" s="2356"/>
    </row>
    <row r="875" spans="1:11">
      <c r="A875" s="2356"/>
      <c r="B875" s="2356"/>
      <c r="C875" s="2356"/>
      <c r="D875" s="2356"/>
      <c r="E875" s="2356"/>
      <c r="F875" s="2356"/>
      <c r="G875" s="2356"/>
      <c r="H875" s="2356"/>
      <c r="I875" s="2356"/>
      <c r="J875" s="2356"/>
      <c r="K875" s="2356"/>
    </row>
    <row r="876" spans="1:11">
      <c r="A876" s="2356"/>
      <c r="B876" s="2356"/>
      <c r="C876" s="2356"/>
      <c r="D876" s="2356"/>
      <c r="E876" s="2356"/>
      <c r="F876" s="2356"/>
      <c r="G876" s="2356"/>
      <c r="H876" s="2356"/>
      <c r="I876" s="2356"/>
      <c r="J876" s="2356"/>
      <c r="K876" s="2356"/>
    </row>
    <row r="877" spans="1:11">
      <c r="A877" s="2356"/>
      <c r="B877" s="2356"/>
      <c r="C877" s="2356"/>
      <c r="D877" s="2356"/>
      <c r="E877" s="2356"/>
      <c r="F877" s="2356"/>
      <c r="G877" s="2356"/>
      <c r="H877" s="2356"/>
      <c r="I877" s="2356"/>
      <c r="J877" s="2356"/>
      <c r="K877" s="2356"/>
    </row>
    <row r="878" spans="1:11">
      <c r="A878" s="2356"/>
      <c r="B878" s="2356"/>
      <c r="C878" s="2356"/>
      <c r="D878" s="2356"/>
      <c r="E878" s="2356"/>
      <c r="F878" s="2356"/>
      <c r="G878" s="2356"/>
      <c r="H878" s="2356"/>
      <c r="I878" s="2356"/>
      <c r="J878" s="2356"/>
      <c r="K878" s="2356"/>
    </row>
    <row r="879" spans="1:11">
      <c r="A879" s="2356"/>
      <c r="B879" s="2356"/>
      <c r="C879" s="2356"/>
      <c r="D879" s="2356"/>
      <c r="E879" s="2356"/>
      <c r="F879" s="2356"/>
      <c r="G879" s="2356"/>
      <c r="H879" s="2356"/>
      <c r="I879" s="2356"/>
      <c r="J879" s="2356"/>
      <c r="K879" s="2356"/>
    </row>
    <row r="880" spans="1:11">
      <c r="A880" s="2356"/>
      <c r="B880" s="2356"/>
      <c r="C880" s="2356"/>
      <c r="D880" s="2356"/>
      <c r="E880" s="2356"/>
      <c r="F880" s="2356"/>
      <c r="G880" s="2356"/>
      <c r="H880" s="2356"/>
      <c r="I880" s="2356"/>
      <c r="J880" s="2356"/>
      <c r="K880" s="2356"/>
    </row>
    <row r="881" spans="1:11">
      <c r="A881" s="2356"/>
      <c r="B881" s="2356"/>
      <c r="C881" s="2356"/>
      <c r="D881" s="2356"/>
      <c r="E881" s="2356"/>
      <c r="F881" s="2356"/>
      <c r="G881" s="2356"/>
      <c r="H881" s="2356"/>
      <c r="I881" s="2356"/>
      <c r="J881" s="2356"/>
      <c r="K881" s="2356"/>
    </row>
    <row r="882" spans="1:11">
      <c r="A882" s="2356"/>
      <c r="B882" s="2356"/>
      <c r="C882" s="2356"/>
      <c r="D882" s="2356"/>
      <c r="E882" s="2356"/>
      <c r="F882" s="2356"/>
      <c r="G882" s="2356"/>
      <c r="H882" s="2356"/>
      <c r="I882" s="2356"/>
      <c r="J882" s="2356"/>
      <c r="K882" s="2356"/>
    </row>
    <row r="883" spans="1:11">
      <c r="A883" s="2356"/>
      <c r="B883" s="2356"/>
      <c r="C883" s="2356"/>
      <c r="D883" s="2356"/>
      <c r="E883" s="2356"/>
      <c r="F883" s="2356"/>
      <c r="G883" s="2356"/>
      <c r="H883" s="2356"/>
      <c r="I883" s="2356"/>
      <c r="J883" s="2356"/>
      <c r="K883" s="2356"/>
    </row>
    <row r="884" spans="1:11">
      <c r="A884" s="2356"/>
      <c r="B884" s="2356"/>
      <c r="C884" s="2356"/>
      <c r="D884" s="2356"/>
      <c r="E884" s="2356"/>
      <c r="F884" s="2356"/>
      <c r="G884" s="2356"/>
      <c r="H884" s="2356"/>
      <c r="I884" s="2356"/>
      <c r="J884" s="2356"/>
      <c r="K884" s="2356"/>
    </row>
    <row r="885" spans="1:11">
      <c r="A885" s="2356"/>
      <c r="B885" s="2356"/>
      <c r="C885" s="2356"/>
      <c r="D885" s="2356"/>
      <c r="E885" s="2356"/>
      <c r="F885" s="2356"/>
      <c r="G885" s="2356"/>
      <c r="H885" s="2356"/>
      <c r="I885" s="2356"/>
      <c r="J885" s="2356"/>
      <c r="K885" s="2356"/>
    </row>
    <row r="886" spans="1:11">
      <c r="A886" s="2356"/>
      <c r="B886" s="2356"/>
      <c r="C886" s="2356"/>
      <c r="D886" s="2356"/>
      <c r="E886" s="2356"/>
      <c r="F886" s="2356"/>
      <c r="G886" s="2356"/>
      <c r="H886" s="2356"/>
      <c r="I886" s="2356"/>
      <c r="J886" s="2356"/>
      <c r="K886" s="2356"/>
    </row>
    <row r="887" spans="1:11">
      <c r="A887" s="2356"/>
      <c r="B887" s="2356"/>
      <c r="C887" s="2356"/>
      <c r="D887" s="2356"/>
      <c r="E887" s="2356"/>
      <c r="F887" s="2356"/>
      <c r="G887" s="2356"/>
      <c r="H887" s="2356"/>
      <c r="I887" s="2356"/>
      <c r="J887" s="2356"/>
      <c r="K887" s="2356"/>
    </row>
    <row r="888" spans="1:11">
      <c r="A888" s="2356"/>
      <c r="B888" s="2356"/>
      <c r="C888" s="2356"/>
      <c r="D888" s="2356"/>
      <c r="E888" s="2356"/>
      <c r="F888" s="2356"/>
      <c r="G888" s="2356"/>
      <c r="H888" s="2356"/>
      <c r="I888" s="2356"/>
      <c r="J888" s="2356"/>
      <c r="K888" s="2356"/>
    </row>
    <row r="889" spans="1:11">
      <c r="A889" s="2356"/>
      <c r="B889" s="2356"/>
      <c r="C889" s="2356"/>
      <c r="D889" s="2356"/>
      <c r="E889" s="2356"/>
      <c r="F889" s="2356"/>
      <c r="G889" s="2356"/>
      <c r="H889" s="2356"/>
      <c r="I889" s="2356"/>
      <c r="J889" s="2356"/>
      <c r="K889" s="2356"/>
    </row>
    <row r="890" spans="1:11">
      <c r="A890" s="2356"/>
      <c r="B890" s="2356"/>
      <c r="C890" s="2356"/>
      <c r="D890" s="2356"/>
      <c r="E890" s="2356"/>
      <c r="F890" s="2356"/>
      <c r="G890" s="2356"/>
      <c r="H890" s="2356"/>
      <c r="I890" s="2356"/>
      <c r="J890" s="2356"/>
      <c r="K890" s="2356"/>
    </row>
    <row r="891" spans="1:11">
      <c r="A891" s="2356"/>
      <c r="B891" s="2356"/>
      <c r="C891" s="2356"/>
      <c r="D891" s="2356"/>
      <c r="E891" s="2356"/>
      <c r="F891" s="2356"/>
      <c r="G891" s="2356"/>
      <c r="H891" s="2356"/>
      <c r="I891" s="2356"/>
      <c r="J891" s="2356"/>
      <c r="K891" s="2356"/>
    </row>
    <row r="892" spans="1:11">
      <c r="A892" s="2356"/>
      <c r="B892" s="2356"/>
      <c r="C892" s="2356"/>
      <c r="D892" s="2356"/>
      <c r="E892" s="2356"/>
      <c r="F892" s="2356"/>
      <c r="G892" s="2356"/>
      <c r="H892" s="2356"/>
      <c r="I892" s="2356"/>
      <c r="J892" s="2356"/>
      <c r="K892" s="2356"/>
    </row>
    <row r="893" spans="1:11">
      <c r="A893" s="2356"/>
      <c r="B893" s="2356"/>
      <c r="C893" s="2356"/>
      <c r="D893" s="2356"/>
      <c r="E893" s="2356"/>
      <c r="F893" s="2356"/>
      <c r="G893" s="2356"/>
      <c r="H893" s="2356"/>
      <c r="I893" s="2356"/>
      <c r="J893" s="2356"/>
      <c r="K893" s="2356"/>
    </row>
    <row r="894" spans="1:11">
      <c r="A894" s="2356"/>
      <c r="B894" s="2356"/>
      <c r="C894" s="2356"/>
      <c r="D894" s="2356"/>
      <c r="E894" s="2356"/>
      <c r="F894" s="2356"/>
      <c r="G894" s="2356"/>
      <c r="H894" s="2356"/>
      <c r="I894" s="2356"/>
      <c r="J894" s="2356"/>
      <c r="K894" s="2356"/>
    </row>
    <row r="895" spans="1:11">
      <c r="A895" s="2356"/>
      <c r="B895" s="2356"/>
      <c r="C895" s="2356"/>
      <c r="D895" s="2356"/>
      <c r="E895" s="2356"/>
      <c r="F895" s="2356"/>
      <c r="G895" s="2356"/>
      <c r="H895" s="2356"/>
      <c r="I895" s="2356"/>
      <c r="J895" s="2356"/>
      <c r="K895" s="2356"/>
    </row>
    <row r="896" spans="1:11">
      <c r="A896" s="2356"/>
      <c r="B896" s="2356"/>
      <c r="C896" s="2356"/>
      <c r="D896" s="2356"/>
      <c r="E896" s="2356"/>
      <c r="F896" s="2356"/>
      <c r="G896" s="2356"/>
      <c r="H896" s="2356"/>
      <c r="I896" s="2356"/>
      <c r="J896" s="2356"/>
      <c r="K896" s="2356"/>
    </row>
    <row r="897" spans="1:11">
      <c r="A897" s="2356"/>
      <c r="B897" s="2356"/>
      <c r="C897" s="2356"/>
      <c r="D897" s="2356"/>
      <c r="E897" s="2356"/>
      <c r="F897" s="2356"/>
      <c r="G897" s="2356"/>
      <c r="H897" s="2356"/>
      <c r="I897" s="2356"/>
      <c r="J897" s="2356"/>
      <c r="K897" s="2356"/>
    </row>
    <row r="898" spans="1:11">
      <c r="A898" s="2356"/>
      <c r="B898" s="2356"/>
      <c r="C898" s="2356"/>
      <c r="D898" s="2356"/>
      <c r="E898" s="2356"/>
      <c r="F898" s="2356"/>
      <c r="G898" s="2356"/>
      <c r="H898" s="2356"/>
      <c r="I898" s="2356"/>
      <c r="J898" s="2356"/>
      <c r="K898" s="2356"/>
    </row>
    <row r="899" spans="1:11">
      <c r="A899" s="2356"/>
      <c r="B899" s="2356"/>
      <c r="C899" s="2356"/>
      <c r="D899" s="2356"/>
      <c r="E899" s="2356"/>
      <c r="F899" s="2356"/>
      <c r="G899" s="2356"/>
      <c r="H899" s="2356"/>
      <c r="I899" s="2356"/>
      <c r="J899" s="2356"/>
      <c r="K899" s="2356"/>
    </row>
    <row r="900" spans="1:11">
      <c r="A900" s="2356"/>
      <c r="B900" s="2356"/>
      <c r="C900" s="2356"/>
      <c r="D900" s="2356"/>
      <c r="E900" s="2356"/>
      <c r="F900" s="2356"/>
      <c r="G900" s="2356"/>
      <c r="H900" s="2356"/>
      <c r="I900" s="2356"/>
      <c r="J900" s="2356"/>
      <c r="K900" s="2356"/>
    </row>
    <row r="901" spans="1:11">
      <c r="A901" s="2356"/>
      <c r="B901" s="2356"/>
      <c r="C901" s="2356"/>
      <c r="D901" s="2356"/>
      <c r="E901" s="2356"/>
      <c r="F901" s="2356"/>
      <c r="G901" s="2356"/>
      <c r="H901" s="2356"/>
      <c r="I901" s="2356"/>
      <c r="J901" s="2356"/>
      <c r="K901" s="2356"/>
    </row>
    <row r="902" spans="1:11">
      <c r="A902" s="2356"/>
      <c r="B902" s="2356"/>
      <c r="C902" s="2356"/>
      <c r="D902" s="2356"/>
      <c r="E902" s="2356"/>
      <c r="F902" s="2356"/>
      <c r="G902" s="2356"/>
      <c r="H902" s="2356"/>
      <c r="I902" s="2356"/>
      <c r="J902" s="2356"/>
      <c r="K902" s="2356"/>
    </row>
    <row r="903" spans="1:11">
      <c r="A903" s="2356"/>
      <c r="B903" s="2356"/>
      <c r="C903" s="2356"/>
      <c r="D903" s="2356"/>
      <c r="E903" s="2356"/>
      <c r="F903" s="2356"/>
      <c r="G903" s="2356"/>
      <c r="H903" s="2356"/>
      <c r="I903" s="2356"/>
      <c r="J903" s="2356"/>
      <c r="K903" s="2356"/>
    </row>
    <row r="904" spans="1:11">
      <c r="A904" s="2356"/>
      <c r="B904" s="2356"/>
      <c r="C904" s="2356"/>
      <c r="D904" s="2356"/>
      <c r="E904" s="2356"/>
      <c r="F904" s="2356"/>
      <c r="G904" s="2356"/>
      <c r="H904" s="2356"/>
      <c r="I904" s="2356"/>
      <c r="J904" s="2356"/>
      <c r="K904" s="2356"/>
    </row>
    <row r="905" spans="1:11">
      <c r="A905" s="2356"/>
      <c r="B905" s="2356"/>
      <c r="C905" s="2356"/>
      <c r="D905" s="2356"/>
      <c r="E905" s="2356"/>
      <c r="F905" s="2356"/>
      <c r="G905" s="2356"/>
      <c r="H905" s="2356"/>
      <c r="I905" s="2356"/>
      <c r="J905" s="2356"/>
      <c r="K905" s="2356"/>
    </row>
    <row r="906" spans="1:11">
      <c r="A906" s="2356"/>
      <c r="B906" s="2356"/>
      <c r="C906" s="2356"/>
      <c r="D906" s="2356"/>
      <c r="E906" s="2356"/>
      <c r="F906" s="2356"/>
      <c r="G906" s="2356"/>
      <c r="H906" s="2356"/>
      <c r="I906" s="2356"/>
      <c r="J906" s="2356"/>
      <c r="K906" s="2356"/>
    </row>
    <row r="907" spans="1:11">
      <c r="A907" s="2356"/>
      <c r="B907" s="2356"/>
      <c r="C907" s="2356"/>
      <c r="D907" s="2356"/>
      <c r="E907" s="2356"/>
      <c r="F907" s="2356"/>
      <c r="G907" s="2356"/>
      <c r="H907" s="2356"/>
      <c r="I907" s="2356"/>
      <c r="J907" s="2356"/>
      <c r="K907" s="2356"/>
    </row>
    <row r="908" spans="1:11">
      <c r="A908" s="2356"/>
      <c r="B908" s="2356"/>
      <c r="C908" s="2356"/>
      <c r="D908" s="2356"/>
      <c r="E908" s="2356"/>
      <c r="F908" s="2356"/>
      <c r="G908" s="2356"/>
      <c r="H908" s="2356"/>
      <c r="I908" s="2356"/>
      <c r="J908" s="2356"/>
      <c r="K908" s="2356"/>
    </row>
    <row r="909" spans="1:11">
      <c r="A909" s="2356"/>
      <c r="B909" s="2356"/>
      <c r="C909" s="2356"/>
      <c r="D909" s="2356"/>
      <c r="E909" s="2356"/>
      <c r="F909" s="2356"/>
      <c r="G909" s="2356"/>
      <c r="H909" s="2356"/>
      <c r="I909" s="2356"/>
      <c r="J909" s="2356"/>
      <c r="K909" s="2356"/>
    </row>
    <row r="910" spans="1:11">
      <c r="A910" s="2356"/>
      <c r="B910" s="2356"/>
      <c r="C910" s="2356"/>
      <c r="D910" s="2356"/>
      <c r="E910" s="2356"/>
      <c r="F910" s="2356"/>
      <c r="G910" s="2356"/>
      <c r="H910" s="2356"/>
      <c r="I910" s="2356"/>
      <c r="J910" s="2356"/>
      <c r="K910" s="2356"/>
    </row>
    <row r="911" spans="1:11">
      <c r="A911" s="2356"/>
      <c r="B911" s="2356"/>
      <c r="C911" s="2356"/>
      <c r="D911" s="2356"/>
      <c r="E911" s="2356"/>
      <c r="F911" s="2356"/>
      <c r="G911" s="2356"/>
      <c r="H911" s="2356"/>
      <c r="I911" s="2356"/>
      <c r="J911" s="2356"/>
      <c r="K911" s="2356"/>
    </row>
    <row r="912" spans="1:11">
      <c r="A912" s="2356"/>
      <c r="B912" s="2356"/>
      <c r="C912" s="2356"/>
      <c r="D912" s="2356"/>
      <c r="E912" s="2356"/>
      <c r="F912" s="2356"/>
      <c r="G912" s="2356"/>
      <c r="H912" s="2356"/>
      <c r="I912" s="2356"/>
      <c r="J912" s="2356"/>
      <c r="K912" s="2356"/>
    </row>
    <row r="913" spans="1:11">
      <c r="A913" s="2356"/>
      <c r="B913" s="2356"/>
      <c r="C913" s="2356"/>
      <c r="D913" s="2356"/>
      <c r="E913" s="2356"/>
      <c r="F913" s="2356"/>
      <c r="G913" s="2356"/>
      <c r="H913" s="2356"/>
      <c r="I913" s="2356"/>
      <c r="J913" s="2356"/>
      <c r="K913" s="2356"/>
    </row>
    <row r="914" spans="1:11">
      <c r="A914" s="2356"/>
      <c r="B914" s="2356"/>
      <c r="C914" s="2356"/>
      <c r="D914" s="2356"/>
      <c r="E914" s="2356"/>
      <c r="F914" s="2356"/>
      <c r="G914" s="2356"/>
      <c r="H914" s="2356"/>
      <c r="I914" s="2356"/>
      <c r="J914" s="2356"/>
      <c r="K914" s="2356"/>
    </row>
    <row r="915" spans="1:11">
      <c r="A915" s="2356"/>
      <c r="B915" s="2356"/>
      <c r="C915" s="2356"/>
      <c r="D915" s="2356"/>
      <c r="E915" s="2356"/>
      <c r="F915" s="2356"/>
      <c r="G915" s="2356"/>
      <c r="H915" s="2356"/>
      <c r="I915" s="2356"/>
      <c r="J915" s="2356"/>
      <c r="K915" s="2356"/>
    </row>
    <row r="916" spans="1:11">
      <c r="A916" s="2356"/>
      <c r="B916" s="2356"/>
      <c r="C916" s="2356"/>
      <c r="D916" s="2356"/>
      <c r="E916" s="2356"/>
      <c r="F916" s="2356"/>
      <c r="G916" s="2356"/>
      <c r="H916" s="2356"/>
      <c r="I916" s="2356"/>
      <c r="J916" s="2356"/>
      <c r="K916" s="2356"/>
    </row>
    <row r="917" spans="1:11">
      <c r="A917" s="2356"/>
      <c r="B917" s="2356"/>
      <c r="C917" s="2356"/>
      <c r="D917" s="2356"/>
      <c r="E917" s="2356"/>
      <c r="F917" s="2356"/>
      <c r="G917" s="2356"/>
      <c r="H917" s="2356"/>
      <c r="I917" s="2356"/>
      <c r="J917" s="2356"/>
      <c r="K917" s="2356"/>
    </row>
    <row r="918" spans="1:11">
      <c r="A918" s="2356"/>
      <c r="B918" s="2356"/>
      <c r="C918" s="2356"/>
      <c r="D918" s="2356"/>
      <c r="E918" s="2356"/>
      <c r="F918" s="2356"/>
      <c r="G918" s="2356"/>
      <c r="H918" s="2356"/>
      <c r="I918" s="2356"/>
      <c r="J918" s="2356"/>
      <c r="K918" s="2356"/>
    </row>
    <row r="919" spans="1:11">
      <c r="A919" s="2356"/>
      <c r="B919" s="2356"/>
      <c r="C919" s="2356"/>
      <c r="D919" s="2356"/>
      <c r="E919" s="2356"/>
      <c r="F919" s="2356"/>
      <c r="G919" s="2356"/>
      <c r="H919" s="2356"/>
      <c r="I919" s="2356"/>
      <c r="J919" s="2356"/>
      <c r="K919" s="2356"/>
    </row>
    <row r="920" spans="1:11">
      <c r="A920" s="2356"/>
      <c r="B920" s="2356"/>
      <c r="C920" s="2356"/>
      <c r="D920" s="2356"/>
      <c r="E920" s="2356"/>
      <c r="F920" s="2356"/>
      <c r="G920" s="2356"/>
      <c r="H920" s="2356"/>
      <c r="I920" s="2356"/>
      <c r="J920" s="2356"/>
      <c r="K920" s="2356"/>
    </row>
    <row r="921" spans="1:11">
      <c r="A921" s="2356"/>
      <c r="B921" s="2356"/>
      <c r="C921" s="2356"/>
      <c r="D921" s="2356"/>
      <c r="E921" s="2356"/>
      <c r="F921" s="2356"/>
      <c r="G921" s="2356"/>
      <c r="H921" s="2356"/>
      <c r="I921" s="2356"/>
      <c r="J921" s="2356"/>
      <c r="K921" s="2356"/>
    </row>
    <row r="922" spans="1:11">
      <c r="A922" s="2356"/>
      <c r="B922" s="2356"/>
      <c r="C922" s="2356"/>
      <c r="D922" s="2356"/>
      <c r="E922" s="2356"/>
      <c r="F922" s="2356"/>
      <c r="G922" s="2356"/>
      <c r="H922" s="2356"/>
      <c r="I922" s="2356"/>
      <c r="J922" s="2356"/>
      <c r="K922" s="2356"/>
    </row>
    <row r="923" spans="1:11">
      <c r="A923" s="2356"/>
      <c r="B923" s="2356"/>
      <c r="C923" s="2356"/>
      <c r="D923" s="2356"/>
      <c r="E923" s="2356"/>
      <c r="F923" s="2356"/>
      <c r="G923" s="2356"/>
      <c r="H923" s="2356"/>
      <c r="I923" s="2356"/>
      <c r="J923" s="2356"/>
      <c r="K923" s="2356"/>
    </row>
    <row r="924" spans="1:11">
      <c r="A924" s="2356"/>
      <c r="B924" s="2356"/>
      <c r="C924" s="2356"/>
      <c r="D924" s="2356"/>
      <c r="E924" s="2356"/>
      <c r="F924" s="2356"/>
      <c r="G924" s="2356"/>
      <c r="H924" s="2356"/>
      <c r="I924" s="2356"/>
      <c r="J924" s="2356"/>
      <c r="K924" s="2356"/>
    </row>
    <row r="925" spans="1:11">
      <c r="A925" s="2356"/>
      <c r="B925" s="2356"/>
      <c r="C925" s="2356"/>
      <c r="D925" s="2356"/>
      <c r="E925" s="2356"/>
      <c r="F925" s="2356"/>
      <c r="G925" s="2356"/>
      <c r="H925" s="2356"/>
      <c r="I925" s="2356"/>
      <c r="J925" s="2356"/>
      <c r="K925" s="2356"/>
    </row>
    <row r="926" spans="1:11">
      <c r="A926" s="2356"/>
      <c r="B926" s="2356"/>
      <c r="C926" s="2356"/>
      <c r="D926" s="2356"/>
      <c r="E926" s="2356"/>
      <c r="F926" s="2356"/>
      <c r="G926" s="2356"/>
      <c r="H926" s="2356"/>
      <c r="I926" s="2356"/>
      <c r="J926" s="2356"/>
      <c r="K926" s="2356"/>
    </row>
    <row r="927" spans="1:11">
      <c r="A927" s="2356"/>
      <c r="B927" s="2356"/>
      <c r="C927" s="2356"/>
      <c r="D927" s="2356"/>
      <c r="E927" s="2356"/>
      <c r="F927" s="2356"/>
      <c r="G927" s="2356"/>
      <c r="H927" s="2356"/>
      <c r="I927" s="2356"/>
      <c r="J927" s="2356"/>
      <c r="K927" s="2356"/>
    </row>
    <row r="928" spans="1:11">
      <c r="A928" s="2356"/>
      <c r="B928" s="2356"/>
      <c r="C928" s="2356"/>
      <c r="D928" s="2356"/>
      <c r="E928" s="2356"/>
      <c r="F928" s="2356"/>
      <c r="G928" s="2356"/>
      <c r="H928" s="2356"/>
      <c r="I928" s="2356"/>
      <c r="J928" s="2356"/>
      <c r="K928" s="2356"/>
    </row>
    <row r="929" spans="1:11">
      <c r="A929" s="2356"/>
      <c r="B929" s="2356"/>
      <c r="C929" s="2356"/>
      <c r="D929" s="2356"/>
      <c r="E929" s="2356"/>
      <c r="F929" s="2356"/>
      <c r="G929" s="2356"/>
      <c r="H929" s="2356"/>
      <c r="I929" s="2356"/>
      <c r="J929" s="2356"/>
      <c r="K929" s="2356"/>
    </row>
    <row r="930" spans="1:11">
      <c r="A930" s="2356"/>
      <c r="B930" s="2356"/>
      <c r="C930" s="2356"/>
      <c r="D930" s="2356"/>
      <c r="E930" s="2356"/>
      <c r="F930" s="2356"/>
      <c r="G930" s="2356"/>
      <c r="H930" s="2356"/>
      <c r="I930" s="2356"/>
      <c r="J930" s="2356"/>
      <c r="K930" s="2356"/>
    </row>
    <row r="931" spans="1:11">
      <c r="A931" s="2356"/>
      <c r="B931" s="2356"/>
      <c r="C931" s="2356"/>
      <c r="D931" s="2356"/>
      <c r="E931" s="2356"/>
      <c r="F931" s="2356"/>
      <c r="G931" s="2356"/>
      <c r="H931" s="2356"/>
      <c r="I931" s="2356"/>
      <c r="J931" s="2356"/>
      <c r="K931" s="2356"/>
    </row>
    <row r="932" spans="1:11">
      <c r="A932" s="2356"/>
      <c r="B932" s="2356"/>
      <c r="C932" s="2356"/>
      <c r="D932" s="2356"/>
      <c r="E932" s="2356"/>
      <c r="F932" s="2356"/>
      <c r="G932" s="2356"/>
      <c r="H932" s="2356"/>
      <c r="I932" s="2356"/>
      <c r="J932" s="2356"/>
      <c r="K932" s="2356"/>
    </row>
    <row r="933" spans="1:11">
      <c r="A933" s="2356"/>
      <c r="B933" s="2356"/>
      <c r="C933" s="2356"/>
      <c r="D933" s="2356"/>
      <c r="E933" s="2356"/>
      <c r="F933" s="2356"/>
      <c r="G933" s="2356"/>
      <c r="H933" s="2356"/>
      <c r="I933" s="2356"/>
      <c r="J933" s="2356"/>
      <c r="K933" s="2356"/>
    </row>
    <row r="934" spans="1:11">
      <c r="A934" s="2356"/>
      <c r="B934" s="2356"/>
      <c r="C934" s="2356"/>
      <c r="D934" s="2356"/>
      <c r="E934" s="2356"/>
      <c r="F934" s="2356"/>
      <c r="G934" s="2356"/>
      <c r="H934" s="2356"/>
      <c r="I934" s="2356"/>
      <c r="J934" s="2356"/>
      <c r="K934" s="2356"/>
    </row>
    <row r="935" spans="1:11">
      <c r="A935" s="2356"/>
      <c r="B935" s="2356"/>
      <c r="C935" s="2356"/>
      <c r="D935" s="2356"/>
      <c r="E935" s="2356"/>
      <c r="F935" s="2356"/>
      <c r="G935" s="2356"/>
      <c r="H935" s="2356"/>
      <c r="I935" s="2356"/>
      <c r="J935" s="2356"/>
      <c r="K935" s="2356"/>
    </row>
    <row r="936" spans="1:11">
      <c r="A936" s="2356"/>
      <c r="B936" s="2356"/>
      <c r="C936" s="2356"/>
      <c r="D936" s="2356"/>
      <c r="E936" s="2356"/>
      <c r="F936" s="2356"/>
      <c r="G936" s="2356"/>
      <c r="H936" s="2356"/>
      <c r="I936" s="2356"/>
      <c r="J936" s="2356"/>
      <c r="K936" s="2356"/>
    </row>
    <row r="937" spans="1:11">
      <c r="A937" s="2356"/>
      <c r="B937" s="2356"/>
      <c r="C937" s="2356"/>
      <c r="D937" s="2356"/>
      <c r="E937" s="2356"/>
      <c r="F937" s="2356"/>
      <c r="G937" s="2356"/>
      <c r="H937" s="2356"/>
      <c r="I937" s="2356"/>
      <c r="J937" s="2356"/>
      <c r="K937" s="2356"/>
    </row>
    <row r="938" spans="1:11">
      <c r="A938" s="2356"/>
      <c r="B938" s="2356"/>
      <c r="C938" s="2356"/>
      <c r="D938" s="2356"/>
      <c r="E938" s="2356"/>
      <c r="F938" s="2356"/>
      <c r="G938" s="2356"/>
      <c r="H938" s="2356"/>
      <c r="I938" s="2356"/>
      <c r="J938" s="2356"/>
      <c r="K938" s="2356"/>
    </row>
    <row r="939" spans="1:11">
      <c r="A939" s="2356"/>
      <c r="B939" s="2356"/>
      <c r="C939" s="2356"/>
      <c r="D939" s="2356"/>
      <c r="E939" s="2356"/>
      <c r="F939" s="2356"/>
      <c r="G939" s="2356"/>
      <c r="H939" s="2356"/>
      <c r="I939" s="2356"/>
      <c r="J939" s="2356"/>
      <c r="K939" s="2356"/>
    </row>
    <row r="940" spans="1:11">
      <c r="A940" s="2356"/>
      <c r="B940" s="2356"/>
      <c r="C940" s="2356"/>
      <c r="D940" s="2356"/>
      <c r="E940" s="2356"/>
      <c r="F940" s="2356"/>
      <c r="G940" s="2356"/>
      <c r="H940" s="2356"/>
      <c r="I940" s="2356"/>
      <c r="J940" s="2356"/>
      <c r="K940" s="2356"/>
    </row>
    <row r="941" spans="1:11">
      <c r="A941" s="2356"/>
      <c r="B941" s="2356"/>
      <c r="C941" s="2356"/>
      <c r="D941" s="2356"/>
      <c r="E941" s="2356"/>
      <c r="F941" s="2356"/>
      <c r="G941" s="2356"/>
      <c r="H941" s="2356"/>
      <c r="I941" s="2356"/>
      <c r="J941" s="2356"/>
      <c r="K941" s="2356"/>
    </row>
    <row r="942" spans="1:11">
      <c r="A942" s="2356"/>
      <c r="B942" s="2356"/>
      <c r="C942" s="2356"/>
      <c r="D942" s="2356"/>
      <c r="E942" s="2356"/>
      <c r="F942" s="2356"/>
      <c r="G942" s="2356"/>
      <c r="H942" s="2356"/>
      <c r="I942" s="2356"/>
      <c r="J942" s="2356"/>
      <c r="K942" s="2356"/>
    </row>
    <row r="943" spans="1:11">
      <c r="A943" s="2356"/>
      <c r="B943" s="2356"/>
      <c r="C943" s="2356"/>
      <c r="D943" s="2356"/>
      <c r="E943" s="2356"/>
      <c r="F943" s="2356"/>
      <c r="G943" s="2356"/>
      <c r="H943" s="2356"/>
      <c r="I943" s="2356"/>
      <c r="J943" s="2356"/>
      <c r="K943" s="2356"/>
    </row>
    <row r="944" spans="1:11">
      <c r="A944" s="2356"/>
      <c r="B944" s="2356"/>
      <c r="C944" s="2356"/>
      <c r="D944" s="2356"/>
      <c r="E944" s="2356"/>
      <c r="F944" s="2356"/>
      <c r="G944" s="2356"/>
      <c r="H944" s="2356"/>
      <c r="I944" s="2356"/>
      <c r="J944" s="2356"/>
      <c r="K944" s="2356"/>
    </row>
    <row r="945" spans="1:11">
      <c r="A945" s="2356"/>
      <c r="B945" s="2356"/>
      <c r="C945" s="2356"/>
      <c r="D945" s="2356"/>
      <c r="E945" s="2356"/>
      <c r="F945" s="2356"/>
      <c r="G945" s="2356"/>
      <c r="H945" s="2356"/>
      <c r="I945" s="2356"/>
      <c r="J945" s="2356"/>
      <c r="K945" s="2356"/>
    </row>
    <row r="946" spans="1:11">
      <c r="A946" s="2356"/>
      <c r="B946" s="2356"/>
      <c r="C946" s="2356"/>
      <c r="D946" s="2356"/>
      <c r="E946" s="2356"/>
      <c r="F946" s="2356"/>
      <c r="G946" s="2356"/>
      <c r="H946" s="2356"/>
      <c r="I946" s="2356"/>
      <c r="J946" s="2356"/>
      <c r="K946" s="2356"/>
    </row>
    <row r="947" spans="1:11">
      <c r="A947" s="2356"/>
      <c r="B947" s="2356"/>
      <c r="C947" s="2356"/>
      <c r="D947" s="2356"/>
      <c r="E947" s="2356"/>
      <c r="F947" s="2356"/>
      <c r="G947" s="2356"/>
      <c r="H947" s="2356"/>
      <c r="I947" s="2356"/>
      <c r="J947" s="2356"/>
      <c r="K947" s="2356"/>
    </row>
    <row r="948" spans="1:11">
      <c r="A948" s="2356"/>
      <c r="B948" s="2356"/>
      <c r="C948" s="2356"/>
      <c r="D948" s="2356"/>
      <c r="E948" s="2356"/>
      <c r="F948" s="2356"/>
      <c r="G948" s="2356"/>
      <c r="H948" s="2356"/>
      <c r="I948" s="2356"/>
      <c r="J948" s="2356"/>
      <c r="K948" s="2356"/>
    </row>
    <row r="949" spans="1:11">
      <c r="A949" s="2356"/>
      <c r="B949" s="2356"/>
      <c r="C949" s="2356"/>
      <c r="D949" s="2356"/>
      <c r="E949" s="2356"/>
      <c r="F949" s="2356"/>
      <c r="G949" s="2356"/>
      <c r="H949" s="2356"/>
      <c r="I949" s="2356"/>
      <c r="J949" s="2356"/>
      <c r="K949" s="2356"/>
    </row>
    <row r="950" spans="1:11">
      <c r="A950" s="2356"/>
      <c r="B950" s="2356"/>
      <c r="C950" s="2356"/>
      <c r="D950" s="2356"/>
      <c r="E950" s="2356"/>
      <c r="F950" s="2356"/>
      <c r="G950" s="2356"/>
      <c r="H950" s="2356"/>
      <c r="I950" s="2356"/>
      <c r="J950" s="2356"/>
      <c r="K950" s="2356"/>
    </row>
    <row r="951" spans="1:11">
      <c r="A951" s="2356"/>
      <c r="B951" s="2356"/>
      <c r="C951" s="2356"/>
      <c r="D951" s="2356"/>
      <c r="E951" s="2356"/>
      <c r="F951" s="2356"/>
      <c r="G951" s="2356"/>
      <c r="H951" s="2356"/>
      <c r="I951" s="2356"/>
      <c r="J951" s="2356"/>
      <c r="K951" s="2356"/>
    </row>
    <row r="952" spans="1:11">
      <c r="A952" s="2356"/>
      <c r="B952" s="2356"/>
      <c r="C952" s="2356"/>
      <c r="D952" s="2356"/>
      <c r="E952" s="2356"/>
      <c r="F952" s="2356"/>
      <c r="G952" s="2356"/>
      <c r="H952" s="2356"/>
      <c r="I952" s="2356"/>
      <c r="J952" s="2356"/>
      <c r="K952" s="2356"/>
    </row>
    <row r="953" spans="1:11">
      <c r="A953" s="2356"/>
      <c r="B953" s="2356"/>
      <c r="C953" s="2356"/>
      <c r="D953" s="2356"/>
      <c r="E953" s="2356"/>
      <c r="F953" s="2356"/>
      <c r="G953" s="2356"/>
      <c r="H953" s="2356"/>
      <c r="I953" s="2356"/>
      <c r="J953" s="2356"/>
      <c r="K953" s="2356"/>
    </row>
    <row r="954" spans="1:11">
      <c r="A954" s="2356"/>
      <c r="B954" s="2356"/>
      <c r="C954" s="2356"/>
      <c r="D954" s="2356"/>
      <c r="E954" s="2356"/>
      <c r="F954" s="2356"/>
      <c r="G954" s="2356"/>
      <c r="H954" s="2356"/>
      <c r="I954" s="2356"/>
      <c r="J954" s="2356"/>
      <c r="K954" s="2356"/>
    </row>
    <row r="955" spans="1:11">
      <c r="A955" s="2356"/>
      <c r="B955" s="2356"/>
      <c r="C955" s="2356"/>
      <c r="D955" s="2356"/>
      <c r="E955" s="2356"/>
      <c r="F955" s="2356"/>
      <c r="G955" s="2356"/>
      <c r="H955" s="2356"/>
      <c r="I955" s="2356"/>
      <c r="J955" s="2356"/>
      <c r="K955" s="2356"/>
    </row>
    <row r="956" spans="1:11">
      <c r="A956" s="2356"/>
      <c r="B956" s="2356"/>
      <c r="C956" s="2356"/>
      <c r="D956" s="2356"/>
      <c r="E956" s="2356"/>
      <c r="F956" s="2356"/>
      <c r="G956" s="2356"/>
      <c r="H956" s="2356"/>
      <c r="I956" s="2356"/>
      <c r="J956" s="2356"/>
      <c r="K956" s="2356"/>
    </row>
    <row r="957" spans="1:11">
      <c r="A957" s="2356"/>
      <c r="B957" s="2356"/>
      <c r="C957" s="2356"/>
      <c r="D957" s="2356"/>
      <c r="E957" s="2356"/>
      <c r="F957" s="2356"/>
      <c r="G957" s="2356"/>
      <c r="H957" s="2356"/>
      <c r="I957" s="2356"/>
      <c r="J957" s="2356"/>
      <c r="K957" s="2356"/>
    </row>
    <row r="958" spans="1:11">
      <c r="A958" s="2356"/>
      <c r="B958" s="2356"/>
      <c r="C958" s="2356"/>
      <c r="D958" s="2356"/>
      <c r="E958" s="2356"/>
      <c r="F958" s="2356"/>
      <c r="G958" s="2356"/>
      <c r="H958" s="2356"/>
      <c r="I958" s="2356"/>
      <c r="J958" s="2356"/>
      <c r="K958" s="2356"/>
    </row>
    <row r="959" spans="1:11">
      <c r="A959" s="2356"/>
      <c r="B959" s="2356"/>
      <c r="C959" s="2356"/>
      <c r="D959" s="2356"/>
      <c r="E959" s="2356"/>
      <c r="F959" s="2356"/>
      <c r="G959" s="2356"/>
      <c r="H959" s="2356"/>
      <c r="I959" s="2356"/>
      <c r="J959" s="2356"/>
      <c r="K959" s="2356"/>
    </row>
    <row r="960" spans="1:11">
      <c r="A960" s="2356"/>
      <c r="B960" s="2356"/>
      <c r="C960" s="2356"/>
      <c r="D960" s="2356"/>
      <c r="E960" s="2356"/>
      <c r="F960" s="2356"/>
      <c r="G960" s="2356"/>
      <c r="H960" s="2356"/>
      <c r="I960" s="2356"/>
      <c r="J960" s="2356"/>
      <c r="K960" s="2356"/>
    </row>
    <row r="961" spans="1:11">
      <c r="A961" s="2356"/>
      <c r="B961" s="2356"/>
      <c r="C961" s="2356"/>
      <c r="D961" s="2356"/>
      <c r="E961" s="2356"/>
      <c r="F961" s="2356"/>
      <c r="G961" s="2356"/>
      <c r="H961" s="2356"/>
      <c r="I961" s="2356"/>
      <c r="J961" s="2356"/>
      <c r="K961" s="2356"/>
    </row>
    <row r="962" spans="1:11">
      <c r="A962" s="2356"/>
      <c r="B962" s="2356"/>
      <c r="C962" s="2356"/>
      <c r="D962" s="2356"/>
      <c r="E962" s="2356"/>
      <c r="F962" s="2356"/>
      <c r="G962" s="2356"/>
      <c r="H962" s="2356"/>
      <c r="I962" s="2356"/>
      <c r="J962" s="2356"/>
      <c r="K962" s="2356"/>
    </row>
    <row r="963" spans="1:11">
      <c r="A963" s="2356"/>
      <c r="B963" s="2356"/>
      <c r="C963" s="2356"/>
      <c r="D963" s="2356"/>
      <c r="E963" s="2356"/>
      <c r="F963" s="2356"/>
      <c r="G963" s="2356"/>
      <c r="H963" s="2356"/>
      <c r="I963" s="2356"/>
      <c r="J963" s="2356"/>
      <c r="K963" s="2356"/>
    </row>
    <row r="964" spans="1:11">
      <c r="A964" s="2356"/>
      <c r="B964" s="2356"/>
      <c r="C964" s="2356"/>
      <c r="D964" s="2356"/>
      <c r="E964" s="2356"/>
      <c r="F964" s="2356"/>
      <c r="G964" s="2356"/>
      <c r="H964" s="2356"/>
      <c r="I964" s="2356"/>
      <c r="J964" s="2356"/>
      <c r="K964" s="2356"/>
    </row>
    <row r="965" spans="1:11">
      <c r="A965" s="2356"/>
      <c r="B965" s="2356"/>
      <c r="C965" s="2356"/>
      <c r="D965" s="2356"/>
      <c r="E965" s="2356"/>
      <c r="F965" s="2356"/>
      <c r="G965" s="2356"/>
      <c r="H965" s="2356"/>
      <c r="I965" s="2356"/>
      <c r="J965" s="2356"/>
      <c r="K965" s="2356"/>
    </row>
    <row r="966" spans="1:11">
      <c r="A966" s="2356"/>
      <c r="B966" s="2356"/>
      <c r="C966" s="2356"/>
      <c r="D966" s="2356"/>
      <c r="E966" s="2356"/>
      <c r="F966" s="2356"/>
      <c r="G966" s="2356"/>
      <c r="H966" s="2356"/>
      <c r="I966" s="2356"/>
      <c r="J966" s="2356"/>
      <c r="K966" s="2356"/>
    </row>
    <row r="967" spans="1:11">
      <c r="A967" s="2356"/>
      <c r="B967" s="2356"/>
      <c r="C967" s="2356"/>
      <c r="D967" s="2356"/>
      <c r="E967" s="2356"/>
      <c r="F967" s="2356"/>
      <c r="G967" s="2356"/>
      <c r="H967" s="2356"/>
      <c r="I967" s="2356"/>
      <c r="J967" s="2356"/>
      <c r="K967" s="2356"/>
    </row>
    <row r="968" spans="1:11">
      <c r="A968" s="2356"/>
      <c r="B968" s="2356"/>
      <c r="C968" s="2356"/>
      <c r="D968" s="2356"/>
      <c r="E968" s="2356"/>
      <c r="F968" s="2356"/>
      <c r="G968" s="2356"/>
      <c r="H968" s="2356"/>
      <c r="I968" s="2356"/>
      <c r="J968" s="2356"/>
      <c r="K968" s="2356"/>
    </row>
    <row r="969" spans="1:11">
      <c r="A969" s="2356"/>
      <c r="B969" s="2356"/>
      <c r="C969" s="2356"/>
      <c r="D969" s="2356"/>
      <c r="E969" s="2356"/>
      <c r="F969" s="2356"/>
      <c r="G969" s="2356"/>
      <c r="H969" s="2356"/>
      <c r="I969" s="2356"/>
      <c r="J969" s="2356"/>
      <c r="K969" s="2356"/>
    </row>
    <row r="970" spans="1:11">
      <c r="A970" s="2356"/>
      <c r="B970" s="2356"/>
      <c r="C970" s="2356"/>
      <c r="D970" s="2356"/>
      <c r="E970" s="2356"/>
      <c r="F970" s="2356"/>
      <c r="G970" s="2356"/>
      <c r="H970" s="2356"/>
      <c r="I970" s="2356"/>
      <c r="J970" s="2356"/>
      <c r="K970" s="2356"/>
    </row>
    <row r="971" spans="1:11">
      <c r="A971" s="2356"/>
      <c r="B971" s="2356"/>
      <c r="C971" s="2356"/>
      <c r="D971" s="2356"/>
      <c r="E971" s="2356"/>
      <c r="F971" s="2356"/>
      <c r="G971" s="2356"/>
      <c r="H971" s="2356"/>
      <c r="I971" s="2356"/>
      <c r="J971" s="2356"/>
      <c r="K971" s="2356"/>
    </row>
    <row r="972" spans="1:11">
      <c r="A972" s="2356"/>
      <c r="B972" s="2356"/>
      <c r="C972" s="2356"/>
      <c r="D972" s="2356"/>
      <c r="E972" s="2356"/>
      <c r="F972" s="2356"/>
      <c r="G972" s="2356"/>
      <c r="H972" s="2356"/>
      <c r="I972" s="2356"/>
      <c r="J972" s="2356"/>
      <c r="K972" s="2356"/>
    </row>
    <row r="973" spans="1:11">
      <c r="A973" s="2356"/>
      <c r="B973" s="2356"/>
      <c r="C973" s="2356"/>
      <c r="D973" s="2356"/>
      <c r="E973" s="2356"/>
      <c r="F973" s="2356"/>
      <c r="G973" s="2356"/>
      <c r="H973" s="2356"/>
      <c r="I973" s="2356"/>
      <c r="J973" s="2356"/>
      <c r="K973" s="2356"/>
    </row>
    <row r="974" spans="1:11">
      <c r="A974" s="2356"/>
      <c r="B974" s="2356"/>
      <c r="C974" s="2356"/>
      <c r="D974" s="2356"/>
      <c r="E974" s="2356"/>
      <c r="F974" s="2356"/>
      <c r="G974" s="2356"/>
      <c r="H974" s="2356"/>
      <c r="I974" s="2356"/>
      <c r="J974" s="2356"/>
      <c r="K974" s="2356"/>
    </row>
    <row r="975" spans="1:11">
      <c r="A975" s="2356"/>
      <c r="B975" s="2356"/>
      <c r="C975" s="2356"/>
      <c r="D975" s="2356"/>
      <c r="E975" s="2356"/>
      <c r="F975" s="2356"/>
      <c r="G975" s="2356"/>
      <c r="H975" s="2356"/>
      <c r="I975" s="2356"/>
      <c r="J975" s="2356"/>
      <c r="K975" s="2356"/>
    </row>
    <row r="976" spans="1:11">
      <c r="A976" s="2356"/>
      <c r="B976" s="2356"/>
      <c r="C976" s="2356"/>
      <c r="D976" s="2356"/>
      <c r="E976" s="2356"/>
      <c r="F976" s="2356"/>
      <c r="G976" s="2356"/>
      <c r="H976" s="2356"/>
      <c r="I976" s="2356"/>
      <c r="J976" s="2356"/>
      <c r="K976" s="2356"/>
    </row>
    <row r="977" spans="1:11">
      <c r="A977" s="2356"/>
      <c r="B977" s="2356"/>
      <c r="C977" s="2356"/>
      <c r="D977" s="2356"/>
      <c r="E977" s="2356"/>
      <c r="F977" s="2356"/>
      <c r="G977" s="2356"/>
      <c r="H977" s="2356"/>
      <c r="I977" s="2356"/>
      <c r="J977" s="2356"/>
      <c r="K977" s="2356"/>
    </row>
    <row r="978" spans="1:11">
      <c r="A978" s="2356"/>
      <c r="B978" s="2356"/>
      <c r="C978" s="2356"/>
      <c r="D978" s="2356"/>
      <c r="E978" s="2356"/>
      <c r="F978" s="2356"/>
      <c r="G978" s="2356"/>
      <c r="H978" s="2356"/>
      <c r="I978" s="2356"/>
      <c r="J978" s="2356"/>
      <c r="K978" s="2356"/>
    </row>
    <row r="979" spans="1:11">
      <c r="A979" s="2356"/>
      <c r="B979" s="2356"/>
      <c r="C979" s="2356"/>
      <c r="D979" s="2356"/>
      <c r="E979" s="2356"/>
      <c r="F979" s="2356"/>
      <c r="G979" s="2356"/>
      <c r="H979" s="2356"/>
      <c r="I979" s="2356"/>
      <c r="J979" s="2356"/>
      <c r="K979" s="2356"/>
    </row>
    <row r="980" spans="1:11">
      <c r="A980" s="2356"/>
      <c r="B980" s="2356"/>
      <c r="C980" s="2356"/>
      <c r="D980" s="2356"/>
      <c r="E980" s="2356"/>
      <c r="F980" s="2356"/>
      <c r="G980" s="2356"/>
      <c r="H980" s="2356"/>
      <c r="I980" s="2356"/>
      <c r="J980" s="2356"/>
      <c r="K980" s="2356"/>
    </row>
    <row r="981" spans="1:11">
      <c r="A981" s="2356"/>
      <c r="B981" s="2356"/>
      <c r="C981" s="2356"/>
      <c r="D981" s="2356"/>
      <c r="E981" s="2356"/>
      <c r="F981" s="2356"/>
      <c r="G981" s="2356"/>
      <c r="H981" s="2356"/>
      <c r="I981" s="2356"/>
      <c r="J981" s="2356"/>
      <c r="K981" s="2356"/>
    </row>
    <row r="982" spans="1:11">
      <c r="A982" s="2356"/>
      <c r="B982" s="2356"/>
      <c r="C982" s="2356"/>
      <c r="D982" s="2356"/>
      <c r="E982" s="2356"/>
      <c r="F982" s="2356"/>
      <c r="G982" s="2356"/>
      <c r="H982" s="2356"/>
      <c r="I982" s="2356"/>
      <c r="J982" s="2356"/>
      <c r="K982" s="2356"/>
    </row>
    <row r="983" spans="1:11">
      <c r="A983" s="2356"/>
      <c r="B983" s="2356"/>
      <c r="C983" s="2356"/>
      <c r="D983" s="2356"/>
      <c r="E983" s="2356"/>
      <c r="F983" s="2356"/>
      <c r="G983" s="2356"/>
      <c r="H983" s="2356"/>
      <c r="I983" s="2356"/>
      <c r="J983" s="2356"/>
      <c r="K983" s="2356"/>
    </row>
    <row r="984" spans="1:11">
      <c r="A984" s="2356"/>
      <c r="B984" s="2356"/>
      <c r="C984" s="2356"/>
      <c r="D984" s="2356"/>
      <c r="E984" s="2356"/>
      <c r="F984" s="2356"/>
      <c r="G984" s="2356"/>
      <c r="H984" s="2356"/>
      <c r="I984" s="2356"/>
      <c r="J984" s="2356"/>
      <c r="K984" s="2356"/>
    </row>
    <row r="985" spans="1:11">
      <c r="A985" s="2356"/>
      <c r="B985" s="2356"/>
      <c r="C985" s="2356"/>
      <c r="D985" s="2356"/>
      <c r="E985" s="2356"/>
      <c r="F985" s="2356"/>
      <c r="G985" s="2356"/>
      <c r="H985" s="2356"/>
      <c r="I985" s="2356"/>
      <c r="J985" s="2356"/>
      <c r="K985" s="2356"/>
    </row>
    <row r="986" spans="1:11">
      <c r="A986" s="2356"/>
      <c r="B986" s="2356"/>
      <c r="C986" s="2356"/>
      <c r="D986" s="2356"/>
      <c r="E986" s="2356"/>
      <c r="F986" s="2356"/>
      <c r="G986" s="2356"/>
      <c r="H986" s="2356"/>
      <c r="I986" s="2356"/>
      <c r="J986" s="2356"/>
      <c r="K986" s="2356"/>
    </row>
    <row r="987" spans="1:11">
      <c r="A987" s="2356"/>
      <c r="B987" s="2356"/>
      <c r="C987" s="2356"/>
      <c r="D987" s="2356"/>
      <c r="E987" s="2356"/>
      <c r="F987" s="2356"/>
      <c r="G987" s="2356"/>
      <c r="H987" s="2356"/>
      <c r="I987" s="2356"/>
      <c r="J987" s="2356"/>
      <c r="K987" s="2356"/>
    </row>
    <row r="988" spans="1:11">
      <c r="A988" s="2356"/>
      <c r="B988" s="2356"/>
      <c r="C988" s="2356"/>
      <c r="D988" s="2356"/>
      <c r="E988" s="2356"/>
      <c r="F988" s="2356"/>
      <c r="G988" s="2356"/>
      <c r="H988" s="2356"/>
      <c r="I988" s="2356"/>
      <c r="J988" s="2356"/>
      <c r="K988" s="2356"/>
    </row>
    <row r="989" spans="1:11">
      <c r="A989" s="2356"/>
      <c r="B989" s="2356"/>
      <c r="C989" s="2356"/>
      <c r="D989" s="2356"/>
      <c r="E989" s="2356"/>
      <c r="F989" s="2356"/>
      <c r="G989" s="2356"/>
      <c r="H989" s="2356"/>
      <c r="I989" s="2356"/>
      <c r="J989" s="2356"/>
      <c r="K989" s="2356"/>
    </row>
    <row r="990" spans="1:11">
      <c r="A990" s="2356"/>
      <c r="B990" s="2356"/>
      <c r="C990" s="2356"/>
      <c r="D990" s="2356"/>
      <c r="E990" s="2356"/>
      <c r="F990" s="2356"/>
      <c r="G990" s="2356"/>
      <c r="H990" s="2356"/>
      <c r="I990" s="2356"/>
      <c r="J990" s="2356"/>
      <c r="K990" s="2356"/>
    </row>
    <row r="991" spans="1:11">
      <c r="A991" s="2356"/>
      <c r="B991" s="2356"/>
      <c r="C991" s="2356"/>
      <c r="D991" s="2356"/>
      <c r="E991" s="2356"/>
      <c r="F991" s="2356"/>
      <c r="G991" s="2356"/>
      <c r="H991" s="2356"/>
      <c r="I991" s="2356"/>
      <c r="J991" s="2356"/>
      <c r="K991" s="2356"/>
    </row>
    <row r="992" spans="1:11">
      <c r="A992" s="2356"/>
      <c r="B992" s="2356"/>
      <c r="C992" s="2356"/>
      <c r="D992" s="2356"/>
      <c r="E992" s="2356"/>
      <c r="F992" s="2356"/>
      <c r="G992" s="2356"/>
      <c r="H992" s="2356"/>
      <c r="I992" s="2356"/>
      <c r="J992" s="2356"/>
      <c r="K992" s="2356"/>
    </row>
    <row r="993" spans="1:11">
      <c r="A993" s="2356"/>
      <c r="B993" s="2356"/>
      <c r="C993" s="2356"/>
      <c r="D993" s="2356"/>
      <c r="E993" s="2356"/>
      <c r="F993" s="2356"/>
      <c r="G993" s="2356"/>
      <c r="H993" s="2356"/>
      <c r="I993" s="2356"/>
      <c r="J993" s="2356"/>
      <c r="K993" s="2356"/>
    </row>
    <row r="994" spans="1:11">
      <c r="A994" s="2356"/>
      <c r="B994" s="2356"/>
      <c r="C994" s="2356"/>
      <c r="D994" s="2356"/>
      <c r="E994" s="2356"/>
      <c r="F994" s="2356"/>
      <c r="G994" s="2356"/>
      <c r="H994" s="2356"/>
      <c r="I994" s="2356"/>
      <c r="J994" s="2356"/>
      <c r="K994" s="2356"/>
    </row>
    <row r="995" spans="1:11">
      <c r="A995" s="2356"/>
      <c r="B995" s="2356"/>
      <c r="C995" s="2356"/>
      <c r="D995" s="2356"/>
      <c r="E995" s="2356"/>
      <c r="F995" s="2356"/>
      <c r="G995" s="2356"/>
      <c r="H995" s="2356"/>
      <c r="I995" s="2356"/>
      <c r="J995" s="2356"/>
      <c r="K995" s="2356"/>
    </row>
    <row r="996" spans="1:11">
      <c r="A996" s="2356"/>
      <c r="B996" s="2356"/>
      <c r="C996" s="2356"/>
      <c r="D996" s="2356"/>
      <c r="E996" s="2356"/>
      <c r="F996" s="2356"/>
      <c r="G996" s="2356"/>
      <c r="H996" s="2356"/>
      <c r="I996" s="2356"/>
      <c r="J996" s="2356"/>
      <c r="K996" s="2356"/>
    </row>
    <row r="997" spans="1:11">
      <c r="A997" s="2356"/>
      <c r="B997" s="2356"/>
      <c r="C997" s="2356"/>
      <c r="D997" s="2356"/>
      <c r="E997" s="2356"/>
      <c r="F997" s="2356"/>
      <c r="G997" s="2356"/>
      <c r="H997" s="2356"/>
      <c r="I997" s="2356"/>
      <c r="J997" s="2356"/>
      <c r="K997" s="2356"/>
    </row>
    <row r="998" spans="1:11">
      <c r="A998" s="2356"/>
      <c r="B998" s="2356"/>
      <c r="C998" s="2356"/>
      <c r="D998" s="2356"/>
      <c r="E998" s="2356"/>
      <c r="F998" s="2356"/>
      <c r="G998" s="2356"/>
      <c r="H998" s="2356"/>
      <c r="I998" s="2356"/>
      <c r="J998" s="2356"/>
      <c r="K998" s="2356"/>
    </row>
    <row r="999" spans="1:11">
      <c r="A999" s="2356"/>
      <c r="B999" s="2356"/>
      <c r="C999" s="2356"/>
      <c r="D999" s="2356"/>
      <c r="E999" s="2356"/>
      <c r="F999" s="2356"/>
      <c r="G999" s="2356"/>
      <c r="H999" s="2356"/>
      <c r="I999" s="2356"/>
      <c r="J999" s="2356"/>
      <c r="K999" s="2356"/>
    </row>
    <row r="1000" spans="1:11">
      <c r="A1000" s="2356"/>
      <c r="B1000" s="2356"/>
      <c r="C1000" s="2356"/>
      <c r="D1000" s="2356"/>
      <c r="E1000" s="2356"/>
      <c r="F1000" s="2356"/>
      <c r="G1000" s="2356"/>
      <c r="H1000" s="2356"/>
      <c r="I1000" s="2356"/>
      <c r="J1000" s="2356"/>
      <c r="K1000" s="2356"/>
    </row>
    <row r="1001" spans="1:11">
      <c r="A1001" s="2356"/>
      <c r="B1001" s="2356"/>
      <c r="C1001" s="2356"/>
      <c r="D1001" s="2356"/>
      <c r="E1001" s="2356"/>
      <c r="F1001" s="2356"/>
      <c r="G1001" s="2356"/>
      <c r="H1001" s="2356"/>
      <c r="I1001" s="2356"/>
      <c r="J1001" s="2356"/>
      <c r="K1001" s="2356"/>
    </row>
    <row r="1002" spans="1:11">
      <c r="A1002" s="2356"/>
      <c r="B1002" s="2356"/>
      <c r="C1002" s="2356"/>
      <c r="D1002" s="2356"/>
      <c r="E1002" s="2356"/>
      <c r="F1002" s="2356"/>
      <c r="G1002" s="2356"/>
      <c r="H1002" s="2356"/>
      <c r="I1002" s="2356"/>
      <c r="J1002" s="2356"/>
      <c r="K1002" s="2356"/>
    </row>
    <row r="1003" spans="1:11">
      <c r="A1003" s="2356"/>
      <c r="B1003" s="2356"/>
      <c r="C1003" s="2356"/>
      <c r="D1003" s="2356"/>
      <c r="E1003" s="2356"/>
      <c r="F1003" s="2356"/>
      <c r="G1003" s="2356"/>
      <c r="H1003" s="2356"/>
      <c r="I1003" s="2356"/>
      <c r="J1003" s="2356"/>
      <c r="K1003" s="2356"/>
    </row>
    <row r="1004" spans="1:11">
      <c r="A1004" s="2356"/>
      <c r="B1004" s="2356"/>
      <c r="C1004" s="2356"/>
      <c r="D1004" s="2356"/>
      <c r="E1004" s="2356"/>
      <c r="F1004" s="2356"/>
      <c r="G1004" s="2356"/>
      <c r="H1004" s="2356"/>
      <c r="I1004" s="2356"/>
      <c r="J1004" s="2356"/>
      <c r="K1004" s="2356"/>
    </row>
    <row r="1005" spans="1:11">
      <c r="A1005" s="2356"/>
      <c r="B1005" s="2356"/>
      <c r="C1005" s="2356"/>
      <c r="D1005" s="2356"/>
      <c r="E1005" s="2356"/>
      <c r="F1005" s="2356"/>
      <c r="G1005" s="2356"/>
      <c r="H1005" s="2356"/>
      <c r="I1005" s="2356"/>
      <c r="J1005" s="2356"/>
      <c r="K1005" s="2356"/>
    </row>
    <row r="1006" spans="1:11">
      <c r="A1006" s="2356"/>
      <c r="B1006" s="2356"/>
      <c r="C1006" s="2356"/>
      <c r="D1006" s="2356"/>
      <c r="E1006" s="2356"/>
      <c r="F1006" s="2356"/>
      <c r="G1006" s="2356"/>
      <c r="H1006" s="2356"/>
      <c r="I1006" s="2356"/>
      <c r="J1006" s="2356"/>
      <c r="K1006" s="2356"/>
    </row>
    <row r="1007" spans="1:11">
      <c r="A1007" s="2356"/>
      <c r="B1007" s="2356"/>
      <c r="C1007" s="2356"/>
      <c r="D1007" s="2356"/>
      <c r="E1007" s="2356"/>
      <c r="F1007" s="2356"/>
      <c r="G1007" s="2356"/>
      <c r="H1007" s="2356"/>
      <c r="I1007" s="2356"/>
      <c r="J1007" s="2356"/>
      <c r="K1007" s="2356"/>
    </row>
    <row r="1008" spans="1:11">
      <c r="A1008" s="2356"/>
      <c r="B1008" s="2356"/>
      <c r="C1008" s="2356"/>
      <c r="D1008" s="2356"/>
      <c r="E1008" s="2356"/>
      <c r="F1008" s="2356"/>
      <c r="G1008" s="2356"/>
      <c r="H1008" s="2356"/>
      <c r="I1008" s="2356"/>
      <c r="J1008" s="2356"/>
      <c r="K1008" s="2356"/>
    </row>
    <row r="1009" spans="1:11">
      <c r="A1009" s="2356"/>
      <c r="B1009" s="2356"/>
      <c r="C1009" s="2356"/>
      <c r="D1009" s="2356"/>
      <c r="E1009" s="2356"/>
      <c r="F1009" s="2356"/>
      <c r="G1009" s="2356"/>
      <c r="H1009" s="2356"/>
      <c r="I1009" s="2356"/>
      <c r="J1009" s="2356"/>
      <c r="K1009" s="2356"/>
    </row>
    <row r="1010" spans="1:11">
      <c r="A1010" s="2356"/>
      <c r="B1010" s="2356"/>
      <c r="C1010" s="2356"/>
      <c r="D1010" s="2356"/>
      <c r="E1010" s="2356"/>
      <c r="F1010" s="2356"/>
      <c r="G1010" s="2356"/>
      <c r="H1010" s="2356"/>
      <c r="I1010" s="2356"/>
      <c r="J1010" s="2356"/>
      <c r="K1010" s="2356"/>
    </row>
    <row r="1011" spans="1:11">
      <c r="A1011" s="2356"/>
      <c r="B1011" s="2356"/>
      <c r="C1011" s="2356"/>
      <c r="D1011" s="2356"/>
      <c r="E1011" s="2356"/>
      <c r="F1011" s="2356"/>
      <c r="G1011" s="2356"/>
      <c r="H1011" s="2356"/>
      <c r="I1011" s="2356"/>
      <c r="J1011" s="2356"/>
      <c r="K1011" s="2356"/>
    </row>
    <row r="1012" spans="1:11">
      <c r="A1012" s="2356"/>
      <c r="B1012" s="2356"/>
      <c r="C1012" s="2356"/>
      <c r="D1012" s="2356"/>
      <c r="E1012" s="2356"/>
      <c r="F1012" s="2356"/>
      <c r="G1012" s="2356"/>
      <c r="H1012" s="2356"/>
      <c r="I1012" s="2356"/>
      <c r="J1012" s="2356"/>
      <c r="K1012" s="2356"/>
    </row>
    <row r="1013" spans="1:11">
      <c r="A1013" s="2356"/>
      <c r="B1013" s="2356"/>
      <c r="C1013" s="2356"/>
      <c r="D1013" s="2356"/>
      <c r="E1013" s="2356"/>
      <c r="F1013" s="2356"/>
      <c r="G1013" s="2356"/>
      <c r="H1013" s="2356"/>
      <c r="I1013" s="2356"/>
      <c r="J1013" s="2356"/>
      <c r="K1013" s="2356"/>
    </row>
    <row r="1014" spans="1:11">
      <c r="A1014" s="2356"/>
      <c r="B1014" s="2356"/>
      <c r="C1014" s="2356"/>
      <c r="D1014" s="2356"/>
      <c r="E1014" s="2356"/>
      <c r="F1014" s="2356"/>
      <c r="G1014" s="2356"/>
      <c r="H1014" s="2356"/>
      <c r="I1014" s="2356"/>
      <c r="J1014" s="2356"/>
      <c r="K1014" s="2356"/>
    </row>
    <row r="1015" spans="1:11">
      <c r="A1015" s="2356"/>
      <c r="B1015" s="2356"/>
      <c r="C1015" s="2356"/>
      <c r="D1015" s="2356"/>
      <c r="E1015" s="2356"/>
      <c r="F1015" s="2356"/>
      <c r="G1015" s="2356"/>
      <c r="H1015" s="2356"/>
      <c r="I1015" s="2356"/>
      <c r="J1015" s="2356"/>
      <c r="K1015" s="2356"/>
    </row>
    <row r="1016" spans="1:11">
      <c r="A1016" s="2356"/>
      <c r="B1016" s="2356"/>
      <c r="C1016" s="2356"/>
      <c r="D1016" s="2356"/>
      <c r="E1016" s="2356"/>
      <c r="F1016" s="2356"/>
      <c r="G1016" s="2356"/>
      <c r="H1016" s="2356"/>
      <c r="I1016" s="2356"/>
      <c r="J1016" s="2356"/>
      <c r="K1016" s="2356"/>
    </row>
    <row r="1017" spans="1:11">
      <c r="A1017" s="2356"/>
      <c r="B1017" s="2356"/>
      <c r="C1017" s="2356"/>
      <c r="D1017" s="2356"/>
      <c r="E1017" s="2356"/>
      <c r="F1017" s="2356"/>
      <c r="G1017" s="2356"/>
      <c r="H1017" s="2356"/>
      <c r="I1017" s="2356"/>
      <c r="J1017" s="2356"/>
      <c r="K1017" s="2356"/>
    </row>
    <row r="1018" spans="1:11">
      <c r="A1018" s="2356"/>
      <c r="B1018" s="2356"/>
      <c r="C1018" s="2356"/>
      <c r="D1018" s="2356"/>
      <c r="E1018" s="2356"/>
      <c r="F1018" s="2356"/>
      <c r="G1018" s="2356"/>
      <c r="H1018" s="2356"/>
      <c r="I1018" s="2356"/>
      <c r="J1018" s="2356"/>
      <c r="K1018" s="2356"/>
    </row>
    <row r="1019" spans="1:11">
      <c r="A1019" s="2356"/>
      <c r="B1019" s="2356"/>
      <c r="C1019" s="2356"/>
      <c r="D1019" s="2356"/>
      <c r="E1019" s="2356"/>
      <c r="F1019" s="2356"/>
      <c r="G1019" s="2356"/>
      <c r="H1019" s="2356"/>
      <c r="I1019" s="2356"/>
      <c r="J1019" s="2356"/>
      <c r="K1019" s="2356"/>
    </row>
    <row r="1020" spans="1:11">
      <c r="A1020" s="2356"/>
      <c r="B1020" s="2356"/>
      <c r="C1020" s="2356"/>
      <c r="D1020" s="2356"/>
      <c r="E1020" s="2356"/>
      <c r="F1020" s="2356"/>
      <c r="G1020" s="2356"/>
      <c r="H1020" s="2356"/>
      <c r="I1020" s="2356"/>
      <c r="J1020" s="2356"/>
      <c r="K1020" s="2356"/>
    </row>
    <row r="1021" spans="1:11">
      <c r="A1021" s="2356"/>
      <c r="B1021" s="2356"/>
      <c r="C1021" s="2356"/>
      <c r="D1021" s="2356"/>
      <c r="E1021" s="2356"/>
      <c r="F1021" s="2356"/>
      <c r="G1021" s="2356"/>
      <c r="H1021" s="2356"/>
      <c r="I1021" s="2356"/>
      <c r="J1021" s="2356"/>
      <c r="K1021" s="2356"/>
    </row>
    <row r="1022" spans="1:11">
      <c r="A1022" s="2356"/>
      <c r="B1022" s="2356"/>
      <c r="C1022" s="2356"/>
      <c r="D1022" s="2356"/>
      <c r="E1022" s="2356"/>
      <c r="F1022" s="2356"/>
      <c r="G1022" s="2356"/>
      <c r="H1022" s="2356"/>
      <c r="I1022" s="2356"/>
      <c r="J1022" s="2356"/>
      <c r="K1022" s="2356"/>
    </row>
    <row r="1023" spans="1:11">
      <c r="A1023" s="2356"/>
      <c r="B1023" s="2356"/>
      <c r="C1023" s="2356"/>
      <c r="D1023" s="2356"/>
      <c r="E1023" s="2356"/>
      <c r="F1023" s="2356"/>
      <c r="G1023" s="2356"/>
      <c r="H1023" s="2356"/>
      <c r="I1023" s="2356"/>
      <c r="J1023" s="2356"/>
      <c r="K1023" s="2356"/>
    </row>
    <row r="1024" spans="1:11">
      <c r="A1024" s="2356"/>
      <c r="B1024" s="2356"/>
      <c r="C1024" s="2356"/>
      <c r="D1024" s="2356"/>
      <c r="E1024" s="2356"/>
      <c r="F1024" s="2356"/>
      <c r="G1024" s="2356"/>
      <c r="H1024" s="2356"/>
      <c r="I1024" s="2356"/>
      <c r="J1024" s="2356"/>
      <c r="K1024" s="2356"/>
    </row>
    <row r="1025" spans="1:11">
      <c r="A1025" s="2356"/>
      <c r="B1025" s="2356"/>
      <c r="C1025" s="2356"/>
      <c r="D1025" s="2356"/>
      <c r="E1025" s="2356"/>
      <c r="F1025" s="2356"/>
      <c r="G1025" s="2356"/>
      <c r="H1025" s="2356"/>
      <c r="I1025" s="2356"/>
      <c r="J1025" s="2356"/>
      <c r="K1025" s="2356"/>
    </row>
    <row r="1026" spans="1:11">
      <c r="A1026" s="2356"/>
      <c r="B1026" s="2356"/>
      <c r="C1026" s="2356"/>
      <c r="D1026" s="2356"/>
      <c r="E1026" s="2356"/>
      <c r="F1026" s="2356"/>
      <c r="G1026" s="2356"/>
      <c r="H1026" s="2356"/>
      <c r="I1026" s="2356"/>
      <c r="J1026" s="2356"/>
      <c r="K1026" s="2356"/>
    </row>
    <row r="1027" spans="1:11">
      <c r="A1027" s="2356"/>
      <c r="B1027" s="2356"/>
      <c r="C1027" s="2356"/>
      <c r="D1027" s="2356"/>
      <c r="E1027" s="2356"/>
      <c r="F1027" s="2356"/>
      <c r="G1027" s="2356"/>
      <c r="H1027" s="2356"/>
      <c r="I1027" s="2356"/>
      <c r="J1027" s="2356"/>
      <c r="K1027" s="2356"/>
    </row>
    <row r="1028" spans="1:11">
      <c r="A1028" s="2356"/>
      <c r="B1028" s="2356"/>
      <c r="C1028" s="2356"/>
      <c r="D1028" s="2356"/>
      <c r="E1028" s="2356"/>
      <c r="F1028" s="2356"/>
      <c r="G1028" s="2356"/>
      <c r="H1028" s="2356"/>
      <c r="I1028" s="2356"/>
      <c r="J1028" s="2356"/>
      <c r="K1028" s="2356"/>
    </row>
    <row r="1029" spans="1:11">
      <c r="A1029" s="2356"/>
      <c r="B1029" s="2356"/>
      <c r="C1029" s="2356"/>
      <c r="D1029" s="2356"/>
      <c r="E1029" s="2356"/>
      <c r="F1029" s="2356"/>
      <c r="G1029" s="2356"/>
      <c r="H1029" s="2356"/>
      <c r="I1029" s="2356"/>
      <c r="J1029" s="2356"/>
      <c r="K1029" s="2356"/>
    </row>
    <row r="1030" spans="1:11">
      <c r="A1030" s="2356"/>
      <c r="B1030" s="2356"/>
      <c r="C1030" s="2356"/>
      <c r="D1030" s="2356"/>
      <c r="E1030" s="2356"/>
      <c r="F1030" s="2356"/>
      <c r="G1030" s="2356"/>
      <c r="H1030" s="2356"/>
      <c r="I1030" s="2356"/>
      <c r="J1030" s="2356"/>
      <c r="K1030" s="2356"/>
    </row>
    <row r="1031" spans="1:11">
      <c r="A1031" s="2356"/>
      <c r="B1031" s="2356"/>
      <c r="C1031" s="2356"/>
      <c r="D1031" s="2356"/>
      <c r="E1031" s="2356"/>
      <c r="F1031" s="2356"/>
      <c r="G1031" s="2356"/>
      <c r="H1031" s="2356"/>
      <c r="I1031" s="2356"/>
      <c r="J1031" s="2356"/>
      <c r="K1031" s="2356"/>
    </row>
    <row r="1032" spans="1:11">
      <c r="A1032" s="2356"/>
      <c r="B1032" s="2356"/>
      <c r="C1032" s="2356"/>
      <c r="D1032" s="2356"/>
      <c r="E1032" s="2356"/>
      <c r="F1032" s="2356"/>
      <c r="G1032" s="2356"/>
      <c r="H1032" s="2356"/>
      <c r="I1032" s="2356"/>
      <c r="J1032" s="2356"/>
      <c r="K1032" s="2356"/>
    </row>
    <row r="1033" spans="1:11">
      <c r="A1033" s="2356"/>
      <c r="B1033" s="2356"/>
      <c r="C1033" s="2356"/>
      <c r="D1033" s="2356"/>
      <c r="E1033" s="2356"/>
      <c r="F1033" s="2356"/>
      <c r="G1033" s="2356"/>
      <c r="H1033" s="2356"/>
      <c r="I1033" s="2356"/>
      <c r="J1033" s="2356"/>
      <c r="K1033" s="2356"/>
    </row>
    <row r="1034" spans="1:11">
      <c r="A1034" s="2356"/>
      <c r="B1034" s="2356"/>
      <c r="C1034" s="2356"/>
      <c r="D1034" s="2356"/>
      <c r="E1034" s="2356"/>
      <c r="F1034" s="2356"/>
      <c r="G1034" s="2356"/>
      <c r="H1034" s="2356"/>
      <c r="I1034" s="2356"/>
      <c r="J1034" s="2356"/>
      <c r="K1034" s="2356"/>
    </row>
    <row r="1035" spans="1:11">
      <c r="A1035" s="2356"/>
      <c r="B1035" s="2356"/>
      <c r="C1035" s="2356"/>
      <c r="D1035" s="2356"/>
      <c r="E1035" s="2356"/>
      <c r="F1035" s="2356"/>
      <c r="G1035" s="2356"/>
      <c r="H1035" s="2356"/>
      <c r="I1035" s="2356"/>
      <c r="J1035" s="2356"/>
      <c r="K1035" s="2356"/>
    </row>
    <row r="1036" spans="1:11">
      <c r="A1036" s="2356"/>
      <c r="B1036" s="2356"/>
      <c r="C1036" s="2356"/>
      <c r="D1036" s="2356"/>
      <c r="E1036" s="2356"/>
      <c r="F1036" s="2356"/>
      <c r="G1036" s="2356"/>
      <c r="H1036" s="2356"/>
      <c r="I1036" s="2356"/>
      <c r="J1036" s="2356"/>
      <c r="K1036" s="2356"/>
    </row>
    <row r="1037" spans="1:11">
      <c r="A1037" s="2356"/>
      <c r="B1037" s="2356"/>
      <c r="C1037" s="2356"/>
      <c r="D1037" s="2356"/>
      <c r="E1037" s="2356"/>
      <c r="F1037" s="2356"/>
      <c r="G1037" s="2356"/>
      <c r="H1037" s="2356"/>
      <c r="I1037" s="2356"/>
      <c r="J1037" s="2356"/>
      <c r="K1037" s="2356"/>
    </row>
    <row r="1038" spans="1:11">
      <c r="A1038" s="2356"/>
      <c r="B1038" s="2356"/>
      <c r="C1038" s="2356"/>
      <c r="D1038" s="2356"/>
      <c r="E1038" s="2356"/>
      <c r="F1038" s="2356"/>
      <c r="G1038" s="2356"/>
      <c r="H1038" s="2356"/>
      <c r="I1038" s="2356"/>
      <c r="J1038" s="2356"/>
      <c r="K1038" s="2356"/>
    </row>
    <row r="1039" spans="1:11">
      <c r="A1039" s="2356"/>
      <c r="B1039" s="2356"/>
      <c r="C1039" s="2356"/>
      <c r="D1039" s="2356"/>
      <c r="E1039" s="2356"/>
      <c r="F1039" s="2356"/>
      <c r="G1039" s="2356"/>
      <c r="H1039" s="2356"/>
      <c r="I1039" s="2356"/>
      <c r="J1039" s="2356"/>
      <c r="K1039" s="2356"/>
    </row>
    <row r="1040" spans="1:11">
      <c r="A1040" s="2356"/>
      <c r="B1040" s="2356"/>
      <c r="C1040" s="2356"/>
      <c r="D1040" s="2356"/>
      <c r="E1040" s="2356"/>
      <c r="F1040" s="2356"/>
      <c r="G1040" s="2356"/>
      <c r="H1040" s="2356"/>
      <c r="I1040" s="2356"/>
      <c r="J1040" s="2356"/>
      <c r="K1040" s="2356"/>
    </row>
    <row r="1041" spans="1:11">
      <c r="A1041" s="2356"/>
      <c r="B1041" s="2356"/>
      <c r="C1041" s="2356"/>
      <c r="D1041" s="2356"/>
      <c r="E1041" s="2356"/>
      <c r="F1041" s="2356"/>
      <c r="G1041" s="2356"/>
      <c r="H1041" s="2356"/>
      <c r="I1041" s="2356"/>
      <c r="J1041" s="2356"/>
      <c r="K1041" s="2356"/>
    </row>
    <row r="1042" spans="1:11">
      <c r="A1042" s="2356"/>
      <c r="B1042" s="2356"/>
      <c r="C1042" s="2356"/>
      <c r="D1042" s="2356"/>
      <c r="E1042" s="2356"/>
      <c r="F1042" s="2356"/>
      <c r="G1042" s="2356"/>
      <c r="H1042" s="2356"/>
      <c r="I1042" s="2356"/>
      <c r="J1042" s="2356"/>
      <c r="K1042" s="2356"/>
    </row>
    <row r="1043" spans="1:11">
      <c r="A1043" s="2356"/>
      <c r="B1043" s="2356"/>
      <c r="C1043" s="2356"/>
      <c r="D1043" s="2356"/>
      <c r="E1043" s="2356"/>
      <c r="F1043" s="2356"/>
      <c r="G1043" s="2356"/>
      <c r="H1043" s="2356"/>
      <c r="I1043" s="2356"/>
      <c r="J1043" s="2356"/>
      <c r="K1043" s="2356"/>
    </row>
    <row r="1044" spans="1:11">
      <c r="A1044" s="2356"/>
      <c r="B1044" s="2356"/>
      <c r="C1044" s="2356"/>
      <c r="D1044" s="2356"/>
      <c r="E1044" s="2356"/>
      <c r="F1044" s="2356"/>
      <c r="G1044" s="2356"/>
      <c r="H1044" s="2356"/>
      <c r="I1044" s="2356"/>
      <c r="J1044" s="2356"/>
      <c r="K1044" s="2356"/>
    </row>
    <row r="1045" spans="1:11">
      <c r="A1045" s="2356"/>
      <c r="B1045" s="2356"/>
      <c r="C1045" s="2356"/>
      <c r="D1045" s="2356"/>
      <c r="E1045" s="2356"/>
      <c r="F1045" s="2356"/>
      <c r="G1045" s="2356"/>
      <c r="H1045" s="2356"/>
      <c r="I1045" s="2356"/>
      <c r="J1045" s="2356"/>
      <c r="K1045" s="2356"/>
    </row>
    <row r="1046" spans="1:11">
      <c r="A1046" s="2356"/>
      <c r="B1046" s="2356"/>
      <c r="C1046" s="2356"/>
      <c r="D1046" s="2356"/>
      <c r="E1046" s="2356"/>
      <c r="F1046" s="2356"/>
      <c r="G1046" s="2356"/>
      <c r="H1046" s="2356"/>
      <c r="I1046" s="2356"/>
      <c r="J1046" s="2356"/>
      <c r="K1046" s="2356"/>
    </row>
    <row r="1047" spans="1:11">
      <c r="A1047" s="2356"/>
      <c r="B1047" s="2356"/>
      <c r="C1047" s="2356"/>
      <c r="D1047" s="2356"/>
      <c r="E1047" s="2356"/>
      <c r="F1047" s="2356"/>
      <c r="G1047" s="2356"/>
      <c r="H1047" s="2356"/>
      <c r="I1047" s="2356"/>
      <c r="J1047" s="2356"/>
      <c r="K1047" s="2356"/>
    </row>
    <row r="1048" spans="1:11">
      <c r="A1048" s="2356"/>
      <c r="B1048" s="2356"/>
      <c r="C1048" s="2356"/>
      <c r="D1048" s="2356"/>
      <c r="E1048" s="2356"/>
      <c r="F1048" s="2356"/>
      <c r="G1048" s="2356"/>
      <c r="H1048" s="2356"/>
      <c r="I1048" s="2356"/>
      <c r="J1048" s="2356"/>
      <c r="K1048" s="2356"/>
    </row>
    <row r="1049" spans="1:11">
      <c r="A1049" s="2356"/>
      <c r="B1049" s="2356"/>
      <c r="C1049" s="2356"/>
      <c r="D1049" s="2356"/>
      <c r="E1049" s="2356"/>
      <c r="F1049" s="2356"/>
      <c r="G1049" s="2356"/>
      <c r="H1049" s="2356"/>
      <c r="I1049" s="2356"/>
      <c r="J1049" s="2356"/>
      <c r="K1049" s="2356"/>
    </row>
    <row r="1050" spans="1:11">
      <c r="A1050" s="2356"/>
      <c r="B1050" s="2356"/>
      <c r="C1050" s="2356"/>
      <c r="D1050" s="2356"/>
      <c r="E1050" s="2356"/>
      <c r="F1050" s="2356"/>
      <c r="G1050" s="2356"/>
      <c r="H1050" s="2356"/>
      <c r="I1050" s="2356"/>
      <c r="J1050" s="2356"/>
      <c r="K1050" s="2356"/>
    </row>
    <row r="1051" spans="1:11">
      <c r="A1051" s="2356"/>
      <c r="B1051" s="2356"/>
      <c r="C1051" s="2356"/>
      <c r="D1051" s="2356"/>
      <c r="E1051" s="2356"/>
      <c r="F1051" s="2356"/>
      <c r="G1051" s="2356"/>
      <c r="H1051" s="2356"/>
      <c r="I1051" s="2356"/>
      <c r="J1051" s="2356"/>
      <c r="K1051" s="2356"/>
    </row>
    <row r="1052" spans="1:11">
      <c r="A1052" s="2356"/>
      <c r="B1052" s="2356"/>
      <c r="C1052" s="2356"/>
      <c r="D1052" s="2356"/>
      <c r="E1052" s="2356"/>
      <c r="F1052" s="2356"/>
      <c r="G1052" s="2356"/>
      <c r="H1052" s="2356"/>
      <c r="I1052" s="2356"/>
      <c r="J1052" s="2356"/>
      <c r="K1052" s="2356"/>
    </row>
    <row r="1053" spans="1:11">
      <c r="A1053" s="2356"/>
      <c r="B1053" s="2356"/>
      <c r="C1053" s="2356"/>
      <c r="D1053" s="2356"/>
      <c r="E1053" s="2356"/>
      <c r="F1053" s="2356"/>
      <c r="G1053" s="2356"/>
      <c r="H1053" s="2356"/>
      <c r="I1053" s="2356"/>
      <c r="J1053" s="2356"/>
      <c r="K1053" s="2356"/>
    </row>
    <row r="1054" spans="1:11">
      <c r="A1054" s="2356"/>
      <c r="B1054" s="2356"/>
      <c r="C1054" s="2356"/>
      <c r="D1054" s="2356"/>
      <c r="E1054" s="2356"/>
      <c r="F1054" s="2356"/>
      <c r="G1054" s="2356"/>
      <c r="H1054" s="2356"/>
      <c r="I1054" s="2356"/>
      <c r="J1054" s="2356"/>
      <c r="K1054" s="2356"/>
    </row>
    <row r="1055" spans="1:11">
      <c r="A1055" s="2356"/>
      <c r="B1055" s="2356"/>
      <c r="C1055" s="2356"/>
      <c r="D1055" s="2356"/>
      <c r="E1055" s="2356"/>
      <c r="F1055" s="2356"/>
      <c r="G1055" s="2356"/>
      <c r="H1055" s="2356"/>
      <c r="I1055" s="2356"/>
      <c r="J1055" s="2356"/>
      <c r="K1055" s="2356"/>
    </row>
    <row r="1056" spans="1:11">
      <c r="A1056" s="2356"/>
      <c r="B1056" s="2356"/>
      <c r="C1056" s="2356"/>
      <c r="D1056" s="2356"/>
      <c r="E1056" s="2356"/>
      <c r="F1056" s="2356"/>
      <c r="G1056" s="2356"/>
      <c r="H1056" s="2356"/>
      <c r="I1056" s="2356"/>
      <c r="J1056" s="2356"/>
      <c r="K1056" s="2356"/>
    </row>
    <row r="1057" spans="1:11">
      <c r="A1057" s="2356"/>
      <c r="B1057" s="2356"/>
      <c r="C1057" s="2356"/>
      <c r="D1057" s="2356"/>
      <c r="E1057" s="2356"/>
      <c r="F1057" s="2356"/>
      <c r="G1057" s="2356"/>
      <c r="H1057" s="2356"/>
      <c r="I1057" s="2356"/>
      <c r="J1057" s="2356"/>
      <c r="K1057" s="2356"/>
    </row>
    <row r="1058" spans="1:11">
      <c r="A1058" s="2356"/>
      <c r="B1058" s="2356"/>
      <c r="C1058" s="2356"/>
      <c r="D1058" s="2356"/>
      <c r="E1058" s="2356"/>
      <c r="F1058" s="2356"/>
      <c r="G1058" s="2356"/>
      <c r="H1058" s="2356"/>
      <c r="I1058" s="2356"/>
      <c r="J1058" s="2356"/>
      <c r="K1058" s="2356"/>
    </row>
    <row r="1059" spans="1:11">
      <c r="A1059" s="2356"/>
      <c r="B1059" s="2356"/>
      <c r="C1059" s="2356"/>
      <c r="D1059" s="2356"/>
      <c r="E1059" s="2356"/>
      <c r="F1059" s="2356"/>
      <c r="G1059" s="2356"/>
      <c r="H1059" s="2356"/>
      <c r="I1059" s="2356"/>
      <c r="J1059" s="2356"/>
      <c r="K1059" s="2356"/>
    </row>
    <row r="1060" spans="1:11">
      <c r="A1060" s="2356"/>
      <c r="B1060" s="2356"/>
      <c r="C1060" s="2356"/>
      <c r="D1060" s="2356"/>
      <c r="E1060" s="2356"/>
      <c r="F1060" s="2356"/>
      <c r="G1060" s="2356"/>
      <c r="H1060" s="2356"/>
      <c r="I1060" s="2356"/>
      <c r="J1060" s="2356"/>
      <c r="K1060" s="2356"/>
    </row>
    <row r="1061" spans="1:11">
      <c r="A1061" s="2356"/>
      <c r="B1061" s="2356"/>
      <c r="C1061" s="2356"/>
      <c r="D1061" s="2356"/>
      <c r="E1061" s="2356"/>
      <c r="F1061" s="2356"/>
      <c r="G1061" s="2356"/>
      <c r="H1061" s="2356"/>
      <c r="I1061" s="2356"/>
      <c r="J1061" s="2356"/>
      <c r="K1061" s="2356"/>
    </row>
    <row r="1062" spans="1:11">
      <c r="A1062" s="2356"/>
      <c r="B1062" s="2356"/>
      <c r="C1062" s="2356"/>
      <c r="D1062" s="2356"/>
      <c r="E1062" s="2356"/>
      <c r="F1062" s="2356"/>
      <c r="G1062" s="2356"/>
      <c r="H1062" s="2356"/>
      <c r="I1062" s="2356"/>
      <c r="J1062" s="2356"/>
      <c r="K1062" s="2356"/>
    </row>
    <row r="1063" spans="1:11">
      <c r="A1063" s="2356"/>
      <c r="B1063" s="2356"/>
      <c r="C1063" s="2356"/>
      <c r="D1063" s="2356"/>
      <c r="E1063" s="2356"/>
      <c r="F1063" s="2356"/>
      <c r="G1063" s="2356"/>
      <c r="H1063" s="2356"/>
      <c r="I1063" s="2356"/>
      <c r="J1063" s="2356"/>
      <c r="K1063" s="2356"/>
    </row>
    <row r="1064" spans="1:11">
      <c r="A1064" s="2356"/>
      <c r="B1064" s="2356"/>
      <c r="C1064" s="2356"/>
      <c r="D1064" s="2356"/>
      <c r="E1064" s="2356"/>
      <c r="F1064" s="2356"/>
      <c r="G1064" s="2356"/>
      <c r="H1064" s="2356"/>
      <c r="I1064" s="2356"/>
      <c r="J1064" s="2356"/>
      <c r="K1064" s="2356"/>
    </row>
    <row r="1065" spans="1:11">
      <c r="A1065" s="2356"/>
      <c r="B1065" s="2356"/>
      <c r="C1065" s="2356"/>
      <c r="D1065" s="2356"/>
      <c r="E1065" s="2356"/>
      <c r="F1065" s="2356"/>
      <c r="G1065" s="2356"/>
      <c r="H1065" s="2356"/>
      <c r="I1065" s="2356"/>
      <c r="J1065" s="2356"/>
      <c r="K1065" s="2356"/>
    </row>
    <row r="1066" spans="1:11">
      <c r="A1066" s="2356"/>
      <c r="B1066" s="2356"/>
      <c r="C1066" s="2356"/>
      <c r="D1066" s="2356"/>
      <c r="E1066" s="2356"/>
      <c r="F1066" s="2356"/>
      <c r="G1066" s="2356"/>
      <c r="H1066" s="2356"/>
      <c r="I1066" s="2356"/>
      <c r="J1066" s="2356"/>
      <c r="K1066" s="2356"/>
    </row>
    <row r="1067" spans="1:11">
      <c r="A1067" s="2356"/>
      <c r="B1067" s="2356"/>
      <c r="C1067" s="2356"/>
      <c r="D1067" s="2356"/>
      <c r="E1067" s="2356"/>
      <c r="F1067" s="2356"/>
      <c r="G1067" s="2356"/>
      <c r="H1067" s="2356"/>
      <c r="I1067" s="2356"/>
      <c r="J1067" s="2356"/>
      <c r="K1067" s="2356"/>
    </row>
    <row r="1068" spans="1:11">
      <c r="A1068" s="2356"/>
      <c r="B1068" s="2356"/>
      <c r="C1068" s="2356"/>
      <c r="D1068" s="2356"/>
      <c r="E1068" s="2356"/>
      <c r="F1068" s="2356"/>
      <c r="G1068" s="2356"/>
      <c r="H1068" s="2356"/>
      <c r="I1068" s="2356"/>
      <c r="J1068" s="2356"/>
      <c r="K1068" s="2356"/>
    </row>
    <row r="1069" spans="1:11">
      <c r="A1069" s="2356"/>
      <c r="B1069" s="2356"/>
      <c r="C1069" s="2356"/>
      <c r="D1069" s="2356"/>
      <c r="E1069" s="2356"/>
      <c r="F1069" s="2356"/>
      <c r="G1069" s="2356"/>
      <c r="H1069" s="2356"/>
      <c r="I1069" s="2356"/>
      <c r="J1069" s="2356"/>
      <c r="K1069" s="2356"/>
    </row>
    <row r="1070" spans="1:11">
      <c r="A1070" s="2356"/>
      <c r="B1070" s="2356"/>
      <c r="C1070" s="2356"/>
      <c r="D1070" s="2356"/>
      <c r="E1070" s="2356"/>
      <c r="F1070" s="2356"/>
      <c r="G1070" s="2356"/>
      <c r="H1070" s="2356"/>
      <c r="I1070" s="2356"/>
      <c r="J1070" s="2356"/>
      <c r="K1070" s="2356"/>
    </row>
    <row r="1071" spans="1:11">
      <c r="A1071" s="2356"/>
      <c r="B1071" s="2356"/>
      <c r="C1071" s="2356"/>
      <c r="D1071" s="2356"/>
      <c r="E1071" s="2356"/>
      <c r="F1071" s="2356"/>
      <c r="G1071" s="2356"/>
      <c r="H1071" s="2356"/>
      <c r="I1071" s="2356"/>
      <c r="J1071" s="2356"/>
      <c r="K1071" s="2356"/>
    </row>
    <row r="1072" spans="1:11">
      <c r="A1072" s="2356"/>
      <c r="B1072" s="2356"/>
      <c r="C1072" s="2356"/>
      <c r="D1072" s="2356"/>
      <c r="E1072" s="2356"/>
      <c r="F1072" s="2356"/>
      <c r="G1072" s="2356"/>
      <c r="H1072" s="2356"/>
      <c r="I1072" s="2356"/>
      <c r="J1072" s="2356"/>
      <c r="K1072" s="2356"/>
    </row>
    <row r="1073" spans="1:11">
      <c r="A1073" s="2356"/>
      <c r="B1073" s="2356"/>
      <c r="C1073" s="2356"/>
      <c r="D1073" s="2356"/>
      <c r="E1073" s="2356"/>
      <c r="F1073" s="2356"/>
      <c r="G1073" s="2356"/>
      <c r="H1073" s="2356"/>
      <c r="I1073" s="2356"/>
      <c r="J1073" s="2356"/>
      <c r="K1073" s="2356"/>
    </row>
    <row r="1074" spans="1:11">
      <c r="A1074" s="2356"/>
      <c r="B1074" s="2356"/>
      <c r="C1074" s="2356"/>
      <c r="D1074" s="2356"/>
      <c r="E1074" s="2356"/>
      <c r="F1074" s="2356"/>
      <c r="G1074" s="2356"/>
      <c r="H1074" s="2356"/>
      <c r="I1074" s="2356"/>
      <c r="J1074" s="2356"/>
      <c r="K1074" s="2356"/>
    </row>
    <row r="1075" spans="1:11">
      <c r="A1075" s="2356"/>
      <c r="B1075" s="2356"/>
      <c r="C1075" s="2356"/>
      <c r="D1075" s="2356"/>
      <c r="E1075" s="2356"/>
      <c r="F1075" s="2356"/>
      <c r="G1075" s="2356"/>
      <c r="H1075" s="2356"/>
      <c r="I1075" s="2356"/>
      <c r="J1075" s="2356"/>
      <c r="K1075" s="2356"/>
    </row>
    <row r="1076" spans="1:11">
      <c r="A1076" s="2356"/>
      <c r="B1076" s="2356"/>
      <c r="C1076" s="2356"/>
      <c r="D1076" s="2356"/>
      <c r="E1076" s="2356"/>
      <c r="F1076" s="2356"/>
      <c r="G1076" s="2356"/>
      <c r="H1076" s="2356"/>
      <c r="I1076" s="2356"/>
      <c r="J1076" s="2356"/>
      <c r="K1076" s="2356"/>
    </row>
    <row r="1077" spans="1:11">
      <c r="A1077" s="2356"/>
      <c r="B1077" s="2356"/>
      <c r="C1077" s="2356"/>
      <c r="D1077" s="2356"/>
      <c r="E1077" s="2356"/>
      <c r="F1077" s="2356"/>
      <c r="G1077" s="2356"/>
      <c r="H1077" s="2356"/>
      <c r="I1077" s="2356"/>
      <c r="J1077" s="2356"/>
      <c r="K1077" s="2356"/>
    </row>
    <row r="1078" spans="1:11">
      <c r="A1078" s="2356"/>
      <c r="B1078" s="2356"/>
      <c r="C1078" s="2356"/>
      <c r="D1078" s="2356"/>
      <c r="E1078" s="2356"/>
      <c r="F1078" s="2356"/>
      <c r="G1078" s="2356"/>
      <c r="H1078" s="2356"/>
      <c r="I1078" s="2356"/>
      <c r="J1078" s="2356"/>
      <c r="K1078" s="2356"/>
    </row>
    <row r="1079" spans="1:11">
      <c r="A1079" s="2356"/>
      <c r="B1079" s="2356"/>
      <c r="C1079" s="2356"/>
      <c r="D1079" s="2356"/>
      <c r="E1079" s="2356"/>
      <c r="F1079" s="2356"/>
      <c r="G1079" s="2356"/>
      <c r="H1079" s="2356"/>
      <c r="I1079" s="2356"/>
      <c r="J1079" s="2356"/>
      <c r="K1079" s="2356"/>
    </row>
    <row r="1080" spans="1:11">
      <c r="A1080" s="2356"/>
      <c r="B1080" s="2356"/>
      <c r="C1080" s="2356"/>
      <c r="D1080" s="2356"/>
      <c r="E1080" s="2356"/>
      <c r="F1080" s="2356"/>
      <c r="G1080" s="2356"/>
      <c r="H1080" s="2356"/>
      <c r="I1080" s="2356"/>
      <c r="J1080" s="2356"/>
      <c r="K1080" s="2356"/>
    </row>
    <row r="1081" spans="1:11">
      <c r="A1081" s="2356"/>
      <c r="B1081" s="2356"/>
      <c r="C1081" s="2356"/>
      <c r="D1081" s="2356"/>
      <c r="E1081" s="2356"/>
      <c r="F1081" s="2356"/>
      <c r="G1081" s="2356"/>
      <c r="H1081" s="2356"/>
      <c r="I1081" s="2356"/>
      <c r="J1081" s="2356"/>
      <c r="K1081" s="2356"/>
    </row>
    <row r="1082" spans="1:11">
      <c r="A1082" s="2356"/>
      <c r="B1082" s="2356"/>
      <c r="C1082" s="2356"/>
      <c r="D1082" s="2356"/>
      <c r="E1082" s="2356"/>
      <c r="F1082" s="2356"/>
      <c r="G1082" s="2356"/>
      <c r="H1082" s="2356"/>
      <c r="I1082" s="2356"/>
      <c r="J1082" s="2356"/>
      <c r="K1082" s="2356"/>
    </row>
    <row r="1083" spans="1:11">
      <c r="A1083" s="2356"/>
      <c r="B1083" s="2356"/>
      <c r="C1083" s="2356"/>
      <c r="D1083" s="2356"/>
      <c r="E1083" s="2356"/>
      <c r="F1083" s="2356"/>
      <c r="G1083" s="2356"/>
      <c r="H1083" s="2356"/>
      <c r="I1083" s="2356"/>
      <c r="J1083" s="2356"/>
      <c r="K1083" s="2356"/>
    </row>
    <row r="1084" spans="1:11">
      <c r="A1084" s="2356"/>
      <c r="B1084" s="2356"/>
      <c r="C1084" s="2356"/>
      <c r="D1084" s="2356"/>
      <c r="E1084" s="2356"/>
      <c r="F1084" s="2356"/>
      <c r="G1084" s="2356"/>
      <c r="H1084" s="2356"/>
      <c r="I1084" s="2356"/>
      <c r="J1084" s="2356"/>
      <c r="K1084" s="2356"/>
    </row>
    <row r="1085" spans="1:11">
      <c r="A1085" s="2356"/>
      <c r="B1085" s="2356"/>
      <c r="C1085" s="2356"/>
      <c r="D1085" s="2356"/>
      <c r="E1085" s="2356"/>
      <c r="F1085" s="2356"/>
      <c r="G1085" s="2356"/>
      <c r="H1085" s="2356"/>
      <c r="I1085" s="2356"/>
      <c r="J1085" s="2356"/>
      <c r="K1085" s="2356"/>
    </row>
    <row r="1086" spans="1:11">
      <c r="A1086" s="2356"/>
      <c r="B1086" s="2356"/>
      <c r="C1086" s="2356"/>
      <c r="D1086" s="2356"/>
      <c r="E1086" s="2356"/>
      <c r="F1086" s="2356"/>
      <c r="G1086" s="2356"/>
      <c r="H1086" s="2356"/>
      <c r="I1086" s="2356"/>
      <c r="J1086" s="2356"/>
      <c r="K1086" s="2356"/>
    </row>
    <row r="1087" spans="1:11">
      <c r="A1087" s="2356"/>
      <c r="B1087" s="2356"/>
      <c r="C1087" s="2356"/>
      <c r="D1087" s="2356"/>
      <c r="E1087" s="2356"/>
      <c r="F1087" s="2356"/>
      <c r="G1087" s="2356"/>
      <c r="H1087" s="2356"/>
      <c r="I1087" s="2356"/>
      <c r="J1087" s="2356"/>
      <c r="K1087" s="2356"/>
    </row>
    <row r="1088" spans="1:11">
      <c r="A1088" s="2356"/>
      <c r="B1088" s="2356"/>
      <c r="C1088" s="2356"/>
      <c r="D1088" s="2356"/>
      <c r="E1088" s="2356"/>
      <c r="F1088" s="2356"/>
      <c r="G1088" s="2356"/>
      <c r="H1088" s="2356"/>
      <c r="I1088" s="2356"/>
      <c r="J1088" s="2356"/>
      <c r="K1088" s="2356"/>
    </row>
    <row r="1089" spans="1:11">
      <c r="A1089" s="2356"/>
      <c r="B1089" s="2356"/>
      <c r="C1089" s="2356"/>
      <c r="D1089" s="2356"/>
      <c r="E1089" s="2356"/>
      <c r="F1089" s="2356"/>
      <c r="G1089" s="2356"/>
      <c r="H1089" s="2356"/>
      <c r="I1089" s="2356"/>
      <c r="J1089" s="2356"/>
      <c r="K1089" s="2356"/>
    </row>
    <row r="1090" spans="1:11">
      <c r="A1090" s="2356"/>
      <c r="B1090" s="2356"/>
      <c r="C1090" s="2356"/>
      <c r="D1090" s="2356"/>
      <c r="E1090" s="2356"/>
      <c r="F1090" s="2356"/>
      <c r="G1090" s="2356"/>
      <c r="H1090" s="2356"/>
      <c r="I1090" s="2356"/>
      <c r="J1090" s="2356"/>
      <c r="K1090" s="2356"/>
    </row>
    <row r="1091" spans="1:11">
      <c r="A1091" s="2356"/>
      <c r="B1091" s="2356"/>
      <c r="C1091" s="2356"/>
      <c r="D1091" s="2356"/>
      <c r="E1091" s="2356"/>
      <c r="F1091" s="2356"/>
      <c r="G1091" s="2356"/>
      <c r="H1091" s="2356"/>
      <c r="I1091" s="2356"/>
      <c r="J1091" s="2356"/>
      <c r="K1091" s="2356"/>
    </row>
    <row r="1092" spans="1:11">
      <c r="A1092" s="2356"/>
      <c r="B1092" s="2356"/>
      <c r="C1092" s="2356"/>
      <c r="D1092" s="2356"/>
      <c r="E1092" s="2356"/>
      <c r="F1092" s="2356"/>
      <c r="G1092" s="2356"/>
      <c r="H1092" s="2356"/>
      <c r="I1092" s="2356"/>
      <c r="J1092" s="2356"/>
      <c r="K1092" s="2356"/>
    </row>
    <row r="1093" spans="1:11">
      <c r="A1093" s="2356"/>
      <c r="B1093" s="2356"/>
      <c r="C1093" s="2356"/>
      <c r="D1093" s="2356"/>
      <c r="E1093" s="2356"/>
      <c r="F1093" s="2356"/>
      <c r="G1093" s="2356"/>
      <c r="H1093" s="2356"/>
      <c r="I1093" s="2356"/>
      <c r="J1093" s="2356"/>
      <c r="K1093" s="2356"/>
    </row>
    <row r="1094" spans="1:11">
      <c r="A1094" s="2356"/>
      <c r="B1094" s="2356"/>
      <c r="C1094" s="2356"/>
      <c r="D1094" s="2356"/>
      <c r="E1094" s="2356"/>
      <c r="F1094" s="2356"/>
      <c r="G1094" s="2356"/>
      <c r="H1094" s="2356"/>
      <c r="I1094" s="2356"/>
      <c r="J1094" s="2356"/>
      <c r="K1094" s="2356"/>
    </row>
    <row r="1095" spans="1:11">
      <c r="A1095" s="2356"/>
      <c r="B1095" s="2356"/>
      <c r="C1095" s="2356"/>
      <c r="D1095" s="2356"/>
      <c r="E1095" s="2356"/>
      <c r="F1095" s="2356"/>
      <c r="G1095" s="2356"/>
      <c r="H1095" s="2356"/>
      <c r="I1095" s="2356"/>
      <c r="J1095" s="2356"/>
      <c r="K1095" s="2356"/>
    </row>
    <row r="1096" spans="1:11">
      <c r="A1096" s="2356"/>
      <c r="B1096" s="2356"/>
      <c r="C1096" s="2356"/>
      <c r="D1096" s="2356"/>
      <c r="E1096" s="2356"/>
      <c r="F1096" s="2356"/>
      <c r="G1096" s="2356"/>
      <c r="H1096" s="2356"/>
      <c r="I1096" s="2356"/>
      <c r="J1096" s="2356"/>
      <c r="K1096" s="2356"/>
    </row>
    <row r="1097" spans="1:11">
      <c r="A1097" s="2356"/>
      <c r="B1097" s="2356"/>
      <c r="C1097" s="2356"/>
      <c r="D1097" s="2356"/>
      <c r="E1097" s="2356"/>
      <c r="F1097" s="2356"/>
      <c r="G1097" s="2356"/>
      <c r="H1097" s="2356"/>
      <c r="I1097" s="2356"/>
      <c r="J1097" s="2356"/>
      <c r="K1097" s="2356"/>
    </row>
    <row r="1098" spans="1:11">
      <c r="A1098" s="2356"/>
      <c r="B1098" s="2356"/>
      <c r="C1098" s="2356"/>
      <c r="D1098" s="2356"/>
      <c r="E1098" s="2356"/>
      <c r="F1098" s="2356"/>
      <c r="G1098" s="2356"/>
      <c r="H1098" s="2356"/>
      <c r="I1098" s="2356"/>
      <c r="J1098" s="2356"/>
      <c r="K1098" s="2356"/>
    </row>
  </sheetData>
  <mergeCells count="1">
    <mergeCell ref="A3:A4"/>
  </mergeCells>
  <phoneticPr fontId="8" type="noConversion"/>
  <pageMargins left="0.51181102362204722" right="0.35433070866141736" top="0.39370078740157483" bottom="0.27559055118110237" header="0.15748031496062992" footer="0.23622047244094491"/>
  <pageSetup paperSize="9" scale="55" orientation="portrait" r:id="rId1"/>
  <headerFooter alignWithMargins="0">
    <oddFooter>&amp;C&amp;P/&amp;N&amp;R&amp;A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A1:AG38"/>
  <sheetViews>
    <sheetView view="pageBreakPreview" zoomScaleNormal="100" zoomScaleSheetLayoutView="100" workbookViewId="0">
      <selection activeCell="A38" sqref="A38:B38"/>
    </sheetView>
  </sheetViews>
  <sheetFormatPr defaultColWidth="15.625" defaultRowHeight="15.75"/>
  <cols>
    <col min="1" max="1" width="5.625" style="1218" customWidth="1"/>
    <col min="2" max="22" width="15.625" style="1218"/>
    <col min="23" max="23" width="17.375" style="1218" customWidth="1"/>
    <col min="24" max="16384" width="15.625" style="1218"/>
  </cols>
  <sheetData>
    <row r="1" spans="1:33" ht="16.5">
      <c r="A1" s="1215" t="str">
        <f>+封面!A3&amp;" "&amp;封面!A2</f>
        <v xml:space="preserve">        保險股份有限公司(○○分公司) 年度(月、季、半年)報表</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7"/>
    </row>
    <row r="2" spans="1:33" ht="16.5">
      <c r="A2" s="1856" t="s">
        <v>4027</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C2" s="1216"/>
      <c r="AD2" s="1216"/>
      <c r="AE2" s="1216"/>
      <c r="AF2" s="1220" t="s">
        <v>4028</v>
      </c>
      <c r="AG2" s="1217"/>
    </row>
    <row r="3" spans="1:33" ht="15.6" customHeight="1">
      <c r="A3" s="3168" t="s">
        <v>4029</v>
      </c>
      <c r="B3" s="3168" t="s">
        <v>4030</v>
      </c>
      <c r="C3" s="3168"/>
      <c r="D3" s="3168"/>
      <c r="E3" s="3168"/>
      <c r="F3" s="3168" t="s">
        <v>4031</v>
      </c>
      <c r="G3" s="3168"/>
      <c r="H3" s="3168"/>
      <c r="I3" s="3168"/>
      <c r="J3" s="3168"/>
      <c r="K3" s="3168" t="s">
        <v>4032</v>
      </c>
      <c r="L3" s="3168" t="s">
        <v>4033</v>
      </c>
      <c r="M3" s="3168" t="s">
        <v>4034</v>
      </c>
      <c r="N3" s="3168" t="s">
        <v>4035</v>
      </c>
      <c r="O3" s="3168" t="s">
        <v>4036</v>
      </c>
      <c r="P3" s="3168" t="s">
        <v>4037</v>
      </c>
      <c r="Q3" s="3168" t="s">
        <v>4038</v>
      </c>
      <c r="R3" s="3168" t="s">
        <v>4039</v>
      </c>
      <c r="S3" s="3168" t="s">
        <v>4040</v>
      </c>
      <c r="T3" s="3168" t="s">
        <v>4041</v>
      </c>
      <c r="U3" s="3168" t="s">
        <v>4042</v>
      </c>
      <c r="V3" s="3168" t="s">
        <v>4043</v>
      </c>
      <c r="W3" s="3168" t="s">
        <v>4044</v>
      </c>
      <c r="X3" s="3168" t="s">
        <v>4045</v>
      </c>
      <c r="Y3" s="3168" t="s">
        <v>4046</v>
      </c>
      <c r="Z3" s="3168" t="s">
        <v>4047</v>
      </c>
      <c r="AA3" s="3168" t="s">
        <v>4048</v>
      </c>
      <c r="AB3" s="3168" t="s">
        <v>4049</v>
      </c>
      <c r="AC3" s="3168"/>
      <c r="AD3" s="3168" t="s">
        <v>4050</v>
      </c>
      <c r="AE3" s="3168" t="s">
        <v>4051</v>
      </c>
      <c r="AF3" s="3168" t="s">
        <v>4026</v>
      </c>
      <c r="AG3" s="1217"/>
    </row>
    <row r="4" spans="1:33" ht="33">
      <c r="A4" s="3168"/>
      <c r="B4" s="1221" t="s">
        <v>4052</v>
      </c>
      <c r="C4" s="1221" t="s">
        <v>4053</v>
      </c>
      <c r="D4" s="1221" t="s">
        <v>4054</v>
      </c>
      <c r="E4" s="1221" t="s">
        <v>4055</v>
      </c>
      <c r="F4" s="1221" t="s">
        <v>4052</v>
      </c>
      <c r="G4" s="1221" t="s">
        <v>4053</v>
      </c>
      <c r="H4" s="1221" t="s">
        <v>4054</v>
      </c>
      <c r="I4" s="1221" t="s">
        <v>4055</v>
      </c>
      <c r="J4" s="1222" t="s">
        <v>4056</v>
      </c>
      <c r="K4" s="3168"/>
      <c r="L4" s="3168"/>
      <c r="M4" s="3168"/>
      <c r="N4" s="3179"/>
      <c r="O4" s="3179"/>
      <c r="P4" s="3168"/>
      <c r="Q4" s="3168"/>
      <c r="R4" s="3168"/>
      <c r="S4" s="3168"/>
      <c r="T4" s="3168"/>
      <c r="U4" s="3168"/>
      <c r="V4" s="3168"/>
      <c r="W4" s="3168"/>
      <c r="X4" s="3168"/>
      <c r="Y4" s="3168"/>
      <c r="Z4" s="3168"/>
      <c r="AA4" s="3168"/>
      <c r="AB4" s="1221" t="s">
        <v>4057</v>
      </c>
      <c r="AC4" s="1221" t="s">
        <v>4058</v>
      </c>
      <c r="AD4" s="3170"/>
      <c r="AE4" s="3168"/>
      <c r="AF4" s="3170"/>
      <c r="AG4" s="1217"/>
    </row>
    <row r="5" spans="1:33">
      <c r="A5" s="3168"/>
      <c r="B5" s="1223" t="s">
        <v>424</v>
      </c>
      <c r="C5" s="1223" t="s">
        <v>425</v>
      </c>
      <c r="D5" s="1223" t="s">
        <v>171</v>
      </c>
      <c r="E5" s="1223" t="s">
        <v>172</v>
      </c>
      <c r="F5" s="1223" t="s">
        <v>173</v>
      </c>
      <c r="G5" s="1223" t="s">
        <v>174</v>
      </c>
      <c r="H5" s="1223" t="s">
        <v>175</v>
      </c>
      <c r="I5" s="1223" t="s">
        <v>176</v>
      </c>
      <c r="J5" s="1223" t="s">
        <v>177</v>
      </c>
      <c r="K5" s="1223" t="s">
        <v>9</v>
      </c>
      <c r="L5" s="1223" t="s">
        <v>328</v>
      </c>
      <c r="M5" s="1223" t="s">
        <v>718</v>
      </c>
      <c r="N5" s="1223" t="s">
        <v>329</v>
      </c>
      <c r="O5" s="1223" t="s">
        <v>719</v>
      </c>
      <c r="P5" s="1223" t="s">
        <v>742</v>
      </c>
      <c r="Q5" s="1223" t="s">
        <v>421</v>
      </c>
      <c r="R5" s="1223" t="s">
        <v>422</v>
      </c>
      <c r="S5" s="1223" t="s">
        <v>426</v>
      </c>
      <c r="T5" s="1223" t="s">
        <v>427</v>
      </c>
      <c r="U5" s="1223" t="s">
        <v>428</v>
      </c>
      <c r="V5" s="1223" t="s">
        <v>429</v>
      </c>
      <c r="W5" s="1223" t="s">
        <v>430</v>
      </c>
      <c r="X5" s="1223" t="s">
        <v>143</v>
      </c>
      <c r="Y5" s="1223" t="s">
        <v>144</v>
      </c>
      <c r="Z5" s="1223" t="s">
        <v>301</v>
      </c>
      <c r="AA5" s="1223" t="s">
        <v>302</v>
      </c>
      <c r="AB5" s="1223" t="s">
        <v>303</v>
      </c>
      <c r="AC5" s="1223" t="s">
        <v>304</v>
      </c>
      <c r="AD5" s="1223" t="s">
        <v>305</v>
      </c>
      <c r="AE5" s="1223" t="s">
        <v>236</v>
      </c>
      <c r="AF5" s="1223" t="s">
        <v>743</v>
      </c>
      <c r="AG5" s="1217"/>
    </row>
    <row r="6" spans="1:33">
      <c r="A6" s="1224">
        <v>1</v>
      </c>
      <c r="B6" s="1225"/>
      <c r="C6" s="1226"/>
      <c r="D6" s="1226"/>
      <c r="E6" s="1226"/>
      <c r="F6" s="1225"/>
      <c r="G6" s="1226"/>
      <c r="H6" s="1226"/>
      <c r="I6" s="1226"/>
      <c r="J6" s="1226"/>
      <c r="K6" s="1226"/>
      <c r="L6" s="1226"/>
      <c r="M6" s="1226"/>
      <c r="N6" s="1226"/>
      <c r="O6" s="1226"/>
      <c r="P6" s="1226"/>
      <c r="Q6" s="1226"/>
      <c r="R6" s="1226"/>
      <c r="S6" s="1226"/>
      <c r="T6" s="1226"/>
      <c r="U6" s="1226"/>
      <c r="V6" s="1227"/>
      <c r="W6" s="1227"/>
      <c r="X6" s="1226"/>
      <c r="Y6" s="1228"/>
      <c r="Z6" s="1228"/>
      <c r="AA6" s="1228"/>
      <c r="AB6" s="1229"/>
      <c r="AC6" s="1228"/>
      <c r="AD6" s="1227"/>
      <c r="AE6" s="1226"/>
      <c r="AF6" s="1226"/>
      <c r="AG6" s="1217"/>
    </row>
    <row r="7" spans="1:33">
      <c r="A7" s="1224">
        <v>2</v>
      </c>
      <c r="B7" s="1225"/>
      <c r="C7" s="1226"/>
      <c r="D7" s="1226"/>
      <c r="E7" s="1226"/>
      <c r="F7" s="1225"/>
      <c r="G7" s="1226"/>
      <c r="H7" s="1226"/>
      <c r="I7" s="1226"/>
      <c r="J7" s="1226"/>
      <c r="K7" s="1226"/>
      <c r="L7" s="1226"/>
      <c r="M7" s="1226"/>
      <c r="N7" s="1226"/>
      <c r="O7" s="1226"/>
      <c r="P7" s="1226"/>
      <c r="Q7" s="1226"/>
      <c r="R7" s="1226"/>
      <c r="S7" s="1226"/>
      <c r="T7" s="1226"/>
      <c r="U7" s="1226"/>
      <c r="V7" s="1227"/>
      <c r="W7" s="1227"/>
      <c r="X7" s="1226"/>
      <c r="Y7" s="1228"/>
      <c r="Z7" s="1228"/>
      <c r="AA7" s="1228"/>
      <c r="AB7" s="1229"/>
      <c r="AC7" s="1228"/>
      <c r="AD7" s="1227"/>
      <c r="AE7" s="1226"/>
      <c r="AF7" s="1226"/>
      <c r="AG7" s="1217"/>
    </row>
    <row r="8" spans="1:33">
      <c r="A8" s="1224">
        <v>3</v>
      </c>
      <c r="B8" s="1225"/>
      <c r="C8" s="1226"/>
      <c r="D8" s="1226"/>
      <c r="E8" s="1226"/>
      <c r="F8" s="1225"/>
      <c r="G8" s="1226"/>
      <c r="H8" s="1226"/>
      <c r="I8" s="1226"/>
      <c r="J8" s="1226"/>
      <c r="K8" s="1226"/>
      <c r="L8" s="1226"/>
      <c r="M8" s="1226"/>
      <c r="N8" s="1226"/>
      <c r="O8" s="1226"/>
      <c r="P8" s="1226"/>
      <c r="Q8" s="1226"/>
      <c r="R8" s="1226"/>
      <c r="S8" s="1226"/>
      <c r="T8" s="1226"/>
      <c r="U8" s="1226"/>
      <c r="V8" s="1227"/>
      <c r="W8" s="1227"/>
      <c r="X8" s="1226"/>
      <c r="Y8" s="1228"/>
      <c r="Z8" s="1228"/>
      <c r="AA8" s="1228"/>
      <c r="AB8" s="1229"/>
      <c r="AC8" s="1228"/>
      <c r="AD8" s="1227"/>
      <c r="AE8" s="1226"/>
      <c r="AF8" s="1226"/>
      <c r="AG8" s="1217"/>
    </row>
    <row r="9" spans="1:33">
      <c r="A9" s="1224">
        <v>4</v>
      </c>
      <c r="B9" s="1225"/>
      <c r="C9" s="1226"/>
      <c r="D9" s="1226"/>
      <c r="E9" s="1226"/>
      <c r="F9" s="1225"/>
      <c r="G9" s="1226"/>
      <c r="H9" s="1226"/>
      <c r="I9" s="1226"/>
      <c r="J9" s="1226"/>
      <c r="K9" s="1226"/>
      <c r="L9" s="1226"/>
      <c r="M9" s="1226"/>
      <c r="N9" s="1226"/>
      <c r="O9" s="1226"/>
      <c r="P9" s="1226"/>
      <c r="Q9" s="1226"/>
      <c r="R9" s="1226"/>
      <c r="S9" s="1226"/>
      <c r="T9" s="1226"/>
      <c r="U9" s="1226"/>
      <c r="V9" s="1227"/>
      <c r="W9" s="1227"/>
      <c r="X9" s="1226"/>
      <c r="Y9" s="1228"/>
      <c r="Z9" s="1228"/>
      <c r="AA9" s="1228"/>
      <c r="AB9" s="1229"/>
      <c r="AC9" s="1228"/>
      <c r="AD9" s="1227"/>
      <c r="AE9" s="1226"/>
      <c r="AF9" s="1226"/>
      <c r="AG9" s="1217"/>
    </row>
    <row r="10" spans="1:33">
      <c r="A10" s="1224">
        <v>5</v>
      </c>
      <c r="B10" s="1225"/>
      <c r="C10" s="1226"/>
      <c r="D10" s="1226"/>
      <c r="E10" s="1226"/>
      <c r="F10" s="1225"/>
      <c r="G10" s="1226"/>
      <c r="H10" s="1226"/>
      <c r="I10" s="1226"/>
      <c r="J10" s="1226"/>
      <c r="K10" s="1226"/>
      <c r="L10" s="1226"/>
      <c r="M10" s="1226"/>
      <c r="N10" s="1226"/>
      <c r="O10" s="1226"/>
      <c r="P10" s="1226"/>
      <c r="Q10" s="1226"/>
      <c r="R10" s="1226"/>
      <c r="S10" s="1226"/>
      <c r="T10" s="1226"/>
      <c r="U10" s="1226"/>
      <c r="V10" s="1227"/>
      <c r="W10" s="1227"/>
      <c r="X10" s="1226"/>
      <c r="Y10" s="1228"/>
      <c r="Z10" s="1228"/>
      <c r="AA10" s="1228"/>
      <c r="AB10" s="1229"/>
      <c r="AC10" s="1228"/>
      <c r="AD10" s="1227"/>
      <c r="AE10" s="1226"/>
      <c r="AF10" s="1226"/>
      <c r="AG10" s="1217"/>
    </row>
    <row r="11" spans="1:33">
      <c r="A11" s="1224">
        <v>6</v>
      </c>
      <c r="B11" s="1225"/>
      <c r="C11" s="1226"/>
      <c r="D11" s="1226"/>
      <c r="E11" s="1226"/>
      <c r="F11" s="1225"/>
      <c r="G11" s="1226"/>
      <c r="H11" s="1226"/>
      <c r="I11" s="1226"/>
      <c r="J11" s="1226"/>
      <c r="K11" s="1226"/>
      <c r="L11" s="1226"/>
      <c r="M11" s="1226"/>
      <c r="N11" s="1226"/>
      <c r="O11" s="1226"/>
      <c r="P11" s="1226"/>
      <c r="Q11" s="1226"/>
      <c r="R11" s="1226"/>
      <c r="S11" s="1226"/>
      <c r="T11" s="1226"/>
      <c r="U11" s="1226"/>
      <c r="V11" s="1227"/>
      <c r="W11" s="1227"/>
      <c r="X11" s="1226"/>
      <c r="Y11" s="1228"/>
      <c r="Z11" s="1228"/>
      <c r="AA11" s="1228"/>
      <c r="AB11" s="1229"/>
      <c r="AC11" s="1228"/>
      <c r="AD11" s="1227"/>
      <c r="AE11" s="1226"/>
      <c r="AF11" s="1226"/>
      <c r="AG11" s="1217"/>
    </row>
    <row r="12" spans="1:33">
      <c r="A12" s="1224">
        <v>7</v>
      </c>
      <c r="B12" s="1225"/>
      <c r="C12" s="1226"/>
      <c r="D12" s="1226"/>
      <c r="E12" s="1226"/>
      <c r="F12" s="1225"/>
      <c r="G12" s="1226"/>
      <c r="H12" s="1226"/>
      <c r="I12" s="1226"/>
      <c r="J12" s="1226"/>
      <c r="K12" s="1226"/>
      <c r="L12" s="1226"/>
      <c r="M12" s="1226"/>
      <c r="N12" s="1226"/>
      <c r="O12" s="1226"/>
      <c r="P12" s="1226"/>
      <c r="Q12" s="1226"/>
      <c r="R12" s="1226"/>
      <c r="S12" s="1226"/>
      <c r="T12" s="1226"/>
      <c r="U12" s="1226"/>
      <c r="V12" s="1227"/>
      <c r="W12" s="1227"/>
      <c r="X12" s="1226"/>
      <c r="Y12" s="1228"/>
      <c r="Z12" s="1228"/>
      <c r="AA12" s="1228"/>
      <c r="AB12" s="1229"/>
      <c r="AC12" s="1228"/>
      <c r="AD12" s="1227"/>
      <c r="AE12" s="1226"/>
      <c r="AF12" s="1226"/>
      <c r="AG12" s="1217"/>
    </row>
    <row r="13" spans="1:33">
      <c r="A13" s="1224">
        <v>8</v>
      </c>
      <c r="B13" s="1225"/>
      <c r="C13" s="1226"/>
      <c r="D13" s="1226"/>
      <c r="E13" s="1226"/>
      <c r="F13" s="1225"/>
      <c r="G13" s="1226"/>
      <c r="H13" s="1226"/>
      <c r="I13" s="1226"/>
      <c r="J13" s="1226"/>
      <c r="K13" s="1226"/>
      <c r="L13" s="1226"/>
      <c r="M13" s="1226"/>
      <c r="N13" s="1226"/>
      <c r="O13" s="1226"/>
      <c r="P13" s="1226"/>
      <c r="Q13" s="1226"/>
      <c r="R13" s="1226"/>
      <c r="S13" s="1226"/>
      <c r="T13" s="1226"/>
      <c r="U13" s="1226"/>
      <c r="V13" s="1227"/>
      <c r="W13" s="1227"/>
      <c r="X13" s="1226"/>
      <c r="Y13" s="1228"/>
      <c r="Z13" s="1228"/>
      <c r="AA13" s="1228"/>
      <c r="AB13" s="1229"/>
      <c r="AC13" s="1228"/>
      <c r="AD13" s="1227"/>
      <c r="AE13" s="1226"/>
      <c r="AF13" s="1226"/>
      <c r="AG13" s="1217"/>
    </row>
    <row r="14" spans="1:33">
      <c r="A14" s="1224">
        <v>9</v>
      </c>
      <c r="B14" s="1225"/>
      <c r="C14" s="1226"/>
      <c r="D14" s="1226"/>
      <c r="E14" s="1226"/>
      <c r="F14" s="1225"/>
      <c r="G14" s="1226"/>
      <c r="H14" s="1226"/>
      <c r="I14" s="1226"/>
      <c r="J14" s="1226"/>
      <c r="K14" s="1226"/>
      <c r="L14" s="1226"/>
      <c r="M14" s="1226"/>
      <c r="N14" s="1226"/>
      <c r="O14" s="1226"/>
      <c r="P14" s="1226"/>
      <c r="Q14" s="1226"/>
      <c r="R14" s="1226"/>
      <c r="S14" s="1226"/>
      <c r="T14" s="1226"/>
      <c r="U14" s="1226"/>
      <c r="V14" s="1227"/>
      <c r="W14" s="1227"/>
      <c r="X14" s="1226"/>
      <c r="Y14" s="1228"/>
      <c r="Z14" s="1228"/>
      <c r="AA14" s="1228"/>
      <c r="AB14" s="1229"/>
      <c r="AC14" s="1228"/>
      <c r="AD14" s="1227"/>
      <c r="AE14" s="1226"/>
      <c r="AF14" s="1226"/>
      <c r="AG14" s="1217"/>
    </row>
    <row r="15" spans="1:33">
      <c r="A15" s="1224">
        <v>10</v>
      </c>
      <c r="B15" s="1225"/>
      <c r="C15" s="1226"/>
      <c r="D15" s="1226"/>
      <c r="E15" s="1226"/>
      <c r="F15" s="1225"/>
      <c r="G15" s="1226"/>
      <c r="H15" s="1226"/>
      <c r="I15" s="1226"/>
      <c r="J15" s="1226"/>
      <c r="K15" s="1226"/>
      <c r="L15" s="1226"/>
      <c r="M15" s="1226"/>
      <c r="N15" s="1226"/>
      <c r="O15" s="1226"/>
      <c r="P15" s="1226"/>
      <c r="Q15" s="1226"/>
      <c r="R15" s="1226"/>
      <c r="S15" s="1226"/>
      <c r="T15" s="1226"/>
      <c r="U15" s="1226"/>
      <c r="V15" s="1227"/>
      <c r="W15" s="1227"/>
      <c r="X15" s="1226"/>
      <c r="Y15" s="1228"/>
      <c r="Z15" s="1228"/>
      <c r="AA15" s="1228"/>
      <c r="AB15" s="1229"/>
      <c r="AC15" s="1228"/>
      <c r="AD15" s="1227"/>
      <c r="AE15" s="1226"/>
      <c r="AF15" s="1226"/>
      <c r="AG15" s="1217"/>
    </row>
    <row r="16" spans="1:33">
      <c r="A16" s="1230"/>
      <c r="B16" s="1231"/>
      <c r="C16" s="1232"/>
      <c r="D16" s="1232"/>
      <c r="E16" s="1232"/>
      <c r="F16" s="1231"/>
      <c r="G16" s="1232"/>
      <c r="H16" s="1232"/>
      <c r="I16" s="1232"/>
      <c r="J16" s="1232"/>
      <c r="K16" s="1232"/>
      <c r="L16" s="1232"/>
      <c r="M16" s="1232"/>
      <c r="N16" s="1232"/>
      <c r="O16" s="1232"/>
      <c r="P16" s="1232"/>
      <c r="Q16" s="1232"/>
      <c r="R16" s="1232"/>
      <c r="S16" s="1232"/>
      <c r="T16" s="1232"/>
      <c r="U16" s="1232"/>
      <c r="V16" s="1233"/>
      <c r="W16" s="1233"/>
      <c r="X16" s="1232"/>
      <c r="Y16" s="1234"/>
      <c r="Z16" s="1234"/>
      <c r="AA16" s="1234"/>
      <c r="AB16" s="1235"/>
      <c r="AC16" s="1234"/>
      <c r="AD16" s="1233"/>
      <c r="AE16" s="1232"/>
      <c r="AF16" s="1232"/>
      <c r="AG16" s="1217"/>
    </row>
    <row r="17" spans="1:33" ht="16.5">
      <c r="A17" s="1236" t="s">
        <v>4059</v>
      </c>
      <c r="B17" s="1219"/>
      <c r="C17" s="1216"/>
      <c r="D17" s="1216"/>
      <c r="E17" s="1216"/>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7"/>
    </row>
    <row r="18" spans="1:33" ht="16.5">
      <c r="A18" s="1236">
        <v>1</v>
      </c>
      <c r="B18" s="1219" t="s">
        <v>4060</v>
      </c>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17"/>
    </row>
    <row r="19" spans="1:33" ht="16.5">
      <c r="A19" s="1236">
        <v>2</v>
      </c>
      <c r="B19" s="1757" t="s">
        <v>4535</v>
      </c>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1237"/>
      <c r="AE19" s="1237"/>
      <c r="AF19" s="1237"/>
      <c r="AG19" s="1217"/>
    </row>
    <row r="20" spans="1:33" ht="16.5">
      <c r="A20" s="1236">
        <v>3</v>
      </c>
      <c r="B20" s="1238" t="s">
        <v>4061</v>
      </c>
      <c r="C20" s="1237"/>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17"/>
    </row>
    <row r="21" spans="1:33" ht="16.5">
      <c r="A21" s="1236">
        <v>4</v>
      </c>
      <c r="B21" s="1219" t="s">
        <v>4062</v>
      </c>
      <c r="C21" s="1237"/>
      <c r="D21" s="1237"/>
      <c r="E21" s="1237"/>
      <c r="F21" s="1237"/>
      <c r="G21" s="1237"/>
      <c r="H21" s="1237"/>
      <c r="I21" s="1237"/>
      <c r="J21" s="1237"/>
      <c r="K21" s="1237"/>
      <c r="L21" s="1237"/>
      <c r="M21" s="1237"/>
      <c r="N21" s="1237"/>
      <c r="O21" s="1237"/>
      <c r="P21" s="1237"/>
      <c r="Q21" s="1237"/>
      <c r="R21" s="1237"/>
      <c r="S21" s="1237"/>
      <c r="T21" s="1237"/>
      <c r="U21" s="1237"/>
      <c r="V21" s="1237"/>
      <c r="W21" s="1237"/>
      <c r="X21" s="1237"/>
      <c r="Y21" s="1237"/>
      <c r="Z21" s="1237"/>
      <c r="AA21" s="1237"/>
      <c r="AB21" s="1237"/>
      <c r="AC21" s="1237"/>
      <c r="AD21" s="1237"/>
      <c r="AE21" s="1237"/>
      <c r="AF21" s="1237"/>
      <c r="AG21" s="1217"/>
    </row>
    <row r="22" spans="1:33" ht="16.5">
      <c r="A22" s="1236"/>
      <c r="B22" s="1219" t="s">
        <v>4063</v>
      </c>
      <c r="C22" s="1237"/>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237"/>
      <c r="AB22" s="1237"/>
      <c r="AC22" s="1237"/>
      <c r="AD22" s="1237"/>
      <c r="AE22" s="1237"/>
      <c r="AF22" s="1237"/>
      <c r="AG22" s="1217"/>
    </row>
    <row r="23" spans="1:33" ht="16.5">
      <c r="A23" s="1236">
        <v>5</v>
      </c>
      <c r="B23" s="1238" t="s">
        <v>4064</v>
      </c>
      <c r="C23" s="1237"/>
      <c r="D23" s="1237"/>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1237"/>
      <c r="AB23" s="1237"/>
      <c r="AC23" s="1237"/>
      <c r="AD23" s="1237"/>
      <c r="AE23" s="1237"/>
      <c r="AF23" s="1237"/>
      <c r="AG23" s="1217"/>
    </row>
    <row r="24" spans="1:33" ht="16.5">
      <c r="A24" s="1236">
        <v>6</v>
      </c>
      <c r="B24" s="1238" t="s">
        <v>4065</v>
      </c>
      <c r="C24" s="1237"/>
      <c r="D24" s="1237"/>
      <c r="E24" s="1237"/>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1237"/>
      <c r="AB24" s="1237"/>
      <c r="AC24" s="1237"/>
      <c r="AD24" s="1237"/>
      <c r="AE24" s="1237"/>
      <c r="AF24" s="1237"/>
      <c r="AG24" s="1217"/>
    </row>
    <row r="25" spans="1:33" ht="16.5">
      <c r="A25" s="1236">
        <v>7</v>
      </c>
      <c r="B25" s="1238" t="s">
        <v>4066</v>
      </c>
      <c r="C25" s="1237"/>
      <c r="D25" s="1237"/>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c r="AG25" s="1217"/>
    </row>
    <row r="26" spans="1:33" ht="16.5">
      <c r="A26" s="1239"/>
      <c r="B26" s="1219" t="s">
        <v>4067</v>
      </c>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7"/>
      <c r="AA26" s="1237"/>
      <c r="AB26" s="1237"/>
      <c r="AC26" s="1237"/>
      <c r="AD26" s="1237"/>
      <c r="AE26" s="1237"/>
      <c r="AF26" s="1237"/>
      <c r="AG26" s="1217"/>
    </row>
    <row r="27" spans="1:33" ht="16.5">
      <c r="A27" s="1236">
        <v>8</v>
      </c>
      <c r="B27" s="1238" t="s">
        <v>4068</v>
      </c>
      <c r="C27" s="1237"/>
      <c r="D27" s="1237"/>
      <c r="E27" s="1237"/>
      <c r="F27" s="1237"/>
      <c r="G27" s="1237"/>
      <c r="H27" s="1237"/>
      <c r="I27" s="1237"/>
      <c r="J27" s="1237"/>
      <c r="K27" s="1237"/>
      <c r="L27" s="1237"/>
      <c r="M27" s="1237"/>
      <c r="N27" s="1237"/>
      <c r="O27" s="1237"/>
      <c r="P27" s="1237"/>
      <c r="Q27" s="1237"/>
      <c r="R27" s="1237"/>
      <c r="S27" s="1237"/>
      <c r="T27" s="1237"/>
      <c r="U27" s="1237"/>
      <c r="V27" s="1237"/>
      <c r="W27" s="1237"/>
      <c r="X27" s="1237"/>
      <c r="Y27" s="1237"/>
      <c r="Z27" s="1237"/>
      <c r="AA27" s="1237"/>
      <c r="AB27" s="1237"/>
      <c r="AC27" s="1237"/>
      <c r="AD27" s="1237"/>
      <c r="AE27" s="1237"/>
      <c r="AF27" s="1237"/>
      <c r="AG27" s="1217"/>
    </row>
    <row r="28" spans="1:33" ht="16.5">
      <c r="A28" s="1236">
        <v>9</v>
      </c>
      <c r="B28" s="1238" t="s">
        <v>4069</v>
      </c>
      <c r="C28" s="1237"/>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17"/>
    </row>
    <row r="29" spans="1:33" ht="16.5">
      <c r="A29" s="1236">
        <v>10</v>
      </c>
      <c r="B29" s="1238" t="s">
        <v>4070</v>
      </c>
      <c r="C29" s="1237"/>
      <c r="D29" s="1237"/>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7"/>
      <c r="AC29" s="1237"/>
      <c r="AD29" s="1237"/>
      <c r="AE29" s="1237"/>
      <c r="AF29" s="1237"/>
      <c r="AG29" s="1217"/>
    </row>
    <row r="30" spans="1:33" ht="16.5">
      <c r="A30" s="1236">
        <v>11</v>
      </c>
      <c r="B30" s="1238" t="s">
        <v>4071</v>
      </c>
      <c r="C30" s="1237"/>
      <c r="D30" s="1237"/>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7"/>
      <c r="AC30" s="1237"/>
      <c r="AD30" s="1237"/>
      <c r="AE30" s="1237"/>
      <c r="AF30" s="1237"/>
      <c r="AG30" s="1217"/>
    </row>
    <row r="31" spans="1:33" ht="16.5">
      <c r="A31" s="1236">
        <v>12</v>
      </c>
      <c r="B31" s="1238" t="s">
        <v>4072</v>
      </c>
      <c r="C31" s="1237"/>
      <c r="D31" s="1237"/>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17"/>
    </row>
    <row r="32" spans="1:33" ht="16.5">
      <c r="A32" s="1236">
        <v>13</v>
      </c>
      <c r="B32" s="1238" t="s">
        <v>4073</v>
      </c>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1237"/>
      <c r="AG32" s="1217"/>
    </row>
    <row r="33" spans="1:33" ht="16.5">
      <c r="A33" s="1236">
        <v>14</v>
      </c>
      <c r="B33" s="1219" t="s">
        <v>4074</v>
      </c>
      <c r="C33" s="1216"/>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6"/>
      <c r="AE33" s="1216"/>
      <c r="AF33" s="1216"/>
      <c r="AG33" s="1217"/>
    </row>
    <row r="34" spans="1:33" ht="16.5">
      <c r="A34" s="1236">
        <v>15</v>
      </c>
      <c r="B34" s="1219" t="s">
        <v>4075</v>
      </c>
      <c r="C34" s="1217"/>
      <c r="D34" s="1217"/>
      <c r="E34" s="1217"/>
      <c r="F34" s="1217"/>
      <c r="G34" s="1217"/>
      <c r="H34" s="1217"/>
      <c r="I34" s="1217"/>
      <c r="J34" s="1217"/>
      <c r="K34" s="1217"/>
      <c r="L34" s="1217"/>
      <c r="M34" s="1217"/>
      <c r="N34" s="1217"/>
      <c r="O34" s="1217"/>
      <c r="P34" s="1217"/>
      <c r="Q34" s="1217"/>
      <c r="R34" s="1217"/>
      <c r="S34" s="1217"/>
      <c r="T34" s="1217"/>
      <c r="U34" s="1217"/>
      <c r="V34" s="1217"/>
      <c r="W34" s="1217"/>
      <c r="X34" s="1217"/>
      <c r="Y34" s="1217"/>
      <c r="Z34" s="1217"/>
      <c r="AA34" s="1217"/>
      <c r="AB34" s="1217"/>
      <c r="AC34" s="1217"/>
      <c r="AD34" s="1217"/>
      <c r="AE34" s="1217"/>
      <c r="AF34" s="1217"/>
      <c r="AG34" s="1217"/>
    </row>
    <row r="35" spans="1:33" ht="16.5">
      <c r="A35" s="1236">
        <v>16</v>
      </c>
      <c r="B35" s="1240" t="s">
        <v>4076</v>
      </c>
    </row>
    <row r="36" spans="1:33" ht="16.5">
      <c r="A36" s="1241">
        <v>17</v>
      </c>
      <c r="B36" s="1242" t="s">
        <v>4580</v>
      </c>
    </row>
    <row r="37" spans="1:33" ht="16.5">
      <c r="A37" s="1230"/>
      <c r="B37" s="1242" t="s">
        <v>4077</v>
      </c>
    </row>
    <row r="38" spans="1:33" ht="16.5">
      <c r="A38" s="2779">
        <v>18</v>
      </c>
      <c r="B38" s="2776" t="s">
        <v>6125</v>
      </c>
    </row>
  </sheetData>
  <mergeCells count="24">
    <mergeCell ref="W3:W4"/>
    <mergeCell ref="X3:X4"/>
    <mergeCell ref="AD3:AD4"/>
    <mergeCell ref="AF3:AF4"/>
    <mergeCell ref="Y3:Y4"/>
    <mergeCell ref="Z3:Z4"/>
    <mergeCell ref="AA3:AA4"/>
    <mergeCell ref="AE3:AE4"/>
    <mergeCell ref="AB3:AC3"/>
    <mergeCell ref="R3:R4"/>
    <mergeCell ref="V3:V4"/>
    <mergeCell ref="S3:S4"/>
    <mergeCell ref="T3:T4"/>
    <mergeCell ref="U3:U4"/>
    <mergeCell ref="O3:O4"/>
    <mergeCell ref="P3:P4"/>
    <mergeCell ref="N3:N4"/>
    <mergeCell ref="Q3:Q4"/>
    <mergeCell ref="M3:M4"/>
    <mergeCell ref="A3:A5"/>
    <mergeCell ref="B3:E3"/>
    <mergeCell ref="F3:J3"/>
    <mergeCell ref="K3:K4"/>
    <mergeCell ref="L3:L4"/>
  </mergeCells>
  <phoneticPr fontId="6" type="noConversion"/>
  <dataValidations disablePrompts="1" count="1">
    <dataValidation type="whole" allowBlank="1" showInputMessage="1" showErrorMessage="1" errorTitle="錯誤" error="輸入資料格式錯誤!!" sqref="AB6:AB16" xr:uid="{00000000-0002-0000-0B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70" fitToWidth="0" orientation="landscape" r:id="rId1"/>
  <headerFooter alignWithMargins="0">
    <oddFooter>&amp;C&amp;P/&amp;N&amp;R&amp;A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9">
    <tabColor rgb="FFFFFF00"/>
    <pageSetUpPr fitToPage="1"/>
  </sheetPr>
  <dimension ref="A1:P1101"/>
  <sheetViews>
    <sheetView workbookViewId="0">
      <pane xSplit="3" ySplit="5" topLeftCell="D33" activePane="bottomRight" state="frozen"/>
      <selection activeCell="A47" sqref="A47:P48"/>
      <selection pane="topRight" activeCell="A47" sqref="A47:P48"/>
      <selection pane="bottomLeft" activeCell="A47" sqref="A47:P48"/>
      <selection pane="bottomRight" activeCell="A52" sqref="A52:B52"/>
    </sheetView>
  </sheetViews>
  <sheetFormatPr defaultColWidth="15.625" defaultRowHeight="15.75"/>
  <cols>
    <col min="1" max="1" width="5.625" style="1038" customWidth="1"/>
    <col min="2" max="3" width="38.625" style="1038" customWidth="1"/>
    <col min="4" max="16384" width="15.625" style="1038"/>
  </cols>
  <sheetData>
    <row r="1" spans="1:16" s="1027" customFormat="1" ht="16.5">
      <c r="A1" s="2259" t="str">
        <f>+封面!A3&amp;" "&amp;封面!A2</f>
        <v xml:space="preserve">        保險股份有限公司(○○分公司) 年度(月、季、半年)報表</v>
      </c>
      <c r="B1" s="2417"/>
      <c r="C1" s="2417"/>
      <c r="D1" s="2417"/>
      <c r="E1" s="2417"/>
      <c r="F1" s="2417"/>
      <c r="G1" s="2417"/>
      <c r="H1" s="2417"/>
      <c r="I1" s="2417"/>
      <c r="J1" s="2417"/>
      <c r="K1" s="2417"/>
      <c r="L1" s="1026"/>
      <c r="M1" s="1026"/>
      <c r="N1" s="1026"/>
      <c r="O1" s="1026"/>
      <c r="P1" s="1026"/>
    </row>
    <row r="2" spans="1:16" s="1027" customFormat="1" ht="16.5">
      <c r="A2" s="2418" t="s">
        <v>5399</v>
      </c>
      <c r="B2" s="2419"/>
      <c r="C2" s="2417"/>
      <c r="D2" s="2417"/>
      <c r="E2" s="2417"/>
      <c r="F2" s="2417"/>
      <c r="G2" s="2417"/>
      <c r="H2" s="2417"/>
      <c r="I2" s="2417"/>
      <c r="J2" s="2417"/>
      <c r="K2" s="2417"/>
      <c r="L2" s="1026"/>
      <c r="N2" s="1026"/>
      <c r="O2" s="1026"/>
      <c r="P2" s="1028" t="s">
        <v>3071</v>
      </c>
    </row>
    <row r="3" spans="1:16" s="1027" customFormat="1" ht="16.5">
      <c r="A3" s="3182" t="s">
        <v>5268</v>
      </c>
      <c r="B3" s="3183" t="s">
        <v>5270</v>
      </c>
      <c r="C3" s="3183"/>
      <c r="D3" s="2420" t="s">
        <v>5400</v>
      </c>
      <c r="E3" s="2420"/>
      <c r="F3" s="2420"/>
      <c r="G3" s="2420"/>
      <c r="H3" s="2420" t="s">
        <v>5401</v>
      </c>
      <c r="I3" s="2420"/>
      <c r="J3" s="2420"/>
      <c r="K3" s="2420"/>
      <c r="L3" s="1030" t="s">
        <v>3377</v>
      </c>
      <c r="M3" s="1030"/>
      <c r="N3" s="1030"/>
      <c r="O3" s="1030"/>
      <c r="P3" s="3165" t="s">
        <v>2839</v>
      </c>
    </row>
    <row r="4" spans="1:16" s="1027" customFormat="1" ht="49.5">
      <c r="A4" s="3182"/>
      <c r="B4" s="3183"/>
      <c r="C4" s="3183"/>
      <c r="D4" s="2421" t="s">
        <v>5076</v>
      </c>
      <c r="E4" s="2305" t="s">
        <v>5402</v>
      </c>
      <c r="F4" s="2305" t="s">
        <v>5403</v>
      </c>
      <c r="G4" s="2305" t="s">
        <v>5404</v>
      </c>
      <c r="H4" s="2305" t="s">
        <v>5076</v>
      </c>
      <c r="I4" s="2305" t="s">
        <v>5402</v>
      </c>
      <c r="J4" s="2305" t="s">
        <v>5403</v>
      </c>
      <c r="K4" s="2305" t="s">
        <v>5404</v>
      </c>
      <c r="L4" s="40" t="s">
        <v>3378</v>
      </c>
      <c r="M4" s="40" t="s">
        <v>3428</v>
      </c>
      <c r="N4" s="40" t="s">
        <v>3380</v>
      </c>
      <c r="O4" s="40" t="s">
        <v>3381</v>
      </c>
      <c r="P4" s="3174"/>
    </row>
    <row r="5" spans="1:16" s="1027" customFormat="1">
      <c r="A5" s="3182"/>
      <c r="B5" s="3186" t="s">
        <v>424</v>
      </c>
      <c r="C5" s="3186"/>
      <c r="D5" s="2422" t="s">
        <v>425</v>
      </c>
      <c r="E5" s="2422" t="s">
        <v>171</v>
      </c>
      <c r="F5" s="2307" t="s">
        <v>172</v>
      </c>
      <c r="G5" s="2307" t="s">
        <v>661</v>
      </c>
      <c r="H5" s="2307" t="s">
        <v>174</v>
      </c>
      <c r="I5" s="2307" t="s">
        <v>175</v>
      </c>
      <c r="J5" s="2307" t="s">
        <v>176</v>
      </c>
      <c r="K5" s="2307" t="s">
        <v>177</v>
      </c>
      <c r="L5" s="1011" t="s">
        <v>178</v>
      </c>
      <c r="M5" s="1011" t="s">
        <v>179</v>
      </c>
      <c r="N5" s="1011" t="s">
        <v>180</v>
      </c>
      <c r="O5" s="1011" t="s">
        <v>418</v>
      </c>
      <c r="P5" s="1011" t="s">
        <v>419</v>
      </c>
    </row>
    <row r="6" spans="1:16" s="1027" customFormat="1" ht="16.5">
      <c r="A6" s="2423">
        <v>1</v>
      </c>
      <c r="B6" s="3189" t="s">
        <v>5405</v>
      </c>
      <c r="C6" s="2310" t="s">
        <v>5406</v>
      </c>
      <c r="D6" s="2424"/>
      <c r="E6" s="2424"/>
      <c r="F6" s="2424"/>
      <c r="G6" s="2424"/>
      <c r="H6" s="2424"/>
      <c r="I6" s="2424"/>
      <c r="J6" s="2424"/>
      <c r="K6" s="2424"/>
      <c r="L6" s="1033"/>
      <c r="M6" s="1033"/>
      <c r="N6" s="1033"/>
      <c r="O6" s="1033"/>
      <c r="P6" s="1034"/>
    </row>
    <row r="7" spans="1:16" s="1027" customFormat="1" ht="33">
      <c r="A7" s="2423">
        <f t="shared" ref="A7:A45" si="0">A6+1</f>
        <v>2</v>
      </c>
      <c r="B7" s="3189"/>
      <c r="C7" s="2425" t="s">
        <v>5407</v>
      </c>
      <c r="D7" s="2424"/>
      <c r="E7" s="2424"/>
      <c r="F7" s="2424"/>
      <c r="G7" s="2424"/>
      <c r="H7" s="2424"/>
      <c r="I7" s="2424"/>
      <c r="J7" s="2424"/>
      <c r="K7" s="2424"/>
      <c r="L7" s="1033"/>
      <c r="M7" s="1033"/>
      <c r="N7" s="1033"/>
      <c r="O7" s="1033"/>
      <c r="P7" s="1034"/>
    </row>
    <row r="8" spans="1:16" s="1027" customFormat="1" ht="33">
      <c r="A8" s="2423">
        <f t="shared" si="0"/>
        <v>3</v>
      </c>
      <c r="B8" s="3189"/>
      <c r="C8" s="2425" t="s">
        <v>5408</v>
      </c>
      <c r="D8" s="2424"/>
      <c r="E8" s="2424"/>
      <c r="F8" s="2424"/>
      <c r="G8" s="2424"/>
      <c r="H8" s="2424"/>
      <c r="I8" s="2424"/>
      <c r="J8" s="2424"/>
      <c r="K8" s="2424"/>
      <c r="L8" s="1033"/>
      <c r="M8" s="1033"/>
      <c r="N8" s="1033"/>
      <c r="O8" s="1033"/>
      <c r="P8" s="1034"/>
    </row>
    <row r="9" spans="1:16" s="1027" customFormat="1" ht="33">
      <c r="A9" s="2423">
        <f t="shared" si="0"/>
        <v>4</v>
      </c>
      <c r="B9" s="3189"/>
      <c r="C9" s="2425" t="s">
        <v>5409</v>
      </c>
      <c r="D9" s="2424"/>
      <c r="E9" s="2424"/>
      <c r="F9" s="2424"/>
      <c r="G9" s="2424"/>
      <c r="H9" s="2424"/>
      <c r="I9" s="2424"/>
      <c r="J9" s="2424"/>
      <c r="K9" s="2424"/>
      <c r="L9" s="1033"/>
      <c r="M9" s="1033"/>
      <c r="N9" s="1033"/>
      <c r="O9" s="1033"/>
      <c r="P9" s="1034"/>
    </row>
    <row r="10" spans="1:16" s="1027" customFormat="1" ht="16.5">
      <c r="A10" s="2423">
        <f t="shared" si="0"/>
        <v>5</v>
      </c>
      <c r="B10" s="3189"/>
      <c r="C10" s="2425" t="s">
        <v>5410</v>
      </c>
      <c r="D10" s="2424"/>
      <c r="E10" s="2424"/>
      <c r="F10" s="2424"/>
      <c r="G10" s="2424"/>
      <c r="H10" s="2424"/>
      <c r="I10" s="2424"/>
      <c r="J10" s="2424"/>
      <c r="K10" s="2424"/>
      <c r="L10" s="1033"/>
      <c r="M10" s="1033"/>
      <c r="N10" s="1033"/>
      <c r="O10" s="1033"/>
      <c r="P10" s="1034"/>
    </row>
    <row r="11" spans="1:16" s="1027" customFormat="1" ht="16.5">
      <c r="A11" s="2423">
        <f t="shared" si="0"/>
        <v>6</v>
      </c>
      <c r="B11" s="3189"/>
      <c r="C11" s="2426" t="s">
        <v>5411</v>
      </c>
      <c r="D11" s="2424"/>
      <c r="E11" s="2424"/>
      <c r="F11" s="2424"/>
      <c r="G11" s="2424"/>
      <c r="H11" s="2424"/>
      <c r="I11" s="2424"/>
      <c r="J11" s="2424"/>
      <c r="K11" s="2424"/>
      <c r="L11" s="1033"/>
      <c r="M11" s="1033"/>
      <c r="N11" s="1033"/>
      <c r="O11" s="1033"/>
      <c r="P11" s="1034"/>
    </row>
    <row r="12" spans="1:16" s="1027" customFormat="1" ht="33">
      <c r="A12" s="2423">
        <f t="shared" si="0"/>
        <v>7</v>
      </c>
      <c r="B12" s="3189"/>
      <c r="C12" s="2425" t="s">
        <v>5407</v>
      </c>
      <c r="D12" s="2424"/>
      <c r="E12" s="2424"/>
      <c r="F12" s="2424"/>
      <c r="G12" s="2424"/>
      <c r="H12" s="2424"/>
      <c r="I12" s="2424"/>
      <c r="J12" s="2424"/>
      <c r="K12" s="2424"/>
      <c r="L12" s="1033"/>
      <c r="M12" s="1033"/>
      <c r="N12" s="1033"/>
      <c r="O12" s="1033"/>
      <c r="P12" s="1034"/>
    </row>
    <row r="13" spans="1:16" s="1027" customFormat="1" ht="33">
      <c r="A13" s="2423">
        <f t="shared" si="0"/>
        <v>8</v>
      </c>
      <c r="B13" s="3189"/>
      <c r="C13" s="2425" t="s">
        <v>5408</v>
      </c>
      <c r="D13" s="2424"/>
      <c r="E13" s="2424"/>
      <c r="F13" s="2424"/>
      <c r="G13" s="2424"/>
      <c r="H13" s="2424"/>
      <c r="I13" s="2424"/>
      <c r="J13" s="2424"/>
      <c r="K13" s="2424"/>
      <c r="L13" s="1033"/>
      <c r="M13" s="1033"/>
      <c r="N13" s="1033"/>
      <c r="O13" s="1033"/>
      <c r="P13" s="1034"/>
    </row>
    <row r="14" spans="1:16" s="1027" customFormat="1" ht="33">
      <c r="A14" s="2423">
        <f t="shared" si="0"/>
        <v>9</v>
      </c>
      <c r="B14" s="3189"/>
      <c r="C14" s="2425" t="s">
        <v>5409</v>
      </c>
      <c r="D14" s="2424"/>
      <c r="E14" s="2424"/>
      <c r="F14" s="2424"/>
      <c r="G14" s="2424"/>
      <c r="H14" s="2424"/>
      <c r="I14" s="2424"/>
      <c r="J14" s="2424"/>
      <c r="K14" s="2424"/>
      <c r="L14" s="1033"/>
      <c r="M14" s="1033"/>
      <c r="N14" s="1033"/>
      <c r="O14" s="1033"/>
      <c r="P14" s="1034"/>
    </row>
    <row r="15" spans="1:16" s="1027" customFormat="1" ht="16.5">
      <c r="A15" s="2423">
        <f t="shared" si="0"/>
        <v>10</v>
      </c>
      <c r="B15" s="3189"/>
      <c r="C15" s="2425" t="s">
        <v>5410</v>
      </c>
      <c r="D15" s="2424"/>
      <c r="E15" s="2424"/>
      <c r="F15" s="2424"/>
      <c r="G15" s="2424"/>
      <c r="H15" s="2424"/>
      <c r="I15" s="2424"/>
      <c r="J15" s="2424"/>
      <c r="K15" s="2424"/>
      <c r="L15" s="1033"/>
      <c r="M15" s="1033"/>
      <c r="N15" s="1033"/>
      <c r="O15" s="1033"/>
      <c r="P15" s="1034"/>
    </row>
    <row r="16" spans="1:16" s="1027" customFormat="1" ht="16.5">
      <c r="A16" s="2423">
        <f t="shared" si="0"/>
        <v>11</v>
      </c>
      <c r="B16" s="3189"/>
      <c r="C16" s="2427" t="s">
        <v>5326</v>
      </c>
      <c r="D16" s="2424"/>
      <c r="E16" s="2424"/>
      <c r="F16" s="2424"/>
      <c r="G16" s="2424"/>
      <c r="H16" s="2424"/>
      <c r="I16" s="2424"/>
      <c r="J16" s="2424"/>
      <c r="K16" s="2424"/>
      <c r="L16" s="1033"/>
      <c r="M16" s="1033"/>
      <c r="N16" s="1033"/>
      <c r="O16" s="1033"/>
      <c r="P16" s="1034"/>
    </row>
    <row r="17" spans="1:16" s="1027" customFormat="1" ht="16.5">
      <c r="A17" s="2423">
        <f t="shared" si="0"/>
        <v>12</v>
      </c>
      <c r="B17" s="3189" t="s">
        <v>5412</v>
      </c>
      <c r="C17" s="2426" t="s">
        <v>5413</v>
      </c>
      <c r="D17" s="2424"/>
      <c r="E17" s="2424"/>
      <c r="F17" s="2424"/>
      <c r="G17" s="2424"/>
      <c r="H17" s="2424"/>
      <c r="I17" s="2424"/>
      <c r="J17" s="2424"/>
      <c r="K17" s="2424"/>
      <c r="L17" s="1033"/>
      <c r="M17" s="1033"/>
      <c r="N17" s="1033"/>
      <c r="O17" s="1033"/>
      <c r="P17" s="1034"/>
    </row>
    <row r="18" spans="1:16" s="1027" customFormat="1" ht="16.5">
      <c r="A18" s="2423">
        <f t="shared" si="0"/>
        <v>13</v>
      </c>
      <c r="B18" s="3189"/>
      <c r="C18" s="2426" t="s">
        <v>5414</v>
      </c>
      <c r="D18" s="2424"/>
      <c r="E18" s="2424"/>
      <c r="F18" s="2424"/>
      <c r="G18" s="2424"/>
      <c r="H18" s="2424"/>
      <c r="I18" s="2424"/>
      <c r="J18" s="2424"/>
      <c r="K18" s="2424"/>
      <c r="L18" s="1033"/>
      <c r="M18" s="1033"/>
      <c r="N18" s="1033"/>
      <c r="O18" s="1033"/>
      <c r="P18" s="1034"/>
    </row>
    <row r="19" spans="1:16" s="1027" customFormat="1" ht="16.5">
      <c r="A19" s="2423">
        <f t="shared" si="0"/>
        <v>14</v>
      </c>
      <c r="B19" s="3189"/>
      <c r="C19" s="2426" t="s">
        <v>5415</v>
      </c>
      <c r="D19" s="2424"/>
      <c r="E19" s="2424"/>
      <c r="F19" s="2424"/>
      <c r="G19" s="2424"/>
      <c r="H19" s="2424"/>
      <c r="I19" s="2424"/>
      <c r="J19" s="2424"/>
      <c r="K19" s="2424"/>
      <c r="L19" s="1033"/>
      <c r="M19" s="1033"/>
      <c r="N19" s="1033"/>
      <c r="O19" s="1033"/>
      <c r="P19" s="1034"/>
    </row>
    <row r="20" spans="1:16" s="1027" customFormat="1" ht="16.5">
      <c r="A20" s="2423">
        <f t="shared" si="0"/>
        <v>15</v>
      </c>
      <c r="B20" s="3189"/>
      <c r="C20" s="2426" t="s">
        <v>5416</v>
      </c>
      <c r="D20" s="2424"/>
      <c r="E20" s="2424"/>
      <c r="F20" s="2424"/>
      <c r="G20" s="2424"/>
      <c r="H20" s="2424"/>
      <c r="I20" s="2424"/>
      <c r="J20" s="2424"/>
      <c r="K20" s="2424"/>
      <c r="L20" s="1033"/>
      <c r="M20" s="1033"/>
      <c r="N20" s="1033"/>
      <c r="O20" s="1033"/>
      <c r="P20" s="1034"/>
    </row>
    <row r="21" spans="1:16" s="1027" customFormat="1" ht="16.5">
      <c r="A21" s="2423">
        <f t="shared" si="0"/>
        <v>16</v>
      </c>
      <c r="B21" s="3189"/>
      <c r="C21" s="2427" t="s">
        <v>5326</v>
      </c>
      <c r="D21" s="2424"/>
      <c r="E21" s="2424"/>
      <c r="F21" s="2424"/>
      <c r="G21" s="2424"/>
      <c r="H21" s="2424"/>
      <c r="I21" s="2424"/>
      <c r="J21" s="2424"/>
      <c r="K21" s="2424"/>
      <c r="L21" s="1033"/>
      <c r="M21" s="1033"/>
      <c r="N21" s="1033"/>
      <c r="O21" s="1033"/>
      <c r="P21" s="1034"/>
    </row>
    <row r="22" spans="1:16" s="1027" customFormat="1" ht="15.75" customHeight="1">
      <c r="A22" s="2423">
        <f t="shared" si="0"/>
        <v>17</v>
      </c>
      <c r="B22" s="3193" t="s">
        <v>5417</v>
      </c>
      <c r="C22" s="3193"/>
      <c r="D22" s="2424"/>
      <c r="E22" s="2424"/>
      <c r="F22" s="2424"/>
      <c r="G22" s="2424"/>
      <c r="H22" s="2424"/>
      <c r="I22" s="2424"/>
      <c r="J22" s="2424"/>
      <c r="K22" s="2424"/>
      <c r="L22" s="1033"/>
      <c r="M22" s="1033"/>
      <c r="N22" s="1033"/>
      <c r="O22" s="1033"/>
      <c r="P22" s="1034"/>
    </row>
    <row r="23" spans="1:16" s="1027" customFormat="1" ht="15.75" customHeight="1">
      <c r="A23" s="2423">
        <f t="shared" si="0"/>
        <v>18</v>
      </c>
      <c r="B23" s="3193" t="s">
        <v>5418</v>
      </c>
      <c r="C23" s="3193"/>
      <c r="D23" s="2424"/>
      <c r="E23" s="2424"/>
      <c r="F23" s="2424"/>
      <c r="G23" s="2424"/>
      <c r="H23" s="2424"/>
      <c r="I23" s="2424"/>
      <c r="J23" s="2424"/>
      <c r="K23" s="2424"/>
      <c r="L23" s="1033"/>
      <c r="M23" s="1033"/>
      <c r="N23" s="1033"/>
      <c r="O23" s="1033"/>
      <c r="P23" s="1034"/>
    </row>
    <row r="24" spans="1:16" s="1027" customFormat="1" ht="15.75" customHeight="1">
      <c r="A24" s="2423">
        <f t="shared" si="0"/>
        <v>19</v>
      </c>
      <c r="B24" s="3184" t="s">
        <v>5419</v>
      </c>
      <c r="C24" s="3185"/>
      <c r="D24" s="2424"/>
      <c r="E24" s="2424"/>
      <c r="F24" s="2424"/>
      <c r="G24" s="2424"/>
      <c r="H24" s="2424"/>
      <c r="I24" s="2424"/>
      <c r="J24" s="2424"/>
      <c r="K24" s="2424"/>
      <c r="L24" s="1033"/>
      <c r="M24" s="1033"/>
      <c r="N24" s="1033"/>
      <c r="O24" s="1033"/>
      <c r="P24" s="1034"/>
    </row>
    <row r="25" spans="1:16" s="1027" customFormat="1" ht="15.75" customHeight="1">
      <c r="A25" s="2423">
        <f t="shared" si="0"/>
        <v>20</v>
      </c>
      <c r="B25" s="3184" t="s">
        <v>5420</v>
      </c>
      <c r="C25" s="3185"/>
      <c r="D25" s="2424"/>
      <c r="E25" s="2424"/>
      <c r="F25" s="2424"/>
      <c r="G25" s="2424"/>
      <c r="H25" s="2424"/>
      <c r="I25" s="2424"/>
      <c r="J25" s="2424"/>
      <c r="K25" s="2424"/>
      <c r="L25" s="1033"/>
      <c r="M25" s="1033"/>
      <c r="N25" s="1033"/>
      <c r="O25" s="1033"/>
      <c r="P25" s="1034"/>
    </row>
    <row r="26" spans="1:16" s="1027" customFormat="1" ht="15.75" customHeight="1">
      <c r="A26" s="2423">
        <f t="shared" si="0"/>
        <v>21</v>
      </c>
      <c r="B26" s="3187" t="s">
        <v>5421</v>
      </c>
      <c r="C26" s="3188"/>
      <c r="D26" s="2424"/>
      <c r="E26" s="2424"/>
      <c r="F26" s="2424"/>
      <c r="G26" s="2424"/>
      <c r="H26" s="2424"/>
      <c r="I26" s="2424"/>
      <c r="J26" s="2424"/>
      <c r="K26" s="2424"/>
      <c r="L26" s="1033"/>
      <c r="M26" s="1033"/>
      <c r="N26" s="1033"/>
      <c r="O26" s="1033"/>
      <c r="P26" s="1034"/>
    </row>
    <row r="27" spans="1:16" s="1027" customFormat="1" ht="15.75" customHeight="1">
      <c r="A27" s="2423">
        <f t="shared" si="0"/>
        <v>22</v>
      </c>
      <c r="B27" s="3187" t="s">
        <v>5422</v>
      </c>
      <c r="C27" s="3188"/>
      <c r="D27" s="2424"/>
      <c r="E27" s="2424"/>
      <c r="F27" s="2424"/>
      <c r="G27" s="2424"/>
      <c r="H27" s="2424"/>
      <c r="I27" s="2424"/>
      <c r="J27" s="2424"/>
      <c r="K27" s="2424"/>
      <c r="L27" s="1033"/>
      <c r="M27" s="1033"/>
      <c r="N27" s="1033"/>
      <c r="O27" s="1033"/>
      <c r="P27" s="1034"/>
    </row>
    <row r="28" spans="1:16" s="279" customFormat="1" ht="16.5">
      <c r="A28" s="2423">
        <f t="shared" si="0"/>
        <v>23</v>
      </c>
      <c r="B28" s="3190" t="s">
        <v>5423</v>
      </c>
      <c r="C28" s="2428" t="s">
        <v>4690</v>
      </c>
      <c r="D28" s="2429"/>
      <c r="E28" s="2429"/>
      <c r="F28" s="2429"/>
      <c r="G28" s="2429"/>
      <c r="H28" s="2429"/>
      <c r="I28" s="2429"/>
      <c r="J28" s="2429"/>
      <c r="K28" s="2429"/>
      <c r="L28" s="1025">
        <f>L31+L32</f>
        <v>0</v>
      </c>
      <c r="M28" s="1025"/>
      <c r="N28" s="1025"/>
      <c r="O28" s="1025"/>
      <c r="P28" s="1036"/>
    </row>
    <row r="29" spans="1:16" s="279" customFormat="1" ht="16.5">
      <c r="A29" s="2423">
        <f t="shared" si="0"/>
        <v>24</v>
      </c>
      <c r="B29" s="3191"/>
      <c r="C29" s="2430" t="s">
        <v>5424</v>
      </c>
      <c r="D29" s="2429"/>
      <c r="E29" s="2429"/>
      <c r="F29" s="2429"/>
      <c r="G29" s="2429"/>
      <c r="H29" s="2429"/>
      <c r="I29" s="2429"/>
      <c r="J29" s="2429"/>
      <c r="K29" s="2429"/>
      <c r="L29" s="1025"/>
      <c r="M29" s="1025"/>
      <c r="N29" s="1025"/>
      <c r="O29" s="1025"/>
      <c r="P29" s="1036"/>
    </row>
    <row r="30" spans="1:16" s="279" customFormat="1" ht="16.5">
      <c r="A30" s="2423">
        <f t="shared" si="0"/>
        <v>25</v>
      </c>
      <c r="B30" s="3191"/>
      <c r="C30" s="2431" t="s">
        <v>5425</v>
      </c>
      <c r="D30" s="2429"/>
      <c r="E30" s="2429"/>
      <c r="F30" s="2429"/>
      <c r="G30" s="2429"/>
      <c r="H30" s="2429"/>
      <c r="I30" s="2429"/>
      <c r="J30" s="2429"/>
      <c r="K30" s="2429"/>
      <c r="L30" s="1025"/>
      <c r="M30" s="1025"/>
      <c r="N30" s="1025"/>
      <c r="O30" s="1025"/>
      <c r="P30" s="1036"/>
    </row>
    <row r="31" spans="1:16" s="279" customFormat="1" ht="16.5">
      <c r="A31" s="2423">
        <f t="shared" si="0"/>
        <v>26</v>
      </c>
      <c r="B31" s="3191"/>
      <c r="C31" s="2432" t="s">
        <v>1866</v>
      </c>
      <c r="D31" s="2429"/>
      <c r="E31" s="2429"/>
      <c r="F31" s="2429"/>
      <c r="G31" s="2429"/>
      <c r="H31" s="2429"/>
      <c r="I31" s="2429"/>
      <c r="J31" s="2429"/>
      <c r="K31" s="2429"/>
      <c r="L31" s="1037"/>
      <c r="M31" s="1025"/>
      <c r="N31" s="1025"/>
      <c r="O31" s="1025"/>
      <c r="P31" s="1036"/>
    </row>
    <row r="32" spans="1:16" s="279" customFormat="1" ht="16.5">
      <c r="A32" s="2423">
        <f t="shared" si="0"/>
        <v>27</v>
      </c>
      <c r="B32" s="3191"/>
      <c r="C32" s="2433" t="s">
        <v>5426</v>
      </c>
      <c r="D32" s="2429"/>
      <c r="E32" s="2429"/>
      <c r="F32" s="2429"/>
      <c r="G32" s="2429"/>
      <c r="H32" s="2429"/>
      <c r="I32" s="2429"/>
      <c r="J32" s="2429"/>
      <c r="K32" s="2429"/>
      <c r="L32" s="1025">
        <f>L39+L41</f>
        <v>0</v>
      </c>
      <c r="M32" s="1025"/>
      <c r="N32" s="1025"/>
      <c r="O32" s="1025"/>
      <c r="P32" s="1036"/>
    </row>
    <row r="33" spans="1:16" s="279" customFormat="1" ht="16.5">
      <c r="A33" s="2423">
        <f t="shared" si="0"/>
        <v>28</v>
      </c>
      <c r="B33" s="3191"/>
      <c r="C33" s="2431" t="s">
        <v>5427</v>
      </c>
      <c r="D33" s="2429"/>
      <c r="E33" s="2429"/>
      <c r="F33" s="2429"/>
      <c r="G33" s="2429"/>
      <c r="H33" s="2429"/>
      <c r="I33" s="2429"/>
      <c r="J33" s="2429"/>
      <c r="K33" s="2429"/>
      <c r="L33" s="1025"/>
      <c r="M33" s="1025"/>
      <c r="N33" s="1025"/>
      <c r="O33" s="1025"/>
      <c r="P33" s="1036"/>
    </row>
    <row r="34" spans="1:16" s="279" customFormat="1" ht="16.5">
      <c r="A34" s="2423">
        <f t="shared" si="0"/>
        <v>29</v>
      </c>
      <c r="B34" s="3191"/>
      <c r="C34" s="2430" t="s">
        <v>5428</v>
      </c>
      <c r="D34" s="2429"/>
      <c r="E34" s="2429"/>
      <c r="F34" s="2429"/>
      <c r="G34" s="2429"/>
      <c r="H34" s="2429"/>
      <c r="I34" s="2429"/>
      <c r="J34" s="2429"/>
      <c r="K34" s="2429"/>
      <c r="L34" s="1025"/>
      <c r="M34" s="1025"/>
      <c r="N34" s="1025"/>
      <c r="O34" s="1025"/>
      <c r="P34" s="1036"/>
    </row>
    <row r="35" spans="1:16" s="279" customFormat="1" ht="16.5">
      <c r="A35" s="2423">
        <f t="shared" si="0"/>
        <v>30</v>
      </c>
      <c r="B35" s="3191"/>
      <c r="C35" s="2431" t="s">
        <v>5425</v>
      </c>
      <c r="D35" s="2429"/>
      <c r="E35" s="2429"/>
      <c r="F35" s="2429"/>
      <c r="G35" s="2429"/>
      <c r="H35" s="2429"/>
      <c r="I35" s="2429"/>
      <c r="J35" s="2429"/>
      <c r="K35" s="2429"/>
      <c r="L35" s="1025"/>
      <c r="M35" s="1025"/>
      <c r="N35" s="1025"/>
      <c r="O35" s="1025"/>
      <c r="P35" s="1036"/>
    </row>
    <row r="36" spans="1:16" s="279" customFormat="1" ht="16.5">
      <c r="A36" s="2423">
        <f t="shared" si="0"/>
        <v>31</v>
      </c>
      <c r="B36" s="3191"/>
      <c r="C36" s="2432" t="s">
        <v>1866</v>
      </c>
      <c r="D36" s="2429"/>
      <c r="E36" s="2429"/>
      <c r="F36" s="2429"/>
      <c r="G36" s="2429"/>
      <c r="H36" s="2429"/>
      <c r="I36" s="2429"/>
      <c r="J36" s="2429"/>
      <c r="K36" s="2429"/>
      <c r="L36" s="1037"/>
      <c r="M36" s="1025"/>
      <c r="N36" s="1025"/>
      <c r="O36" s="1025"/>
      <c r="P36" s="1036"/>
    </row>
    <row r="37" spans="1:16" s="279" customFormat="1" ht="16.5">
      <c r="A37" s="2423">
        <f t="shared" si="0"/>
        <v>32</v>
      </c>
      <c r="B37" s="3191"/>
      <c r="C37" s="2433" t="s">
        <v>5426</v>
      </c>
      <c r="D37" s="2429"/>
      <c r="E37" s="2429"/>
      <c r="F37" s="2429"/>
      <c r="G37" s="2429"/>
      <c r="H37" s="2429"/>
      <c r="I37" s="2429"/>
      <c r="J37" s="2429"/>
      <c r="K37" s="2429"/>
      <c r="L37" s="1025"/>
      <c r="M37" s="1025"/>
      <c r="N37" s="1025"/>
      <c r="O37" s="1025"/>
      <c r="P37" s="1036"/>
    </row>
    <row r="38" spans="1:16" s="279" customFormat="1" ht="16.5">
      <c r="A38" s="2423">
        <f t="shared" si="0"/>
        <v>33</v>
      </c>
      <c r="B38" s="3191"/>
      <c r="C38" s="2431" t="s">
        <v>5427</v>
      </c>
      <c r="D38" s="2429"/>
      <c r="E38" s="2429"/>
      <c r="F38" s="2429"/>
      <c r="G38" s="2429"/>
      <c r="H38" s="2429"/>
      <c r="I38" s="2429"/>
      <c r="J38" s="2429"/>
      <c r="K38" s="2429"/>
      <c r="L38" s="1025"/>
      <c r="M38" s="1025"/>
      <c r="N38" s="1025"/>
      <c r="O38" s="1025"/>
      <c r="P38" s="1036"/>
    </row>
    <row r="39" spans="1:16" s="279" customFormat="1" ht="16.5">
      <c r="A39" s="2423">
        <f t="shared" si="0"/>
        <v>34</v>
      </c>
      <c r="B39" s="3191"/>
      <c r="C39" s="2434" t="s">
        <v>4689</v>
      </c>
      <c r="D39" s="2429"/>
      <c r="E39" s="2429"/>
      <c r="F39" s="2429"/>
      <c r="G39" s="2429"/>
      <c r="H39" s="2429"/>
      <c r="I39" s="2429"/>
      <c r="J39" s="2429"/>
      <c r="K39" s="2429"/>
      <c r="L39" s="1025"/>
      <c r="M39" s="1025"/>
      <c r="N39" s="1025"/>
      <c r="O39" s="1025"/>
      <c r="P39" s="1036"/>
    </row>
    <row r="40" spans="1:16" s="279" customFormat="1" ht="16.5">
      <c r="A40" s="2423">
        <f t="shared" si="0"/>
        <v>35</v>
      </c>
      <c r="B40" s="3191"/>
      <c r="C40" s="2430" t="s">
        <v>5425</v>
      </c>
      <c r="D40" s="2429"/>
      <c r="E40" s="2429"/>
      <c r="F40" s="2429"/>
      <c r="G40" s="2429"/>
      <c r="H40" s="2429"/>
      <c r="I40" s="2429"/>
      <c r="J40" s="2429"/>
      <c r="K40" s="2429"/>
      <c r="L40" s="1025"/>
      <c r="M40" s="1025"/>
      <c r="N40" s="1025"/>
      <c r="O40" s="1025"/>
      <c r="P40" s="1036"/>
    </row>
    <row r="41" spans="1:16" s="279" customFormat="1" ht="16.5">
      <c r="A41" s="2423">
        <f t="shared" si="0"/>
        <v>36</v>
      </c>
      <c r="B41" s="3191"/>
      <c r="C41" s="2435" t="s">
        <v>1866</v>
      </c>
      <c r="D41" s="2429"/>
      <c r="E41" s="2429"/>
      <c r="F41" s="2429"/>
      <c r="G41" s="2429"/>
      <c r="H41" s="2429"/>
      <c r="I41" s="2429"/>
      <c r="J41" s="2429"/>
      <c r="K41" s="2429"/>
      <c r="L41" s="1037"/>
      <c r="M41" s="1025"/>
      <c r="N41" s="1025"/>
      <c r="O41" s="1025"/>
      <c r="P41" s="1036"/>
    </row>
    <row r="42" spans="1:16" s="279" customFormat="1" ht="16.5">
      <c r="A42" s="2423">
        <f t="shared" si="0"/>
        <v>37</v>
      </c>
      <c r="B42" s="3191"/>
      <c r="C42" s="2431" t="s">
        <v>5426</v>
      </c>
      <c r="D42" s="2429"/>
      <c r="E42" s="2429"/>
      <c r="F42" s="2429"/>
      <c r="G42" s="2429"/>
      <c r="H42" s="2429"/>
      <c r="I42" s="2429"/>
      <c r="J42" s="2429"/>
      <c r="K42" s="2429"/>
      <c r="L42" s="1025"/>
      <c r="M42" s="1025"/>
      <c r="N42" s="1025"/>
      <c r="O42" s="1025"/>
      <c r="P42" s="1036"/>
    </row>
    <row r="43" spans="1:16" s="279" customFormat="1" ht="16.5">
      <c r="A43" s="2423">
        <f t="shared" si="0"/>
        <v>38</v>
      </c>
      <c r="B43" s="3191"/>
      <c r="C43" s="2430" t="s">
        <v>5427</v>
      </c>
      <c r="D43" s="2429"/>
      <c r="E43" s="2429"/>
      <c r="F43" s="2429"/>
      <c r="G43" s="2429"/>
      <c r="H43" s="2429"/>
      <c r="I43" s="2429"/>
      <c r="J43" s="2429"/>
      <c r="K43" s="2429"/>
      <c r="L43" s="1025"/>
      <c r="M43" s="1025"/>
      <c r="N43" s="1025"/>
      <c r="O43" s="1025"/>
      <c r="P43" s="1036"/>
    </row>
    <row r="44" spans="1:16" s="279" customFormat="1" ht="16.5">
      <c r="A44" s="2423">
        <f t="shared" si="0"/>
        <v>39</v>
      </c>
      <c r="B44" s="3192"/>
      <c r="C44" s="2436" t="s">
        <v>5429</v>
      </c>
      <c r="D44" s="2429"/>
      <c r="E44" s="2429"/>
      <c r="F44" s="2429"/>
      <c r="G44" s="2429"/>
      <c r="H44" s="2429"/>
      <c r="I44" s="2429"/>
      <c r="J44" s="2429"/>
      <c r="K44" s="2429"/>
      <c r="L44" s="1025"/>
      <c r="M44" s="1025"/>
      <c r="N44" s="1025"/>
      <c r="O44" s="1025"/>
      <c r="P44" s="1036"/>
    </row>
    <row r="45" spans="1:16" s="279" customFormat="1" ht="15.75" customHeight="1">
      <c r="A45" s="2423">
        <f t="shared" si="0"/>
        <v>40</v>
      </c>
      <c r="B45" s="3184" t="s">
        <v>5430</v>
      </c>
      <c r="C45" s="3185"/>
      <c r="D45" s="2429"/>
      <c r="E45" s="2429"/>
      <c r="F45" s="2429"/>
      <c r="G45" s="2429"/>
      <c r="H45" s="2429"/>
      <c r="I45" s="2429"/>
      <c r="J45" s="2429"/>
      <c r="K45" s="2429"/>
      <c r="L45" s="1025"/>
      <c r="M45" s="1025"/>
      <c r="N45" s="1025"/>
      <c r="O45" s="1025"/>
      <c r="P45" s="1036"/>
    </row>
    <row r="46" spans="1:16" s="279" customFormat="1" ht="16.5" thickBot="1">
      <c r="A46" s="2317"/>
      <c r="B46" s="2183"/>
      <c r="C46" s="2302"/>
      <c r="D46" s="2302"/>
      <c r="E46" s="2302"/>
      <c r="F46" s="2302"/>
      <c r="G46" s="2302"/>
      <c r="H46" s="2302"/>
      <c r="I46" s="2302"/>
      <c r="J46" s="2302"/>
      <c r="K46" s="2302"/>
      <c r="L46" s="278"/>
      <c r="M46" s="278"/>
      <c r="N46" s="278"/>
      <c r="O46" s="278"/>
      <c r="P46" s="278"/>
    </row>
    <row r="47" spans="1:16" s="279" customFormat="1" ht="49.5">
      <c r="A47" s="2801">
        <f>A45+1</f>
        <v>41</v>
      </c>
      <c r="B47" s="3180" t="s">
        <v>6126</v>
      </c>
      <c r="C47" s="2802" t="s">
        <v>6127</v>
      </c>
      <c r="D47" s="2803"/>
      <c r="E47" s="2803"/>
      <c r="F47" s="2803"/>
      <c r="G47" s="2803"/>
      <c r="H47" s="2804"/>
      <c r="I47" s="2803"/>
      <c r="J47" s="2803"/>
      <c r="K47" s="2803"/>
      <c r="L47" s="2803"/>
      <c r="M47" s="2803"/>
      <c r="N47" s="2803"/>
      <c r="O47" s="2803"/>
      <c r="P47" s="2805"/>
    </row>
    <row r="48" spans="1:16" s="279" customFormat="1" ht="54.75" thickBot="1">
      <c r="A48" s="2806">
        <f>A47+1</f>
        <v>42</v>
      </c>
      <c r="B48" s="3181"/>
      <c r="C48" s="2807" t="s">
        <v>6128</v>
      </c>
      <c r="D48" s="2808"/>
      <c r="E48" s="2808"/>
      <c r="F48" s="2808"/>
      <c r="G48" s="2808"/>
      <c r="H48" s="2809"/>
      <c r="I48" s="2808"/>
      <c r="J48" s="2808"/>
      <c r="K48" s="2808"/>
      <c r="L48" s="2808"/>
      <c r="M48" s="2808"/>
      <c r="N48" s="2808"/>
      <c r="O48" s="2808"/>
      <c r="P48" s="2810"/>
    </row>
    <row r="49" spans="1:16" s="279" customFormat="1" ht="16.5">
      <c r="A49" s="2317" t="s">
        <v>5280</v>
      </c>
      <c r="B49" s="2183"/>
      <c r="C49" s="2302"/>
      <c r="D49" s="2302"/>
      <c r="E49" s="2302"/>
      <c r="F49" s="2302"/>
      <c r="G49" s="2302"/>
      <c r="H49" s="2302"/>
      <c r="I49" s="2302"/>
      <c r="J49" s="2302"/>
      <c r="K49" s="2302"/>
      <c r="L49" s="278"/>
      <c r="M49" s="278"/>
      <c r="N49" s="278"/>
      <c r="O49" s="278"/>
      <c r="P49" s="278"/>
    </row>
    <row r="50" spans="1:16" s="279" customFormat="1" ht="16.5">
      <c r="A50" s="2317">
        <v>1</v>
      </c>
      <c r="B50" s="2294" t="s">
        <v>5431</v>
      </c>
      <c r="C50" s="2437"/>
      <c r="D50" s="2437"/>
      <c r="E50" s="2437"/>
      <c r="F50" s="2437"/>
      <c r="G50" s="2437"/>
      <c r="H50" s="2437"/>
      <c r="I50" s="2437"/>
      <c r="J50" s="2437"/>
      <c r="K50" s="2437"/>
      <c r="L50" s="304"/>
      <c r="M50" s="304"/>
      <c r="N50" s="304"/>
      <c r="O50" s="304"/>
      <c r="P50" s="304"/>
    </row>
    <row r="51" spans="1:16" s="279" customFormat="1" ht="16.5">
      <c r="A51" s="2317">
        <v>2</v>
      </c>
      <c r="B51" s="2183" t="s">
        <v>5432</v>
      </c>
      <c r="C51" s="2437"/>
      <c r="D51" s="2437"/>
      <c r="E51" s="2437"/>
      <c r="F51" s="2437"/>
      <c r="G51" s="2437"/>
      <c r="H51" s="2437"/>
      <c r="I51" s="2437"/>
      <c r="J51" s="2437"/>
      <c r="K51" s="2437"/>
      <c r="L51" s="304"/>
      <c r="M51" s="304"/>
      <c r="N51" s="304"/>
      <c r="O51" s="304"/>
      <c r="P51" s="304"/>
    </row>
    <row r="52" spans="1:16" ht="16.5">
      <c r="A52" s="2800">
        <v>3</v>
      </c>
      <c r="B52" s="2776" t="s">
        <v>6106</v>
      </c>
      <c r="C52" s="2438"/>
      <c r="D52" s="2438"/>
      <c r="E52" s="2438"/>
      <c r="F52" s="2438"/>
      <c r="G52" s="2438"/>
      <c r="H52" s="2438"/>
      <c r="I52" s="2438"/>
      <c r="J52" s="2438"/>
      <c r="K52" s="2438"/>
    </row>
    <row r="53" spans="1:16">
      <c r="A53" s="2438"/>
      <c r="B53" s="2183"/>
      <c r="C53" s="2438"/>
      <c r="D53" s="2438"/>
      <c r="E53" s="2438"/>
      <c r="F53" s="2438"/>
      <c r="G53" s="2438"/>
      <c r="H53" s="2438"/>
      <c r="I53" s="2438"/>
      <c r="J53" s="2438"/>
      <c r="K53" s="2438"/>
    </row>
    <row r="54" spans="1:16">
      <c r="A54" s="2438"/>
      <c r="B54" s="2183"/>
      <c r="C54" s="2438"/>
      <c r="D54" s="2438"/>
      <c r="E54" s="2438"/>
      <c r="F54" s="2438"/>
      <c r="G54" s="2438"/>
      <c r="H54" s="2438"/>
      <c r="I54" s="2438"/>
      <c r="J54" s="2438"/>
      <c r="K54" s="2438"/>
    </row>
    <row r="55" spans="1:16">
      <c r="A55" s="2438"/>
      <c r="B55" s="2438"/>
      <c r="C55" s="2438"/>
      <c r="D55" s="2438"/>
      <c r="E55" s="2438"/>
      <c r="F55" s="2438"/>
      <c r="G55" s="2438"/>
      <c r="H55" s="2438"/>
      <c r="I55" s="2438"/>
      <c r="J55" s="2438"/>
      <c r="K55" s="2438"/>
    </row>
    <row r="56" spans="1:16">
      <c r="A56" s="2438"/>
      <c r="B56" s="2438"/>
      <c r="C56" s="2438"/>
      <c r="D56" s="2438"/>
      <c r="E56" s="2438"/>
      <c r="F56" s="2438"/>
      <c r="G56" s="2438"/>
      <c r="H56" s="2438"/>
      <c r="I56" s="2438"/>
      <c r="J56" s="2438"/>
      <c r="K56" s="2438"/>
    </row>
    <row r="57" spans="1:16">
      <c r="A57" s="2438"/>
      <c r="B57" s="2438"/>
      <c r="C57" s="2438"/>
      <c r="D57" s="2438"/>
      <c r="E57" s="2438"/>
      <c r="F57" s="2438"/>
      <c r="G57" s="2438"/>
      <c r="H57" s="2438"/>
      <c r="I57" s="2438"/>
      <c r="J57" s="2438"/>
      <c r="K57" s="2438"/>
    </row>
    <row r="58" spans="1:16">
      <c r="A58" s="2438"/>
      <c r="B58" s="2438"/>
      <c r="C58" s="2438"/>
      <c r="D58" s="2438"/>
      <c r="E58" s="2438"/>
      <c r="F58" s="2438"/>
      <c r="G58" s="2438"/>
      <c r="H58" s="2438"/>
      <c r="I58" s="2438"/>
      <c r="J58" s="2438"/>
      <c r="K58" s="2438"/>
    </row>
    <row r="59" spans="1:16">
      <c r="A59" s="2438"/>
      <c r="B59" s="2438"/>
      <c r="C59" s="2438"/>
      <c r="D59" s="2438"/>
      <c r="E59" s="2438"/>
      <c r="F59" s="2438"/>
      <c r="G59" s="2438"/>
      <c r="H59" s="2438"/>
      <c r="I59" s="2438"/>
      <c r="J59" s="2438"/>
      <c r="K59" s="2438"/>
    </row>
    <row r="60" spans="1:16">
      <c r="A60" s="2438"/>
      <c r="B60" s="2438"/>
      <c r="C60" s="2438"/>
      <c r="D60" s="2438"/>
      <c r="E60" s="2438"/>
      <c r="F60" s="2438"/>
      <c r="G60" s="2438"/>
      <c r="H60" s="2438"/>
      <c r="I60" s="2438"/>
      <c r="J60" s="2438"/>
      <c r="K60" s="2438"/>
    </row>
    <row r="61" spans="1:16">
      <c r="A61" s="2438"/>
      <c r="B61" s="2438"/>
      <c r="C61" s="2438"/>
      <c r="D61" s="2438"/>
      <c r="E61" s="2438"/>
      <c r="F61" s="2438"/>
      <c r="G61" s="2438"/>
      <c r="H61" s="2438"/>
      <c r="I61" s="2438"/>
      <c r="J61" s="2438"/>
      <c r="K61" s="2438"/>
    </row>
    <row r="62" spans="1:16">
      <c r="A62" s="2438"/>
      <c r="B62" s="2438"/>
      <c r="C62" s="2438"/>
      <c r="D62" s="2438"/>
      <c r="E62" s="2438"/>
      <c r="F62" s="2438"/>
      <c r="G62" s="2438"/>
      <c r="H62" s="2438"/>
      <c r="I62" s="2438"/>
      <c r="J62" s="2438"/>
      <c r="K62" s="2438"/>
    </row>
    <row r="63" spans="1:16">
      <c r="A63" s="2438"/>
      <c r="B63" s="2438"/>
      <c r="C63" s="2438"/>
      <c r="D63" s="2438"/>
      <c r="E63" s="2438"/>
      <c r="F63" s="2438"/>
      <c r="G63" s="2438"/>
      <c r="H63" s="2438"/>
      <c r="I63" s="2438"/>
      <c r="J63" s="2438"/>
      <c r="K63" s="2438"/>
    </row>
    <row r="64" spans="1:16">
      <c r="A64" s="2438"/>
      <c r="B64" s="2438"/>
      <c r="C64" s="2438"/>
      <c r="D64" s="2438"/>
      <c r="E64" s="2438"/>
      <c r="F64" s="2438"/>
      <c r="G64" s="2438"/>
      <c r="H64" s="2438"/>
      <c r="I64" s="2438"/>
      <c r="J64" s="2438"/>
      <c r="K64" s="2438"/>
    </row>
    <row r="65" spans="1:11">
      <c r="A65" s="2438"/>
      <c r="B65" s="2438"/>
      <c r="C65" s="2438"/>
      <c r="D65" s="2438"/>
      <c r="E65" s="2438"/>
      <c r="F65" s="2438"/>
      <c r="G65" s="2438"/>
      <c r="H65" s="2438"/>
      <c r="I65" s="2438"/>
      <c r="J65" s="2438"/>
      <c r="K65" s="2438"/>
    </row>
    <row r="66" spans="1:11">
      <c r="A66" s="2438"/>
      <c r="B66" s="2438"/>
      <c r="C66" s="2438"/>
      <c r="D66" s="2438"/>
      <c r="E66" s="2438"/>
      <c r="F66" s="2438"/>
      <c r="G66" s="2438"/>
      <c r="H66" s="2438"/>
      <c r="I66" s="2438"/>
      <c r="J66" s="2438"/>
      <c r="K66" s="2438"/>
    </row>
    <row r="67" spans="1:11">
      <c r="A67" s="2438"/>
      <c r="B67" s="2438"/>
      <c r="C67" s="2438"/>
      <c r="D67" s="2438"/>
      <c r="E67" s="2438"/>
      <c r="F67" s="2438"/>
      <c r="G67" s="2438"/>
      <c r="H67" s="2438"/>
      <c r="I67" s="2438"/>
      <c r="J67" s="2438"/>
      <c r="K67" s="2438"/>
    </row>
    <row r="68" spans="1:11">
      <c r="A68" s="2438"/>
      <c r="B68" s="2438"/>
      <c r="C68" s="2438"/>
      <c r="D68" s="2438"/>
      <c r="E68" s="2438"/>
      <c r="F68" s="2438"/>
      <c r="G68" s="2438"/>
      <c r="H68" s="2438"/>
      <c r="I68" s="2438"/>
      <c r="J68" s="2438"/>
      <c r="K68" s="2438"/>
    </row>
    <row r="69" spans="1:11">
      <c r="A69" s="2438"/>
      <c r="B69" s="2438"/>
      <c r="C69" s="2438"/>
      <c r="D69" s="2438"/>
      <c r="E69" s="2438"/>
      <c r="F69" s="2438"/>
      <c r="G69" s="2438"/>
      <c r="H69" s="2438"/>
      <c r="I69" s="2438"/>
      <c r="J69" s="2438"/>
      <c r="K69" s="2438"/>
    </row>
    <row r="70" spans="1:11">
      <c r="A70" s="2438"/>
      <c r="B70" s="2438"/>
      <c r="C70" s="2438"/>
      <c r="D70" s="2438"/>
      <c r="E70" s="2438"/>
      <c r="F70" s="2438"/>
      <c r="G70" s="2438"/>
      <c r="H70" s="2438"/>
      <c r="I70" s="2438"/>
      <c r="J70" s="2438"/>
      <c r="K70" s="2438"/>
    </row>
    <row r="71" spans="1:11">
      <c r="A71" s="2438"/>
      <c r="B71" s="2438"/>
      <c r="C71" s="2438"/>
      <c r="D71" s="2438"/>
      <c r="E71" s="2438"/>
      <c r="F71" s="2438"/>
      <c r="G71" s="2438"/>
      <c r="H71" s="2438"/>
      <c r="I71" s="2438"/>
      <c r="J71" s="2438"/>
      <c r="K71" s="2438"/>
    </row>
    <row r="72" spans="1:11">
      <c r="A72" s="2438"/>
      <c r="B72" s="2438"/>
      <c r="C72" s="2438"/>
      <c r="D72" s="2438"/>
      <c r="E72" s="2438"/>
      <c r="F72" s="2438"/>
      <c r="G72" s="2438"/>
      <c r="H72" s="2438"/>
      <c r="I72" s="2438"/>
      <c r="J72" s="2438"/>
      <c r="K72" s="2438"/>
    </row>
    <row r="73" spans="1:11">
      <c r="A73" s="2438"/>
      <c r="B73" s="2438"/>
      <c r="C73" s="2438"/>
      <c r="D73" s="2438"/>
      <c r="E73" s="2438"/>
      <c r="F73" s="2438"/>
      <c r="G73" s="2438"/>
      <c r="H73" s="2438"/>
      <c r="I73" s="2438"/>
      <c r="J73" s="2438"/>
      <c r="K73" s="2438"/>
    </row>
    <row r="74" spans="1:11">
      <c r="A74" s="2438"/>
      <c r="B74" s="2438"/>
      <c r="C74" s="2438"/>
      <c r="D74" s="2438"/>
      <c r="E74" s="2438"/>
      <c r="F74" s="2438"/>
      <c r="G74" s="2438"/>
      <c r="H74" s="2438"/>
      <c r="I74" s="2438"/>
      <c r="J74" s="2438"/>
      <c r="K74" s="2438"/>
    </row>
    <row r="75" spans="1:11">
      <c r="A75" s="2438"/>
      <c r="B75" s="2438"/>
      <c r="C75" s="2438"/>
      <c r="D75" s="2438"/>
      <c r="E75" s="2438"/>
      <c r="F75" s="2438"/>
      <c r="G75" s="2438"/>
      <c r="H75" s="2438"/>
      <c r="I75" s="2438"/>
      <c r="J75" s="2438"/>
      <c r="K75" s="2438"/>
    </row>
    <row r="76" spans="1:11">
      <c r="A76" s="2438"/>
      <c r="B76" s="2438"/>
      <c r="C76" s="2438"/>
      <c r="D76" s="2438"/>
      <c r="E76" s="2438"/>
      <c r="F76" s="2438"/>
      <c r="G76" s="2438"/>
      <c r="H76" s="2438"/>
      <c r="I76" s="2438"/>
      <c r="J76" s="2438"/>
      <c r="K76" s="2438"/>
    </row>
    <row r="77" spans="1:11">
      <c r="A77" s="2438"/>
      <c r="B77" s="2438"/>
      <c r="C77" s="2438"/>
      <c r="D77" s="2438"/>
      <c r="E77" s="2438"/>
      <c r="F77" s="2438"/>
      <c r="G77" s="2438"/>
      <c r="H77" s="2438"/>
      <c r="I77" s="2438"/>
      <c r="J77" s="2438"/>
      <c r="K77" s="2438"/>
    </row>
    <row r="78" spans="1:11">
      <c r="A78" s="2438"/>
      <c r="B78" s="2438"/>
      <c r="C78" s="2438"/>
      <c r="D78" s="2438"/>
      <c r="E78" s="2438"/>
      <c r="F78" s="2438"/>
      <c r="G78" s="2438"/>
      <c r="H78" s="2438"/>
      <c r="I78" s="2438"/>
      <c r="J78" s="2438"/>
      <c r="K78" s="2438"/>
    </row>
    <row r="79" spans="1:11">
      <c r="A79" s="2438"/>
      <c r="B79" s="2438"/>
      <c r="C79" s="2438"/>
      <c r="D79" s="2438"/>
      <c r="E79" s="2438"/>
      <c r="F79" s="2438"/>
      <c r="G79" s="2438"/>
      <c r="H79" s="2438"/>
      <c r="I79" s="2438"/>
      <c r="J79" s="2438"/>
      <c r="K79" s="2438"/>
    </row>
    <row r="80" spans="1:11">
      <c r="A80" s="2438"/>
      <c r="B80" s="2438"/>
      <c r="C80" s="2438"/>
      <c r="D80" s="2438"/>
      <c r="E80" s="2438"/>
      <c r="F80" s="2438"/>
      <c r="G80" s="2438"/>
      <c r="H80" s="2438"/>
      <c r="I80" s="2438"/>
      <c r="J80" s="2438"/>
      <c r="K80" s="2438"/>
    </row>
    <row r="81" spans="1:11">
      <c r="A81" s="2438"/>
      <c r="B81" s="2438"/>
      <c r="C81" s="2438"/>
      <c r="D81" s="2438"/>
      <c r="E81" s="2438"/>
      <c r="F81" s="2438"/>
      <c r="G81" s="2438"/>
      <c r="H81" s="2438"/>
      <c r="I81" s="2438"/>
      <c r="J81" s="2438"/>
      <c r="K81" s="2438"/>
    </row>
    <row r="82" spans="1:11">
      <c r="A82" s="2438"/>
      <c r="B82" s="2438"/>
      <c r="C82" s="2438"/>
      <c r="D82" s="2438"/>
      <c r="E82" s="2438"/>
      <c r="F82" s="2438"/>
      <c r="G82" s="2438"/>
      <c r="H82" s="2438"/>
      <c r="I82" s="2438"/>
      <c r="J82" s="2438"/>
      <c r="K82" s="2438"/>
    </row>
    <row r="83" spans="1:11">
      <c r="A83" s="2438"/>
      <c r="B83" s="2438"/>
      <c r="C83" s="2438"/>
      <c r="D83" s="2438"/>
      <c r="E83" s="2438"/>
      <c r="F83" s="2438"/>
      <c r="G83" s="2438"/>
      <c r="H83" s="2438"/>
      <c r="I83" s="2438"/>
      <c r="J83" s="2438"/>
      <c r="K83" s="2438"/>
    </row>
    <row r="84" spans="1:11">
      <c r="A84" s="2438"/>
      <c r="B84" s="2438"/>
      <c r="C84" s="2438"/>
      <c r="D84" s="2438"/>
      <c r="E84" s="2438"/>
      <c r="F84" s="2438"/>
      <c r="G84" s="2438"/>
      <c r="H84" s="2438"/>
      <c r="I84" s="2438"/>
      <c r="J84" s="2438"/>
      <c r="K84" s="2438"/>
    </row>
    <row r="85" spans="1:11">
      <c r="A85" s="2438"/>
      <c r="B85" s="2438"/>
      <c r="C85" s="2438"/>
      <c r="D85" s="2438"/>
      <c r="E85" s="2438"/>
      <c r="F85" s="2438"/>
      <c r="G85" s="2438"/>
      <c r="H85" s="2438"/>
      <c r="I85" s="2438"/>
      <c r="J85" s="2438"/>
      <c r="K85" s="2438"/>
    </row>
    <row r="86" spans="1:11">
      <c r="A86" s="2438"/>
      <c r="B86" s="2438"/>
      <c r="C86" s="2438"/>
      <c r="D86" s="2438"/>
      <c r="E86" s="2438"/>
      <c r="F86" s="2438"/>
      <c r="G86" s="2438"/>
      <c r="H86" s="2438"/>
      <c r="I86" s="2438"/>
      <c r="J86" s="2438"/>
      <c r="K86" s="2438"/>
    </row>
    <row r="87" spans="1:11">
      <c r="A87" s="2438"/>
      <c r="B87" s="2438"/>
      <c r="C87" s="2438"/>
      <c r="D87" s="2438"/>
      <c r="E87" s="2438"/>
      <c r="F87" s="2438"/>
      <c r="G87" s="2438"/>
      <c r="H87" s="2438"/>
      <c r="I87" s="2438"/>
      <c r="J87" s="2438"/>
      <c r="K87" s="2438"/>
    </row>
    <row r="88" spans="1:11">
      <c r="A88" s="2438"/>
      <c r="B88" s="2438"/>
      <c r="C88" s="2438"/>
      <c r="D88" s="2438"/>
      <c r="E88" s="2438"/>
      <c r="F88" s="2438"/>
      <c r="G88" s="2438"/>
      <c r="H88" s="2438"/>
      <c r="I88" s="2438"/>
      <c r="J88" s="2438"/>
      <c r="K88" s="2438"/>
    </row>
    <row r="89" spans="1:11">
      <c r="A89" s="2438"/>
      <c r="B89" s="2438"/>
      <c r="C89" s="2438"/>
      <c r="D89" s="2438"/>
      <c r="E89" s="2438"/>
      <c r="F89" s="2438"/>
      <c r="G89" s="2438"/>
      <c r="H89" s="2438"/>
      <c r="I89" s="2438"/>
      <c r="J89" s="2438"/>
      <c r="K89" s="2438"/>
    </row>
    <row r="90" spans="1:11">
      <c r="A90" s="2438"/>
      <c r="B90" s="2438"/>
      <c r="C90" s="2438"/>
      <c r="D90" s="2438"/>
      <c r="E90" s="2438"/>
      <c r="F90" s="2438"/>
      <c r="G90" s="2438"/>
      <c r="H90" s="2438"/>
      <c r="I90" s="2438"/>
      <c r="J90" s="2438"/>
      <c r="K90" s="2438"/>
    </row>
    <row r="91" spans="1:11">
      <c r="A91" s="2438"/>
      <c r="B91" s="2438"/>
      <c r="C91" s="2438"/>
      <c r="D91" s="2438"/>
      <c r="E91" s="2438"/>
      <c r="F91" s="2438"/>
      <c r="G91" s="2438"/>
      <c r="H91" s="2438"/>
      <c r="I91" s="2438"/>
      <c r="J91" s="2438"/>
      <c r="K91" s="2438"/>
    </row>
    <row r="92" spans="1:11">
      <c r="A92" s="2438"/>
      <c r="B92" s="2438"/>
      <c r="C92" s="2438"/>
      <c r="D92" s="2438"/>
      <c r="E92" s="2438"/>
      <c r="F92" s="2438"/>
      <c r="G92" s="2438"/>
      <c r="H92" s="2438"/>
      <c r="I92" s="2438"/>
      <c r="J92" s="2438"/>
      <c r="K92" s="2438"/>
    </row>
    <row r="93" spans="1:11">
      <c r="A93" s="2438"/>
      <c r="B93" s="2438"/>
      <c r="C93" s="2438"/>
      <c r="D93" s="2438"/>
      <c r="E93" s="2438"/>
      <c r="F93" s="2438"/>
      <c r="G93" s="2438"/>
      <c r="H93" s="2438"/>
      <c r="I93" s="2438"/>
      <c r="J93" s="2438"/>
      <c r="K93" s="2438"/>
    </row>
    <row r="94" spans="1:11">
      <c r="A94" s="2438"/>
      <c r="B94" s="2438"/>
      <c r="C94" s="2438"/>
      <c r="D94" s="2438"/>
      <c r="E94" s="2438"/>
      <c r="F94" s="2438"/>
      <c r="G94" s="2438"/>
      <c r="H94" s="2438"/>
      <c r="I94" s="2438"/>
      <c r="J94" s="2438"/>
      <c r="K94" s="2438"/>
    </row>
    <row r="95" spans="1:11">
      <c r="A95" s="2438"/>
      <c r="B95" s="2438"/>
      <c r="C95" s="2438"/>
      <c r="D95" s="2438"/>
      <c r="E95" s="2438"/>
      <c r="F95" s="2438"/>
      <c r="G95" s="2438"/>
      <c r="H95" s="2438"/>
      <c r="I95" s="2438"/>
      <c r="J95" s="2438"/>
      <c r="K95" s="2438"/>
    </row>
    <row r="96" spans="1:11">
      <c r="A96" s="2438"/>
      <c r="B96" s="2438"/>
      <c r="C96" s="2438"/>
      <c r="D96" s="2438"/>
      <c r="E96" s="2438"/>
      <c r="F96" s="2438"/>
      <c r="G96" s="2438"/>
      <c r="H96" s="2438"/>
      <c r="I96" s="2438"/>
      <c r="J96" s="2438"/>
      <c r="K96" s="2438"/>
    </row>
    <row r="97" spans="1:11">
      <c r="A97" s="2438"/>
      <c r="B97" s="2438"/>
      <c r="C97" s="2438"/>
      <c r="D97" s="2438"/>
      <c r="E97" s="2438"/>
      <c r="F97" s="2438"/>
      <c r="G97" s="2438"/>
      <c r="H97" s="2438"/>
      <c r="I97" s="2438"/>
      <c r="J97" s="2438"/>
      <c r="K97" s="2438"/>
    </row>
    <row r="98" spans="1:11">
      <c r="A98" s="2438"/>
      <c r="B98" s="2438"/>
      <c r="C98" s="2438"/>
      <c r="D98" s="2438"/>
      <c r="E98" s="2438"/>
      <c r="F98" s="2438"/>
      <c r="G98" s="2438"/>
      <c r="H98" s="2438"/>
      <c r="I98" s="2438"/>
      <c r="J98" s="2438"/>
      <c r="K98" s="2438"/>
    </row>
    <row r="99" spans="1:11">
      <c r="A99" s="2438"/>
      <c r="B99" s="2438"/>
      <c r="C99" s="2438"/>
      <c r="D99" s="2438"/>
      <c r="E99" s="2438"/>
      <c r="F99" s="2438"/>
      <c r="G99" s="2438"/>
      <c r="H99" s="2438"/>
      <c r="I99" s="2438"/>
      <c r="J99" s="2438"/>
      <c r="K99" s="2438"/>
    </row>
    <row r="100" spans="1:11">
      <c r="A100" s="2438"/>
      <c r="B100" s="2438"/>
      <c r="C100" s="2438"/>
      <c r="D100" s="2438"/>
      <c r="E100" s="2438"/>
      <c r="F100" s="2438"/>
      <c r="G100" s="2438"/>
      <c r="H100" s="2438"/>
      <c r="I100" s="2438"/>
      <c r="J100" s="2438"/>
      <c r="K100" s="2438"/>
    </row>
    <row r="101" spans="1:11">
      <c r="A101" s="2438"/>
      <c r="B101" s="2438"/>
      <c r="C101" s="2438"/>
      <c r="D101" s="2438"/>
      <c r="E101" s="2438"/>
      <c r="F101" s="2438"/>
      <c r="G101" s="2438"/>
      <c r="H101" s="2438"/>
      <c r="I101" s="2438"/>
      <c r="J101" s="2438"/>
      <c r="K101" s="2438"/>
    </row>
    <row r="102" spans="1:11">
      <c r="A102" s="2438"/>
      <c r="B102" s="2438"/>
      <c r="C102" s="2438"/>
      <c r="D102" s="2438"/>
      <c r="E102" s="2438"/>
      <c r="F102" s="2438"/>
      <c r="G102" s="2438"/>
      <c r="H102" s="2438"/>
      <c r="I102" s="2438"/>
      <c r="J102" s="2438"/>
      <c r="K102" s="2438"/>
    </row>
    <row r="103" spans="1:11">
      <c r="A103" s="2438"/>
      <c r="B103" s="2438"/>
      <c r="C103" s="2438"/>
      <c r="D103" s="2438"/>
      <c r="E103" s="2438"/>
      <c r="F103" s="2438"/>
      <c r="G103" s="2438"/>
      <c r="H103" s="2438"/>
      <c r="I103" s="2438"/>
      <c r="J103" s="2438"/>
      <c r="K103" s="2438"/>
    </row>
    <row r="104" spans="1:11">
      <c r="A104" s="2438"/>
      <c r="B104" s="2438"/>
      <c r="C104" s="2438"/>
      <c r="D104" s="2438"/>
      <c r="E104" s="2438"/>
      <c r="F104" s="2438"/>
      <c r="G104" s="2438"/>
      <c r="H104" s="2438"/>
      <c r="I104" s="2438"/>
      <c r="J104" s="2438"/>
      <c r="K104" s="2438"/>
    </row>
    <row r="105" spans="1:11">
      <c r="A105" s="2438"/>
      <c r="B105" s="2438"/>
      <c r="C105" s="2438"/>
      <c r="D105" s="2438"/>
      <c r="E105" s="2438"/>
      <c r="F105" s="2438"/>
      <c r="G105" s="2438"/>
      <c r="H105" s="2438"/>
      <c r="I105" s="2438"/>
      <c r="J105" s="2438"/>
      <c r="K105" s="2438"/>
    </row>
    <row r="106" spans="1:11">
      <c r="A106" s="2438"/>
      <c r="B106" s="2438"/>
      <c r="C106" s="2438"/>
      <c r="D106" s="2438"/>
      <c r="E106" s="2438"/>
      <c r="F106" s="2438"/>
      <c r="G106" s="2438"/>
      <c r="H106" s="2438"/>
      <c r="I106" s="2438"/>
      <c r="J106" s="2438"/>
      <c r="K106" s="2438"/>
    </row>
    <row r="107" spans="1:11">
      <c r="A107" s="2438"/>
      <c r="B107" s="2438"/>
      <c r="C107" s="2438"/>
      <c r="D107" s="2438"/>
      <c r="E107" s="2438"/>
      <c r="F107" s="2438"/>
      <c r="G107" s="2438"/>
      <c r="H107" s="2438"/>
      <c r="I107" s="2438"/>
      <c r="J107" s="2438"/>
      <c r="K107" s="2438"/>
    </row>
    <row r="108" spans="1:11">
      <c r="A108" s="2438"/>
      <c r="B108" s="2438"/>
      <c r="C108" s="2438"/>
      <c r="D108" s="2438"/>
      <c r="E108" s="2438"/>
      <c r="F108" s="2438"/>
      <c r="G108" s="2438"/>
      <c r="H108" s="2438"/>
      <c r="I108" s="2438"/>
      <c r="J108" s="2438"/>
      <c r="K108" s="2438"/>
    </row>
    <row r="109" spans="1:11">
      <c r="A109" s="2438"/>
      <c r="B109" s="2438"/>
      <c r="C109" s="2438"/>
      <c r="D109" s="2438"/>
      <c r="E109" s="2438"/>
      <c r="F109" s="2438"/>
      <c r="G109" s="2438"/>
      <c r="H109" s="2438"/>
      <c r="I109" s="2438"/>
      <c r="J109" s="2438"/>
      <c r="K109" s="2438"/>
    </row>
    <row r="110" spans="1:11">
      <c r="A110" s="2438"/>
      <c r="B110" s="2438"/>
      <c r="C110" s="2438"/>
      <c r="D110" s="2438"/>
      <c r="E110" s="2438"/>
      <c r="F110" s="2438"/>
      <c r="G110" s="2438"/>
      <c r="H110" s="2438"/>
      <c r="I110" s="2438"/>
      <c r="J110" s="2438"/>
      <c r="K110" s="2438"/>
    </row>
    <row r="111" spans="1:11">
      <c r="A111" s="2438"/>
      <c r="B111" s="2438"/>
      <c r="C111" s="2438"/>
      <c r="D111" s="2438"/>
      <c r="E111" s="2438"/>
      <c r="F111" s="2438"/>
      <c r="G111" s="2438"/>
      <c r="H111" s="2438"/>
      <c r="I111" s="2438"/>
      <c r="J111" s="2438"/>
      <c r="K111" s="2438"/>
    </row>
    <row r="112" spans="1:11">
      <c r="A112" s="2438"/>
      <c r="B112" s="2438"/>
      <c r="C112" s="2438"/>
      <c r="D112" s="2438"/>
      <c r="E112" s="2438"/>
      <c r="F112" s="2438"/>
      <c r="G112" s="2438"/>
      <c r="H112" s="2438"/>
      <c r="I112" s="2438"/>
      <c r="J112" s="2438"/>
      <c r="K112" s="2438"/>
    </row>
    <row r="113" spans="1:11">
      <c r="A113" s="2438"/>
      <c r="B113" s="2438"/>
      <c r="C113" s="2438"/>
      <c r="D113" s="2438"/>
      <c r="E113" s="2438"/>
      <c r="F113" s="2438"/>
      <c r="G113" s="2438"/>
      <c r="H113" s="2438"/>
      <c r="I113" s="2438"/>
      <c r="J113" s="2438"/>
      <c r="K113" s="2438"/>
    </row>
    <row r="114" spans="1:11">
      <c r="A114" s="2438"/>
      <c r="B114" s="2438"/>
      <c r="C114" s="2438"/>
      <c r="D114" s="2438"/>
      <c r="E114" s="2438"/>
      <c r="F114" s="2438"/>
      <c r="G114" s="2438"/>
      <c r="H114" s="2438"/>
      <c r="I114" s="2438"/>
      <c r="J114" s="2438"/>
      <c r="K114" s="2438"/>
    </row>
    <row r="115" spans="1:11">
      <c r="A115" s="2438"/>
      <c r="B115" s="2438"/>
      <c r="C115" s="2438"/>
      <c r="D115" s="2438"/>
      <c r="E115" s="2438"/>
      <c r="F115" s="2438"/>
      <c r="G115" s="2438"/>
      <c r="H115" s="2438"/>
      <c r="I115" s="2438"/>
      <c r="J115" s="2438"/>
      <c r="K115" s="2438"/>
    </row>
    <row r="116" spans="1:11">
      <c r="A116" s="2438"/>
      <c r="B116" s="2438"/>
      <c r="C116" s="2438"/>
      <c r="D116" s="2438"/>
      <c r="E116" s="2438"/>
      <c r="F116" s="2438"/>
      <c r="G116" s="2438"/>
      <c r="H116" s="2438"/>
      <c r="I116" s="2438"/>
      <c r="J116" s="2438"/>
      <c r="K116" s="2438"/>
    </row>
    <row r="117" spans="1:11">
      <c r="A117" s="2438"/>
      <c r="B117" s="2438"/>
      <c r="C117" s="2438"/>
      <c r="D117" s="2438"/>
      <c r="E117" s="2438"/>
      <c r="F117" s="2438"/>
      <c r="G117" s="2438"/>
      <c r="H117" s="2438"/>
      <c r="I117" s="2438"/>
      <c r="J117" s="2438"/>
      <c r="K117" s="2438"/>
    </row>
    <row r="118" spans="1:11">
      <c r="A118" s="2438"/>
      <c r="B118" s="2438"/>
      <c r="C118" s="2438"/>
      <c r="D118" s="2438"/>
      <c r="E118" s="2438"/>
      <c r="F118" s="2438"/>
      <c r="G118" s="2438"/>
      <c r="H118" s="2438"/>
      <c r="I118" s="2438"/>
      <c r="J118" s="2438"/>
      <c r="K118" s="2438"/>
    </row>
    <row r="119" spans="1:11">
      <c r="A119" s="2438"/>
      <c r="B119" s="2438"/>
      <c r="C119" s="2438"/>
      <c r="D119" s="2438"/>
      <c r="E119" s="2438"/>
      <c r="F119" s="2438"/>
      <c r="G119" s="2438"/>
      <c r="H119" s="2438"/>
      <c r="I119" s="2438"/>
      <c r="J119" s="2438"/>
      <c r="K119" s="2438"/>
    </row>
    <row r="120" spans="1:11">
      <c r="A120" s="2438"/>
      <c r="B120" s="2438"/>
      <c r="C120" s="2438"/>
      <c r="D120" s="2438"/>
      <c r="E120" s="2438"/>
      <c r="F120" s="2438"/>
      <c r="G120" s="2438"/>
      <c r="H120" s="2438"/>
      <c r="I120" s="2438"/>
      <c r="J120" s="2438"/>
      <c r="K120" s="2438"/>
    </row>
    <row r="121" spans="1:11">
      <c r="A121" s="2438"/>
      <c r="B121" s="2438"/>
      <c r="C121" s="2438"/>
      <c r="D121" s="2438"/>
      <c r="E121" s="2438"/>
      <c r="F121" s="2438"/>
      <c r="G121" s="2438"/>
      <c r="H121" s="2438"/>
      <c r="I121" s="2438"/>
      <c r="J121" s="2438"/>
      <c r="K121" s="2438"/>
    </row>
    <row r="122" spans="1:11">
      <c r="A122" s="2438"/>
      <c r="B122" s="2438"/>
      <c r="C122" s="2438"/>
      <c r="D122" s="2438"/>
      <c r="E122" s="2438"/>
      <c r="F122" s="2438"/>
      <c r="G122" s="2438"/>
      <c r="H122" s="2438"/>
      <c r="I122" s="2438"/>
      <c r="J122" s="2438"/>
      <c r="K122" s="2438"/>
    </row>
    <row r="123" spans="1:11">
      <c r="A123" s="2438"/>
      <c r="B123" s="2438"/>
      <c r="C123" s="2438"/>
      <c r="D123" s="2438"/>
      <c r="E123" s="2438"/>
      <c r="F123" s="2438"/>
      <c r="G123" s="2438"/>
      <c r="H123" s="2438"/>
      <c r="I123" s="2438"/>
      <c r="J123" s="2438"/>
      <c r="K123" s="2438"/>
    </row>
    <row r="124" spans="1:11">
      <c r="A124" s="2438"/>
      <c r="B124" s="2438"/>
      <c r="C124" s="2438"/>
      <c r="D124" s="2438"/>
      <c r="E124" s="2438"/>
      <c r="F124" s="2438"/>
      <c r="G124" s="2438"/>
      <c r="H124" s="2438"/>
      <c r="I124" s="2438"/>
      <c r="J124" s="2438"/>
      <c r="K124" s="2438"/>
    </row>
    <row r="125" spans="1:11">
      <c r="A125" s="2438"/>
      <c r="B125" s="2438"/>
      <c r="C125" s="2438"/>
      <c r="D125" s="2438"/>
      <c r="E125" s="2438"/>
      <c r="F125" s="2438"/>
      <c r="G125" s="2438"/>
      <c r="H125" s="2438"/>
      <c r="I125" s="2438"/>
      <c r="J125" s="2438"/>
      <c r="K125" s="2438"/>
    </row>
    <row r="126" spans="1:11">
      <c r="A126" s="2438"/>
      <c r="B126" s="2438"/>
      <c r="C126" s="2438"/>
      <c r="D126" s="2438"/>
      <c r="E126" s="2438"/>
      <c r="F126" s="2438"/>
      <c r="G126" s="2438"/>
      <c r="H126" s="2438"/>
      <c r="I126" s="2438"/>
      <c r="J126" s="2438"/>
      <c r="K126" s="2438"/>
    </row>
    <row r="127" spans="1:11">
      <c r="A127" s="2438"/>
      <c r="B127" s="2438"/>
      <c r="C127" s="2438"/>
      <c r="D127" s="2438"/>
      <c r="E127" s="2438"/>
      <c r="F127" s="2438"/>
      <c r="G127" s="2438"/>
      <c r="H127" s="2438"/>
      <c r="I127" s="2438"/>
      <c r="J127" s="2438"/>
      <c r="K127" s="2438"/>
    </row>
    <row r="128" spans="1:11">
      <c r="A128" s="2438"/>
      <c r="B128" s="2438"/>
      <c r="C128" s="2438"/>
      <c r="D128" s="2438"/>
      <c r="E128" s="2438"/>
      <c r="F128" s="2438"/>
      <c r="G128" s="2438"/>
      <c r="H128" s="2438"/>
      <c r="I128" s="2438"/>
      <c r="J128" s="2438"/>
      <c r="K128" s="2438"/>
    </row>
    <row r="129" spans="1:11">
      <c r="A129" s="2438"/>
      <c r="B129" s="2438"/>
      <c r="C129" s="2438"/>
      <c r="D129" s="2438"/>
      <c r="E129" s="2438"/>
      <c r="F129" s="2438"/>
      <c r="G129" s="2438"/>
      <c r="H129" s="2438"/>
      <c r="I129" s="2438"/>
      <c r="J129" s="2438"/>
      <c r="K129" s="2438"/>
    </row>
    <row r="130" spans="1:11">
      <c r="A130" s="2438"/>
      <c r="B130" s="2438"/>
      <c r="C130" s="2438"/>
      <c r="D130" s="2438"/>
      <c r="E130" s="2438"/>
      <c r="F130" s="2438"/>
      <c r="G130" s="2438"/>
      <c r="H130" s="2438"/>
      <c r="I130" s="2438"/>
      <c r="J130" s="2438"/>
      <c r="K130" s="2438"/>
    </row>
    <row r="131" spans="1:11">
      <c r="A131" s="2438"/>
      <c r="B131" s="2438"/>
      <c r="C131" s="2438"/>
      <c r="D131" s="2438"/>
      <c r="E131" s="2438"/>
      <c r="F131" s="2438"/>
      <c r="G131" s="2438"/>
      <c r="H131" s="2438"/>
      <c r="I131" s="2438"/>
      <c r="J131" s="2438"/>
      <c r="K131" s="2438"/>
    </row>
    <row r="132" spans="1:11">
      <c r="A132" s="2438"/>
      <c r="B132" s="2438"/>
      <c r="C132" s="2438"/>
      <c r="D132" s="2438"/>
      <c r="E132" s="2438"/>
      <c r="F132" s="2438"/>
      <c r="G132" s="2438"/>
      <c r="H132" s="2438"/>
      <c r="I132" s="2438"/>
      <c r="J132" s="2438"/>
      <c r="K132" s="2438"/>
    </row>
    <row r="133" spans="1:11">
      <c r="A133" s="2438"/>
      <c r="B133" s="2438"/>
      <c r="C133" s="2438"/>
      <c r="D133" s="2438"/>
      <c r="E133" s="2438"/>
      <c r="F133" s="2438"/>
      <c r="G133" s="2438"/>
      <c r="H133" s="2438"/>
      <c r="I133" s="2438"/>
      <c r="J133" s="2438"/>
      <c r="K133" s="2438"/>
    </row>
    <row r="134" spans="1:11">
      <c r="A134" s="2438"/>
      <c r="B134" s="2438"/>
      <c r="C134" s="2438"/>
      <c r="D134" s="2438"/>
      <c r="E134" s="2438"/>
      <c r="F134" s="2438"/>
      <c r="G134" s="2438"/>
      <c r="H134" s="2438"/>
      <c r="I134" s="2438"/>
      <c r="J134" s="2438"/>
      <c r="K134" s="2438"/>
    </row>
    <row r="135" spans="1:11">
      <c r="A135" s="2438"/>
      <c r="B135" s="2438"/>
      <c r="C135" s="2438"/>
      <c r="D135" s="2438"/>
      <c r="E135" s="2438"/>
      <c r="F135" s="2438"/>
      <c r="G135" s="2438"/>
      <c r="H135" s="2438"/>
      <c r="I135" s="2438"/>
      <c r="J135" s="2438"/>
      <c r="K135" s="2438"/>
    </row>
    <row r="136" spans="1:11">
      <c r="A136" s="2438"/>
      <c r="B136" s="2438"/>
      <c r="C136" s="2438"/>
      <c r="D136" s="2438"/>
      <c r="E136" s="2438"/>
      <c r="F136" s="2438"/>
      <c r="G136" s="2438"/>
      <c r="H136" s="2438"/>
      <c r="I136" s="2438"/>
      <c r="J136" s="2438"/>
      <c r="K136" s="2438"/>
    </row>
    <row r="137" spans="1:11">
      <c r="A137" s="2438"/>
      <c r="B137" s="2438"/>
      <c r="C137" s="2438"/>
      <c r="D137" s="2438"/>
      <c r="E137" s="2438"/>
      <c r="F137" s="2438"/>
      <c r="G137" s="2438"/>
      <c r="H137" s="2438"/>
      <c r="I137" s="2438"/>
      <c r="J137" s="2438"/>
      <c r="K137" s="2438"/>
    </row>
    <row r="138" spans="1:11">
      <c r="A138" s="2438"/>
      <c r="B138" s="2438"/>
      <c r="C138" s="2438"/>
      <c r="D138" s="2438"/>
      <c r="E138" s="2438"/>
      <c r="F138" s="2438"/>
      <c r="G138" s="2438"/>
      <c r="H138" s="2438"/>
      <c r="I138" s="2438"/>
      <c r="J138" s="2438"/>
      <c r="K138" s="2438"/>
    </row>
    <row r="139" spans="1:11">
      <c r="A139" s="2438"/>
      <c r="B139" s="2438"/>
      <c r="C139" s="2438"/>
      <c r="D139" s="2438"/>
      <c r="E139" s="2438"/>
      <c r="F139" s="2438"/>
      <c r="G139" s="2438"/>
      <c r="H139" s="2438"/>
      <c r="I139" s="2438"/>
      <c r="J139" s="2438"/>
      <c r="K139" s="2438"/>
    </row>
    <row r="140" spans="1:11">
      <c r="A140" s="2438"/>
      <c r="B140" s="2438"/>
      <c r="C140" s="2438"/>
      <c r="D140" s="2438"/>
      <c r="E140" s="2438"/>
      <c r="F140" s="2438"/>
      <c r="G140" s="2438"/>
      <c r="H140" s="2438"/>
      <c r="I140" s="2438"/>
      <c r="J140" s="2438"/>
      <c r="K140" s="2438"/>
    </row>
    <row r="141" spans="1:11">
      <c r="A141" s="2438"/>
      <c r="B141" s="2438"/>
      <c r="C141" s="2438"/>
      <c r="D141" s="2438"/>
      <c r="E141" s="2438"/>
      <c r="F141" s="2438"/>
      <c r="G141" s="2438"/>
      <c r="H141" s="2438"/>
      <c r="I141" s="2438"/>
      <c r="J141" s="2438"/>
      <c r="K141" s="2438"/>
    </row>
    <row r="142" spans="1:11">
      <c r="A142" s="2438"/>
      <c r="B142" s="2438"/>
      <c r="C142" s="2438"/>
      <c r="D142" s="2438"/>
      <c r="E142" s="2438"/>
      <c r="F142" s="2438"/>
      <c r="G142" s="2438"/>
      <c r="H142" s="2438"/>
      <c r="I142" s="2438"/>
      <c r="J142" s="2438"/>
      <c r="K142" s="2438"/>
    </row>
    <row r="143" spans="1:11">
      <c r="A143" s="2438"/>
      <c r="B143" s="2438"/>
      <c r="C143" s="2438"/>
      <c r="D143" s="2438"/>
      <c r="E143" s="2438"/>
      <c r="F143" s="2438"/>
      <c r="G143" s="2438"/>
      <c r="H143" s="2438"/>
      <c r="I143" s="2438"/>
      <c r="J143" s="2438"/>
      <c r="K143" s="2438"/>
    </row>
    <row r="144" spans="1:11">
      <c r="A144" s="2438"/>
      <c r="B144" s="2438"/>
      <c r="C144" s="2438"/>
      <c r="D144" s="2438"/>
      <c r="E144" s="2438"/>
      <c r="F144" s="2438"/>
      <c r="G144" s="2438"/>
      <c r="H144" s="2438"/>
      <c r="I144" s="2438"/>
      <c r="J144" s="2438"/>
      <c r="K144" s="2438"/>
    </row>
    <row r="145" spans="1:11">
      <c r="A145" s="2438"/>
      <c r="B145" s="2438"/>
      <c r="C145" s="2438"/>
      <c r="D145" s="2438"/>
      <c r="E145" s="2438"/>
      <c r="F145" s="2438"/>
      <c r="G145" s="2438"/>
      <c r="H145" s="2438"/>
      <c r="I145" s="2438"/>
      <c r="J145" s="2438"/>
      <c r="K145" s="2438"/>
    </row>
    <row r="146" spans="1:11">
      <c r="A146" s="2438"/>
      <c r="B146" s="2438"/>
      <c r="C146" s="2438"/>
      <c r="D146" s="2438"/>
      <c r="E146" s="2438"/>
      <c r="F146" s="2438"/>
      <c r="G146" s="2438"/>
      <c r="H146" s="2438"/>
      <c r="I146" s="2438"/>
      <c r="J146" s="2438"/>
      <c r="K146" s="2438"/>
    </row>
    <row r="147" spans="1:11">
      <c r="A147" s="2438"/>
      <c r="B147" s="2438"/>
      <c r="C147" s="2438"/>
      <c r="D147" s="2438"/>
      <c r="E147" s="2438"/>
      <c r="F147" s="2438"/>
      <c r="G147" s="2438"/>
      <c r="H147" s="2438"/>
      <c r="I147" s="2438"/>
      <c r="J147" s="2438"/>
      <c r="K147" s="2438"/>
    </row>
    <row r="148" spans="1:11">
      <c r="A148" s="2438"/>
      <c r="B148" s="2438"/>
      <c r="C148" s="2438"/>
      <c r="D148" s="2438"/>
      <c r="E148" s="2438"/>
      <c r="F148" s="2438"/>
      <c r="G148" s="2438"/>
      <c r="H148" s="2438"/>
      <c r="I148" s="2438"/>
      <c r="J148" s="2438"/>
      <c r="K148" s="2438"/>
    </row>
    <row r="149" spans="1:11">
      <c r="A149" s="2438"/>
      <c r="B149" s="2438"/>
      <c r="C149" s="2438"/>
      <c r="D149" s="2438"/>
      <c r="E149" s="2438"/>
      <c r="F149" s="2438"/>
      <c r="G149" s="2438"/>
      <c r="H149" s="2438"/>
      <c r="I149" s="2438"/>
      <c r="J149" s="2438"/>
      <c r="K149" s="2438"/>
    </row>
    <row r="150" spans="1:11">
      <c r="A150" s="2438"/>
      <c r="B150" s="2438"/>
      <c r="C150" s="2438"/>
      <c r="D150" s="2438"/>
      <c r="E150" s="2438"/>
      <c r="F150" s="2438"/>
      <c r="G150" s="2438"/>
      <c r="H150" s="2438"/>
      <c r="I150" s="2438"/>
      <c r="J150" s="2438"/>
      <c r="K150" s="2438"/>
    </row>
    <row r="151" spans="1:11">
      <c r="A151" s="2438"/>
      <c r="B151" s="2438"/>
      <c r="C151" s="2438"/>
      <c r="D151" s="2438"/>
      <c r="E151" s="2438"/>
      <c r="F151" s="2438"/>
      <c r="G151" s="2438"/>
      <c r="H151" s="2438"/>
      <c r="I151" s="2438"/>
      <c r="J151" s="2438"/>
      <c r="K151" s="2438"/>
    </row>
    <row r="152" spans="1:11">
      <c r="A152" s="2438"/>
      <c r="B152" s="2438"/>
      <c r="C152" s="2438"/>
      <c r="D152" s="2438"/>
      <c r="E152" s="2438"/>
      <c r="F152" s="2438"/>
      <c r="G152" s="2438"/>
      <c r="H152" s="2438"/>
      <c r="I152" s="2438"/>
      <c r="J152" s="2438"/>
      <c r="K152" s="2438"/>
    </row>
    <row r="153" spans="1:11">
      <c r="A153" s="2438"/>
      <c r="B153" s="2438"/>
      <c r="C153" s="2438"/>
      <c r="D153" s="2438"/>
      <c r="E153" s="2438"/>
      <c r="F153" s="2438"/>
      <c r="G153" s="2438"/>
      <c r="H153" s="2438"/>
      <c r="I153" s="2438"/>
      <c r="J153" s="2438"/>
      <c r="K153" s="2438"/>
    </row>
    <row r="154" spans="1:11">
      <c r="A154" s="2438"/>
      <c r="B154" s="2438"/>
      <c r="C154" s="2438"/>
      <c r="D154" s="2438"/>
      <c r="E154" s="2438"/>
      <c r="F154" s="2438"/>
      <c r="G154" s="2438"/>
      <c r="H154" s="2438"/>
      <c r="I154" s="2438"/>
      <c r="J154" s="2438"/>
      <c r="K154" s="2438"/>
    </row>
    <row r="155" spans="1:11">
      <c r="A155" s="2438"/>
      <c r="B155" s="2438"/>
      <c r="C155" s="2438"/>
      <c r="D155" s="2438"/>
      <c r="E155" s="2438"/>
      <c r="F155" s="2438"/>
      <c r="G155" s="2438"/>
      <c r="H155" s="2438"/>
      <c r="I155" s="2438"/>
      <c r="J155" s="2438"/>
      <c r="K155" s="2438"/>
    </row>
    <row r="156" spans="1:11">
      <c r="A156" s="2438"/>
      <c r="B156" s="2438"/>
      <c r="C156" s="2438"/>
      <c r="D156" s="2438"/>
      <c r="E156" s="2438"/>
      <c r="F156" s="2438"/>
      <c r="G156" s="2438"/>
      <c r="H156" s="2438"/>
      <c r="I156" s="2438"/>
      <c r="J156" s="2438"/>
      <c r="K156" s="2438"/>
    </row>
    <row r="157" spans="1:11">
      <c r="A157" s="2438"/>
      <c r="B157" s="2438"/>
      <c r="C157" s="2438"/>
      <c r="D157" s="2438"/>
      <c r="E157" s="2438"/>
      <c r="F157" s="2438"/>
      <c r="G157" s="2438"/>
      <c r="H157" s="2438"/>
      <c r="I157" s="2438"/>
      <c r="J157" s="2438"/>
      <c r="K157" s="2438"/>
    </row>
    <row r="158" spans="1:11">
      <c r="A158" s="2438"/>
      <c r="B158" s="2438"/>
      <c r="C158" s="2438"/>
      <c r="D158" s="2438"/>
      <c r="E158" s="2438"/>
      <c r="F158" s="2438"/>
      <c r="G158" s="2438"/>
      <c r="H158" s="2438"/>
      <c r="I158" s="2438"/>
      <c r="J158" s="2438"/>
      <c r="K158" s="2438"/>
    </row>
    <row r="159" spans="1:11">
      <c r="A159" s="2438"/>
      <c r="B159" s="2438"/>
      <c r="C159" s="2438"/>
      <c r="D159" s="2438"/>
      <c r="E159" s="2438"/>
      <c r="F159" s="2438"/>
      <c r="G159" s="2438"/>
      <c r="H159" s="2438"/>
      <c r="I159" s="2438"/>
      <c r="J159" s="2438"/>
      <c r="K159" s="2438"/>
    </row>
    <row r="160" spans="1:11">
      <c r="A160" s="2438"/>
      <c r="B160" s="2438"/>
      <c r="C160" s="2438"/>
      <c r="D160" s="2438"/>
      <c r="E160" s="2438"/>
      <c r="F160" s="2438"/>
      <c r="G160" s="2438"/>
      <c r="H160" s="2438"/>
      <c r="I160" s="2438"/>
      <c r="J160" s="2438"/>
      <c r="K160" s="2438"/>
    </row>
    <row r="161" spans="1:11">
      <c r="A161" s="2438"/>
      <c r="B161" s="2438"/>
      <c r="C161" s="2438"/>
      <c r="D161" s="2438"/>
      <c r="E161" s="2438"/>
      <c r="F161" s="2438"/>
      <c r="G161" s="2438"/>
      <c r="H161" s="2438"/>
      <c r="I161" s="2438"/>
      <c r="J161" s="2438"/>
      <c r="K161" s="2438"/>
    </row>
    <row r="162" spans="1:11">
      <c r="A162" s="2438"/>
      <c r="B162" s="2438"/>
      <c r="C162" s="2438"/>
      <c r="D162" s="2438"/>
      <c r="E162" s="2438"/>
      <c r="F162" s="2438"/>
      <c r="G162" s="2438"/>
      <c r="H162" s="2438"/>
      <c r="I162" s="2438"/>
      <c r="J162" s="2438"/>
      <c r="K162" s="2438"/>
    </row>
    <row r="163" spans="1:11">
      <c r="A163" s="2438"/>
      <c r="B163" s="2438"/>
      <c r="C163" s="2438"/>
      <c r="D163" s="2438"/>
      <c r="E163" s="2438"/>
      <c r="F163" s="2438"/>
      <c r="G163" s="2438"/>
      <c r="H163" s="2438"/>
      <c r="I163" s="2438"/>
      <c r="J163" s="2438"/>
      <c r="K163" s="2438"/>
    </row>
    <row r="164" spans="1:11">
      <c r="A164" s="2438"/>
      <c r="B164" s="2438"/>
      <c r="C164" s="2438"/>
      <c r="D164" s="2438"/>
      <c r="E164" s="2438"/>
      <c r="F164" s="2438"/>
      <c r="G164" s="2438"/>
      <c r="H164" s="2438"/>
      <c r="I164" s="2438"/>
      <c r="J164" s="2438"/>
      <c r="K164" s="2438"/>
    </row>
    <row r="165" spans="1:11">
      <c r="A165" s="2438"/>
      <c r="B165" s="2438"/>
      <c r="C165" s="2438"/>
      <c r="D165" s="2438"/>
      <c r="E165" s="2438"/>
      <c r="F165" s="2438"/>
      <c r="G165" s="2438"/>
      <c r="H165" s="2438"/>
      <c r="I165" s="2438"/>
      <c r="J165" s="2438"/>
      <c r="K165" s="2438"/>
    </row>
    <row r="166" spans="1:11">
      <c r="A166" s="2438"/>
      <c r="B166" s="2438"/>
      <c r="C166" s="2438"/>
      <c r="D166" s="2438"/>
      <c r="E166" s="2438"/>
      <c r="F166" s="2438"/>
      <c r="G166" s="2438"/>
      <c r="H166" s="2438"/>
      <c r="I166" s="2438"/>
      <c r="J166" s="2438"/>
      <c r="K166" s="2438"/>
    </row>
    <row r="167" spans="1:11">
      <c r="A167" s="2438"/>
      <c r="B167" s="2438"/>
      <c r="C167" s="2438"/>
      <c r="D167" s="2438"/>
      <c r="E167" s="2438"/>
      <c r="F167" s="2438"/>
      <c r="G167" s="2438"/>
      <c r="H167" s="2438"/>
      <c r="I167" s="2438"/>
      <c r="J167" s="2438"/>
      <c r="K167" s="2438"/>
    </row>
    <row r="168" spans="1:11">
      <c r="A168" s="2438"/>
      <c r="B168" s="2438"/>
      <c r="C168" s="2438"/>
      <c r="D168" s="2438"/>
      <c r="E168" s="2438"/>
      <c r="F168" s="2438"/>
      <c r="G168" s="2438"/>
      <c r="H168" s="2438"/>
      <c r="I168" s="2438"/>
      <c r="J168" s="2438"/>
      <c r="K168" s="2438"/>
    </row>
    <row r="169" spans="1:11">
      <c r="A169" s="2438"/>
      <c r="B169" s="2438"/>
      <c r="C169" s="2438"/>
      <c r="D169" s="2438"/>
      <c r="E169" s="2438"/>
      <c r="F169" s="2438"/>
      <c r="G169" s="2438"/>
      <c r="H169" s="2438"/>
      <c r="I169" s="2438"/>
      <c r="J169" s="2438"/>
      <c r="K169" s="2438"/>
    </row>
    <row r="170" spans="1:11">
      <c r="A170" s="2438"/>
      <c r="B170" s="2438"/>
      <c r="C170" s="2438"/>
      <c r="D170" s="2438"/>
      <c r="E170" s="2438"/>
      <c r="F170" s="2438"/>
      <c r="G170" s="2438"/>
      <c r="H170" s="2438"/>
      <c r="I170" s="2438"/>
      <c r="J170" s="2438"/>
      <c r="K170" s="2438"/>
    </row>
    <row r="171" spans="1:11">
      <c r="A171" s="2438"/>
      <c r="B171" s="2438"/>
      <c r="C171" s="2438"/>
      <c r="D171" s="2438"/>
      <c r="E171" s="2438"/>
      <c r="F171" s="2438"/>
      <c r="G171" s="2438"/>
      <c r="H171" s="2438"/>
      <c r="I171" s="2438"/>
      <c r="J171" s="2438"/>
      <c r="K171" s="2438"/>
    </row>
    <row r="172" spans="1:11">
      <c r="A172" s="2438"/>
      <c r="B172" s="2438"/>
      <c r="C172" s="2438"/>
      <c r="D172" s="2438"/>
      <c r="E172" s="2438"/>
      <c r="F172" s="2438"/>
      <c r="G172" s="2438"/>
      <c r="H172" s="2438"/>
      <c r="I172" s="2438"/>
      <c r="J172" s="2438"/>
      <c r="K172" s="2438"/>
    </row>
    <row r="173" spans="1:11">
      <c r="A173" s="2438"/>
      <c r="B173" s="2438"/>
      <c r="C173" s="2438"/>
      <c r="D173" s="2438"/>
      <c r="E173" s="2438"/>
      <c r="F173" s="2438"/>
      <c r="G173" s="2438"/>
      <c r="H173" s="2438"/>
      <c r="I173" s="2438"/>
      <c r="J173" s="2438"/>
      <c r="K173" s="2438"/>
    </row>
    <row r="174" spans="1:11">
      <c r="A174" s="2438"/>
      <c r="B174" s="2438"/>
      <c r="C174" s="2438"/>
      <c r="D174" s="2438"/>
      <c r="E174" s="2438"/>
      <c r="F174" s="2438"/>
      <c r="G174" s="2438"/>
      <c r="H174" s="2438"/>
      <c r="I174" s="2438"/>
      <c r="J174" s="2438"/>
      <c r="K174" s="2438"/>
    </row>
    <row r="175" spans="1:11">
      <c r="A175" s="2438"/>
      <c r="B175" s="2438"/>
      <c r="C175" s="2438"/>
      <c r="D175" s="2438"/>
      <c r="E175" s="2438"/>
      <c r="F175" s="2438"/>
      <c r="G175" s="2438"/>
      <c r="H175" s="2438"/>
      <c r="I175" s="2438"/>
      <c r="J175" s="2438"/>
      <c r="K175" s="2438"/>
    </row>
    <row r="176" spans="1:11">
      <c r="A176" s="2438"/>
      <c r="B176" s="2438"/>
      <c r="C176" s="2438"/>
      <c r="D176" s="2438"/>
      <c r="E176" s="2438"/>
      <c r="F176" s="2438"/>
      <c r="G176" s="2438"/>
      <c r="H176" s="2438"/>
      <c r="I176" s="2438"/>
      <c r="J176" s="2438"/>
      <c r="K176" s="2438"/>
    </row>
    <row r="177" spans="1:11">
      <c r="A177" s="2438"/>
      <c r="B177" s="2438"/>
      <c r="C177" s="2438"/>
      <c r="D177" s="2438"/>
      <c r="E177" s="2438"/>
      <c r="F177" s="2438"/>
      <c r="G177" s="2438"/>
      <c r="H177" s="2438"/>
      <c r="I177" s="2438"/>
      <c r="J177" s="2438"/>
      <c r="K177" s="2438"/>
    </row>
    <row r="178" spans="1:11">
      <c r="A178" s="2438"/>
      <c r="B178" s="2438"/>
      <c r="C178" s="2438"/>
      <c r="D178" s="2438"/>
      <c r="E178" s="2438"/>
      <c r="F178" s="2438"/>
      <c r="G178" s="2438"/>
      <c r="H178" s="2438"/>
      <c r="I178" s="2438"/>
      <c r="J178" s="2438"/>
      <c r="K178" s="2438"/>
    </row>
    <row r="179" spans="1:11">
      <c r="A179" s="2438"/>
      <c r="B179" s="2438"/>
      <c r="C179" s="2438"/>
      <c r="D179" s="2438"/>
      <c r="E179" s="2438"/>
      <c r="F179" s="2438"/>
      <c r="G179" s="2438"/>
      <c r="H179" s="2438"/>
      <c r="I179" s="2438"/>
      <c r="J179" s="2438"/>
      <c r="K179" s="2438"/>
    </row>
    <row r="180" spans="1:11">
      <c r="A180" s="2438"/>
      <c r="B180" s="2438"/>
      <c r="C180" s="2438"/>
      <c r="D180" s="2438"/>
      <c r="E180" s="2438"/>
      <c r="F180" s="2438"/>
      <c r="G180" s="2438"/>
      <c r="H180" s="2438"/>
      <c r="I180" s="2438"/>
      <c r="J180" s="2438"/>
      <c r="K180" s="2438"/>
    </row>
    <row r="181" spans="1:11">
      <c r="A181" s="2438"/>
      <c r="B181" s="2438"/>
      <c r="C181" s="2438"/>
      <c r="D181" s="2438"/>
      <c r="E181" s="2438"/>
      <c r="F181" s="2438"/>
      <c r="G181" s="2438"/>
      <c r="H181" s="2438"/>
      <c r="I181" s="2438"/>
      <c r="J181" s="2438"/>
      <c r="K181" s="2438"/>
    </row>
    <row r="182" spans="1:11">
      <c r="A182" s="2438"/>
      <c r="B182" s="2438"/>
      <c r="C182" s="2438"/>
      <c r="D182" s="2438"/>
      <c r="E182" s="2438"/>
      <c r="F182" s="2438"/>
      <c r="G182" s="2438"/>
      <c r="H182" s="2438"/>
      <c r="I182" s="2438"/>
      <c r="J182" s="2438"/>
      <c r="K182" s="2438"/>
    </row>
    <row r="183" spans="1:11">
      <c r="A183" s="2438"/>
      <c r="B183" s="2438"/>
      <c r="C183" s="2438"/>
      <c r="D183" s="2438"/>
      <c r="E183" s="2438"/>
      <c r="F183" s="2438"/>
      <c r="G183" s="2438"/>
      <c r="H183" s="2438"/>
      <c r="I183" s="2438"/>
      <c r="J183" s="2438"/>
      <c r="K183" s="2438"/>
    </row>
    <row r="184" spans="1:11">
      <c r="A184" s="2438"/>
      <c r="B184" s="2438"/>
      <c r="C184" s="2438"/>
      <c r="D184" s="2438"/>
      <c r="E184" s="2438"/>
      <c r="F184" s="2438"/>
      <c r="G184" s="2438"/>
      <c r="H184" s="2438"/>
      <c r="I184" s="2438"/>
      <c r="J184" s="2438"/>
      <c r="K184" s="2438"/>
    </row>
    <row r="185" spans="1:11">
      <c r="A185" s="2438"/>
      <c r="B185" s="2438"/>
      <c r="C185" s="2438"/>
      <c r="D185" s="2438"/>
      <c r="E185" s="2438"/>
      <c r="F185" s="2438"/>
      <c r="G185" s="2438"/>
      <c r="H185" s="2438"/>
      <c r="I185" s="2438"/>
      <c r="J185" s="2438"/>
      <c r="K185" s="2438"/>
    </row>
    <row r="186" spans="1:11">
      <c r="A186" s="2438"/>
      <c r="B186" s="2438"/>
      <c r="C186" s="2438"/>
      <c r="D186" s="2438"/>
      <c r="E186" s="2438"/>
      <c r="F186" s="2438"/>
      <c r="G186" s="2438"/>
      <c r="H186" s="2438"/>
      <c r="I186" s="2438"/>
      <c r="J186" s="2438"/>
      <c r="K186" s="2438"/>
    </row>
    <row r="187" spans="1:11">
      <c r="A187" s="2438"/>
      <c r="B187" s="2438"/>
      <c r="C187" s="2438"/>
      <c r="D187" s="2438"/>
      <c r="E187" s="2438"/>
      <c r="F187" s="2438"/>
      <c r="G187" s="2438"/>
      <c r="H187" s="2438"/>
      <c r="I187" s="2438"/>
      <c r="J187" s="2438"/>
      <c r="K187" s="2438"/>
    </row>
    <row r="188" spans="1:11">
      <c r="A188" s="2438"/>
      <c r="B188" s="2438"/>
      <c r="C188" s="2438"/>
      <c r="D188" s="2438"/>
      <c r="E188" s="2438"/>
      <c r="F188" s="2438"/>
      <c r="G188" s="2438"/>
      <c r="H188" s="2438"/>
      <c r="I188" s="2438"/>
      <c r="J188" s="2438"/>
      <c r="K188" s="2438"/>
    </row>
    <row r="189" spans="1:11">
      <c r="A189" s="2438"/>
      <c r="B189" s="2438"/>
      <c r="C189" s="2438"/>
      <c r="D189" s="2438"/>
      <c r="E189" s="2438"/>
      <c r="F189" s="2438"/>
      <c r="G189" s="2438"/>
      <c r="H189" s="2438"/>
      <c r="I189" s="2438"/>
      <c r="J189" s="2438"/>
      <c r="K189" s="2438"/>
    </row>
    <row r="190" spans="1:11">
      <c r="A190" s="2438"/>
      <c r="B190" s="2438"/>
      <c r="C190" s="2438"/>
      <c r="D190" s="2438"/>
      <c r="E190" s="2438"/>
      <c r="F190" s="2438"/>
      <c r="G190" s="2438"/>
      <c r="H190" s="2438"/>
      <c r="I190" s="2438"/>
      <c r="J190" s="2438"/>
      <c r="K190" s="2438"/>
    </row>
    <row r="191" spans="1:11">
      <c r="A191" s="2438"/>
      <c r="B191" s="2438"/>
      <c r="C191" s="2438"/>
      <c r="D191" s="2438"/>
      <c r="E191" s="2438"/>
      <c r="F191" s="2438"/>
      <c r="G191" s="2438"/>
      <c r="H191" s="2438"/>
      <c r="I191" s="2438"/>
      <c r="J191" s="2438"/>
      <c r="K191" s="2438"/>
    </row>
    <row r="192" spans="1:11">
      <c r="A192" s="2438"/>
      <c r="B192" s="2438"/>
      <c r="C192" s="2438"/>
      <c r="D192" s="2438"/>
      <c r="E192" s="2438"/>
      <c r="F192" s="2438"/>
      <c r="G192" s="2438"/>
      <c r="H192" s="2438"/>
      <c r="I192" s="2438"/>
      <c r="J192" s="2438"/>
      <c r="K192" s="2438"/>
    </row>
    <row r="193" spans="1:11">
      <c r="A193" s="2438"/>
      <c r="B193" s="2438"/>
      <c r="C193" s="2438"/>
      <c r="D193" s="2438"/>
      <c r="E193" s="2438"/>
      <c r="F193" s="2438"/>
      <c r="G193" s="2438"/>
      <c r="H193" s="2438"/>
      <c r="I193" s="2438"/>
      <c r="J193" s="2438"/>
      <c r="K193" s="2438"/>
    </row>
    <row r="194" spans="1:11">
      <c r="A194" s="2438"/>
      <c r="B194" s="2438"/>
      <c r="C194" s="2438"/>
      <c r="D194" s="2438"/>
      <c r="E194" s="2438"/>
      <c r="F194" s="2438"/>
      <c r="G194" s="2438"/>
      <c r="H194" s="2438"/>
      <c r="I194" s="2438"/>
      <c r="J194" s="2438"/>
      <c r="K194" s="2438"/>
    </row>
    <row r="195" spans="1:11">
      <c r="A195" s="2438"/>
      <c r="B195" s="2438"/>
      <c r="C195" s="2438"/>
      <c r="D195" s="2438"/>
      <c r="E195" s="2438"/>
      <c r="F195" s="2438"/>
      <c r="G195" s="2438"/>
      <c r="H195" s="2438"/>
      <c r="I195" s="2438"/>
      <c r="J195" s="2438"/>
      <c r="K195" s="2438"/>
    </row>
    <row r="196" spans="1:11">
      <c r="A196" s="2438"/>
      <c r="B196" s="2438"/>
      <c r="C196" s="2438"/>
      <c r="D196" s="2438"/>
      <c r="E196" s="2438"/>
      <c r="F196" s="2438"/>
      <c r="G196" s="2438"/>
      <c r="H196" s="2438"/>
      <c r="I196" s="2438"/>
      <c r="J196" s="2438"/>
      <c r="K196" s="2438"/>
    </row>
    <row r="197" spans="1:11">
      <c r="A197" s="2438"/>
      <c r="B197" s="2438"/>
      <c r="C197" s="2438"/>
      <c r="D197" s="2438"/>
      <c r="E197" s="2438"/>
      <c r="F197" s="2438"/>
      <c r="G197" s="2438"/>
      <c r="H197" s="2438"/>
      <c r="I197" s="2438"/>
      <c r="J197" s="2438"/>
      <c r="K197" s="2438"/>
    </row>
    <row r="198" spans="1:11">
      <c r="A198" s="2438"/>
      <c r="B198" s="2438"/>
      <c r="C198" s="2438"/>
      <c r="D198" s="2438"/>
      <c r="E198" s="2438"/>
      <c r="F198" s="2438"/>
      <c r="G198" s="2438"/>
      <c r="H198" s="2438"/>
      <c r="I198" s="2438"/>
      <c r="J198" s="2438"/>
      <c r="K198" s="2438"/>
    </row>
    <row r="199" spans="1:11">
      <c r="A199" s="2438"/>
      <c r="B199" s="2438"/>
      <c r="C199" s="2438"/>
      <c r="D199" s="2438"/>
      <c r="E199" s="2438"/>
      <c r="F199" s="2438"/>
      <c r="G199" s="2438"/>
      <c r="H199" s="2438"/>
      <c r="I199" s="2438"/>
      <c r="J199" s="2438"/>
      <c r="K199" s="2438"/>
    </row>
    <row r="200" spans="1:11">
      <c r="A200" s="2438"/>
      <c r="B200" s="2438"/>
      <c r="C200" s="2438"/>
      <c r="D200" s="2438"/>
      <c r="E200" s="2438"/>
      <c r="F200" s="2438"/>
      <c r="G200" s="2438"/>
      <c r="H200" s="2438"/>
      <c r="I200" s="2438"/>
      <c r="J200" s="2438"/>
      <c r="K200" s="2438"/>
    </row>
    <row r="201" spans="1:11">
      <c r="A201" s="2438"/>
      <c r="B201" s="2438"/>
      <c r="C201" s="2438"/>
      <c r="D201" s="2438"/>
      <c r="E201" s="2438"/>
      <c r="F201" s="2438"/>
      <c r="G201" s="2438"/>
      <c r="H201" s="2438"/>
      <c r="I201" s="2438"/>
      <c r="J201" s="2438"/>
      <c r="K201" s="2438"/>
    </row>
    <row r="202" spans="1:11">
      <c r="A202" s="2438"/>
      <c r="B202" s="2438"/>
      <c r="C202" s="2438"/>
      <c r="D202" s="2438"/>
      <c r="E202" s="2438"/>
      <c r="F202" s="2438"/>
      <c r="G202" s="2438"/>
      <c r="H202" s="2438"/>
      <c r="I202" s="2438"/>
      <c r="J202" s="2438"/>
      <c r="K202" s="2438"/>
    </row>
    <row r="203" spans="1:11">
      <c r="A203" s="2438"/>
      <c r="B203" s="2438"/>
      <c r="C203" s="2438"/>
      <c r="D203" s="2438"/>
      <c r="E203" s="2438"/>
      <c r="F203" s="2438"/>
      <c r="G203" s="2438"/>
      <c r="H203" s="2438"/>
      <c r="I203" s="2438"/>
      <c r="J203" s="2438"/>
      <c r="K203" s="2438"/>
    </row>
    <row r="204" spans="1:11">
      <c r="A204" s="2438"/>
      <c r="B204" s="2438"/>
      <c r="C204" s="2438"/>
      <c r="D204" s="2438"/>
      <c r="E204" s="2438"/>
      <c r="F204" s="2438"/>
      <c r="G204" s="2438"/>
      <c r="H204" s="2438"/>
      <c r="I204" s="2438"/>
      <c r="J204" s="2438"/>
      <c r="K204" s="2438"/>
    </row>
    <row r="205" spans="1:11">
      <c r="A205" s="2438"/>
      <c r="B205" s="2438"/>
      <c r="C205" s="2438"/>
      <c r="D205" s="2438"/>
      <c r="E205" s="2438"/>
      <c r="F205" s="2438"/>
      <c r="G205" s="2438"/>
      <c r="H205" s="2438"/>
      <c r="I205" s="2438"/>
      <c r="J205" s="2438"/>
      <c r="K205" s="2438"/>
    </row>
    <row r="206" spans="1:11">
      <c r="A206" s="2438"/>
      <c r="B206" s="2438"/>
      <c r="C206" s="2438"/>
      <c r="D206" s="2438"/>
      <c r="E206" s="2438"/>
      <c r="F206" s="2438"/>
      <c r="G206" s="2438"/>
      <c r="H206" s="2438"/>
      <c r="I206" s="2438"/>
      <c r="J206" s="2438"/>
      <c r="K206" s="2438"/>
    </row>
    <row r="207" spans="1:11">
      <c r="A207" s="2438"/>
      <c r="B207" s="2438"/>
      <c r="C207" s="2438"/>
      <c r="D207" s="2438"/>
      <c r="E207" s="2438"/>
      <c r="F207" s="2438"/>
      <c r="G207" s="2438"/>
      <c r="H207" s="2438"/>
      <c r="I207" s="2438"/>
      <c r="J207" s="2438"/>
      <c r="K207" s="2438"/>
    </row>
    <row r="208" spans="1:11">
      <c r="A208" s="2438"/>
      <c r="B208" s="2438"/>
      <c r="C208" s="2438"/>
      <c r="D208" s="2438"/>
      <c r="E208" s="2438"/>
      <c r="F208" s="2438"/>
      <c r="G208" s="2438"/>
      <c r="H208" s="2438"/>
      <c r="I208" s="2438"/>
      <c r="J208" s="2438"/>
      <c r="K208" s="2438"/>
    </row>
    <row r="209" spans="1:11">
      <c r="A209" s="2438"/>
      <c r="B209" s="2438"/>
      <c r="C209" s="2438"/>
      <c r="D209" s="2438"/>
      <c r="E209" s="2438"/>
      <c r="F209" s="2438"/>
      <c r="G209" s="2438"/>
      <c r="H209" s="2438"/>
      <c r="I209" s="2438"/>
      <c r="J209" s="2438"/>
      <c r="K209" s="2438"/>
    </row>
    <row r="210" spans="1:11">
      <c r="A210" s="2438"/>
      <c r="B210" s="2438"/>
      <c r="C210" s="2438"/>
      <c r="D210" s="2438"/>
      <c r="E210" s="2438"/>
      <c r="F210" s="2438"/>
      <c r="G210" s="2438"/>
      <c r="H210" s="2438"/>
      <c r="I210" s="2438"/>
      <c r="J210" s="2438"/>
      <c r="K210" s="2438"/>
    </row>
    <row r="211" spans="1:11">
      <c r="A211" s="2438"/>
      <c r="B211" s="2438"/>
      <c r="C211" s="2438"/>
      <c r="D211" s="2438"/>
      <c r="E211" s="2438"/>
      <c r="F211" s="2438"/>
      <c r="G211" s="2438"/>
      <c r="H211" s="2438"/>
      <c r="I211" s="2438"/>
      <c r="J211" s="2438"/>
      <c r="K211" s="2438"/>
    </row>
    <row r="212" spans="1:11">
      <c r="A212" s="2438"/>
      <c r="B212" s="2438"/>
      <c r="C212" s="2438"/>
      <c r="D212" s="2438"/>
      <c r="E212" s="2438"/>
      <c r="F212" s="2438"/>
      <c r="G212" s="2438"/>
      <c r="H212" s="2438"/>
      <c r="I212" s="2438"/>
      <c r="J212" s="2438"/>
      <c r="K212" s="2438"/>
    </row>
    <row r="213" spans="1:11">
      <c r="A213" s="2438"/>
      <c r="B213" s="2438"/>
      <c r="C213" s="2438"/>
      <c r="D213" s="2438"/>
      <c r="E213" s="2438"/>
      <c r="F213" s="2438"/>
      <c r="G213" s="2438"/>
      <c r="H213" s="2438"/>
      <c r="I213" s="2438"/>
      <c r="J213" s="2438"/>
      <c r="K213" s="2438"/>
    </row>
    <row r="214" spans="1:11">
      <c r="A214" s="2438"/>
      <c r="B214" s="2438"/>
      <c r="C214" s="2438"/>
      <c r="D214" s="2438"/>
      <c r="E214" s="2438"/>
      <c r="F214" s="2438"/>
      <c r="G214" s="2438"/>
      <c r="H214" s="2438"/>
      <c r="I214" s="2438"/>
      <c r="J214" s="2438"/>
      <c r="K214" s="2438"/>
    </row>
    <row r="215" spans="1:11">
      <c r="A215" s="2438"/>
      <c r="B215" s="2438"/>
      <c r="C215" s="2438"/>
      <c r="D215" s="2438"/>
      <c r="E215" s="2438"/>
      <c r="F215" s="2438"/>
      <c r="G215" s="2438"/>
      <c r="H215" s="2438"/>
      <c r="I215" s="2438"/>
      <c r="J215" s="2438"/>
      <c r="K215" s="2438"/>
    </row>
    <row r="216" spans="1:11">
      <c r="A216" s="2438"/>
      <c r="B216" s="2438"/>
      <c r="C216" s="2438"/>
      <c r="D216" s="2438"/>
      <c r="E216" s="2438"/>
      <c r="F216" s="2438"/>
      <c r="G216" s="2438"/>
      <c r="H216" s="2438"/>
      <c r="I216" s="2438"/>
      <c r="J216" s="2438"/>
      <c r="K216" s="2438"/>
    </row>
    <row r="217" spans="1:11">
      <c r="A217" s="2438"/>
      <c r="B217" s="2438"/>
      <c r="C217" s="2438"/>
      <c r="D217" s="2438"/>
      <c r="E217" s="2438"/>
      <c r="F217" s="2438"/>
      <c r="G217" s="2438"/>
      <c r="H217" s="2438"/>
      <c r="I217" s="2438"/>
      <c r="J217" s="2438"/>
      <c r="K217" s="2438"/>
    </row>
    <row r="218" spans="1:11">
      <c r="A218" s="2438"/>
      <c r="B218" s="2438"/>
      <c r="C218" s="2438"/>
      <c r="D218" s="2438"/>
      <c r="E218" s="2438"/>
      <c r="F218" s="2438"/>
      <c r="G218" s="2438"/>
      <c r="H218" s="2438"/>
      <c r="I218" s="2438"/>
      <c r="J218" s="2438"/>
      <c r="K218" s="2438"/>
    </row>
    <row r="219" spans="1:11">
      <c r="A219" s="2438"/>
      <c r="B219" s="2438"/>
      <c r="C219" s="2438"/>
      <c r="D219" s="2438"/>
      <c r="E219" s="2438"/>
      <c r="F219" s="2438"/>
      <c r="G219" s="2438"/>
      <c r="H219" s="2438"/>
      <c r="I219" s="2438"/>
      <c r="J219" s="2438"/>
      <c r="K219" s="2438"/>
    </row>
    <row r="220" spans="1:11">
      <c r="A220" s="2438"/>
      <c r="B220" s="2438"/>
      <c r="C220" s="2438"/>
      <c r="D220" s="2438"/>
      <c r="E220" s="2438"/>
      <c r="F220" s="2438"/>
      <c r="G220" s="2438"/>
      <c r="H220" s="2438"/>
      <c r="I220" s="2438"/>
      <c r="J220" s="2438"/>
      <c r="K220" s="2438"/>
    </row>
    <row r="221" spans="1:11">
      <c r="A221" s="2438"/>
      <c r="B221" s="2438"/>
      <c r="C221" s="2438"/>
      <c r="D221" s="2438"/>
      <c r="E221" s="2438"/>
      <c r="F221" s="2438"/>
      <c r="G221" s="2438"/>
      <c r="H221" s="2438"/>
      <c r="I221" s="2438"/>
      <c r="J221" s="2438"/>
      <c r="K221" s="2438"/>
    </row>
    <row r="222" spans="1:11">
      <c r="A222" s="2438"/>
      <c r="B222" s="2438"/>
      <c r="C222" s="2438"/>
      <c r="D222" s="2438"/>
      <c r="E222" s="2438"/>
      <c r="F222" s="2438"/>
      <c r="G222" s="2438"/>
      <c r="H222" s="2438"/>
      <c r="I222" s="2438"/>
      <c r="J222" s="2438"/>
      <c r="K222" s="2438"/>
    </row>
    <row r="223" spans="1:11">
      <c r="A223" s="2438"/>
      <c r="B223" s="2438"/>
      <c r="C223" s="2438"/>
      <c r="D223" s="2438"/>
      <c r="E223" s="2438"/>
      <c r="F223" s="2438"/>
      <c r="G223" s="2438"/>
      <c r="H223" s="2438"/>
      <c r="I223" s="2438"/>
      <c r="J223" s="2438"/>
      <c r="K223" s="2438"/>
    </row>
    <row r="224" spans="1:11">
      <c r="A224" s="2438"/>
      <c r="B224" s="2438"/>
      <c r="C224" s="2438"/>
      <c r="D224" s="2438"/>
      <c r="E224" s="2438"/>
      <c r="F224" s="2438"/>
      <c r="G224" s="2438"/>
      <c r="H224" s="2438"/>
      <c r="I224" s="2438"/>
      <c r="J224" s="2438"/>
      <c r="K224" s="2438"/>
    </row>
    <row r="225" spans="1:11">
      <c r="A225" s="2438"/>
      <c r="B225" s="2438"/>
      <c r="C225" s="2438"/>
      <c r="D225" s="2438"/>
      <c r="E225" s="2438"/>
      <c r="F225" s="2438"/>
      <c r="G225" s="2438"/>
      <c r="H225" s="2438"/>
      <c r="I225" s="2438"/>
      <c r="J225" s="2438"/>
      <c r="K225" s="2438"/>
    </row>
    <row r="226" spans="1:11">
      <c r="A226" s="2438"/>
      <c r="B226" s="2438"/>
      <c r="C226" s="2438"/>
      <c r="D226" s="2438"/>
      <c r="E226" s="2438"/>
      <c r="F226" s="2438"/>
      <c r="G226" s="2438"/>
      <c r="H226" s="2438"/>
      <c r="I226" s="2438"/>
      <c r="J226" s="2438"/>
      <c r="K226" s="2438"/>
    </row>
    <row r="227" spans="1:11">
      <c r="A227" s="2438"/>
      <c r="B227" s="2438"/>
      <c r="C227" s="2438"/>
      <c r="D227" s="2438"/>
      <c r="E227" s="2438"/>
      <c r="F227" s="2438"/>
      <c r="G227" s="2438"/>
      <c r="H227" s="2438"/>
      <c r="I227" s="2438"/>
      <c r="J227" s="2438"/>
      <c r="K227" s="2438"/>
    </row>
    <row r="228" spans="1:11">
      <c r="A228" s="2438"/>
      <c r="B228" s="2438"/>
      <c r="C228" s="2438"/>
      <c r="D228" s="2438"/>
      <c r="E228" s="2438"/>
      <c r="F228" s="2438"/>
      <c r="G228" s="2438"/>
      <c r="H228" s="2438"/>
      <c r="I228" s="2438"/>
      <c r="J228" s="2438"/>
      <c r="K228" s="2438"/>
    </row>
    <row r="229" spans="1:11">
      <c r="A229" s="2438"/>
      <c r="B229" s="2438"/>
      <c r="C229" s="2438"/>
      <c r="D229" s="2438"/>
      <c r="E229" s="2438"/>
      <c r="F229" s="2438"/>
      <c r="G229" s="2438"/>
      <c r="H229" s="2438"/>
      <c r="I229" s="2438"/>
      <c r="J229" s="2438"/>
      <c r="K229" s="2438"/>
    </row>
    <row r="230" spans="1:11">
      <c r="A230" s="2438"/>
      <c r="B230" s="2438"/>
      <c r="C230" s="2438"/>
      <c r="D230" s="2438"/>
      <c r="E230" s="2438"/>
      <c r="F230" s="2438"/>
      <c r="G230" s="2438"/>
      <c r="H230" s="2438"/>
      <c r="I230" s="2438"/>
      <c r="J230" s="2438"/>
      <c r="K230" s="2438"/>
    </row>
    <row r="231" spans="1:11">
      <c r="A231" s="2438"/>
      <c r="B231" s="2438"/>
      <c r="C231" s="2438"/>
      <c r="D231" s="2438"/>
      <c r="E231" s="2438"/>
      <c r="F231" s="2438"/>
      <c r="G231" s="2438"/>
      <c r="H231" s="2438"/>
      <c r="I231" s="2438"/>
      <c r="J231" s="2438"/>
      <c r="K231" s="2438"/>
    </row>
    <row r="232" spans="1:11">
      <c r="A232" s="2438"/>
      <c r="B232" s="2438"/>
      <c r="C232" s="2438"/>
      <c r="D232" s="2438"/>
      <c r="E232" s="2438"/>
      <c r="F232" s="2438"/>
      <c r="G232" s="2438"/>
      <c r="H232" s="2438"/>
      <c r="I232" s="2438"/>
      <c r="J232" s="2438"/>
      <c r="K232" s="2438"/>
    </row>
    <row r="233" spans="1:11">
      <c r="A233" s="2438"/>
      <c r="B233" s="2438"/>
      <c r="C233" s="2438"/>
      <c r="D233" s="2438"/>
      <c r="E233" s="2438"/>
      <c r="F233" s="2438"/>
      <c r="G233" s="2438"/>
      <c r="H233" s="2438"/>
      <c r="I233" s="2438"/>
      <c r="J233" s="2438"/>
      <c r="K233" s="2438"/>
    </row>
    <row r="234" spans="1:11">
      <c r="A234" s="2438"/>
      <c r="B234" s="2438"/>
      <c r="C234" s="2438"/>
      <c r="D234" s="2438"/>
      <c r="E234" s="2438"/>
      <c r="F234" s="2438"/>
      <c r="G234" s="2438"/>
      <c r="H234" s="2438"/>
      <c r="I234" s="2438"/>
      <c r="J234" s="2438"/>
      <c r="K234" s="2438"/>
    </row>
    <row r="235" spans="1:11">
      <c r="A235" s="2438"/>
      <c r="B235" s="2438"/>
      <c r="C235" s="2438"/>
      <c r="D235" s="2438"/>
      <c r="E235" s="2438"/>
      <c r="F235" s="2438"/>
      <c r="G235" s="2438"/>
      <c r="H235" s="2438"/>
      <c r="I235" s="2438"/>
      <c r="J235" s="2438"/>
      <c r="K235" s="2438"/>
    </row>
    <row r="236" spans="1:11">
      <c r="A236" s="2438"/>
      <c r="B236" s="2438"/>
      <c r="C236" s="2438"/>
      <c r="D236" s="2438"/>
      <c r="E236" s="2438"/>
      <c r="F236" s="2438"/>
      <c r="G236" s="2438"/>
      <c r="H236" s="2438"/>
      <c r="I236" s="2438"/>
      <c r="J236" s="2438"/>
      <c r="K236" s="2438"/>
    </row>
    <row r="237" spans="1:11">
      <c r="A237" s="2438"/>
      <c r="B237" s="2438"/>
      <c r="C237" s="2438"/>
      <c r="D237" s="2438"/>
      <c r="E237" s="2438"/>
      <c r="F237" s="2438"/>
      <c r="G237" s="2438"/>
      <c r="H237" s="2438"/>
      <c r="I237" s="2438"/>
      <c r="J237" s="2438"/>
      <c r="K237" s="2438"/>
    </row>
    <row r="238" spans="1:11">
      <c r="A238" s="2438"/>
      <c r="B238" s="2438"/>
      <c r="C238" s="2438"/>
      <c r="D238" s="2438"/>
      <c r="E238" s="2438"/>
      <c r="F238" s="2438"/>
      <c r="G238" s="2438"/>
      <c r="H238" s="2438"/>
      <c r="I238" s="2438"/>
      <c r="J238" s="2438"/>
      <c r="K238" s="2438"/>
    </row>
    <row r="239" spans="1:11">
      <c r="A239" s="2438"/>
      <c r="B239" s="2438"/>
      <c r="C239" s="2438"/>
      <c r="D239" s="2438"/>
      <c r="E239" s="2438"/>
      <c r="F239" s="2438"/>
      <c r="G239" s="2438"/>
      <c r="H239" s="2438"/>
      <c r="I239" s="2438"/>
      <c r="J239" s="2438"/>
      <c r="K239" s="2438"/>
    </row>
    <row r="240" spans="1:11">
      <c r="A240" s="2438"/>
      <c r="B240" s="2438"/>
      <c r="C240" s="2438"/>
      <c r="D240" s="2438"/>
      <c r="E240" s="2438"/>
      <c r="F240" s="2438"/>
      <c r="G240" s="2438"/>
      <c r="H240" s="2438"/>
      <c r="I240" s="2438"/>
      <c r="J240" s="2438"/>
      <c r="K240" s="2438"/>
    </row>
    <row r="241" spans="1:11">
      <c r="A241" s="2438"/>
      <c r="B241" s="2438"/>
      <c r="C241" s="2438"/>
      <c r="D241" s="2438"/>
      <c r="E241" s="2438"/>
      <c r="F241" s="2438"/>
      <c r="G241" s="2438"/>
      <c r="H241" s="2438"/>
      <c r="I241" s="2438"/>
      <c r="J241" s="2438"/>
      <c r="K241" s="2438"/>
    </row>
    <row r="242" spans="1:11">
      <c r="A242" s="2438"/>
      <c r="B242" s="2438"/>
      <c r="C242" s="2438"/>
      <c r="D242" s="2438"/>
      <c r="E242" s="2438"/>
      <c r="F242" s="2438"/>
      <c r="G242" s="2438"/>
      <c r="H242" s="2438"/>
      <c r="I242" s="2438"/>
      <c r="J242" s="2438"/>
      <c r="K242" s="2438"/>
    </row>
    <row r="243" spans="1:11">
      <c r="A243" s="2438"/>
      <c r="B243" s="2438"/>
      <c r="C243" s="2438"/>
      <c r="D243" s="2438"/>
      <c r="E243" s="2438"/>
      <c r="F243" s="2438"/>
      <c r="G243" s="2438"/>
      <c r="H243" s="2438"/>
      <c r="I243" s="2438"/>
      <c r="J243" s="2438"/>
      <c r="K243" s="2438"/>
    </row>
    <row r="244" spans="1:11">
      <c r="A244" s="2438"/>
      <c r="B244" s="2438"/>
      <c r="C244" s="2438"/>
      <c r="D244" s="2438"/>
      <c r="E244" s="2438"/>
      <c r="F244" s="2438"/>
      <c r="G244" s="2438"/>
      <c r="H244" s="2438"/>
      <c r="I244" s="2438"/>
      <c r="J244" s="2438"/>
      <c r="K244" s="2438"/>
    </row>
    <row r="245" spans="1:11">
      <c r="A245" s="2438"/>
      <c r="B245" s="2438"/>
      <c r="C245" s="2438"/>
      <c r="D245" s="2438"/>
      <c r="E245" s="2438"/>
      <c r="F245" s="2438"/>
      <c r="G245" s="2438"/>
      <c r="H245" s="2438"/>
      <c r="I245" s="2438"/>
      <c r="J245" s="2438"/>
      <c r="K245" s="2438"/>
    </row>
    <row r="246" spans="1:11">
      <c r="A246" s="2438"/>
      <c r="B246" s="2438"/>
      <c r="C246" s="2438"/>
      <c r="D246" s="2438"/>
      <c r="E246" s="2438"/>
      <c r="F246" s="2438"/>
      <c r="G246" s="2438"/>
      <c r="H246" s="2438"/>
      <c r="I246" s="2438"/>
      <c r="J246" s="2438"/>
      <c r="K246" s="2438"/>
    </row>
    <row r="247" spans="1:11">
      <c r="A247" s="2438"/>
      <c r="B247" s="2438"/>
      <c r="C247" s="2438"/>
      <c r="D247" s="2438"/>
      <c r="E247" s="2438"/>
      <c r="F247" s="2438"/>
      <c r="G247" s="2438"/>
      <c r="H247" s="2438"/>
      <c r="I247" s="2438"/>
      <c r="J247" s="2438"/>
      <c r="K247" s="2438"/>
    </row>
    <row r="248" spans="1:11">
      <c r="A248" s="2438"/>
      <c r="B248" s="2438"/>
      <c r="C248" s="2438"/>
      <c r="D248" s="2438"/>
      <c r="E248" s="2438"/>
      <c r="F248" s="2438"/>
      <c r="G248" s="2438"/>
      <c r="H248" s="2438"/>
      <c r="I248" s="2438"/>
      <c r="J248" s="2438"/>
      <c r="K248" s="2438"/>
    </row>
    <row r="249" spans="1:11">
      <c r="A249" s="2438"/>
      <c r="B249" s="2438"/>
      <c r="C249" s="2438"/>
      <c r="D249" s="2438"/>
      <c r="E249" s="2438"/>
      <c r="F249" s="2438"/>
      <c r="G249" s="2438"/>
      <c r="H249" s="2438"/>
      <c r="I249" s="2438"/>
      <c r="J249" s="2438"/>
      <c r="K249" s="2438"/>
    </row>
    <row r="250" spans="1:11">
      <c r="A250" s="2438"/>
      <c r="B250" s="2438"/>
      <c r="C250" s="2438"/>
      <c r="D250" s="2438"/>
      <c r="E250" s="2438"/>
      <c r="F250" s="2438"/>
      <c r="G250" s="2438"/>
      <c r="H250" s="2438"/>
      <c r="I250" s="2438"/>
      <c r="J250" s="2438"/>
      <c r="K250" s="2438"/>
    </row>
    <row r="251" spans="1:11">
      <c r="A251" s="2438"/>
      <c r="B251" s="2438"/>
      <c r="C251" s="2438"/>
      <c r="D251" s="2438"/>
      <c r="E251" s="2438"/>
      <c r="F251" s="2438"/>
      <c r="G251" s="2438"/>
      <c r="H251" s="2438"/>
      <c r="I251" s="2438"/>
      <c r="J251" s="2438"/>
      <c r="K251" s="2438"/>
    </row>
    <row r="252" spans="1:11">
      <c r="A252" s="2438"/>
      <c r="B252" s="2438"/>
      <c r="C252" s="2438"/>
      <c r="D252" s="2438"/>
      <c r="E252" s="2438"/>
      <c r="F252" s="2438"/>
      <c r="G252" s="2438"/>
      <c r="H252" s="2438"/>
      <c r="I252" s="2438"/>
      <c r="J252" s="2438"/>
      <c r="K252" s="2438"/>
    </row>
    <row r="253" spans="1:11">
      <c r="A253" s="2438"/>
      <c r="B253" s="2438"/>
      <c r="C253" s="2438"/>
      <c r="D253" s="2438"/>
      <c r="E253" s="2438"/>
      <c r="F253" s="2438"/>
      <c r="G253" s="2438"/>
      <c r="H253" s="2438"/>
      <c r="I253" s="2438"/>
      <c r="J253" s="2438"/>
      <c r="K253" s="2438"/>
    </row>
    <row r="254" spans="1:11">
      <c r="A254" s="2438"/>
      <c r="B254" s="2438"/>
      <c r="C254" s="2438"/>
      <c r="D254" s="2438"/>
      <c r="E254" s="2438"/>
      <c r="F254" s="2438"/>
      <c r="G254" s="2438"/>
      <c r="H254" s="2438"/>
      <c r="I254" s="2438"/>
      <c r="J254" s="2438"/>
      <c r="K254" s="2438"/>
    </row>
    <row r="255" spans="1:11">
      <c r="A255" s="2438"/>
      <c r="B255" s="2438"/>
      <c r="C255" s="2438"/>
      <c r="D255" s="2438"/>
      <c r="E255" s="2438"/>
      <c r="F255" s="2438"/>
      <c r="G255" s="2438"/>
      <c r="H255" s="2438"/>
      <c r="I255" s="2438"/>
      <c r="J255" s="2438"/>
      <c r="K255" s="2438"/>
    </row>
    <row r="256" spans="1:11">
      <c r="A256" s="2438"/>
      <c r="B256" s="2438"/>
      <c r="C256" s="2438"/>
      <c r="D256" s="2438"/>
      <c r="E256" s="2438"/>
      <c r="F256" s="2438"/>
      <c r="G256" s="2438"/>
      <c r="H256" s="2438"/>
      <c r="I256" s="2438"/>
      <c r="J256" s="2438"/>
      <c r="K256" s="2438"/>
    </row>
    <row r="257" spans="1:11">
      <c r="A257" s="2438"/>
      <c r="B257" s="2438"/>
      <c r="C257" s="2438"/>
      <c r="D257" s="2438"/>
      <c r="E257" s="2438"/>
      <c r="F257" s="2438"/>
      <c r="G257" s="2438"/>
      <c r="H257" s="2438"/>
      <c r="I257" s="2438"/>
      <c r="J257" s="2438"/>
      <c r="K257" s="2438"/>
    </row>
    <row r="258" spans="1:11">
      <c r="A258" s="2438"/>
      <c r="B258" s="2438"/>
      <c r="C258" s="2438"/>
      <c r="D258" s="2438"/>
      <c r="E258" s="2438"/>
      <c r="F258" s="2438"/>
      <c r="G258" s="2438"/>
      <c r="H258" s="2438"/>
      <c r="I258" s="2438"/>
      <c r="J258" s="2438"/>
      <c r="K258" s="2438"/>
    </row>
    <row r="259" spans="1:11">
      <c r="A259" s="2438"/>
      <c r="B259" s="2438"/>
      <c r="C259" s="2438"/>
      <c r="D259" s="2438"/>
      <c r="E259" s="2438"/>
      <c r="F259" s="2438"/>
      <c r="G259" s="2438"/>
      <c r="H259" s="2438"/>
      <c r="I259" s="2438"/>
      <c r="J259" s="2438"/>
      <c r="K259" s="2438"/>
    </row>
    <row r="260" spans="1:11">
      <c r="A260" s="2438"/>
      <c r="B260" s="2438"/>
      <c r="C260" s="2438"/>
      <c r="D260" s="2438"/>
      <c r="E260" s="2438"/>
      <c r="F260" s="2438"/>
      <c r="G260" s="2438"/>
      <c r="H260" s="2438"/>
      <c r="I260" s="2438"/>
      <c r="J260" s="2438"/>
      <c r="K260" s="2438"/>
    </row>
    <row r="261" spans="1:11">
      <c r="A261" s="2438"/>
      <c r="B261" s="2438"/>
      <c r="C261" s="2438"/>
      <c r="D261" s="2438"/>
      <c r="E261" s="2438"/>
      <c r="F261" s="2438"/>
      <c r="G261" s="2438"/>
      <c r="H261" s="2438"/>
      <c r="I261" s="2438"/>
      <c r="J261" s="2438"/>
      <c r="K261" s="2438"/>
    </row>
    <row r="262" spans="1:11">
      <c r="A262" s="2438"/>
      <c r="B262" s="2438"/>
      <c r="C262" s="2438"/>
      <c r="D262" s="2438"/>
      <c r="E262" s="2438"/>
      <c r="F262" s="2438"/>
      <c r="G262" s="2438"/>
      <c r="H262" s="2438"/>
      <c r="I262" s="2438"/>
      <c r="J262" s="2438"/>
      <c r="K262" s="2438"/>
    </row>
    <row r="263" spans="1:11">
      <c r="A263" s="2438"/>
      <c r="B263" s="2438"/>
      <c r="C263" s="2438"/>
      <c r="D263" s="2438"/>
      <c r="E263" s="2438"/>
      <c r="F263" s="2438"/>
      <c r="G263" s="2438"/>
      <c r="H263" s="2438"/>
      <c r="I263" s="2438"/>
      <c r="J263" s="2438"/>
      <c r="K263" s="2438"/>
    </row>
    <row r="264" spans="1:11">
      <c r="A264" s="2438"/>
      <c r="B264" s="2438"/>
      <c r="C264" s="2438"/>
      <c r="D264" s="2438"/>
      <c r="E264" s="2438"/>
      <c r="F264" s="2438"/>
      <c r="G264" s="2438"/>
      <c r="H264" s="2438"/>
      <c r="I264" s="2438"/>
      <c r="J264" s="2438"/>
      <c r="K264" s="2438"/>
    </row>
    <row r="265" spans="1:11">
      <c r="A265" s="2438"/>
      <c r="B265" s="2438"/>
      <c r="C265" s="2438"/>
      <c r="D265" s="2438"/>
      <c r="E265" s="2438"/>
      <c r="F265" s="2438"/>
      <c r="G265" s="2438"/>
      <c r="H265" s="2438"/>
      <c r="I265" s="2438"/>
      <c r="J265" s="2438"/>
      <c r="K265" s="2438"/>
    </row>
    <row r="266" spans="1:11">
      <c r="A266" s="2438"/>
      <c r="B266" s="2438"/>
      <c r="C266" s="2438"/>
      <c r="D266" s="2438"/>
      <c r="E266" s="2438"/>
      <c r="F266" s="2438"/>
      <c r="G266" s="2438"/>
      <c r="H266" s="2438"/>
      <c r="I266" s="2438"/>
      <c r="J266" s="2438"/>
      <c r="K266" s="2438"/>
    </row>
    <row r="267" spans="1:11">
      <c r="A267" s="2438"/>
      <c r="B267" s="2438"/>
      <c r="C267" s="2438"/>
      <c r="D267" s="2438"/>
      <c r="E267" s="2438"/>
      <c r="F267" s="2438"/>
      <c r="G267" s="2438"/>
      <c r="H267" s="2438"/>
      <c r="I267" s="2438"/>
      <c r="J267" s="2438"/>
      <c r="K267" s="2438"/>
    </row>
    <row r="268" spans="1:11">
      <c r="A268" s="2438"/>
      <c r="B268" s="2438"/>
      <c r="C268" s="2438"/>
      <c r="D268" s="2438"/>
      <c r="E268" s="2438"/>
      <c r="F268" s="2438"/>
      <c r="G268" s="2438"/>
      <c r="H268" s="2438"/>
      <c r="I268" s="2438"/>
      <c r="J268" s="2438"/>
      <c r="K268" s="2438"/>
    </row>
    <row r="269" spans="1:11">
      <c r="A269" s="2438"/>
      <c r="B269" s="2438"/>
      <c r="C269" s="2438"/>
      <c r="D269" s="2438"/>
      <c r="E269" s="2438"/>
      <c r="F269" s="2438"/>
      <c r="G269" s="2438"/>
      <c r="H269" s="2438"/>
      <c r="I269" s="2438"/>
      <c r="J269" s="2438"/>
      <c r="K269" s="2438"/>
    </row>
    <row r="270" spans="1:11">
      <c r="A270" s="2438"/>
      <c r="B270" s="2438"/>
      <c r="C270" s="2438"/>
      <c r="D270" s="2438"/>
      <c r="E270" s="2438"/>
      <c r="F270" s="2438"/>
      <c r="G270" s="2438"/>
      <c r="H270" s="2438"/>
      <c r="I270" s="2438"/>
      <c r="J270" s="2438"/>
      <c r="K270" s="2438"/>
    </row>
    <row r="271" spans="1:11">
      <c r="A271" s="2438"/>
      <c r="B271" s="2438"/>
      <c r="C271" s="2438"/>
      <c r="D271" s="2438"/>
      <c r="E271" s="2438"/>
      <c r="F271" s="2438"/>
      <c r="G271" s="2438"/>
      <c r="H271" s="2438"/>
      <c r="I271" s="2438"/>
      <c r="J271" s="2438"/>
      <c r="K271" s="2438"/>
    </row>
    <row r="272" spans="1:11">
      <c r="A272" s="2438"/>
      <c r="B272" s="2438"/>
      <c r="C272" s="2438"/>
      <c r="D272" s="2438"/>
      <c r="E272" s="2438"/>
      <c r="F272" s="2438"/>
      <c r="G272" s="2438"/>
      <c r="H272" s="2438"/>
      <c r="I272" s="2438"/>
      <c r="J272" s="2438"/>
      <c r="K272" s="2438"/>
    </row>
    <row r="273" spans="1:11">
      <c r="A273" s="2438"/>
      <c r="B273" s="2438"/>
      <c r="C273" s="2438"/>
      <c r="D273" s="2438"/>
      <c r="E273" s="2438"/>
      <c r="F273" s="2438"/>
      <c r="G273" s="2438"/>
      <c r="H273" s="2438"/>
      <c r="I273" s="2438"/>
      <c r="J273" s="2438"/>
      <c r="K273" s="2438"/>
    </row>
    <row r="274" spans="1:11">
      <c r="A274" s="2438"/>
      <c r="B274" s="2438"/>
      <c r="C274" s="2438"/>
      <c r="D274" s="2438"/>
      <c r="E274" s="2438"/>
      <c r="F274" s="2438"/>
      <c r="G274" s="2438"/>
      <c r="H274" s="2438"/>
      <c r="I274" s="2438"/>
      <c r="J274" s="2438"/>
      <c r="K274" s="2438"/>
    </row>
    <row r="275" spans="1:11">
      <c r="A275" s="2438"/>
      <c r="B275" s="2438"/>
      <c r="C275" s="2438"/>
      <c r="D275" s="2438"/>
      <c r="E275" s="2438"/>
      <c r="F275" s="2438"/>
      <c r="G275" s="2438"/>
      <c r="H275" s="2438"/>
      <c r="I275" s="2438"/>
      <c r="J275" s="2438"/>
      <c r="K275" s="2438"/>
    </row>
    <row r="276" spans="1:11">
      <c r="A276" s="2438"/>
      <c r="B276" s="2438"/>
      <c r="C276" s="2438"/>
      <c r="D276" s="2438"/>
      <c r="E276" s="2438"/>
      <c r="F276" s="2438"/>
      <c r="G276" s="2438"/>
      <c r="H276" s="2438"/>
      <c r="I276" s="2438"/>
      <c r="J276" s="2438"/>
      <c r="K276" s="2438"/>
    </row>
    <row r="277" spans="1:11">
      <c r="A277" s="2438"/>
      <c r="B277" s="2438"/>
      <c r="C277" s="2438"/>
      <c r="D277" s="2438"/>
      <c r="E277" s="2438"/>
      <c r="F277" s="2438"/>
      <c r="G277" s="2438"/>
      <c r="H277" s="2438"/>
      <c r="I277" s="2438"/>
      <c r="J277" s="2438"/>
      <c r="K277" s="2438"/>
    </row>
    <row r="278" spans="1:11">
      <c r="A278" s="2438"/>
      <c r="B278" s="2438"/>
      <c r="C278" s="2438"/>
      <c r="D278" s="2438"/>
      <c r="E278" s="2438"/>
      <c r="F278" s="2438"/>
      <c r="G278" s="2438"/>
      <c r="H278" s="2438"/>
      <c r="I278" s="2438"/>
      <c r="J278" s="2438"/>
      <c r="K278" s="2438"/>
    </row>
    <row r="279" spans="1:11">
      <c r="A279" s="2438"/>
      <c r="B279" s="2438"/>
      <c r="C279" s="2438"/>
      <c r="D279" s="2438"/>
      <c r="E279" s="2438"/>
      <c r="F279" s="2438"/>
      <c r="G279" s="2438"/>
      <c r="H279" s="2438"/>
      <c r="I279" s="2438"/>
      <c r="J279" s="2438"/>
      <c r="K279" s="2438"/>
    </row>
    <row r="280" spans="1:11">
      <c r="A280" s="2438"/>
      <c r="B280" s="2438"/>
      <c r="C280" s="2438"/>
      <c r="D280" s="2438"/>
      <c r="E280" s="2438"/>
      <c r="F280" s="2438"/>
      <c r="G280" s="2438"/>
      <c r="H280" s="2438"/>
      <c r="I280" s="2438"/>
      <c r="J280" s="2438"/>
      <c r="K280" s="2438"/>
    </row>
    <row r="281" spans="1:11">
      <c r="A281" s="2438"/>
      <c r="B281" s="2438"/>
      <c r="C281" s="2438"/>
      <c r="D281" s="2438"/>
      <c r="E281" s="2438"/>
      <c r="F281" s="2438"/>
      <c r="G281" s="2438"/>
      <c r="H281" s="2438"/>
      <c r="I281" s="2438"/>
      <c r="J281" s="2438"/>
      <c r="K281" s="2438"/>
    </row>
    <row r="282" spans="1:11">
      <c r="A282" s="2438"/>
      <c r="B282" s="2438"/>
      <c r="C282" s="2438"/>
      <c r="D282" s="2438"/>
      <c r="E282" s="2438"/>
      <c r="F282" s="2438"/>
      <c r="G282" s="2438"/>
      <c r="H282" s="2438"/>
      <c r="I282" s="2438"/>
      <c r="J282" s="2438"/>
      <c r="K282" s="2438"/>
    </row>
    <row r="283" spans="1:11">
      <c r="A283" s="2438"/>
      <c r="B283" s="2438"/>
      <c r="C283" s="2438"/>
      <c r="D283" s="2438"/>
      <c r="E283" s="2438"/>
      <c r="F283" s="2438"/>
      <c r="G283" s="2438"/>
      <c r="H283" s="2438"/>
      <c r="I283" s="2438"/>
      <c r="J283" s="2438"/>
      <c r="K283" s="2438"/>
    </row>
    <row r="284" spans="1:11">
      <c r="A284" s="2438"/>
      <c r="B284" s="2438"/>
      <c r="C284" s="2438"/>
      <c r="D284" s="2438"/>
      <c r="E284" s="2438"/>
      <c r="F284" s="2438"/>
      <c r="G284" s="2438"/>
      <c r="H284" s="2438"/>
      <c r="I284" s="2438"/>
      <c r="J284" s="2438"/>
      <c r="K284" s="2438"/>
    </row>
    <row r="285" spans="1:11">
      <c r="A285" s="2438"/>
      <c r="B285" s="2438"/>
      <c r="C285" s="2438"/>
      <c r="D285" s="2438"/>
      <c r="E285" s="2438"/>
      <c r="F285" s="2438"/>
      <c r="G285" s="2438"/>
      <c r="H285" s="2438"/>
      <c r="I285" s="2438"/>
      <c r="J285" s="2438"/>
      <c r="K285" s="2438"/>
    </row>
    <row r="286" spans="1:11">
      <c r="A286" s="2438"/>
      <c r="B286" s="2438"/>
      <c r="C286" s="2438"/>
      <c r="D286" s="2438"/>
      <c r="E286" s="2438"/>
      <c r="F286" s="2438"/>
      <c r="G286" s="2438"/>
      <c r="H286" s="2438"/>
      <c r="I286" s="2438"/>
      <c r="J286" s="2438"/>
      <c r="K286" s="2438"/>
    </row>
    <row r="287" spans="1:11">
      <c r="A287" s="2438"/>
      <c r="B287" s="2438"/>
      <c r="C287" s="2438"/>
      <c r="D287" s="2438"/>
      <c r="E287" s="2438"/>
      <c r="F287" s="2438"/>
      <c r="G287" s="2438"/>
      <c r="H287" s="2438"/>
      <c r="I287" s="2438"/>
      <c r="J287" s="2438"/>
      <c r="K287" s="2438"/>
    </row>
    <row r="288" spans="1:11">
      <c r="A288" s="2438"/>
      <c r="B288" s="2438"/>
      <c r="C288" s="2438"/>
      <c r="D288" s="2438"/>
      <c r="E288" s="2438"/>
      <c r="F288" s="2438"/>
      <c r="G288" s="2438"/>
      <c r="H288" s="2438"/>
      <c r="I288" s="2438"/>
      <c r="J288" s="2438"/>
      <c r="K288" s="2438"/>
    </row>
    <row r="289" spans="1:11">
      <c r="A289" s="2438"/>
      <c r="B289" s="2438"/>
      <c r="C289" s="2438"/>
      <c r="D289" s="2438"/>
      <c r="E289" s="2438"/>
      <c r="F289" s="2438"/>
      <c r="G289" s="2438"/>
      <c r="H289" s="2438"/>
      <c r="I289" s="2438"/>
      <c r="J289" s="2438"/>
      <c r="K289" s="2438"/>
    </row>
    <row r="290" spans="1:11">
      <c r="A290" s="2438"/>
      <c r="B290" s="2438"/>
      <c r="C290" s="2438"/>
      <c r="D290" s="2438"/>
      <c r="E290" s="2438"/>
      <c r="F290" s="2438"/>
      <c r="G290" s="2438"/>
      <c r="H290" s="2438"/>
      <c r="I290" s="2438"/>
      <c r="J290" s="2438"/>
      <c r="K290" s="2438"/>
    </row>
    <row r="291" spans="1:11">
      <c r="A291" s="2438"/>
      <c r="B291" s="2438"/>
      <c r="C291" s="2438"/>
      <c r="D291" s="2438"/>
      <c r="E291" s="2438"/>
      <c r="F291" s="2438"/>
      <c r="G291" s="2438"/>
      <c r="H291" s="2438"/>
      <c r="I291" s="2438"/>
      <c r="J291" s="2438"/>
      <c r="K291" s="2438"/>
    </row>
    <row r="292" spans="1:11">
      <c r="A292" s="2438"/>
      <c r="B292" s="2438"/>
      <c r="C292" s="2438"/>
      <c r="D292" s="2438"/>
      <c r="E292" s="2438"/>
      <c r="F292" s="2438"/>
      <c r="G292" s="2438"/>
      <c r="H292" s="2438"/>
      <c r="I292" s="2438"/>
      <c r="J292" s="2438"/>
      <c r="K292" s="2438"/>
    </row>
    <row r="293" spans="1:11">
      <c r="A293" s="2438"/>
      <c r="B293" s="2438"/>
      <c r="C293" s="2438"/>
      <c r="D293" s="2438"/>
      <c r="E293" s="2438"/>
      <c r="F293" s="2438"/>
      <c r="G293" s="2438"/>
      <c r="H293" s="2438"/>
      <c r="I293" s="2438"/>
      <c r="J293" s="2438"/>
      <c r="K293" s="2438"/>
    </row>
    <row r="294" spans="1:11">
      <c r="A294" s="2438"/>
      <c r="B294" s="2438"/>
      <c r="C294" s="2438"/>
      <c r="D294" s="2438"/>
      <c r="E294" s="2438"/>
      <c r="F294" s="2438"/>
      <c r="G294" s="2438"/>
      <c r="H294" s="2438"/>
      <c r="I294" s="2438"/>
      <c r="J294" s="2438"/>
      <c r="K294" s="2438"/>
    </row>
    <row r="295" spans="1:11">
      <c r="A295" s="2438"/>
      <c r="B295" s="2438"/>
      <c r="C295" s="2438"/>
      <c r="D295" s="2438"/>
      <c r="E295" s="2438"/>
      <c r="F295" s="2438"/>
      <c r="G295" s="2438"/>
      <c r="H295" s="2438"/>
      <c r="I295" s="2438"/>
      <c r="J295" s="2438"/>
      <c r="K295" s="2438"/>
    </row>
    <row r="296" spans="1:11">
      <c r="A296" s="2438"/>
      <c r="B296" s="2438"/>
      <c r="C296" s="2438"/>
      <c r="D296" s="2438"/>
      <c r="E296" s="2438"/>
      <c r="F296" s="2438"/>
      <c r="G296" s="2438"/>
      <c r="H296" s="2438"/>
      <c r="I296" s="2438"/>
      <c r="J296" s="2438"/>
      <c r="K296" s="2438"/>
    </row>
    <row r="297" spans="1:11">
      <c r="A297" s="2438"/>
      <c r="B297" s="2438"/>
      <c r="C297" s="2438"/>
      <c r="D297" s="2438"/>
      <c r="E297" s="2438"/>
      <c r="F297" s="2438"/>
      <c r="G297" s="2438"/>
      <c r="H297" s="2438"/>
      <c r="I297" s="2438"/>
      <c r="J297" s="2438"/>
      <c r="K297" s="2438"/>
    </row>
    <row r="298" spans="1:11">
      <c r="A298" s="2438"/>
      <c r="B298" s="2438"/>
      <c r="C298" s="2438"/>
      <c r="D298" s="2438"/>
      <c r="E298" s="2438"/>
      <c r="F298" s="2438"/>
      <c r="G298" s="2438"/>
      <c r="H298" s="2438"/>
      <c r="I298" s="2438"/>
      <c r="J298" s="2438"/>
      <c r="K298" s="2438"/>
    </row>
    <row r="299" spans="1:11">
      <c r="A299" s="2438"/>
      <c r="B299" s="2438"/>
      <c r="C299" s="2438"/>
      <c r="D299" s="2438"/>
      <c r="E299" s="2438"/>
      <c r="F299" s="2438"/>
      <c r="G299" s="2438"/>
      <c r="H299" s="2438"/>
      <c r="I299" s="2438"/>
      <c r="J299" s="2438"/>
      <c r="K299" s="2438"/>
    </row>
    <row r="300" spans="1:11">
      <c r="A300" s="2438"/>
      <c r="B300" s="2438"/>
      <c r="C300" s="2438"/>
      <c r="D300" s="2438"/>
      <c r="E300" s="2438"/>
      <c r="F300" s="2438"/>
      <c r="G300" s="2438"/>
      <c r="H300" s="2438"/>
      <c r="I300" s="2438"/>
      <c r="J300" s="2438"/>
      <c r="K300" s="2438"/>
    </row>
    <row r="301" spans="1:11">
      <c r="A301" s="2438"/>
      <c r="B301" s="2438"/>
      <c r="C301" s="2438"/>
      <c r="D301" s="2438"/>
      <c r="E301" s="2438"/>
      <c r="F301" s="2438"/>
      <c r="G301" s="2438"/>
      <c r="H301" s="2438"/>
      <c r="I301" s="2438"/>
      <c r="J301" s="2438"/>
      <c r="K301" s="2438"/>
    </row>
    <row r="302" spans="1:11">
      <c r="A302" s="2438"/>
      <c r="B302" s="2438"/>
      <c r="C302" s="2438"/>
      <c r="D302" s="2438"/>
      <c r="E302" s="2438"/>
      <c r="F302" s="2438"/>
      <c r="G302" s="2438"/>
      <c r="H302" s="2438"/>
      <c r="I302" s="2438"/>
      <c r="J302" s="2438"/>
      <c r="K302" s="2438"/>
    </row>
    <row r="303" spans="1:11">
      <c r="A303" s="2438"/>
      <c r="B303" s="2438"/>
      <c r="C303" s="2438"/>
      <c r="D303" s="2438"/>
      <c r="E303" s="2438"/>
      <c r="F303" s="2438"/>
      <c r="G303" s="2438"/>
      <c r="H303" s="2438"/>
      <c r="I303" s="2438"/>
      <c r="J303" s="2438"/>
      <c r="K303" s="2438"/>
    </row>
    <row r="304" spans="1:11">
      <c r="A304" s="2438"/>
      <c r="B304" s="2438"/>
      <c r="C304" s="2438"/>
      <c r="D304" s="2438"/>
      <c r="E304" s="2438"/>
      <c r="F304" s="2438"/>
      <c r="G304" s="2438"/>
      <c r="H304" s="2438"/>
      <c r="I304" s="2438"/>
      <c r="J304" s="2438"/>
      <c r="K304" s="2438"/>
    </row>
    <row r="305" spans="1:11">
      <c r="A305" s="2438"/>
      <c r="B305" s="2438"/>
      <c r="C305" s="2438"/>
      <c r="D305" s="2438"/>
      <c r="E305" s="2438"/>
      <c r="F305" s="2438"/>
      <c r="G305" s="2438"/>
      <c r="H305" s="2438"/>
      <c r="I305" s="2438"/>
      <c r="J305" s="2438"/>
      <c r="K305" s="2438"/>
    </row>
    <row r="306" spans="1:11">
      <c r="A306" s="2438"/>
      <c r="B306" s="2438"/>
      <c r="C306" s="2438"/>
      <c r="D306" s="2438"/>
      <c r="E306" s="2438"/>
      <c r="F306" s="2438"/>
      <c r="G306" s="2438"/>
      <c r="H306" s="2438"/>
      <c r="I306" s="2438"/>
      <c r="J306" s="2438"/>
      <c r="K306" s="2438"/>
    </row>
    <row r="307" spans="1:11">
      <c r="A307" s="2438"/>
      <c r="B307" s="2438"/>
      <c r="C307" s="2438"/>
      <c r="D307" s="2438"/>
      <c r="E307" s="2438"/>
      <c r="F307" s="2438"/>
      <c r="G307" s="2438"/>
      <c r="H307" s="2438"/>
      <c r="I307" s="2438"/>
      <c r="J307" s="2438"/>
      <c r="K307" s="2438"/>
    </row>
    <row r="308" spans="1:11">
      <c r="A308" s="2438"/>
      <c r="B308" s="2438"/>
      <c r="C308" s="2438"/>
      <c r="D308" s="2438"/>
      <c r="E308" s="2438"/>
      <c r="F308" s="2438"/>
      <c r="G308" s="2438"/>
      <c r="H308" s="2438"/>
      <c r="I308" s="2438"/>
      <c r="J308" s="2438"/>
      <c r="K308" s="2438"/>
    </row>
    <row r="309" spans="1:11">
      <c r="A309" s="2438"/>
      <c r="B309" s="2438"/>
      <c r="C309" s="2438"/>
      <c r="D309" s="2438"/>
      <c r="E309" s="2438"/>
      <c r="F309" s="2438"/>
      <c r="G309" s="2438"/>
      <c r="H309" s="2438"/>
      <c r="I309" s="2438"/>
      <c r="J309" s="2438"/>
      <c r="K309" s="2438"/>
    </row>
    <row r="310" spans="1:11">
      <c r="A310" s="2438"/>
      <c r="B310" s="2438"/>
      <c r="C310" s="2438"/>
      <c r="D310" s="2438"/>
      <c r="E310" s="2438"/>
      <c r="F310" s="2438"/>
      <c r="G310" s="2438"/>
      <c r="H310" s="2438"/>
      <c r="I310" s="2438"/>
      <c r="J310" s="2438"/>
      <c r="K310" s="2438"/>
    </row>
    <row r="311" spans="1:11">
      <c r="A311" s="2438"/>
      <c r="B311" s="2438"/>
      <c r="C311" s="2438"/>
      <c r="D311" s="2438"/>
      <c r="E311" s="2438"/>
      <c r="F311" s="2438"/>
      <c r="G311" s="2438"/>
      <c r="H311" s="2438"/>
      <c r="I311" s="2438"/>
      <c r="J311" s="2438"/>
      <c r="K311" s="2438"/>
    </row>
    <row r="312" spans="1:11">
      <c r="A312" s="2438"/>
      <c r="B312" s="2438"/>
      <c r="C312" s="2438"/>
      <c r="D312" s="2438"/>
      <c r="E312" s="2438"/>
      <c r="F312" s="2438"/>
      <c r="G312" s="2438"/>
      <c r="H312" s="2438"/>
      <c r="I312" s="2438"/>
      <c r="J312" s="2438"/>
      <c r="K312" s="2438"/>
    </row>
    <row r="313" spans="1:11">
      <c r="A313" s="2438"/>
      <c r="B313" s="2438"/>
      <c r="C313" s="2438"/>
      <c r="D313" s="2438"/>
      <c r="E313" s="2438"/>
      <c r="F313" s="2438"/>
      <c r="G313" s="2438"/>
      <c r="H313" s="2438"/>
      <c r="I313" s="2438"/>
      <c r="J313" s="2438"/>
      <c r="K313" s="2438"/>
    </row>
    <row r="314" spans="1:11">
      <c r="A314" s="2438"/>
      <c r="B314" s="2438"/>
      <c r="C314" s="2438"/>
      <c r="D314" s="2438"/>
      <c r="E314" s="2438"/>
      <c r="F314" s="2438"/>
      <c r="G314" s="2438"/>
      <c r="H314" s="2438"/>
      <c r="I314" s="2438"/>
      <c r="J314" s="2438"/>
      <c r="K314" s="2438"/>
    </row>
    <row r="315" spans="1:11">
      <c r="A315" s="2438"/>
      <c r="B315" s="2438"/>
      <c r="C315" s="2438"/>
      <c r="D315" s="2438"/>
      <c r="E315" s="2438"/>
      <c r="F315" s="2438"/>
      <c r="G315" s="2438"/>
      <c r="H315" s="2438"/>
      <c r="I315" s="2438"/>
      <c r="J315" s="2438"/>
      <c r="K315" s="2438"/>
    </row>
    <row r="316" spans="1:11">
      <c r="A316" s="2438"/>
      <c r="B316" s="2438"/>
      <c r="C316" s="2438"/>
      <c r="D316" s="2438"/>
      <c r="E316" s="2438"/>
      <c r="F316" s="2438"/>
      <c r="G316" s="2438"/>
      <c r="H316" s="2438"/>
      <c r="I316" s="2438"/>
      <c r="J316" s="2438"/>
      <c r="K316" s="2438"/>
    </row>
    <row r="317" spans="1:11">
      <c r="A317" s="2438"/>
      <c r="B317" s="2438"/>
      <c r="C317" s="2438"/>
      <c r="D317" s="2438"/>
      <c r="E317" s="2438"/>
      <c r="F317" s="2438"/>
      <c r="G317" s="2438"/>
      <c r="H317" s="2438"/>
      <c r="I317" s="2438"/>
      <c r="J317" s="2438"/>
      <c r="K317" s="2438"/>
    </row>
    <row r="318" spans="1:11">
      <c r="A318" s="2438"/>
      <c r="B318" s="2438"/>
      <c r="C318" s="2438"/>
      <c r="D318" s="2438"/>
      <c r="E318" s="2438"/>
      <c r="F318" s="2438"/>
      <c r="G318" s="2438"/>
      <c r="H318" s="2438"/>
      <c r="I318" s="2438"/>
      <c r="J318" s="2438"/>
      <c r="K318" s="2438"/>
    </row>
    <row r="319" spans="1:11">
      <c r="A319" s="2438"/>
      <c r="B319" s="2438"/>
      <c r="C319" s="2438"/>
      <c r="D319" s="2438"/>
      <c r="E319" s="2438"/>
      <c r="F319" s="2438"/>
      <c r="G319" s="2438"/>
      <c r="H319" s="2438"/>
      <c r="I319" s="2438"/>
      <c r="J319" s="2438"/>
      <c r="K319" s="2438"/>
    </row>
    <row r="320" spans="1:11">
      <c r="A320" s="2438"/>
      <c r="B320" s="2438"/>
      <c r="C320" s="2438"/>
      <c r="D320" s="2438"/>
      <c r="E320" s="2438"/>
      <c r="F320" s="2438"/>
      <c r="G320" s="2438"/>
      <c r="H320" s="2438"/>
      <c r="I320" s="2438"/>
      <c r="J320" s="2438"/>
      <c r="K320" s="2438"/>
    </row>
    <row r="321" spans="1:11">
      <c r="A321" s="2438"/>
      <c r="B321" s="2438"/>
      <c r="C321" s="2438"/>
      <c r="D321" s="2438"/>
      <c r="E321" s="2438"/>
      <c r="F321" s="2438"/>
      <c r="G321" s="2438"/>
      <c r="H321" s="2438"/>
      <c r="I321" s="2438"/>
      <c r="J321" s="2438"/>
      <c r="K321" s="2438"/>
    </row>
    <row r="322" spans="1:11">
      <c r="A322" s="2438"/>
      <c r="B322" s="2438"/>
      <c r="C322" s="2438"/>
      <c r="D322" s="2438"/>
      <c r="E322" s="2438"/>
      <c r="F322" s="2438"/>
      <c r="G322" s="2438"/>
      <c r="H322" s="2438"/>
      <c r="I322" s="2438"/>
      <c r="J322" s="2438"/>
      <c r="K322" s="2438"/>
    </row>
    <row r="323" spans="1:11">
      <c r="A323" s="2438"/>
      <c r="B323" s="2438"/>
      <c r="C323" s="2438"/>
      <c r="D323" s="2438"/>
      <c r="E323" s="2438"/>
      <c r="F323" s="2438"/>
      <c r="G323" s="2438"/>
      <c r="H323" s="2438"/>
      <c r="I323" s="2438"/>
      <c r="J323" s="2438"/>
      <c r="K323" s="2438"/>
    </row>
    <row r="324" spans="1:11">
      <c r="A324" s="2438"/>
      <c r="B324" s="2438"/>
      <c r="C324" s="2438"/>
      <c r="D324" s="2438"/>
      <c r="E324" s="2438"/>
      <c r="F324" s="2438"/>
      <c r="G324" s="2438"/>
      <c r="H324" s="2438"/>
      <c r="I324" s="2438"/>
      <c r="J324" s="2438"/>
      <c r="K324" s="2438"/>
    </row>
    <row r="325" spans="1:11">
      <c r="A325" s="2438"/>
      <c r="B325" s="2438"/>
      <c r="C325" s="2438"/>
      <c r="D325" s="2438"/>
      <c r="E325" s="2438"/>
      <c r="F325" s="2438"/>
      <c r="G325" s="2438"/>
      <c r="H325" s="2438"/>
      <c r="I325" s="2438"/>
      <c r="J325" s="2438"/>
      <c r="K325" s="2438"/>
    </row>
    <row r="326" spans="1:11">
      <c r="A326" s="2438"/>
      <c r="B326" s="2438"/>
      <c r="C326" s="2438"/>
      <c r="D326" s="2438"/>
      <c r="E326" s="2438"/>
      <c r="F326" s="2438"/>
      <c r="G326" s="2438"/>
      <c r="H326" s="2438"/>
      <c r="I326" s="2438"/>
      <c r="J326" s="2438"/>
      <c r="K326" s="2438"/>
    </row>
    <row r="327" spans="1:11">
      <c r="A327" s="2438"/>
      <c r="B327" s="2438"/>
      <c r="C327" s="2438"/>
      <c r="D327" s="2438"/>
      <c r="E327" s="2438"/>
      <c r="F327" s="2438"/>
      <c r="G327" s="2438"/>
      <c r="H327" s="2438"/>
      <c r="I327" s="2438"/>
      <c r="J327" s="2438"/>
      <c r="K327" s="2438"/>
    </row>
    <row r="328" spans="1:11">
      <c r="A328" s="2438"/>
      <c r="B328" s="2438"/>
      <c r="C328" s="2438"/>
      <c r="D328" s="2438"/>
      <c r="E328" s="2438"/>
      <c r="F328" s="2438"/>
      <c r="G328" s="2438"/>
      <c r="H328" s="2438"/>
      <c r="I328" s="2438"/>
      <c r="J328" s="2438"/>
      <c r="K328" s="2438"/>
    </row>
    <row r="329" spans="1:11">
      <c r="A329" s="2438"/>
      <c r="B329" s="2438"/>
      <c r="C329" s="2438"/>
      <c r="D329" s="2438"/>
      <c r="E329" s="2438"/>
      <c r="F329" s="2438"/>
      <c r="G329" s="2438"/>
      <c r="H329" s="2438"/>
      <c r="I329" s="2438"/>
      <c r="J329" s="2438"/>
      <c r="K329" s="2438"/>
    </row>
    <row r="330" spans="1:11">
      <c r="A330" s="2438"/>
      <c r="B330" s="2438"/>
      <c r="C330" s="2438"/>
      <c r="D330" s="2438"/>
      <c r="E330" s="2438"/>
      <c r="F330" s="2438"/>
      <c r="G330" s="2438"/>
      <c r="H330" s="2438"/>
      <c r="I330" s="2438"/>
      <c r="J330" s="2438"/>
      <c r="K330" s="2438"/>
    </row>
    <row r="331" spans="1:11">
      <c r="A331" s="2438"/>
      <c r="B331" s="2438"/>
      <c r="C331" s="2438"/>
      <c r="D331" s="2438"/>
      <c r="E331" s="2438"/>
      <c r="F331" s="2438"/>
      <c r="G331" s="2438"/>
      <c r="H331" s="2438"/>
      <c r="I331" s="2438"/>
      <c r="J331" s="2438"/>
      <c r="K331" s="2438"/>
    </row>
    <row r="332" spans="1:11">
      <c r="A332" s="2438"/>
      <c r="B332" s="2438"/>
      <c r="C332" s="2438"/>
      <c r="D332" s="2438"/>
      <c r="E332" s="2438"/>
      <c r="F332" s="2438"/>
      <c r="G332" s="2438"/>
      <c r="H332" s="2438"/>
      <c r="I332" s="2438"/>
      <c r="J332" s="2438"/>
      <c r="K332" s="2438"/>
    </row>
    <row r="333" spans="1:11">
      <c r="A333" s="2438"/>
      <c r="B333" s="2438"/>
      <c r="C333" s="2438"/>
      <c r="D333" s="2438"/>
      <c r="E333" s="2438"/>
      <c r="F333" s="2438"/>
      <c r="G333" s="2438"/>
      <c r="H333" s="2438"/>
      <c r="I333" s="2438"/>
      <c r="J333" s="2438"/>
      <c r="K333" s="2438"/>
    </row>
    <row r="334" spans="1:11">
      <c r="A334" s="2438"/>
      <c r="B334" s="2438"/>
      <c r="C334" s="2438"/>
      <c r="D334" s="2438"/>
      <c r="E334" s="2438"/>
      <c r="F334" s="2438"/>
      <c r="G334" s="2438"/>
      <c r="H334" s="2438"/>
      <c r="I334" s="2438"/>
      <c r="J334" s="2438"/>
      <c r="K334" s="2438"/>
    </row>
    <row r="335" spans="1:11">
      <c r="A335" s="2438"/>
      <c r="B335" s="2438"/>
      <c r="C335" s="2438"/>
      <c r="D335" s="2438"/>
      <c r="E335" s="2438"/>
      <c r="F335" s="2438"/>
      <c r="G335" s="2438"/>
      <c r="H335" s="2438"/>
      <c r="I335" s="2438"/>
      <c r="J335" s="2438"/>
      <c r="K335" s="2438"/>
    </row>
    <row r="336" spans="1:11">
      <c r="A336" s="2438"/>
      <c r="B336" s="2438"/>
      <c r="C336" s="2438"/>
      <c r="D336" s="2438"/>
      <c r="E336" s="2438"/>
      <c r="F336" s="2438"/>
      <c r="G336" s="2438"/>
      <c r="H336" s="2438"/>
      <c r="I336" s="2438"/>
      <c r="J336" s="2438"/>
      <c r="K336" s="2438"/>
    </row>
    <row r="337" spans="1:11">
      <c r="A337" s="2438"/>
      <c r="B337" s="2438"/>
      <c r="C337" s="2438"/>
      <c r="D337" s="2438"/>
      <c r="E337" s="2438"/>
      <c r="F337" s="2438"/>
      <c r="G337" s="2438"/>
      <c r="H337" s="2438"/>
      <c r="I337" s="2438"/>
      <c r="J337" s="2438"/>
      <c r="K337" s="2438"/>
    </row>
    <row r="338" spans="1:11">
      <c r="A338" s="2438"/>
      <c r="B338" s="2438"/>
      <c r="C338" s="2438"/>
      <c r="D338" s="2438"/>
      <c r="E338" s="2438"/>
      <c r="F338" s="2438"/>
      <c r="G338" s="2438"/>
      <c r="H338" s="2438"/>
      <c r="I338" s="2438"/>
      <c r="J338" s="2438"/>
      <c r="K338" s="2438"/>
    </row>
    <row r="339" spans="1:11">
      <c r="A339" s="2438"/>
      <c r="B339" s="2438"/>
      <c r="C339" s="2438"/>
      <c r="D339" s="2438"/>
      <c r="E339" s="2438"/>
      <c r="F339" s="2438"/>
      <c r="G339" s="2438"/>
      <c r="H339" s="2438"/>
      <c r="I339" s="2438"/>
      <c r="J339" s="2438"/>
      <c r="K339" s="2438"/>
    </row>
    <row r="340" spans="1:11">
      <c r="A340" s="2438"/>
      <c r="B340" s="2438"/>
      <c r="C340" s="2438"/>
      <c r="D340" s="2438"/>
      <c r="E340" s="2438"/>
      <c r="F340" s="2438"/>
      <c r="G340" s="2438"/>
      <c r="H340" s="2438"/>
      <c r="I340" s="2438"/>
      <c r="J340" s="2438"/>
      <c r="K340" s="2438"/>
    </row>
    <row r="341" spans="1:11">
      <c r="A341" s="2438"/>
      <c r="B341" s="2438"/>
      <c r="C341" s="2438"/>
      <c r="D341" s="2438"/>
      <c r="E341" s="2438"/>
      <c r="F341" s="2438"/>
      <c r="G341" s="2438"/>
      <c r="H341" s="2438"/>
      <c r="I341" s="2438"/>
      <c r="J341" s="2438"/>
      <c r="K341" s="2438"/>
    </row>
    <row r="342" spans="1:11">
      <c r="A342" s="2438"/>
      <c r="B342" s="2438"/>
      <c r="C342" s="2438"/>
      <c r="D342" s="2438"/>
      <c r="E342" s="2438"/>
      <c r="F342" s="2438"/>
      <c r="G342" s="2438"/>
      <c r="H342" s="2438"/>
      <c r="I342" s="2438"/>
      <c r="J342" s="2438"/>
      <c r="K342" s="2438"/>
    </row>
    <row r="343" spans="1:11">
      <c r="A343" s="2438"/>
      <c r="B343" s="2438"/>
      <c r="C343" s="2438"/>
      <c r="D343" s="2438"/>
      <c r="E343" s="2438"/>
      <c r="F343" s="2438"/>
      <c r="G343" s="2438"/>
      <c r="H343" s="2438"/>
      <c r="I343" s="2438"/>
      <c r="J343" s="2438"/>
      <c r="K343" s="2438"/>
    </row>
    <row r="344" spans="1:11">
      <c r="A344" s="2438"/>
      <c r="B344" s="2438"/>
      <c r="C344" s="2438"/>
      <c r="D344" s="2438"/>
      <c r="E344" s="2438"/>
      <c r="F344" s="2438"/>
      <c r="G344" s="2438"/>
      <c r="H344" s="2438"/>
      <c r="I344" s="2438"/>
      <c r="J344" s="2438"/>
      <c r="K344" s="2438"/>
    </row>
    <row r="345" spans="1:11">
      <c r="A345" s="2438"/>
      <c r="B345" s="2438"/>
      <c r="C345" s="2438"/>
      <c r="D345" s="2438"/>
      <c r="E345" s="2438"/>
      <c r="F345" s="2438"/>
      <c r="G345" s="2438"/>
      <c r="H345" s="2438"/>
      <c r="I345" s="2438"/>
      <c r="J345" s="2438"/>
      <c r="K345" s="2438"/>
    </row>
    <row r="346" spans="1:11">
      <c r="A346" s="2438"/>
      <c r="B346" s="2438"/>
      <c r="C346" s="2438"/>
      <c r="D346" s="2438"/>
      <c r="E346" s="2438"/>
      <c r="F346" s="2438"/>
      <c r="G346" s="2438"/>
      <c r="H346" s="2438"/>
      <c r="I346" s="2438"/>
      <c r="J346" s="2438"/>
      <c r="K346" s="2438"/>
    </row>
    <row r="347" spans="1:11">
      <c r="A347" s="2438"/>
      <c r="B347" s="2438"/>
      <c r="C347" s="2438"/>
      <c r="D347" s="2438"/>
      <c r="E347" s="2438"/>
      <c r="F347" s="2438"/>
      <c r="G347" s="2438"/>
      <c r="H347" s="2438"/>
      <c r="I347" s="2438"/>
      <c r="J347" s="2438"/>
      <c r="K347" s="2438"/>
    </row>
    <row r="348" spans="1:11">
      <c r="A348" s="2438"/>
      <c r="B348" s="2438"/>
      <c r="C348" s="2438"/>
      <c r="D348" s="2438"/>
      <c r="E348" s="2438"/>
      <c r="F348" s="2438"/>
      <c r="G348" s="2438"/>
      <c r="H348" s="2438"/>
      <c r="I348" s="2438"/>
      <c r="J348" s="2438"/>
      <c r="K348" s="2438"/>
    </row>
    <row r="349" spans="1:11">
      <c r="A349" s="2438"/>
      <c r="B349" s="2438"/>
      <c r="C349" s="2438"/>
      <c r="D349" s="2438"/>
      <c r="E349" s="2438"/>
      <c r="F349" s="2438"/>
      <c r="G349" s="2438"/>
      <c r="H349" s="2438"/>
      <c r="I349" s="2438"/>
      <c r="J349" s="2438"/>
      <c r="K349" s="2438"/>
    </row>
    <row r="350" spans="1:11">
      <c r="A350" s="2438"/>
      <c r="B350" s="2438"/>
      <c r="C350" s="2438"/>
      <c r="D350" s="2438"/>
      <c r="E350" s="2438"/>
      <c r="F350" s="2438"/>
      <c r="G350" s="2438"/>
      <c r="H350" s="2438"/>
      <c r="I350" s="2438"/>
      <c r="J350" s="2438"/>
      <c r="K350" s="2438"/>
    </row>
    <row r="351" spans="1:11">
      <c r="A351" s="2438"/>
      <c r="B351" s="2438"/>
      <c r="C351" s="2438"/>
      <c r="D351" s="2438"/>
      <c r="E351" s="2438"/>
      <c r="F351" s="2438"/>
      <c r="G351" s="2438"/>
      <c r="H351" s="2438"/>
      <c r="I351" s="2438"/>
      <c r="J351" s="2438"/>
      <c r="K351" s="2438"/>
    </row>
    <row r="352" spans="1:11">
      <c r="A352" s="2438"/>
      <c r="B352" s="2438"/>
      <c r="C352" s="2438"/>
      <c r="D352" s="2438"/>
      <c r="E352" s="2438"/>
      <c r="F352" s="2438"/>
      <c r="G352" s="2438"/>
      <c r="H352" s="2438"/>
      <c r="I352" s="2438"/>
      <c r="J352" s="2438"/>
      <c r="K352" s="2438"/>
    </row>
    <row r="353" spans="1:11">
      <c r="A353" s="2438"/>
      <c r="B353" s="2438"/>
      <c r="C353" s="2438"/>
      <c r="D353" s="2438"/>
      <c r="E353" s="2438"/>
      <c r="F353" s="2438"/>
      <c r="G353" s="2438"/>
      <c r="H353" s="2438"/>
      <c r="I353" s="2438"/>
      <c r="J353" s="2438"/>
      <c r="K353" s="2438"/>
    </row>
    <row r="354" spans="1:11">
      <c r="A354" s="2438"/>
      <c r="B354" s="2438"/>
      <c r="C354" s="2438"/>
      <c r="D354" s="2438"/>
      <c r="E354" s="2438"/>
      <c r="F354" s="2438"/>
      <c r="G354" s="2438"/>
      <c r="H354" s="2438"/>
      <c r="I354" s="2438"/>
      <c r="J354" s="2438"/>
      <c r="K354" s="2438"/>
    </row>
    <row r="355" spans="1:11">
      <c r="A355" s="2438"/>
      <c r="B355" s="2438"/>
      <c r="C355" s="2438"/>
      <c r="D355" s="2438"/>
      <c r="E355" s="2438"/>
      <c r="F355" s="2438"/>
      <c r="G355" s="2438"/>
      <c r="H355" s="2438"/>
      <c r="I355" s="2438"/>
      <c r="J355" s="2438"/>
      <c r="K355" s="2438"/>
    </row>
    <row r="356" spans="1:11">
      <c r="A356" s="2438"/>
      <c r="B356" s="2438"/>
      <c r="C356" s="2438"/>
      <c r="D356" s="2438"/>
      <c r="E356" s="2438"/>
      <c r="F356" s="2438"/>
      <c r="G356" s="2438"/>
      <c r="H356" s="2438"/>
      <c r="I356" s="2438"/>
      <c r="J356" s="2438"/>
      <c r="K356" s="2438"/>
    </row>
    <row r="357" spans="1:11">
      <c r="A357" s="2438"/>
      <c r="B357" s="2438"/>
      <c r="C357" s="2438"/>
      <c r="D357" s="2438"/>
      <c r="E357" s="2438"/>
      <c r="F357" s="2438"/>
      <c r="G357" s="2438"/>
      <c r="H357" s="2438"/>
      <c r="I357" s="2438"/>
      <c r="J357" s="2438"/>
      <c r="K357" s="2438"/>
    </row>
    <row r="358" spans="1:11">
      <c r="A358" s="2438"/>
      <c r="B358" s="2438"/>
      <c r="C358" s="2438"/>
      <c r="D358" s="2438"/>
      <c r="E358" s="2438"/>
      <c r="F358" s="2438"/>
      <c r="G358" s="2438"/>
      <c r="H358" s="2438"/>
      <c r="I358" s="2438"/>
      <c r="J358" s="2438"/>
      <c r="K358" s="2438"/>
    </row>
    <row r="359" spans="1:11">
      <c r="A359" s="2438"/>
      <c r="B359" s="2438"/>
      <c r="C359" s="2438"/>
      <c r="D359" s="2438"/>
      <c r="E359" s="2438"/>
      <c r="F359" s="2438"/>
      <c r="G359" s="2438"/>
      <c r="H359" s="2438"/>
      <c r="I359" s="2438"/>
      <c r="J359" s="2438"/>
      <c r="K359" s="2438"/>
    </row>
    <row r="360" spans="1:11">
      <c r="A360" s="2438"/>
      <c r="B360" s="2438"/>
      <c r="C360" s="2438"/>
      <c r="D360" s="2438"/>
      <c r="E360" s="2438"/>
      <c r="F360" s="2438"/>
      <c r="G360" s="2438"/>
      <c r="H360" s="2438"/>
      <c r="I360" s="2438"/>
      <c r="J360" s="2438"/>
      <c r="K360" s="2438"/>
    </row>
    <row r="361" spans="1:11">
      <c r="A361" s="2438"/>
      <c r="B361" s="2438"/>
      <c r="C361" s="2438"/>
      <c r="D361" s="2438"/>
      <c r="E361" s="2438"/>
      <c r="F361" s="2438"/>
      <c r="G361" s="2438"/>
      <c r="H361" s="2438"/>
      <c r="I361" s="2438"/>
      <c r="J361" s="2438"/>
      <c r="K361" s="2438"/>
    </row>
    <row r="362" spans="1:11">
      <c r="A362" s="2438"/>
      <c r="B362" s="2438"/>
      <c r="C362" s="2438"/>
      <c r="D362" s="2438"/>
      <c r="E362" s="2438"/>
      <c r="F362" s="2438"/>
      <c r="G362" s="2438"/>
      <c r="H362" s="2438"/>
      <c r="I362" s="2438"/>
      <c r="J362" s="2438"/>
      <c r="K362" s="2438"/>
    </row>
    <row r="363" spans="1:11">
      <c r="A363" s="2438"/>
      <c r="B363" s="2438"/>
      <c r="C363" s="2438"/>
      <c r="D363" s="2438"/>
      <c r="E363" s="2438"/>
      <c r="F363" s="2438"/>
      <c r="G363" s="2438"/>
      <c r="H363" s="2438"/>
      <c r="I363" s="2438"/>
      <c r="J363" s="2438"/>
      <c r="K363" s="2438"/>
    </row>
    <row r="364" spans="1:11">
      <c r="A364" s="2438"/>
      <c r="B364" s="2438"/>
      <c r="C364" s="2438"/>
      <c r="D364" s="2438"/>
      <c r="E364" s="2438"/>
      <c r="F364" s="2438"/>
      <c r="G364" s="2438"/>
      <c r="H364" s="2438"/>
      <c r="I364" s="2438"/>
      <c r="J364" s="2438"/>
      <c r="K364" s="2438"/>
    </row>
    <row r="365" spans="1:11">
      <c r="A365" s="2438"/>
      <c r="B365" s="2438"/>
      <c r="C365" s="2438"/>
      <c r="D365" s="2438"/>
      <c r="E365" s="2438"/>
      <c r="F365" s="2438"/>
      <c r="G365" s="2438"/>
      <c r="H365" s="2438"/>
      <c r="I365" s="2438"/>
      <c r="J365" s="2438"/>
      <c r="K365" s="2438"/>
    </row>
    <row r="366" spans="1:11">
      <c r="A366" s="2438"/>
      <c r="B366" s="2438"/>
      <c r="C366" s="2438"/>
      <c r="D366" s="2438"/>
      <c r="E366" s="2438"/>
      <c r="F366" s="2438"/>
      <c r="G366" s="2438"/>
      <c r="H366" s="2438"/>
      <c r="I366" s="2438"/>
      <c r="J366" s="2438"/>
      <c r="K366" s="2438"/>
    </row>
    <row r="367" spans="1:11">
      <c r="A367" s="2438"/>
      <c r="B367" s="2438"/>
      <c r="C367" s="2438"/>
      <c r="D367" s="2438"/>
      <c r="E367" s="2438"/>
      <c r="F367" s="2438"/>
      <c r="G367" s="2438"/>
      <c r="H367" s="2438"/>
      <c r="I367" s="2438"/>
      <c r="J367" s="2438"/>
      <c r="K367" s="2438"/>
    </row>
    <row r="368" spans="1:11">
      <c r="A368" s="2438"/>
      <c r="B368" s="2438"/>
      <c r="C368" s="2438"/>
      <c r="D368" s="2438"/>
      <c r="E368" s="2438"/>
      <c r="F368" s="2438"/>
      <c r="G368" s="2438"/>
      <c r="H368" s="2438"/>
      <c r="I368" s="2438"/>
      <c r="J368" s="2438"/>
      <c r="K368" s="2438"/>
    </row>
    <row r="369" spans="1:11">
      <c r="A369" s="2438"/>
      <c r="B369" s="2438"/>
      <c r="C369" s="2438"/>
      <c r="D369" s="2438"/>
      <c r="E369" s="2438"/>
      <c r="F369" s="2438"/>
      <c r="G369" s="2438"/>
      <c r="H369" s="2438"/>
      <c r="I369" s="2438"/>
      <c r="J369" s="2438"/>
      <c r="K369" s="2438"/>
    </row>
    <row r="370" spans="1:11">
      <c r="A370" s="2438"/>
      <c r="B370" s="2438"/>
      <c r="C370" s="2438"/>
      <c r="D370" s="2438"/>
      <c r="E370" s="2438"/>
      <c r="F370" s="2438"/>
      <c r="G370" s="2438"/>
      <c r="H370" s="2438"/>
      <c r="I370" s="2438"/>
      <c r="J370" s="2438"/>
      <c r="K370" s="2438"/>
    </row>
    <row r="371" spans="1:11">
      <c r="A371" s="2438"/>
      <c r="B371" s="2438"/>
      <c r="C371" s="2438"/>
      <c r="D371" s="2438"/>
      <c r="E371" s="2438"/>
      <c r="F371" s="2438"/>
      <c r="G371" s="2438"/>
      <c r="H371" s="2438"/>
      <c r="I371" s="2438"/>
      <c r="J371" s="2438"/>
      <c r="K371" s="2438"/>
    </row>
    <row r="372" spans="1:11">
      <c r="A372" s="2438"/>
      <c r="B372" s="2438"/>
      <c r="C372" s="2438"/>
      <c r="D372" s="2438"/>
      <c r="E372" s="2438"/>
      <c r="F372" s="2438"/>
      <c r="G372" s="2438"/>
      <c r="H372" s="2438"/>
      <c r="I372" s="2438"/>
      <c r="J372" s="2438"/>
      <c r="K372" s="2438"/>
    </row>
    <row r="373" spans="1:11">
      <c r="A373" s="2438"/>
      <c r="B373" s="2438"/>
      <c r="C373" s="2438"/>
      <c r="D373" s="2438"/>
      <c r="E373" s="2438"/>
      <c r="F373" s="2438"/>
      <c r="G373" s="2438"/>
      <c r="H373" s="2438"/>
      <c r="I373" s="2438"/>
      <c r="J373" s="2438"/>
      <c r="K373" s="2438"/>
    </row>
    <row r="374" spans="1:11">
      <c r="A374" s="2438"/>
      <c r="B374" s="2438"/>
      <c r="C374" s="2438"/>
      <c r="D374" s="2438"/>
      <c r="E374" s="2438"/>
      <c r="F374" s="2438"/>
      <c r="G374" s="2438"/>
      <c r="H374" s="2438"/>
      <c r="I374" s="2438"/>
      <c r="J374" s="2438"/>
      <c r="K374" s="2438"/>
    </row>
    <row r="375" spans="1:11">
      <c r="A375" s="2438"/>
      <c r="B375" s="2438"/>
      <c r="C375" s="2438"/>
      <c r="D375" s="2438"/>
      <c r="E375" s="2438"/>
      <c r="F375" s="2438"/>
      <c r="G375" s="2438"/>
      <c r="H375" s="2438"/>
      <c r="I375" s="2438"/>
      <c r="J375" s="2438"/>
      <c r="K375" s="2438"/>
    </row>
    <row r="376" spans="1:11">
      <c r="A376" s="2438"/>
      <c r="B376" s="2438"/>
      <c r="C376" s="2438"/>
      <c r="D376" s="2438"/>
      <c r="E376" s="2438"/>
      <c r="F376" s="2438"/>
      <c r="G376" s="2438"/>
      <c r="H376" s="2438"/>
      <c r="I376" s="2438"/>
      <c r="J376" s="2438"/>
      <c r="K376" s="2438"/>
    </row>
    <row r="377" spans="1:11">
      <c r="A377" s="2438"/>
      <c r="B377" s="2438"/>
      <c r="C377" s="2438"/>
      <c r="D377" s="2438"/>
      <c r="E377" s="2438"/>
      <c r="F377" s="2438"/>
      <c r="G377" s="2438"/>
      <c r="H377" s="2438"/>
      <c r="I377" s="2438"/>
      <c r="J377" s="2438"/>
      <c r="K377" s="2438"/>
    </row>
    <row r="378" spans="1:11">
      <c r="A378" s="2438"/>
      <c r="B378" s="2438"/>
      <c r="C378" s="2438"/>
      <c r="D378" s="2438"/>
      <c r="E378" s="2438"/>
      <c r="F378" s="2438"/>
      <c r="G378" s="2438"/>
      <c r="H378" s="2438"/>
      <c r="I378" s="2438"/>
      <c r="J378" s="2438"/>
      <c r="K378" s="2438"/>
    </row>
    <row r="379" spans="1:11">
      <c r="A379" s="2438"/>
      <c r="B379" s="2438"/>
      <c r="C379" s="2438"/>
      <c r="D379" s="2438"/>
      <c r="E379" s="2438"/>
      <c r="F379" s="2438"/>
      <c r="G379" s="2438"/>
      <c r="H379" s="2438"/>
      <c r="I379" s="2438"/>
      <c r="J379" s="2438"/>
      <c r="K379" s="2438"/>
    </row>
    <row r="380" spans="1:11">
      <c r="A380" s="2438"/>
      <c r="B380" s="2438"/>
      <c r="C380" s="2438"/>
      <c r="D380" s="2438"/>
      <c r="E380" s="2438"/>
      <c r="F380" s="2438"/>
      <c r="G380" s="2438"/>
      <c r="H380" s="2438"/>
      <c r="I380" s="2438"/>
      <c r="J380" s="2438"/>
      <c r="K380" s="2438"/>
    </row>
    <row r="381" spans="1:11">
      <c r="A381" s="2438"/>
      <c r="B381" s="2438"/>
      <c r="C381" s="2438"/>
      <c r="D381" s="2438"/>
      <c r="E381" s="2438"/>
      <c r="F381" s="2438"/>
      <c r="G381" s="2438"/>
      <c r="H381" s="2438"/>
      <c r="I381" s="2438"/>
      <c r="J381" s="2438"/>
      <c r="K381" s="2438"/>
    </row>
    <row r="382" spans="1:11">
      <c r="A382" s="2438"/>
      <c r="B382" s="2438"/>
      <c r="C382" s="2438"/>
      <c r="D382" s="2438"/>
      <c r="E382" s="2438"/>
      <c r="F382" s="2438"/>
      <c r="G382" s="2438"/>
      <c r="H382" s="2438"/>
      <c r="I382" s="2438"/>
      <c r="J382" s="2438"/>
      <c r="K382" s="2438"/>
    </row>
    <row r="383" spans="1:11">
      <c r="A383" s="2438"/>
      <c r="B383" s="2438"/>
      <c r="C383" s="2438"/>
      <c r="D383" s="2438"/>
      <c r="E383" s="2438"/>
      <c r="F383" s="2438"/>
      <c r="G383" s="2438"/>
      <c r="H383" s="2438"/>
      <c r="I383" s="2438"/>
      <c r="J383" s="2438"/>
      <c r="K383" s="2438"/>
    </row>
    <row r="384" spans="1:11">
      <c r="A384" s="2438"/>
      <c r="B384" s="2438"/>
      <c r="C384" s="2438"/>
      <c r="D384" s="2438"/>
      <c r="E384" s="2438"/>
      <c r="F384" s="2438"/>
      <c r="G384" s="2438"/>
      <c r="H384" s="2438"/>
      <c r="I384" s="2438"/>
      <c r="J384" s="2438"/>
      <c r="K384" s="2438"/>
    </row>
    <row r="385" spans="1:11">
      <c r="A385" s="2438"/>
      <c r="B385" s="2438"/>
      <c r="C385" s="2438"/>
      <c r="D385" s="2438"/>
      <c r="E385" s="2438"/>
      <c r="F385" s="2438"/>
      <c r="G385" s="2438"/>
      <c r="H385" s="2438"/>
      <c r="I385" s="2438"/>
      <c r="J385" s="2438"/>
      <c r="K385" s="2438"/>
    </row>
    <row r="386" spans="1:11">
      <c r="A386" s="2438"/>
      <c r="B386" s="2438"/>
      <c r="C386" s="2438"/>
      <c r="D386" s="2438"/>
      <c r="E386" s="2438"/>
      <c r="F386" s="2438"/>
      <c r="G386" s="2438"/>
      <c r="H386" s="2438"/>
      <c r="I386" s="2438"/>
      <c r="J386" s="2438"/>
      <c r="K386" s="2438"/>
    </row>
    <row r="387" spans="1:11">
      <c r="A387" s="2438"/>
      <c r="B387" s="2438"/>
      <c r="C387" s="2438"/>
      <c r="D387" s="2438"/>
      <c r="E387" s="2438"/>
      <c r="F387" s="2438"/>
      <c r="G387" s="2438"/>
      <c r="H387" s="2438"/>
      <c r="I387" s="2438"/>
      <c r="J387" s="2438"/>
      <c r="K387" s="2438"/>
    </row>
    <row r="388" spans="1:11">
      <c r="A388" s="2438"/>
      <c r="B388" s="2438"/>
      <c r="C388" s="2438"/>
      <c r="D388" s="2438"/>
      <c r="E388" s="2438"/>
      <c r="F388" s="2438"/>
      <c r="G388" s="2438"/>
      <c r="H388" s="2438"/>
      <c r="I388" s="2438"/>
      <c r="J388" s="2438"/>
      <c r="K388" s="2438"/>
    </row>
    <row r="389" spans="1:11">
      <c r="A389" s="2438"/>
      <c r="B389" s="2438"/>
      <c r="C389" s="2438"/>
      <c r="D389" s="2438"/>
      <c r="E389" s="2438"/>
      <c r="F389" s="2438"/>
      <c r="G389" s="2438"/>
      <c r="H389" s="2438"/>
      <c r="I389" s="2438"/>
      <c r="J389" s="2438"/>
      <c r="K389" s="2438"/>
    </row>
    <row r="390" spans="1:11">
      <c r="A390" s="2438"/>
      <c r="B390" s="2438"/>
      <c r="C390" s="2438"/>
      <c r="D390" s="2438"/>
      <c r="E390" s="2438"/>
      <c r="F390" s="2438"/>
      <c r="G390" s="2438"/>
      <c r="H390" s="2438"/>
      <c r="I390" s="2438"/>
      <c r="J390" s="2438"/>
      <c r="K390" s="2438"/>
    </row>
    <row r="391" spans="1:11">
      <c r="A391" s="2438"/>
      <c r="B391" s="2438"/>
      <c r="C391" s="2438"/>
      <c r="D391" s="2438"/>
      <c r="E391" s="2438"/>
      <c r="F391" s="2438"/>
      <c r="G391" s="2438"/>
      <c r="H391" s="2438"/>
      <c r="I391" s="2438"/>
      <c r="J391" s="2438"/>
      <c r="K391" s="2438"/>
    </row>
    <row r="392" spans="1:11">
      <c r="A392" s="2438"/>
      <c r="B392" s="2438"/>
      <c r="C392" s="2438"/>
      <c r="D392" s="2438"/>
      <c r="E392" s="2438"/>
      <c r="F392" s="2438"/>
      <c r="G392" s="2438"/>
      <c r="H392" s="2438"/>
      <c r="I392" s="2438"/>
      <c r="J392" s="2438"/>
      <c r="K392" s="2438"/>
    </row>
    <row r="393" spans="1:11">
      <c r="A393" s="2438"/>
      <c r="B393" s="2438"/>
      <c r="C393" s="2438"/>
      <c r="D393" s="2438"/>
      <c r="E393" s="2438"/>
      <c r="F393" s="2438"/>
      <c r="G393" s="2438"/>
      <c r="H393" s="2438"/>
      <c r="I393" s="2438"/>
      <c r="J393" s="2438"/>
      <c r="K393" s="2438"/>
    </row>
    <row r="394" spans="1:11">
      <c r="A394" s="2438"/>
      <c r="B394" s="2438"/>
      <c r="C394" s="2438"/>
      <c r="D394" s="2438"/>
      <c r="E394" s="2438"/>
      <c r="F394" s="2438"/>
      <c r="G394" s="2438"/>
      <c r="H394" s="2438"/>
      <c r="I394" s="2438"/>
      <c r="J394" s="2438"/>
      <c r="K394" s="2438"/>
    </row>
    <row r="395" spans="1:11">
      <c r="A395" s="2438"/>
      <c r="B395" s="2438"/>
      <c r="C395" s="2438"/>
      <c r="D395" s="2438"/>
      <c r="E395" s="2438"/>
      <c r="F395" s="2438"/>
      <c r="G395" s="2438"/>
      <c r="H395" s="2438"/>
      <c r="I395" s="2438"/>
      <c r="J395" s="2438"/>
      <c r="K395" s="2438"/>
    </row>
    <row r="396" spans="1:11">
      <c r="A396" s="2438"/>
      <c r="B396" s="2438"/>
      <c r="C396" s="2438"/>
      <c r="D396" s="2438"/>
      <c r="E396" s="2438"/>
      <c r="F396" s="2438"/>
      <c r="G396" s="2438"/>
      <c r="H396" s="2438"/>
      <c r="I396" s="2438"/>
      <c r="J396" s="2438"/>
      <c r="K396" s="2438"/>
    </row>
    <row r="397" spans="1:11">
      <c r="A397" s="2438"/>
      <c r="B397" s="2438"/>
      <c r="C397" s="2438"/>
      <c r="D397" s="2438"/>
      <c r="E397" s="2438"/>
      <c r="F397" s="2438"/>
      <c r="G397" s="2438"/>
      <c r="H397" s="2438"/>
      <c r="I397" s="2438"/>
      <c r="J397" s="2438"/>
      <c r="K397" s="2438"/>
    </row>
    <row r="398" spans="1:11">
      <c r="A398" s="2438"/>
      <c r="B398" s="2438"/>
      <c r="C398" s="2438"/>
      <c r="D398" s="2438"/>
      <c r="E398" s="2438"/>
      <c r="F398" s="2438"/>
      <c r="G398" s="2438"/>
      <c r="H398" s="2438"/>
      <c r="I398" s="2438"/>
      <c r="J398" s="2438"/>
      <c r="K398" s="2438"/>
    </row>
    <row r="399" spans="1:11">
      <c r="A399" s="2438"/>
      <c r="B399" s="2438"/>
      <c r="C399" s="2438"/>
      <c r="D399" s="2438"/>
      <c r="E399" s="2438"/>
      <c r="F399" s="2438"/>
      <c r="G399" s="2438"/>
      <c r="H399" s="2438"/>
      <c r="I399" s="2438"/>
      <c r="J399" s="2438"/>
      <c r="K399" s="2438"/>
    </row>
    <row r="400" spans="1:11">
      <c r="A400" s="2438"/>
      <c r="B400" s="2438"/>
      <c r="C400" s="2438"/>
      <c r="D400" s="2438"/>
      <c r="E400" s="2438"/>
      <c r="F400" s="2438"/>
      <c r="G400" s="2438"/>
      <c r="H400" s="2438"/>
      <c r="I400" s="2438"/>
      <c r="J400" s="2438"/>
      <c r="K400" s="2438"/>
    </row>
    <row r="401" spans="1:11">
      <c r="A401" s="2438"/>
      <c r="B401" s="2438"/>
      <c r="C401" s="2438"/>
      <c r="D401" s="2438"/>
      <c r="E401" s="2438"/>
      <c r="F401" s="2438"/>
      <c r="G401" s="2438"/>
      <c r="H401" s="2438"/>
      <c r="I401" s="2438"/>
      <c r="J401" s="2438"/>
      <c r="K401" s="2438"/>
    </row>
    <row r="402" spans="1:11">
      <c r="A402" s="2438"/>
      <c r="B402" s="2438"/>
      <c r="C402" s="2438"/>
      <c r="D402" s="2438"/>
      <c r="E402" s="2438"/>
      <c r="F402" s="2438"/>
      <c r="G402" s="2438"/>
      <c r="H402" s="2438"/>
      <c r="I402" s="2438"/>
      <c r="J402" s="2438"/>
      <c r="K402" s="2438"/>
    </row>
    <row r="403" spans="1:11">
      <c r="A403" s="2438"/>
      <c r="B403" s="2438"/>
      <c r="C403" s="2438"/>
      <c r="D403" s="2438"/>
      <c r="E403" s="2438"/>
      <c r="F403" s="2438"/>
      <c r="G403" s="2438"/>
      <c r="H403" s="2438"/>
      <c r="I403" s="2438"/>
      <c r="J403" s="2438"/>
      <c r="K403" s="2438"/>
    </row>
    <row r="404" spans="1:11">
      <c r="A404" s="2438"/>
      <c r="B404" s="2438"/>
      <c r="C404" s="2438"/>
      <c r="D404" s="2438"/>
      <c r="E404" s="2438"/>
      <c r="F404" s="2438"/>
      <c r="G404" s="2438"/>
      <c r="H404" s="2438"/>
      <c r="I404" s="2438"/>
      <c r="J404" s="2438"/>
      <c r="K404" s="2438"/>
    </row>
    <row r="405" spans="1:11">
      <c r="A405" s="2438"/>
      <c r="B405" s="2438"/>
      <c r="C405" s="2438"/>
      <c r="D405" s="2438"/>
      <c r="E405" s="2438"/>
      <c r="F405" s="2438"/>
      <c r="G405" s="2438"/>
      <c r="H405" s="2438"/>
      <c r="I405" s="2438"/>
      <c r="J405" s="2438"/>
      <c r="K405" s="2438"/>
    </row>
    <row r="406" spans="1:11">
      <c r="A406" s="2438"/>
      <c r="B406" s="2438"/>
      <c r="C406" s="2438"/>
      <c r="D406" s="2438"/>
      <c r="E406" s="2438"/>
      <c r="F406" s="2438"/>
      <c r="G406" s="2438"/>
      <c r="H406" s="2438"/>
      <c r="I406" s="2438"/>
      <c r="J406" s="2438"/>
      <c r="K406" s="2438"/>
    </row>
    <row r="407" spans="1:11">
      <c r="A407" s="2438"/>
      <c r="B407" s="2438"/>
      <c r="C407" s="2438"/>
      <c r="D407" s="2438"/>
      <c r="E407" s="2438"/>
      <c r="F407" s="2438"/>
      <c r="G407" s="2438"/>
      <c r="H407" s="2438"/>
      <c r="I407" s="2438"/>
      <c r="J407" s="2438"/>
      <c r="K407" s="2438"/>
    </row>
    <row r="408" spans="1:11">
      <c r="A408" s="2438"/>
      <c r="B408" s="2438"/>
      <c r="C408" s="2438"/>
      <c r="D408" s="2438"/>
      <c r="E408" s="2438"/>
      <c r="F408" s="2438"/>
      <c r="G408" s="2438"/>
      <c r="H408" s="2438"/>
      <c r="I408" s="2438"/>
      <c r="J408" s="2438"/>
      <c r="K408" s="2438"/>
    </row>
    <row r="409" spans="1:11">
      <c r="A409" s="2438"/>
      <c r="B409" s="2438"/>
      <c r="C409" s="2438"/>
      <c r="D409" s="2438"/>
      <c r="E409" s="2438"/>
      <c r="F409" s="2438"/>
      <c r="G409" s="2438"/>
      <c r="H409" s="2438"/>
      <c r="I409" s="2438"/>
      <c r="J409" s="2438"/>
      <c r="K409" s="2438"/>
    </row>
    <row r="410" spans="1:11">
      <c r="A410" s="2438"/>
      <c r="B410" s="2438"/>
      <c r="C410" s="2438"/>
      <c r="D410" s="2438"/>
      <c r="E410" s="2438"/>
      <c r="F410" s="2438"/>
      <c r="G410" s="2438"/>
      <c r="H410" s="2438"/>
      <c r="I410" s="2438"/>
      <c r="J410" s="2438"/>
      <c r="K410" s="2438"/>
    </row>
    <row r="411" spans="1:11">
      <c r="A411" s="2438"/>
      <c r="B411" s="2438"/>
      <c r="C411" s="2438"/>
      <c r="D411" s="2438"/>
      <c r="E411" s="2438"/>
      <c r="F411" s="2438"/>
      <c r="G411" s="2438"/>
      <c r="H411" s="2438"/>
      <c r="I411" s="2438"/>
      <c r="J411" s="2438"/>
      <c r="K411" s="2438"/>
    </row>
    <row r="412" spans="1:11">
      <c r="A412" s="2438"/>
      <c r="B412" s="2438"/>
      <c r="C412" s="2438"/>
      <c r="D412" s="2438"/>
      <c r="E412" s="2438"/>
      <c r="F412" s="2438"/>
      <c r="G412" s="2438"/>
      <c r="H412" s="2438"/>
      <c r="I412" s="2438"/>
      <c r="J412" s="2438"/>
      <c r="K412" s="2438"/>
    </row>
    <row r="413" spans="1:11">
      <c r="A413" s="2438"/>
      <c r="B413" s="2438"/>
      <c r="C413" s="2438"/>
      <c r="D413" s="2438"/>
      <c r="E413" s="2438"/>
      <c r="F413" s="2438"/>
      <c r="G413" s="2438"/>
      <c r="H413" s="2438"/>
      <c r="I413" s="2438"/>
      <c r="J413" s="2438"/>
      <c r="K413" s="2438"/>
    </row>
    <row r="414" spans="1:11">
      <c r="A414" s="2438"/>
      <c r="B414" s="2438"/>
      <c r="C414" s="2438"/>
      <c r="D414" s="2438"/>
      <c r="E414" s="2438"/>
      <c r="F414" s="2438"/>
      <c r="G414" s="2438"/>
      <c r="H414" s="2438"/>
      <c r="I414" s="2438"/>
      <c r="J414" s="2438"/>
      <c r="K414" s="2438"/>
    </row>
    <row r="415" spans="1:11">
      <c r="A415" s="2438"/>
      <c r="B415" s="2438"/>
      <c r="C415" s="2438"/>
      <c r="D415" s="2438"/>
      <c r="E415" s="2438"/>
      <c r="F415" s="2438"/>
      <c r="G415" s="2438"/>
      <c r="H415" s="2438"/>
      <c r="I415" s="2438"/>
      <c r="J415" s="2438"/>
      <c r="K415" s="2438"/>
    </row>
    <row r="416" spans="1:11">
      <c r="A416" s="2438"/>
      <c r="B416" s="2438"/>
      <c r="C416" s="2438"/>
      <c r="D416" s="2438"/>
      <c r="E416" s="2438"/>
      <c r="F416" s="2438"/>
      <c r="G416" s="2438"/>
      <c r="H416" s="2438"/>
      <c r="I416" s="2438"/>
      <c r="J416" s="2438"/>
      <c r="K416" s="2438"/>
    </row>
    <row r="417" spans="1:11">
      <c r="A417" s="2438"/>
      <c r="B417" s="2438"/>
      <c r="C417" s="2438"/>
      <c r="D417" s="2438"/>
      <c r="E417" s="2438"/>
      <c r="F417" s="2438"/>
      <c r="G417" s="2438"/>
      <c r="H417" s="2438"/>
      <c r="I417" s="2438"/>
      <c r="J417" s="2438"/>
      <c r="K417" s="2438"/>
    </row>
    <row r="418" spans="1:11">
      <c r="A418" s="2438"/>
      <c r="B418" s="2438"/>
      <c r="C418" s="2438"/>
      <c r="D418" s="2438"/>
      <c r="E418" s="2438"/>
      <c r="F418" s="2438"/>
      <c r="G418" s="2438"/>
      <c r="H418" s="2438"/>
      <c r="I418" s="2438"/>
      <c r="J418" s="2438"/>
      <c r="K418" s="2438"/>
    </row>
    <row r="419" spans="1:11">
      <c r="A419" s="2438"/>
      <c r="B419" s="2438"/>
      <c r="C419" s="2438"/>
      <c r="D419" s="2438"/>
      <c r="E419" s="2438"/>
      <c r="F419" s="2438"/>
      <c r="G419" s="2438"/>
      <c r="H419" s="2438"/>
      <c r="I419" s="2438"/>
      <c r="J419" s="2438"/>
      <c r="K419" s="2438"/>
    </row>
    <row r="420" spans="1:11">
      <c r="A420" s="2438"/>
      <c r="B420" s="2438"/>
      <c r="C420" s="2438"/>
      <c r="D420" s="2438"/>
      <c r="E420" s="2438"/>
      <c r="F420" s="2438"/>
      <c r="G420" s="2438"/>
      <c r="H420" s="2438"/>
      <c r="I420" s="2438"/>
      <c r="J420" s="2438"/>
      <c r="K420" s="2438"/>
    </row>
    <row r="421" spans="1:11">
      <c r="A421" s="2438"/>
      <c r="B421" s="2438"/>
      <c r="C421" s="2438"/>
      <c r="D421" s="2438"/>
      <c r="E421" s="2438"/>
      <c r="F421" s="2438"/>
      <c r="G421" s="2438"/>
      <c r="H421" s="2438"/>
      <c r="I421" s="2438"/>
      <c r="J421" s="2438"/>
      <c r="K421" s="2438"/>
    </row>
    <row r="422" spans="1:11">
      <c r="A422" s="2438"/>
      <c r="B422" s="2438"/>
      <c r="C422" s="2438"/>
      <c r="D422" s="2438"/>
      <c r="E422" s="2438"/>
      <c r="F422" s="2438"/>
      <c r="G422" s="2438"/>
      <c r="H422" s="2438"/>
      <c r="I422" s="2438"/>
      <c r="J422" s="2438"/>
      <c r="K422" s="2438"/>
    </row>
    <row r="423" spans="1:11">
      <c r="A423" s="2438"/>
      <c r="B423" s="2438"/>
      <c r="C423" s="2438"/>
      <c r="D423" s="2438"/>
      <c r="E423" s="2438"/>
      <c r="F423" s="2438"/>
      <c r="G423" s="2438"/>
      <c r="H423" s="2438"/>
      <c r="I423" s="2438"/>
      <c r="J423" s="2438"/>
      <c r="K423" s="2438"/>
    </row>
    <row r="424" spans="1:11">
      <c r="A424" s="2438"/>
      <c r="B424" s="2438"/>
      <c r="C424" s="2438"/>
      <c r="D424" s="2438"/>
      <c r="E424" s="2438"/>
      <c r="F424" s="2438"/>
      <c r="G424" s="2438"/>
      <c r="H424" s="2438"/>
      <c r="I424" s="2438"/>
      <c r="J424" s="2438"/>
      <c r="K424" s="2438"/>
    </row>
    <row r="425" spans="1:11">
      <c r="A425" s="2438"/>
      <c r="B425" s="2438"/>
      <c r="C425" s="2438"/>
      <c r="D425" s="2438"/>
      <c r="E425" s="2438"/>
      <c r="F425" s="2438"/>
      <c r="G425" s="2438"/>
      <c r="H425" s="2438"/>
      <c r="I425" s="2438"/>
      <c r="J425" s="2438"/>
      <c r="K425" s="2438"/>
    </row>
    <row r="426" spans="1:11">
      <c r="A426" s="2438"/>
      <c r="B426" s="2438"/>
      <c r="C426" s="2438"/>
      <c r="D426" s="2438"/>
      <c r="E426" s="2438"/>
      <c r="F426" s="2438"/>
      <c r="G426" s="2438"/>
      <c r="H426" s="2438"/>
      <c r="I426" s="2438"/>
      <c r="J426" s="2438"/>
      <c r="K426" s="2438"/>
    </row>
    <row r="427" spans="1:11">
      <c r="A427" s="2438"/>
      <c r="B427" s="2438"/>
      <c r="C427" s="2438"/>
      <c r="D427" s="2438"/>
      <c r="E427" s="2438"/>
      <c r="F427" s="2438"/>
      <c r="G427" s="2438"/>
      <c r="H427" s="2438"/>
      <c r="I427" s="2438"/>
      <c r="J427" s="2438"/>
      <c r="K427" s="2438"/>
    </row>
    <row r="428" spans="1:11">
      <c r="A428" s="2438"/>
      <c r="B428" s="2438"/>
      <c r="C428" s="2438"/>
      <c r="D428" s="2438"/>
      <c r="E428" s="2438"/>
      <c r="F428" s="2438"/>
      <c r="G428" s="2438"/>
      <c r="H428" s="2438"/>
      <c r="I428" s="2438"/>
      <c r="J428" s="2438"/>
      <c r="K428" s="2438"/>
    </row>
    <row r="429" spans="1:11">
      <c r="A429" s="2438"/>
      <c r="B429" s="2438"/>
      <c r="C429" s="2438"/>
      <c r="D429" s="2438"/>
      <c r="E429" s="2438"/>
      <c r="F429" s="2438"/>
      <c r="G429" s="2438"/>
      <c r="H429" s="2438"/>
      <c r="I429" s="2438"/>
      <c r="J429" s="2438"/>
      <c r="K429" s="2438"/>
    </row>
    <row r="430" spans="1:11">
      <c r="A430" s="2438"/>
      <c r="B430" s="2438"/>
      <c r="C430" s="2438"/>
      <c r="D430" s="2438"/>
      <c r="E430" s="2438"/>
      <c r="F430" s="2438"/>
      <c r="G430" s="2438"/>
      <c r="H430" s="2438"/>
      <c r="I430" s="2438"/>
      <c r="J430" s="2438"/>
      <c r="K430" s="2438"/>
    </row>
    <row r="431" spans="1:11">
      <c r="A431" s="2438"/>
      <c r="B431" s="2438"/>
      <c r="C431" s="2438"/>
      <c r="D431" s="2438"/>
      <c r="E431" s="2438"/>
      <c r="F431" s="2438"/>
      <c r="G431" s="2438"/>
      <c r="H431" s="2438"/>
      <c r="I431" s="2438"/>
      <c r="J431" s="2438"/>
      <c r="K431" s="2438"/>
    </row>
    <row r="432" spans="1:11">
      <c r="A432" s="2438"/>
      <c r="B432" s="2438"/>
      <c r="C432" s="2438"/>
      <c r="D432" s="2438"/>
      <c r="E432" s="2438"/>
      <c r="F432" s="2438"/>
      <c r="G432" s="2438"/>
      <c r="H432" s="2438"/>
      <c r="I432" s="2438"/>
      <c r="J432" s="2438"/>
      <c r="K432" s="2438"/>
    </row>
    <row r="433" spans="1:11">
      <c r="A433" s="2438"/>
      <c r="B433" s="2438"/>
      <c r="C433" s="2438"/>
      <c r="D433" s="2438"/>
      <c r="E433" s="2438"/>
      <c r="F433" s="2438"/>
      <c r="G433" s="2438"/>
      <c r="H433" s="2438"/>
      <c r="I433" s="2438"/>
      <c r="J433" s="2438"/>
      <c r="K433" s="2438"/>
    </row>
    <row r="434" spans="1:11">
      <c r="A434" s="2438"/>
      <c r="B434" s="2438"/>
      <c r="C434" s="2438"/>
      <c r="D434" s="2438"/>
      <c r="E434" s="2438"/>
      <c r="F434" s="2438"/>
      <c r="G434" s="2438"/>
      <c r="H434" s="2438"/>
      <c r="I434" s="2438"/>
      <c r="J434" s="2438"/>
      <c r="K434" s="2438"/>
    </row>
    <row r="435" spans="1:11">
      <c r="A435" s="2438"/>
      <c r="B435" s="2438"/>
      <c r="C435" s="2438"/>
      <c r="D435" s="2438"/>
      <c r="E435" s="2438"/>
      <c r="F435" s="2438"/>
      <c r="G435" s="2438"/>
      <c r="H435" s="2438"/>
      <c r="I435" s="2438"/>
      <c r="J435" s="2438"/>
      <c r="K435" s="2438"/>
    </row>
    <row r="436" spans="1:11">
      <c r="A436" s="2438"/>
      <c r="B436" s="2438"/>
      <c r="C436" s="2438"/>
      <c r="D436" s="2438"/>
      <c r="E436" s="2438"/>
      <c r="F436" s="2438"/>
      <c r="G436" s="2438"/>
      <c r="H436" s="2438"/>
      <c r="I436" s="2438"/>
      <c r="J436" s="2438"/>
      <c r="K436" s="2438"/>
    </row>
    <row r="437" spans="1:11">
      <c r="A437" s="2438"/>
      <c r="B437" s="2438"/>
      <c r="C437" s="2438"/>
      <c r="D437" s="2438"/>
      <c r="E437" s="2438"/>
      <c r="F437" s="2438"/>
      <c r="G437" s="2438"/>
      <c r="H437" s="2438"/>
      <c r="I437" s="2438"/>
      <c r="J437" s="2438"/>
      <c r="K437" s="2438"/>
    </row>
    <row r="438" spans="1:11">
      <c r="A438" s="2438"/>
      <c r="B438" s="2438"/>
      <c r="C438" s="2438"/>
      <c r="D438" s="2438"/>
      <c r="E438" s="2438"/>
      <c r="F438" s="2438"/>
      <c r="G438" s="2438"/>
      <c r="H438" s="2438"/>
      <c r="I438" s="2438"/>
      <c r="J438" s="2438"/>
      <c r="K438" s="2438"/>
    </row>
    <row r="439" spans="1:11">
      <c r="A439" s="2438"/>
      <c r="B439" s="2438"/>
      <c r="C439" s="2438"/>
      <c r="D439" s="2438"/>
      <c r="E439" s="2438"/>
      <c r="F439" s="2438"/>
      <c r="G439" s="2438"/>
      <c r="H439" s="2438"/>
      <c r="I439" s="2438"/>
      <c r="J439" s="2438"/>
      <c r="K439" s="2438"/>
    </row>
    <row r="440" spans="1:11">
      <c r="A440" s="2438"/>
      <c r="B440" s="2438"/>
      <c r="C440" s="2438"/>
      <c r="D440" s="2438"/>
      <c r="E440" s="2438"/>
      <c r="F440" s="2438"/>
      <c r="G440" s="2438"/>
      <c r="H440" s="2438"/>
      <c r="I440" s="2438"/>
      <c r="J440" s="2438"/>
      <c r="K440" s="2438"/>
    </row>
    <row r="441" spans="1:11">
      <c r="A441" s="2438"/>
      <c r="B441" s="2438"/>
      <c r="C441" s="2438"/>
      <c r="D441" s="2438"/>
      <c r="E441" s="2438"/>
      <c r="F441" s="2438"/>
      <c r="G441" s="2438"/>
      <c r="H441" s="2438"/>
      <c r="I441" s="2438"/>
      <c r="J441" s="2438"/>
      <c r="K441" s="2438"/>
    </row>
    <row r="442" spans="1:11">
      <c r="A442" s="2438"/>
      <c r="B442" s="2438"/>
      <c r="C442" s="2438"/>
      <c r="D442" s="2438"/>
      <c r="E442" s="2438"/>
      <c r="F442" s="2438"/>
      <c r="G442" s="2438"/>
      <c r="H442" s="2438"/>
      <c r="I442" s="2438"/>
      <c r="J442" s="2438"/>
      <c r="K442" s="2438"/>
    </row>
    <row r="443" spans="1:11">
      <c r="A443" s="2438"/>
      <c r="B443" s="2438"/>
      <c r="C443" s="2438"/>
      <c r="D443" s="2438"/>
      <c r="E443" s="2438"/>
      <c r="F443" s="2438"/>
      <c r="G443" s="2438"/>
      <c r="H443" s="2438"/>
      <c r="I443" s="2438"/>
      <c r="J443" s="2438"/>
      <c r="K443" s="2438"/>
    </row>
    <row r="444" spans="1:11">
      <c r="A444" s="2438"/>
      <c r="B444" s="2438"/>
      <c r="C444" s="2438"/>
      <c r="D444" s="2438"/>
      <c r="E444" s="2438"/>
      <c r="F444" s="2438"/>
      <c r="G444" s="2438"/>
      <c r="H444" s="2438"/>
      <c r="I444" s="2438"/>
      <c r="J444" s="2438"/>
      <c r="K444" s="2438"/>
    </row>
    <row r="445" spans="1:11">
      <c r="A445" s="2438"/>
      <c r="B445" s="2438"/>
      <c r="C445" s="2438"/>
      <c r="D445" s="2438"/>
      <c r="E445" s="2438"/>
      <c r="F445" s="2438"/>
      <c r="G445" s="2438"/>
      <c r="H445" s="2438"/>
      <c r="I445" s="2438"/>
      <c r="J445" s="2438"/>
      <c r="K445" s="2438"/>
    </row>
    <row r="446" spans="1:11">
      <c r="A446" s="2438"/>
      <c r="B446" s="2438"/>
      <c r="C446" s="2438"/>
      <c r="D446" s="2438"/>
      <c r="E446" s="2438"/>
      <c r="F446" s="2438"/>
      <c r="G446" s="2438"/>
      <c r="H446" s="2438"/>
      <c r="I446" s="2438"/>
      <c r="J446" s="2438"/>
      <c r="K446" s="2438"/>
    </row>
    <row r="447" spans="1:11">
      <c r="A447" s="2438"/>
      <c r="B447" s="2438"/>
      <c r="C447" s="2438"/>
      <c r="D447" s="2438"/>
      <c r="E447" s="2438"/>
      <c r="F447" s="2438"/>
      <c r="G447" s="2438"/>
      <c r="H447" s="2438"/>
      <c r="I447" s="2438"/>
      <c r="J447" s="2438"/>
      <c r="K447" s="2438"/>
    </row>
    <row r="448" spans="1:11">
      <c r="A448" s="2438"/>
      <c r="B448" s="2438"/>
      <c r="C448" s="2438"/>
      <c r="D448" s="2438"/>
      <c r="E448" s="2438"/>
      <c r="F448" s="2438"/>
      <c r="G448" s="2438"/>
      <c r="H448" s="2438"/>
      <c r="I448" s="2438"/>
      <c r="J448" s="2438"/>
      <c r="K448" s="2438"/>
    </row>
    <row r="449" spans="1:11">
      <c r="A449" s="2438"/>
      <c r="B449" s="2438"/>
      <c r="C449" s="2438"/>
      <c r="D449" s="2438"/>
      <c r="E449" s="2438"/>
      <c r="F449" s="2438"/>
      <c r="G449" s="2438"/>
      <c r="H449" s="2438"/>
      <c r="I449" s="2438"/>
      <c r="J449" s="2438"/>
      <c r="K449" s="2438"/>
    </row>
    <row r="450" spans="1:11">
      <c r="A450" s="2438"/>
      <c r="B450" s="2438"/>
      <c r="C450" s="2438"/>
      <c r="D450" s="2438"/>
      <c r="E450" s="2438"/>
      <c r="F450" s="2438"/>
      <c r="G450" s="2438"/>
      <c r="H450" s="2438"/>
      <c r="I450" s="2438"/>
      <c r="J450" s="2438"/>
      <c r="K450" s="2438"/>
    </row>
    <row r="451" spans="1:11">
      <c r="A451" s="2438"/>
      <c r="B451" s="2438"/>
      <c r="C451" s="2438"/>
      <c r="D451" s="2438"/>
      <c r="E451" s="2438"/>
      <c r="F451" s="2438"/>
      <c r="G451" s="2438"/>
      <c r="H451" s="2438"/>
      <c r="I451" s="2438"/>
      <c r="J451" s="2438"/>
      <c r="K451" s="2438"/>
    </row>
    <row r="452" spans="1:11">
      <c r="A452" s="2438"/>
      <c r="B452" s="2438"/>
      <c r="C452" s="2438"/>
      <c r="D452" s="2438"/>
      <c r="E452" s="2438"/>
      <c r="F452" s="2438"/>
      <c r="G452" s="2438"/>
      <c r="H452" s="2438"/>
      <c r="I452" s="2438"/>
      <c r="J452" s="2438"/>
      <c r="K452" s="2438"/>
    </row>
    <row r="453" spans="1:11">
      <c r="A453" s="2438"/>
      <c r="B453" s="2438"/>
      <c r="C453" s="2438"/>
      <c r="D453" s="2438"/>
      <c r="E453" s="2438"/>
      <c r="F453" s="2438"/>
      <c r="G453" s="2438"/>
      <c r="H453" s="2438"/>
      <c r="I453" s="2438"/>
      <c r="J453" s="2438"/>
      <c r="K453" s="2438"/>
    </row>
    <row r="454" spans="1:11">
      <c r="A454" s="2438"/>
      <c r="B454" s="2438"/>
      <c r="C454" s="2438"/>
      <c r="D454" s="2438"/>
      <c r="E454" s="2438"/>
      <c r="F454" s="2438"/>
      <c r="G454" s="2438"/>
      <c r="H454" s="2438"/>
      <c r="I454" s="2438"/>
      <c r="J454" s="2438"/>
      <c r="K454" s="2438"/>
    </row>
    <row r="455" spans="1:11">
      <c r="A455" s="2438"/>
      <c r="B455" s="2438"/>
      <c r="C455" s="2438"/>
      <c r="D455" s="2438"/>
      <c r="E455" s="2438"/>
      <c r="F455" s="2438"/>
      <c r="G455" s="2438"/>
      <c r="H455" s="2438"/>
      <c r="I455" s="2438"/>
      <c r="J455" s="2438"/>
      <c r="K455" s="2438"/>
    </row>
    <row r="456" spans="1:11">
      <c r="A456" s="2438"/>
      <c r="B456" s="2438"/>
      <c r="C456" s="2438"/>
      <c r="D456" s="2438"/>
      <c r="E456" s="2438"/>
      <c r="F456" s="2438"/>
      <c r="G456" s="2438"/>
      <c r="H456" s="2438"/>
      <c r="I456" s="2438"/>
      <c r="J456" s="2438"/>
      <c r="K456" s="2438"/>
    </row>
    <row r="457" spans="1:11">
      <c r="A457" s="2438"/>
      <c r="B457" s="2438"/>
      <c r="C457" s="2438"/>
      <c r="D457" s="2438"/>
      <c r="E457" s="2438"/>
      <c r="F457" s="2438"/>
      <c r="G457" s="2438"/>
      <c r="H457" s="2438"/>
      <c r="I457" s="2438"/>
      <c r="J457" s="2438"/>
      <c r="K457" s="2438"/>
    </row>
    <row r="458" spans="1:11">
      <c r="A458" s="2438"/>
      <c r="B458" s="2438"/>
      <c r="C458" s="2438"/>
      <c r="D458" s="2438"/>
      <c r="E458" s="2438"/>
      <c r="F458" s="2438"/>
      <c r="G458" s="2438"/>
      <c r="H458" s="2438"/>
      <c r="I458" s="2438"/>
      <c r="J458" s="2438"/>
      <c r="K458" s="2438"/>
    </row>
    <row r="459" spans="1:11">
      <c r="A459" s="2438"/>
      <c r="B459" s="2438"/>
      <c r="C459" s="2438"/>
      <c r="D459" s="2438"/>
      <c r="E459" s="2438"/>
      <c r="F459" s="2438"/>
      <c r="G459" s="2438"/>
      <c r="H459" s="2438"/>
      <c r="I459" s="2438"/>
      <c r="J459" s="2438"/>
      <c r="K459" s="2438"/>
    </row>
    <row r="460" spans="1:11">
      <c r="A460" s="2438"/>
      <c r="B460" s="2438"/>
      <c r="C460" s="2438"/>
      <c r="D460" s="2438"/>
      <c r="E460" s="2438"/>
      <c r="F460" s="2438"/>
      <c r="G460" s="2438"/>
      <c r="H460" s="2438"/>
      <c r="I460" s="2438"/>
      <c r="J460" s="2438"/>
      <c r="K460" s="2438"/>
    </row>
    <row r="461" spans="1:11">
      <c r="A461" s="2438"/>
      <c r="B461" s="2438"/>
      <c r="C461" s="2438"/>
      <c r="D461" s="2438"/>
      <c r="E461" s="2438"/>
      <c r="F461" s="2438"/>
      <c r="G461" s="2438"/>
      <c r="H461" s="2438"/>
      <c r="I461" s="2438"/>
      <c r="J461" s="2438"/>
      <c r="K461" s="2438"/>
    </row>
    <row r="462" spans="1:11">
      <c r="A462" s="2438"/>
      <c r="B462" s="2438"/>
      <c r="C462" s="2438"/>
      <c r="D462" s="2438"/>
      <c r="E462" s="2438"/>
      <c r="F462" s="2438"/>
      <c r="G462" s="2438"/>
      <c r="H462" s="2438"/>
      <c r="I462" s="2438"/>
      <c r="J462" s="2438"/>
      <c r="K462" s="2438"/>
    </row>
    <row r="463" spans="1:11">
      <c r="A463" s="2438"/>
      <c r="B463" s="2438"/>
      <c r="C463" s="2438"/>
      <c r="D463" s="2438"/>
      <c r="E463" s="2438"/>
      <c r="F463" s="2438"/>
      <c r="G463" s="2438"/>
      <c r="H463" s="2438"/>
      <c r="I463" s="2438"/>
      <c r="J463" s="2438"/>
      <c r="K463" s="2438"/>
    </row>
    <row r="464" spans="1:11">
      <c r="A464" s="2438"/>
      <c r="B464" s="2438"/>
      <c r="C464" s="2438"/>
      <c r="D464" s="2438"/>
      <c r="E464" s="2438"/>
      <c r="F464" s="2438"/>
      <c r="G464" s="2438"/>
      <c r="H464" s="2438"/>
      <c r="I464" s="2438"/>
      <c r="J464" s="2438"/>
      <c r="K464" s="2438"/>
    </row>
    <row r="465" spans="1:11">
      <c r="A465" s="2438"/>
      <c r="B465" s="2438"/>
      <c r="C465" s="2438"/>
      <c r="D465" s="2438"/>
      <c r="E465" s="2438"/>
      <c r="F465" s="2438"/>
      <c r="G465" s="2438"/>
      <c r="H465" s="2438"/>
      <c r="I465" s="2438"/>
      <c r="J465" s="2438"/>
      <c r="K465" s="2438"/>
    </row>
    <row r="466" spans="1:11">
      <c r="A466" s="2438"/>
      <c r="B466" s="2438"/>
      <c r="C466" s="2438"/>
      <c r="D466" s="2438"/>
      <c r="E466" s="2438"/>
      <c r="F466" s="2438"/>
      <c r="G466" s="2438"/>
      <c r="H466" s="2438"/>
      <c r="I466" s="2438"/>
      <c r="J466" s="2438"/>
      <c r="K466" s="2438"/>
    </row>
    <row r="467" spans="1:11">
      <c r="A467" s="2438"/>
      <c r="B467" s="2438"/>
      <c r="C467" s="2438"/>
      <c r="D467" s="2438"/>
      <c r="E467" s="2438"/>
      <c r="F467" s="2438"/>
      <c r="G467" s="2438"/>
      <c r="H467" s="2438"/>
      <c r="I467" s="2438"/>
      <c r="J467" s="2438"/>
      <c r="K467" s="2438"/>
    </row>
    <row r="468" spans="1:11">
      <c r="A468" s="2438"/>
      <c r="B468" s="2438"/>
      <c r="C468" s="2438"/>
      <c r="D468" s="2438"/>
      <c r="E468" s="2438"/>
      <c r="F468" s="2438"/>
      <c r="G468" s="2438"/>
      <c r="H468" s="2438"/>
      <c r="I468" s="2438"/>
      <c r="J468" s="2438"/>
      <c r="K468" s="2438"/>
    </row>
    <row r="469" spans="1:11">
      <c r="A469" s="2438"/>
      <c r="B469" s="2438"/>
      <c r="C469" s="2438"/>
      <c r="D469" s="2438"/>
      <c r="E469" s="2438"/>
      <c r="F469" s="2438"/>
      <c r="G469" s="2438"/>
      <c r="H469" s="2438"/>
      <c r="I469" s="2438"/>
      <c r="J469" s="2438"/>
      <c r="K469" s="2438"/>
    </row>
    <row r="470" spans="1:11">
      <c r="A470" s="2438"/>
      <c r="B470" s="2438"/>
      <c r="C470" s="2438"/>
      <c r="D470" s="2438"/>
      <c r="E470" s="2438"/>
      <c r="F470" s="2438"/>
      <c r="G470" s="2438"/>
      <c r="H470" s="2438"/>
      <c r="I470" s="2438"/>
      <c r="J470" s="2438"/>
      <c r="K470" s="2438"/>
    </row>
    <row r="471" spans="1:11">
      <c r="A471" s="2438"/>
      <c r="B471" s="2438"/>
      <c r="C471" s="2438"/>
      <c r="D471" s="2438"/>
      <c r="E471" s="2438"/>
      <c r="F471" s="2438"/>
      <c r="G471" s="2438"/>
      <c r="H471" s="2438"/>
      <c r="I471" s="2438"/>
      <c r="J471" s="2438"/>
      <c r="K471" s="2438"/>
    </row>
    <row r="472" spans="1:11">
      <c r="A472" s="2438"/>
      <c r="B472" s="2438"/>
      <c r="C472" s="2438"/>
      <c r="D472" s="2438"/>
      <c r="E472" s="2438"/>
      <c r="F472" s="2438"/>
      <c r="G472" s="2438"/>
      <c r="H472" s="2438"/>
      <c r="I472" s="2438"/>
      <c r="J472" s="2438"/>
      <c r="K472" s="2438"/>
    </row>
    <row r="473" spans="1:11">
      <c r="A473" s="2438"/>
      <c r="B473" s="2438"/>
      <c r="C473" s="2438"/>
      <c r="D473" s="2438"/>
      <c r="E473" s="2438"/>
      <c r="F473" s="2438"/>
      <c r="G473" s="2438"/>
      <c r="H473" s="2438"/>
      <c r="I473" s="2438"/>
      <c r="J473" s="2438"/>
      <c r="K473" s="2438"/>
    </row>
    <row r="474" spans="1:11">
      <c r="A474" s="2438"/>
      <c r="B474" s="2438"/>
      <c r="C474" s="2438"/>
      <c r="D474" s="2438"/>
      <c r="E474" s="2438"/>
      <c r="F474" s="2438"/>
      <c r="G474" s="2438"/>
      <c r="H474" s="2438"/>
      <c r="I474" s="2438"/>
      <c r="J474" s="2438"/>
      <c r="K474" s="2438"/>
    </row>
    <row r="475" spans="1:11">
      <c r="A475" s="2438"/>
      <c r="B475" s="2438"/>
      <c r="C475" s="2438"/>
      <c r="D475" s="2438"/>
      <c r="E475" s="2438"/>
      <c r="F475" s="2438"/>
      <c r="G475" s="2438"/>
      <c r="H475" s="2438"/>
      <c r="I475" s="2438"/>
      <c r="J475" s="2438"/>
      <c r="K475" s="2438"/>
    </row>
    <row r="476" spans="1:11">
      <c r="A476" s="2438"/>
      <c r="B476" s="2438"/>
      <c r="C476" s="2438"/>
      <c r="D476" s="2438"/>
      <c r="E476" s="2438"/>
      <c r="F476" s="2438"/>
      <c r="G476" s="2438"/>
      <c r="H476" s="2438"/>
      <c r="I476" s="2438"/>
      <c r="J476" s="2438"/>
      <c r="K476" s="2438"/>
    </row>
    <row r="477" spans="1:11">
      <c r="A477" s="2438"/>
      <c r="B477" s="2438"/>
      <c r="C477" s="2438"/>
      <c r="D477" s="2438"/>
      <c r="E477" s="2438"/>
      <c r="F477" s="2438"/>
      <c r="G477" s="2438"/>
      <c r="H477" s="2438"/>
      <c r="I477" s="2438"/>
      <c r="J477" s="2438"/>
      <c r="K477" s="2438"/>
    </row>
    <row r="478" spans="1:11">
      <c r="A478" s="2438"/>
      <c r="B478" s="2438"/>
      <c r="C478" s="2438"/>
      <c r="D478" s="2438"/>
      <c r="E478" s="2438"/>
      <c r="F478" s="2438"/>
      <c r="G478" s="2438"/>
      <c r="H478" s="2438"/>
      <c r="I478" s="2438"/>
      <c r="J478" s="2438"/>
      <c r="K478" s="2438"/>
    </row>
    <row r="479" spans="1:11">
      <c r="A479" s="2438"/>
      <c r="B479" s="2438"/>
      <c r="C479" s="2438"/>
      <c r="D479" s="2438"/>
      <c r="E479" s="2438"/>
      <c r="F479" s="2438"/>
      <c r="G479" s="2438"/>
      <c r="H479" s="2438"/>
      <c r="I479" s="2438"/>
      <c r="J479" s="2438"/>
      <c r="K479" s="2438"/>
    </row>
    <row r="480" spans="1:11">
      <c r="A480" s="2438"/>
      <c r="B480" s="2438"/>
      <c r="C480" s="2438"/>
      <c r="D480" s="2438"/>
      <c r="E480" s="2438"/>
      <c r="F480" s="2438"/>
      <c r="G480" s="2438"/>
      <c r="H480" s="2438"/>
      <c r="I480" s="2438"/>
      <c r="J480" s="2438"/>
      <c r="K480" s="2438"/>
    </row>
    <row r="481" spans="1:11">
      <c r="A481" s="2438"/>
      <c r="B481" s="2438"/>
      <c r="C481" s="2438"/>
      <c r="D481" s="2438"/>
      <c r="E481" s="2438"/>
      <c r="F481" s="2438"/>
      <c r="G481" s="2438"/>
      <c r="H481" s="2438"/>
      <c r="I481" s="2438"/>
      <c r="J481" s="2438"/>
      <c r="K481" s="2438"/>
    </row>
    <row r="482" spans="1:11">
      <c r="A482" s="2438"/>
      <c r="B482" s="2438"/>
      <c r="C482" s="2438"/>
      <c r="D482" s="2438"/>
      <c r="E482" s="2438"/>
      <c r="F482" s="2438"/>
      <c r="G482" s="2438"/>
      <c r="H482" s="2438"/>
      <c r="I482" s="2438"/>
      <c r="J482" s="2438"/>
      <c r="K482" s="2438"/>
    </row>
    <row r="483" spans="1:11">
      <c r="A483" s="2438"/>
      <c r="B483" s="2438"/>
      <c r="C483" s="2438"/>
      <c r="D483" s="2438"/>
      <c r="E483" s="2438"/>
      <c r="F483" s="2438"/>
      <c r="G483" s="2438"/>
      <c r="H483" s="2438"/>
      <c r="I483" s="2438"/>
      <c r="J483" s="2438"/>
      <c r="K483" s="2438"/>
    </row>
    <row r="484" spans="1:11">
      <c r="A484" s="2438"/>
      <c r="B484" s="2438"/>
      <c r="C484" s="2438"/>
      <c r="D484" s="2438"/>
      <c r="E484" s="2438"/>
      <c r="F484" s="2438"/>
      <c r="G484" s="2438"/>
      <c r="H484" s="2438"/>
      <c r="I484" s="2438"/>
      <c r="J484" s="2438"/>
      <c r="K484" s="2438"/>
    </row>
    <row r="485" spans="1:11">
      <c r="A485" s="2438"/>
      <c r="B485" s="2438"/>
      <c r="C485" s="2438"/>
      <c r="D485" s="2438"/>
      <c r="E485" s="2438"/>
      <c r="F485" s="2438"/>
      <c r="G485" s="2438"/>
      <c r="H485" s="2438"/>
      <c r="I485" s="2438"/>
      <c r="J485" s="2438"/>
      <c r="K485" s="2438"/>
    </row>
    <row r="486" spans="1:11">
      <c r="A486" s="2438"/>
      <c r="B486" s="2438"/>
      <c r="C486" s="2438"/>
      <c r="D486" s="2438"/>
      <c r="E486" s="2438"/>
      <c r="F486" s="2438"/>
      <c r="G486" s="2438"/>
      <c r="H486" s="2438"/>
      <c r="I486" s="2438"/>
      <c r="J486" s="2438"/>
      <c r="K486" s="2438"/>
    </row>
    <row r="487" spans="1:11">
      <c r="A487" s="2438"/>
      <c r="B487" s="2438"/>
      <c r="C487" s="2438"/>
      <c r="D487" s="2438"/>
      <c r="E487" s="2438"/>
      <c r="F487" s="2438"/>
      <c r="G487" s="2438"/>
      <c r="H487" s="2438"/>
      <c r="I487" s="2438"/>
      <c r="J487" s="2438"/>
      <c r="K487" s="2438"/>
    </row>
    <row r="488" spans="1:11">
      <c r="A488" s="2438"/>
      <c r="B488" s="2438"/>
      <c r="C488" s="2438"/>
      <c r="D488" s="2438"/>
      <c r="E488" s="2438"/>
      <c r="F488" s="2438"/>
      <c r="G488" s="2438"/>
      <c r="H488" s="2438"/>
      <c r="I488" s="2438"/>
      <c r="J488" s="2438"/>
      <c r="K488" s="2438"/>
    </row>
    <row r="489" spans="1:11">
      <c r="A489" s="2438"/>
      <c r="B489" s="2438"/>
      <c r="C489" s="2438"/>
      <c r="D489" s="2438"/>
      <c r="E489" s="2438"/>
      <c r="F489" s="2438"/>
      <c r="G489" s="2438"/>
      <c r="H489" s="2438"/>
      <c r="I489" s="2438"/>
      <c r="J489" s="2438"/>
      <c r="K489" s="2438"/>
    </row>
    <row r="490" spans="1:11">
      <c r="A490" s="2438"/>
      <c r="B490" s="2438"/>
      <c r="C490" s="2438"/>
      <c r="D490" s="2438"/>
      <c r="E490" s="2438"/>
      <c r="F490" s="2438"/>
      <c r="G490" s="2438"/>
      <c r="H490" s="2438"/>
      <c r="I490" s="2438"/>
      <c r="J490" s="2438"/>
      <c r="K490" s="2438"/>
    </row>
    <row r="491" spans="1:11">
      <c r="A491" s="2438"/>
      <c r="B491" s="2438"/>
      <c r="C491" s="2438"/>
      <c r="D491" s="2438"/>
      <c r="E491" s="2438"/>
      <c r="F491" s="2438"/>
      <c r="G491" s="2438"/>
      <c r="H491" s="2438"/>
      <c r="I491" s="2438"/>
      <c r="J491" s="2438"/>
      <c r="K491" s="2438"/>
    </row>
    <row r="492" spans="1:11">
      <c r="A492" s="2438"/>
      <c r="B492" s="2438"/>
      <c r="C492" s="2438"/>
      <c r="D492" s="2438"/>
      <c r="E492" s="2438"/>
      <c r="F492" s="2438"/>
      <c r="G492" s="2438"/>
      <c r="H492" s="2438"/>
      <c r="I492" s="2438"/>
      <c r="J492" s="2438"/>
      <c r="K492" s="2438"/>
    </row>
    <row r="493" spans="1:11">
      <c r="A493" s="2438"/>
      <c r="B493" s="2438"/>
      <c r="C493" s="2438"/>
      <c r="D493" s="2438"/>
      <c r="E493" s="2438"/>
      <c r="F493" s="2438"/>
      <c r="G493" s="2438"/>
      <c r="H493" s="2438"/>
      <c r="I493" s="2438"/>
      <c r="J493" s="2438"/>
      <c r="K493" s="2438"/>
    </row>
    <row r="494" spans="1:11">
      <c r="A494" s="2438"/>
      <c r="B494" s="2438"/>
      <c r="C494" s="2438"/>
      <c r="D494" s="2438"/>
      <c r="E494" s="2438"/>
      <c r="F494" s="2438"/>
      <c r="G494" s="2438"/>
      <c r="H494" s="2438"/>
      <c r="I494" s="2438"/>
      <c r="J494" s="2438"/>
      <c r="K494" s="2438"/>
    </row>
    <row r="495" spans="1:11">
      <c r="A495" s="2438"/>
      <c r="B495" s="2438"/>
      <c r="C495" s="2438"/>
      <c r="D495" s="2438"/>
      <c r="E495" s="2438"/>
      <c r="F495" s="2438"/>
      <c r="G495" s="2438"/>
      <c r="H495" s="2438"/>
      <c r="I495" s="2438"/>
      <c r="J495" s="2438"/>
      <c r="K495" s="2438"/>
    </row>
    <row r="496" spans="1:11">
      <c r="A496" s="2438"/>
      <c r="B496" s="2438"/>
      <c r="C496" s="2438"/>
      <c r="D496" s="2438"/>
      <c r="E496" s="2438"/>
      <c r="F496" s="2438"/>
      <c r="G496" s="2438"/>
      <c r="H496" s="2438"/>
      <c r="I496" s="2438"/>
      <c r="J496" s="2438"/>
      <c r="K496" s="2438"/>
    </row>
    <row r="497" spans="1:11">
      <c r="A497" s="2438"/>
      <c r="B497" s="2438"/>
      <c r="C497" s="2438"/>
      <c r="D497" s="2438"/>
      <c r="E497" s="2438"/>
      <c r="F497" s="2438"/>
      <c r="G497" s="2438"/>
      <c r="H497" s="2438"/>
      <c r="I497" s="2438"/>
      <c r="J497" s="2438"/>
      <c r="K497" s="2438"/>
    </row>
    <row r="498" spans="1:11">
      <c r="A498" s="2438"/>
      <c r="B498" s="2438"/>
      <c r="C498" s="2438"/>
      <c r="D498" s="2438"/>
      <c r="E498" s="2438"/>
      <c r="F498" s="2438"/>
      <c r="G498" s="2438"/>
      <c r="H498" s="2438"/>
      <c r="I498" s="2438"/>
      <c r="J498" s="2438"/>
      <c r="K498" s="2438"/>
    </row>
    <row r="499" spans="1:11">
      <c r="A499" s="2438"/>
      <c r="B499" s="2438"/>
      <c r="C499" s="2438"/>
      <c r="D499" s="2438"/>
      <c r="E499" s="2438"/>
      <c r="F499" s="2438"/>
      <c r="G499" s="2438"/>
      <c r="H499" s="2438"/>
      <c r="I499" s="2438"/>
      <c r="J499" s="2438"/>
      <c r="K499" s="2438"/>
    </row>
    <row r="500" spans="1:11">
      <c r="A500" s="2438"/>
      <c r="B500" s="2438"/>
      <c r="C500" s="2438"/>
      <c r="D500" s="2438"/>
      <c r="E500" s="2438"/>
      <c r="F500" s="2438"/>
      <c r="G500" s="2438"/>
      <c r="H500" s="2438"/>
      <c r="I500" s="2438"/>
      <c r="J500" s="2438"/>
      <c r="K500" s="2438"/>
    </row>
    <row r="501" spans="1:11">
      <c r="A501" s="2438"/>
      <c r="B501" s="2438"/>
      <c r="C501" s="2438"/>
      <c r="D501" s="2438"/>
      <c r="E501" s="2438"/>
      <c r="F501" s="2438"/>
      <c r="G501" s="2438"/>
      <c r="H501" s="2438"/>
      <c r="I501" s="2438"/>
      <c r="J501" s="2438"/>
      <c r="K501" s="2438"/>
    </row>
    <row r="502" spans="1:11">
      <c r="A502" s="2438"/>
      <c r="B502" s="2438"/>
      <c r="C502" s="2438"/>
      <c r="D502" s="2438"/>
      <c r="E502" s="2438"/>
      <c r="F502" s="2438"/>
      <c r="G502" s="2438"/>
      <c r="H502" s="2438"/>
      <c r="I502" s="2438"/>
      <c r="J502" s="2438"/>
      <c r="K502" s="2438"/>
    </row>
    <row r="503" spans="1:11">
      <c r="A503" s="2438"/>
      <c r="B503" s="2438"/>
      <c r="C503" s="2438"/>
      <c r="D503" s="2438"/>
      <c r="E503" s="2438"/>
      <c r="F503" s="2438"/>
      <c r="G503" s="2438"/>
      <c r="H503" s="2438"/>
      <c r="I503" s="2438"/>
      <c r="J503" s="2438"/>
      <c r="K503" s="2438"/>
    </row>
    <row r="504" spans="1:11">
      <c r="A504" s="2438"/>
      <c r="B504" s="2438"/>
      <c r="C504" s="2438"/>
      <c r="D504" s="2438"/>
      <c r="E504" s="2438"/>
      <c r="F504" s="2438"/>
      <c r="G504" s="2438"/>
      <c r="H504" s="2438"/>
      <c r="I504" s="2438"/>
      <c r="J504" s="2438"/>
      <c r="K504" s="2438"/>
    </row>
    <row r="505" spans="1:11">
      <c r="A505" s="2438"/>
      <c r="B505" s="2438"/>
      <c r="C505" s="2438"/>
      <c r="D505" s="2438"/>
      <c r="E505" s="2438"/>
      <c r="F505" s="2438"/>
      <c r="G505" s="2438"/>
      <c r="H505" s="2438"/>
      <c r="I505" s="2438"/>
      <c r="J505" s="2438"/>
      <c r="K505" s="2438"/>
    </row>
    <row r="506" spans="1:11">
      <c r="A506" s="2438"/>
      <c r="B506" s="2438"/>
      <c r="C506" s="2438"/>
      <c r="D506" s="2438"/>
      <c r="E506" s="2438"/>
      <c r="F506" s="2438"/>
      <c r="G506" s="2438"/>
      <c r="H506" s="2438"/>
      <c r="I506" s="2438"/>
      <c r="J506" s="2438"/>
      <c r="K506" s="2438"/>
    </row>
    <row r="507" spans="1:11">
      <c r="A507" s="2438"/>
      <c r="B507" s="2438"/>
      <c r="C507" s="2438"/>
      <c r="D507" s="2438"/>
      <c r="E507" s="2438"/>
      <c r="F507" s="2438"/>
      <c r="G507" s="2438"/>
      <c r="H507" s="2438"/>
      <c r="I507" s="2438"/>
      <c r="J507" s="2438"/>
      <c r="K507" s="2438"/>
    </row>
    <row r="508" spans="1:11">
      <c r="A508" s="2438"/>
      <c r="B508" s="2438"/>
      <c r="C508" s="2438"/>
      <c r="D508" s="2438"/>
      <c r="E508" s="2438"/>
      <c r="F508" s="2438"/>
      <c r="G508" s="2438"/>
      <c r="H508" s="2438"/>
      <c r="I508" s="2438"/>
      <c r="J508" s="2438"/>
      <c r="K508" s="2438"/>
    </row>
    <row r="509" spans="1:11">
      <c r="A509" s="2438"/>
      <c r="B509" s="2438"/>
      <c r="C509" s="2438"/>
      <c r="D509" s="2438"/>
      <c r="E509" s="2438"/>
      <c r="F509" s="2438"/>
      <c r="G509" s="2438"/>
      <c r="H509" s="2438"/>
      <c r="I509" s="2438"/>
      <c r="J509" s="2438"/>
      <c r="K509" s="2438"/>
    </row>
    <row r="510" spans="1:11">
      <c r="A510" s="2438"/>
      <c r="B510" s="2438"/>
      <c r="C510" s="2438"/>
      <c r="D510" s="2438"/>
      <c r="E510" s="2438"/>
      <c r="F510" s="2438"/>
      <c r="G510" s="2438"/>
      <c r="H510" s="2438"/>
      <c r="I510" s="2438"/>
      <c r="J510" s="2438"/>
      <c r="K510" s="2438"/>
    </row>
    <row r="511" spans="1:11">
      <c r="A511" s="2438"/>
      <c r="B511" s="2438"/>
      <c r="C511" s="2438"/>
      <c r="D511" s="2438"/>
      <c r="E511" s="2438"/>
      <c r="F511" s="2438"/>
      <c r="G511" s="2438"/>
      <c r="H511" s="2438"/>
      <c r="I511" s="2438"/>
      <c r="J511" s="2438"/>
      <c r="K511" s="2438"/>
    </row>
    <row r="512" spans="1:11">
      <c r="A512" s="2438"/>
      <c r="B512" s="2438"/>
      <c r="C512" s="2438"/>
      <c r="D512" s="2438"/>
      <c r="E512" s="2438"/>
      <c r="F512" s="2438"/>
      <c r="G512" s="2438"/>
      <c r="H512" s="2438"/>
      <c r="I512" s="2438"/>
      <c r="J512" s="2438"/>
      <c r="K512" s="2438"/>
    </row>
    <row r="513" spans="1:11">
      <c r="A513" s="2438"/>
      <c r="B513" s="2438"/>
      <c r="C513" s="2438"/>
      <c r="D513" s="2438"/>
      <c r="E513" s="2438"/>
      <c r="F513" s="2438"/>
      <c r="G513" s="2438"/>
      <c r="H513" s="2438"/>
      <c r="I513" s="2438"/>
      <c r="J513" s="2438"/>
      <c r="K513" s="2438"/>
    </row>
    <row r="514" spans="1:11">
      <c r="A514" s="2438"/>
      <c r="B514" s="2438"/>
      <c r="C514" s="2438"/>
      <c r="D514" s="2438"/>
      <c r="E514" s="2438"/>
      <c r="F514" s="2438"/>
      <c r="G514" s="2438"/>
      <c r="H514" s="2438"/>
      <c r="I514" s="2438"/>
      <c r="J514" s="2438"/>
      <c r="K514" s="2438"/>
    </row>
    <row r="515" spans="1:11">
      <c r="A515" s="2438"/>
      <c r="B515" s="2438"/>
      <c r="C515" s="2438"/>
      <c r="D515" s="2438"/>
      <c r="E515" s="2438"/>
      <c r="F515" s="2438"/>
      <c r="G515" s="2438"/>
      <c r="H515" s="2438"/>
      <c r="I515" s="2438"/>
      <c r="J515" s="2438"/>
      <c r="K515" s="2438"/>
    </row>
    <row r="516" spans="1:11">
      <c r="A516" s="2438"/>
      <c r="B516" s="2438"/>
      <c r="C516" s="2438"/>
      <c r="D516" s="2438"/>
      <c r="E516" s="2438"/>
      <c r="F516" s="2438"/>
      <c r="G516" s="2438"/>
      <c r="H516" s="2438"/>
      <c r="I516" s="2438"/>
      <c r="J516" s="2438"/>
      <c r="K516" s="2438"/>
    </row>
    <row r="517" spans="1:11">
      <c r="A517" s="2438"/>
      <c r="B517" s="2438"/>
      <c r="C517" s="2438"/>
      <c r="D517" s="2438"/>
      <c r="E517" s="2438"/>
      <c r="F517" s="2438"/>
      <c r="G517" s="2438"/>
      <c r="H517" s="2438"/>
      <c r="I517" s="2438"/>
      <c r="J517" s="2438"/>
      <c r="K517" s="2438"/>
    </row>
    <row r="518" spans="1:11">
      <c r="A518" s="2438"/>
      <c r="B518" s="2438"/>
      <c r="C518" s="2438"/>
      <c r="D518" s="2438"/>
      <c r="E518" s="2438"/>
      <c r="F518" s="2438"/>
      <c r="G518" s="2438"/>
      <c r="H518" s="2438"/>
      <c r="I518" s="2438"/>
      <c r="J518" s="2438"/>
      <c r="K518" s="2438"/>
    </row>
    <row r="519" spans="1:11">
      <c r="A519" s="2438"/>
      <c r="B519" s="2438"/>
      <c r="C519" s="2438"/>
      <c r="D519" s="2438"/>
      <c r="E519" s="2438"/>
      <c r="F519" s="2438"/>
      <c r="G519" s="2438"/>
      <c r="H519" s="2438"/>
      <c r="I519" s="2438"/>
      <c r="J519" s="2438"/>
      <c r="K519" s="2438"/>
    </row>
    <row r="520" spans="1:11">
      <c r="A520" s="2438"/>
      <c r="B520" s="2438"/>
      <c r="C520" s="2438"/>
      <c r="D520" s="2438"/>
      <c r="E520" s="2438"/>
      <c r="F520" s="2438"/>
      <c r="G520" s="2438"/>
      <c r="H520" s="2438"/>
      <c r="I520" s="2438"/>
      <c r="J520" s="2438"/>
      <c r="K520" s="2438"/>
    </row>
    <row r="521" spans="1:11">
      <c r="A521" s="2438"/>
      <c r="B521" s="2438"/>
      <c r="C521" s="2438"/>
      <c r="D521" s="2438"/>
      <c r="E521" s="2438"/>
      <c r="F521" s="2438"/>
      <c r="G521" s="2438"/>
      <c r="H521" s="2438"/>
      <c r="I521" s="2438"/>
      <c r="J521" s="2438"/>
      <c r="K521" s="2438"/>
    </row>
    <row r="522" spans="1:11">
      <c r="A522" s="2438"/>
      <c r="B522" s="2438"/>
      <c r="C522" s="2438"/>
      <c r="D522" s="2438"/>
      <c r="E522" s="2438"/>
      <c r="F522" s="2438"/>
      <c r="G522" s="2438"/>
      <c r="H522" s="2438"/>
      <c r="I522" s="2438"/>
      <c r="J522" s="2438"/>
      <c r="K522" s="2438"/>
    </row>
    <row r="523" spans="1:11">
      <c r="A523" s="2438"/>
      <c r="B523" s="2438"/>
      <c r="C523" s="2438"/>
      <c r="D523" s="2438"/>
      <c r="E523" s="2438"/>
      <c r="F523" s="2438"/>
      <c r="G523" s="2438"/>
      <c r="H523" s="2438"/>
      <c r="I523" s="2438"/>
      <c r="J523" s="2438"/>
      <c r="K523" s="2438"/>
    </row>
    <row r="524" spans="1:11">
      <c r="A524" s="2438"/>
      <c r="B524" s="2438"/>
      <c r="C524" s="2438"/>
      <c r="D524" s="2438"/>
      <c r="E524" s="2438"/>
      <c r="F524" s="2438"/>
      <c r="G524" s="2438"/>
      <c r="H524" s="2438"/>
      <c r="I524" s="2438"/>
      <c r="J524" s="2438"/>
      <c r="K524" s="2438"/>
    </row>
    <row r="525" spans="1:11">
      <c r="A525" s="2438"/>
      <c r="B525" s="2438"/>
      <c r="C525" s="2438"/>
      <c r="D525" s="2438"/>
      <c r="E525" s="2438"/>
      <c r="F525" s="2438"/>
      <c r="G525" s="2438"/>
      <c r="H525" s="2438"/>
      <c r="I525" s="2438"/>
      <c r="J525" s="2438"/>
      <c r="K525" s="2438"/>
    </row>
    <row r="526" spans="1:11">
      <c r="A526" s="2438"/>
      <c r="B526" s="2438"/>
      <c r="C526" s="2438"/>
      <c r="D526" s="2438"/>
      <c r="E526" s="2438"/>
      <c r="F526" s="2438"/>
      <c r="G526" s="2438"/>
      <c r="H526" s="2438"/>
      <c r="I526" s="2438"/>
      <c r="J526" s="2438"/>
      <c r="K526" s="2438"/>
    </row>
    <row r="527" spans="1:11">
      <c r="A527" s="2438"/>
      <c r="B527" s="2438"/>
      <c r="C527" s="2438"/>
      <c r="D527" s="2438"/>
      <c r="E527" s="2438"/>
      <c r="F527" s="2438"/>
      <c r="G527" s="2438"/>
      <c r="H527" s="2438"/>
      <c r="I527" s="2438"/>
      <c r="J527" s="2438"/>
      <c r="K527" s="2438"/>
    </row>
    <row r="528" spans="1:11">
      <c r="A528" s="2438"/>
      <c r="B528" s="2438"/>
      <c r="C528" s="2438"/>
      <c r="D528" s="2438"/>
      <c r="E528" s="2438"/>
      <c r="F528" s="2438"/>
      <c r="G528" s="2438"/>
      <c r="H528" s="2438"/>
      <c r="I528" s="2438"/>
      <c r="J528" s="2438"/>
      <c r="K528" s="2438"/>
    </row>
    <row r="529" spans="1:11">
      <c r="A529" s="2438"/>
      <c r="B529" s="2438"/>
      <c r="C529" s="2438"/>
      <c r="D529" s="2438"/>
      <c r="E529" s="2438"/>
      <c r="F529" s="2438"/>
      <c r="G529" s="2438"/>
      <c r="H529" s="2438"/>
      <c r="I529" s="2438"/>
      <c r="J529" s="2438"/>
      <c r="K529" s="2438"/>
    </row>
    <row r="530" spans="1:11">
      <c r="A530" s="2438"/>
      <c r="B530" s="2438"/>
      <c r="C530" s="2438"/>
      <c r="D530" s="2438"/>
      <c r="E530" s="2438"/>
      <c r="F530" s="2438"/>
      <c r="G530" s="2438"/>
      <c r="H530" s="2438"/>
      <c r="I530" s="2438"/>
      <c r="J530" s="2438"/>
      <c r="K530" s="2438"/>
    </row>
    <row r="531" spans="1:11">
      <c r="A531" s="2438"/>
      <c r="B531" s="2438"/>
      <c r="C531" s="2438"/>
      <c r="D531" s="2438"/>
      <c r="E531" s="2438"/>
      <c r="F531" s="2438"/>
      <c r="G531" s="2438"/>
      <c r="H531" s="2438"/>
      <c r="I531" s="2438"/>
      <c r="J531" s="2438"/>
      <c r="K531" s="2438"/>
    </row>
    <row r="532" spans="1:11">
      <c r="A532" s="2438"/>
      <c r="B532" s="2438"/>
      <c r="C532" s="2438"/>
      <c r="D532" s="2438"/>
      <c r="E532" s="2438"/>
      <c r="F532" s="2438"/>
      <c r="G532" s="2438"/>
      <c r="H532" s="2438"/>
      <c r="I532" s="2438"/>
      <c r="J532" s="2438"/>
      <c r="K532" s="2438"/>
    </row>
    <row r="533" spans="1:11">
      <c r="A533" s="2438"/>
      <c r="B533" s="2438"/>
      <c r="C533" s="2438"/>
      <c r="D533" s="2438"/>
      <c r="E533" s="2438"/>
      <c r="F533" s="2438"/>
      <c r="G533" s="2438"/>
      <c r="H533" s="2438"/>
      <c r="I533" s="2438"/>
      <c r="J533" s="2438"/>
      <c r="K533" s="2438"/>
    </row>
    <row r="534" spans="1:11">
      <c r="A534" s="2438"/>
      <c r="B534" s="2438"/>
      <c r="C534" s="2438"/>
      <c r="D534" s="2438"/>
      <c r="E534" s="2438"/>
      <c r="F534" s="2438"/>
      <c r="G534" s="2438"/>
      <c r="H534" s="2438"/>
      <c r="I534" s="2438"/>
      <c r="J534" s="2438"/>
      <c r="K534" s="2438"/>
    </row>
    <row r="535" spans="1:11">
      <c r="A535" s="2438"/>
      <c r="B535" s="2438"/>
      <c r="C535" s="2438"/>
      <c r="D535" s="2438"/>
      <c r="E535" s="2438"/>
      <c r="F535" s="2438"/>
      <c r="G535" s="2438"/>
      <c r="H535" s="2438"/>
      <c r="I535" s="2438"/>
      <c r="J535" s="2438"/>
      <c r="K535" s="2438"/>
    </row>
    <row r="536" spans="1:11">
      <c r="A536" s="2438"/>
      <c r="B536" s="2438"/>
      <c r="C536" s="2438"/>
      <c r="D536" s="2438"/>
      <c r="E536" s="2438"/>
      <c r="F536" s="2438"/>
      <c r="G536" s="2438"/>
      <c r="H536" s="2438"/>
      <c r="I536" s="2438"/>
      <c r="J536" s="2438"/>
      <c r="K536" s="2438"/>
    </row>
    <row r="537" spans="1:11">
      <c r="A537" s="2438"/>
      <c r="B537" s="2438"/>
      <c r="C537" s="2438"/>
      <c r="D537" s="2438"/>
      <c r="E537" s="2438"/>
      <c r="F537" s="2438"/>
      <c r="G537" s="2438"/>
      <c r="H537" s="2438"/>
      <c r="I537" s="2438"/>
      <c r="J537" s="2438"/>
      <c r="K537" s="2438"/>
    </row>
    <row r="538" spans="1:11">
      <c r="A538" s="2438"/>
      <c r="B538" s="2438"/>
      <c r="C538" s="2438"/>
      <c r="D538" s="2438"/>
      <c r="E538" s="2438"/>
      <c r="F538" s="2438"/>
      <c r="G538" s="2438"/>
      <c r="H538" s="2438"/>
      <c r="I538" s="2438"/>
      <c r="J538" s="2438"/>
      <c r="K538" s="2438"/>
    </row>
    <row r="539" spans="1:11">
      <c r="A539" s="2438"/>
      <c r="B539" s="2438"/>
      <c r="C539" s="2438"/>
      <c r="D539" s="2438"/>
      <c r="E539" s="2438"/>
      <c r="F539" s="2438"/>
      <c r="G539" s="2438"/>
      <c r="H539" s="2438"/>
      <c r="I539" s="2438"/>
      <c r="J539" s="2438"/>
      <c r="K539" s="2438"/>
    </row>
    <row r="540" spans="1:11">
      <c r="A540" s="2438"/>
      <c r="B540" s="2438"/>
      <c r="C540" s="2438"/>
      <c r="D540" s="2438"/>
      <c r="E540" s="2438"/>
      <c r="F540" s="2438"/>
      <c r="G540" s="2438"/>
      <c r="H540" s="2438"/>
      <c r="I540" s="2438"/>
      <c r="J540" s="2438"/>
      <c r="K540" s="2438"/>
    </row>
    <row r="541" spans="1:11">
      <c r="A541" s="2438"/>
      <c r="B541" s="2438"/>
      <c r="C541" s="2438"/>
      <c r="D541" s="2438"/>
      <c r="E541" s="2438"/>
      <c r="F541" s="2438"/>
      <c r="G541" s="2438"/>
      <c r="H541" s="2438"/>
      <c r="I541" s="2438"/>
      <c r="J541" s="2438"/>
      <c r="K541" s="2438"/>
    </row>
    <row r="542" spans="1:11">
      <c r="A542" s="2438"/>
      <c r="B542" s="2438"/>
      <c r="C542" s="2438"/>
      <c r="D542" s="2438"/>
      <c r="E542" s="2438"/>
      <c r="F542" s="2438"/>
      <c r="G542" s="2438"/>
      <c r="H542" s="2438"/>
      <c r="I542" s="2438"/>
      <c r="J542" s="2438"/>
      <c r="K542" s="2438"/>
    </row>
    <row r="543" spans="1:11">
      <c r="A543" s="2438"/>
      <c r="B543" s="2438"/>
      <c r="C543" s="2438"/>
      <c r="D543" s="2438"/>
      <c r="E543" s="2438"/>
      <c r="F543" s="2438"/>
      <c r="G543" s="2438"/>
      <c r="H543" s="2438"/>
      <c r="I543" s="2438"/>
      <c r="J543" s="2438"/>
      <c r="K543" s="2438"/>
    </row>
    <row r="544" spans="1:11">
      <c r="A544" s="2438"/>
      <c r="B544" s="2438"/>
      <c r="C544" s="2438"/>
      <c r="D544" s="2438"/>
      <c r="E544" s="2438"/>
      <c r="F544" s="2438"/>
      <c r="G544" s="2438"/>
      <c r="H544" s="2438"/>
      <c r="I544" s="2438"/>
      <c r="J544" s="2438"/>
      <c r="K544" s="2438"/>
    </row>
    <row r="545" spans="1:11">
      <c r="A545" s="2438"/>
      <c r="B545" s="2438"/>
      <c r="C545" s="2438"/>
      <c r="D545" s="2438"/>
      <c r="E545" s="2438"/>
      <c r="F545" s="2438"/>
      <c r="G545" s="2438"/>
      <c r="H545" s="2438"/>
      <c r="I545" s="2438"/>
      <c r="J545" s="2438"/>
      <c r="K545" s="2438"/>
    </row>
    <row r="546" spans="1:11">
      <c r="A546" s="2438"/>
      <c r="B546" s="2438"/>
      <c r="C546" s="2438"/>
      <c r="D546" s="2438"/>
      <c r="E546" s="2438"/>
      <c r="F546" s="2438"/>
      <c r="G546" s="2438"/>
      <c r="H546" s="2438"/>
      <c r="I546" s="2438"/>
      <c r="J546" s="2438"/>
      <c r="K546" s="2438"/>
    </row>
    <row r="547" spans="1:11">
      <c r="A547" s="2438"/>
      <c r="B547" s="2438"/>
      <c r="C547" s="2438"/>
      <c r="D547" s="2438"/>
      <c r="E547" s="2438"/>
      <c r="F547" s="2438"/>
      <c r="G547" s="2438"/>
      <c r="H547" s="2438"/>
      <c r="I547" s="2438"/>
      <c r="J547" s="2438"/>
      <c r="K547" s="2438"/>
    </row>
    <row r="548" spans="1:11">
      <c r="A548" s="2438"/>
      <c r="B548" s="2438"/>
      <c r="C548" s="2438"/>
      <c r="D548" s="2438"/>
      <c r="E548" s="2438"/>
      <c r="F548" s="2438"/>
      <c r="G548" s="2438"/>
      <c r="H548" s="2438"/>
      <c r="I548" s="2438"/>
      <c r="J548" s="2438"/>
      <c r="K548" s="2438"/>
    </row>
    <row r="549" spans="1:11">
      <c r="A549" s="2438"/>
      <c r="B549" s="2438"/>
      <c r="C549" s="2438"/>
      <c r="D549" s="2438"/>
      <c r="E549" s="2438"/>
      <c r="F549" s="2438"/>
      <c r="G549" s="2438"/>
      <c r="H549" s="2438"/>
      <c r="I549" s="2438"/>
      <c r="J549" s="2438"/>
      <c r="K549" s="2438"/>
    </row>
    <row r="550" spans="1:11">
      <c r="A550" s="2438"/>
      <c r="B550" s="2438"/>
      <c r="C550" s="2438"/>
      <c r="D550" s="2438"/>
      <c r="E550" s="2438"/>
      <c r="F550" s="2438"/>
      <c r="G550" s="2438"/>
      <c r="H550" s="2438"/>
      <c r="I550" s="2438"/>
      <c r="J550" s="2438"/>
      <c r="K550" s="2438"/>
    </row>
    <row r="551" spans="1:11">
      <c r="A551" s="2438"/>
      <c r="B551" s="2438"/>
      <c r="C551" s="2438"/>
      <c r="D551" s="2438"/>
      <c r="E551" s="2438"/>
      <c r="F551" s="2438"/>
      <c r="G551" s="2438"/>
      <c r="H551" s="2438"/>
      <c r="I551" s="2438"/>
      <c r="J551" s="2438"/>
      <c r="K551" s="2438"/>
    </row>
    <row r="552" spans="1:11">
      <c r="A552" s="2438"/>
      <c r="B552" s="2438"/>
      <c r="C552" s="2438"/>
      <c r="D552" s="2438"/>
      <c r="E552" s="2438"/>
      <c r="F552" s="2438"/>
      <c r="G552" s="2438"/>
      <c r="H552" s="2438"/>
      <c r="I552" s="2438"/>
      <c r="J552" s="2438"/>
      <c r="K552" s="2438"/>
    </row>
    <row r="553" spans="1:11">
      <c r="A553" s="2438"/>
      <c r="B553" s="2438"/>
      <c r="C553" s="2438"/>
      <c r="D553" s="2438"/>
      <c r="E553" s="2438"/>
      <c r="F553" s="2438"/>
      <c r="G553" s="2438"/>
      <c r="H553" s="2438"/>
      <c r="I553" s="2438"/>
      <c r="J553" s="2438"/>
      <c r="K553" s="2438"/>
    </row>
    <row r="554" spans="1:11">
      <c r="A554" s="2438"/>
      <c r="B554" s="2438"/>
      <c r="C554" s="2438"/>
      <c r="D554" s="2438"/>
      <c r="E554" s="2438"/>
      <c r="F554" s="2438"/>
      <c r="G554" s="2438"/>
      <c r="H554" s="2438"/>
      <c r="I554" s="2438"/>
      <c r="J554" s="2438"/>
      <c r="K554" s="2438"/>
    </row>
    <row r="555" spans="1:11">
      <c r="A555" s="2438"/>
      <c r="B555" s="2438"/>
      <c r="C555" s="2438"/>
      <c r="D555" s="2438"/>
      <c r="E555" s="2438"/>
      <c r="F555" s="2438"/>
      <c r="G555" s="2438"/>
      <c r="H555" s="2438"/>
      <c r="I555" s="2438"/>
      <c r="J555" s="2438"/>
      <c r="K555" s="2438"/>
    </row>
    <row r="556" spans="1:11">
      <c r="A556" s="2438"/>
      <c r="B556" s="2438"/>
      <c r="C556" s="2438"/>
      <c r="D556" s="2438"/>
      <c r="E556" s="2438"/>
      <c r="F556" s="2438"/>
      <c r="G556" s="2438"/>
      <c r="H556" s="2438"/>
      <c r="I556" s="2438"/>
      <c r="J556" s="2438"/>
      <c r="K556" s="2438"/>
    </row>
    <row r="557" spans="1:11">
      <c r="A557" s="2438"/>
      <c r="B557" s="2438"/>
      <c r="C557" s="2438"/>
      <c r="D557" s="2438"/>
      <c r="E557" s="2438"/>
      <c r="F557" s="2438"/>
      <c r="G557" s="2438"/>
      <c r="H557" s="2438"/>
      <c r="I557" s="2438"/>
      <c r="J557" s="2438"/>
      <c r="K557" s="2438"/>
    </row>
    <row r="558" spans="1:11">
      <c r="A558" s="2438"/>
      <c r="B558" s="2438"/>
      <c r="C558" s="2438"/>
      <c r="D558" s="2438"/>
      <c r="E558" s="2438"/>
      <c r="F558" s="2438"/>
      <c r="G558" s="2438"/>
      <c r="H558" s="2438"/>
      <c r="I558" s="2438"/>
      <c r="J558" s="2438"/>
      <c r="K558" s="2438"/>
    </row>
    <row r="559" spans="1:11">
      <c r="A559" s="2438"/>
      <c r="B559" s="2438"/>
      <c r="C559" s="2438"/>
      <c r="D559" s="2438"/>
      <c r="E559" s="2438"/>
      <c r="F559" s="2438"/>
      <c r="G559" s="2438"/>
      <c r="H559" s="2438"/>
      <c r="I559" s="2438"/>
      <c r="J559" s="2438"/>
      <c r="K559" s="2438"/>
    </row>
    <row r="560" spans="1:11">
      <c r="A560" s="2438"/>
      <c r="B560" s="2438"/>
      <c r="C560" s="2438"/>
      <c r="D560" s="2438"/>
      <c r="E560" s="2438"/>
      <c r="F560" s="2438"/>
      <c r="G560" s="2438"/>
      <c r="H560" s="2438"/>
      <c r="I560" s="2438"/>
      <c r="J560" s="2438"/>
      <c r="K560" s="2438"/>
    </row>
    <row r="561" spans="1:11">
      <c r="A561" s="2438"/>
      <c r="B561" s="2438"/>
      <c r="C561" s="2438"/>
      <c r="D561" s="2438"/>
      <c r="E561" s="2438"/>
      <c r="F561" s="2438"/>
      <c r="G561" s="2438"/>
      <c r="H561" s="2438"/>
      <c r="I561" s="2438"/>
      <c r="J561" s="2438"/>
      <c r="K561" s="2438"/>
    </row>
    <row r="562" spans="1:11">
      <c r="A562" s="2438"/>
      <c r="B562" s="2438"/>
      <c r="C562" s="2438"/>
      <c r="D562" s="2438"/>
      <c r="E562" s="2438"/>
      <c r="F562" s="2438"/>
      <c r="G562" s="2438"/>
      <c r="H562" s="2438"/>
      <c r="I562" s="2438"/>
      <c r="J562" s="2438"/>
      <c r="K562" s="2438"/>
    </row>
    <row r="563" spans="1:11">
      <c r="A563" s="2438"/>
      <c r="B563" s="2438"/>
      <c r="C563" s="2438"/>
      <c r="D563" s="2438"/>
      <c r="E563" s="2438"/>
      <c r="F563" s="2438"/>
      <c r="G563" s="2438"/>
      <c r="H563" s="2438"/>
      <c r="I563" s="2438"/>
      <c r="J563" s="2438"/>
      <c r="K563" s="2438"/>
    </row>
    <row r="564" spans="1:11">
      <c r="A564" s="2438"/>
      <c r="B564" s="2438"/>
      <c r="C564" s="2438"/>
      <c r="D564" s="2438"/>
      <c r="E564" s="2438"/>
      <c r="F564" s="2438"/>
      <c r="G564" s="2438"/>
      <c r="H564" s="2438"/>
      <c r="I564" s="2438"/>
      <c r="J564" s="2438"/>
      <c r="K564" s="2438"/>
    </row>
    <row r="565" spans="1:11">
      <c r="A565" s="2438"/>
      <c r="B565" s="2438"/>
      <c r="C565" s="2438"/>
      <c r="D565" s="2438"/>
      <c r="E565" s="2438"/>
      <c r="F565" s="2438"/>
      <c r="G565" s="2438"/>
      <c r="H565" s="2438"/>
      <c r="I565" s="2438"/>
      <c r="J565" s="2438"/>
      <c r="K565" s="2438"/>
    </row>
    <row r="566" spans="1:11">
      <c r="A566" s="2438"/>
      <c r="B566" s="2438"/>
      <c r="C566" s="2438"/>
      <c r="D566" s="2438"/>
      <c r="E566" s="2438"/>
      <c r="F566" s="2438"/>
      <c r="G566" s="2438"/>
      <c r="H566" s="2438"/>
      <c r="I566" s="2438"/>
      <c r="J566" s="2438"/>
      <c r="K566" s="2438"/>
    </row>
    <row r="567" spans="1:11">
      <c r="A567" s="2438"/>
      <c r="B567" s="2438"/>
      <c r="C567" s="2438"/>
      <c r="D567" s="2438"/>
      <c r="E567" s="2438"/>
      <c r="F567" s="2438"/>
      <c r="G567" s="2438"/>
      <c r="H567" s="2438"/>
      <c r="I567" s="2438"/>
      <c r="J567" s="2438"/>
      <c r="K567" s="2438"/>
    </row>
    <row r="568" spans="1:11">
      <c r="A568" s="2438"/>
      <c r="B568" s="2438"/>
      <c r="C568" s="2438"/>
      <c r="D568" s="2438"/>
      <c r="E568" s="2438"/>
      <c r="F568" s="2438"/>
      <c r="G568" s="2438"/>
      <c r="H568" s="2438"/>
      <c r="I568" s="2438"/>
      <c r="J568" s="2438"/>
      <c r="K568" s="2438"/>
    </row>
    <row r="569" spans="1:11">
      <c r="A569" s="2438"/>
      <c r="B569" s="2438"/>
      <c r="C569" s="2438"/>
      <c r="D569" s="2438"/>
      <c r="E569" s="2438"/>
      <c r="F569" s="2438"/>
      <c r="G569" s="2438"/>
      <c r="H569" s="2438"/>
      <c r="I569" s="2438"/>
      <c r="J569" s="2438"/>
      <c r="K569" s="2438"/>
    </row>
    <row r="570" spans="1:11">
      <c r="A570" s="2438"/>
      <c r="B570" s="2438"/>
      <c r="C570" s="2438"/>
      <c r="D570" s="2438"/>
      <c r="E570" s="2438"/>
      <c r="F570" s="2438"/>
      <c r="G570" s="2438"/>
      <c r="H570" s="2438"/>
      <c r="I570" s="2438"/>
      <c r="J570" s="2438"/>
      <c r="K570" s="2438"/>
    </row>
    <row r="571" spans="1:11">
      <c r="A571" s="2438"/>
      <c r="B571" s="2438"/>
      <c r="C571" s="2438"/>
      <c r="D571" s="2438"/>
      <c r="E571" s="2438"/>
      <c r="F571" s="2438"/>
      <c r="G571" s="2438"/>
      <c r="H571" s="2438"/>
      <c r="I571" s="2438"/>
      <c r="J571" s="2438"/>
      <c r="K571" s="2438"/>
    </row>
    <row r="572" spans="1:11">
      <c r="A572" s="2438"/>
      <c r="B572" s="2438"/>
      <c r="C572" s="2438"/>
      <c r="D572" s="2438"/>
      <c r="E572" s="2438"/>
      <c r="F572" s="2438"/>
      <c r="G572" s="2438"/>
      <c r="H572" s="2438"/>
      <c r="I572" s="2438"/>
      <c r="J572" s="2438"/>
      <c r="K572" s="2438"/>
    </row>
    <row r="573" spans="1:11">
      <c r="A573" s="2438"/>
      <c r="B573" s="2438"/>
      <c r="C573" s="2438"/>
      <c r="D573" s="2438"/>
      <c r="E573" s="2438"/>
      <c r="F573" s="2438"/>
      <c r="G573" s="2438"/>
      <c r="H573" s="2438"/>
      <c r="I573" s="2438"/>
      <c r="J573" s="2438"/>
      <c r="K573" s="2438"/>
    </row>
    <row r="574" spans="1:11">
      <c r="A574" s="2438"/>
      <c r="B574" s="2438"/>
      <c r="C574" s="2438"/>
      <c r="D574" s="2438"/>
      <c r="E574" s="2438"/>
      <c r="F574" s="2438"/>
      <c r="G574" s="2438"/>
      <c r="H574" s="2438"/>
      <c r="I574" s="2438"/>
      <c r="J574" s="2438"/>
      <c r="K574" s="2438"/>
    </row>
    <row r="575" spans="1:11">
      <c r="A575" s="2438"/>
      <c r="B575" s="2438"/>
      <c r="C575" s="2438"/>
      <c r="D575" s="2438"/>
      <c r="E575" s="2438"/>
      <c r="F575" s="2438"/>
      <c r="G575" s="2438"/>
      <c r="H575" s="2438"/>
      <c r="I575" s="2438"/>
      <c r="J575" s="2438"/>
      <c r="K575" s="2438"/>
    </row>
    <row r="576" spans="1:11">
      <c r="A576" s="2438"/>
      <c r="B576" s="2438"/>
      <c r="C576" s="2438"/>
      <c r="D576" s="2438"/>
      <c r="E576" s="2438"/>
      <c r="F576" s="2438"/>
      <c r="G576" s="2438"/>
      <c r="H576" s="2438"/>
      <c r="I576" s="2438"/>
      <c r="J576" s="2438"/>
      <c r="K576" s="2438"/>
    </row>
    <row r="577" spans="1:11">
      <c r="A577" s="2438"/>
      <c r="B577" s="2438"/>
      <c r="C577" s="2438"/>
      <c r="D577" s="2438"/>
      <c r="E577" s="2438"/>
      <c r="F577" s="2438"/>
      <c r="G577" s="2438"/>
      <c r="H577" s="2438"/>
      <c r="I577" s="2438"/>
      <c r="J577" s="2438"/>
      <c r="K577" s="2438"/>
    </row>
    <row r="578" spans="1:11">
      <c r="A578" s="2438"/>
      <c r="B578" s="2438"/>
      <c r="C578" s="2438"/>
      <c r="D578" s="2438"/>
      <c r="E578" s="2438"/>
      <c r="F578" s="2438"/>
      <c r="G578" s="2438"/>
      <c r="H578" s="2438"/>
      <c r="I578" s="2438"/>
      <c r="J578" s="2438"/>
      <c r="K578" s="2438"/>
    </row>
    <row r="579" spans="1:11">
      <c r="A579" s="2438"/>
      <c r="B579" s="2438"/>
      <c r="C579" s="2438"/>
      <c r="D579" s="2438"/>
      <c r="E579" s="2438"/>
      <c r="F579" s="2438"/>
      <c r="G579" s="2438"/>
      <c r="H579" s="2438"/>
      <c r="I579" s="2438"/>
      <c r="J579" s="2438"/>
      <c r="K579" s="2438"/>
    </row>
    <row r="580" spans="1:11">
      <c r="A580" s="2438"/>
      <c r="B580" s="2438"/>
      <c r="C580" s="2438"/>
      <c r="D580" s="2438"/>
      <c r="E580" s="2438"/>
      <c r="F580" s="2438"/>
      <c r="G580" s="2438"/>
      <c r="H580" s="2438"/>
      <c r="I580" s="2438"/>
      <c r="J580" s="2438"/>
      <c r="K580" s="2438"/>
    </row>
    <row r="581" spans="1:11">
      <c r="A581" s="2438"/>
      <c r="B581" s="2438"/>
      <c r="C581" s="2438"/>
      <c r="D581" s="2438"/>
      <c r="E581" s="2438"/>
      <c r="F581" s="2438"/>
      <c r="G581" s="2438"/>
      <c r="H581" s="2438"/>
      <c r="I581" s="2438"/>
      <c r="J581" s="2438"/>
      <c r="K581" s="2438"/>
    </row>
    <row r="582" spans="1:11">
      <c r="A582" s="2438"/>
      <c r="B582" s="2438"/>
      <c r="C582" s="2438"/>
      <c r="D582" s="2438"/>
      <c r="E582" s="2438"/>
      <c r="F582" s="2438"/>
      <c r="G582" s="2438"/>
      <c r="H582" s="2438"/>
      <c r="I582" s="2438"/>
      <c r="J582" s="2438"/>
      <c r="K582" s="2438"/>
    </row>
    <row r="583" spans="1:11">
      <c r="A583" s="2438"/>
      <c r="B583" s="2438"/>
      <c r="C583" s="2438"/>
      <c r="D583" s="2438"/>
      <c r="E583" s="2438"/>
      <c r="F583" s="2438"/>
      <c r="G583" s="2438"/>
      <c r="H583" s="2438"/>
      <c r="I583" s="2438"/>
      <c r="J583" s="2438"/>
      <c r="K583" s="2438"/>
    </row>
    <row r="584" spans="1:11">
      <c r="A584" s="2438"/>
      <c r="B584" s="2438"/>
      <c r="C584" s="2438"/>
      <c r="D584" s="2438"/>
      <c r="E584" s="2438"/>
      <c r="F584" s="2438"/>
      <c r="G584" s="2438"/>
      <c r="H584" s="2438"/>
      <c r="I584" s="2438"/>
      <c r="J584" s="2438"/>
      <c r="K584" s="2438"/>
    </row>
    <row r="585" spans="1:11">
      <c r="A585" s="2438"/>
      <c r="B585" s="2438"/>
      <c r="C585" s="2438"/>
      <c r="D585" s="2438"/>
      <c r="E585" s="2438"/>
      <c r="F585" s="2438"/>
      <c r="G585" s="2438"/>
      <c r="H585" s="2438"/>
      <c r="I585" s="2438"/>
      <c r="J585" s="2438"/>
      <c r="K585" s="2438"/>
    </row>
    <row r="586" spans="1:11">
      <c r="A586" s="2438"/>
      <c r="B586" s="2438"/>
      <c r="C586" s="2438"/>
      <c r="D586" s="2438"/>
      <c r="E586" s="2438"/>
      <c r="F586" s="2438"/>
      <c r="G586" s="2438"/>
      <c r="H586" s="2438"/>
      <c r="I586" s="2438"/>
      <c r="J586" s="2438"/>
      <c r="K586" s="2438"/>
    </row>
    <row r="587" spans="1:11">
      <c r="A587" s="2438"/>
      <c r="B587" s="2438"/>
      <c r="C587" s="2438"/>
      <c r="D587" s="2438"/>
      <c r="E587" s="2438"/>
      <c r="F587" s="2438"/>
      <c r="G587" s="2438"/>
      <c r="H587" s="2438"/>
      <c r="I587" s="2438"/>
      <c r="J587" s="2438"/>
      <c r="K587" s="2438"/>
    </row>
    <row r="588" spans="1:11">
      <c r="A588" s="2438"/>
      <c r="B588" s="2438"/>
      <c r="C588" s="2438"/>
      <c r="D588" s="2438"/>
      <c r="E588" s="2438"/>
      <c r="F588" s="2438"/>
      <c r="G588" s="2438"/>
      <c r="H588" s="2438"/>
      <c r="I588" s="2438"/>
      <c r="J588" s="2438"/>
      <c r="K588" s="2438"/>
    </row>
    <row r="589" spans="1:11">
      <c r="A589" s="2438"/>
      <c r="B589" s="2438"/>
      <c r="C589" s="2438"/>
      <c r="D589" s="2438"/>
      <c r="E589" s="2438"/>
      <c r="F589" s="2438"/>
      <c r="G589" s="2438"/>
      <c r="H589" s="2438"/>
      <c r="I589" s="2438"/>
      <c r="J589" s="2438"/>
      <c r="K589" s="2438"/>
    </row>
    <row r="590" spans="1:11">
      <c r="A590" s="2438"/>
      <c r="B590" s="2438"/>
      <c r="C590" s="2438"/>
      <c r="D590" s="2438"/>
      <c r="E590" s="2438"/>
      <c r="F590" s="2438"/>
      <c r="G590" s="2438"/>
      <c r="H590" s="2438"/>
      <c r="I590" s="2438"/>
      <c r="J590" s="2438"/>
      <c r="K590" s="2438"/>
    </row>
    <row r="591" spans="1:11">
      <c r="A591" s="2438"/>
      <c r="B591" s="2438"/>
      <c r="C591" s="2438"/>
      <c r="D591" s="2438"/>
      <c r="E591" s="2438"/>
      <c r="F591" s="2438"/>
      <c r="G591" s="2438"/>
      <c r="H591" s="2438"/>
      <c r="I591" s="2438"/>
      <c r="J591" s="2438"/>
      <c r="K591" s="2438"/>
    </row>
    <row r="592" spans="1:11">
      <c r="A592" s="2438"/>
      <c r="B592" s="2438"/>
      <c r="C592" s="2438"/>
      <c r="D592" s="2438"/>
      <c r="E592" s="2438"/>
      <c r="F592" s="2438"/>
      <c r="G592" s="2438"/>
      <c r="H592" s="2438"/>
      <c r="I592" s="2438"/>
      <c r="J592" s="2438"/>
      <c r="K592" s="2438"/>
    </row>
    <row r="593" spans="1:11">
      <c r="A593" s="2438"/>
      <c r="B593" s="2438"/>
      <c r="C593" s="2438"/>
      <c r="D593" s="2438"/>
      <c r="E593" s="2438"/>
      <c r="F593" s="2438"/>
      <c r="G593" s="2438"/>
      <c r="H593" s="2438"/>
      <c r="I593" s="2438"/>
      <c r="J593" s="2438"/>
      <c r="K593" s="2438"/>
    </row>
    <row r="594" spans="1:11">
      <c r="A594" s="2438"/>
      <c r="B594" s="2438"/>
      <c r="C594" s="2438"/>
      <c r="D594" s="2438"/>
      <c r="E594" s="2438"/>
      <c r="F594" s="2438"/>
      <c r="G594" s="2438"/>
      <c r="H594" s="2438"/>
      <c r="I594" s="2438"/>
      <c r="J594" s="2438"/>
      <c r="K594" s="2438"/>
    </row>
    <row r="595" spans="1:11">
      <c r="A595" s="2438"/>
      <c r="B595" s="2438"/>
      <c r="C595" s="2438"/>
      <c r="D595" s="2438"/>
      <c r="E595" s="2438"/>
      <c r="F595" s="2438"/>
      <c r="G595" s="2438"/>
      <c r="H595" s="2438"/>
      <c r="I595" s="2438"/>
      <c r="J595" s="2438"/>
      <c r="K595" s="2438"/>
    </row>
    <row r="596" spans="1:11">
      <c r="A596" s="2438"/>
      <c r="B596" s="2438"/>
      <c r="C596" s="2438"/>
      <c r="D596" s="2438"/>
      <c r="E596" s="2438"/>
      <c r="F596" s="2438"/>
      <c r="G596" s="2438"/>
      <c r="H596" s="2438"/>
      <c r="I596" s="2438"/>
      <c r="J596" s="2438"/>
      <c r="K596" s="2438"/>
    </row>
    <row r="597" spans="1:11">
      <c r="A597" s="2438"/>
      <c r="B597" s="2438"/>
      <c r="C597" s="2438"/>
      <c r="D597" s="2438"/>
      <c r="E597" s="2438"/>
      <c r="F597" s="2438"/>
      <c r="G597" s="2438"/>
      <c r="H597" s="2438"/>
      <c r="I597" s="2438"/>
      <c r="J597" s="2438"/>
      <c r="K597" s="2438"/>
    </row>
    <row r="598" spans="1:11">
      <c r="A598" s="2438"/>
      <c r="B598" s="2438"/>
      <c r="C598" s="2438"/>
      <c r="D598" s="2438"/>
      <c r="E598" s="2438"/>
      <c r="F598" s="2438"/>
      <c r="G598" s="2438"/>
      <c r="H598" s="2438"/>
      <c r="I598" s="2438"/>
      <c r="J598" s="2438"/>
      <c r="K598" s="2438"/>
    </row>
    <row r="599" spans="1:11">
      <c r="A599" s="2438"/>
      <c r="B599" s="2438"/>
      <c r="C599" s="2438"/>
      <c r="D599" s="2438"/>
      <c r="E599" s="2438"/>
      <c r="F599" s="2438"/>
      <c r="G599" s="2438"/>
      <c r="H599" s="2438"/>
      <c r="I599" s="2438"/>
      <c r="J599" s="2438"/>
      <c r="K599" s="2438"/>
    </row>
    <row r="600" spans="1:11">
      <c r="A600" s="2438"/>
      <c r="B600" s="2438"/>
      <c r="C600" s="2438"/>
      <c r="D600" s="2438"/>
      <c r="E600" s="2438"/>
      <c r="F600" s="2438"/>
      <c r="G600" s="2438"/>
      <c r="H600" s="2438"/>
      <c r="I600" s="2438"/>
      <c r="J600" s="2438"/>
      <c r="K600" s="2438"/>
    </row>
    <row r="601" spans="1:11">
      <c r="A601" s="2438"/>
      <c r="B601" s="2438"/>
      <c r="C601" s="2438"/>
      <c r="D601" s="2438"/>
      <c r="E601" s="2438"/>
      <c r="F601" s="2438"/>
      <c r="G601" s="2438"/>
      <c r="H601" s="2438"/>
      <c r="I601" s="2438"/>
      <c r="J601" s="2438"/>
      <c r="K601" s="2438"/>
    </row>
    <row r="602" spans="1:11">
      <c r="A602" s="2438"/>
      <c r="B602" s="2438"/>
      <c r="C602" s="2438"/>
      <c r="D602" s="2438"/>
      <c r="E602" s="2438"/>
      <c r="F602" s="2438"/>
      <c r="G602" s="2438"/>
      <c r="H602" s="2438"/>
      <c r="I602" s="2438"/>
      <c r="J602" s="2438"/>
      <c r="K602" s="2438"/>
    </row>
    <row r="603" spans="1:11">
      <c r="A603" s="2438"/>
      <c r="B603" s="2438"/>
      <c r="C603" s="2438"/>
      <c r="D603" s="2438"/>
      <c r="E603" s="2438"/>
      <c r="F603" s="2438"/>
      <c r="G603" s="2438"/>
      <c r="H603" s="2438"/>
      <c r="I603" s="2438"/>
      <c r="J603" s="2438"/>
      <c r="K603" s="2438"/>
    </row>
    <row r="604" spans="1:11">
      <c r="A604" s="2438"/>
      <c r="B604" s="2438"/>
      <c r="C604" s="2438"/>
      <c r="D604" s="2438"/>
      <c r="E604" s="2438"/>
      <c r="F604" s="2438"/>
      <c r="G604" s="2438"/>
      <c r="H604" s="2438"/>
      <c r="I604" s="2438"/>
      <c r="J604" s="2438"/>
      <c r="K604" s="2438"/>
    </row>
    <row r="605" spans="1:11">
      <c r="A605" s="2438"/>
      <c r="B605" s="2438"/>
      <c r="C605" s="2438"/>
      <c r="D605" s="2438"/>
      <c r="E605" s="2438"/>
      <c r="F605" s="2438"/>
      <c r="G605" s="2438"/>
      <c r="H605" s="2438"/>
      <c r="I605" s="2438"/>
      <c r="J605" s="2438"/>
      <c r="K605" s="2438"/>
    </row>
    <row r="606" spans="1:11">
      <c r="A606" s="2438"/>
      <c r="B606" s="2438"/>
      <c r="C606" s="2438"/>
      <c r="D606" s="2438"/>
      <c r="E606" s="2438"/>
      <c r="F606" s="2438"/>
      <c r="G606" s="2438"/>
      <c r="H606" s="2438"/>
      <c r="I606" s="2438"/>
      <c r="J606" s="2438"/>
      <c r="K606" s="2438"/>
    </row>
    <row r="607" spans="1:11">
      <c r="A607" s="2438"/>
      <c r="B607" s="2438"/>
      <c r="C607" s="2438"/>
      <c r="D607" s="2438"/>
      <c r="E607" s="2438"/>
      <c r="F607" s="2438"/>
      <c r="G607" s="2438"/>
      <c r="H607" s="2438"/>
      <c r="I607" s="2438"/>
      <c r="J607" s="2438"/>
      <c r="K607" s="2438"/>
    </row>
    <row r="608" spans="1:11">
      <c r="A608" s="2438"/>
      <c r="B608" s="2438"/>
      <c r="C608" s="2438"/>
      <c r="D608" s="2438"/>
      <c r="E608" s="2438"/>
      <c r="F608" s="2438"/>
      <c r="G608" s="2438"/>
      <c r="H608" s="2438"/>
      <c r="I608" s="2438"/>
      <c r="J608" s="2438"/>
      <c r="K608" s="2438"/>
    </row>
    <row r="609" spans="1:11">
      <c r="A609" s="2438"/>
      <c r="B609" s="2438"/>
      <c r="C609" s="2438"/>
      <c r="D609" s="2438"/>
      <c r="E609" s="2438"/>
      <c r="F609" s="2438"/>
      <c r="G609" s="2438"/>
      <c r="H609" s="2438"/>
      <c r="I609" s="2438"/>
      <c r="J609" s="2438"/>
      <c r="K609" s="2438"/>
    </row>
    <row r="610" spans="1:11">
      <c r="A610" s="2438"/>
      <c r="B610" s="2438"/>
      <c r="C610" s="2438"/>
      <c r="D610" s="2438"/>
      <c r="E610" s="2438"/>
      <c r="F610" s="2438"/>
      <c r="G610" s="2438"/>
      <c r="H610" s="2438"/>
      <c r="I610" s="2438"/>
      <c r="J610" s="2438"/>
      <c r="K610" s="2438"/>
    </row>
    <row r="611" spans="1:11">
      <c r="A611" s="2438"/>
      <c r="B611" s="2438"/>
      <c r="C611" s="2438"/>
      <c r="D611" s="2438"/>
      <c r="E611" s="2438"/>
      <c r="F611" s="2438"/>
      <c r="G611" s="2438"/>
      <c r="H611" s="2438"/>
      <c r="I611" s="2438"/>
      <c r="J611" s="2438"/>
      <c r="K611" s="2438"/>
    </row>
    <row r="612" spans="1:11">
      <c r="A612" s="2438"/>
      <c r="B612" s="2438"/>
      <c r="C612" s="2438"/>
      <c r="D612" s="2438"/>
      <c r="E612" s="2438"/>
      <c r="F612" s="2438"/>
      <c r="G612" s="2438"/>
      <c r="H612" s="2438"/>
      <c r="I612" s="2438"/>
      <c r="J612" s="2438"/>
      <c r="K612" s="2438"/>
    </row>
    <row r="613" spans="1:11">
      <c r="A613" s="2438"/>
      <c r="B613" s="2438"/>
      <c r="C613" s="2438"/>
      <c r="D613" s="2438"/>
      <c r="E613" s="2438"/>
      <c r="F613" s="2438"/>
      <c r="G613" s="2438"/>
      <c r="H613" s="2438"/>
      <c r="I613" s="2438"/>
      <c r="J613" s="2438"/>
      <c r="K613" s="2438"/>
    </row>
    <row r="614" spans="1:11">
      <c r="A614" s="2438"/>
      <c r="B614" s="2438"/>
      <c r="C614" s="2438"/>
      <c r="D614" s="2438"/>
      <c r="E614" s="2438"/>
      <c r="F614" s="2438"/>
      <c r="G614" s="2438"/>
      <c r="H614" s="2438"/>
      <c r="I614" s="2438"/>
      <c r="J614" s="2438"/>
      <c r="K614" s="2438"/>
    </row>
    <row r="615" spans="1:11">
      <c r="A615" s="2438"/>
      <c r="B615" s="2438"/>
      <c r="C615" s="2438"/>
      <c r="D615" s="2438"/>
      <c r="E615" s="2438"/>
      <c r="F615" s="2438"/>
      <c r="G615" s="2438"/>
      <c r="H615" s="2438"/>
      <c r="I615" s="2438"/>
      <c r="J615" s="2438"/>
      <c r="K615" s="2438"/>
    </row>
    <row r="616" spans="1:11">
      <c r="A616" s="2438"/>
      <c r="B616" s="2438"/>
      <c r="C616" s="2438"/>
      <c r="D616" s="2438"/>
      <c r="E616" s="2438"/>
      <c r="F616" s="2438"/>
      <c r="G616" s="2438"/>
      <c r="H616" s="2438"/>
      <c r="I616" s="2438"/>
      <c r="J616" s="2438"/>
      <c r="K616" s="2438"/>
    </row>
    <row r="617" spans="1:11">
      <c r="A617" s="2438"/>
      <c r="B617" s="2438"/>
      <c r="C617" s="2438"/>
      <c r="D617" s="2438"/>
      <c r="E617" s="2438"/>
      <c r="F617" s="2438"/>
      <c r="G617" s="2438"/>
      <c r="H617" s="2438"/>
      <c r="I617" s="2438"/>
      <c r="J617" s="2438"/>
      <c r="K617" s="2438"/>
    </row>
    <row r="618" spans="1:11">
      <c r="A618" s="2438"/>
      <c r="B618" s="2438"/>
      <c r="C618" s="2438"/>
      <c r="D618" s="2438"/>
      <c r="E618" s="2438"/>
      <c r="F618" s="2438"/>
      <c r="G618" s="2438"/>
      <c r="H618" s="2438"/>
      <c r="I618" s="2438"/>
      <c r="J618" s="2438"/>
      <c r="K618" s="2438"/>
    </row>
    <row r="619" spans="1:11">
      <c r="A619" s="2438"/>
      <c r="B619" s="2438"/>
      <c r="C619" s="2438"/>
      <c r="D619" s="2438"/>
      <c r="E619" s="2438"/>
      <c r="F619" s="2438"/>
      <c r="G619" s="2438"/>
      <c r="H619" s="2438"/>
      <c r="I619" s="2438"/>
      <c r="J619" s="2438"/>
      <c r="K619" s="2438"/>
    </row>
    <row r="620" spans="1:11">
      <c r="A620" s="2438"/>
      <c r="B620" s="2438"/>
      <c r="C620" s="2438"/>
      <c r="D620" s="2438"/>
      <c r="E620" s="2438"/>
      <c r="F620" s="2438"/>
      <c r="G620" s="2438"/>
      <c r="H620" s="2438"/>
      <c r="I620" s="2438"/>
      <c r="J620" s="2438"/>
      <c r="K620" s="2438"/>
    </row>
    <row r="621" spans="1:11">
      <c r="A621" s="2438"/>
      <c r="B621" s="2438"/>
      <c r="C621" s="2438"/>
      <c r="D621" s="2438"/>
      <c r="E621" s="2438"/>
      <c r="F621" s="2438"/>
      <c r="G621" s="2438"/>
      <c r="H621" s="2438"/>
      <c r="I621" s="2438"/>
      <c r="J621" s="2438"/>
      <c r="K621" s="2438"/>
    </row>
    <row r="622" spans="1:11">
      <c r="A622" s="2438"/>
      <c r="B622" s="2438"/>
      <c r="C622" s="2438"/>
      <c r="D622" s="2438"/>
      <c r="E622" s="2438"/>
      <c r="F622" s="2438"/>
      <c r="G622" s="2438"/>
      <c r="H622" s="2438"/>
      <c r="I622" s="2438"/>
      <c r="J622" s="2438"/>
      <c r="K622" s="2438"/>
    </row>
    <row r="623" spans="1:11">
      <c r="A623" s="2438"/>
      <c r="B623" s="2438"/>
      <c r="C623" s="2438"/>
      <c r="D623" s="2438"/>
      <c r="E623" s="2438"/>
      <c r="F623" s="2438"/>
      <c r="G623" s="2438"/>
      <c r="H623" s="2438"/>
      <c r="I623" s="2438"/>
      <c r="J623" s="2438"/>
      <c r="K623" s="2438"/>
    </row>
    <row r="624" spans="1:11">
      <c r="A624" s="2438"/>
      <c r="B624" s="2438"/>
      <c r="C624" s="2438"/>
      <c r="D624" s="2438"/>
      <c r="E624" s="2438"/>
      <c r="F624" s="2438"/>
      <c r="G624" s="2438"/>
      <c r="H624" s="2438"/>
      <c r="I624" s="2438"/>
      <c r="J624" s="2438"/>
      <c r="K624" s="2438"/>
    </row>
    <row r="625" spans="1:11">
      <c r="A625" s="2438"/>
      <c r="B625" s="2438"/>
      <c r="C625" s="2438"/>
      <c r="D625" s="2438"/>
      <c r="E625" s="2438"/>
      <c r="F625" s="2438"/>
      <c r="G625" s="2438"/>
      <c r="H625" s="2438"/>
      <c r="I625" s="2438"/>
      <c r="J625" s="2438"/>
      <c r="K625" s="2438"/>
    </row>
    <row r="626" spans="1:11">
      <c r="A626" s="2438"/>
      <c r="B626" s="2438"/>
      <c r="C626" s="2438"/>
      <c r="D626" s="2438"/>
      <c r="E626" s="2438"/>
      <c r="F626" s="2438"/>
      <c r="G626" s="2438"/>
      <c r="H626" s="2438"/>
      <c r="I626" s="2438"/>
      <c r="J626" s="2438"/>
      <c r="K626" s="2438"/>
    </row>
    <row r="627" spans="1:11">
      <c r="A627" s="2438"/>
      <c r="B627" s="2438"/>
      <c r="C627" s="2438"/>
      <c r="D627" s="2438"/>
      <c r="E627" s="2438"/>
      <c r="F627" s="2438"/>
      <c r="G627" s="2438"/>
      <c r="H627" s="2438"/>
      <c r="I627" s="2438"/>
      <c r="J627" s="2438"/>
      <c r="K627" s="2438"/>
    </row>
    <row r="628" spans="1:11">
      <c r="A628" s="2438"/>
      <c r="B628" s="2438"/>
      <c r="C628" s="2438"/>
      <c r="D628" s="2438"/>
      <c r="E628" s="2438"/>
      <c r="F628" s="2438"/>
      <c r="G628" s="2438"/>
      <c r="H628" s="2438"/>
      <c r="I628" s="2438"/>
      <c r="J628" s="2438"/>
      <c r="K628" s="2438"/>
    </row>
    <row r="629" spans="1:11">
      <c r="A629" s="2438"/>
      <c r="B629" s="2438"/>
      <c r="C629" s="2438"/>
      <c r="D629" s="2438"/>
      <c r="E629" s="2438"/>
      <c r="F629" s="2438"/>
      <c r="G629" s="2438"/>
      <c r="H629" s="2438"/>
      <c r="I629" s="2438"/>
      <c r="J629" s="2438"/>
      <c r="K629" s="2438"/>
    </row>
    <row r="630" spans="1:11">
      <c r="A630" s="2438"/>
      <c r="B630" s="2438"/>
      <c r="C630" s="2438"/>
      <c r="D630" s="2438"/>
      <c r="E630" s="2438"/>
      <c r="F630" s="2438"/>
      <c r="G630" s="2438"/>
      <c r="H630" s="2438"/>
      <c r="I630" s="2438"/>
      <c r="J630" s="2438"/>
      <c r="K630" s="2438"/>
    </row>
    <row r="631" spans="1:11">
      <c r="A631" s="2438"/>
      <c r="B631" s="2438"/>
      <c r="C631" s="2438"/>
      <c r="D631" s="2438"/>
      <c r="E631" s="2438"/>
      <c r="F631" s="2438"/>
      <c r="G631" s="2438"/>
      <c r="H631" s="2438"/>
      <c r="I631" s="2438"/>
      <c r="J631" s="2438"/>
      <c r="K631" s="2438"/>
    </row>
    <row r="632" spans="1:11">
      <c r="A632" s="2438"/>
      <c r="B632" s="2438"/>
      <c r="C632" s="2438"/>
      <c r="D632" s="2438"/>
      <c r="E632" s="2438"/>
      <c r="F632" s="2438"/>
      <c r="G632" s="2438"/>
      <c r="H632" s="2438"/>
      <c r="I632" s="2438"/>
      <c r="J632" s="2438"/>
      <c r="K632" s="2438"/>
    </row>
    <row r="633" spans="1:11">
      <c r="A633" s="2438"/>
      <c r="B633" s="2438"/>
      <c r="C633" s="2438"/>
      <c r="D633" s="2438"/>
      <c r="E633" s="2438"/>
      <c r="F633" s="2438"/>
      <c r="G633" s="2438"/>
      <c r="H633" s="2438"/>
      <c r="I633" s="2438"/>
      <c r="J633" s="2438"/>
      <c r="K633" s="2438"/>
    </row>
    <row r="634" spans="1:11">
      <c r="A634" s="2438"/>
      <c r="B634" s="2438"/>
      <c r="C634" s="2438"/>
      <c r="D634" s="2438"/>
      <c r="E634" s="2438"/>
      <c r="F634" s="2438"/>
      <c r="G634" s="2438"/>
      <c r="H634" s="2438"/>
      <c r="I634" s="2438"/>
      <c r="J634" s="2438"/>
      <c r="K634" s="2438"/>
    </row>
    <row r="635" spans="1:11">
      <c r="A635" s="2438"/>
      <c r="B635" s="2438"/>
      <c r="C635" s="2438"/>
      <c r="D635" s="2438"/>
      <c r="E635" s="2438"/>
      <c r="F635" s="2438"/>
      <c r="G635" s="2438"/>
      <c r="H635" s="2438"/>
      <c r="I635" s="2438"/>
      <c r="J635" s="2438"/>
      <c r="K635" s="2438"/>
    </row>
    <row r="636" spans="1:11">
      <c r="A636" s="2438"/>
      <c r="B636" s="2438"/>
      <c r="C636" s="2438"/>
      <c r="D636" s="2438"/>
      <c r="E636" s="2438"/>
      <c r="F636" s="2438"/>
      <c r="G636" s="2438"/>
      <c r="H636" s="2438"/>
      <c r="I636" s="2438"/>
      <c r="J636" s="2438"/>
      <c r="K636" s="2438"/>
    </row>
    <row r="637" spans="1:11">
      <c r="A637" s="2438"/>
      <c r="B637" s="2438"/>
      <c r="C637" s="2438"/>
      <c r="D637" s="2438"/>
      <c r="E637" s="2438"/>
      <c r="F637" s="2438"/>
      <c r="G637" s="2438"/>
      <c r="H637" s="2438"/>
      <c r="I637" s="2438"/>
      <c r="J637" s="2438"/>
      <c r="K637" s="2438"/>
    </row>
    <row r="638" spans="1:11">
      <c r="A638" s="2438"/>
      <c r="B638" s="2438"/>
      <c r="C638" s="2438"/>
      <c r="D638" s="2438"/>
      <c r="E638" s="2438"/>
      <c r="F638" s="2438"/>
      <c r="G638" s="2438"/>
      <c r="H638" s="2438"/>
      <c r="I638" s="2438"/>
      <c r="J638" s="2438"/>
      <c r="K638" s="2438"/>
    </row>
    <row r="639" spans="1:11">
      <c r="A639" s="2438"/>
      <c r="B639" s="2438"/>
      <c r="C639" s="2438"/>
      <c r="D639" s="2438"/>
      <c r="E639" s="2438"/>
      <c r="F639" s="2438"/>
      <c r="G639" s="2438"/>
      <c r="H639" s="2438"/>
      <c r="I639" s="2438"/>
      <c r="J639" s="2438"/>
      <c r="K639" s="2438"/>
    </row>
    <row r="640" spans="1:11">
      <c r="A640" s="2438"/>
      <c r="B640" s="2438"/>
      <c r="C640" s="2438"/>
      <c r="D640" s="2438"/>
      <c r="E640" s="2438"/>
      <c r="F640" s="2438"/>
      <c r="G640" s="2438"/>
      <c r="H640" s="2438"/>
      <c r="I640" s="2438"/>
      <c r="J640" s="2438"/>
      <c r="K640" s="2438"/>
    </row>
    <row r="641" spans="1:11">
      <c r="A641" s="2438"/>
      <c r="B641" s="2438"/>
      <c r="C641" s="2438"/>
      <c r="D641" s="2438"/>
      <c r="E641" s="2438"/>
      <c r="F641" s="2438"/>
      <c r="G641" s="2438"/>
      <c r="H641" s="2438"/>
      <c r="I641" s="2438"/>
      <c r="J641" s="2438"/>
      <c r="K641" s="2438"/>
    </row>
    <row r="642" spans="1:11">
      <c r="A642" s="2438"/>
      <c r="B642" s="2438"/>
      <c r="C642" s="2438"/>
      <c r="D642" s="2438"/>
      <c r="E642" s="2438"/>
      <c r="F642" s="2438"/>
      <c r="G642" s="2438"/>
      <c r="H642" s="2438"/>
      <c r="I642" s="2438"/>
      <c r="J642" s="2438"/>
      <c r="K642" s="2438"/>
    </row>
    <row r="643" spans="1:11">
      <c r="A643" s="2438"/>
      <c r="B643" s="2438"/>
      <c r="C643" s="2438"/>
      <c r="D643" s="2438"/>
      <c r="E643" s="2438"/>
      <c r="F643" s="2438"/>
      <c r="G643" s="2438"/>
      <c r="H643" s="2438"/>
      <c r="I643" s="2438"/>
      <c r="J643" s="2438"/>
      <c r="K643" s="2438"/>
    </row>
    <row r="644" spans="1:11">
      <c r="A644" s="2438"/>
      <c r="B644" s="2438"/>
      <c r="C644" s="2438"/>
      <c r="D644" s="2438"/>
      <c r="E644" s="2438"/>
      <c r="F644" s="2438"/>
      <c r="G644" s="2438"/>
      <c r="H644" s="2438"/>
      <c r="I644" s="2438"/>
      <c r="J644" s="2438"/>
      <c r="K644" s="2438"/>
    </row>
    <row r="645" spans="1:11">
      <c r="A645" s="2438"/>
      <c r="B645" s="2438"/>
      <c r="C645" s="2438"/>
      <c r="D645" s="2438"/>
      <c r="E645" s="2438"/>
      <c r="F645" s="2438"/>
      <c r="G645" s="2438"/>
      <c r="H645" s="2438"/>
      <c r="I645" s="2438"/>
      <c r="J645" s="2438"/>
      <c r="K645" s="2438"/>
    </row>
    <row r="646" spans="1:11">
      <c r="A646" s="2438"/>
      <c r="B646" s="2438"/>
      <c r="C646" s="2438"/>
      <c r="D646" s="2438"/>
      <c r="E646" s="2438"/>
      <c r="F646" s="2438"/>
      <c r="G646" s="2438"/>
      <c r="H646" s="2438"/>
      <c r="I646" s="2438"/>
      <c r="J646" s="2438"/>
      <c r="K646" s="2438"/>
    </row>
    <row r="647" spans="1:11">
      <c r="A647" s="2438"/>
      <c r="B647" s="2438"/>
      <c r="C647" s="2438"/>
      <c r="D647" s="2438"/>
      <c r="E647" s="2438"/>
      <c r="F647" s="2438"/>
      <c r="G647" s="2438"/>
      <c r="H647" s="2438"/>
      <c r="I647" s="2438"/>
      <c r="J647" s="2438"/>
      <c r="K647" s="2438"/>
    </row>
    <row r="648" spans="1:11">
      <c r="A648" s="2438"/>
      <c r="B648" s="2438"/>
      <c r="C648" s="2438"/>
      <c r="D648" s="2438"/>
      <c r="E648" s="2438"/>
      <c r="F648" s="2438"/>
      <c r="G648" s="2438"/>
      <c r="H648" s="2438"/>
      <c r="I648" s="2438"/>
      <c r="J648" s="2438"/>
      <c r="K648" s="2438"/>
    </row>
    <row r="649" spans="1:11">
      <c r="A649" s="2438"/>
      <c r="B649" s="2438"/>
      <c r="C649" s="2438"/>
      <c r="D649" s="2438"/>
      <c r="E649" s="2438"/>
      <c r="F649" s="2438"/>
      <c r="G649" s="2438"/>
      <c r="H649" s="2438"/>
      <c r="I649" s="2438"/>
      <c r="J649" s="2438"/>
      <c r="K649" s="2438"/>
    </row>
    <row r="650" spans="1:11">
      <c r="A650" s="2438"/>
      <c r="B650" s="2438"/>
      <c r="C650" s="2438"/>
      <c r="D650" s="2438"/>
      <c r="E650" s="2438"/>
      <c r="F650" s="2438"/>
      <c r="G650" s="2438"/>
      <c r="H650" s="2438"/>
      <c r="I650" s="2438"/>
      <c r="J650" s="2438"/>
      <c r="K650" s="2438"/>
    </row>
    <row r="651" spans="1:11">
      <c r="A651" s="2438"/>
      <c r="B651" s="2438"/>
      <c r="C651" s="2438"/>
      <c r="D651" s="2438"/>
      <c r="E651" s="2438"/>
      <c r="F651" s="2438"/>
      <c r="G651" s="2438"/>
      <c r="H651" s="2438"/>
      <c r="I651" s="2438"/>
      <c r="J651" s="2438"/>
      <c r="K651" s="2438"/>
    </row>
    <row r="652" spans="1:11">
      <c r="A652" s="2438"/>
      <c r="B652" s="2438"/>
      <c r="C652" s="2438"/>
      <c r="D652" s="2438"/>
      <c r="E652" s="2438"/>
      <c r="F652" s="2438"/>
      <c r="G652" s="2438"/>
      <c r="H652" s="2438"/>
      <c r="I652" s="2438"/>
      <c r="J652" s="2438"/>
      <c r="K652" s="2438"/>
    </row>
    <row r="653" spans="1:11">
      <c r="A653" s="2438"/>
      <c r="B653" s="2438"/>
      <c r="C653" s="2438"/>
      <c r="D653" s="2438"/>
      <c r="E653" s="2438"/>
      <c r="F653" s="2438"/>
      <c r="G653" s="2438"/>
      <c r="H653" s="2438"/>
      <c r="I653" s="2438"/>
      <c r="J653" s="2438"/>
      <c r="K653" s="2438"/>
    </row>
    <row r="654" spans="1:11">
      <c r="A654" s="2438"/>
      <c r="B654" s="2438"/>
      <c r="C654" s="2438"/>
      <c r="D654" s="2438"/>
      <c r="E654" s="2438"/>
      <c r="F654" s="2438"/>
      <c r="G654" s="2438"/>
      <c r="H654" s="2438"/>
      <c r="I654" s="2438"/>
      <c r="J654" s="2438"/>
      <c r="K654" s="2438"/>
    </row>
    <row r="655" spans="1:11">
      <c r="A655" s="2438"/>
      <c r="B655" s="2438"/>
      <c r="C655" s="2438"/>
      <c r="D655" s="2438"/>
      <c r="E655" s="2438"/>
      <c r="F655" s="2438"/>
      <c r="G655" s="2438"/>
      <c r="H655" s="2438"/>
      <c r="I655" s="2438"/>
      <c r="J655" s="2438"/>
      <c r="K655" s="2438"/>
    </row>
    <row r="656" spans="1:11">
      <c r="A656" s="2438"/>
      <c r="B656" s="2438"/>
      <c r="C656" s="2438"/>
      <c r="D656" s="2438"/>
      <c r="E656" s="2438"/>
      <c r="F656" s="2438"/>
      <c r="G656" s="2438"/>
      <c r="H656" s="2438"/>
      <c r="I656" s="2438"/>
      <c r="J656" s="2438"/>
      <c r="K656" s="2438"/>
    </row>
    <row r="657" spans="1:11">
      <c r="A657" s="2438"/>
      <c r="B657" s="2438"/>
      <c r="C657" s="2438"/>
      <c r="D657" s="2438"/>
      <c r="E657" s="2438"/>
      <c r="F657" s="2438"/>
      <c r="G657" s="2438"/>
      <c r="H657" s="2438"/>
      <c r="I657" s="2438"/>
      <c r="J657" s="2438"/>
      <c r="K657" s="2438"/>
    </row>
    <row r="658" spans="1:11">
      <c r="A658" s="2438"/>
      <c r="B658" s="2438"/>
      <c r="C658" s="2438"/>
      <c r="D658" s="2438"/>
      <c r="E658" s="2438"/>
      <c r="F658" s="2438"/>
      <c r="G658" s="2438"/>
      <c r="H658" s="2438"/>
      <c r="I658" s="2438"/>
      <c r="J658" s="2438"/>
      <c r="K658" s="2438"/>
    </row>
    <row r="659" spans="1:11">
      <c r="A659" s="2438"/>
      <c r="B659" s="2438"/>
      <c r="C659" s="2438"/>
      <c r="D659" s="2438"/>
      <c r="E659" s="2438"/>
      <c r="F659" s="2438"/>
      <c r="G659" s="2438"/>
      <c r="H659" s="2438"/>
      <c r="I659" s="2438"/>
      <c r="J659" s="2438"/>
      <c r="K659" s="2438"/>
    </row>
    <row r="660" spans="1:11">
      <c r="A660" s="2438"/>
      <c r="B660" s="2438"/>
      <c r="C660" s="2438"/>
      <c r="D660" s="2438"/>
      <c r="E660" s="2438"/>
      <c r="F660" s="2438"/>
      <c r="G660" s="2438"/>
      <c r="H660" s="2438"/>
      <c r="I660" s="2438"/>
      <c r="J660" s="2438"/>
      <c r="K660" s="2438"/>
    </row>
    <row r="661" spans="1:11">
      <c r="A661" s="2438"/>
      <c r="B661" s="2438"/>
      <c r="C661" s="2438"/>
      <c r="D661" s="2438"/>
      <c r="E661" s="2438"/>
      <c r="F661" s="2438"/>
      <c r="G661" s="2438"/>
      <c r="H661" s="2438"/>
      <c r="I661" s="2438"/>
      <c r="J661" s="2438"/>
      <c r="K661" s="2438"/>
    </row>
    <row r="662" spans="1:11">
      <c r="A662" s="2438"/>
      <c r="B662" s="2438"/>
      <c r="C662" s="2438"/>
      <c r="D662" s="2438"/>
      <c r="E662" s="2438"/>
      <c r="F662" s="2438"/>
      <c r="G662" s="2438"/>
      <c r="H662" s="2438"/>
      <c r="I662" s="2438"/>
      <c r="J662" s="2438"/>
      <c r="K662" s="2438"/>
    </row>
    <row r="663" spans="1:11">
      <c r="A663" s="2438"/>
      <c r="B663" s="2438"/>
      <c r="C663" s="2438"/>
      <c r="D663" s="2438"/>
      <c r="E663" s="2438"/>
      <c r="F663" s="2438"/>
      <c r="G663" s="2438"/>
      <c r="H663" s="2438"/>
      <c r="I663" s="2438"/>
      <c r="J663" s="2438"/>
      <c r="K663" s="2438"/>
    </row>
    <row r="664" spans="1:11">
      <c r="A664" s="2438"/>
      <c r="B664" s="2438"/>
      <c r="C664" s="2438"/>
      <c r="D664" s="2438"/>
      <c r="E664" s="2438"/>
      <c r="F664" s="2438"/>
      <c r="G664" s="2438"/>
      <c r="H664" s="2438"/>
      <c r="I664" s="2438"/>
      <c r="J664" s="2438"/>
      <c r="K664" s="2438"/>
    </row>
    <row r="665" spans="1:11">
      <c r="A665" s="2438"/>
      <c r="B665" s="2438"/>
      <c r="C665" s="2438"/>
      <c r="D665" s="2438"/>
      <c r="E665" s="2438"/>
      <c r="F665" s="2438"/>
      <c r="G665" s="2438"/>
      <c r="H665" s="2438"/>
      <c r="I665" s="2438"/>
      <c r="J665" s="2438"/>
      <c r="K665" s="2438"/>
    </row>
    <row r="666" spans="1:11">
      <c r="A666" s="2438"/>
      <c r="B666" s="2438"/>
      <c r="C666" s="2438"/>
      <c r="D666" s="2438"/>
      <c r="E666" s="2438"/>
      <c r="F666" s="2438"/>
      <c r="G666" s="2438"/>
      <c r="H666" s="2438"/>
      <c r="I666" s="2438"/>
      <c r="J666" s="2438"/>
      <c r="K666" s="2438"/>
    </row>
    <row r="667" spans="1:11">
      <c r="A667" s="2438"/>
      <c r="B667" s="2438"/>
      <c r="C667" s="2438"/>
      <c r="D667" s="2438"/>
      <c r="E667" s="2438"/>
      <c r="F667" s="2438"/>
      <c r="G667" s="2438"/>
      <c r="H667" s="2438"/>
      <c r="I667" s="2438"/>
      <c r="J667" s="2438"/>
      <c r="K667" s="2438"/>
    </row>
    <row r="668" spans="1:11">
      <c r="A668" s="2438"/>
      <c r="B668" s="2438"/>
      <c r="C668" s="2438"/>
      <c r="D668" s="2438"/>
      <c r="E668" s="2438"/>
      <c r="F668" s="2438"/>
      <c r="G668" s="2438"/>
      <c r="H668" s="2438"/>
      <c r="I668" s="2438"/>
      <c r="J668" s="2438"/>
      <c r="K668" s="2438"/>
    </row>
    <row r="669" spans="1:11">
      <c r="A669" s="2438"/>
      <c r="B669" s="2438"/>
      <c r="C669" s="2438"/>
      <c r="D669" s="2438"/>
      <c r="E669" s="2438"/>
      <c r="F669" s="2438"/>
      <c r="G669" s="2438"/>
      <c r="H669" s="2438"/>
      <c r="I669" s="2438"/>
      <c r="J669" s="2438"/>
      <c r="K669" s="2438"/>
    </row>
    <row r="670" spans="1:11">
      <c r="A670" s="2438"/>
      <c r="B670" s="2438"/>
      <c r="C670" s="2438"/>
      <c r="D670" s="2438"/>
      <c r="E670" s="2438"/>
      <c r="F670" s="2438"/>
      <c r="G670" s="2438"/>
      <c r="H670" s="2438"/>
      <c r="I670" s="2438"/>
      <c r="J670" s="2438"/>
      <c r="K670" s="2438"/>
    </row>
    <row r="671" spans="1:11">
      <c r="A671" s="2438"/>
      <c r="B671" s="2438"/>
      <c r="C671" s="2438"/>
      <c r="D671" s="2438"/>
      <c r="E671" s="2438"/>
      <c r="F671" s="2438"/>
      <c r="G671" s="2438"/>
      <c r="H671" s="2438"/>
      <c r="I671" s="2438"/>
      <c r="J671" s="2438"/>
      <c r="K671" s="2438"/>
    </row>
    <row r="672" spans="1:11">
      <c r="A672" s="2438"/>
      <c r="B672" s="2438"/>
      <c r="C672" s="2438"/>
      <c r="D672" s="2438"/>
      <c r="E672" s="2438"/>
      <c r="F672" s="2438"/>
      <c r="G672" s="2438"/>
      <c r="H672" s="2438"/>
      <c r="I672" s="2438"/>
      <c r="J672" s="2438"/>
      <c r="K672" s="2438"/>
    </row>
    <row r="673" spans="1:11">
      <c r="A673" s="2438"/>
      <c r="B673" s="2438"/>
      <c r="C673" s="2438"/>
      <c r="D673" s="2438"/>
      <c r="E673" s="2438"/>
      <c r="F673" s="2438"/>
      <c r="G673" s="2438"/>
      <c r="H673" s="2438"/>
      <c r="I673" s="2438"/>
      <c r="J673" s="2438"/>
      <c r="K673" s="2438"/>
    </row>
    <row r="674" spans="1:11">
      <c r="A674" s="2438"/>
      <c r="B674" s="2438"/>
      <c r="C674" s="2438"/>
      <c r="D674" s="2438"/>
      <c r="E674" s="2438"/>
      <c r="F674" s="2438"/>
      <c r="G674" s="2438"/>
      <c r="H674" s="2438"/>
      <c r="I674" s="2438"/>
      <c r="J674" s="2438"/>
      <c r="K674" s="2438"/>
    </row>
    <row r="675" spans="1:11">
      <c r="A675" s="2438"/>
      <c r="B675" s="2438"/>
      <c r="C675" s="2438"/>
      <c r="D675" s="2438"/>
      <c r="E675" s="2438"/>
      <c r="F675" s="2438"/>
      <c r="G675" s="2438"/>
      <c r="H675" s="2438"/>
      <c r="I675" s="2438"/>
      <c r="J675" s="2438"/>
      <c r="K675" s="2438"/>
    </row>
    <row r="676" spans="1:11">
      <c r="A676" s="2438"/>
      <c r="B676" s="2438"/>
      <c r="C676" s="2438"/>
      <c r="D676" s="2438"/>
      <c r="E676" s="2438"/>
      <c r="F676" s="2438"/>
      <c r="G676" s="2438"/>
      <c r="H676" s="2438"/>
      <c r="I676" s="2438"/>
      <c r="J676" s="2438"/>
      <c r="K676" s="2438"/>
    </row>
    <row r="677" spans="1:11">
      <c r="A677" s="2438"/>
      <c r="B677" s="2438"/>
      <c r="C677" s="2438"/>
      <c r="D677" s="2438"/>
      <c r="E677" s="2438"/>
      <c r="F677" s="2438"/>
      <c r="G677" s="2438"/>
      <c r="H677" s="2438"/>
      <c r="I677" s="2438"/>
      <c r="J677" s="2438"/>
      <c r="K677" s="2438"/>
    </row>
    <row r="678" spans="1:11">
      <c r="A678" s="2438"/>
      <c r="B678" s="2438"/>
      <c r="C678" s="2438"/>
      <c r="D678" s="2438"/>
      <c r="E678" s="2438"/>
      <c r="F678" s="2438"/>
      <c r="G678" s="2438"/>
      <c r="H678" s="2438"/>
      <c r="I678" s="2438"/>
      <c r="J678" s="2438"/>
      <c r="K678" s="2438"/>
    </row>
    <row r="679" spans="1:11">
      <c r="A679" s="2438"/>
      <c r="B679" s="2438"/>
      <c r="C679" s="2438"/>
      <c r="D679" s="2438"/>
      <c r="E679" s="2438"/>
      <c r="F679" s="2438"/>
      <c r="G679" s="2438"/>
      <c r="H679" s="2438"/>
      <c r="I679" s="2438"/>
      <c r="J679" s="2438"/>
      <c r="K679" s="2438"/>
    </row>
    <row r="680" spans="1:11">
      <c r="A680" s="2438"/>
      <c r="B680" s="2438"/>
      <c r="C680" s="2438"/>
      <c r="D680" s="2438"/>
      <c r="E680" s="2438"/>
      <c r="F680" s="2438"/>
      <c r="G680" s="2438"/>
      <c r="H680" s="2438"/>
      <c r="I680" s="2438"/>
      <c r="J680" s="2438"/>
      <c r="K680" s="2438"/>
    </row>
    <row r="681" spans="1:11">
      <c r="A681" s="2438"/>
      <c r="B681" s="2438"/>
      <c r="C681" s="2438"/>
      <c r="D681" s="2438"/>
      <c r="E681" s="2438"/>
      <c r="F681" s="2438"/>
      <c r="G681" s="2438"/>
      <c r="H681" s="2438"/>
      <c r="I681" s="2438"/>
      <c r="J681" s="2438"/>
      <c r="K681" s="2438"/>
    </row>
    <row r="682" spans="1:11">
      <c r="A682" s="2438"/>
      <c r="B682" s="2438"/>
      <c r="C682" s="2438"/>
      <c r="D682" s="2438"/>
      <c r="E682" s="2438"/>
      <c r="F682" s="2438"/>
      <c r="G682" s="2438"/>
      <c r="H682" s="2438"/>
      <c r="I682" s="2438"/>
      <c r="J682" s="2438"/>
      <c r="K682" s="2438"/>
    </row>
    <row r="683" spans="1:11">
      <c r="A683" s="2438"/>
      <c r="B683" s="2438"/>
      <c r="C683" s="2438"/>
      <c r="D683" s="2438"/>
      <c r="E683" s="2438"/>
      <c r="F683" s="2438"/>
      <c r="G683" s="2438"/>
      <c r="H683" s="2438"/>
      <c r="I683" s="2438"/>
      <c r="J683" s="2438"/>
      <c r="K683" s="2438"/>
    </row>
    <row r="684" spans="1:11">
      <c r="A684" s="2438"/>
      <c r="B684" s="2438"/>
      <c r="C684" s="2438"/>
      <c r="D684" s="2438"/>
      <c r="E684" s="2438"/>
      <c r="F684" s="2438"/>
      <c r="G684" s="2438"/>
      <c r="H684" s="2438"/>
      <c r="I684" s="2438"/>
      <c r="J684" s="2438"/>
      <c r="K684" s="2438"/>
    </row>
    <row r="685" spans="1:11">
      <c r="A685" s="2438"/>
      <c r="B685" s="2438"/>
      <c r="C685" s="2438"/>
      <c r="D685" s="2438"/>
      <c r="E685" s="2438"/>
      <c r="F685" s="2438"/>
      <c r="G685" s="2438"/>
      <c r="H685" s="2438"/>
      <c r="I685" s="2438"/>
      <c r="J685" s="2438"/>
      <c r="K685" s="2438"/>
    </row>
    <row r="686" spans="1:11">
      <c r="A686" s="2438"/>
      <c r="B686" s="2438"/>
      <c r="C686" s="2438"/>
      <c r="D686" s="2438"/>
      <c r="E686" s="2438"/>
      <c r="F686" s="2438"/>
      <c r="G686" s="2438"/>
      <c r="H686" s="2438"/>
      <c r="I686" s="2438"/>
      <c r="J686" s="2438"/>
      <c r="K686" s="2438"/>
    </row>
    <row r="687" spans="1:11">
      <c r="A687" s="2438"/>
      <c r="B687" s="2438"/>
      <c r="C687" s="2438"/>
      <c r="D687" s="2438"/>
      <c r="E687" s="2438"/>
      <c r="F687" s="2438"/>
      <c r="G687" s="2438"/>
      <c r="H687" s="2438"/>
      <c r="I687" s="2438"/>
      <c r="J687" s="2438"/>
      <c r="K687" s="2438"/>
    </row>
    <row r="688" spans="1:11">
      <c r="A688" s="2438"/>
      <c r="B688" s="2438"/>
      <c r="C688" s="2438"/>
      <c r="D688" s="2438"/>
      <c r="E688" s="2438"/>
      <c r="F688" s="2438"/>
      <c r="G688" s="2438"/>
      <c r="H688" s="2438"/>
      <c r="I688" s="2438"/>
      <c r="J688" s="2438"/>
      <c r="K688" s="2438"/>
    </row>
    <row r="689" spans="1:11">
      <c r="A689" s="2438"/>
      <c r="B689" s="2438"/>
      <c r="C689" s="2438"/>
      <c r="D689" s="2438"/>
      <c r="E689" s="2438"/>
      <c r="F689" s="2438"/>
      <c r="G689" s="2438"/>
      <c r="H689" s="2438"/>
      <c r="I689" s="2438"/>
      <c r="J689" s="2438"/>
      <c r="K689" s="2438"/>
    </row>
    <row r="690" spans="1:11">
      <c r="A690" s="2438"/>
      <c r="B690" s="2438"/>
      <c r="C690" s="2438"/>
      <c r="D690" s="2438"/>
      <c r="E690" s="2438"/>
      <c r="F690" s="2438"/>
      <c r="G690" s="2438"/>
      <c r="H690" s="2438"/>
      <c r="I690" s="2438"/>
      <c r="J690" s="2438"/>
      <c r="K690" s="2438"/>
    </row>
    <row r="691" spans="1:11">
      <c r="A691" s="2438"/>
      <c r="B691" s="2438"/>
      <c r="C691" s="2438"/>
      <c r="D691" s="2438"/>
      <c r="E691" s="2438"/>
      <c r="F691" s="2438"/>
      <c r="G691" s="2438"/>
      <c r="H691" s="2438"/>
      <c r="I691" s="2438"/>
      <c r="J691" s="2438"/>
      <c r="K691" s="2438"/>
    </row>
    <row r="692" spans="1:11">
      <c r="A692" s="2438"/>
      <c r="B692" s="2438"/>
      <c r="C692" s="2438"/>
      <c r="D692" s="2438"/>
      <c r="E692" s="2438"/>
      <c r="F692" s="2438"/>
      <c r="G692" s="2438"/>
      <c r="H692" s="2438"/>
      <c r="I692" s="2438"/>
      <c r="J692" s="2438"/>
      <c r="K692" s="2438"/>
    </row>
    <row r="693" spans="1:11">
      <c r="A693" s="2438"/>
      <c r="B693" s="2438"/>
      <c r="C693" s="2438"/>
      <c r="D693" s="2438"/>
      <c r="E693" s="2438"/>
      <c r="F693" s="2438"/>
      <c r="G693" s="2438"/>
      <c r="H693" s="2438"/>
      <c r="I693" s="2438"/>
      <c r="J693" s="2438"/>
      <c r="K693" s="2438"/>
    </row>
    <row r="694" spans="1:11">
      <c r="A694" s="2438"/>
      <c r="B694" s="2438"/>
      <c r="C694" s="2438"/>
      <c r="D694" s="2438"/>
      <c r="E694" s="2438"/>
      <c r="F694" s="2438"/>
      <c r="G694" s="2438"/>
      <c r="H694" s="2438"/>
      <c r="I694" s="2438"/>
      <c r="J694" s="2438"/>
      <c r="K694" s="2438"/>
    </row>
    <row r="695" spans="1:11">
      <c r="A695" s="2438"/>
      <c r="B695" s="2438"/>
      <c r="C695" s="2438"/>
      <c r="D695" s="2438"/>
      <c r="E695" s="2438"/>
      <c r="F695" s="2438"/>
      <c r="G695" s="2438"/>
      <c r="H695" s="2438"/>
      <c r="I695" s="2438"/>
      <c r="J695" s="2438"/>
      <c r="K695" s="2438"/>
    </row>
    <row r="696" spans="1:11">
      <c r="A696" s="2438"/>
      <c r="B696" s="2438"/>
      <c r="C696" s="2438"/>
      <c r="D696" s="2438"/>
      <c r="E696" s="2438"/>
      <c r="F696" s="2438"/>
      <c r="G696" s="2438"/>
      <c r="H696" s="2438"/>
      <c r="I696" s="2438"/>
      <c r="J696" s="2438"/>
      <c r="K696" s="2438"/>
    </row>
    <row r="697" spans="1:11">
      <c r="A697" s="2438"/>
      <c r="B697" s="2438"/>
      <c r="C697" s="2438"/>
      <c r="D697" s="2438"/>
      <c r="E697" s="2438"/>
      <c r="F697" s="2438"/>
      <c r="G697" s="2438"/>
      <c r="H697" s="2438"/>
      <c r="I697" s="2438"/>
      <c r="J697" s="2438"/>
      <c r="K697" s="2438"/>
    </row>
    <row r="698" spans="1:11">
      <c r="A698" s="2438"/>
      <c r="B698" s="2438"/>
      <c r="C698" s="2438"/>
      <c r="D698" s="2438"/>
      <c r="E698" s="2438"/>
      <c r="F698" s="2438"/>
      <c r="G698" s="2438"/>
      <c r="H698" s="2438"/>
      <c r="I698" s="2438"/>
      <c r="J698" s="2438"/>
      <c r="K698" s="2438"/>
    </row>
    <row r="699" spans="1:11">
      <c r="A699" s="2438"/>
      <c r="B699" s="2438"/>
      <c r="C699" s="2438"/>
      <c r="D699" s="2438"/>
      <c r="E699" s="2438"/>
      <c r="F699" s="2438"/>
      <c r="G699" s="2438"/>
      <c r="H699" s="2438"/>
      <c r="I699" s="2438"/>
      <c r="J699" s="2438"/>
      <c r="K699" s="2438"/>
    </row>
    <row r="700" spans="1:11">
      <c r="A700" s="2438"/>
      <c r="B700" s="2438"/>
      <c r="C700" s="2438"/>
      <c r="D700" s="2438"/>
      <c r="E700" s="2438"/>
      <c r="F700" s="2438"/>
      <c r="G700" s="2438"/>
      <c r="H700" s="2438"/>
      <c r="I700" s="2438"/>
      <c r="J700" s="2438"/>
      <c r="K700" s="2438"/>
    </row>
    <row r="701" spans="1:11">
      <c r="A701" s="2438"/>
      <c r="B701" s="2438"/>
      <c r="C701" s="2438"/>
      <c r="D701" s="2438"/>
      <c r="E701" s="2438"/>
      <c r="F701" s="2438"/>
      <c r="G701" s="2438"/>
      <c r="H701" s="2438"/>
      <c r="I701" s="2438"/>
      <c r="J701" s="2438"/>
      <c r="K701" s="2438"/>
    </row>
    <row r="702" spans="1:11">
      <c r="A702" s="2438"/>
      <c r="B702" s="2438"/>
      <c r="C702" s="2438"/>
      <c r="D702" s="2438"/>
      <c r="E702" s="2438"/>
      <c r="F702" s="2438"/>
      <c r="G702" s="2438"/>
      <c r="H702" s="2438"/>
      <c r="I702" s="2438"/>
      <c r="J702" s="2438"/>
      <c r="K702" s="2438"/>
    </row>
    <row r="703" spans="1:11">
      <c r="A703" s="2438"/>
      <c r="B703" s="2438"/>
      <c r="C703" s="2438"/>
      <c r="D703" s="2438"/>
      <c r="E703" s="2438"/>
      <c r="F703" s="2438"/>
      <c r="G703" s="2438"/>
      <c r="H703" s="2438"/>
      <c r="I703" s="2438"/>
      <c r="J703" s="2438"/>
      <c r="K703" s="2438"/>
    </row>
    <row r="704" spans="1:11">
      <c r="A704" s="2438"/>
      <c r="B704" s="2438"/>
      <c r="C704" s="2438"/>
      <c r="D704" s="2438"/>
      <c r="E704" s="2438"/>
      <c r="F704" s="2438"/>
      <c r="G704" s="2438"/>
      <c r="H704" s="2438"/>
      <c r="I704" s="2438"/>
      <c r="J704" s="2438"/>
      <c r="K704" s="2438"/>
    </row>
    <row r="705" spans="1:11">
      <c r="A705" s="2438"/>
      <c r="B705" s="2438"/>
      <c r="C705" s="2438"/>
      <c r="D705" s="2438"/>
      <c r="E705" s="2438"/>
      <c r="F705" s="2438"/>
      <c r="G705" s="2438"/>
      <c r="H705" s="2438"/>
      <c r="I705" s="2438"/>
      <c r="J705" s="2438"/>
      <c r="K705" s="2438"/>
    </row>
    <row r="706" spans="1:11">
      <c r="A706" s="2438"/>
      <c r="B706" s="2438"/>
      <c r="C706" s="2438"/>
      <c r="D706" s="2438"/>
      <c r="E706" s="2438"/>
      <c r="F706" s="2438"/>
      <c r="G706" s="2438"/>
      <c r="H706" s="2438"/>
      <c r="I706" s="2438"/>
      <c r="J706" s="2438"/>
      <c r="K706" s="2438"/>
    </row>
    <row r="707" spans="1:11">
      <c r="A707" s="2438"/>
      <c r="B707" s="2438"/>
      <c r="C707" s="2438"/>
      <c r="D707" s="2438"/>
      <c r="E707" s="2438"/>
      <c r="F707" s="2438"/>
      <c r="G707" s="2438"/>
      <c r="H707" s="2438"/>
      <c r="I707" s="2438"/>
      <c r="J707" s="2438"/>
      <c r="K707" s="2438"/>
    </row>
    <row r="708" spans="1:11">
      <c r="A708" s="2438"/>
      <c r="B708" s="2438"/>
      <c r="C708" s="2438"/>
      <c r="D708" s="2438"/>
      <c r="E708" s="2438"/>
      <c r="F708" s="2438"/>
      <c r="G708" s="2438"/>
      <c r="H708" s="2438"/>
      <c r="I708" s="2438"/>
      <c r="J708" s="2438"/>
      <c r="K708" s="2438"/>
    </row>
    <row r="709" spans="1:11">
      <c r="A709" s="2438"/>
      <c r="B709" s="2438"/>
      <c r="C709" s="2438"/>
      <c r="D709" s="2438"/>
      <c r="E709" s="2438"/>
      <c r="F709" s="2438"/>
      <c r="G709" s="2438"/>
      <c r="H709" s="2438"/>
      <c r="I709" s="2438"/>
      <c r="J709" s="2438"/>
      <c r="K709" s="2438"/>
    </row>
    <row r="710" spans="1:11">
      <c r="A710" s="2438"/>
      <c r="B710" s="2438"/>
      <c r="C710" s="2438"/>
      <c r="D710" s="2438"/>
      <c r="E710" s="2438"/>
      <c r="F710" s="2438"/>
      <c r="G710" s="2438"/>
      <c r="H710" s="2438"/>
      <c r="I710" s="2438"/>
      <c r="J710" s="2438"/>
      <c r="K710" s="2438"/>
    </row>
    <row r="711" spans="1:11">
      <c r="A711" s="2438"/>
      <c r="B711" s="2438"/>
      <c r="C711" s="2438"/>
      <c r="D711" s="2438"/>
      <c r="E711" s="2438"/>
      <c r="F711" s="2438"/>
      <c r="G711" s="2438"/>
      <c r="H711" s="2438"/>
      <c r="I711" s="2438"/>
      <c r="J711" s="2438"/>
      <c r="K711" s="2438"/>
    </row>
    <row r="712" spans="1:11">
      <c r="A712" s="2438"/>
      <c r="B712" s="2438"/>
      <c r="C712" s="2438"/>
      <c r="D712" s="2438"/>
      <c r="E712" s="2438"/>
      <c r="F712" s="2438"/>
      <c r="G712" s="2438"/>
      <c r="H712" s="2438"/>
      <c r="I712" s="2438"/>
      <c r="J712" s="2438"/>
      <c r="K712" s="2438"/>
    </row>
    <row r="713" spans="1:11">
      <c r="A713" s="2438"/>
      <c r="B713" s="2438"/>
      <c r="C713" s="2438"/>
      <c r="D713" s="2438"/>
      <c r="E713" s="2438"/>
      <c r="F713" s="2438"/>
      <c r="G713" s="2438"/>
      <c r="H713" s="2438"/>
      <c r="I713" s="2438"/>
      <c r="J713" s="2438"/>
      <c r="K713" s="2438"/>
    </row>
    <row r="714" spans="1:11">
      <c r="A714" s="2438"/>
      <c r="B714" s="2438"/>
      <c r="C714" s="2438"/>
      <c r="D714" s="2438"/>
      <c r="E714" s="2438"/>
      <c r="F714" s="2438"/>
      <c r="G714" s="2438"/>
      <c r="H714" s="2438"/>
      <c r="I714" s="2438"/>
      <c r="J714" s="2438"/>
      <c r="K714" s="2438"/>
    </row>
    <row r="715" spans="1:11">
      <c r="A715" s="2438"/>
      <c r="B715" s="2438"/>
      <c r="C715" s="2438"/>
      <c r="D715" s="2438"/>
      <c r="E715" s="2438"/>
      <c r="F715" s="2438"/>
      <c r="G715" s="2438"/>
      <c r="H715" s="2438"/>
      <c r="I715" s="2438"/>
      <c r="J715" s="2438"/>
      <c r="K715" s="2438"/>
    </row>
    <row r="716" spans="1:11">
      <c r="A716" s="2438"/>
      <c r="B716" s="2438"/>
      <c r="C716" s="2438"/>
      <c r="D716" s="2438"/>
      <c r="E716" s="2438"/>
      <c r="F716" s="2438"/>
      <c r="G716" s="2438"/>
      <c r="H716" s="2438"/>
      <c r="I716" s="2438"/>
      <c r="J716" s="2438"/>
      <c r="K716" s="2438"/>
    </row>
    <row r="717" spans="1:11">
      <c r="A717" s="2438"/>
      <c r="B717" s="2438"/>
      <c r="C717" s="2438"/>
      <c r="D717" s="2438"/>
      <c r="E717" s="2438"/>
      <c r="F717" s="2438"/>
      <c r="G717" s="2438"/>
      <c r="H717" s="2438"/>
      <c r="I717" s="2438"/>
      <c r="J717" s="2438"/>
      <c r="K717" s="2438"/>
    </row>
    <row r="718" spans="1:11">
      <c r="A718" s="2438"/>
      <c r="B718" s="2438"/>
      <c r="C718" s="2438"/>
      <c r="D718" s="2438"/>
      <c r="E718" s="2438"/>
      <c r="F718" s="2438"/>
      <c r="G718" s="2438"/>
      <c r="H718" s="2438"/>
      <c r="I718" s="2438"/>
      <c r="J718" s="2438"/>
      <c r="K718" s="2438"/>
    </row>
    <row r="719" spans="1:11">
      <c r="A719" s="2438"/>
      <c r="B719" s="2438"/>
      <c r="C719" s="2438"/>
      <c r="D719" s="2438"/>
      <c r="E719" s="2438"/>
      <c r="F719" s="2438"/>
      <c r="G719" s="2438"/>
      <c r="H719" s="2438"/>
      <c r="I719" s="2438"/>
      <c r="J719" s="2438"/>
      <c r="K719" s="2438"/>
    </row>
    <row r="720" spans="1:11">
      <c r="A720" s="2438"/>
      <c r="B720" s="2438"/>
      <c r="C720" s="2438"/>
      <c r="D720" s="2438"/>
      <c r="E720" s="2438"/>
      <c r="F720" s="2438"/>
      <c r="G720" s="2438"/>
      <c r="H720" s="2438"/>
      <c r="I720" s="2438"/>
      <c r="J720" s="2438"/>
      <c r="K720" s="2438"/>
    </row>
    <row r="721" spans="1:11">
      <c r="A721" s="2438"/>
      <c r="B721" s="2438"/>
      <c r="C721" s="2438"/>
      <c r="D721" s="2438"/>
      <c r="E721" s="2438"/>
      <c r="F721" s="2438"/>
      <c r="G721" s="2438"/>
      <c r="H721" s="2438"/>
      <c r="I721" s="2438"/>
      <c r="J721" s="2438"/>
      <c r="K721" s="2438"/>
    </row>
    <row r="722" spans="1:11">
      <c r="A722" s="2438"/>
      <c r="B722" s="2438"/>
      <c r="C722" s="2438"/>
      <c r="D722" s="2438"/>
      <c r="E722" s="2438"/>
      <c r="F722" s="2438"/>
      <c r="G722" s="2438"/>
      <c r="H722" s="2438"/>
      <c r="I722" s="2438"/>
      <c r="J722" s="2438"/>
      <c r="K722" s="2438"/>
    </row>
    <row r="723" spans="1:11">
      <c r="A723" s="2438"/>
      <c r="B723" s="2438"/>
      <c r="C723" s="2438"/>
      <c r="D723" s="2438"/>
      <c r="E723" s="2438"/>
      <c r="F723" s="2438"/>
      <c r="G723" s="2438"/>
      <c r="H723" s="2438"/>
      <c r="I723" s="2438"/>
      <c r="J723" s="2438"/>
      <c r="K723" s="2438"/>
    </row>
    <row r="724" spans="1:11">
      <c r="A724" s="2438"/>
      <c r="B724" s="2438"/>
      <c r="C724" s="2438"/>
      <c r="D724" s="2438"/>
      <c r="E724" s="2438"/>
      <c r="F724" s="2438"/>
      <c r="G724" s="2438"/>
      <c r="H724" s="2438"/>
      <c r="I724" s="2438"/>
      <c r="J724" s="2438"/>
      <c r="K724" s="2438"/>
    </row>
    <row r="725" spans="1:11">
      <c r="A725" s="2438"/>
      <c r="B725" s="2438"/>
      <c r="C725" s="2438"/>
      <c r="D725" s="2438"/>
      <c r="E725" s="2438"/>
      <c r="F725" s="2438"/>
      <c r="G725" s="2438"/>
      <c r="H725" s="2438"/>
      <c r="I725" s="2438"/>
      <c r="J725" s="2438"/>
      <c r="K725" s="2438"/>
    </row>
    <row r="726" spans="1:11">
      <c r="A726" s="2438"/>
      <c r="B726" s="2438"/>
      <c r="C726" s="2438"/>
      <c r="D726" s="2438"/>
      <c r="E726" s="2438"/>
      <c r="F726" s="2438"/>
      <c r="G726" s="2438"/>
      <c r="H726" s="2438"/>
      <c r="I726" s="2438"/>
      <c r="J726" s="2438"/>
      <c r="K726" s="2438"/>
    </row>
    <row r="727" spans="1:11">
      <c r="A727" s="2438"/>
      <c r="B727" s="2438"/>
      <c r="C727" s="2438"/>
      <c r="D727" s="2438"/>
      <c r="E727" s="2438"/>
      <c r="F727" s="2438"/>
      <c r="G727" s="2438"/>
      <c r="H727" s="2438"/>
      <c r="I727" s="2438"/>
      <c r="J727" s="2438"/>
      <c r="K727" s="2438"/>
    </row>
    <row r="728" spans="1:11">
      <c r="A728" s="2438"/>
      <c r="B728" s="2438"/>
      <c r="C728" s="2438"/>
      <c r="D728" s="2438"/>
      <c r="E728" s="2438"/>
      <c r="F728" s="2438"/>
      <c r="G728" s="2438"/>
      <c r="H728" s="2438"/>
      <c r="I728" s="2438"/>
      <c r="J728" s="2438"/>
      <c r="K728" s="2438"/>
    </row>
    <row r="729" spans="1:11">
      <c r="A729" s="2438"/>
      <c r="B729" s="2438"/>
      <c r="C729" s="2438"/>
      <c r="D729" s="2438"/>
      <c r="E729" s="2438"/>
      <c r="F729" s="2438"/>
      <c r="G729" s="2438"/>
      <c r="H729" s="2438"/>
      <c r="I729" s="2438"/>
      <c r="J729" s="2438"/>
      <c r="K729" s="2438"/>
    </row>
    <row r="730" spans="1:11">
      <c r="A730" s="2438"/>
      <c r="B730" s="2438"/>
      <c r="C730" s="2438"/>
      <c r="D730" s="2438"/>
      <c r="E730" s="2438"/>
      <c r="F730" s="2438"/>
      <c r="G730" s="2438"/>
      <c r="H730" s="2438"/>
      <c r="I730" s="2438"/>
      <c r="J730" s="2438"/>
      <c r="K730" s="2438"/>
    </row>
    <row r="731" spans="1:11">
      <c r="A731" s="2438"/>
      <c r="B731" s="2438"/>
      <c r="C731" s="2438"/>
      <c r="D731" s="2438"/>
      <c r="E731" s="2438"/>
      <c r="F731" s="2438"/>
      <c r="G731" s="2438"/>
      <c r="H731" s="2438"/>
      <c r="I731" s="2438"/>
      <c r="J731" s="2438"/>
      <c r="K731" s="2438"/>
    </row>
    <row r="732" spans="1:11">
      <c r="A732" s="2438"/>
      <c r="B732" s="2438"/>
      <c r="C732" s="2438"/>
      <c r="D732" s="2438"/>
      <c r="E732" s="2438"/>
      <c r="F732" s="2438"/>
      <c r="G732" s="2438"/>
      <c r="H732" s="2438"/>
      <c r="I732" s="2438"/>
      <c r="J732" s="2438"/>
      <c r="K732" s="2438"/>
    </row>
    <row r="733" spans="1:11">
      <c r="A733" s="2438"/>
      <c r="B733" s="2438"/>
      <c r="C733" s="2438"/>
      <c r="D733" s="2438"/>
      <c r="E733" s="2438"/>
      <c r="F733" s="2438"/>
      <c r="G733" s="2438"/>
      <c r="H733" s="2438"/>
      <c r="I733" s="2438"/>
      <c r="J733" s="2438"/>
      <c r="K733" s="2438"/>
    </row>
    <row r="734" spans="1:11">
      <c r="A734" s="2438"/>
      <c r="B734" s="2438"/>
      <c r="C734" s="2438"/>
      <c r="D734" s="2438"/>
      <c r="E734" s="2438"/>
      <c r="F734" s="2438"/>
      <c r="G734" s="2438"/>
      <c r="H734" s="2438"/>
      <c r="I734" s="2438"/>
      <c r="J734" s="2438"/>
      <c r="K734" s="2438"/>
    </row>
    <row r="735" spans="1:11">
      <c r="A735" s="2438"/>
      <c r="B735" s="2438"/>
      <c r="C735" s="2438"/>
      <c r="D735" s="2438"/>
      <c r="E735" s="2438"/>
      <c r="F735" s="2438"/>
      <c r="G735" s="2438"/>
      <c r="H735" s="2438"/>
      <c r="I735" s="2438"/>
      <c r="J735" s="2438"/>
      <c r="K735" s="2438"/>
    </row>
    <row r="736" spans="1:11">
      <c r="A736" s="2438"/>
      <c r="B736" s="2438"/>
      <c r="C736" s="2438"/>
      <c r="D736" s="2438"/>
      <c r="E736" s="2438"/>
      <c r="F736" s="2438"/>
      <c r="G736" s="2438"/>
      <c r="H736" s="2438"/>
      <c r="I736" s="2438"/>
      <c r="J736" s="2438"/>
      <c r="K736" s="2438"/>
    </row>
    <row r="737" spans="1:11">
      <c r="A737" s="2438"/>
      <c r="B737" s="2438"/>
      <c r="C737" s="2438"/>
      <c r="D737" s="2438"/>
      <c r="E737" s="2438"/>
      <c r="F737" s="2438"/>
      <c r="G737" s="2438"/>
      <c r="H737" s="2438"/>
      <c r="I737" s="2438"/>
      <c r="J737" s="2438"/>
      <c r="K737" s="2438"/>
    </row>
    <row r="738" spans="1:11">
      <c r="A738" s="2438"/>
      <c r="B738" s="2438"/>
      <c r="C738" s="2438"/>
      <c r="D738" s="2438"/>
      <c r="E738" s="2438"/>
      <c r="F738" s="2438"/>
      <c r="G738" s="2438"/>
      <c r="H738" s="2438"/>
      <c r="I738" s="2438"/>
      <c r="J738" s="2438"/>
      <c r="K738" s="2438"/>
    </row>
    <row r="739" spans="1:11">
      <c r="A739" s="2438"/>
      <c r="B739" s="2438"/>
      <c r="C739" s="2438"/>
      <c r="D739" s="2438"/>
      <c r="E739" s="2438"/>
      <c r="F739" s="2438"/>
      <c r="G739" s="2438"/>
      <c r="H739" s="2438"/>
      <c r="I739" s="2438"/>
      <c r="J739" s="2438"/>
      <c r="K739" s="2438"/>
    </row>
    <row r="740" spans="1:11">
      <c r="A740" s="2438"/>
      <c r="B740" s="2438"/>
      <c r="C740" s="2438"/>
      <c r="D740" s="2438"/>
      <c r="E740" s="2438"/>
      <c r="F740" s="2438"/>
      <c r="G740" s="2438"/>
      <c r="H740" s="2438"/>
      <c r="I740" s="2438"/>
      <c r="J740" s="2438"/>
      <c r="K740" s="2438"/>
    </row>
    <row r="741" spans="1:11">
      <c r="A741" s="2438"/>
      <c r="B741" s="2438"/>
      <c r="C741" s="2438"/>
      <c r="D741" s="2438"/>
      <c r="E741" s="2438"/>
      <c r="F741" s="2438"/>
      <c r="G741" s="2438"/>
      <c r="H741" s="2438"/>
      <c r="I741" s="2438"/>
      <c r="J741" s="2438"/>
      <c r="K741" s="2438"/>
    </row>
    <row r="742" spans="1:11">
      <c r="A742" s="2438"/>
      <c r="B742" s="2438"/>
      <c r="C742" s="2438"/>
      <c r="D742" s="2438"/>
      <c r="E742" s="2438"/>
      <c r="F742" s="2438"/>
      <c r="G742" s="2438"/>
      <c r="H742" s="2438"/>
      <c r="I742" s="2438"/>
      <c r="J742" s="2438"/>
      <c r="K742" s="2438"/>
    </row>
    <row r="743" spans="1:11">
      <c r="A743" s="2438"/>
      <c r="B743" s="2438"/>
      <c r="C743" s="2438"/>
      <c r="D743" s="2438"/>
      <c r="E743" s="2438"/>
      <c r="F743" s="2438"/>
      <c r="G743" s="2438"/>
      <c r="H743" s="2438"/>
      <c r="I743" s="2438"/>
      <c r="J743" s="2438"/>
      <c r="K743" s="2438"/>
    </row>
    <row r="744" spans="1:11">
      <c r="A744" s="2438"/>
      <c r="B744" s="2438"/>
      <c r="C744" s="2438"/>
      <c r="D744" s="2438"/>
      <c r="E744" s="2438"/>
      <c r="F744" s="2438"/>
      <c r="G744" s="2438"/>
      <c r="H744" s="2438"/>
      <c r="I744" s="2438"/>
      <c r="J744" s="2438"/>
      <c r="K744" s="2438"/>
    </row>
    <row r="745" spans="1:11">
      <c r="A745" s="2438"/>
      <c r="B745" s="2438"/>
      <c r="C745" s="2438"/>
      <c r="D745" s="2438"/>
      <c r="E745" s="2438"/>
      <c r="F745" s="2438"/>
      <c r="G745" s="2438"/>
      <c r="H745" s="2438"/>
      <c r="I745" s="2438"/>
      <c r="J745" s="2438"/>
      <c r="K745" s="2438"/>
    </row>
    <row r="746" spans="1:11">
      <c r="A746" s="2438"/>
      <c r="B746" s="2438"/>
      <c r="C746" s="2438"/>
      <c r="D746" s="2438"/>
      <c r="E746" s="2438"/>
      <c r="F746" s="2438"/>
      <c r="G746" s="2438"/>
      <c r="H746" s="2438"/>
      <c r="I746" s="2438"/>
      <c r="J746" s="2438"/>
      <c r="K746" s="2438"/>
    </row>
    <row r="747" spans="1:11">
      <c r="A747" s="2438"/>
      <c r="B747" s="2438"/>
      <c r="C747" s="2438"/>
      <c r="D747" s="2438"/>
      <c r="E747" s="2438"/>
      <c r="F747" s="2438"/>
      <c r="G747" s="2438"/>
      <c r="H747" s="2438"/>
      <c r="I747" s="2438"/>
      <c r="J747" s="2438"/>
      <c r="K747" s="2438"/>
    </row>
    <row r="748" spans="1:11">
      <c r="A748" s="2438"/>
      <c r="B748" s="2438"/>
      <c r="C748" s="2438"/>
      <c r="D748" s="2438"/>
      <c r="E748" s="2438"/>
      <c r="F748" s="2438"/>
      <c r="G748" s="2438"/>
      <c r="H748" s="2438"/>
      <c r="I748" s="2438"/>
      <c r="J748" s="2438"/>
      <c r="K748" s="2438"/>
    </row>
    <row r="749" spans="1:11">
      <c r="A749" s="2438"/>
      <c r="B749" s="2438"/>
      <c r="C749" s="2438"/>
      <c r="D749" s="2438"/>
      <c r="E749" s="2438"/>
      <c r="F749" s="2438"/>
      <c r="G749" s="2438"/>
      <c r="H749" s="2438"/>
      <c r="I749" s="2438"/>
      <c r="J749" s="2438"/>
      <c r="K749" s="2438"/>
    </row>
    <row r="750" spans="1:11">
      <c r="A750" s="2438"/>
      <c r="B750" s="2438"/>
      <c r="C750" s="2438"/>
      <c r="D750" s="2438"/>
      <c r="E750" s="2438"/>
      <c r="F750" s="2438"/>
      <c r="G750" s="2438"/>
      <c r="H750" s="2438"/>
      <c r="I750" s="2438"/>
      <c r="J750" s="2438"/>
      <c r="K750" s="2438"/>
    </row>
    <row r="751" spans="1:11">
      <c r="A751" s="2438"/>
      <c r="B751" s="2438"/>
      <c r="C751" s="2438"/>
      <c r="D751" s="2438"/>
      <c r="E751" s="2438"/>
      <c r="F751" s="2438"/>
      <c r="G751" s="2438"/>
      <c r="H751" s="2438"/>
      <c r="I751" s="2438"/>
      <c r="J751" s="2438"/>
      <c r="K751" s="2438"/>
    </row>
    <row r="752" spans="1:11">
      <c r="A752" s="2438"/>
      <c r="B752" s="2438"/>
      <c r="C752" s="2438"/>
      <c r="D752" s="2438"/>
      <c r="E752" s="2438"/>
      <c r="F752" s="2438"/>
      <c r="G752" s="2438"/>
      <c r="H752" s="2438"/>
      <c r="I752" s="2438"/>
      <c r="J752" s="2438"/>
      <c r="K752" s="2438"/>
    </row>
    <row r="753" spans="1:11">
      <c r="A753" s="2438"/>
      <c r="B753" s="2438"/>
      <c r="C753" s="2438"/>
      <c r="D753" s="2438"/>
      <c r="E753" s="2438"/>
      <c r="F753" s="2438"/>
      <c r="G753" s="2438"/>
      <c r="H753" s="2438"/>
      <c r="I753" s="2438"/>
      <c r="J753" s="2438"/>
      <c r="K753" s="2438"/>
    </row>
    <row r="754" spans="1:11">
      <c r="A754" s="2438"/>
      <c r="B754" s="2438"/>
      <c r="C754" s="2438"/>
      <c r="D754" s="2438"/>
      <c r="E754" s="2438"/>
      <c r="F754" s="2438"/>
      <c r="G754" s="2438"/>
      <c r="H754" s="2438"/>
      <c r="I754" s="2438"/>
      <c r="J754" s="2438"/>
      <c r="K754" s="2438"/>
    </row>
    <row r="755" spans="1:11">
      <c r="A755" s="2438"/>
      <c r="B755" s="2438"/>
      <c r="C755" s="2438"/>
      <c r="D755" s="2438"/>
      <c r="E755" s="2438"/>
      <c r="F755" s="2438"/>
      <c r="G755" s="2438"/>
      <c r="H755" s="2438"/>
      <c r="I755" s="2438"/>
      <c r="J755" s="2438"/>
      <c r="K755" s="2438"/>
    </row>
    <row r="756" spans="1:11">
      <c r="A756" s="2438"/>
      <c r="B756" s="2438"/>
      <c r="C756" s="2438"/>
      <c r="D756" s="2438"/>
      <c r="E756" s="2438"/>
      <c r="F756" s="2438"/>
      <c r="G756" s="2438"/>
      <c r="H756" s="2438"/>
      <c r="I756" s="2438"/>
      <c r="J756" s="2438"/>
      <c r="K756" s="2438"/>
    </row>
    <row r="757" spans="1:11">
      <c r="A757" s="2438"/>
      <c r="B757" s="2438"/>
      <c r="C757" s="2438"/>
      <c r="D757" s="2438"/>
      <c r="E757" s="2438"/>
      <c r="F757" s="2438"/>
      <c r="G757" s="2438"/>
      <c r="H757" s="2438"/>
      <c r="I757" s="2438"/>
      <c r="J757" s="2438"/>
      <c r="K757" s="2438"/>
    </row>
    <row r="758" spans="1:11">
      <c r="A758" s="2438"/>
      <c r="B758" s="2438"/>
      <c r="C758" s="2438"/>
      <c r="D758" s="2438"/>
      <c r="E758" s="2438"/>
      <c r="F758" s="2438"/>
      <c r="G758" s="2438"/>
      <c r="H758" s="2438"/>
      <c r="I758" s="2438"/>
      <c r="J758" s="2438"/>
      <c r="K758" s="2438"/>
    </row>
    <row r="759" spans="1:11">
      <c r="A759" s="2438"/>
      <c r="B759" s="2438"/>
      <c r="C759" s="2438"/>
      <c r="D759" s="2438"/>
      <c r="E759" s="2438"/>
      <c r="F759" s="2438"/>
      <c r="G759" s="2438"/>
      <c r="H759" s="2438"/>
      <c r="I759" s="2438"/>
      <c r="J759" s="2438"/>
      <c r="K759" s="2438"/>
    </row>
    <row r="760" spans="1:11">
      <c r="A760" s="2438"/>
      <c r="B760" s="2438"/>
      <c r="C760" s="2438"/>
      <c r="D760" s="2438"/>
      <c r="E760" s="2438"/>
      <c r="F760" s="2438"/>
      <c r="G760" s="2438"/>
      <c r="H760" s="2438"/>
      <c r="I760" s="2438"/>
      <c r="J760" s="2438"/>
      <c r="K760" s="2438"/>
    </row>
    <row r="761" spans="1:11">
      <c r="A761" s="2438"/>
      <c r="B761" s="2438"/>
      <c r="C761" s="2438"/>
      <c r="D761" s="2438"/>
      <c r="E761" s="2438"/>
      <c r="F761" s="2438"/>
      <c r="G761" s="2438"/>
      <c r="H761" s="2438"/>
      <c r="I761" s="2438"/>
      <c r="J761" s="2438"/>
      <c r="K761" s="2438"/>
    </row>
    <row r="762" spans="1:11">
      <c r="A762" s="2438"/>
      <c r="B762" s="2438"/>
      <c r="C762" s="2438"/>
      <c r="D762" s="2438"/>
      <c r="E762" s="2438"/>
      <c r="F762" s="2438"/>
      <c r="G762" s="2438"/>
      <c r="H762" s="2438"/>
      <c r="I762" s="2438"/>
      <c r="J762" s="2438"/>
      <c r="K762" s="2438"/>
    </row>
    <row r="763" spans="1:11">
      <c r="A763" s="2438"/>
      <c r="B763" s="2438"/>
      <c r="C763" s="2438"/>
      <c r="D763" s="2438"/>
      <c r="E763" s="2438"/>
      <c r="F763" s="2438"/>
      <c r="G763" s="2438"/>
      <c r="H763" s="2438"/>
      <c r="I763" s="2438"/>
      <c r="J763" s="2438"/>
      <c r="K763" s="2438"/>
    </row>
    <row r="764" spans="1:11">
      <c r="A764" s="2438"/>
      <c r="B764" s="2438"/>
      <c r="C764" s="2438"/>
      <c r="D764" s="2438"/>
      <c r="E764" s="2438"/>
      <c r="F764" s="2438"/>
      <c r="G764" s="2438"/>
      <c r="H764" s="2438"/>
      <c r="I764" s="2438"/>
      <c r="J764" s="2438"/>
      <c r="K764" s="2438"/>
    </row>
    <row r="765" spans="1:11">
      <c r="A765" s="2438"/>
      <c r="B765" s="2438"/>
      <c r="C765" s="2438"/>
      <c r="D765" s="2438"/>
      <c r="E765" s="2438"/>
      <c r="F765" s="2438"/>
      <c r="G765" s="2438"/>
      <c r="H765" s="2438"/>
      <c r="I765" s="2438"/>
      <c r="J765" s="2438"/>
      <c r="K765" s="2438"/>
    </row>
    <row r="766" spans="1:11">
      <c r="A766" s="2438"/>
      <c r="B766" s="2438"/>
      <c r="C766" s="2438"/>
      <c r="D766" s="2438"/>
      <c r="E766" s="2438"/>
      <c r="F766" s="2438"/>
      <c r="G766" s="2438"/>
      <c r="H766" s="2438"/>
      <c r="I766" s="2438"/>
      <c r="J766" s="2438"/>
      <c r="K766" s="2438"/>
    </row>
    <row r="767" spans="1:11">
      <c r="A767" s="2438"/>
      <c r="B767" s="2438"/>
      <c r="C767" s="2438"/>
      <c r="D767" s="2438"/>
      <c r="E767" s="2438"/>
      <c r="F767" s="2438"/>
      <c r="G767" s="2438"/>
      <c r="H767" s="2438"/>
      <c r="I767" s="2438"/>
      <c r="J767" s="2438"/>
      <c r="K767" s="2438"/>
    </row>
    <row r="768" spans="1:11">
      <c r="A768" s="2438"/>
      <c r="B768" s="2438"/>
      <c r="C768" s="2438"/>
      <c r="D768" s="2438"/>
      <c r="E768" s="2438"/>
      <c r="F768" s="2438"/>
      <c r="G768" s="2438"/>
      <c r="H768" s="2438"/>
      <c r="I768" s="2438"/>
      <c r="J768" s="2438"/>
      <c r="K768" s="2438"/>
    </row>
    <row r="769" spans="1:11">
      <c r="A769" s="2438"/>
      <c r="B769" s="2438"/>
      <c r="C769" s="2438"/>
      <c r="D769" s="2438"/>
      <c r="E769" s="2438"/>
      <c r="F769" s="2438"/>
      <c r="G769" s="2438"/>
      <c r="H769" s="2438"/>
      <c r="I769" s="2438"/>
      <c r="J769" s="2438"/>
      <c r="K769" s="2438"/>
    </row>
    <row r="770" spans="1:11">
      <c r="A770" s="2438"/>
      <c r="B770" s="2438"/>
      <c r="C770" s="2438"/>
      <c r="D770" s="2438"/>
      <c r="E770" s="2438"/>
      <c r="F770" s="2438"/>
      <c r="G770" s="2438"/>
      <c r="H770" s="2438"/>
      <c r="I770" s="2438"/>
      <c r="J770" s="2438"/>
      <c r="K770" s="2438"/>
    </row>
    <row r="771" spans="1:11">
      <c r="A771" s="2438"/>
      <c r="B771" s="2438"/>
      <c r="C771" s="2438"/>
      <c r="D771" s="2438"/>
      <c r="E771" s="2438"/>
      <c r="F771" s="2438"/>
      <c r="G771" s="2438"/>
      <c r="H771" s="2438"/>
      <c r="I771" s="2438"/>
      <c r="J771" s="2438"/>
      <c r="K771" s="2438"/>
    </row>
    <row r="772" spans="1:11">
      <c r="A772" s="2438"/>
      <c r="B772" s="2438"/>
      <c r="C772" s="2438"/>
      <c r="D772" s="2438"/>
      <c r="E772" s="2438"/>
      <c r="F772" s="2438"/>
      <c r="G772" s="2438"/>
      <c r="H772" s="2438"/>
      <c r="I772" s="2438"/>
      <c r="J772" s="2438"/>
      <c r="K772" s="2438"/>
    </row>
    <row r="773" spans="1:11">
      <c r="A773" s="2438"/>
      <c r="B773" s="2438"/>
      <c r="C773" s="2438"/>
      <c r="D773" s="2438"/>
      <c r="E773" s="2438"/>
      <c r="F773" s="2438"/>
      <c r="G773" s="2438"/>
      <c r="H773" s="2438"/>
      <c r="I773" s="2438"/>
      <c r="J773" s="2438"/>
      <c r="K773" s="2438"/>
    </row>
    <row r="774" spans="1:11">
      <c r="A774" s="2438"/>
      <c r="B774" s="2438"/>
      <c r="C774" s="2438"/>
      <c r="D774" s="2438"/>
      <c r="E774" s="2438"/>
      <c r="F774" s="2438"/>
      <c r="G774" s="2438"/>
      <c r="H774" s="2438"/>
      <c r="I774" s="2438"/>
      <c r="J774" s="2438"/>
      <c r="K774" s="2438"/>
    </row>
    <row r="775" spans="1:11">
      <c r="A775" s="2438"/>
      <c r="B775" s="2438"/>
      <c r="C775" s="2438"/>
      <c r="D775" s="2438"/>
      <c r="E775" s="2438"/>
      <c r="F775" s="2438"/>
      <c r="G775" s="2438"/>
      <c r="H775" s="2438"/>
      <c r="I775" s="2438"/>
      <c r="J775" s="2438"/>
      <c r="K775" s="2438"/>
    </row>
    <row r="776" spans="1:11">
      <c r="A776" s="2438"/>
      <c r="B776" s="2438"/>
      <c r="C776" s="2438"/>
      <c r="D776" s="2438"/>
      <c r="E776" s="2438"/>
      <c r="F776" s="2438"/>
      <c r="G776" s="2438"/>
      <c r="H776" s="2438"/>
      <c r="I776" s="2438"/>
      <c r="J776" s="2438"/>
      <c r="K776" s="2438"/>
    </row>
    <row r="777" spans="1:11">
      <c r="A777" s="2438"/>
      <c r="B777" s="2438"/>
      <c r="C777" s="2438"/>
      <c r="D777" s="2438"/>
      <c r="E777" s="2438"/>
      <c r="F777" s="2438"/>
      <c r="G777" s="2438"/>
      <c r="H777" s="2438"/>
      <c r="I777" s="2438"/>
      <c r="J777" s="2438"/>
      <c r="K777" s="2438"/>
    </row>
    <row r="778" spans="1:11">
      <c r="A778" s="2438"/>
      <c r="B778" s="2438"/>
      <c r="C778" s="2438"/>
      <c r="D778" s="2438"/>
      <c r="E778" s="2438"/>
      <c r="F778" s="2438"/>
      <c r="G778" s="2438"/>
      <c r="H778" s="2438"/>
      <c r="I778" s="2438"/>
      <c r="J778" s="2438"/>
      <c r="K778" s="2438"/>
    </row>
    <row r="779" spans="1:11">
      <c r="A779" s="2438"/>
      <c r="B779" s="2438"/>
      <c r="C779" s="2438"/>
      <c r="D779" s="2438"/>
      <c r="E779" s="2438"/>
      <c r="F779" s="2438"/>
      <c r="G779" s="2438"/>
      <c r="H779" s="2438"/>
      <c r="I779" s="2438"/>
      <c r="J779" s="2438"/>
      <c r="K779" s="2438"/>
    </row>
    <row r="780" spans="1:11">
      <c r="A780" s="2438"/>
      <c r="B780" s="2438"/>
      <c r="C780" s="2438"/>
      <c r="D780" s="2438"/>
      <c r="E780" s="2438"/>
      <c r="F780" s="2438"/>
      <c r="G780" s="2438"/>
      <c r="H780" s="2438"/>
      <c r="I780" s="2438"/>
      <c r="J780" s="2438"/>
      <c r="K780" s="2438"/>
    </row>
    <row r="781" spans="1:11">
      <c r="A781" s="2438"/>
      <c r="B781" s="2438"/>
      <c r="C781" s="2438"/>
      <c r="D781" s="2438"/>
      <c r="E781" s="2438"/>
      <c r="F781" s="2438"/>
      <c r="G781" s="2438"/>
      <c r="H781" s="2438"/>
      <c r="I781" s="2438"/>
      <c r="J781" s="2438"/>
      <c r="K781" s="2438"/>
    </row>
    <row r="782" spans="1:11">
      <c r="A782" s="2438"/>
      <c r="B782" s="2438"/>
      <c r="C782" s="2438"/>
      <c r="D782" s="2438"/>
      <c r="E782" s="2438"/>
      <c r="F782" s="2438"/>
      <c r="G782" s="2438"/>
      <c r="H782" s="2438"/>
      <c r="I782" s="2438"/>
      <c r="J782" s="2438"/>
      <c r="K782" s="2438"/>
    </row>
    <row r="783" spans="1:11">
      <c r="A783" s="2438"/>
      <c r="B783" s="2438"/>
      <c r="C783" s="2438"/>
      <c r="D783" s="2438"/>
      <c r="E783" s="2438"/>
      <c r="F783" s="2438"/>
      <c r="G783" s="2438"/>
      <c r="H783" s="2438"/>
      <c r="I783" s="2438"/>
      <c r="J783" s="2438"/>
      <c r="K783" s="2438"/>
    </row>
    <row r="784" spans="1:11">
      <c r="A784" s="2438"/>
      <c r="B784" s="2438"/>
      <c r="C784" s="2438"/>
      <c r="D784" s="2438"/>
      <c r="E784" s="2438"/>
      <c r="F784" s="2438"/>
      <c r="G784" s="2438"/>
      <c r="H784" s="2438"/>
      <c r="I784" s="2438"/>
      <c r="J784" s="2438"/>
      <c r="K784" s="2438"/>
    </row>
    <row r="785" spans="1:11">
      <c r="A785" s="2438"/>
      <c r="B785" s="2438"/>
      <c r="C785" s="2438"/>
      <c r="D785" s="2438"/>
      <c r="E785" s="2438"/>
      <c r="F785" s="2438"/>
      <c r="G785" s="2438"/>
      <c r="H785" s="2438"/>
      <c r="I785" s="2438"/>
      <c r="J785" s="2438"/>
      <c r="K785" s="2438"/>
    </row>
    <row r="786" spans="1:11">
      <c r="A786" s="2438"/>
      <c r="B786" s="2438"/>
      <c r="C786" s="2438"/>
      <c r="D786" s="2438"/>
      <c r="E786" s="2438"/>
      <c r="F786" s="2438"/>
      <c r="G786" s="2438"/>
      <c r="H786" s="2438"/>
      <c r="I786" s="2438"/>
      <c r="J786" s="2438"/>
      <c r="K786" s="2438"/>
    </row>
    <row r="787" spans="1:11">
      <c r="A787" s="2438"/>
      <c r="B787" s="2438"/>
      <c r="C787" s="2438"/>
      <c r="D787" s="2438"/>
      <c r="E787" s="2438"/>
      <c r="F787" s="2438"/>
      <c r="G787" s="2438"/>
      <c r="H787" s="2438"/>
      <c r="I787" s="2438"/>
      <c r="J787" s="2438"/>
      <c r="K787" s="2438"/>
    </row>
    <row r="788" spans="1:11">
      <c r="A788" s="2438"/>
      <c r="B788" s="2438"/>
      <c r="C788" s="2438"/>
      <c r="D788" s="2438"/>
      <c r="E788" s="2438"/>
      <c r="F788" s="2438"/>
      <c r="G788" s="2438"/>
      <c r="H788" s="2438"/>
      <c r="I788" s="2438"/>
      <c r="J788" s="2438"/>
      <c r="K788" s="2438"/>
    </row>
    <row r="789" spans="1:11">
      <c r="A789" s="2438"/>
      <c r="B789" s="2438"/>
      <c r="C789" s="2438"/>
      <c r="D789" s="2438"/>
      <c r="E789" s="2438"/>
      <c r="F789" s="2438"/>
      <c r="G789" s="2438"/>
      <c r="H789" s="2438"/>
      <c r="I789" s="2438"/>
      <c r="J789" s="2438"/>
      <c r="K789" s="2438"/>
    </row>
    <row r="790" spans="1:11">
      <c r="A790" s="2438"/>
      <c r="B790" s="2438"/>
      <c r="C790" s="2438"/>
      <c r="D790" s="2438"/>
      <c r="E790" s="2438"/>
      <c r="F790" s="2438"/>
      <c r="G790" s="2438"/>
      <c r="H790" s="2438"/>
      <c r="I790" s="2438"/>
      <c r="J790" s="2438"/>
      <c r="K790" s="2438"/>
    </row>
    <row r="791" spans="1:11">
      <c r="A791" s="2438"/>
      <c r="B791" s="2438"/>
      <c r="C791" s="2438"/>
      <c r="D791" s="2438"/>
      <c r="E791" s="2438"/>
      <c r="F791" s="2438"/>
      <c r="G791" s="2438"/>
      <c r="H791" s="2438"/>
      <c r="I791" s="2438"/>
      <c r="J791" s="2438"/>
      <c r="K791" s="2438"/>
    </row>
    <row r="792" spans="1:11">
      <c r="A792" s="2438"/>
      <c r="B792" s="2438"/>
      <c r="C792" s="2438"/>
      <c r="D792" s="2438"/>
      <c r="E792" s="2438"/>
      <c r="F792" s="2438"/>
      <c r="G792" s="2438"/>
      <c r="H792" s="2438"/>
      <c r="I792" s="2438"/>
      <c r="J792" s="2438"/>
      <c r="K792" s="2438"/>
    </row>
    <row r="793" spans="1:11">
      <c r="A793" s="2438"/>
      <c r="B793" s="2438"/>
      <c r="C793" s="2438"/>
      <c r="D793" s="2438"/>
      <c r="E793" s="2438"/>
      <c r="F793" s="2438"/>
      <c r="G793" s="2438"/>
      <c r="H793" s="2438"/>
      <c r="I793" s="2438"/>
      <c r="J793" s="2438"/>
      <c r="K793" s="2438"/>
    </row>
    <row r="794" spans="1:11">
      <c r="A794" s="2438"/>
      <c r="B794" s="2438"/>
      <c r="C794" s="2438"/>
      <c r="D794" s="2438"/>
      <c r="E794" s="2438"/>
      <c r="F794" s="2438"/>
      <c r="G794" s="2438"/>
      <c r="H794" s="2438"/>
      <c r="I794" s="2438"/>
      <c r="J794" s="2438"/>
      <c r="K794" s="2438"/>
    </row>
    <row r="795" spans="1:11">
      <c r="A795" s="2438"/>
      <c r="B795" s="2438"/>
      <c r="C795" s="2438"/>
      <c r="D795" s="2438"/>
      <c r="E795" s="2438"/>
      <c r="F795" s="2438"/>
      <c r="G795" s="2438"/>
      <c r="H795" s="2438"/>
      <c r="I795" s="2438"/>
      <c r="J795" s="2438"/>
      <c r="K795" s="2438"/>
    </row>
    <row r="796" spans="1:11">
      <c r="A796" s="2438"/>
      <c r="B796" s="2438"/>
      <c r="C796" s="2438"/>
      <c r="D796" s="2438"/>
      <c r="E796" s="2438"/>
      <c r="F796" s="2438"/>
      <c r="G796" s="2438"/>
      <c r="H796" s="2438"/>
      <c r="I796" s="2438"/>
      <c r="J796" s="2438"/>
      <c r="K796" s="2438"/>
    </row>
    <row r="797" spans="1:11">
      <c r="A797" s="2438"/>
      <c r="B797" s="2438"/>
      <c r="C797" s="2438"/>
      <c r="D797" s="2438"/>
      <c r="E797" s="2438"/>
      <c r="F797" s="2438"/>
      <c r="G797" s="2438"/>
      <c r="H797" s="2438"/>
      <c r="I797" s="2438"/>
      <c r="J797" s="2438"/>
      <c r="K797" s="2438"/>
    </row>
    <row r="798" spans="1:11">
      <c r="A798" s="2438"/>
      <c r="B798" s="2438"/>
      <c r="C798" s="2438"/>
      <c r="D798" s="2438"/>
      <c r="E798" s="2438"/>
      <c r="F798" s="2438"/>
      <c r="G798" s="2438"/>
      <c r="H798" s="2438"/>
      <c r="I798" s="2438"/>
      <c r="J798" s="2438"/>
      <c r="K798" s="2438"/>
    </row>
    <row r="799" spans="1:11">
      <c r="A799" s="2438"/>
      <c r="B799" s="2438"/>
      <c r="C799" s="2438"/>
      <c r="D799" s="2438"/>
      <c r="E799" s="2438"/>
      <c r="F799" s="2438"/>
      <c r="G799" s="2438"/>
      <c r="H799" s="2438"/>
      <c r="I799" s="2438"/>
      <c r="J799" s="2438"/>
      <c r="K799" s="2438"/>
    </row>
    <row r="800" spans="1:11">
      <c r="A800" s="2438"/>
      <c r="B800" s="2438"/>
      <c r="C800" s="2438"/>
      <c r="D800" s="2438"/>
      <c r="E800" s="2438"/>
      <c r="F800" s="2438"/>
      <c r="G800" s="2438"/>
      <c r="H800" s="2438"/>
      <c r="I800" s="2438"/>
      <c r="J800" s="2438"/>
      <c r="K800" s="2438"/>
    </row>
    <row r="801" spans="1:11">
      <c r="A801" s="2438"/>
      <c r="B801" s="2438"/>
      <c r="C801" s="2438"/>
      <c r="D801" s="2438"/>
      <c r="E801" s="2438"/>
      <c r="F801" s="2438"/>
      <c r="G801" s="2438"/>
      <c r="H801" s="2438"/>
      <c r="I801" s="2438"/>
      <c r="J801" s="2438"/>
      <c r="K801" s="2438"/>
    </row>
    <row r="802" spans="1:11">
      <c r="A802" s="2438"/>
      <c r="B802" s="2438"/>
      <c r="C802" s="2438"/>
      <c r="D802" s="2438"/>
      <c r="E802" s="2438"/>
      <c r="F802" s="2438"/>
      <c r="G802" s="2438"/>
      <c r="H802" s="2438"/>
      <c r="I802" s="2438"/>
      <c r="J802" s="2438"/>
      <c r="K802" s="2438"/>
    </row>
    <row r="803" spans="1:11">
      <c r="A803" s="2438"/>
      <c r="B803" s="2438"/>
      <c r="C803" s="2438"/>
      <c r="D803" s="2438"/>
      <c r="E803" s="2438"/>
      <c r="F803" s="2438"/>
      <c r="G803" s="2438"/>
      <c r="H803" s="2438"/>
      <c r="I803" s="2438"/>
      <c r="J803" s="2438"/>
      <c r="K803" s="2438"/>
    </row>
    <row r="804" spans="1:11">
      <c r="A804" s="2438"/>
      <c r="B804" s="2438"/>
      <c r="C804" s="2438"/>
      <c r="D804" s="2438"/>
      <c r="E804" s="2438"/>
      <c r="F804" s="2438"/>
      <c r="G804" s="2438"/>
      <c r="H804" s="2438"/>
      <c r="I804" s="2438"/>
      <c r="J804" s="2438"/>
      <c r="K804" s="2438"/>
    </row>
    <row r="805" spans="1:11">
      <c r="A805" s="2438"/>
      <c r="B805" s="2438"/>
      <c r="C805" s="2438"/>
      <c r="D805" s="2438"/>
      <c r="E805" s="2438"/>
      <c r="F805" s="2438"/>
      <c r="G805" s="2438"/>
      <c r="H805" s="2438"/>
      <c r="I805" s="2438"/>
      <c r="J805" s="2438"/>
      <c r="K805" s="2438"/>
    </row>
    <row r="806" spans="1:11">
      <c r="A806" s="2438"/>
      <c r="B806" s="2438"/>
      <c r="C806" s="2438"/>
      <c r="D806" s="2438"/>
      <c r="E806" s="2438"/>
      <c r="F806" s="2438"/>
      <c r="G806" s="2438"/>
      <c r="H806" s="2438"/>
      <c r="I806" s="2438"/>
      <c r="J806" s="2438"/>
      <c r="K806" s="2438"/>
    </row>
    <row r="807" spans="1:11">
      <c r="A807" s="2438"/>
      <c r="B807" s="2438"/>
      <c r="C807" s="2438"/>
      <c r="D807" s="2438"/>
      <c r="E807" s="2438"/>
      <c r="F807" s="2438"/>
      <c r="G807" s="2438"/>
      <c r="H807" s="2438"/>
      <c r="I807" s="2438"/>
      <c r="J807" s="2438"/>
      <c r="K807" s="2438"/>
    </row>
    <row r="808" spans="1:11">
      <c r="A808" s="2438"/>
      <c r="B808" s="2438"/>
      <c r="C808" s="2438"/>
      <c r="D808" s="2438"/>
      <c r="E808" s="2438"/>
      <c r="F808" s="2438"/>
      <c r="G808" s="2438"/>
      <c r="H808" s="2438"/>
      <c r="I808" s="2438"/>
      <c r="J808" s="2438"/>
      <c r="K808" s="2438"/>
    </row>
    <row r="809" spans="1:11">
      <c r="A809" s="2438"/>
      <c r="B809" s="2438"/>
      <c r="C809" s="2438"/>
      <c r="D809" s="2438"/>
      <c r="E809" s="2438"/>
      <c r="F809" s="2438"/>
      <c r="G809" s="2438"/>
      <c r="H809" s="2438"/>
      <c r="I809" s="2438"/>
      <c r="J809" s="2438"/>
      <c r="K809" s="2438"/>
    </row>
    <row r="810" spans="1:11">
      <c r="A810" s="2438"/>
      <c r="B810" s="2438"/>
      <c r="C810" s="2438"/>
      <c r="D810" s="2438"/>
      <c r="E810" s="2438"/>
      <c r="F810" s="2438"/>
      <c r="G810" s="2438"/>
      <c r="H810" s="2438"/>
      <c r="I810" s="2438"/>
      <c r="J810" s="2438"/>
      <c r="K810" s="2438"/>
    </row>
    <row r="811" spans="1:11">
      <c r="A811" s="2438"/>
      <c r="B811" s="2438"/>
      <c r="C811" s="2438"/>
      <c r="D811" s="2438"/>
      <c r="E811" s="2438"/>
      <c r="F811" s="2438"/>
      <c r="G811" s="2438"/>
      <c r="H811" s="2438"/>
      <c r="I811" s="2438"/>
      <c r="J811" s="2438"/>
      <c r="K811" s="2438"/>
    </row>
    <row r="812" spans="1:11">
      <c r="A812" s="2438"/>
      <c r="B812" s="2438"/>
      <c r="C812" s="2438"/>
      <c r="D812" s="2438"/>
      <c r="E812" s="2438"/>
      <c r="F812" s="2438"/>
      <c r="G812" s="2438"/>
      <c r="H812" s="2438"/>
      <c r="I812" s="2438"/>
      <c r="J812" s="2438"/>
      <c r="K812" s="2438"/>
    </row>
    <row r="813" spans="1:11">
      <c r="A813" s="2438"/>
      <c r="B813" s="2438"/>
      <c r="C813" s="2438"/>
      <c r="D813" s="2438"/>
      <c r="E813" s="2438"/>
      <c r="F813" s="2438"/>
      <c r="G813" s="2438"/>
      <c r="H813" s="2438"/>
      <c r="I813" s="2438"/>
      <c r="J813" s="2438"/>
      <c r="K813" s="2438"/>
    </row>
    <row r="814" spans="1:11">
      <c r="A814" s="2438"/>
      <c r="B814" s="2438"/>
      <c r="C814" s="2438"/>
      <c r="D814" s="2438"/>
      <c r="E814" s="2438"/>
      <c r="F814" s="2438"/>
      <c r="G814" s="2438"/>
      <c r="H814" s="2438"/>
      <c r="I814" s="2438"/>
      <c r="J814" s="2438"/>
      <c r="K814" s="2438"/>
    </row>
    <row r="815" spans="1:11">
      <c r="A815" s="2438"/>
      <c r="B815" s="2438"/>
      <c r="C815" s="2438"/>
      <c r="D815" s="2438"/>
      <c r="E815" s="2438"/>
      <c r="F815" s="2438"/>
      <c r="G815" s="2438"/>
      <c r="H815" s="2438"/>
      <c r="I815" s="2438"/>
      <c r="J815" s="2438"/>
      <c r="K815" s="2438"/>
    </row>
    <row r="816" spans="1:11">
      <c r="A816" s="2438"/>
      <c r="B816" s="2438"/>
      <c r="C816" s="2438"/>
      <c r="D816" s="2438"/>
      <c r="E816" s="2438"/>
      <c r="F816" s="2438"/>
      <c r="G816" s="2438"/>
      <c r="H816" s="2438"/>
      <c r="I816" s="2438"/>
      <c r="J816" s="2438"/>
      <c r="K816" s="2438"/>
    </row>
    <row r="817" spans="1:11">
      <c r="A817" s="2438"/>
      <c r="B817" s="2438"/>
      <c r="C817" s="2438"/>
      <c r="D817" s="2438"/>
      <c r="E817" s="2438"/>
      <c r="F817" s="2438"/>
      <c r="G817" s="2438"/>
      <c r="H817" s="2438"/>
      <c r="I817" s="2438"/>
      <c r="J817" s="2438"/>
      <c r="K817" s="2438"/>
    </row>
    <row r="818" spans="1:11">
      <c r="A818" s="2438"/>
      <c r="B818" s="2438"/>
      <c r="C818" s="2438"/>
      <c r="D818" s="2438"/>
      <c r="E818" s="2438"/>
      <c r="F818" s="2438"/>
      <c r="G818" s="2438"/>
      <c r="H818" s="2438"/>
      <c r="I818" s="2438"/>
      <c r="J818" s="2438"/>
      <c r="K818" s="2438"/>
    </row>
    <row r="819" spans="1:11">
      <c r="A819" s="2438"/>
      <c r="B819" s="2438"/>
      <c r="C819" s="2438"/>
      <c r="D819" s="2438"/>
      <c r="E819" s="2438"/>
      <c r="F819" s="2438"/>
      <c r="G819" s="2438"/>
      <c r="H819" s="2438"/>
      <c r="I819" s="2438"/>
      <c r="J819" s="2438"/>
      <c r="K819" s="2438"/>
    </row>
    <row r="820" spans="1:11">
      <c r="A820" s="2438"/>
      <c r="B820" s="2438"/>
      <c r="C820" s="2438"/>
      <c r="D820" s="2438"/>
      <c r="E820" s="2438"/>
      <c r="F820" s="2438"/>
      <c r="G820" s="2438"/>
      <c r="H820" s="2438"/>
      <c r="I820" s="2438"/>
      <c r="J820" s="2438"/>
      <c r="K820" s="2438"/>
    </row>
    <row r="821" spans="1:11">
      <c r="A821" s="2438"/>
      <c r="B821" s="2438"/>
      <c r="C821" s="2438"/>
      <c r="D821" s="2438"/>
      <c r="E821" s="2438"/>
      <c r="F821" s="2438"/>
      <c r="G821" s="2438"/>
      <c r="H821" s="2438"/>
      <c r="I821" s="2438"/>
      <c r="J821" s="2438"/>
      <c r="K821" s="2438"/>
    </row>
    <row r="822" spans="1:11">
      <c r="A822" s="2438"/>
      <c r="B822" s="2438"/>
      <c r="C822" s="2438"/>
      <c r="D822" s="2438"/>
      <c r="E822" s="2438"/>
      <c r="F822" s="2438"/>
      <c r="G822" s="2438"/>
      <c r="H822" s="2438"/>
      <c r="I822" s="2438"/>
      <c r="J822" s="2438"/>
      <c r="K822" s="2438"/>
    </row>
    <row r="823" spans="1:11">
      <c r="A823" s="2438"/>
      <c r="B823" s="2438"/>
      <c r="C823" s="2438"/>
      <c r="D823" s="2438"/>
      <c r="E823" s="2438"/>
      <c r="F823" s="2438"/>
      <c r="G823" s="2438"/>
      <c r="H823" s="2438"/>
      <c r="I823" s="2438"/>
      <c r="J823" s="2438"/>
      <c r="K823" s="2438"/>
    </row>
    <row r="824" spans="1:11">
      <c r="A824" s="2438"/>
      <c r="B824" s="2438"/>
      <c r="C824" s="2438"/>
      <c r="D824" s="2438"/>
      <c r="E824" s="2438"/>
      <c r="F824" s="2438"/>
      <c r="G824" s="2438"/>
      <c r="H824" s="2438"/>
      <c r="I824" s="2438"/>
      <c r="J824" s="2438"/>
      <c r="K824" s="2438"/>
    </row>
    <row r="825" spans="1:11">
      <c r="A825" s="2438"/>
      <c r="B825" s="2438"/>
      <c r="C825" s="2438"/>
      <c r="D825" s="2438"/>
      <c r="E825" s="2438"/>
      <c r="F825" s="2438"/>
      <c r="G825" s="2438"/>
      <c r="H825" s="2438"/>
      <c r="I825" s="2438"/>
      <c r="J825" s="2438"/>
      <c r="K825" s="2438"/>
    </row>
    <row r="826" spans="1:11">
      <c r="A826" s="2438"/>
      <c r="B826" s="2438"/>
      <c r="C826" s="2438"/>
      <c r="D826" s="2438"/>
      <c r="E826" s="2438"/>
      <c r="F826" s="2438"/>
      <c r="G826" s="2438"/>
      <c r="H826" s="2438"/>
      <c r="I826" s="2438"/>
      <c r="J826" s="2438"/>
      <c r="K826" s="2438"/>
    </row>
    <row r="827" spans="1:11">
      <c r="A827" s="2438"/>
      <c r="B827" s="2438"/>
      <c r="C827" s="2438"/>
      <c r="D827" s="2438"/>
      <c r="E827" s="2438"/>
      <c r="F827" s="2438"/>
      <c r="G827" s="2438"/>
      <c r="H827" s="2438"/>
      <c r="I827" s="2438"/>
      <c r="J827" s="2438"/>
      <c r="K827" s="2438"/>
    </row>
    <row r="828" spans="1:11">
      <c r="A828" s="2438"/>
      <c r="B828" s="2438"/>
      <c r="C828" s="2438"/>
      <c r="D828" s="2438"/>
      <c r="E828" s="2438"/>
      <c r="F828" s="2438"/>
      <c r="G828" s="2438"/>
      <c r="H828" s="2438"/>
      <c r="I828" s="2438"/>
      <c r="J828" s="2438"/>
      <c r="K828" s="2438"/>
    </row>
    <row r="829" spans="1:11">
      <c r="A829" s="2438"/>
      <c r="B829" s="2438"/>
      <c r="C829" s="2438"/>
      <c r="D829" s="2438"/>
      <c r="E829" s="2438"/>
      <c r="F829" s="2438"/>
      <c r="G829" s="2438"/>
      <c r="H829" s="2438"/>
      <c r="I829" s="2438"/>
      <c r="J829" s="2438"/>
      <c r="K829" s="2438"/>
    </row>
    <row r="830" spans="1:11">
      <c r="A830" s="2438"/>
      <c r="B830" s="2438"/>
      <c r="C830" s="2438"/>
      <c r="D830" s="2438"/>
      <c r="E830" s="2438"/>
      <c r="F830" s="2438"/>
      <c r="G830" s="2438"/>
      <c r="H830" s="2438"/>
      <c r="I830" s="2438"/>
      <c r="J830" s="2438"/>
      <c r="K830" s="2438"/>
    </row>
    <row r="831" spans="1:11">
      <c r="A831" s="2438"/>
      <c r="B831" s="2438"/>
      <c r="C831" s="2438"/>
      <c r="D831" s="2438"/>
      <c r="E831" s="2438"/>
      <c r="F831" s="2438"/>
      <c r="G831" s="2438"/>
      <c r="H831" s="2438"/>
      <c r="I831" s="2438"/>
      <c r="J831" s="2438"/>
      <c r="K831" s="2438"/>
    </row>
    <row r="832" spans="1:11">
      <c r="A832" s="2438"/>
      <c r="B832" s="2438"/>
      <c r="C832" s="2438"/>
      <c r="D832" s="2438"/>
      <c r="E832" s="2438"/>
      <c r="F832" s="2438"/>
      <c r="G832" s="2438"/>
      <c r="H832" s="2438"/>
      <c r="I832" s="2438"/>
      <c r="J832" s="2438"/>
      <c r="K832" s="2438"/>
    </row>
    <row r="833" spans="1:11">
      <c r="A833" s="2438"/>
      <c r="B833" s="2438"/>
      <c r="C833" s="2438"/>
      <c r="D833" s="2438"/>
      <c r="E833" s="2438"/>
      <c r="F833" s="2438"/>
      <c r="G833" s="2438"/>
      <c r="H833" s="2438"/>
      <c r="I833" s="2438"/>
      <c r="J833" s="2438"/>
      <c r="K833" s="2438"/>
    </row>
    <row r="834" spans="1:11">
      <c r="A834" s="2438"/>
      <c r="B834" s="2438"/>
      <c r="C834" s="2438"/>
      <c r="D834" s="2438"/>
      <c r="E834" s="2438"/>
      <c r="F834" s="2438"/>
      <c r="G834" s="2438"/>
      <c r="H834" s="2438"/>
      <c r="I834" s="2438"/>
      <c r="J834" s="2438"/>
      <c r="K834" s="2438"/>
    </row>
    <row r="835" spans="1:11">
      <c r="A835" s="2438"/>
      <c r="B835" s="2438"/>
      <c r="C835" s="2438"/>
      <c r="D835" s="2438"/>
      <c r="E835" s="2438"/>
      <c r="F835" s="2438"/>
      <c r="G835" s="2438"/>
      <c r="H835" s="2438"/>
      <c r="I835" s="2438"/>
      <c r="J835" s="2438"/>
      <c r="K835" s="2438"/>
    </row>
    <row r="836" spans="1:11">
      <c r="A836" s="2438"/>
      <c r="B836" s="2438"/>
      <c r="C836" s="2438"/>
      <c r="D836" s="2438"/>
      <c r="E836" s="2438"/>
      <c r="F836" s="2438"/>
      <c r="G836" s="2438"/>
      <c r="H836" s="2438"/>
      <c r="I836" s="2438"/>
      <c r="J836" s="2438"/>
      <c r="K836" s="2438"/>
    </row>
    <row r="837" spans="1:11">
      <c r="A837" s="2438"/>
      <c r="B837" s="2438"/>
      <c r="C837" s="2438"/>
      <c r="D837" s="2438"/>
      <c r="E837" s="2438"/>
      <c r="F837" s="2438"/>
      <c r="G837" s="2438"/>
      <c r="H837" s="2438"/>
      <c r="I837" s="2438"/>
      <c r="J837" s="2438"/>
      <c r="K837" s="2438"/>
    </row>
    <row r="838" spans="1:11">
      <c r="A838" s="2438"/>
      <c r="B838" s="2438"/>
      <c r="C838" s="2438"/>
      <c r="D838" s="2438"/>
      <c r="E838" s="2438"/>
      <c r="F838" s="2438"/>
      <c r="G838" s="2438"/>
      <c r="H838" s="2438"/>
      <c r="I838" s="2438"/>
      <c r="J838" s="2438"/>
      <c r="K838" s="2438"/>
    </row>
    <row r="839" spans="1:11">
      <c r="A839" s="2438"/>
      <c r="B839" s="2438"/>
      <c r="C839" s="2438"/>
      <c r="D839" s="2438"/>
      <c r="E839" s="2438"/>
      <c r="F839" s="2438"/>
      <c r="G839" s="2438"/>
      <c r="H839" s="2438"/>
      <c r="I839" s="2438"/>
      <c r="J839" s="2438"/>
      <c r="K839" s="2438"/>
    </row>
    <row r="840" spans="1:11">
      <c r="A840" s="2438"/>
      <c r="B840" s="2438"/>
      <c r="C840" s="2438"/>
      <c r="D840" s="2438"/>
      <c r="E840" s="2438"/>
      <c r="F840" s="2438"/>
      <c r="G840" s="2438"/>
      <c r="H840" s="2438"/>
      <c r="I840" s="2438"/>
      <c r="J840" s="2438"/>
      <c r="K840" s="2438"/>
    </row>
    <row r="841" spans="1:11">
      <c r="A841" s="2438"/>
      <c r="B841" s="2438"/>
      <c r="C841" s="2438"/>
      <c r="D841" s="2438"/>
      <c r="E841" s="2438"/>
      <c r="F841" s="2438"/>
      <c r="G841" s="2438"/>
      <c r="H841" s="2438"/>
      <c r="I841" s="2438"/>
      <c r="J841" s="2438"/>
      <c r="K841" s="2438"/>
    </row>
    <row r="842" spans="1:11">
      <c r="A842" s="2438"/>
      <c r="B842" s="2438"/>
      <c r="C842" s="2438"/>
      <c r="D842" s="2438"/>
      <c r="E842" s="2438"/>
      <c r="F842" s="2438"/>
      <c r="G842" s="2438"/>
      <c r="H842" s="2438"/>
      <c r="I842" s="2438"/>
      <c r="J842" s="2438"/>
      <c r="K842" s="2438"/>
    </row>
    <row r="843" spans="1:11">
      <c r="A843" s="2438"/>
      <c r="B843" s="2438"/>
      <c r="C843" s="2438"/>
      <c r="D843" s="2438"/>
      <c r="E843" s="2438"/>
      <c r="F843" s="2438"/>
      <c r="G843" s="2438"/>
      <c r="H843" s="2438"/>
      <c r="I843" s="2438"/>
      <c r="J843" s="2438"/>
      <c r="K843" s="2438"/>
    </row>
    <row r="844" spans="1:11">
      <c r="A844" s="2438"/>
      <c r="B844" s="2438"/>
      <c r="C844" s="2438"/>
      <c r="D844" s="2438"/>
      <c r="E844" s="2438"/>
      <c r="F844" s="2438"/>
      <c r="G844" s="2438"/>
      <c r="H844" s="2438"/>
      <c r="I844" s="2438"/>
      <c r="J844" s="2438"/>
      <c r="K844" s="2438"/>
    </row>
    <row r="845" spans="1:11">
      <c r="A845" s="2438"/>
      <c r="B845" s="2438"/>
      <c r="C845" s="2438"/>
      <c r="D845" s="2438"/>
      <c r="E845" s="2438"/>
      <c r="F845" s="2438"/>
      <c r="G845" s="2438"/>
      <c r="H845" s="2438"/>
      <c r="I845" s="2438"/>
      <c r="J845" s="2438"/>
      <c r="K845" s="2438"/>
    </row>
    <row r="846" spans="1:11">
      <c r="A846" s="2438"/>
      <c r="B846" s="2438"/>
      <c r="C846" s="2438"/>
      <c r="D846" s="2438"/>
      <c r="E846" s="2438"/>
      <c r="F846" s="2438"/>
      <c r="G846" s="2438"/>
      <c r="H846" s="2438"/>
      <c r="I846" s="2438"/>
      <c r="J846" s="2438"/>
      <c r="K846" s="2438"/>
    </row>
    <row r="847" spans="1:11">
      <c r="A847" s="2438"/>
      <c r="B847" s="2438"/>
      <c r="C847" s="2438"/>
      <c r="D847" s="2438"/>
      <c r="E847" s="2438"/>
      <c r="F847" s="2438"/>
      <c r="G847" s="2438"/>
      <c r="H847" s="2438"/>
      <c r="I847" s="2438"/>
      <c r="J847" s="2438"/>
      <c r="K847" s="2438"/>
    </row>
    <row r="848" spans="1:11">
      <c r="A848" s="2438"/>
      <c r="B848" s="2438"/>
      <c r="C848" s="2438"/>
      <c r="D848" s="2438"/>
      <c r="E848" s="2438"/>
      <c r="F848" s="2438"/>
      <c r="G848" s="2438"/>
      <c r="H848" s="2438"/>
      <c r="I848" s="2438"/>
      <c r="J848" s="2438"/>
      <c r="K848" s="2438"/>
    </row>
    <row r="849" spans="1:11">
      <c r="A849" s="2438"/>
      <c r="B849" s="2438"/>
      <c r="C849" s="2438"/>
      <c r="D849" s="2438"/>
      <c r="E849" s="2438"/>
      <c r="F849" s="2438"/>
      <c r="G849" s="2438"/>
      <c r="H849" s="2438"/>
      <c r="I849" s="2438"/>
      <c r="J849" s="2438"/>
      <c r="K849" s="2438"/>
    </row>
    <row r="850" spans="1:11">
      <c r="A850" s="2438"/>
      <c r="B850" s="2438"/>
      <c r="C850" s="2438"/>
      <c r="D850" s="2438"/>
      <c r="E850" s="2438"/>
      <c r="F850" s="2438"/>
      <c r="G850" s="2438"/>
      <c r="H850" s="2438"/>
      <c r="I850" s="2438"/>
      <c r="J850" s="2438"/>
      <c r="K850" s="2438"/>
    </row>
    <row r="851" spans="1:11">
      <c r="A851" s="2438"/>
      <c r="B851" s="2438"/>
      <c r="C851" s="2438"/>
      <c r="D851" s="2438"/>
      <c r="E851" s="2438"/>
      <c r="F851" s="2438"/>
      <c r="G851" s="2438"/>
      <c r="H851" s="2438"/>
      <c r="I851" s="2438"/>
      <c r="J851" s="2438"/>
      <c r="K851" s="2438"/>
    </row>
    <row r="852" spans="1:11">
      <c r="A852" s="2438"/>
      <c r="B852" s="2438"/>
      <c r="C852" s="2438"/>
      <c r="D852" s="2438"/>
      <c r="E852" s="2438"/>
      <c r="F852" s="2438"/>
      <c r="G852" s="2438"/>
      <c r="H852" s="2438"/>
      <c r="I852" s="2438"/>
      <c r="J852" s="2438"/>
      <c r="K852" s="2438"/>
    </row>
    <row r="853" spans="1:11">
      <c r="A853" s="2438"/>
      <c r="B853" s="2438"/>
      <c r="C853" s="2438"/>
      <c r="D853" s="2438"/>
      <c r="E853" s="2438"/>
      <c r="F853" s="2438"/>
      <c r="G853" s="2438"/>
      <c r="H853" s="2438"/>
      <c r="I853" s="2438"/>
      <c r="J853" s="2438"/>
      <c r="K853" s="2438"/>
    </row>
    <row r="854" spans="1:11">
      <c r="A854" s="2438"/>
      <c r="B854" s="2438"/>
      <c r="C854" s="2438"/>
      <c r="D854" s="2438"/>
      <c r="E854" s="2438"/>
      <c r="F854" s="2438"/>
      <c r="G854" s="2438"/>
      <c r="H854" s="2438"/>
      <c r="I854" s="2438"/>
      <c r="J854" s="2438"/>
      <c r="K854" s="2438"/>
    </row>
    <row r="855" spans="1:11">
      <c r="A855" s="2438"/>
      <c r="B855" s="2438"/>
      <c r="C855" s="2438"/>
      <c r="D855" s="2438"/>
      <c r="E855" s="2438"/>
      <c r="F855" s="2438"/>
      <c r="G855" s="2438"/>
      <c r="H855" s="2438"/>
      <c r="I855" s="2438"/>
      <c r="J855" s="2438"/>
      <c r="K855" s="2438"/>
    </row>
    <row r="856" spans="1:11">
      <c r="A856" s="2438"/>
      <c r="B856" s="2438"/>
      <c r="C856" s="2438"/>
      <c r="D856" s="2438"/>
      <c r="E856" s="2438"/>
      <c r="F856" s="2438"/>
      <c r="G856" s="2438"/>
      <c r="H856" s="2438"/>
      <c r="I856" s="2438"/>
      <c r="J856" s="2438"/>
      <c r="K856" s="2438"/>
    </row>
    <row r="857" spans="1:11">
      <c r="A857" s="2438"/>
      <c r="B857" s="2438"/>
      <c r="C857" s="2438"/>
      <c r="D857" s="2438"/>
      <c r="E857" s="2438"/>
      <c r="F857" s="2438"/>
      <c r="G857" s="2438"/>
      <c r="H857" s="2438"/>
      <c r="I857" s="2438"/>
      <c r="J857" s="2438"/>
      <c r="K857" s="2438"/>
    </row>
    <row r="858" spans="1:11">
      <c r="A858" s="2438"/>
      <c r="B858" s="2438"/>
      <c r="C858" s="2438"/>
      <c r="D858" s="2438"/>
      <c r="E858" s="2438"/>
      <c r="F858" s="2438"/>
      <c r="G858" s="2438"/>
      <c r="H858" s="2438"/>
      <c r="I858" s="2438"/>
      <c r="J858" s="2438"/>
      <c r="K858" s="2438"/>
    </row>
    <row r="859" spans="1:11">
      <c r="A859" s="2438"/>
      <c r="B859" s="2438"/>
      <c r="C859" s="2438"/>
      <c r="D859" s="2438"/>
      <c r="E859" s="2438"/>
      <c r="F859" s="2438"/>
      <c r="G859" s="2438"/>
      <c r="H859" s="2438"/>
      <c r="I859" s="2438"/>
      <c r="J859" s="2438"/>
      <c r="K859" s="2438"/>
    </row>
    <row r="860" spans="1:11">
      <c r="A860" s="2438"/>
      <c r="B860" s="2438"/>
      <c r="C860" s="2438"/>
      <c r="D860" s="2438"/>
      <c r="E860" s="2438"/>
      <c r="F860" s="2438"/>
      <c r="G860" s="2438"/>
      <c r="H860" s="2438"/>
      <c r="I860" s="2438"/>
      <c r="J860" s="2438"/>
      <c r="K860" s="2438"/>
    </row>
    <row r="861" spans="1:11">
      <c r="A861" s="2438"/>
      <c r="B861" s="2438"/>
      <c r="C861" s="2438"/>
      <c r="D861" s="2438"/>
      <c r="E861" s="2438"/>
      <c r="F861" s="2438"/>
      <c r="G861" s="2438"/>
      <c r="H861" s="2438"/>
      <c r="I861" s="2438"/>
      <c r="J861" s="2438"/>
      <c r="K861" s="2438"/>
    </row>
    <row r="862" spans="1:11">
      <c r="A862" s="2438"/>
      <c r="B862" s="2438"/>
      <c r="C862" s="2438"/>
      <c r="D862" s="2438"/>
      <c r="E862" s="2438"/>
      <c r="F862" s="2438"/>
      <c r="G862" s="2438"/>
      <c r="H862" s="2438"/>
      <c r="I862" s="2438"/>
      <c r="J862" s="2438"/>
      <c r="K862" s="2438"/>
    </row>
    <row r="863" spans="1:11">
      <c r="A863" s="2438"/>
      <c r="B863" s="2438"/>
      <c r="C863" s="2438"/>
      <c r="D863" s="2438"/>
      <c r="E863" s="2438"/>
      <c r="F863" s="2438"/>
      <c r="G863" s="2438"/>
      <c r="H863" s="2438"/>
      <c r="I863" s="2438"/>
      <c r="J863" s="2438"/>
      <c r="K863" s="2438"/>
    </row>
    <row r="864" spans="1:11">
      <c r="A864" s="2438"/>
      <c r="B864" s="2438"/>
      <c r="C864" s="2438"/>
      <c r="D864" s="2438"/>
      <c r="E864" s="2438"/>
      <c r="F864" s="2438"/>
      <c r="G864" s="2438"/>
      <c r="H864" s="2438"/>
      <c r="I864" s="2438"/>
      <c r="J864" s="2438"/>
      <c r="K864" s="2438"/>
    </row>
    <row r="865" spans="1:11">
      <c r="A865" s="2438"/>
      <c r="B865" s="2438"/>
      <c r="C865" s="2438"/>
      <c r="D865" s="2438"/>
      <c r="E865" s="2438"/>
      <c r="F865" s="2438"/>
      <c r="G865" s="2438"/>
      <c r="H865" s="2438"/>
      <c r="I865" s="2438"/>
      <c r="J865" s="2438"/>
      <c r="K865" s="2438"/>
    </row>
    <row r="866" spans="1:11">
      <c r="A866" s="2438"/>
      <c r="B866" s="2438"/>
      <c r="C866" s="2438"/>
      <c r="D866" s="2438"/>
      <c r="E866" s="2438"/>
      <c r="F866" s="2438"/>
      <c r="G866" s="2438"/>
      <c r="H866" s="2438"/>
      <c r="I866" s="2438"/>
      <c r="J866" s="2438"/>
      <c r="K866" s="2438"/>
    </row>
    <row r="867" spans="1:11">
      <c r="A867" s="2438"/>
      <c r="B867" s="2438"/>
      <c r="C867" s="2438"/>
      <c r="D867" s="2438"/>
      <c r="E867" s="2438"/>
      <c r="F867" s="2438"/>
      <c r="G867" s="2438"/>
      <c r="H867" s="2438"/>
      <c r="I867" s="2438"/>
      <c r="J867" s="2438"/>
      <c r="K867" s="2438"/>
    </row>
    <row r="868" spans="1:11">
      <c r="A868" s="2438"/>
      <c r="B868" s="2438"/>
      <c r="C868" s="2438"/>
      <c r="D868" s="2438"/>
      <c r="E868" s="2438"/>
      <c r="F868" s="2438"/>
      <c r="G868" s="2438"/>
      <c r="H868" s="2438"/>
      <c r="I868" s="2438"/>
      <c r="J868" s="2438"/>
      <c r="K868" s="2438"/>
    </row>
    <row r="869" spans="1:11">
      <c r="A869" s="2438"/>
      <c r="B869" s="2438"/>
      <c r="C869" s="2438"/>
      <c r="D869" s="2438"/>
      <c r="E869" s="2438"/>
      <c r="F869" s="2438"/>
      <c r="G869" s="2438"/>
      <c r="H869" s="2438"/>
      <c r="I869" s="2438"/>
      <c r="J869" s="2438"/>
      <c r="K869" s="2438"/>
    </row>
    <row r="870" spans="1:11">
      <c r="A870" s="2438"/>
      <c r="B870" s="2438"/>
      <c r="C870" s="2438"/>
      <c r="D870" s="2438"/>
      <c r="E870" s="2438"/>
      <c r="F870" s="2438"/>
      <c r="G870" s="2438"/>
      <c r="H870" s="2438"/>
      <c r="I870" s="2438"/>
      <c r="J870" s="2438"/>
      <c r="K870" s="2438"/>
    </row>
    <row r="871" spans="1:11">
      <c r="A871" s="2438"/>
      <c r="B871" s="2438"/>
      <c r="C871" s="2438"/>
      <c r="D871" s="2438"/>
      <c r="E871" s="2438"/>
      <c r="F871" s="2438"/>
      <c r="G871" s="2438"/>
      <c r="H871" s="2438"/>
      <c r="I871" s="2438"/>
      <c r="J871" s="2438"/>
      <c r="K871" s="2438"/>
    </row>
    <row r="872" spans="1:11">
      <c r="A872" s="2438"/>
      <c r="B872" s="2438"/>
      <c r="C872" s="2438"/>
      <c r="D872" s="2438"/>
      <c r="E872" s="2438"/>
      <c r="F872" s="2438"/>
      <c r="G872" s="2438"/>
      <c r="H872" s="2438"/>
      <c r="I872" s="2438"/>
      <c r="J872" s="2438"/>
      <c r="K872" s="2438"/>
    </row>
    <row r="873" spans="1:11">
      <c r="A873" s="2438"/>
      <c r="B873" s="2438"/>
      <c r="C873" s="2438"/>
      <c r="D873" s="2438"/>
      <c r="E873" s="2438"/>
      <c r="F873" s="2438"/>
      <c r="G873" s="2438"/>
      <c r="H873" s="2438"/>
      <c r="I873" s="2438"/>
      <c r="J873" s="2438"/>
      <c r="K873" s="2438"/>
    </row>
    <row r="874" spans="1:11">
      <c r="A874" s="2438"/>
      <c r="B874" s="2438"/>
      <c r="C874" s="2438"/>
      <c r="D874" s="2438"/>
      <c r="E874" s="2438"/>
      <c r="F874" s="2438"/>
      <c r="G874" s="2438"/>
      <c r="H874" s="2438"/>
      <c r="I874" s="2438"/>
      <c r="J874" s="2438"/>
      <c r="K874" s="2438"/>
    </row>
    <row r="875" spans="1:11">
      <c r="A875" s="2438"/>
      <c r="B875" s="2438"/>
      <c r="C875" s="2438"/>
      <c r="D875" s="2438"/>
      <c r="E875" s="2438"/>
      <c r="F875" s="2438"/>
      <c r="G875" s="2438"/>
      <c r="H875" s="2438"/>
      <c r="I875" s="2438"/>
      <c r="J875" s="2438"/>
      <c r="K875" s="2438"/>
    </row>
    <row r="876" spans="1:11">
      <c r="A876" s="2438"/>
      <c r="B876" s="2438"/>
      <c r="C876" s="2438"/>
      <c r="D876" s="2438"/>
      <c r="E876" s="2438"/>
      <c r="F876" s="2438"/>
      <c r="G876" s="2438"/>
      <c r="H876" s="2438"/>
      <c r="I876" s="2438"/>
      <c r="J876" s="2438"/>
      <c r="K876" s="2438"/>
    </row>
    <row r="877" spans="1:11">
      <c r="A877" s="2438"/>
      <c r="B877" s="2438"/>
      <c r="C877" s="2438"/>
      <c r="D877" s="2438"/>
      <c r="E877" s="2438"/>
      <c r="F877" s="2438"/>
      <c r="G877" s="2438"/>
      <c r="H877" s="2438"/>
      <c r="I877" s="2438"/>
      <c r="J877" s="2438"/>
      <c r="K877" s="2438"/>
    </row>
    <row r="878" spans="1:11">
      <c r="A878" s="2438"/>
      <c r="B878" s="2438"/>
      <c r="C878" s="2438"/>
      <c r="D878" s="2438"/>
      <c r="E878" s="2438"/>
      <c r="F878" s="2438"/>
      <c r="G878" s="2438"/>
      <c r="H878" s="2438"/>
      <c r="I878" s="2438"/>
      <c r="J878" s="2438"/>
      <c r="K878" s="2438"/>
    </row>
    <row r="879" spans="1:11">
      <c r="A879" s="2438"/>
      <c r="B879" s="2438"/>
      <c r="C879" s="2438"/>
      <c r="D879" s="2438"/>
      <c r="E879" s="2438"/>
      <c r="F879" s="2438"/>
      <c r="G879" s="2438"/>
      <c r="H879" s="2438"/>
      <c r="I879" s="2438"/>
      <c r="J879" s="2438"/>
      <c r="K879" s="2438"/>
    </row>
    <row r="880" spans="1:11">
      <c r="A880" s="2438"/>
      <c r="B880" s="2438"/>
      <c r="C880" s="2438"/>
      <c r="D880" s="2438"/>
      <c r="E880" s="2438"/>
      <c r="F880" s="2438"/>
      <c r="G880" s="2438"/>
      <c r="H880" s="2438"/>
      <c r="I880" s="2438"/>
      <c r="J880" s="2438"/>
      <c r="K880" s="2438"/>
    </row>
    <row r="881" spans="1:11">
      <c r="A881" s="2438"/>
      <c r="B881" s="2438"/>
      <c r="C881" s="2438"/>
      <c r="D881" s="2438"/>
      <c r="E881" s="2438"/>
      <c r="F881" s="2438"/>
      <c r="G881" s="2438"/>
      <c r="H881" s="2438"/>
      <c r="I881" s="2438"/>
      <c r="J881" s="2438"/>
      <c r="K881" s="2438"/>
    </row>
    <row r="882" spans="1:11">
      <c r="A882" s="2438"/>
      <c r="B882" s="2438"/>
      <c r="C882" s="2438"/>
      <c r="D882" s="2438"/>
      <c r="E882" s="2438"/>
      <c r="F882" s="2438"/>
      <c r="G882" s="2438"/>
      <c r="H882" s="2438"/>
      <c r="I882" s="2438"/>
      <c r="J882" s="2438"/>
      <c r="K882" s="2438"/>
    </row>
    <row r="883" spans="1:11">
      <c r="A883" s="2438"/>
      <c r="B883" s="2438"/>
      <c r="C883" s="2438"/>
      <c r="D883" s="2438"/>
      <c r="E883" s="2438"/>
      <c r="F883" s="2438"/>
      <c r="G883" s="2438"/>
      <c r="H883" s="2438"/>
      <c r="I883" s="2438"/>
      <c r="J883" s="2438"/>
      <c r="K883" s="2438"/>
    </row>
    <row r="884" spans="1:11">
      <c r="A884" s="2438"/>
      <c r="B884" s="2438"/>
      <c r="C884" s="2438"/>
      <c r="D884" s="2438"/>
      <c r="E884" s="2438"/>
      <c r="F884" s="2438"/>
      <c r="G884" s="2438"/>
      <c r="H884" s="2438"/>
      <c r="I884" s="2438"/>
      <c r="J884" s="2438"/>
      <c r="K884" s="2438"/>
    </row>
    <row r="885" spans="1:11">
      <c r="A885" s="2438"/>
      <c r="B885" s="2438"/>
      <c r="C885" s="2438"/>
      <c r="D885" s="2438"/>
      <c r="E885" s="2438"/>
      <c r="F885" s="2438"/>
      <c r="G885" s="2438"/>
      <c r="H885" s="2438"/>
      <c r="I885" s="2438"/>
      <c r="J885" s="2438"/>
      <c r="K885" s="2438"/>
    </row>
    <row r="886" spans="1:11">
      <c r="A886" s="2438"/>
      <c r="B886" s="2438"/>
      <c r="C886" s="2438"/>
      <c r="D886" s="2438"/>
      <c r="E886" s="2438"/>
      <c r="F886" s="2438"/>
      <c r="G886" s="2438"/>
      <c r="H886" s="2438"/>
      <c r="I886" s="2438"/>
      <c r="J886" s="2438"/>
      <c r="K886" s="2438"/>
    </row>
    <row r="887" spans="1:11">
      <c r="A887" s="2438"/>
      <c r="B887" s="2438"/>
      <c r="C887" s="2438"/>
      <c r="D887" s="2438"/>
      <c r="E887" s="2438"/>
      <c r="F887" s="2438"/>
      <c r="G887" s="2438"/>
      <c r="H887" s="2438"/>
      <c r="I887" s="2438"/>
      <c r="J887" s="2438"/>
      <c r="K887" s="2438"/>
    </row>
    <row r="888" spans="1:11">
      <c r="A888" s="2438"/>
      <c r="B888" s="2438"/>
      <c r="C888" s="2438"/>
      <c r="D888" s="2438"/>
      <c r="E888" s="2438"/>
      <c r="F888" s="2438"/>
      <c r="G888" s="2438"/>
      <c r="H888" s="2438"/>
      <c r="I888" s="2438"/>
      <c r="J888" s="2438"/>
      <c r="K888" s="2438"/>
    </row>
    <row r="889" spans="1:11">
      <c r="A889" s="2438"/>
      <c r="B889" s="2438"/>
      <c r="C889" s="2438"/>
      <c r="D889" s="2438"/>
      <c r="E889" s="2438"/>
      <c r="F889" s="2438"/>
      <c r="G889" s="2438"/>
      <c r="H889" s="2438"/>
      <c r="I889" s="2438"/>
      <c r="J889" s="2438"/>
      <c r="K889" s="2438"/>
    </row>
    <row r="890" spans="1:11">
      <c r="A890" s="2438"/>
      <c r="B890" s="2438"/>
      <c r="C890" s="2438"/>
      <c r="D890" s="2438"/>
      <c r="E890" s="2438"/>
      <c r="F890" s="2438"/>
      <c r="G890" s="2438"/>
      <c r="H890" s="2438"/>
      <c r="I890" s="2438"/>
      <c r="J890" s="2438"/>
      <c r="K890" s="2438"/>
    </row>
    <row r="891" spans="1:11">
      <c r="A891" s="2438"/>
      <c r="B891" s="2438"/>
      <c r="C891" s="2438"/>
      <c r="D891" s="2438"/>
      <c r="E891" s="2438"/>
      <c r="F891" s="2438"/>
      <c r="G891" s="2438"/>
      <c r="H891" s="2438"/>
      <c r="I891" s="2438"/>
      <c r="J891" s="2438"/>
      <c r="K891" s="2438"/>
    </row>
    <row r="892" spans="1:11">
      <c r="A892" s="2438"/>
      <c r="B892" s="2438"/>
      <c r="C892" s="2438"/>
      <c r="D892" s="2438"/>
      <c r="E892" s="2438"/>
      <c r="F892" s="2438"/>
      <c r="G892" s="2438"/>
      <c r="H892" s="2438"/>
      <c r="I892" s="2438"/>
      <c r="J892" s="2438"/>
      <c r="K892" s="2438"/>
    </row>
    <row r="893" spans="1:11">
      <c r="A893" s="2438"/>
      <c r="B893" s="2438"/>
      <c r="C893" s="2438"/>
      <c r="D893" s="2438"/>
      <c r="E893" s="2438"/>
      <c r="F893" s="2438"/>
      <c r="G893" s="2438"/>
      <c r="H893" s="2438"/>
      <c r="I893" s="2438"/>
      <c r="J893" s="2438"/>
      <c r="K893" s="2438"/>
    </row>
    <row r="894" spans="1:11">
      <c r="A894" s="2438"/>
      <c r="B894" s="2438"/>
      <c r="C894" s="2438"/>
      <c r="D894" s="2438"/>
      <c r="E894" s="2438"/>
      <c r="F894" s="2438"/>
      <c r="G894" s="2438"/>
      <c r="H894" s="2438"/>
      <c r="I894" s="2438"/>
      <c r="J894" s="2438"/>
      <c r="K894" s="2438"/>
    </row>
    <row r="895" spans="1:11">
      <c r="A895" s="2438"/>
      <c r="B895" s="2438"/>
      <c r="C895" s="2438"/>
      <c r="D895" s="2438"/>
      <c r="E895" s="2438"/>
      <c r="F895" s="2438"/>
      <c r="G895" s="2438"/>
      <c r="H895" s="2438"/>
      <c r="I895" s="2438"/>
      <c r="J895" s="2438"/>
      <c r="K895" s="2438"/>
    </row>
    <row r="896" spans="1:11">
      <c r="A896" s="2438"/>
      <c r="B896" s="2438"/>
      <c r="C896" s="2438"/>
      <c r="D896" s="2438"/>
      <c r="E896" s="2438"/>
      <c r="F896" s="2438"/>
      <c r="G896" s="2438"/>
      <c r="H896" s="2438"/>
      <c r="I896" s="2438"/>
      <c r="J896" s="2438"/>
      <c r="K896" s="2438"/>
    </row>
    <row r="897" spans="1:11">
      <c r="A897" s="2438"/>
      <c r="B897" s="2438"/>
      <c r="C897" s="2438"/>
      <c r="D897" s="2438"/>
      <c r="E897" s="2438"/>
      <c r="F897" s="2438"/>
      <c r="G897" s="2438"/>
      <c r="H897" s="2438"/>
      <c r="I897" s="2438"/>
      <c r="J897" s="2438"/>
      <c r="K897" s="2438"/>
    </row>
    <row r="898" spans="1:11">
      <c r="A898" s="2438"/>
      <c r="B898" s="2438"/>
      <c r="C898" s="2438"/>
      <c r="D898" s="2438"/>
      <c r="E898" s="2438"/>
      <c r="F898" s="2438"/>
      <c r="G898" s="2438"/>
      <c r="H898" s="2438"/>
      <c r="I898" s="2438"/>
      <c r="J898" s="2438"/>
      <c r="K898" s="2438"/>
    </row>
    <row r="899" spans="1:11">
      <c r="A899" s="2438"/>
      <c r="B899" s="2438"/>
      <c r="C899" s="2438"/>
      <c r="D899" s="2438"/>
      <c r="E899" s="2438"/>
      <c r="F899" s="2438"/>
      <c r="G899" s="2438"/>
      <c r="H899" s="2438"/>
      <c r="I899" s="2438"/>
      <c r="J899" s="2438"/>
      <c r="K899" s="2438"/>
    </row>
    <row r="900" spans="1:11">
      <c r="A900" s="2438"/>
      <c r="B900" s="2438"/>
      <c r="C900" s="2438"/>
      <c r="D900" s="2438"/>
      <c r="E900" s="2438"/>
      <c r="F900" s="2438"/>
      <c r="G900" s="2438"/>
      <c r="H900" s="2438"/>
      <c r="I900" s="2438"/>
      <c r="J900" s="2438"/>
      <c r="K900" s="2438"/>
    </row>
    <row r="901" spans="1:11">
      <c r="A901" s="2438"/>
      <c r="B901" s="2438"/>
      <c r="C901" s="2438"/>
      <c r="D901" s="2438"/>
      <c r="E901" s="2438"/>
      <c r="F901" s="2438"/>
      <c r="G901" s="2438"/>
      <c r="H901" s="2438"/>
      <c r="I901" s="2438"/>
      <c r="J901" s="2438"/>
      <c r="K901" s="2438"/>
    </row>
    <row r="902" spans="1:11">
      <c r="A902" s="2438"/>
      <c r="B902" s="2438"/>
      <c r="C902" s="2438"/>
      <c r="D902" s="2438"/>
      <c r="E902" s="2438"/>
      <c r="F902" s="2438"/>
      <c r="G902" s="2438"/>
      <c r="H902" s="2438"/>
      <c r="I902" s="2438"/>
      <c r="J902" s="2438"/>
      <c r="K902" s="2438"/>
    </row>
    <row r="903" spans="1:11">
      <c r="A903" s="2438"/>
      <c r="B903" s="2438"/>
      <c r="C903" s="2438"/>
      <c r="D903" s="2438"/>
      <c r="E903" s="2438"/>
      <c r="F903" s="2438"/>
      <c r="G903" s="2438"/>
      <c r="H903" s="2438"/>
      <c r="I903" s="2438"/>
      <c r="J903" s="2438"/>
      <c r="K903" s="2438"/>
    </row>
    <row r="904" spans="1:11">
      <c r="A904" s="2438"/>
      <c r="B904" s="2438"/>
      <c r="C904" s="2438"/>
      <c r="D904" s="2438"/>
      <c r="E904" s="2438"/>
      <c r="F904" s="2438"/>
      <c r="G904" s="2438"/>
      <c r="H904" s="2438"/>
      <c r="I904" s="2438"/>
      <c r="J904" s="2438"/>
      <c r="K904" s="2438"/>
    </row>
    <row r="905" spans="1:11">
      <c r="A905" s="2438"/>
      <c r="B905" s="2438"/>
      <c r="C905" s="2438"/>
      <c r="D905" s="2438"/>
      <c r="E905" s="2438"/>
      <c r="F905" s="2438"/>
      <c r="G905" s="2438"/>
      <c r="H905" s="2438"/>
      <c r="I905" s="2438"/>
      <c r="J905" s="2438"/>
      <c r="K905" s="2438"/>
    </row>
    <row r="906" spans="1:11">
      <c r="A906" s="2438"/>
      <c r="B906" s="2438"/>
      <c r="C906" s="2438"/>
      <c r="D906" s="2438"/>
      <c r="E906" s="2438"/>
      <c r="F906" s="2438"/>
      <c r="G906" s="2438"/>
      <c r="H906" s="2438"/>
      <c r="I906" s="2438"/>
      <c r="J906" s="2438"/>
      <c r="K906" s="2438"/>
    </row>
    <row r="907" spans="1:11">
      <c r="A907" s="2438"/>
      <c r="B907" s="2438"/>
      <c r="C907" s="2438"/>
      <c r="D907" s="2438"/>
      <c r="E907" s="2438"/>
      <c r="F907" s="2438"/>
      <c r="G907" s="2438"/>
      <c r="H907" s="2438"/>
      <c r="I907" s="2438"/>
      <c r="J907" s="2438"/>
      <c r="K907" s="2438"/>
    </row>
    <row r="908" spans="1:11">
      <c r="A908" s="2438"/>
      <c r="B908" s="2438"/>
      <c r="C908" s="2438"/>
      <c r="D908" s="2438"/>
      <c r="E908" s="2438"/>
      <c r="F908" s="2438"/>
      <c r="G908" s="2438"/>
      <c r="H908" s="2438"/>
      <c r="I908" s="2438"/>
      <c r="J908" s="2438"/>
      <c r="K908" s="2438"/>
    </row>
    <row r="909" spans="1:11">
      <c r="A909" s="2438"/>
      <c r="B909" s="2438"/>
      <c r="C909" s="2438"/>
      <c r="D909" s="2438"/>
      <c r="E909" s="2438"/>
      <c r="F909" s="2438"/>
      <c r="G909" s="2438"/>
      <c r="H909" s="2438"/>
      <c r="I909" s="2438"/>
      <c r="J909" s="2438"/>
      <c r="K909" s="2438"/>
    </row>
    <row r="910" spans="1:11">
      <c r="A910" s="2438"/>
      <c r="B910" s="2438"/>
      <c r="C910" s="2438"/>
      <c r="D910" s="2438"/>
      <c r="E910" s="2438"/>
      <c r="F910" s="2438"/>
      <c r="G910" s="2438"/>
      <c r="H910" s="2438"/>
      <c r="I910" s="2438"/>
      <c r="J910" s="2438"/>
      <c r="K910" s="2438"/>
    </row>
    <row r="911" spans="1:11">
      <c r="A911" s="2438"/>
      <c r="B911" s="2438"/>
      <c r="C911" s="2438"/>
      <c r="D911" s="2438"/>
      <c r="E911" s="2438"/>
      <c r="F911" s="2438"/>
      <c r="G911" s="2438"/>
      <c r="H911" s="2438"/>
      <c r="I911" s="2438"/>
      <c r="J911" s="2438"/>
      <c r="K911" s="2438"/>
    </row>
    <row r="912" spans="1:11">
      <c r="A912" s="2438"/>
      <c r="B912" s="2438"/>
      <c r="C912" s="2438"/>
      <c r="D912" s="2438"/>
      <c r="E912" s="2438"/>
      <c r="F912" s="2438"/>
      <c r="G912" s="2438"/>
      <c r="H912" s="2438"/>
      <c r="I912" s="2438"/>
      <c r="J912" s="2438"/>
      <c r="K912" s="2438"/>
    </row>
    <row r="913" spans="1:11">
      <c r="A913" s="2438"/>
      <c r="B913" s="2438"/>
      <c r="C913" s="2438"/>
      <c r="D913" s="2438"/>
      <c r="E913" s="2438"/>
      <c r="F913" s="2438"/>
      <c r="G913" s="2438"/>
      <c r="H913" s="2438"/>
      <c r="I913" s="2438"/>
      <c r="J913" s="2438"/>
      <c r="K913" s="2438"/>
    </row>
    <row r="914" spans="1:11">
      <c r="A914" s="2438"/>
      <c r="B914" s="2438"/>
      <c r="C914" s="2438"/>
      <c r="D914" s="2438"/>
      <c r="E914" s="2438"/>
      <c r="F914" s="2438"/>
      <c r="G914" s="2438"/>
      <c r="H914" s="2438"/>
      <c r="I914" s="2438"/>
      <c r="J914" s="2438"/>
      <c r="K914" s="2438"/>
    </row>
    <row r="915" spans="1:11">
      <c r="A915" s="2438"/>
      <c r="B915" s="2438"/>
      <c r="C915" s="2438"/>
      <c r="D915" s="2438"/>
      <c r="E915" s="2438"/>
      <c r="F915" s="2438"/>
      <c r="G915" s="2438"/>
      <c r="H915" s="2438"/>
      <c r="I915" s="2438"/>
      <c r="J915" s="2438"/>
      <c r="K915" s="2438"/>
    </row>
    <row r="916" spans="1:11">
      <c r="A916" s="2438"/>
      <c r="B916" s="2438"/>
      <c r="C916" s="2438"/>
      <c r="D916" s="2438"/>
      <c r="E916" s="2438"/>
      <c r="F916" s="2438"/>
      <c r="G916" s="2438"/>
      <c r="H916" s="2438"/>
      <c r="I916" s="2438"/>
      <c r="J916" s="2438"/>
      <c r="K916" s="2438"/>
    </row>
    <row r="917" spans="1:11">
      <c r="A917" s="2438"/>
      <c r="B917" s="2438"/>
      <c r="C917" s="2438"/>
      <c r="D917" s="2438"/>
      <c r="E917" s="2438"/>
      <c r="F917" s="2438"/>
      <c r="G917" s="2438"/>
      <c r="H917" s="2438"/>
      <c r="I917" s="2438"/>
      <c r="J917" s="2438"/>
      <c r="K917" s="2438"/>
    </row>
    <row r="918" spans="1:11">
      <c r="A918" s="2438"/>
      <c r="B918" s="2438"/>
      <c r="C918" s="2438"/>
      <c r="D918" s="2438"/>
      <c r="E918" s="2438"/>
      <c r="F918" s="2438"/>
      <c r="G918" s="2438"/>
      <c r="H918" s="2438"/>
      <c r="I918" s="2438"/>
      <c r="J918" s="2438"/>
      <c r="K918" s="2438"/>
    </row>
    <row r="919" spans="1:11">
      <c r="A919" s="2438"/>
      <c r="B919" s="2438"/>
      <c r="C919" s="2438"/>
      <c r="D919" s="2438"/>
      <c r="E919" s="2438"/>
      <c r="F919" s="2438"/>
      <c r="G919" s="2438"/>
      <c r="H919" s="2438"/>
      <c r="I919" s="2438"/>
      <c r="J919" s="2438"/>
      <c r="K919" s="2438"/>
    </row>
    <row r="920" spans="1:11">
      <c r="A920" s="2438"/>
      <c r="B920" s="2438"/>
      <c r="C920" s="2438"/>
      <c r="D920" s="2438"/>
      <c r="E920" s="2438"/>
      <c r="F920" s="2438"/>
      <c r="G920" s="2438"/>
      <c r="H920" s="2438"/>
      <c r="I920" s="2438"/>
      <c r="J920" s="2438"/>
      <c r="K920" s="2438"/>
    </row>
    <row r="921" spans="1:11">
      <c r="A921" s="2438"/>
      <c r="B921" s="2438"/>
      <c r="C921" s="2438"/>
      <c r="D921" s="2438"/>
      <c r="E921" s="2438"/>
      <c r="F921" s="2438"/>
      <c r="G921" s="2438"/>
      <c r="H921" s="2438"/>
      <c r="I921" s="2438"/>
      <c r="J921" s="2438"/>
      <c r="K921" s="2438"/>
    </row>
    <row r="922" spans="1:11">
      <c r="A922" s="2438"/>
      <c r="B922" s="2438"/>
      <c r="C922" s="2438"/>
      <c r="D922" s="2438"/>
      <c r="E922" s="2438"/>
      <c r="F922" s="2438"/>
      <c r="G922" s="2438"/>
      <c r="H922" s="2438"/>
      <c r="I922" s="2438"/>
      <c r="J922" s="2438"/>
      <c r="K922" s="2438"/>
    </row>
    <row r="923" spans="1:11">
      <c r="A923" s="2438"/>
      <c r="B923" s="2438"/>
      <c r="C923" s="2438"/>
      <c r="D923" s="2438"/>
      <c r="E923" s="2438"/>
      <c r="F923" s="2438"/>
      <c r="G923" s="2438"/>
      <c r="H923" s="2438"/>
      <c r="I923" s="2438"/>
      <c r="J923" s="2438"/>
      <c r="K923" s="2438"/>
    </row>
    <row r="924" spans="1:11">
      <c r="A924" s="2438"/>
      <c r="B924" s="2438"/>
      <c r="C924" s="2438"/>
      <c r="D924" s="2438"/>
      <c r="E924" s="2438"/>
      <c r="F924" s="2438"/>
      <c r="G924" s="2438"/>
      <c r="H924" s="2438"/>
      <c r="I924" s="2438"/>
      <c r="J924" s="2438"/>
      <c r="K924" s="2438"/>
    </row>
    <row r="925" spans="1:11">
      <c r="A925" s="2438"/>
      <c r="B925" s="2438"/>
      <c r="C925" s="2438"/>
      <c r="D925" s="2438"/>
      <c r="E925" s="2438"/>
      <c r="F925" s="2438"/>
      <c r="G925" s="2438"/>
      <c r="H925" s="2438"/>
      <c r="I925" s="2438"/>
      <c r="J925" s="2438"/>
      <c r="K925" s="2438"/>
    </row>
    <row r="926" spans="1:11">
      <c r="A926" s="2438"/>
      <c r="B926" s="2438"/>
      <c r="C926" s="2438"/>
      <c r="D926" s="2438"/>
      <c r="E926" s="2438"/>
      <c r="F926" s="2438"/>
      <c r="G926" s="2438"/>
      <c r="H926" s="2438"/>
      <c r="I926" s="2438"/>
      <c r="J926" s="2438"/>
      <c r="K926" s="2438"/>
    </row>
    <row r="927" spans="1:11">
      <c r="A927" s="2438"/>
      <c r="B927" s="2438"/>
      <c r="C927" s="2438"/>
      <c r="D927" s="2438"/>
      <c r="E927" s="2438"/>
      <c r="F927" s="2438"/>
      <c r="G927" s="2438"/>
      <c r="H927" s="2438"/>
      <c r="I927" s="2438"/>
      <c r="J927" s="2438"/>
      <c r="K927" s="2438"/>
    </row>
    <row r="928" spans="1:11">
      <c r="A928" s="2438"/>
      <c r="B928" s="2438"/>
      <c r="C928" s="2438"/>
      <c r="D928" s="2438"/>
      <c r="E928" s="2438"/>
      <c r="F928" s="2438"/>
      <c r="G928" s="2438"/>
      <c r="H928" s="2438"/>
      <c r="I928" s="2438"/>
      <c r="J928" s="2438"/>
      <c r="K928" s="2438"/>
    </row>
    <row r="929" spans="1:11">
      <c r="A929" s="2438"/>
      <c r="B929" s="2438"/>
      <c r="C929" s="2438"/>
      <c r="D929" s="2438"/>
      <c r="E929" s="2438"/>
      <c r="F929" s="2438"/>
      <c r="G929" s="2438"/>
      <c r="H929" s="2438"/>
      <c r="I929" s="2438"/>
      <c r="J929" s="2438"/>
      <c r="K929" s="2438"/>
    </row>
    <row r="930" spans="1:11">
      <c r="A930" s="2438"/>
      <c r="B930" s="2438"/>
      <c r="C930" s="2438"/>
      <c r="D930" s="2438"/>
      <c r="E930" s="2438"/>
      <c r="F930" s="2438"/>
      <c r="G930" s="2438"/>
      <c r="H930" s="2438"/>
      <c r="I930" s="2438"/>
      <c r="J930" s="2438"/>
      <c r="K930" s="2438"/>
    </row>
    <row r="931" spans="1:11">
      <c r="A931" s="2438"/>
      <c r="B931" s="2438"/>
      <c r="C931" s="2438"/>
      <c r="D931" s="2438"/>
      <c r="E931" s="2438"/>
      <c r="F931" s="2438"/>
      <c r="G931" s="2438"/>
      <c r="H931" s="2438"/>
      <c r="I931" s="2438"/>
      <c r="J931" s="2438"/>
      <c r="K931" s="2438"/>
    </row>
    <row r="932" spans="1:11">
      <c r="A932" s="2438"/>
      <c r="B932" s="2438"/>
      <c r="C932" s="2438"/>
      <c r="D932" s="2438"/>
      <c r="E932" s="2438"/>
      <c r="F932" s="2438"/>
      <c r="G932" s="2438"/>
      <c r="H932" s="2438"/>
      <c r="I932" s="2438"/>
      <c r="J932" s="2438"/>
      <c r="K932" s="2438"/>
    </row>
    <row r="933" spans="1:11">
      <c r="A933" s="2438"/>
      <c r="B933" s="2438"/>
      <c r="C933" s="2438"/>
      <c r="D933" s="2438"/>
      <c r="E933" s="2438"/>
      <c r="F933" s="2438"/>
      <c r="G933" s="2438"/>
      <c r="H933" s="2438"/>
      <c r="I933" s="2438"/>
      <c r="J933" s="2438"/>
      <c r="K933" s="2438"/>
    </row>
    <row r="934" spans="1:11">
      <c r="A934" s="2438"/>
      <c r="B934" s="2438"/>
      <c r="C934" s="2438"/>
      <c r="D934" s="2438"/>
      <c r="E934" s="2438"/>
      <c r="F934" s="2438"/>
      <c r="G934" s="2438"/>
      <c r="H934" s="2438"/>
      <c r="I934" s="2438"/>
      <c r="J934" s="2438"/>
      <c r="K934" s="2438"/>
    </row>
    <row r="935" spans="1:11">
      <c r="A935" s="2438"/>
      <c r="B935" s="2438"/>
      <c r="C935" s="2438"/>
      <c r="D935" s="2438"/>
      <c r="E935" s="2438"/>
      <c r="F935" s="2438"/>
      <c r="G935" s="2438"/>
      <c r="H935" s="2438"/>
      <c r="I935" s="2438"/>
      <c r="J935" s="2438"/>
      <c r="K935" s="2438"/>
    </row>
    <row r="936" spans="1:11">
      <c r="A936" s="2438"/>
      <c r="B936" s="2438"/>
      <c r="C936" s="2438"/>
      <c r="D936" s="2438"/>
      <c r="E936" s="2438"/>
      <c r="F936" s="2438"/>
      <c r="G936" s="2438"/>
      <c r="H936" s="2438"/>
      <c r="I936" s="2438"/>
      <c r="J936" s="2438"/>
      <c r="K936" s="2438"/>
    </row>
    <row r="937" spans="1:11">
      <c r="A937" s="2438"/>
      <c r="B937" s="2438"/>
      <c r="C937" s="2438"/>
      <c r="D937" s="2438"/>
      <c r="E937" s="2438"/>
      <c r="F937" s="2438"/>
      <c r="G937" s="2438"/>
      <c r="H937" s="2438"/>
      <c r="I937" s="2438"/>
      <c r="J937" s="2438"/>
      <c r="K937" s="2438"/>
    </row>
    <row r="938" spans="1:11">
      <c r="A938" s="2438"/>
      <c r="B938" s="2438"/>
      <c r="C938" s="2438"/>
      <c r="D938" s="2438"/>
      <c r="E938" s="2438"/>
      <c r="F938" s="2438"/>
      <c r="G938" s="2438"/>
      <c r="H938" s="2438"/>
      <c r="I938" s="2438"/>
      <c r="J938" s="2438"/>
      <c r="K938" s="2438"/>
    </row>
    <row r="939" spans="1:11">
      <c r="A939" s="2438"/>
      <c r="B939" s="2438"/>
      <c r="C939" s="2438"/>
      <c r="D939" s="2438"/>
      <c r="E939" s="2438"/>
      <c r="F939" s="2438"/>
      <c r="G939" s="2438"/>
      <c r="H939" s="2438"/>
      <c r="I939" s="2438"/>
      <c r="J939" s="2438"/>
      <c r="K939" s="2438"/>
    </row>
    <row r="940" spans="1:11">
      <c r="A940" s="2438"/>
      <c r="B940" s="2438"/>
      <c r="C940" s="2438"/>
      <c r="D940" s="2438"/>
      <c r="E940" s="2438"/>
      <c r="F940" s="2438"/>
      <c r="G940" s="2438"/>
      <c r="H940" s="2438"/>
      <c r="I940" s="2438"/>
      <c r="J940" s="2438"/>
      <c r="K940" s="2438"/>
    </row>
    <row r="941" spans="1:11">
      <c r="A941" s="2438"/>
      <c r="B941" s="2438"/>
      <c r="C941" s="2438"/>
      <c r="D941" s="2438"/>
      <c r="E941" s="2438"/>
      <c r="F941" s="2438"/>
      <c r="G941" s="2438"/>
      <c r="H941" s="2438"/>
      <c r="I941" s="2438"/>
      <c r="J941" s="2438"/>
      <c r="K941" s="2438"/>
    </row>
    <row r="942" spans="1:11">
      <c r="A942" s="2438"/>
      <c r="B942" s="2438"/>
      <c r="C942" s="2438"/>
      <c r="D942" s="2438"/>
      <c r="E942" s="2438"/>
      <c r="F942" s="2438"/>
      <c r="G942" s="2438"/>
      <c r="H942" s="2438"/>
      <c r="I942" s="2438"/>
      <c r="J942" s="2438"/>
      <c r="K942" s="2438"/>
    </row>
    <row r="943" spans="1:11">
      <c r="A943" s="2438"/>
      <c r="B943" s="2438"/>
      <c r="C943" s="2438"/>
      <c r="D943" s="2438"/>
      <c r="E943" s="2438"/>
      <c r="F943" s="2438"/>
      <c r="G943" s="2438"/>
      <c r="H943" s="2438"/>
      <c r="I943" s="2438"/>
      <c r="J943" s="2438"/>
      <c r="K943" s="2438"/>
    </row>
    <row r="944" spans="1:11">
      <c r="A944" s="2438"/>
      <c r="B944" s="2438"/>
      <c r="C944" s="2438"/>
      <c r="D944" s="2438"/>
      <c r="E944" s="2438"/>
      <c r="F944" s="2438"/>
      <c r="G944" s="2438"/>
      <c r="H944" s="2438"/>
      <c r="I944" s="2438"/>
      <c r="J944" s="2438"/>
      <c r="K944" s="2438"/>
    </row>
    <row r="945" spans="1:11">
      <c r="A945" s="2438"/>
      <c r="B945" s="2438"/>
      <c r="C945" s="2438"/>
      <c r="D945" s="2438"/>
      <c r="E945" s="2438"/>
      <c r="F945" s="2438"/>
      <c r="G945" s="2438"/>
      <c r="H945" s="2438"/>
      <c r="I945" s="2438"/>
      <c r="J945" s="2438"/>
      <c r="K945" s="2438"/>
    </row>
    <row r="946" spans="1:11">
      <c r="A946" s="2438"/>
      <c r="B946" s="2438"/>
      <c r="C946" s="2438"/>
      <c r="D946" s="2438"/>
      <c r="E946" s="2438"/>
      <c r="F946" s="2438"/>
      <c r="G946" s="2438"/>
      <c r="H946" s="2438"/>
      <c r="I946" s="2438"/>
      <c r="J946" s="2438"/>
      <c r="K946" s="2438"/>
    </row>
    <row r="947" spans="1:11">
      <c r="A947" s="2438"/>
      <c r="B947" s="2438"/>
      <c r="C947" s="2438"/>
      <c r="D947" s="2438"/>
      <c r="E947" s="2438"/>
      <c r="F947" s="2438"/>
      <c r="G947" s="2438"/>
      <c r="H947" s="2438"/>
      <c r="I947" s="2438"/>
      <c r="J947" s="2438"/>
      <c r="K947" s="2438"/>
    </row>
    <row r="948" spans="1:11">
      <c r="A948" s="2438"/>
      <c r="B948" s="2438"/>
      <c r="C948" s="2438"/>
      <c r="D948" s="2438"/>
      <c r="E948" s="2438"/>
      <c r="F948" s="2438"/>
      <c r="G948" s="2438"/>
      <c r="H948" s="2438"/>
      <c r="I948" s="2438"/>
      <c r="J948" s="2438"/>
      <c r="K948" s="2438"/>
    </row>
    <row r="949" spans="1:11">
      <c r="A949" s="2438"/>
      <c r="B949" s="2438"/>
      <c r="C949" s="2438"/>
      <c r="D949" s="2438"/>
      <c r="E949" s="2438"/>
      <c r="F949" s="2438"/>
      <c r="G949" s="2438"/>
      <c r="H949" s="2438"/>
      <c r="I949" s="2438"/>
      <c r="J949" s="2438"/>
      <c r="K949" s="2438"/>
    </row>
    <row r="950" spans="1:11">
      <c r="A950" s="2438"/>
      <c r="B950" s="2438"/>
      <c r="C950" s="2438"/>
      <c r="D950" s="2438"/>
      <c r="E950" s="2438"/>
      <c r="F950" s="2438"/>
      <c r="G950" s="2438"/>
      <c r="H950" s="2438"/>
      <c r="I950" s="2438"/>
      <c r="J950" s="2438"/>
      <c r="K950" s="2438"/>
    </row>
    <row r="951" spans="1:11">
      <c r="A951" s="2438"/>
      <c r="B951" s="2438"/>
      <c r="C951" s="2438"/>
      <c r="D951" s="2438"/>
      <c r="E951" s="2438"/>
      <c r="F951" s="2438"/>
      <c r="G951" s="2438"/>
      <c r="H951" s="2438"/>
      <c r="I951" s="2438"/>
      <c r="J951" s="2438"/>
      <c r="K951" s="2438"/>
    </row>
    <row r="952" spans="1:11">
      <c r="A952" s="2438"/>
      <c r="B952" s="2438"/>
      <c r="C952" s="2438"/>
      <c r="D952" s="2438"/>
      <c r="E952" s="2438"/>
      <c r="F952" s="2438"/>
      <c r="G952" s="2438"/>
      <c r="H952" s="2438"/>
      <c r="I952" s="2438"/>
      <c r="J952" s="2438"/>
      <c r="K952" s="2438"/>
    </row>
    <row r="953" spans="1:11">
      <c r="A953" s="2438"/>
      <c r="B953" s="2438"/>
      <c r="C953" s="2438"/>
      <c r="D953" s="2438"/>
      <c r="E953" s="2438"/>
      <c r="F953" s="2438"/>
      <c r="G953" s="2438"/>
      <c r="H953" s="2438"/>
      <c r="I953" s="2438"/>
      <c r="J953" s="2438"/>
      <c r="K953" s="2438"/>
    </row>
    <row r="954" spans="1:11">
      <c r="A954" s="2438"/>
      <c r="B954" s="2438"/>
      <c r="C954" s="2438"/>
      <c r="D954" s="2438"/>
      <c r="E954" s="2438"/>
      <c r="F954" s="2438"/>
      <c r="G954" s="2438"/>
      <c r="H954" s="2438"/>
      <c r="I954" s="2438"/>
      <c r="J954" s="2438"/>
      <c r="K954" s="2438"/>
    </row>
    <row r="955" spans="1:11">
      <c r="A955" s="2438"/>
      <c r="B955" s="2438"/>
      <c r="C955" s="2438"/>
      <c r="D955" s="2438"/>
      <c r="E955" s="2438"/>
      <c r="F955" s="2438"/>
      <c r="G955" s="2438"/>
      <c r="H955" s="2438"/>
      <c r="I955" s="2438"/>
      <c r="J955" s="2438"/>
      <c r="K955" s="2438"/>
    </row>
    <row r="956" spans="1:11">
      <c r="A956" s="2438"/>
      <c r="B956" s="2438"/>
      <c r="C956" s="2438"/>
      <c r="D956" s="2438"/>
      <c r="E956" s="2438"/>
      <c r="F956" s="2438"/>
      <c r="G956" s="2438"/>
      <c r="H956" s="2438"/>
      <c r="I956" s="2438"/>
      <c r="J956" s="2438"/>
      <c r="K956" s="2438"/>
    </row>
    <row r="957" spans="1:11">
      <c r="A957" s="2438"/>
      <c r="B957" s="2438"/>
      <c r="C957" s="2438"/>
      <c r="D957" s="2438"/>
      <c r="E957" s="2438"/>
      <c r="F957" s="2438"/>
      <c r="G957" s="2438"/>
      <c r="H957" s="2438"/>
      <c r="I957" s="2438"/>
      <c r="J957" s="2438"/>
      <c r="K957" s="2438"/>
    </row>
    <row r="958" spans="1:11">
      <c r="A958" s="2438"/>
      <c r="B958" s="2438"/>
      <c r="C958" s="2438"/>
      <c r="D958" s="2438"/>
      <c r="E958" s="2438"/>
      <c r="F958" s="2438"/>
      <c r="G958" s="2438"/>
      <c r="H958" s="2438"/>
      <c r="I958" s="2438"/>
      <c r="J958" s="2438"/>
      <c r="K958" s="2438"/>
    </row>
    <row r="959" spans="1:11">
      <c r="A959" s="2438"/>
      <c r="B959" s="2438"/>
      <c r="C959" s="2438"/>
      <c r="D959" s="2438"/>
      <c r="E959" s="2438"/>
      <c r="F959" s="2438"/>
      <c r="G959" s="2438"/>
      <c r="H959" s="2438"/>
      <c r="I959" s="2438"/>
      <c r="J959" s="2438"/>
      <c r="K959" s="2438"/>
    </row>
    <row r="960" spans="1:11">
      <c r="A960" s="2438"/>
      <c r="B960" s="2438"/>
      <c r="C960" s="2438"/>
      <c r="D960" s="2438"/>
      <c r="E960" s="2438"/>
      <c r="F960" s="2438"/>
      <c r="G960" s="2438"/>
      <c r="H960" s="2438"/>
      <c r="I960" s="2438"/>
      <c r="J960" s="2438"/>
      <c r="K960" s="2438"/>
    </row>
    <row r="961" spans="1:11">
      <c r="A961" s="2438"/>
      <c r="B961" s="2438"/>
      <c r="C961" s="2438"/>
      <c r="D961" s="2438"/>
      <c r="E961" s="2438"/>
      <c r="F961" s="2438"/>
      <c r="G961" s="2438"/>
      <c r="H961" s="2438"/>
      <c r="I961" s="2438"/>
      <c r="J961" s="2438"/>
      <c r="K961" s="2438"/>
    </row>
    <row r="962" spans="1:11">
      <c r="A962" s="2438"/>
      <c r="B962" s="2438"/>
      <c r="C962" s="2438"/>
      <c r="D962" s="2438"/>
      <c r="E962" s="2438"/>
      <c r="F962" s="2438"/>
      <c r="G962" s="2438"/>
      <c r="H962" s="2438"/>
      <c r="I962" s="2438"/>
      <c r="J962" s="2438"/>
      <c r="K962" s="2438"/>
    </row>
    <row r="963" spans="1:11">
      <c r="A963" s="2438"/>
      <c r="B963" s="2438"/>
      <c r="C963" s="2438"/>
      <c r="D963" s="2438"/>
      <c r="E963" s="2438"/>
      <c r="F963" s="2438"/>
      <c r="G963" s="2438"/>
      <c r="H963" s="2438"/>
      <c r="I963" s="2438"/>
      <c r="J963" s="2438"/>
      <c r="K963" s="2438"/>
    </row>
    <row r="964" spans="1:11">
      <c r="A964" s="2438"/>
      <c r="B964" s="2438"/>
      <c r="C964" s="2438"/>
      <c r="D964" s="2438"/>
      <c r="E964" s="2438"/>
      <c r="F964" s="2438"/>
      <c r="G964" s="2438"/>
      <c r="H964" s="2438"/>
      <c r="I964" s="2438"/>
      <c r="J964" s="2438"/>
      <c r="K964" s="2438"/>
    </row>
    <row r="965" spans="1:11">
      <c r="A965" s="2438"/>
      <c r="B965" s="2438"/>
      <c r="C965" s="2438"/>
      <c r="D965" s="2438"/>
      <c r="E965" s="2438"/>
      <c r="F965" s="2438"/>
      <c r="G965" s="2438"/>
      <c r="H965" s="2438"/>
      <c r="I965" s="2438"/>
      <c r="J965" s="2438"/>
      <c r="K965" s="2438"/>
    </row>
    <row r="966" spans="1:11">
      <c r="A966" s="2438"/>
      <c r="B966" s="2438"/>
      <c r="C966" s="2438"/>
      <c r="D966" s="2438"/>
      <c r="E966" s="2438"/>
      <c r="F966" s="2438"/>
      <c r="G966" s="2438"/>
      <c r="H966" s="2438"/>
      <c r="I966" s="2438"/>
      <c r="J966" s="2438"/>
      <c r="K966" s="2438"/>
    </row>
    <row r="967" spans="1:11">
      <c r="A967" s="2438"/>
      <c r="B967" s="2438"/>
      <c r="C967" s="2438"/>
      <c r="D967" s="2438"/>
      <c r="E967" s="2438"/>
      <c r="F967" s="2438"/>
      <c r="G967" s="2438"/>
      <c r="H967" s="2438"/>
      <c r="I967" s="2438"/>
      <c r="J967" s="2438"/>
      <c r="K967" s="2438"/>
    </row>
    <row r="968" spans="1:11">
      <c r="A968" s="2438"/>
      <c r="B968" s="2438"/>
      <c r="C968" s="2438"/>
      <c r="D968" s="2438"/>
      <c r="E968" s="2438"/>
      <c r="F968" s="2438"/>
      <c r="G968" s="2438"/>
      <c r="H968" s="2438"/>
      <c r="I968" s="2438"/>
      <c r="J968" s="2438"/>
      <c r="K968" s="2438"/>
    </row>
    <row r="969" spans="1:11">
      <c r="A969" s="2438"/>
      <c r="B969" s="2438"/>
      <c r="C969" s="2438"/>
      <c r="D969" s="2438"/>
      <c r="E969" s="2438"/>
      <c r="F969" s="2438"/>
      <c r="G969" s="2438"/>
      <c r="H969" s="2438"/>
      <c r="I969" s="2438"/>
      <c r="J969" s="2438"/>
      <c r="K969" s="2438"/>
    </row>
    <row r="970" spans="1:11">
      <c r="A970" s="2438"/>
      <c r="B970" s="2438"/>
      <c r="C970" s="2438"/>
      <c r="D970" s="2438"/>
      <c r="E970" s="2438"/>
      <c r="F970" s="2438"/>
      <c r="G970" s="2438"/>
      <c r="H970" s="2438"/>
      <c r="I970" s="2438"/>
      <c r="J970" s="2438"/>
      <c r="K970" s="2438"/>
    </row>
    <row r="971" spans="1:11">
      <c r="A971" s="2438"/>
      <c r="B971" s="2438"/>
      <c r="C971" s="2438"/>
      <c r="D971" s="2438"/>
      <c r="E971" s="2438"/>
      <c r="F971" s="2438"/>
      <c r="G971" s="2438"/>
      <c r="H971" s="2438"/>
      <c r="I971" s="2438"/>
      <c r="J971" s="2438"/>
      <c r="K971" s="2438"/>
    </row>
    <row r="972" spans="1:11">
      <c r="A972" s="2438"/>
      <c r="B972" s="2438"/>
      <c r="C972" s="2438"/>
      <c r="D972" s="2438"/>
      <c r="E972" s="2438"/>
      <c r="F972" s="2438"/>
      <c r="G972" s="2438"/>
      <c r="H972" s="2438"/>
      <c r="I972" s="2438"/>
      <c r="J972" s="2438"/>
      <c r="K972" s="2438"/>
    </row>
    <row r="973" spans="1:11">
      <c r="A973" s="2438"/>
      <c r="B973" s="2438"/>
      <c r="C973" s="2438"/>
      <c r="D973" s="2438"/>
      <c r="E973" s="2438"/>
      <c r="F973" s="2438"/>
      <c r="G973" s="2438"/>
      <c r="H973" s="2438"/>
      <c r="I973" s="2438"/>
      <c r="J973" s="2438"/>
      <c r="K973" s="2438"/>
    </row>
    <row r="974" spans="1:11">
      <c r="A974" s="2438"/>
      <c r="B974" s="2438"/>
      <c r="C974" s="2438"/>
      <c r="D974" s="2438"/>
      <c r="E974" s="2438"/>
      <c r="F974" s="2438"/>
      <c r="G974" s="2438"/>
      <c r="H974" s="2438"/>
      <c r="I974" s="2438"/>
      <c r="J974" s="2438"/>
      <c r="K974" s="2438"/>
    </row>
    <row r="975" spans="1:11">
      <c r="A975" s="2438"/>
      <c r="B975" s="2438"/>
      <c r="C975" s="2438"/>
      <c r="D975" s="2438"/>
      <c r="E975" s="2438"/>
      <c r="F975" s="2438"/>
      <c r="G975" s="2438"/>
      <c r="H975" s="2438"/>
      <c r="I975" s="2438"/>
      <c r="J975" s="2438"/>
      <c r="K975" s="2438"/>
    </row>
    <row r="976" spans="1:11">
      <c r="A976" s="2438"/>
      <c r="B976" s="2438"/>
      <c r="C976" s="2438"/>
      <c r="D976" s="2438"/>
      <c r="E976" s="2438"/>
      <c r="F976" s="2438"/>
      <c r="G976" s="2438"/>
      <c r="H976" s="2438"/>
      <c r="I976" s="2438"/>
      <c r="J976" s="2438"/>
      <c r="K976" s="2438"/>
    </row>
    <row r="977" spans="1:11">
      <c r="A977" s="2438"/>
      <c r="B977" s="2438"/>
      <c r="C977" s="2438"/>
      <c r="D977" s="2438"/>
      <c r="E977" s="2438"/>
      <c r="F977" s="2438"/>
      <c r="G977" s="2438"/>
      <c r="H977" s="2438"/>
      <c r="I977" s="2438"/>
      <c r="J977" s="2438"/>
      <c r="K977" s="2438"/>
    </row>
    <row r="978" spans="1:11">
      <c r="A978" s="2438"/>
      <c r="B978" s="2438"/>
      <c r="C978" s="2438"/>
      <c r="D978" s="2438"/>
      <c r="E978" s="2438"/>
      <c r="F978" s="2438"/>
      <c r="G978" s="2438"/>
      <c r="H978" s="2438"/>
      <c r="I978" s="2438"/>
      <c r="J978" s="2438"/>
      <c r="K978" s="2438"/>
    </row>
    <row r="979" spans="1:11">
      <c r="A979" s="2438"/>
      <c r="B979" s="2438"/>
      <c r="C979" s="2438"/>
      <c r="D979" s="2438"/>
      <c r="E979" s="2438"/>
      <c r="F979" s="2438"/>
      <c r="G979" s="2438"/>
      <c r="H979" s="2438"/>
      <c r="I979" s="2438"/>
      <c r="J979" s="2438"/>
      <c r="K979" s="2438"/>
    </row>
    <row r="980" spans="1:11">
      <c r="A980" s="2438"/>
      <c r="B980" s="2438"/>
      <c r="C980" s="2438"/>
      <c r="D980" s="2438"/>
      <c r="E980" s="2438"/>
      <c r="F980" s="2438"/>
      <c r="G980" s="2438"/>
      <c r="H980" s="2438"/>
      <c r="I980" s="2438"/>
      <c r="J980" s="2438"/>
      <c r="K980" s="2438"/>
    </row>
    <row r="981" spans="1:11">
      <c r="A981" s="2438"/>
      <c r="B981" s="2438"/>
      <c r="C981" s="2438"/>
      <c r="D981" s="2438"/>
      <c r="E981" s="2438"/>
      <c r="F981" s="2438"/>
      <c r="G981" s="2438"/>
      <c r="H981" s="2438"/>
      <c r="I981" s="2438"/>
      <c r="J981" s="2438"/>
      <c r="K981" s="2438"/>
    </row>
    <row r="982" spans="1:11">
      <c r="A982" s="2438"/>
      <c r="B982" s="2438"/>
      <c r="C982" s="2438"/>
      <c r="D982" s="2438"/>
      <c r="E982" s="2438"/>
      <c r="F982" s="2438"/>
      <c r="G982" s="2438"/>
      <c r="H982" s="2438"/>
      <c r="I982" s="2438"/>
      <c r="J982" s="2438"/>
      <c r="K982" s="2438"/>
    </row>
    <row r="983" spans="1:11">
      <c r="A983" s="2438"/>
      <c r="B983" s="2438"/>
      <c r="C983" s="2438"/>
      <c r="D983" s="2438"/>
      <c r="E983" s="2438"/>
      <c r="F983" s="2438"/>
      <c r="G983" s="2438"/>
      <c r="H983" s="2438"/>
      <c r="I983" s="2438"/>
      <c r="J983" s="2438"/>
      <c r="K983" s="2438"/>
    </row>
    <row r="984" spans="1:11">
      <c r="A984" s="2438"/>
      <c r="B984" s="2438"/>
      <c r="C984" s="2438"/>
      <c r="D984" s="2438"/>
      <c r="E984" s="2438"/>
      <c r="F984" s="2438"/>
      <c r="G984" s="2438"/>
      <c r="H984" s="2438"/>
      <c r="I984" s="2438"/>
      <c r="J984" s="2438"/>
      <c r="K984" s="2438"/>
    </row>
    <row r="985" spans="1:11">
      <c r="A985" s="2438"/>
      <c r="B985" s="2438"/>
      <c r="C985" s="2438"/>
      <c r="D985" s="2438"/>
      <c r="E985" s="2438"/>
      <c r="F985" s="2438"/>
      <c r="G985" s="2438"/>
      <c r="H985" s="2438"/>
      <c r="I985" s="2438"/>
      <c r="J985" s="2438"/>
      <c r="K985" s="2438"/>
    </row>
    <row r="986" spans="1:11">
      <c r="A986" s="2438"/>
      <c r="B986" s="2438"/>
      <c r="C986" s="2438"/>
      <c r="D986" s="2438"/>
      <c r="E986" s="2438"/>
      <c r="F986" s="2438"/>
      <c r="G986" s="2438"/>
      <c r="H986" s="2438"/>
      <c r="I986" s="2438"/>
      <c r="J986" s="2438"/>
      <c r="K986" s="2438"/>
    </row>
    <row r="987" spans="1:11">
      <c r="A987" s="2438"/>
      <c r="B987" s="2438"/>
      <c r="C987" s="2438"/>
      <c r="D987" s="2438"/>
      <c r="E987" s="2438"/>
      <c r="F987" s="2438"/>
      <c r="G987" s="2438"/>
      <c r="H987" s="2438"/>
      <c r="I987" s="2438"/>
      <c r="J987" s="2438"/>
      <c r="K987" s="2438"/>
    </row>
    <row r="988" spans="1:11">
      <c r="A988" s="2438"/>
      <c r="B988" s="2438"/>
      <c r="C988" s="2438"/>
      <c r="D988" s="2438"/>
      <c r="E988" s="2438"/>
      <c r="F988" s="2438"/>
      <c r="G988" s="2438"/>
      <c r="H988" s="2438"/>
      <c r="I988" s="2438"/>
      <c r="J988" s="2438"/>
      <c r="K988" s="2438"/>
    </row>
    <row r="989" spans="1:11">
      <c r="A989" s="2438"/>
      <c r="B989" s="2438"/>
      <c r="C989" s="2438"/>
      <c r="D989" s="2438"/>
      <c r="E989" s="2438"/>
      <c r="F989" s="2438"/>
      <c r="G989" s="2438"/>
      <c r="H989" s="2438"/>
      <c r="I989" s="2438"/>
      <c r="J989" s="2438"/>
      <c r="K989" s="2438"/>
    </row>
    <row r="990" spans="1:11">
      <c r="A990" s="2438"/>
      <c r="B990" s="2438"/>
      <c r="C990" s="2438"/>
      <c r="D990" s="2438"/>
      <c r="E990" s="2438"/>
      <c r="F990" s="2438"/>
      <c r="G990" s="2438"/>
      <c r="H990" s="2438"/>
      <c r="I990" s="2438"/>
      <c r="J990" s="2438"/>
      <c r="K990" s="2438"/>
    </row>
    <row r="991" spans="1:11">
      <c r="A991" s="2438"/>
      <c r="B991" s="2438"/>
      <c r="C991" s="2438"/>
      <c r="D991" s="2438"/>
      <c r="E991" s="2438"/>
      <c r="F991" s="2438"/>
      <c r="G991" s="2438"/>
      <c r="H991" s="2438"/>
      <c r="I991" s="2438"/>
      <c r="J991" s="2438"/>
      <c r="K991" s="2438"/>
    </row>
    <row r="992" spans="1:11">
      <c r="A992" s="2438"/>
      <c r="B992" s="2438"/>
      <c r="C992" s="2438"/>
      <c r="D992" s="2438"/>
      <c r="E992" s="2438"/>
      <c r="F992" s="2438"/>
      <c r="G992" s="2438"/>
      <c r="H992" s="2438"/>
      <c r="I992" s="2438"/>
      <c r="J992" s="2438"/>
      <c r="K992" s="2438"/>
    </row>
    <row r="993" spans="1:11">
      <c r="A993" s="2438"/>
      <c r="B993" s="2438"/>
      <c r="C993" s="2438"/>
      <c r="D993" s="2438"/>
      <c r="E993" s="2438"/>
      <c r="F993" s="2438"/>
      <c r="G993" s="2438"/>
      <c r="H993" s="2438"/>
      <c r="I993" s="2438"/>
      <c r="J993" s="2438"/>
      <c r="K993" s="2438"/>
    </row>
    <row r="994" spans="1:11">
      <c r="A994" s="2438"/>
      <c r="B994" s="2438"/>
      <c r="C994" s="2438"/>
      <c r="D994" s="2438"/>
      <c r="E994" s="2438"/>
      <c r="F994" s="2438"/>
      <c r="G994" s="2438"/>
      <c r="H994" s="2438"/>
      <c r="I994" s="2438"/>
      <c r="J994" s="2438"/>
      <c r="K994" s="2438"/>
    </row>
    <row r="995" spans="1:11">
      <c r="A995" s="2438"/>
      <c r="B995" s="2438"/>
      <c r="C995" s="2438"/>
      <c r="D995" s="2438"/>
      <c r="E995" s="2438"/>
      <c r="F995" s="2438"/>
      <c r="G995" s="2438"/>
      <c r="H995" s="2438"/>
      <c r="I995" s="2438"/>
      <c r="J995" s="2438"/>
      <c r="K995" s="2438"/>
    </row>
    <row r="996" spans="1:11">
      <c r="A996" s="2438"/>
      <c r="B996" s="2438"/>
      <c r="C996" s="2438"/>
      <c r="D996" s="2438"/>
      <c r="E996" s="2438"/>
      <c r="F996" s="2438"/>
      <c r="G996" s="2438"/>
      <c r="H996" s="2438"/>
      <c r="I996" s="2438"/>
      <c r="J996" s="2438"/>
      <c r="K996" s="2438"/>
    </row>
    <row r="997" spans="1:11">
      <c r="A997" s="2438"/>
      <c r="B997" s="2438"/>
      <c r="C997" s="2438"/>
      <c r="D997" s="2438"/>
      <c r="E997" s="2438"/>
      <c r="F997" s="2438"/>
      <c r="G997" s="2438"/>
      <c r="H997" s="2438"/>
      <c r="I997" s="2438"/>
      <c r="J997" s="2438"/>
      <c r="K997" s="2438"/>
    </row>
    <row r="998" spans="1:11">
      <c r="A998" s="2438"/>
      <c r="B998" s="2438"/>
      <c r="C998" s="2438"/>
      <c r="D998" s="2438"/>
      <c r="E998" s="2438"/>
      <c r="F998" s="2438"/>
      <c r="G998" s="2438"/>
      <c r="H998" s="2438"/>
      <c r="I998" s="2438"/>
      <c r="J998" s="2438"/>
      <c r="K998" s="2438"/>
    </row>
    <row r="999" spans="1:11">
      <c r="A999" s="2438"/>
      <c r="B999" s="2438"/>
      <c r="C999" s="2438"/>
      <c r="D999" s="2438"/>
      <c r="E999" s="2438"/>
      <c r="F999" s="2438"/>
      <c r="G999" s="2438"/>
      <c r="H999" s="2438"/>
      <c r="I999" s="2438"/>
      <c r="J999" s="2438"/>
      <c r="K999" s="2438"/>
    </row>
    <row r="1000" spans="1:11">
      <c r="A1000" s="2438"/>
      <c r="B1000" s="2438"/>
      <c r="C1000" s="2438"/>
      <c r="D1000" s="2438"/>
      <c r="E1000" s="2438"/>
      <c r="F1000" s="2438"/>
      <c r="G1000" s="2438"/>
      <c r="H1000" s="2438"/>
      <c r="I1000" s="2438"/>
      <c r="J1000" s="2438"/>
      <c r="K1000" s="2438"/>
    </row>
    <row r="1001" spans="1:11">
      <c r="A1001" s="2438"/>
      <c r="B1001" s="2438"/>
      <c r="C1001" s="2438"/>
      <c r="D1001" s="2438"/>
      <c r="E1001" s="2438"/>
      <c r="F1001" s="2438"/>
      <c r="G1001" s="2438"/>
      <c r="H1001" s="2438"/>
      <c r="I1001" s="2438"/>
      <c r="J1001" s="2438"/>
      <c r="K1001" s="2438"/>
    </row>
    <row r="1002" spans="1:11">
      <c r="A1002" s="2438"/>
      <c r="B1002" s="2438"/>
      <c r="C1002" s="2438"/>
      <c r="D1002" s="2438"/>
      <c r="E1002" s="2438"/>
      <c r="F1002" s="2438"/>
      <c r="G1002" s="2438"/>
      <c r="H1002" s="2438"/>
      <c r="I1002" s="2438"/>
      <c r="J1002" s="2438"/>
      <c r="K1002" s="2438"/>
    </row>
    <row r="1003" spans="1:11">
      <c r="A1003" s="2438"/>
      <c r="B1003" s="2438"/>
      <c r="C1003" s="2438"/>
      <c r="D1003" s="2438"/>
      <c r="E1003" s="2438"/>
      <c r="F1003" s="2438"/>
      <c r="G1003" s="2438"/>
      <c r="H1003" s="2438"/>
      <c r="I1003" s="2438"/>
      <c r="J1003" s="2438"/>
      <c r="K1003" s="2438"/>
    </row>
    <row r="1004" spans="1:11">
      <c r="A1004" s="2438"/>
      <c r="B1004" s="2438"/>
      <c r="C1004" s="2438"/>
      <c r="D1004" s="2438"/>
      <c r="E1004" s="2438"/>
      <c r="F1004" s="2438"/>
      <c r="G1004" s="2438"/>
      <c r="H1004" s="2438"/>
      <c r="I1004" s="2438"/>
      <c r="J1004" s="2438"/>
      <c r="K1004" s="2438"/>
    </row>
    <row r="1005" spans="1:11">
      <c r="A1005" s="2438"/>
      <c r="B1005" s="2438"/>
      <c r="C1005" s="2438"/>
      <c r="D1005" s="2438"/>
      <c r="E1005" s="2438"/>
      <c r="F1005" s="2438"/>
      <c r="G1005" s="2438"/>
      <c r="H1005" s="2438"/>
      <c r="I1005" s="2438"/>
      <c r="J1005" s="2438"/>
      <c r="K1005" s="2438"/>
    </row>
    <row r="1006" spans="1:11">
      <c r="A1006" s="2438"/>
      <c r="B1006" s="2438"/>
      <c r="C1006" s="2438"/>
      <c r="D1006" s="2438"/>
      <c r="E1006" s="2438"/>
      <c r="F1006" s="2438"/>
      <c r="G1006" s="2438"/>
      <c r="H1006" s="2438"/>
      <c r="I1006" s="2438"/>
      <c r="J1006" s="2438"/>
      <c r="K1006" s="2438"/>
    </row>
    <row r="1007" spans="1:11">
      <c r="A1007" s="2438"/>
      <c r="B1007" s="2438"/>
      <c r="C1007" s="2438"/>
      <c r="D1007" s="2438"/>
      <c r="E1007" s="2438"/>
      <c r="F1007" s="2438"/>
      <c r="G1007" s="2438"/>
      <c r="H1007" s="2438"/>
      <c r="I1007" s="2438"/>
      <c r="J1007" s="2438"/>
      <c r="K1007" s="2438"/>
    </row>
    <row r="1008" spans="1:11">
      <c r="A1008" s="2438"/>
      <c r="B1008" s="2438"/>
      <c r="C1008" s="2438"/>
      <c r="D1008" s="2438"/>
      <c r="E1008" s="2438"/>
      <c r="F1008" s="2438"/>
      <c r="G1008" s="2438"/>
      <c r="H1008" s="2438"/>
      <c r="I1008" s="2438"/>
      <c r="J1008" s="2438"/>
      <c r="K1008" s="2438"/>
    </row>
    <row r="1009" spans="1:11">
      <c r="A1009" s="2438"/>
      <c r="B1009" s="2438"/>
      <c r="C1009" s="2438"/>
      <c r="D1009" s="2438"/>
      <c r="E1009" s="2438"/>
      <c r="F1009" s="2438"/>
      <c r="G1009" s="2438"/>
      <c r="H1009" s="2438"/>
      <c r="I1009" s="2438"/>
      <c r="J1009" s="2438"/>
      <c r="K1009" s="2438"/>
    </row>
    <row r="1010" spans="1:11">
      <c r="A1010" s="2438"/>
      <c r="B1010" s="2438"/>
      <c r="C1010" s="2438"/>
      <c r="D1010" s="2438"/>
      <c r="E1010" s="2438"/>
      <c r="F1010" s="2438"/>
      <c r="G1010" s="2438"/>
      <c r="H1010" s="2438"/>
      <c r="I1010" s="2438"/>
      <c r="J1010" s="2438"/>
      <c r="K1010" s="2438"/>
    </row>
    <row r="1011" spans="1:11">
      <c r="A1011" s="2438"/>
      <c r="B1011" s="2438"/>
      <c r="C1011" s="2438"/>
      <c r="D1011" s="2438"/>
      <c r="E1011" s="2438"/>
      <c r="F1011" s="2438"/>
      <c r="G1011" s="2438"/>
      <c r="H1011" s="2438"/>
      <c r="I1011" s="2438"/>
      <c r="J1011" s="2438"/>
      <c r="K1011" s="2438"/>
    </row>
    <row r="1012" spans="1:11">
      <c r="A1012" s="2438"/>
      <c r="B1012" s="2438"/>
      <c r="C1012" s="2438"/>
      <c r="D1012" s="2438"/>
      <c r="E1012" s="2438"/>
      <c r="F1012" s="2438"/>
      <c r="G1012" s="2438"/>
      <c r="H1012" s="2438"/>
      <c r="I1012" s="2438"/>
      <c r="J1012" s="2438"/>
      <c r="K1012" s="2438"/>
    </row>
    <row r="1013" spans="1:11">
      <c r="A1013" s="2438"/>
      <c r="B1013" s="2438"/>
      <c r="C1013" s="2438"/>
      <c r="D1013" s="2438"/>
      <c r="E1013" s="2438"/>
      <c r="F1013" s="2438"/>
      <c r="G1013" s="2438"/>
      <c r="H1013" s="2438"/>
      <c r="I1013" s="2438"/>
      <c r="J1013" s="2438"/>
      <c r="K1013" s="2438"/>
    </row>
    <row r="1014" spans="1:11">
      <c r="A1014" s="2438"/>
      <c r="B1014" s="2438"/>
      <c r="C1014" s="2438"/>
      <c r="D1014" s="2438"/>
      <c r="E1014" s="2438"/>
      <c r="F1014" s="2438"/>
      <c r="G1014" s="2438"/>
      <c r="H1014" s="2438"/>
      <c r="I1014" s="2438"/>
      <c r="J1014" s="2438"/>
      <c r="K1014" s="2438"/>
    </row>
    <row r="1015" spans="1:11">
      <c r="A1015" s="2438"/>
      <c r="B1015" s="2438"/>
      <c r="C1015" s="2438"/>
      <c r="D1015" s="2438"/>
      <c r="E1015" s="2438"/>
      <c r="F1015" s="2438"/>
      <c r="G1015" s="2438"/>
      <c r="H1015" s="2438"/>
      <c r="I1015" s="2438"/>
      <c r="J1015" s="2438"/>
      <c r="K1015" s="2438"/>
    </row>
    <row r="1016" spans="1:11">
      <c r="A1016" s="2438"/>
      <c r="B1016" s="2438"/>
      <c r="C1016" s="2438"/>
      <c r="D1016" s="2438"/>
      <c r="E1016" s="2438"/>
      <c r="F1016" s="2438"/>
      <c r="G1016" s="2438"/>
      <c r="H1016" s="2438"/>
      <c r="I1016" s="2438"/>
      <c r="J1016" s="2438"/>
      <c r="K1016" s="2438"/>
    </row>
    <row r="1017" spans="1:11">
      <c r="A1017" s="2438"/>
      <c r="B1017" s="2438"/>
      <c r="C1017" s="2438"/>
      <c r="D1017" s="2438"/>
      <c r="E1017" s="2438"/>
      <c r="F1017" s="2438"/>
      <c r="G1017" s="2438"/>
      <c r="H1017" s="2438"/>
      <c r="I1017" s="2438"/>
      <c r="J1017" s="2438"/>
      <c r="K1017" s="2438"/>
    </row>
    <row r="1018" spans="1:11">
      <c r="A1018" s="2438"/>
      <c r="B1018" s="2438"/>
      <c r="C1018" s="2438"/>
      <c r="D1018" s="2438"/>
      <c r="E1018" s="2438"/>
      <c r="F1018" s="2438"/>
      <c r="G1018" s="2438"/>
      <c r="H1018" s="2438"/>
      <c r="I1018" s="2438"/>
      <c r="J1018" s="2438"/>
      <c r="K1018" s="2438"/>
    </row>
    <row r="1019" spans="1:11">
      <c r="A1019" s="2438"/>
      <c r="B1019" s="2438"/>
      <c r="C1019" s="2438"/>
      <c r="D1019" s="2438"/>
      <c r="E1019" s="2438"/>
      <c r="F1019" s="2438"/>
      <c r="G1019" s="2438"/>
      <c r="H1019" s="2438"/>
      <c r="I1019" s="2438"/>
      <c r="J1019" s="2438"/>
      <c r="K1019" s="2438"/>
    </row>
    <row r="1020" spans="1:11">
      <c r="A1020" s="2438"/>
      <c r="B1020" s="2438"/>
      <c r="C1020" s="2438"/>
      <c r="D1020" s="2438"/>
      <c r="E1020" s="2438"/>
      <c r="F1020" s="2438"/>
      <c r="G1020" s="2438"/>
      <c r="H1020" s="2438"/>
      <c r="I1020" s="2438"/>
      <c r="J1020" s="2438"/>
      <c r="K1020" s="2438"/>
    </row>
    <row r="1021" spans="1:11">
      <c r="A1021" s="2438"/>
      <c r="B1021" s="2438"/>
      <c r="C1021" s="2438"/>
      <c r="D1021" s="2438"/>
      <c r="E1021" s="2438"/>
      <c r="F1021" s="2438"/>
      <c r="G1021" s="2438"/>
      <c r="H1021" s="2438"/>
      <c r="I1021" s="2438"/>
      <c r="J1021" s="2438"/>
      <c r="K1021" s="2438"/>
    </row>
    <row r="1022" spans="1:11">
      <c r="A1022" s="2438"/>
      <c r="B1022" s="2438"/>
      <c r="C1022" s="2438"/>
      <c r="D1022" s="2438"/>
      <c r="E1022" s="2438"/>
      <c r="F1022" s="2438"/>
      <c r="G1022" s="2438"/>
      <c r="H1022" s="2438"/>
      <c r="I1022" s="2438"/>
      <c r="J1022" s="2438"/>
      <c r="K1022" s="2438"/>
    </row>
    <row r="1023" spans="1:11">
      <c r="A1023" s="2438"/>
      <c r="B1023" s="2438"/>
      <c r="C1023" s="2438"/>
      <c r="D1023" s="2438"/>
      <c r="E1023" s="2438"/>
      <c r="F1023" s="2438"/>
      <c r="G1023" s="2438"/>
      <c r="H1023" s="2438"/>
      <c r="I1023" s="2438"/>
      <c r="J1023" s="2438"/>
      <c r="K1023" s="2438"/>
    </row>
    <row r="1024" spans="1:11">
      <c r="A1024" s="2438"/>
      <c r="B1024" s="2438"/>
      <c r="C1024" s="2438"/>
      <c r="D1024" s="2438"/>
      <c r="E1024" s="2438"/>
      <c r="F1024" s="2438"/>
      <c r="G1024" s="2438"/>
      <c r="H1024" s="2438"/>
      <c r="I1024" s="2438"/>
      <c r="J1024" s="2438"/>
      <c r="K1024" s="2438"/>
    </row>
    <row r="1025" spans="1:11">
      <c r="A1025" s="2438"/>
      <c r="B1025" s="2438"/>
      <c r="C1025" s="2438"/>
      <c r="D1025" s="2438"/>
      <c r="E1025" s="2438"/>
      <c r="F1025" s="2438"/>
      <c r="G1025" s="2438"/>
      <c r="H1025" s="2438"/>
      <c r="I1025" s="2438"/>
      <c r="J1025" s="2438"/>
      <c r="K1025" s="2438"/>
    </row>
    <row r="1026" spans="1:11">
      <c r="A1026" s="2438"/>
      <c r="B1026" s="2438"/>
      <c r="C1026" s="2438"/>
      <c r="D1026" s="2438"/>
      <c r="E1026" s="2438"/>
      <c r="F1026" s="2438"/>
      <c r="G1026" s="2438"/>
      <c r="H1026" s="2438"/>
      <c r="I1026" s="2438"/>
      <c r="J1026" s="2438"/>
      <c r="K1026" s="2438"/>
    </row>
    <row r="1027" spans="1:11">
      <c r="A1027" s="2438"/>
      <c r="B1027" s="2438"/>
      <c r="C1027" s="2438"/>
      <c r="D1027" s="2438"/>
      <c r="E1027" s="2438"/>
      <c r="F1027" s="2438"/>
      <c r="G1027" s="2438"/>
      <c r="H1027" s="2438"/>
      <c r="I1027" s="2438"/>
      <c r="J1027" s="2438"/>
      <c r="K1027" s="2438"/>
    </row>
    <row r="1028" spans="1:11">
      <c r="A1028" s="2438"/>
      <c r="B1028" s="2438"/>
      <c r="C1028" s="2438"/>
      <c r="D1028" s="2438"/>
      <c r="E1028" s="2438"/>
      <c r="F1028" s="2438"/>
      <c r="G1028" s="2438"/>
      <c r="H1028" s="2438"/>
      <c r="I1028" s="2438"/>
      <c r="J1028" s="2438"/>
      <c r="K1028" s="2438"/>
    </row>
    <row r="1029" spans="1:11">
      <c r="A1029" s="2438"/>
      <c r="B1029" s="2438"/>
      <c r="C1029" s="2438"/>
      <c r="D1029" s="2438"/>
      <c r="E1029" s="2438"/>
      <c r="F1029" s="2438"/>
      <c r="G1029" s="2438"/>
      <c r="H1029" s="2438"/>
      <c r="I1029" s="2438"/>
      <c r="J1029" s="2438"/>
      <c r="K1029" s="2438"/>
    </row>
    <row r="1030" spans="1:11">
      <c r="A1030" s="2438"/>
      <c r="B1030" s="2438"/>
      <c r="C1030" s="2438"/>
      <c r="D1030" s="2438"/>
      <c r="E1030" s="2438"/>
      <c r="F1030" s="2438"/>
      <c r="G1030" s="2438"/>
      <c r="H1030" s="2438"/>
      <c r="I1030" s="2438"/>
      <c r="J1030" s="2438"/>
      <c r="K1030" s="2438"/>
    </row>
    <row r="1031" spans="1:11">
      <c r="A1031" s="2438"/>
      <c r="B1031" s="2438"/>
      <c r="C1031" s="2438"/>
      <c r="D1031" s="2438"/>
      <c r="E1031" s="2438"/>
      <c r="F1031" s="2438"/>
      <c r="G1031" s="2438"/>
      <c r="H1031" s="2438"/>
      <c r="I1031" s="2438"/>
      <c r="J1031" s="2438"/>
      <c r="K1031" s="2438"/>
    </row>
    <row r="1032" spans="1:11">
      <c r="A1032" s="2438"/>
      <c r="B1032" s="2438"/>
      <c r="C1032" s="2438"/>
      <c r="D1032" s="2438"/>
      <c r="E1032" s="2438"/>
      <c r="F1032" s="2438"/>
      <c r="G1032" s="2438"/>
      <c r="H1032" s="2438"/>
      <c r="I1032" s="2438"/>
      <c r="J1032" s="2438"/>
      <c r="K1032" s="2438"/>
    </row>
    <row r="1033" spans="1:11">
      <c r="A1033" s="2438"/>
      <c r="B1033" s="2438"/>
      <c r="C1033" s="2438"/>
      <c r="D1033" s="2438"/>
      <c r="E1033" s="2438"/>
      <c r="F1033" s="2438"/>
      <c r="G1033" s="2438"/>
      <c r="H1033" s="2438"/>
      <c r="I1033" s="2438"/>
      <c r="J1033" s="2438"/>
      <c r="K1033" s="2438"/>
    </row>
    <row r="1034" spans="1:11">
      <c r="A1034" s="2438"/>
      <c r="B1034" s="2438"/>
      <c r="C1034" s="2438"/>
      <c r="D1034" s="2438"/>
      <c r="E1034" s="2438"/>
      <c r="F1034" s="2438"/>
      <c r="G1034" s="2438"/>
      <c r="H1034" s="2438"/>
      <c r="I1034" s="2438"/>
      <c r="J1034" s="2438"/>
      <c r="K1034" s="2438"/>
    </row>
    <row r="1035" spans="1:11">
      <c r="A1035" s="2438"/>
      <c r="B1035" s="2438"/>
      <c r="C1035" s="2438"/>
      <c r="D1035" s="2438"/>
      <c r="E1035" s="2438"/>
      <c r="F1035" s="2438"/>
      <c r="G1035" s="2438"/>
      <c r="H1035" s="2438"/>
      <c r="I1035" s="2438"/>
      <c r="J1035" s="2438"/>
      <c r="K1035" s="2438"/>
    </row>
    <row r="1036" spans="1:11">
      <c r="A1036" s="2438"/>
      <c r="B1036" s="2438"/>
      <c r="C1036" s="2438"/>
      <c r="D1036" s="2438"/>
      <c r="E1036" s="2438"/>
      <c r="F1036" s="2438"/>
      <c r="G1036" s="2438"/>
      <c r="H1036" s="2438"/>
      <c r="I1036" s="2438"/>
      <c r="J1036" s="2438"/>
      <c r="K1036" s="2438"/>
    </row>
    <row r="1037" spans="1:11">
      <c r="A1037" s="2438"/>
      <c r="B1037" s="2438"/>
      <c r="C1037" s="2438"/>
      <c r="D1037" s="2438"/>
      <c r="E1037" s="2438"/>
      <c r="F1037" s="2438"/>
      <c r="G1037" s="2438"/>
      <c r="H1037" s="2438"/>
      <c r="I1037" s="2438"/>
      <c r="J1037" s="2438"/>
      <c r="K1037" s="2438"/>
    </row>
    <row r="1038" spans="1:11">
      <c r="A1038" s="2438"/>
      <c r="B1038" s="2438"/>
      <c r="C1038" s="2438"/>
      <c r="D1038" s="2438"/>
      <c r="E1038" s="2438"/>
      <c r="F1038" s="2438"/>
      <c r="G1038" s="2438"/>
      <c r="H1038" s="2438"/>
      <c r="I1038" s="2438"/>
      <c r="J1038" s="2438"/>
      <c r="K1038" s="2438"/>
    </row>
    <row r="1039" spans="1:11">
      <c r="A1039" s="2438"/>
      <c r="B1039" s="2438"/>
      <c r="C1039" s="2438"/>
      <c r="D1039" s="2438"/>
      <c r="E1039" s="2438"/>
      <c r="F1039" s="2438"/>
      <c r="G1039" s="2438"/>
      <c r="H1039" s="2438"/>
      <c r="I1039" s="2438"/>
      <c r="J1039" s="2438"/>
      <c r="K1039" s="2438"/>
    </row>
    <row r="1040" spans="1:11">
      <c r="A1040" s="2438"/>
      <c r="B1040" s="2438"/>
      <c r="C1040" s="2438"/>
      <c r="D1040" s="2438"/>
      <c r="E1040" s="2438"/>
      <c r="F1040" s="2438"/>
      <c r="G1040" s="2438"/>
      <c r="H1040" s="2438"/>
      <c r="I1040" s="2438"/>
      <c r="J1040" s="2438"/>
      <c r="K1040" s="2438"/>
    </row>
    <row r="1041" spans="1:11">
      <c r="A1041" s="2438"/>
      <c r="B1041" s="2438"/>
      <c r="C1041" s="2438"/>
      <c r="D1041" s="2438"/>
      <c r="E1041" s="2438"/>
      <c r="F1041" s="2438"/>
      <c r="G1041" s="2438"/>
      <c r="H1041" s="2438"/>
      <c r="I1041" s="2438"/>
      <c r="J1041" s="2438"/>
      <c r="K1041" s="2438"/>
    </row>
    <row r="1042" spans="1:11">
      <c r="A1042" s="2438"/>
      <c r="B1042" s="2438"/>
      <c r="C1042" s="2438"/>
      <c r="D1042" s="2438"/>
      <c r="E1042" s="2438"/>
      <c r="F1042" s="2438"/>
      <c r="G1042" s="2438"/>
      <c r="H1042" s="2438"/>
      <c r="I1042" s="2438"/>
      <c r="J1042" s="2438"/>
      <c r="K1042" s="2438"/>
    </row>
    <row r="1043" spans="1:11">
      <c r="A1043" s="2438"/>
      <c r="B1043" s="2438"/>
      <c r="C1043" s="2438"/>
      <c r="D1043" s="2438"/>
      <c r="E1043" s="2438"/>
      <c r="F1043" s="2438"/>
      <c r="G1043" s="2438"/>
      <c r="H1043" s="2438"/>
      <c r="I1043" s="2438"/>
      <c r="J1043" s="2438"/>
      <c r="K1043" s="2438"/>
    </row>
    <row r="1044" spans="1:11">
      <c r="A1044" s="2438"/>
      <c r="B1044" s="2438"/>
      <c r="C1044" s="2438"/>
      <c r="D1044" s="2438"/>
      <c r="E1044" s="2438"/>
      <c r="F1044" s="2438"/>
      <c r="G1044" s="2438"/>
      <c r="H1044" s="2438"/>
      <c r="I1044" s="2438"/>
      <c r="J1044" s="2438"/>
      <c r="K1044" s="2438"/>
    </row>
    <row r="1045" spans="1:11">
      <c r="A1045" s="2438"/>
      <c r="B1045" s="2438"/>
      <c r="C1045" s="2438"/>
      <c r="D1045" s="2438"/>
      <c r="E1045" s="2438"/>
      <c r="F1045" s="2438"/>
      <c r="G1045" s="2438"/>
      <c r="H1045" s="2438"/>
      <c r="I1045" s="2438"/>
      <c r="J1045" s="2438"/>
      <c r="K1045" s="2438"/>
    </row>
    <row r="1046" spans="1:11">
      <c r="A1046" s="2438"/>
      <c r="B1046" s="2438"/>
      <c r="C1046" s="2438"/>
      <c r="D1046" s="2438"/>
      <c r="E1046" s="2438"/>
      <c r="F1046" s="2438"/>
      <c r="G1046" s="2438"/>
      <c r="H1046" s="2438"/>
      <c r="I1046" s="2438"/>
      <c r="J1046" s="2438"/>
      <c r="K1046" s="2438"/>
    </row>
    <row r="1047" spans="1:11">
      <c r="A1047" s="2438"/>
      <c r="B1047" s="2438"/>
      <c r="C1047" s="2438"/>
      <c r="D1047" s="2438"/>
      <c r="E1047" s="2438"/>
      <c r="F1047" s="2438"/>
      <c r="G1047" s="2438"/>
      <c r="H1047" s="2438"/>
      <c r="I1047" s="2438"/>
      <c r="J1047" s="2438"/>
      <c r="K1047" s="2438"/>
    </row>
    <row r="1048" spans="1:11">
      <c r="A1048" s="2438"/>
      <c r="B1048" s="2438"/>
      <c r="C1048" s="2438"/>
      <c r="D1048" s="2438"/>
      <c r="E1048" s="2438"/>
      <c r="F1048" s="2438"/>
      <c r="G1048" s="2438"/>
      <c r="H1048" s="2438"/>
      <c r="I1048" s="2438"/>
      <c r="J1048" s="2438"/>
      <c r="K1048" s="2438"/>
    </row>
    <row r="1049" spans="1:11">
      <c r="A1049" s="2438"/>
      <c r="B1049" s="2438"/>
      <c r="C1049" s="2438"/>
      <c r="D1049" s="2438"/>
      <c r="E1049" s="2438"/>
      <c r="F1049" s="2438"/>
      <c r="G1049" s="2438"/>
      <c r="H1049" s="2438"/>
      <c r="I1049" s="2438"/>
      <c r="J1049" s="2438"/>
      <c r="K1049" s="2438"/>
    </row>
    <row r="1050" spans="1:11">
      <c r="A1050" s="2438"/>
      <c r="B1050" s="2438"/>
      <c r="C1050" s="2438"/>
      <c r="D1050" s="2438"/>
      <c r="E1050" s="2438"/>
      <c r="F1050" s="2438"/>
      <c r="G1050" s="2438"/>
      <c r="H1050" s="2438"/>
      <c r="I1050" s="2438"/>
      <c r="J1050" s="2438"/>
      <c r="K1050" s="2438"/>
    </row>
    <row r="1051" spans="1:11">
      <c r="A1051" s="2438"/>
      <c r="B1051" s="2438"/>
      <c r="C1051" s="2438"/>
      <c r="D1051" s="2438"/>
      <c r="E1051" s="2438"/>
      <c r="F1051" s="2438"/>
      <c r="G1051" s="2438"/>
      <c r="H1051" s="2438"/>
      <c r="I1051" s="2438"/>
      <c r="J1051" s="2438"/>
      <c r="K1051" s="2438"/>
    </row>
    <row r="1052" spans="1:11">
      <c r="A1052" s="2438"/>
      <c r="B1052" s="2438"/>
      <c r="C1052" s="2438"/>
      <c r="D1052" s="2438"/>
      <c r="E1052" s="2438"/>
      <c r="F1052" s="2438"/>
      <c r="G1052" s="2438"/>
      <c r="H1052" s="2438"/>
      <c r="I1052" s="2438"/>
      <c r="J1052" s="2438"/>
      <c r="K1052" s="2438"/>
    </row>
    <row r="1053" spans="1:11">
      <c r="A1053" s="2438"/>
      <c r="B1053" s="2438"/>
      <c r="C1053" s="2438"/>
      <c r="D1053" s="2438"/>
      <c r="E1053" s="2438"/>
      <c r="F1053" s="2438"/>
      <c r="G1053" s="2438"/>
      <c r="H1053" s="2438"/>
      <c r="I1053" s="2438"/>
      <c r="J1053" s="2438"/>
      <c r="K1053" s="2438"/>
    </row>
    <row r="1054" spans="1:11">
      <c r="A1054" s="2438"/>
      <c r="B1054" s="2438"/>
      <c r="C1054" s="2438"/>
      <c r="D1054" s="2438"/>
      <c r="E1054" s="2438"/>
      <c r="F1054" s="2438"/>
      <c r="G1054" s="2438"/>
      <c r="H1054" s="2438"/>
      <c r="I1054" s="2438"/>
      <c r="J1054" s="2438"/>
      <c r="K1054" s="2438"/>
    </row>
    <row r="1055" spans="1:11">
      <c r="A1055" s="2438"/>
      <c r="B1055" s="2438"/>
      <c r="C1055" s="2438"/>
      <c r="D1055" s="2438"/>
      <c r="E1055" s="2438"/>
      <c r="F1055" s="2438"/>
      <c r="G1055" s="2438"/>
      <c r="H1055" s="2438"/>
      <c r="I1055" s="2438"/>
      <c r="J1055" s="2438"/>
      <c r="K1055" s="2438"/>
    </row>
    <row r="1056" spans="1:11">
      <c r="A1056" s="2438"/>
      <c r="B1056" s="2438"/>
      <c r="C1056" s="2438"/>
      <c r="D1056" s="2438"/>
      <c r="E1056" s="2438"/>
      <c r="F1056" s="2438"/>
      <c r="G1056" s="2438"/>
      <c r="H1056" s="2438"/>
      <c r="I1056" s="2438"/>
      <c r="J1056" s="2438"/>
      <c r="K1056" s="2438"/>
    </row>
    <row r="1057" spans="1:11">
      <c r="A1057" s="2438"/>
      <c r="B1057" s="2438"/>
      <c r="C1057" s="2438"/>
      <c r="D1057" s="2438"/>
      <c r="E1057" s="2438"/>
      <c r="F1057" s="2438"/>
      <c r="G1057" s="2438"/>
      <c r="H1057" s="2438"/>
      <c r="I1057" s="2438"/>
      <c r="J1057" s="2438"/>
      <c r="K1057" s="2438"/>
    </row>
    <row r="1058" spans="1:11">
      <c r="A1058" s="2438"/>
      <c r="B1058" s="2438"/>
      <c r="C1058" s="2438"/>
      <c r="D1058" s="2438"/>
      <c r="E1058" s="2438"/>
      <c r="F1058" s="2438"/>
      <c r="G1058" s="2438"/>
      <c r="H1058" s="2438"/>
      <c r="I1058" s="2438"/>
      <c r="J1058" s="2438"/>
      <c r="K1058" s="2438"/>
    </row>
    <row r="1059" spans="1:11">
      <c r="A1059" s="2438"/>
      <c r="B1059" s="2438"/>
      <c r="C1059" s="2438"/>
      <c r="D1059" s="2438"/>
      <c r="E1059" s="2438"/>
      <c r="F1059" s="2438"/>
      <c r="G1059" s="2438"/>
      <c r="H1059" s="2438"/>
      <c r="I1059" s="2438"/>
      <c r="J1059" s="2438"/>
      <c r="K1059" s="2438"/>
    </row>
    <row r="1060" spans="1:11">
      <c r="A1060" s="2438"/>
      <c r="B1060" s="2438"/>
      <c r="C1060" s="2438"/>
      <c r="D1060" s="2438"/>
      <c r="E1060" s="2438"/>
      <c r="F1060" s="2438"/>
      <c r="G1060" s="2438"/>
      <c r="H1060" s="2438"/>
      <c r="I1060" s="2438"/>
      <c r="J1060" s="2438"/>
      <c r="K1060" s="2438"/>
    </row>
    <row r="1061" spans="1:11">
      <c r="A1061" s="2438"/>
      <c r="B1061" s="2438"/>
      <c r="C1061" s="2438"/>
      <c r="D1061" s="2438"/>
      <c r="E1061" s="2438"/>
      <c r="F1061" s="2438"/>
      <c r="G1061" s="2438"/>
      <c r="H1061" s="2438"/>
      <c r="I1061" s="2438"/>
      <c r="J1061" s="2438"/>
      <c r="K1061" s="2438"/>
    </row>
    <row r="1062" spans="1:11">
      <c r="A1062" s="2438"/>
      <c r="B1062" s="2438"/>
      <c r="C1062" s="2438"/>
      <c r="D1062" s="2438"/>
      <c r="E1062" s="2438"/>
      <c r="F1062" s="2438"/>
      <c r="G1062" s="2438"/>
      <c r="H1062" s="2438"/>
      <c r="I1062" s="2438"/>
      <c r="J1062" s="2438"/>
      <c r="K1062" s="2438"/>
    </row>
    <row r="1063" spans="1:11">
      <c r="A1063" s="2438"/>
      <c r="B1063" s="2438"/>
      <c r="C1063" s="2438"/>
      <c r="D1063" s="2438"/>
      <c r="E1063" s="2438"/>
      <c r="F1063" s="2438"/>
      <c r="G1063" s="2438"/>
      <c r="H1063" s="2438"/>
      <c r="I1063" s="2438"/>
      <c r="J1063" s="2438"/>
      <c r="K1063" s="2438"/>
    </row>
    <row r="1064" spans="1:11">
      <c r="A1064" s="2438"/>
      <c r="B1064" s="2438"/>
      <c r="C1064" s="2438"/>
      <c r="D1064" s="2438"/>
      <c r="E1064" s="2438"/>
      <c r="F1064" s="2438"/>
      <c r="G1064" s="2438"/>
      <c r="H1064" s="2438"/>
      <c r="I1064" s="2438"/>
      <c r="J1064" s="2438"/>
      <c r="K1064" s="2438"/>
    </row>
    <row r="1065" spans="1:11">
      <c r="A1065" s="2438"/>
      <c r="B1065" s="2438"/>
      <c r="C1065" s="2438"/>
      <c r="D1065" s="2438"/>
      <c r="E1065" s="2438"/>
      <c r="F1065" s="2438"/>
      <c r="G1065" s="2438"/>
      <c r="H1065" s="2438"/>
      <c r="I1065" s="2438"/>
      <c r="J1065" s="2438"/>
      <c r="K1065" s="2438"/>
    </row>
    <row r="1066" spans="1:11">
      <c r="A1066" s="2438"/>
      <c r="B1066" s="2438"/>
      <c r="C1066" s="2438"/>
      <c r="D1066" s="2438"/>
      <c r="E1066" s="2438"/>
      <c r="F1066" s="2438"/>
      <c r="G1066" s="2438"/>
      <c r="H1066" s="2438"/>
      <c r="I1066" s="2438"/>
      <c r="J1066" s="2438"/>
      <c r="K1066" s="2438"/>
    </row>
    <row r="1067" spans="1:11">
      <c r="A1067" s="2438"/>
      <c r="B1067" s="2438"/>
      <c r="C1067" s="2438"/>
      <c r="D1067" s="2438"/>
      <c r="E1067" s="2438"/>
      <c r="F1067" s="2438"/>
      <c r="G1067" s="2438"/>
      <c r="H1067" s="2438"/>
      <c r="I1067" s="2438"/>
      <c r="J1067" s="2438"/>
      <c r="K1067" s="2438"/>
    </row>
    <row r="1068" spans="1:11">
      <c r="A1068" s="2438"/>
      <c r="B1068" s="2438"/>
      <c r="C1068" s="2438"/>
      <c r="D1068" s="2438"/>
      <c r="E1068" s="2438"/>
      <c r="F1068" s="2438"/>
      <c r="G1068" s="2438"/>
      <c r="H1068" s="2438"/>
      <c r="I1068" s="2438"/>
      <c r="J1068" s="2438"/>
      <c r="K1068" s="2438"/>
    </row>
    <row r="1069" spans="1:11">
      <c r="A1069" s="2438"/>
      <c r="B1069" s="2438"/>
      <c r="C1069" s="2438"/>
      <c r="D1069" s="2438"/>
      <c r="E1069" s="2438"/>
      <c r="F1069" s="2438"/>
      <c r="G1069" s="2438"/>
      <c r="H1069" s="2438"/>
      <c r="I1069" s="2438"/>
      <c r="J1069" s="2438"/>
      <c r="K1069" s="2438"/>
    </row>
    <row r="1070" spans="1:11">
      <c r="A1070" s="2438"/>
      <c r="B1070" s="2438"/>
      <c r="C1070" s="2438"/>
      <c r="D1070" s="2438"/>
      <c r="E1070" s="2438"/>
      <c r="F1070" s="2438"/>
      <c r="G1070" s="2438"/>
      <c r="H1070" s="2438"/>
      <c r="I1070" s="2438"/>
      <c r="J1070" s="2438"/>
      <c r="K1070" s="2438"/>
    </row>
    <row r="1071" spans="1:11">
      <c r="A1071" s="2438"/>
      <c r="B1071" s="2438"/>
      <c r="C1071" s="2438"/>
      <c r="D1071" s="2438"/>
      <c r="E1071" s="2438"/>
      <c r="F1071" s="2438"/>
      <c r="G1071" s="2438"/>
      <c r="H1071" s="2438"/>
      <c r="I1071" s="2438"/>
      <c r="J1071" s="2438"/>
      <c r="K1071" s="2438"/>
    </row>
    <row r="1072" spans="1:11">
      <c r="A1072" s="2438"/>
      <c r="B1072" s="2438"/>
      <c r="C1072" s="2438"/>
      <c r="D1072" s="2438"/>
      <c r="E1072" s="2438"/>
      <c r="F1072" s="2438"/>
      <c r="G1072" s="2438"/>
      <c r="H1072" s="2438"/>
      <c r="I1072" s="2438"/>
      <c r="J1072" s="2438"/>
      <c r="K1072" s="2438"/>
    </row>
    <row r="1073" spans="1:11">
      <c r="A1073" s="2438"/>
      <c r="B1073" s="2438"/>
      <c r="C1073" s="2438"/>
      <c r="D1073" s="2438"/>
      <c r="E1073" s="2438"/>
      <c r="F1073" s="2438"/>
      <c r="G1073" s="2438"/>
      <c r="H1073" s="2438"/>
      <c r="I1073" s="2438"/>
      <c r="J1073" s="2438"/>
      <c r="K1073" s="2438"/>
    </row>
    <row r="1074" spans="1:11">
      <c r="A1074" s="2438"/>
      <c r="B1074" s="2438"/>
      <c r="C1074" s="2438"/>
      <c r="D1074" s="2438"/>
      <c r="E1074" s="2438"/>
      <c r="F1074" s="2438"/>
      <c r="G1074" s="2438"/>
      <c r="H1074" s="2438"/>
      <c r="I1074" s="2438"/>
      <c r="J1074" s="2438"/>
      <c r="K1074" s="2438"/>
    </row>
    <row r="1075" spans="1:11">
      <c r="A1075" s="2438"/>
      <c r="B1075" s="2438"/>
      <c r="C1075" s="2438"/>
      <c r="D1075" s="2438"/>
      <c r="E1075" s="2438"/>
      <c r="F1075" s="2438"/>
      <c r="G1075" s="2438"/>
      <c r="H1075" s="2438"/>
      <c r="I1075" s="2438"/>
      <c r="J1075" s="2438"/>
      <c r="K1075" s="2438"/>
    </row>
    <row r="1076" spans="1:11">
      <c r="A1076" s="2438"/>
      <c r="B1076" s="2438"/>
      <c r="C1076" s="2438"/>
      <c r="D1076" s="2438"/>
      <c r="E1076" s="2438"/>
      <c r="F1076" s="2438"/>
      <c r="G1076" s="2438"/>
      <c r="H1076" s="2438"/>
      <c r="I1076" s="2438"/>
      <c r="J1076" s="2438"/>
      <c r="K1076" s="2438"/>
    </row>
    <row r="1077" spans="1:11">
      <c r="A1077" s="2438"/>
      <c r="B1077" s="2438"/>
      <c r="C1077" s="2438"/>
      <c r="D1077" s="2438"/>
      <c r="E1077" s="2438"/>
      <c r="F1077" s="2438"/>
      <c r="G1077" s="2438"/>
      <c r="H1077" s="2438"/>
      <c r="I1077" s="2438"/>
      <c r="J1077" s="2438"/>
      <c r="K1077" s="2438"/>
    </row>
    <row r="1078" spans="1:11">
      <c r="A1078" s="2438"/>
      <c r="B1078" s="2438"/>
      <c r="C1078" s="2438"/>
      <c r="D1078" s="2438"/>
      <c r="E1078" s="2438"/>
      <c r="F1078" s="2438"/>
      <c r="G1078" s="2438"/>
      <c r="H1078" s="2438"/>
      <c r="I1078" s="2438"/>
      <c r="J1078" s="2438"/>
      <c r="K1078" s="2438"/>
    </row>
    <row r="1079" spans="1:11">
      <c r="A1079" s="2438"/>
      <c r="B1079" s="2438"/>
      <c r="C1079" s="2438"/>
      <c r="D1079" s="2438"/>
      <c r="E1079" s="2438"/>
      <c r="F1079" s="2438"/>
      <c r="G1079" s="2438"/>
      <c r="H1079" s="2438"/>
      <c r="I1079" s="2438"/>
      <c r="J1079" s="2438"/>
      <c r="K1079" s="2438"/>
    </row>
    <row r="1080" spans="1:11">
      <c r="A1080" s="2438"/>
      <c r="B1080" s="2438"/>
      <c r="C1080" s="2438"/>
      <c r="D1080" s="2438"/>
      <c r="E1080" s="2438"/>
      <c r="F1080" s="2438"/>
      <c r="G1080" s="2438"/>
      <c r="H1080" s="2438"/>
      <c r="I1080" s="2438"/>
      <c r="J1080" s="2438"/>
      <c r="K1080" s="2438"/>
    </row>
    <row r="1081" spans="1:11">
      <c r="A1081" s="2438"/>
      <c r="B1081" s="2438"/>
      <c r="C1081" s="2438"/>
      <c r="D1081" s="2438"/>
      <c r="E1081" s="2438"/>
      <c r="F1081" s="2438"/>
      <c r="G1081" s="2438"/>
      <c r="H1081" s="2438"/>
      <c r="I1081" s="2438"/>
      <c r="J1081" s="2438"/>
      <c r="K1081" s="2438"/>
    </row>
    <row r="1082" spans="1:11">
      <c r="A1082" s="2438"/>
      <c r="B1082" s="2438"/>
      <c r="C1082" s="2438"/>
      <c r="D1082" s="2438"/>
      <c r="E1082" s="2438"/>
      <c r="F1082" s="2438"/>
      <c r="G1082" s="2438"/>
      <c r="H1082" s="2438"/>
      <c r="I1082" s="2438"/>
      <c r="J1082" s="2438"/>
      <c r="K1082" s="2438"/>
    </row>
    <row r="1083" spans="1:11">
      <c r="A1083" s="2438"/>
      <c r="B1083" s="2438"/>
      <c r="C1083" s="2438"/>
      <c r="D1083" s="2438"/>
      <c r="E1083" s="2438"/>
      <c r="F1083" s="2438"/>
      <c r="G1083" s="2438"/>
      <c r="H1083" s="2438"/>
      <c r="I1083" s="2438"/>
      <c r="J1083" s="2438"/>
      <c r="K1083" s="2438"/>
    </row>
    <row r="1084" spans="1:11">
      <c r="A1084" s="2438"/>
      <c r="B1084" s="2438"/>
      <c r="C1084" s="2438"/>
      <c r="D1084" s="2438"/>
      <c r="E1084" s="2438"/>
      <c r="F1084" s="2438"/>
      <c r="G1084" s="2438"/>
      <c r="H1084" s="2438"/>
      <c r="I1084" s="2438"/>
      <c r="J1084" s="2438"/>
      <c r="K1084" s="2438"/>
    </row>
    <row r="1085" spans="1:11">
      <c r="A1085" s="2438"/>
      <c r="B1085" s="2438"/>
      <c r="C1085" s="2438"/>
      <c r="D1085" s="2438"/>
      <c r="E1085" s="2438"/>
      <c r="F1085" s="2438"/>
      <c r="G1085" s="2438"/>
      <c r="H1085" s="2438"/>
      <c r="I1085" s="2438"/>
      <c r="J1085" s="2438"/>
      <c r="K1085" s="2438"/>
    </row>
    <row r="1086" spans="1:11">
      <c r="A1086" s="2438"/>
      <c r="B1086" s="2438"/>
      <c r="C1086" s="2438"/>
      <c r="D1086" s="2438"/>
      <c r="E1086" s="2438"/>
      <c r="F1086" s="2438"/>
      <c r="G1086" s="2438"/>
      <c r="H1086" s="2438"/>
      <c r="I1086" s="2438"/>
      <c r="J1086" s="2438"/>
      <c r="K1086" s="2438"/>
    </row>
    <row r="1087" spans="1:11">
      <c r="A1087" s="2438"/>
      <c r="B1087" s="2438"/>
      <c r="C1087" s="2438"/>
      <c r="D1087" s="2438"/>
      <c r="E1087" s="2438"/>
      <c r="F1087" s="2438"/>
      <c r="G1087" s="2438"/>
      <c r="H1087" s="2438"/>
      <c r="I1087" s="2438"/>
      <c r="J1087" s="2438"/>
      <c r="K1087" s="2438"/>
    </row>
    <row r="1088" spans="1:11">
      <c r="A1088" s="2438"/>
      <c r="B1088" s="2438"/>
      <c r="C1088" s="2438"/>
      <c r="D1088" s="2438"/>
      <c r="E1088" s="2438"/>
      <c r="F1088" s="2438"/>
      <c r="G1088" s="2438"/>
      <c r="H1088" s="2438"/>
      <c r="I1088" s="2438"/>
      <c r="J1088" s="2438"/>
      <c r="K1088" s="2438"/>
    </row>
    <row r="1089" spans="1:11">
      <c r="A1089" s="2438"/>
      <c r="B1089" s="2438"/>
      <c r="C1089" s="2438"/>
      <c r="D1089" s="2438"/>
      <c r="E1089" s="2438"/>
      <c r="F1089" s="2438"/>
      <c r="G1089" s="2438"/>
      <c r="H1089" s="2438"/>
      <c r="I1089" s="2438"/>
      <c r="J1089" s="2438"/>
      <c r="K1089" s="2438"/>
    </row>
    <row r="1090" spans="1:11">
      <c r="A1090" s="2438"/>
      <c r="B1090" s="2438"/>
      <c r="C1090" s="2438"/>
      <c r="D1090" s="2438"/>
      <c r="E1090" s="2438"/>
      <c r="F1090" s="2438"/>
      <c r="G1090" s="2438"/>
      <c r="H1090" s="2438"/>
      <c r="I1090" s="2438"/>
      <c r="J1090" s="2438"/>
      <c r="K1090" s="2438"/>
    </row>
    <row r="1091" spans="1:11">
      <c r="A1091" s="2438"/>
      <c r="B1091" s="2438"/>
      <c r="C1091" s="2438"/>
      <c r="D1091" s="2438"/>
      <c r="E1091" s="2438"/>
      <c r="F1091" s="2438"/>
      <c r="G1091" s="2438"/>
      <c r="H1091" s="2438"/>
      <c r="I1091" s="2438"/>
      <c r="J1091" s="2438"/>
      <c r="K1091" s="2438"/>
    </row>
    <row r="1092" spans="1:11">
      <c r="A1092" s="2438"/>
      <c r="B1092" s="2438"/>
      <c r="C1092" s="2438"/>
      <c r="D1092" s="2438"/>
      <c r="E1092" s="2438"/>
      <c r="F1092" s="2438"/>
      <c r="G1092" s="2438"/>
      <c r="H1092" s="2438"/>
      <c r="I1092" s="2438"/>
      <c r="J1092" s="2438"/>
      <c r="K1092" s="2438"/>
    </row>
    <row r="1093" spans="1:11">
      <c r="A1093" s="2438"/>
      <c r="B1093" s="2438"/>
      <c r="C1093" s="2438"/>
      <c r="D1093" s="2438"/>
      <c r="E1093" s="2438"/>
      <c r="F1093" s="2438"/>
      <c r="G1093" s="2438"/>
      <c r="H1093" s="2438"/>
      <c r="I1093" s="2438"/>
      <c r="J1093" s="2438"/>
      <c r="K1093" s="2438"/>
    </row>
    <row r="1094" spans="1:11">
      <c r="A1094" s="2438"/>
      <c r="B1094" s="2438"/>
      <c r="C1094" s="2438"/>
      <c r="D1094" s="2438"/>
      <c r="E1094" s="2438"/>
      <c r="F1094" s="2438"/>
      <c r="G1094" s="2438"/>
      <c r="H1094" s="2438"/>
      <c r="I1094" s="2438"/>
      <c r="J1094" s="2438"/>
      <c r="K1094" s="2438"/>
    </row>
    <row r="1095" spans="1:11">
      <c r="A1095" s="2438"/>
      <c r="B1095" s="2438"/>
      <c r="C1095" s="2438"/>
      <c r="D1095" s="2438"/>
      <c r="E1095" s="2438"/>
      <c r="F1095" s="2438"/>
      <c r="G1095" s="2438"/>
      <c r="H1095" s="2438"/>
      <c r="I1095" s="2438"/>
      <c r="J1095" s="2438"/>
      <c r="K1095" s="2438"/>
    </row>
    <row r="1096" spans="1:11">
      <c r="A1096" s="2438"/>
      <c r="B1096" s="2438"/>
      <c r="C1096" s="2438"/>
      <c r="D1096" s="2438"/>
      <c r="E1096" s="2438"/>
      <c r="F1096" s="2438"/>
      <c r="G1096" s="2438"/>
      <c r="H1096" s="2438"/>
      <c r="I1096" s="2438"/>
      <c r="J1096" s="2438"/>
      <c r="K1096" s="2438"/>
    </row>
    <row r="1097" spans="1:11">
      <c r="A1097" s="2438"/>
      <c r="B1097" s="2438"/>
      <c r="C1097" s="2438"/>
      <c r="D1097" s="2438"/>
      <c r="E1097" s="2438"/>
      <c r="F1097" s="2438"/>
      <c r="G1097" s="2438"/>
      <c r="H1097" s="2438"/>
      <c r="I1097" s="2438"/>
      <c r="J1097" s="2438"/>
      <c r="K1097" s="2438"/>
    </row>
    <row r="1098" spans="1:11">
      <c r="A1098" s="2438"/>
      <c r="B1098" s="2438"/>
      <c r="C1098" s="2438"/>
      <c r="D1098" s="2438"/>
      <c r="E1098" s="2438"/>
      <c r="F1098" s="2438"/>
      <c r="G1098" s="2438"/>
      <c r="H1098" s="2438"/>
      <c r="I1098" s="2438"/>
      <c r="J1098" s="2438"/>
      <c r="K1098" s="2438"/>
    </row>
    <row r="1099" spans="1:11">
      <c r="A1099" s="2438"/>
      <c r="B1099" s="2438"/>
      <c r="C1099" s="2438"/>
      <c r="D1099" s="2438"/>
      <c r="E1099" s="2438"/>
      <c r="F1099" s="2438"/>
      <c r="G1099" s="2438"/>
      <c r="H1099" s="2438"/>
      <c r="I1099" s="2438"/>
      <c r="J1099" s="2438"/>
      <c r="K1099" s="2438"/>
    </row>
    <row r="1100" spans="1:11">
      <c r="A1100" s="2438"/>
      <c r="B1100" s="2438"/>
      <c r="C1100" s="2438"/>
      <c r="D1100" s="2438"/>
      <c r="E1100" s="2438"/>
      <c r="F1100" s="2438"/>
      <c r="G1100" s="2438"/>
      <c r="H1100" s="2438"/>
      <c r="I1100" s="2438"/>
      <c r="J1100" s="2438"/>
      <c r="K1100" s="2438"/>
    </row>
    <row r="1101" spans="1:11">
      <c r="A1101" s="2438"/>
      <c r="B1101" s="2438"/>
      <c r="C1101" s="2438"/>
      <c r="D1101" s="2438"/>
      <c r="E1101" s="2438"/>
      <c r="F1101" s="2438"/>
      <c r="G1101" s="2438"/>
      <c r="H1101" s="2438"/>
      <c r="I1101" s="2438"/>
      <c r="J1101" s="2438"/>
      <c r="K1101" s="2438"/>
    </row>
  </sheetData>
  <mergeCells count="15">
    <mergeCell ref="B47:B48"/>
    <mergeCell ref="A3:A5"/>
    <mergeCell ref="B3:C4"/>
    <mergeCell ref="B45:C45"/>
    <mergeCell ref="P3:P4"/>
    <mergeCell ref="B5:C5"/>
    <mergeCell ref="B25:C25"/>
    <mergeCell ref="B26:C26"/>
    <mergeCell ref="B6:B16"/>
    <mergeCell ref="B17:B21"/>
    <mergeCell ref="B24:C24"/>
    <mergeCell ref="B28:B44"/>
    <mergeCell ref="B22:C22"/>
    <mergeCell ref="B27:C27"/>
    <mergeCell ref="B23:C23"/>
  </mergeCells>
  <phoneticPr fontId="6" type="noConversion"/>
  <dataValidations count="1">
    <dataValidation type="whole" allowBlank="1" showInputMessage="1" showErrorMessage="1" errorTitle="錯誤" error="輸入資料格式錯誤!!" sqref="D6:O43" xr:uid="{00000000-0002-0000-0C00-000000000000}">
      <formula1>-9.99999999999999E+27</formula1>
      <formula2>9.99999999999999E+27</formula2>
    </dataValidation>
  </dataValidations>
  <pageMargins left="0.51181102362204722" right="0.35433070866141736" top="0.39370078740157483" bottom="0.27559055118110237" header="0.15748031496062992" footer="0.23622047244094491"/>
  <pageSetup paperSize="9" scale="48" orientation="landscape" r:id="rId1"/>
  <headerFooter alignWithMargins="0">
    <oddFooter>&amp;C&amp;P/&amp;N&amp;R&amp;A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3">
    <tabColor rgb="FFFFFF00"/>
  </sheetPr>
  <dimension ref="A1:AB1098"/>
  <sheetViews>
    <sheetView view="pageBreakPreview" zoomScale="90" zoomScaleNormal="100" zoomScaleSheetLayoutView="90" workbookViewId="0">
      <selection activeCell="A32" sqref="A32:B32"/>
    </sheetView>
  </sheetViews>
  <sheetFormatPr defaultColWidth="15.625" defaultRowHeight="15.75"/>
  <cols>
    <col min="1" max="1" width="5.625" style="308" customWidth="1"/>
    <col min="2" max="16384" width="15.625" style="308"/>
  </cols>
  <sheetData>
    <row r="1" spans="1:28" ht="16.5">
      <c r="A1" s="2259" t="str">
        <f>+封面!A3&amp;" "&amp;封面!A2</f>
        <v xml:space="preserve">        保險股份有限公司(○○分公司) 年度(月、季、半年)報表</v>
      </c>
      <c r="B1" s="2302"/>
      <c r="C1" s="2302"/>
      <c r="D1" s="2302"/>
      <c r="E1" s="2302"/>
      <c r="F1" s="2302"/>
      <c r="G1" s="2302"/>
      <c r="H1" s="2302"/>
      <c r="I1" s="2302"/>
      <c r="J1" s="2302"/>
      <c r="K1" s="2302"/>
      <c r="L1" s="2302"/>
      <c r="M1" s="2302"/>
      <c r="N1" s="2302"/>
      <c r="O1" s="278"/>
      <c r="P1" s="278"/>
      <c r="Q1" s="278"/>
      <c r="R1" s="278"/>
      <c r="S1" s="278"/>
      <c r="T1" s="278"/>
      <c r="U1" s="278"/>
      <c r="V1" s="278"/>
      <c r="W1" s="278"/>
      <c r="X1" s="278"/>
      <c r="Y1" s="278"/>
      <c r="Z1" s="1016"/>
    </row>
    <row r="2" spans="1:28" ht="16.5">
      <c r="A2" s="2294" t="s">
        <v>5433</v>
      </c>
      <c r="B2" s="2302"/>
      <c r="C2" s="2302"/>
      <c r="D2" s="2302"/>
      <c r="E2" s="2302"/>
      <c r="F2" s="2302"/>
      <c r="G2" s="2302"/>
      <c r="H2" s="2302"/>
      <c r="I2" s="2302"/>
      <c r="J2" s="2302"/>
      <c r="K2" s="2302"/>
      <c r="L2" s="2302"/>
      <c r="M2" s="2302"/>
      <c r="N2" s="2302"/>
      <c r="O2" s="278"/>
      <c r="P2" s="278"/>
      <c r="Q2" s="278"/>
      <c r="R2" s="278"/>
      <c r="S2" s="278"/>
      <c r="T2" s="278"/>
      <c r="U2" s="278"/>
      <c r="W2" s="278"/>
      <c r="X2" s="278"/>
      <c r="Y2" s="278"/>
      <c r="Z2" s="1016"/>
      <c r="AB2" s="281" t="s">
        <v>3407</v>
      </c>
    </row>
    <row r="3" spans="1:28">
      <c r="A3" s="3169" t="s">
        <v>5268</v>
      </c>
      <c r="B3" s="3169" t="s">
        <v>5434</v>
      </c>
      <c r="C3" s="3169" t="s">
        <v>5435</v>
      </c>
      <c r="D3" s="3169" t="s">
        <v>5270</v>
      </c>
      <c r="E3" s="3169" t="s">
        <v>5271</v>
      </c>
      <c r="F3" s="3169" t="s">
        <v>5436</v>
      </c>
      <c r="G3" s="3169"/>
      <c r="H3" s="3169"/>
      <c r="I3" s="3169" t="s">
        <v>5272</v>
      </c>
      <c r="J3" s="3169" t="s">
        <v>5273</v>
      </c>
      <c r="K3" s="3169" t="s">
        <v>5437</v>
      </c>
      <c r="L3" s="3169"/>
      <c r="M3" s="3169"/>
      <c r="N3" s="3169"/>
      <c r="O3" s="3154" t="s">
        <v>3413</v>
      </c>
      <c r="P3" s="3154" t="s">
        <v>3414</v>
      </c>
      <c r="Q3" s="3154" t="s">
        <v>3415</v>
      </c>
      <c r="R3" s="3154" t="s">
        <v>3416</v>
      </c>
      <c r="S3" s="3154" t="s">
        <v>3417</v>
      </c>
      <c r="T3" s="3154" t="s">
        <v>3418</v>
      </c>
      <c r="U3" s="3154" t="s">
        <v>3419</v>
      </c>
      <c r="V3" s="3154" t="s">
        <v>3420</v>
      </c>
      <c r="W3" s="3154"/>
      <c r="X3" s="3154" t="s">
        <v>3421</v>
      </c>
      <c r="Y3" s="3154" t="s">
        <v>3001</v>
      </c>
      <c r="Z3" s="3154" t="s">
        <v>3422</v>
      </c>
      <c r="AA3" s="3154" t="s">
        <v>3423</v>
      </c>
      <c r="AB3" s="3154" t="s">
        <v>2839</v>
      </c>
    </row>
    <row r="4" spans="1:28" ht="33">
      <c r="A4" s="3169"/>
      <c r="B4" s="3169"/>
      <c r="C4" s="3169"/>
      <c r="D4" s="3169"/>
      <c r="E4" s="3169"/>
      <c r="F4" s="2305" t="s">
        <v>5275</v>
      </c>
      <c r="G4" s="2305" t="s">
        <v>5276</v>
      </c>
      <c r="H4" s="2305" t="s">
        <v>5279</v>
      </c>
      <c r="I4" s="3169"/>
      <c r="J4" s="3169"/>
      <c r="K4" s="2305" t="s">
        <v>5275</v>
      </c>
      <c r="L4" s="2305" t="s">
        <v>5276</v>
      </c>
      <c r="M4" s="2305" t="s">
        <v>5438</v>
      </c>
      <c r="N4" s="2305" t="s">
        <v>5439</v>
      </c>
      <c r="O4" s="3154"/>
      <c r="P4" s="3154"/>
      <c r="Q4" s="3154"/>
      <c r="R4" s="3154"/>
      <c r="S4" s="3154"/>
      <c r="T4" s="3154"/>
      <c r="U4" s="3154"/>
      <c r="V4" s="40" t="s">
        <v>3425</v>
      </c>
      <c r="W4" s="40" t="s">
        <v>3426</v>
      </c>
      <c r="X4" s="3154"/>
      <c r="Y4" s="3154"/>
      <c r="Z4" s="3154"/>
      <c r="AA4" s="3154"/>
      <c r="AB4" s="3154"/>
    </row>
    <row r="5" spans="1:28">
      <c r="A5" s="3169"/>
      <c r="B5" s="2305" t="s">
        <v>424</v>
      </c>
      <c r="C5" s="2305" t="s">
        <v>425</v>
      </c>
      <c r="D5" s="2305" t="s">
        <v>171</v>
      </c>
      <c r="E5" s="2305" t="s">
        <v>172</v>
      </c>
      <c r="F5" s="2305" t="s">
        <v>173</v>
      </c>
      <c r="G5" s="2305" t="s">
        <v>174</v>
      </c>
      <c r="H5" s="2305" t="s">
        <v>175</v>
      </c>
      <c r="I5" s="2305" t="s">
        <v>176</v>
      </c>
      <c r="J5" s="2305" t="s">
        <v>177</v>
      </c>
      <c r="K5" s="2305" t="s">
        <v>178</v>
      </c>
      <c r="L5" s="2305" t="s">
        <v>179</v>
      </c>
      <c r="M5" s="2305" t="s">
        <v>180</v>
      </c>
      <c r="N5" s="2305" t="s">
        <v>418</v>
      </c>
      <c r="O5" s="40" t="s">
        <v>419</v>
      </c>
      <c r="P5" s="40" t="s">
        <v>420</v>
      </c>
      <c r="Q5" s="40" t="s">
        <v>421</v>
      </c>
      <c r="R5" s="40" t="s">
        <v>422</v>
      </c>
      <c r="S5" s="40" t="s">
        <v>426</v>
      </c>
      <c r="T5" s="40" t="s">
        <v>427</v>
      </c>
      <c r="U5" s="40" t="s">
        <v>428</v>
      </c>
      <c r="V5" s="1011" t="s">
        <v>706</v>
      </c>
      <c r="W5" s="40" t="s">
        <v>430</v>
      </c>
      <c r="X5" s="40" t="s">
        <v>143</v>
      </c>
      <c r="Y5" s="40" t="s">
        <v>144</v>
      </c>
      <c r="Z5" s="40" t="s">
        <v>301</v>
      </c>
      <c r="AA5" s="40" t="s">
        <v>302</v>
      </c>
      <c r="AB5" s="40" t="s">
        <v>303</v>
      </c>
    </row>
    <row r="6" spans="1:28">
      <c r="A6" s="2439">
        <v>1</v>
      </c>
      <c r="B6" s="2439"/>
      <c r="C6" s="2440"/>
      <c r="D6" s="2440"/>
      <c r="E6" s="2440"/>
      <c r="F6" s="2439"/>
      <c r="G6" s="2440"/>
      <c r="H6" s="2440"/>
      <c r="I6" s="2440"/>
      <c r="J6" s="2440"/>
      <c r="K6" s="2439"/>
      <c r="L6" s="2440"/>
      <c r="M6" s="2440"/>
      <c r="N6" s="2440"/>
      <c r="O6" s="18"/>
      <c r="P6" s="1022"/>
      <c r="Q6" s="1022"/>
      <c r="R6" s="1022"/>
      <c r="S6" s="1022"/>
      <c r="T6" s="1022"/>
      <c r="U6" s="1022"/>
      <c r="V6" s="1023"/>
      <c r="W6" s="1022"/>
      <c r="X6" s="1022"/>
      <c r="Y6" s="18"/>
      <c r="Z6" s="18"/>
      <c r="AA6" s="18"/>
      <c r="AB6" s="18"/>
    </row>
    <row r="7" spans="1:28">
      <c r="A7" s="2439">
        <v>2</v>
      </c>
      <c r="B7" s="2439"/>
      <c r="C7" s="2440"/>
      <c r="D7" s="2440"/>
      <c r="E7" s="2440"/>
      <c r="F7" s="2439"/>
      <c r="G7" s="2440"/>
      <c r="H7" s="2440"/>
      <c r="I7" s="2440"/>
      <c r="J7" s="2440"/>
      <c r="K7" s="2439"/>
      <c r="L7" s="2440"/>
      <c r="M7" s="2440"/>
      <c r="N7" s="2440"/>
      <c r="O7" s="18"/>
      <c r="P7" s="1022"/>
      <c r="Q7" s="1022"/>
      <c r="R7" s="1022"/>
      <c r="S7" s="1022"/>
      <c r="T7" s="1022"/>
      <c r="U7" s="1022"/>
      <c r="V7" s="1023"/>
      <c r="W7" s="1022"/>
      <c r="X7" s="1022"/>
      <c r="Y7" s="18"/>
      <c r="Z7" s="18"/>
      <c r="AA7" s="18"/>
      <c r="AB7" s="18"/>
    </row>
    <row r="8" spans="1:28">
      <c r="A8" s="2439">
        <v>3</v>
      </c>
      <c r="B8" s="2439"/>
      <c r="C8" s="2440"/>
      <c r="D8" s="2440"/>
      <c r="E8" s="2440"/>
      <c r="F8" s="2439"/>
      <c r="G8" s="2440"/>
      <c r="H8" s="2440"/>
      <c r="I8" s="2440"/>
      <c r="J8" s="2440"/>
      <c r="K8" s="2439"/>
      <c r="L8" s="2440"/>
      <c r="M8" s="2440"/>
      <c r="N8" s="2440"/>
      <c r="O8" s="18"/>
      <c r="P8" s="1022"/>
      <c r="Q8" s="1022"/>
      <c r="R8" s="1022"/>
      <c r="S8" s="1022"/>
      <c r="T8" s="1022"/>
      <c r="U8" s="1022"/>
      <c r="V8" s="1023"/>
      <c r="W8" s="1022"/>
      <c r="X8" s="1022"/>
      <c r="Y8" s="18"/>
      <c r="Z8" s="18"/>
      <c r="AA8" s="18"/>
      <c r="AB8" s="18"/>
    </row>
    <row r="9" spans="1:28">
      <c r="A9" s="2439">
        <v>4</v>
      </c>
      <c r="B9" s="2439"/>
      <c r="C9" s="2440"/>
      <c r="D9" s="2440"/>
      <c r="E9" s="2440"/>
      <c r="F9" s="2439"/>
      <c r="G9" s="2440"/>
      <c r="H9" s="2440"/>
      <c r="I9" s="2440"/>
      <c r="J9" s="2440"/>
      <c r="K9" s="2439"/>
      <c r="L9" s="2440"/>
      <c r="M9" s="2440"/>
      <c r="N9" s="2440"/>
      <c r="O9" s="18"/>
      <c r="P9" s="1022"/>
      <c r="Q9" s="1022"/>
      <c r="R9" s="1022"/>
      <c r="S9" s="1022"/>
      <c r="T9" s="1022"/>
      <c r="U9" s="1022"/>
      <c r="V9" s="1023"/>
      <c r="W9" s="1022"/>
      <c r="X9" s="1022"/>
      <c r="Y9" s="18"/>
      <c r="Z9" s="18"/>
      <c r="AA9" s="18"/>
      <c r="AB9" s="18"/>
    </row>
    <row r="10" spans="1:28">
      <c r="A10" s="2439">
        <v>5</v>
      </c>
      <c r="B10" s="2439"/>
      <c r="C10" s="2440"/>
      <c r="D10" s="2440"/>
      <c r="E10" s="2440"/>
      <c r="F10" s="2439"/>
      <c r="G10" s="2440"/>
      <c r="H10" s="2440"/>
      <c r="I10" s="2440"/>
      <c r="J10" s="2440"/>
      <c r="K10" s="2439"/>
      <c r="L10" s="2440"/>
      <c r="M10" s="2440"/>
      <c r="N10" s="2440"/>
      <c r="O10" s="18"/>
      <c r="P10" s="1022"/>
      <c r="Q10" s="1022"/>
      <c r="R10" s="1022"/>
      <c r="S10" s="1022"/>
      <c r="T10" s="1022"/>
      <c r="U10" s="1022"/>
      <c r="V10" s="1023"/>
      <c r="W10" s="1022"/>
      <c r="X10" s="1022"/>
      <c r="Y10" s="18"/>
      <c r="Z10" s="18"/>
      <c r="AA10" s="18"/>
      <c r="AB10" s="18"/>
    </row>
    <row r="11" spans="1:28">
      <c r="A11" s="2439">
        <v>6</v>
      </c>
      <c r="B11" s="2439"/>
      <c r="C11" s="2440"/>
      <c r="D11" s="2440"/>
      <c r="E11" s="2440"/>
      <c r="F11" s="2439"/>
      <c r="G11" s="2440"/>
      <c r="H11" s="2440"/>
      <c r="I11" s="2440"/>
      <c r="J11" s="2440"/>
      <c r="K11" s="2439"/>
      <c r="L11" s="2440"/>
      <c r="M11" s="2440"/>
      <c r="N11" s="2440"/>
      <c r="O11" s="18"/>
      <c r="P11" s="1022"/>
      <c r="Q11" s="1022"/>
      <c r="R11" s="1022"/>
      <c r="S11" s="1022"/>
      <c r="T11" s="1022"/>
      <c r="U11" s="1022"/>
      <c r="V11" s="1023"/>
      <c r="W11" s="1022"/>
      <c r="X11" s="1022"/>
      <c r="Y11" s="18"/>
      <c r="Z11" s="18"/>
      <c r="AA11" s="18"/>
      <c r="AB11" s="18"/>
    </row>
    <row r="12" spans="1:28">
      <c r="A12" s="2439">
        <v>7</v>
      </c>
      <c r="B12" s="2439"/>
      <c r="C12" s="2440"/>
      <c r="D12" s="2440"/>
      <c r="E12" s="2440"/>
      <c r="F12" s="2439"/>
      <c r="G12" s="2440"/>
      <c r="H12" s="2440"/>
      <c r="I12" s="2440"/>
      <c r="J12" s="2440"/>
      <c r="K12" s="2439"/>
      <c r="L12" s="2440"/>
      <c r="M12" s="2440"/>
      <c r="N12" s="2440"/>
      <c r="O12" s="18"/>
      <c r="P12" s="1022"/>
      <c r="Q12" s="1022"/>
      <c r="R12" s="1022"/>
      <c r="S12" s="1022"/>
      <c r="T12" s="1022"/>
      <c r="U12" s="1022"/>
      <c r="V12" s="1023"/>
      <c r="W12" s="1022"/>
      <c r="X12" s="1022"/>
      <c r="Y12" s="18"/>
      <c r="Z12" s="18"/>
      <c r="AA12" s="18"/>
      <c r="AB12" s="18"/>
    </row>
    <row r="13" spans="1:28">
      <c r="A13" s="2439">
        <v>8</v>
      </c>
      <c r="B13" s="2439"/>
      <c r="C13" s="2440"/>
      <c r="D13" s="2440"/>
      <c r="E13" s="2440"/>
      <c r="F13" s="2439"/>
      <c r="G13" s="2440"/>
      <c r="H13" s="2440"/>
      <c r="I13" s="2440"/>
      <c r="J13" s="2440"/>
      <c r="K13" s="2439"/>
      <c r="L13" s="2440"/>
      <c r="M13" s="2440"/>
      <c r="N13" s="2440"/>
      <c r="O13" s="18"/>
      <c r="P13" s="1022"/>
      <c r="Q13" s="1022"/>
      <c r="R13" s="1022"/>
      <c r="S13" s="1022"/>
      <c r="T13" s="1022"/>
      <c r="U13" s="1022"/>
      <c r="V13" s="1023"/>
      <c r="W13" s="1022"/>
      <c r="X13" s="1022"/>
      <c r="Y13" s="18"/>
      <c r="Z13" s="18"/>
      <c r="AA13" s="18"/>
      <c r="AB13" s="18"/>
    </row>
    <row r="14" spans="1:28">
      <c r="A14" s="2439">
        <v>9</v>
      </c>
      <c r="B14" s="2439"/>
      <c r="C14" s="2440"/>
      <c r="D14" s="2440"/>
      <c r="E14" s="2440"/>
      <c r="F14" s="2439"/>
      <c r="G14" s="2440"/>
      <c r="H14" s="2440"/>
      <c r="I14" s="2440"/>
      <c r="J14" s="2440"/>
      <c r="K14" s="2439"/>
      <c r="L14" s="2440"/>
      <c r="M14" s="2440"/>
      <c r="N14" s="2440"/>
      <c r="O14" s="18"/>
      <c r="P14" s="1022"/>
      <c r="Q14" s="1022"/>
      <c r="R14" s="1022"/>
      <c r="S14" s="1022"/>
      <c r="T14" s="1022"/>
      <c r="U14" s="1022"/>
      <c r="V14" s="1023"/>
      <c r="W14" s="1022"/>
      <c r="X14" s="1022"/>
      <c r="Y14" s="18"/>
      <c r="Z14" s="18"/>
      <c r="AA14" s="18"/>
      <c r="AB14" s="18"/>
    </row>
    <row r="15" spans="1:28">
      <c r="A15" s="2439">
        <v>10</v>
      </c>
      <c r="B15" s="2439"/>
      <c r="C15" s="2440"/>
      <c r="D15" s="2440"/>
      <c r="E15" s="2440"/>
      <c r="F15" s="2439"/>
      <c r="G15" s="2440"/>
      <c r="H15" s="2440"/>
      <c r="I15" s="2440"/>
      <c r="J15" s="2440"/>
      <c r="K15" s="2439"/>
      <c r="L15" s="2440"/>
      <c r="M15" s="2440"/>
      <c r="N15" s="2440"/>
      <c r="O15" s="18"/>
      <c r="P15" s="1022"/>
      <c r="Q15" s="1022"/>
      <c r="R15" s="1022"/>
      <c r="S15" s="1022"/>
      <c r="T15" s="1022"/>
      <c r="U15" s="1022"/>
      <c r="V15" s="1023"/>
      <c r="W15" s="1022"/>
      <c r="X15" s="1022"/>
      <c r="Y15" s="18"/>
      <c r="Z15" s="18"/>
      <c r="AA15" s="18"/>
      <c r="AB15" s="18"/>
    </row>
    <row r="16" spans="1:28" ht="16.5">
      <c r="A16" s="2439">
        <v>11</v>
      </c>
      <c r="B16" s="3194" t="s">
        <v>3427</v>
      </c>
      <c r="C16" s="2441" t="s">
        <v>1871</v>
      </c>
      <c r="D16" s="2442"/>
      <c r="E16" s="2442"/>
      <c r="F16" s="2442"/>
      <c r="G16" s="2442"/>
      <c r="H16" s="2442"/>
      <c r="I16" s="2442"/>
      <c r="J16" s="2442"/>
      <c r="K16" s="2442"/>
      <c r="L16" s="2442"/>
      <c r="M16" s="2442"/>
      <c r="N16" s="2442"/>
      <c r="O16" s="1024"/>
      <c r="P16" s="1024"/>
      <c r="Q16" s="1024"/>
      <c r="R16" s="1024"/>
      <c r="S16" s="1024"/>
      <c r="T16" s="1025">
        <f>SUMIF($D$6:$D$15,"A",T6:T15)</f>
        <v>0</v>
      </c>
      <c r="U16" s="1025">
        <f>SUMIF($D$6:$D$15,"A",U6:U15)</f>
        <v>0</v>
      </c>
      <c r="V16" s="1024"/>
      <c r="W16" s="1024"/>
      <c r="X16" s="1024"/>
      <c r="Y16" s="1024"/>
      <c r="Z16" s="1025">
        <f>SUMIF($D$6:$D$15,"A",Z6:Z15)</f>
        <v>0</v>
      </c>
      <c r="AA16" s="1025">
        <f>SUMIF($D$6:$D$15,"A",AA6:AA15)</f>
        <v>0</v>
      </c>
      <c r="AB16" s="1024"/>
    </row>
    <row r="17" spans="1:28" ht="33">
      <c r="A17" s="2439">
        <v>12</v>
      </c>
      <c r="B17" s="3194"/>
      <c r="C17" s="2443" t="s">
        <v>1924</v>
      </c>
      <c r="D17" s="2442"/>
      <c r="E17" s="2442"/>
      <c r="F17" s="2442"/>
      <c r="G17" s="2442"/>
      <c r="H17" s="2442"/>
      <c r="I17" s="2442"/>
      <c r="J17" s="2442"/>
      <c r="K17" s="2442"/>
      <c r="L17" s="2442"/>
      <c r="M17" s="2442"/>
      <c r="N17" s="2442"/>
      <c r="O17" s="1024"/>
      <c r="P17" s="1024"/>
      <c r="Q17" s="1024"/>
      <c r="R17" s="1024"/>
      <c r="S17" s="1024"/>
      <c r="T17" s="1025">
        <f>SUMIF($D$6:$D$15,"C",T6:T15)</f>
        <v>0</v>
      </c>
      <c r="U17" s="1025">
        <f>SUMIF($D$6:$D$15,"C",U6:U15)</f>
        <v>0</v>
      </c>
      <c r="V17" s="1024"/>
      <c r="W17" s="1024"/>
      <c r="X17" s="1024"/>
      <c r="Y17" s="1024"/>
      <c r="Z17" s="1025">
        <f>SUMIF($D$6:$D$15,"C",Z6:Z15)</f>
        <v>0</v>
      </c>
      <c r="AA17" s="1025">
        <f>SUMIF($D$6:$D$15,"C",AA6:AA15)</f>
        <v>0</v>
      </c>
      <c r="AB17" s="1024"/>
    </row>
    <row r="18" spans="1:28" ht="16.5">
      <c r="A18" s="2444" t="s">
        <v>5440</v>
      </c>
      <c r="B18" s="2302"/>
      <c r="C18" s="2302"/>
      <c r="D18" s="2302"/>
      <c r="E18" s="2302"/>
      <c r="F18" s="2302"/>
      <c r="G18" s="2302"/>
      <c r="H18" s="2302"/>
      <c r="I18" s="2302"/>
      <c r="J18" s="2302"/>
      <c r="K18" s="2302"/>
      <c r="L18" s="2302"/>
      <c r="M18" s="2302"/>
      <c r="N18" s="2302"/>
      <c r="O18" s="278"/>
      <c r="P18" s="278"/>
      <c r="Q18" s="278"/>
      <c r="R18" s="278"/>
      <c r="S18" s="278"/>
      <c r="T18" s="278"/>
      <c r="U18" s="278"/>
      <c r="V18" s="278"/>
      <c r="W18" s="278"/>
      <c r="X18" s="278"/>
      <c r="Y18" s="278"/>
      <c r="Z18" s="1016"/>
    </row>
    <row r="19" spans="1:28" ht="16.5">
      <c r="A19" s="2444">
        <v>1</v>
      </c>
      <c r="B19" s="2294" t="s">
        <v>5441</v>
      </c>
      <c r="C19" s="2437"/>
      <c r="D19" s="2437"/>
      <c r="E19" s="2437"/>
      <c r="F19" s="2437"/>
      <c r="G19" s="2437"/>
      <c r="H19" s="2437"/>
      <c r="I19" s="2437"/>
      <c r="J19" s="2437"/>
      <c r="K19" s="2437"/>
      <c r="L19" s="2437"/>
      <c r="M19" s="2437"/>
      <c r="N19" s="2437"/>
      <c r="O19" s="304"/>
      <c r="P19" s="304"/>
      <c r="Q19" s="304"/>
      <c r="R19" s="304"/>
      <c r="S19" s="304"/>
      <c r="T19" s="304"/>
      <c r="U19" s="304"/>
      <c r="V19" s="304"/>
      <c r="W19" s="304"/>
      <c r="X19" s="304"/>
      <c r="Y19" s="304"/>
      <c r="Z19" s="1016"/>
    </row>
    <row r="20" spans="1:28" ht="16.5">
      <c r="A20" s="2444">
        <v>2</v>
      </c>
      <c r="B20" s="2318" t="s">
        <v>5442</v>
      </c>
      <c r="C20" s="2437"/>
      <c r="D20" s="2437"/>
      <c r="E20" s="2437"/>
      <c r="F20" s="2437"/>
      <c r="G20" s="2437"/>
      <c r="H20" s="2437"/>
      <c r="I20" s="2437"/>
      <c r="J20" s="2437"/>
      <c r="K20" s="2437"/>
      <c r="L20" s="2437"/>
      <c r="M20" s="2437"/>
      <c r="N20" s="2437"/>
      <c r="O20" s="304"/>
      <c r="P20" s="304"/>
      <c r="Q20" s="304"/>
      <c r="R20" s="304"/>
      <c r="S20" s="304"/>
      <c r="T20" s="304"/>
      <c r="U20" s="304"/>
      <c r="V20" s="304"/>
      <c r="W20" s="304"/>
      <c r="X20" s="304"/>
      <c r="Y20" s="304"/>
      <c r="Z20" s="1016"/>
    </row>
    <row r="21" spans="1:28" ht="16.5">
      <c r="A21" s="2444"/>
      <c r="B21" s="2318" t="s">
        <v>5443</v>
      </c>
      <c r="C21" s="2437"/>
      <c r="D21" s="2437"/>
      <c r="E21" s="2437"/>
      <c r="F21" s="2437"/>
      <c r="G21" s="2437"/>
      <c r="H21" s="2437"/>
      <c r="I21" s="2437"/>
      <c r="J21" s="2437"/>
      <c r="K21" s="2437"/>
      <c r="L21" s="2437"/>
      <c r="M21" s="2437"/>
      <c r="N21" s="2437"/>
      <c r="O21" s="304"/>
      <c r="P21" s="304"/>
      <c r="Q21" s="304"/>
      <c r="R21" s="304"/>
      <c r="S21" s="304"/>
      <c r="T21" s="304"/>
      <c r="U21" s="304"/>
      <c r="V21" s="304"/>
      <c r="W21" s="304"/>
      <c r="X21" s="304"/>
      <c r="Y21" s="304"/>
      <c r="Z21" s="1016"/>
    </row>
    <row r="22" spans="1:28" ht="16.5">
      <c r="A22" s="2444"/>
      <c r="B22" s="2318" t="s">
        <v>5444</v>
      </c>
      <c r="C22" s="2437"/>
      <c r="D22" s="2437"/>
      <c r="E22" s="2437"/>
      <c r="F22" s="2437"/>
      <c r="G22" s="2437"/>
      <c r="H22" s="2437"/>
      <c r="I22" s="2437"/>
      <c r="J22" s="2437"/>
      <c r="K22" s="2437"/>
      <c r="L22" s="2437"/>
      <c r="M22" s="2437"/>
      <c r="N22" s="2437"/>
      <c r="O22" s="304"/>
      <c r="P22" s="304"/>
      <c r="Q22" s="304"/>
      <c r="R22" s="304"/>
      <c r="S22" s="304"/>
      <c r="T22" s="304"/>
      <c r="U22" s="304"/>
      <c r="V22" s="304"/>
      <c r="W22" s="304"/>
      <c r="X22" s="304"/>
      <c r="Y22" s="304"/>
      <c r="Z22" s="1016"/>
    </row>
    <row r="23" spans="1:28" ht="16.5">
      <c r="A23" s="2444">
        <v>3</v>
      </c>
      <c r="B23" s="2318" t="s">
        <v>5285</v>
      </c>
      <c r="C23" s="2437"/>
      <c r="D23" s="2437"/>
      <c r="E23" s="2437"/>
      <c r="F23" s="2437"/>
      <c r="G23" s="2437"/>
      <c r="H23" s="2437"/>
      <c r="I23" s="2437"/>
      <c r="J23" s="2437"/>
      <c r="K23" s="2437"/>
      <c r="L23" s="2437"/>
      <c r="M23" s="2437"/>
      <c r="N23" s="2437"/>
      <c r="O23" s="304"/>
      <c r="P23" s="304"/>
      <c r="Q23" s="304"/>
      <c r="R23" s="304"/>
      <c r="S23" s="304"/>
      <c r="T23" s="304"/>
      <c r="U23" s="304"/>
      <c r="V23" s="304"/>
      <c r="W23" s="304"/>
      <c r="X23" s="304"/>
      <c r="Y23" s="304"/>
      <c r="Z23" s="1016"/>
    </row>
    <row r="24" spans="1:28" ht="16.5">
      <c r="A24" s="2444">
        <v>4</v>
      </c>
      <c r="B24" s="2294" t="s">
        <v>5445</v>
      </c>
      <c r="C24" s="2437"/>
      <c r="D24" s="2437"/>
      <c r="E24" s="2437"/>
      <c r="F24" s="2437"/>
      <c r="G24" s="2437"/>
      <c r="H24" s="2437"/>
      <c r="I24" s="2437"/>
      <c r="J24" s="2437"/>
      <c r="K24" s="2437"/>
      <c r="L24" s="2437"/>
      <c r="M24" s="2437"/>
      <c r="N24" s="2437"/>
      <c r="O24" s="304"/>
      <c r="P24" s="304"/>
      <c r="Q24" s="304"/>
      <c r="R24" s="304"/>
      <c r="S24" s="304"/>
      <c r="T24" s="304"/>
      <c r="U24" s="304"/>
      <c r="V24" s="304"/>
      <c r="W24" s="304"/>
      <c r="X24" s="304"/>
      <c r="Y24" s="304"/>
      <c r="Z24" s="1016"/>
    </row>
    <row r="25" spans="1:28" ht="16.5">
      <c r="A25" s="2444">
        <v>5</v>
      </c>
      <c r="B25" s="2318" t="s">
        <v>5446</v>
      </c>
      <c r="C25" s="2437"/>
      <c r="D25" s="2437"/>
      <c r="E25" s="2437"/>
      <c r="F25" s="2437"/>
      <c r="G25" s="2437"/>
      <c r="H25" s="2437"/>
      <c r="I25" s="2437"/>
      <c r="J25" s="2437"/>
      <c r="K25" s="2437"/>
      <c r="L25" s="2437"/>
      <c r="M25" s="2437"/>
      <c r="N25" s="2437"/>
      <c r="O25" s="304"/>
      <c r="P25" s="304"/>
      <c r="Q25" s="304"/>
      <c r="R25" s="304"/>
      <c r="S25" s="304"/>
      <c r="T25" s="304"/>
      <c r="U25" s="304"/>
      <c r="V25" s="304"/>
      <c r="W25" s="304"/>
      <c r="X25" s="304"/>
      <c r="Y25" s="304"/>
      <c r="Z25" s="1016"/>
    </row>
    <row r="26" spans="1:28" ht="16.5">
      <c r="A26" s="2444">
        <v>6</v>
      </c>
      <c r="B26" s="2294" t="s">
        <v>5447</v>
      </c>
      <c r="C26" s="2302"/>
      <c r="D26" s="2302"/>
      <c r="E26" s="2302"/>
      <c r="F26" s="2302"/>
      <c r="G26" s="2302"/>
      <c r="H26" s="2302"/>
      <c r="I26" s="2302"/>
      <c r="J26" s="2302"/>
      <c r="K26" s="2302"/>
      <c r="L26" s="2302"/>
      <c r="M26" s="2302"/>
      <c r="N26" s="2302"/>
      <c r="O26" s="278"/>
      <c r="P26" s="278"/>
      <c r="Q26" s="278"/>
      <c r="R26" s="278"/>
      <c r="S26" s="304"/>
      <c r="T26" s="304"/>
      <c r="U26" s="304"/>
      <c r="V26" s="304"/>
      <c r="W26" s="304"/>
      <c r="X26" s="304"/>
      <c r="Y26" s="304"/>
      <c r="Z26" s="1016"/>
    </row>
    <row r="27" spans="1:28" ht="16.5">
      <c r="A27" s="2444">
        <v>7</v>
      </c>
      <c r="B27" s="2318" t="s">
        <v>5448</v>
      </c>
      <c r="C27" s="2437"/>
      <c r="D27" s="2437"/>
      <c r="E27" s="2437"/>
      <c r="F27" s="2437"/>
      <c r="G27" s="2437"/>
      <c r="H27" s="2437"/>
      <c r="I27" s="2437"/>
      <c r="J27" s="2437"/>
      <c r="K27" s="2437"/>
      <c r="L27" s="2437"/>
      <c r="M27" s="2437"/>
      <c r="N27" s="2437"/>
      <c r="O27" s="304"/>
      <c r="P27" s="304"/>
      <c r="Q27" s="304"/>
      <c r="R27" s="304"/>
      <c r="S27" s="304"/>
      <c r="T27" s="304"/>
      <c r="U27" s="304"/>
      <c r="V27" s="304"/>
      <c r="W27" s="304"/>
      <c r="X27" s="304"/>
      <c r="Y27" s="304"/>
      <c r="Z27" s="1016"/>
    </row>
    <row r="28" spans="1:28" ht="16.5">
      <c r="A28" s="2444">
        <v>8</v>
      </c>
      <c r="B28" s="2318" t="s">
        <v>5449</v>
      </c>
      <c r="C28" s="2437"/>
      <c r="D28" s="2437"/>
      <c r="E28" s="2437"/>
      <c r="F28" s="2437"/>
      <c r="G28" s="2437"/>
      <c r="H28" s="2437"/>
      <c r="I28" s="2437"/>
      <c r="J28" s="2437"/>
      <c r="K28" s="2437"/>
      <c r="L28" s="2437"/>
      <c r="M28" s="2437"/>
      <c r="N28" s="2437"/>
      <c r="O28" s="304"/>
      <c r="P28" s="304"/>
      <c r="Q28" s="304"/>
      <c r="R28" s="304"/>
      <c r="S28" s="278"/>
      <c r="T28" s="278"/>
      <c r="U28" s="278"/>
      <c r="V28" s="278"/>
      <c r="W28" s="278"/>
      <c r="X28" s="278"/>
      <c r="Y28" s="278"/>
      <c r="Z28" s="1016"/>
    </row>
    <row r="29" spans="1:28" ht="16.5">
      <c r="A29" s="2444">
        <v>9</v>
      </c>
      <c r="B29" s="2318" t="s">
        <v>5450</v>
      </c>
      <c r="C29" s="2302"/>
      <c r="D29" s="2302"/>
      <c r="E29" s="2302"/>
      <c r="F29" s="2302"/>
      <c r="G29" s="2302"/>
      <c r="H29" s="2302"/>
      <c r="I29" s="2302"/>
      <c r="J29" s="2302"/>
      <c r="K29" s="2302"/>
      <c r="L29" s="2302"/>
      <c r="M29" s="2302"/>
      <c r="N29" s="2302"/>
      <c r="O29" s="278"/>
      <c r="P29" s="278"/>
      <c r="Q29" s="278"/>
      <c r="R29" s="278"/>
      <c r="S29" s="278"/>
      <c r="T29" s="278"/>
      <c r="U29" s="278"/>
      <c r="V29" s="278"/>
      <c r="W29" s="278"/>
      <c r="X29" s="278"/>
      <c r="Y29" s="278"/>
      <c r="Z29" s="1016"/>
    </row>
    <row r="30" spans="1:28" ht="16.5">
      <c r="A30" s="2444">
        <v>10</v>
      </c>
      <c r="B30" s="2294" t="s">
        <v>5451</v>
      </c>
      <c r="C30" s="2302"/>
      <c r="D30" s="2302"/>
      <c r="E30" s="2302"/>
      <c r="F30" s="2302"/>
      <c r="G30" s="2302"/>
      <c r="H30" s="2302"/>
      <c r="I30" s="2302"/>
      <c r="J30" s="2302"/>
      <c r="K30" s="2302"/>
      <c r="L30" s="2302"/>
      <c r="M30" s="2302"/>
      <c r="N30" s="2302"/>
      <c r="O30" s="278"/>
      <c r="P30" s="278"/>
      <c r="Q30" s="278"/>
      <c r="R30" s="278"/>
      <c r="S30" s="1016"/>
      <c r="T30" s="1016"/>
      <c r="U30" s="1016"/>
      <c r="V30" s="1016"/>
      <c r="W30" s="1016"/>
      <c r="X30" s="1016"/>
      <c r="Y30" s="1016"/>
      <c r="Z30" s="1016"/>
    </row>
    <row r="31" spans="1:28" ht="16.5">
      <c r="A31" s="2444">
        <v>11</v>
      </c>
      <c r="B31" s="2294" t="s">
        <v>5300</v>
      </c>
      <c r="C31" s="2445"/>
      <c r="D31" s="2445"/>
      <c r="E31" s="2445"/>
      <c r="F31" s="2445"/>
      <c r="G31" s="2445"/>
      <c r="H31" s="2445"/>
      <c r="I31" s="2445"/>
      <c r="J31" s="2445"/>
      <c r="K31" s="2445"/>
      <c r="L31" s="2445"/>
      <c r="M31" s="2445"/>
      <c r="N31" s="2445"/>
    </row>
    <row r="32" spans="1:28" ht="16.5">
      <c r="A32" s="2812">
        <v>12</v>
      </c>
      <c r="B32" s="2776" t="s">
        <v>6125</v>
      </c>
      <c r="C32" s="2445"/>
      <c r="D32" s="2445"/>
      <c r="E32" s="2445"/>
      <c r="F32" s="2445"/>
      <c r="G32" s="2445"/>
      <c r="H32" s="2445"/>
      <c r="I32" s="2445"/>
      <c r="J32" s="2445"/>
      <c r="K32" s="2445"/>
      <c r="L32" s="2445"/>
      <c r="M32" s="2445"/>
      <c r="N32" s="2445"/>
    </row>
    <row r="33" spans="1:14">
      <c r="A33" s="2445"/>
      <c r="B33" s="2445"/>
      <c r="C33" s="2445"/>
      <c r="D33" s="2445"/>
      <c r="E33" s="2445"/>
      <c r="F33" s="2445"/>
      <c r="G33" s="2445"/>
      <c r="H33" s="2445"/>
      <c r="I33" s="2445"/>
      <c r="J33" s="2445"/>
      <c r="K33" s="2445"/>
      <c r="L33" s="2445"/>
      <c r="M33" s="2445"/>
      <c r="N33" s="2445"/>
    </row>
    <row r="34" spans="1:14">
      <c r="A34" s="2445"/>
      <c r="B34" s="2445"/>
      <c r="C34" s="2445"/>
      <c r="D34" s="2445"/>
      <c r="E34" s="2445"/>
      <c r="F34" s="2445"/>
      <c r="G34" s="2445"/>
      <c r="H34" s="2445"/>
      <c r="I34" s="2445"/>
      <c r="J34" s="2445"/>
      <c r="K34" s="2445"/>
      <c r="L34" s="2445"/>
      <c r="M34" s="2445"/>
      <c r="N34" s="2445"/>
    </row>
    <row r="35" spans="1:14">
      <c r="A35" s="2445"/>
      <c r="B35" s="2445"/>
      <c r="C35" s="2445"/>
      <c r="D35" s="2445"/>
      <c r="E35" s="2445"/>
      <c r="F35" s="2445"/>
      <c r="G35" s="2445"/>
      <c r="H35" s="2445"/>
      <c r="I35" s="2445"/>
      <c r="J35" s="2445"/>
      <c r="K35" s="2445"/>
      <c r="L35" s="2445"/>
      <c r="M35" s="2445"/>
      <c r="N35" s="2445"/>
    </row>
    <row r="36" spans="1:14">
      <c r="A36" s="2445"/>
      <c r="B36" s="2445"/>
      <c r="C36" s="2445"/>
      <c r="D36" s="2445"/>
      <c r="E36" s="2445"/>
      <c r="F36" s="2445"/>
      <c r="G36" s="2445"/>
      <c r="H36" s="2445"/>
      <c r="I36" s="2445"/>
      <c r="J36" s="2445"/>
      <c r="K36" s="2445"/>
      <c r="L36" s="2445"/>
      <c r="M36" s="2445"/>
      <c r="N36" s="2445"/>
    </row>
    <row r="37" spans="1:14">
      <c r="A37" s="2445"/>
      <c r="B37" s="2445"/>
      <c r="C37" s="2445"/>
      <c r="D37" s="2445"/>
      <c r="E37" s="2445"/>
      <c r="F37" s="2445"/>
      <c r="G37" s="2445"/>
      <c r="H37" s="2445"/>
      <c r="I37" s="2445"/>
      <c r="J37" s="2445"/>
      <c r="K37" s="2445"/>
      <c r="L37" s="2445"/>
      <c r="M37" s="2445"/>
      <c r="N37" s="2445"/>
    </row>
    <row r="38" spans="1:14">
      <c r="A38" s="2445"/>
      <c r="B38" s="2445"/>
      <c r="C38" s="2445"/>
      <c r="D38" s="2445"/>
      <c r="E38" s="2445"/>
      <c r="F38" s="2445"/>
      <c r="G38" s="2445"/>
      <c r="H38" s="2445"/>
      <c r="I38" s="2445"/>
      <c r="J38" s="2445"/>
      <c r="K38" s="2445"/>
      <c r="L38" s="2445"/>
      <c r="M38" s="2445"/>
      <c r="N38" s="2445"/>
    </row>
    <row r="39" spans="1:14">
      <c r="A39" s="2445"/>
      <c r="B39" s="2445"/>
      <c r="C39" s="2445"/>
      <c r="D39" s="2445"/>
      <c r="E39" s="2445"/>
      <c r="F39" s="2445"/>
      <c r="G39" s="2445"/>
      <c r="H39" s="2445"/>
      <c r="I39" s="2445"/>
      <c r="J39" s="2445"/>
      <c r="K39" s="2445"/>
      <c r="L39" s="2445"/>
      <c r="M39" s="2445"/>
      <c r="N39" s="2445"/>
    </row>
    <row r="40" spans="1:14">
      <c r="A40" s="2445"/>
      <c r="B40" s="2445"/>
      <c r="C40" s="2445"/>
      <c r="D40" s="2445"/>
      <c r="E40" s="2445"/>
      <c r="F40" s="2445"/>
      <c r="G40" s="2445"/>
      <c r="H40" s="2445"/>
      <c r="I40" s="2445"/>
      <c r="J40" s="2445"/>
      <c r="K40" s="2445"/>
      <c r="L40" s="2445"/>
      <c r="M40" s="2445"/>
      <c r="N40" s="2445"/>
    </row>
    <row r="41" spans="1:14">
      <c r="A41" s="2445"/>
      <c r="B41" s="2445"/>
      <c r="C41" s="2445"/>
      <c r="D41" s="2445"/>
      <c r="E41" s="2445"/>
      <c r="F41" s="2445"/>
      <c r="G41" s="2445"/>
      <c r="H41" s="2445"/>
      <c r="I41" s="2445"/>
      <c r="J41" s="2445"/>
      <c r="K41" s="2445"/>
      <c r="L41" s="2445"/>
      <c r="M41" s="2445"/>
      <c r="N41" s="2445"/>
    </row>
    <row r="42" spans="1:14">
      <c r="A42" s="2445"/>
      <c r="B42" s="2445"/>
      <c r="C42" s="2445"/>
      <c r="D42" s="2445"/>
      <c r="E42" s="2445"/>
      <c r="F42" s="2445"/>
      <c r="G42" s="2445"/>
      <c r="H42" s="2445"/>
      <c r="I42" s="2445"/>
      <c r="J42" s="2445"/>
      <c r="K42" s="2445"/>
      <c r="L42" s="2445"/>
      <c r="M42" s="2445"/>
      <c r="N42" s="2445"/>
    </row>
    <row r="43" spans="1:14">
      <c r="A43" s="2445"/>
      <c r="B43" s="2445"/>
      <c r="C43" s="2445"/>
      <c r="D43" s="2445"/>
      <c r="E43" s="2445"/>
      <c r="F43" s="2445"/>
      <c r="G43" s="2445"/>
      <c r="H43" s="2445"/>
      <c r="I43" s="2445"/>
      <c r="J43" s="2445"/>
      <c r="K43" s="2445"/>
      <c r="L43" s="2445"/>
      <c r="M43" s="2445"/>
      <c r="N43" s="2445"/>
    </row>
    <row r="44" spans="1:14">
      <c r="A44" s="2445"/>
      <c r="B44" s="2445"/>
      <c r="C44" s="2445"/>
      <c r="D44" s="2445"/>
      <c r="E44" s="2445"/>
      <c r="F44" s="2445"/>
      <c r="G44" s="2445"/>
      <c r="H44" s="2445"/>
      <c r="I44" s="2445"/>
      <c r="J44" s="2445"/>
      <c r="K44" s="2445"/>
      <c r="L44" s="2445"/>
      <c r="M44" s="2445"/>
      <c r="N44" s="2445"/>
    </row>
    <row r="45" spans="1:14">
      <c r="A45" s="2445"/>
      <c r="B45" s="2445"/>
      <c r="C45" s="2445"/>
      <c r="D45" s="2445"/>
      <c r="E45" s="2445"/>
      <c r="F45" s="2445"/>
      <c r="G45" s="2445"/>
      <c r="H45" s="2445"/>
      <c r="I45" s="2445"/>
      <c r="J45" s="2445"/>
      <c r="K45" s="2445"/>
      <c r="L45" s="2445"/>
      <c r="M45" s="2445"/>
      <c r="N45" s="2445"/>
    </row>
    <row r="46" spans="1:14">
      <c r="A46" s="2445"/>
      <c r="B46" s="2445"/>
      <c r="C46" s="2445"/>
      <c r="D46" s="2445"/>
      <c r="E46" s="2445"/>
      <c r="F46" s="2445"/>
      <c r="G46" s="2445"/>
      <c r="H46" s="2445"/>
      <c r="I46" s="2445"/>
      <c r="J46" s="2445"/>
      <c r="K46" s="2445"/>
      <c r="L46" s="2445"/>
      <c r="M46" s="2445"/>
      <c r="N46" s="2445"/>
    </row>
    <row r="47" spans="1:14">
      <c r="A47" s="2445"/>
      <c r="B47" s="2445"/>
      <c r="C47" s="2445"/>
      <c r="D47" s="2445"/>
      <c r="E47" s="2445"/>
      <c r="F47" s="2445"/>
      <c r="G47" s="2445"/>
      <c r="H47" s="2445"/>
      <c r="I47" s="2445"/>
      <c r="J47" s="2445"/>
      <c r="K47" s="2445"/>
      <c r="L47" s="2445"/>
      <c r="M47" s="2445"/>
      <c r="N47" s="2445"/>
    </row>
    <row r="48" spans="1:14">
      <c r="A48" s="2445"/>
      <c r="B48" s="2445"/>
      <c r="C48" s="2445"/>
      <c r="D48" s="2445"/>
      <c r="E48" s="2445"/>
      <c r="F48" s="2445"/>
      <c r="G48" s="2445"/>
      <c r="H48" s="2445"/>
      <c r="I48" s="2445"/>
      <c r="J48" s="2445"/>
      <c r="K48" s="2445"/>
      <c r="L48" s="2445"/>
      <c r="M48" s="2445"/>
      <c r="N48" s="2445"/>
    </row>
    <row r="49" spans="1:14">
      <c r="A49" s="2445"/>
      <c r="B49" s="2445"/>
      <c r="C49" s="2445"/>
      <c r="D49" s="2445"/>
      <c r="E49" s="2445"/>
      <c r="F49" s="2445"/>
      <c r="G49" s="2445"/>
      <c r="H49" s="2445"/>
      <c r="I49" s="2445"/>
      <c r="J49" s="2445"/>
      <c r="K49" s="2445"/>
      <c r="L49" s="2445"/>
      <c r="M49" s="2445"/>
      <c r="N49" s="2445"/>
    </row>
    <row r="50" spans="1:14">
      <c r="A50" s="2445"/>
      <c r="B50" s="2445"/>
      <c r="C50" s="2445"/>
      <c r="D50" s="2445"/>
      <c r="E50" s="2445"/>
      <c r="F50" s="2445"/>
      <c r="G50" s="2445"/>
      <c r="H50" s="2445"/>
      <c r="I50" s="2445"/>
      <c r="J50" s="2445"/>
      <c r="K50" s="2445"/>
      <c r="L50" s="2445"/>
      <c r="M50" s="2445"/>
      <c r="N50" s="2445"/>
    </row>
    <row r="51" spans="1:14">
      <c r="A51" s="2445"/>
      <c r="B51" s="2445"/>
      <c r="C51" s="2445"/>
      <c r="D51" s="2445"/>
      <c r="E51" s="2445"/>
      <c r="F51" s="2445"/>
      <c r="G51" s="2445"/>
      <c r="H51" s="2445"/>
      <c r="I51" s="2445"/>
      <c r="J51" s="2445"/>
      <c r="K51" s="2445"/>
      <c r="L51" s="2445"/>
      <c r="M51" s="2445"/>
      <c r="N51" s="2445"/>
    </row>
    <row r="52" spans="1:14">
      <c r="A52" s="2445"/>
      <c r="B52" s="2445"/>
      <c r="C52" s="2445"/>
      <c r="D52" s="2445"/>
      <c r="E52" s="2445"/>
      <c r="F52" s="2445"/>
      <c r="G52" s="2445"/>
      <c r="H52" s="2445"/>
      <c r="I52" s="2445"/>
      <c r="J52" s="2445"/>
      <c r="K52" s="2445"/>
      <c r="L52" s="2445"/>
      <c r="M52" s="2445"/>
      <c r="N52" s="2445"/>
    </row>
    <row r="53" spans="1:14">
      <c r="A53" s="2445"/>
      <c r="B53" s="2445"/>
      <c r="C53" s="2445"/>
      <c r="D53" s="2445"/>
      <c r="E53" s="2445"/>
      <c r="F53" s="2445"/>
      <c r="G53" s="2445"/>
      <c r="H53" s="2445"/>
      <c r="I53" s="2445"/>
      <c r="J53" s="2445"/>
      <c r="K53" s="2445"/>
      <c r="L53" s="2445"/>
      <c r="M53" s="2445"/>
      <c r="N53" s="2445"/>
    </row>
    <row r="54" spans="1:14">
      <c r="A54" s="2445"/>
      <c r="B54" s="2445"/>
      <c r="C54" s="2445"/>
      <c r="D54" s="2445"/>
      <c r="E54" s="2445"/>
      <c r="F54" s="2445"/>
      <c r="G54" s="2445"/>
      <c r="H54" s="2445"/>
      <c r="I54" s="2445"/>
      <c r="J54" s="2445"/>
      <c r="K54" s="2445"/>
      <c r="L54" s="2445"/>
      <c r="M54" s="2445"/>
      <c r="N54" s="2445"/>
    </row>
    <row r="55" spans="1:14">
      <c r="A55" s="2445"/>
      <c r="B55" s="2445"/>
      <c r="C55" s="2445"/>
      <c r="D55" s="2445"/>
      <c r="E55" s="2445"/>
      <c r="F55" s="2445"/>
      <c r="G55" s="2445"/>
      <c r="H55" s="2445"/>
      <c r="I55" s="2445"/>
      <c r="J55" s="2445"/>
      <c r="K55" s="2445"/>
      <c r="L55" s="2445"/>
      <c r="M55" s="2445"/>
      <c r="N55" s="2445"/>
    </row>
    <row r="56" spans="1:14">
      <c r="A56" s="2445"/>
      <c r="B56" s="2445"/>
      <c r="C56" s="2445"/>
      <c r="D56" s="2445"/>
      <c r="E56" s="2445"/>
      <c r="F56" s="2445"/>
      <c r="G56" s="2445"/>
      <c r="H56" s="2445"/>
      <c r="I56" s="2445"/>
      <c r="J56" s="2445"/>
      <c r="K56" s="2445"/>
      <c r="L56" s="2445"/>
      <c r="M56" s="2445"/>
      <c r="N56" s="2445"/>
    </row>
    <row r="57" spans="1:14">
      <c r="A57" s="2445"/>
      <c r="B57" s="2445"/>
      <c r="C57" s="2445"/>
      <c r="D57" s="2445"/>
      <c r="E57" s="2445"/>
      <c r="F57" s="2445"/>
      <c r="G57" s="2445"/>
      <c r="H57" s="2445"/>
      <c r="I57" s="2445"/>
      <c r="J57" s="2445"/>
      <c r="K57" s="2445"/>
      <c r="L57" s="2445"/>
      <c r="M57" s="2445"/>
      <c r="N57" s="2445"/>
    </row>
    <row r="58" spans="1:14">
      <c r="A58" s="2445"/>
      <c r="B58" s="2445"/>
      <c r="C58" s="2445"/>
      <c r="D58" s="2445"/>
      <c r="E58" s="2445"/>
      <c r="F58" s="2445"/>
      <c r="G58" s="2445"/>
      <c r="H58" s="2445"/>
      <c r="I58" s="2445"/>
      <c r="J58" s="2445"/>
      <c r="K58" s="2445"/>
      <c r="L58" s="2445"/>
      <c r="M58" s="2445"/>
      <c r="N58" s="2445"/>
    </row>
    <row r="59" spans="1:14">
      <c r="A59" s="2445"/>
      <c r="B59" s="2445"/>
      <c r="C59" s="2445"/>
      <c r="D59" s="2445"/>
      <c r="E59" s="2445"/>
      <c r="F59" s="2445"/>
      <c r="G59" s="2445"/>
      <c r="H59" s="2445"/>
      <c r="I59" s="2445"/>
      <c r="J59" s="2445"/>
      <c r="K59" s="2445"/>
      <c r="L59" s="2445"/>
      <c r="M59" s="2445"/>
      <c r="N59" s="2445"/>
    </row>
    <row r="60" spans="1:14">
      <c r="A60" s="2445"/>
      <c r="B60" s="2445"/>
      <c r="C60" s="2445"/>
      <c r="D60" s="2445"/>
      <c r="E60" s="2445"/>
      <c r="F60" s="2445"/>
      <c r="G60" s="2445"/>
      <c r="H60" s="2445"/>
      <c r="I60" s="2445"/>
      <c r="J60" s="2445"/>
      <c r="K60" s="2445"/>
      <c r="L60" s="2445"/>
      <c r="M60" s="2445"/>
      <c r="N60" s="2445"/>
    </row>
    <row r="61" spans="1:14">
      <c r="A61" s="2445"/>
      <c r="B61" s="2445"/>
      <c r="C61" s="2445"/>
      <c r="D61" s="2445"/>
      <c r="E61" s="2445"/>
      <c r="F61" s="2445"/>
      <c r="G61" s="2445"/>
      <c r="H61" s="2445"/>
      <c r="I61" s="2445"/>
      <c r="J61" s="2445"/>
      <c r="K61" s="2445"/>
      <c r="L61" s="2445"/>
      <c r="M61" s="2445"/>
      <c r="N61" s="2445"/>
    </row>
    <row r="62" spans="1:14">
      <c r="A62" s="2445"/>
      <c r="B62" s="2445"/>
      <c r="C62" s="2445"/>
      <c r="D62" s="2445"/>
      <c r="E62" s="2445"/>
      <c r="F62" s="2445"/>
      <c r="G62" s="2445"/>
      <c r="H62" s="2445"/>
      <c r="I62" s="2445"/>
      <c r="J62" s="2445"/>
      <c r="K62" s="2445"/>
      <c r="L62" s="2445"/>
      <c r="M62" s="2445"/>
      <c r="N62" s="2445"/>
    </row>
    <row r="63" spans="1:14">
      <c r="A63" s="2445"/>
      <c r="B63" s="2445"/>
      <c r="C63" s="2445"/>
      <c r="D63" s="2445"/>
      <c r="E63" s="2445"/>
      <c r="F63" s="2445"/>
      <c r="G63" s="2445"/>
      <c r="H63" s="2445"/>
      <c r="I63" s="2445"/>
      <c r="J63" s="2445"/>
      <c r="K63" s="2445"/>
      <c r="L63" s="2445"/>
      <c r="M63" s="2445"/>
      <c r="N63" s="2445"/>
    </row>
    <row r="64" spans="1:14">
      <c r="A64" s="2445"/>
      <c r="B64" s="2445"/>
      <c r="C64" s="2445"/>
      <c r="D64" s="2445"/>
      <c r="E64" s="2445"/>
      <c r="F64" s="2445"/>
      <c r="G64" s="2445"/>
      <c r="H64" s="2445"/>
      <c r="I64" s="2445"/>
      <c r="J64" s="2445"/>
      <c r="K64" s="2445"/>
      <c r="L64" s="2445"/>
      <c r="M64" s="2445"/>
      <c r="N64" s="2445"/>
    </row>
    <row r="65" spans="1:14">
      <c r="A65" s="2445"/>
      <c r="B65" s="2445"/>
      <c r="C65" s="2445"/>
      <c r="D65" s="2445"/>
      <c r="E65" s="2445"/>
      <c r="F65" s="2445"/>
      <c r="G65" s="2445"/>
      <c r="H65" s="2445"/>
      <c r="I65" s="2445"/>
      <c r="J65" s="2445"/>
      <c r="K65" s="2445"/>
      <c r="L65" s="2445"/>
      <c r="M65" s="2445"/>
      <c r="N65" s="2445"/>
    </row>
    <row r="66" spans="1:14">
      <c r="A66" s="2445"/>
      <c r="B66" s="2445"/>
      <c r="C66" s="2445"/>
      <c r="D66" s="2445"/>
      <c r="E66" s="2445"/>
      <c r="F66" s="2445"/>
      <c r="G66" s="2445"/>
      <c r="H66" s="2445"/>
      <c r="I66" s="2445"/>
      <c r="J66" s="2445"/>
      <c r="K66" s="2445"/>
      <c r="L66" s="2445"/>
      <c r="M66" s="2445"/>
      <c r="N66" s="2445"/>
    </row>
    <row r="67" spans="1:14">
      <c r="A67" s="2445"/>
      <c r="B67" s="2445"/>
      <c r="C67" s="2445"/>
      <c r="D67" s="2445"/>
      <c r="E67" s="2445"/>
      <c r="F67" s="2445"/>
      <c r="G67" s="2445"/>
      <c r="H67" s="2445"/>
      <c r="I67" s="2445"/>
      <c r="J67" s="2445"/>
      <c r="K67" s="2445"/>
      <c r="L67" s="2445"/>
      <c r="M67" s="2445"/>
      <c r="N67" s="2445"/>
    </row>
    <row r="68" spans="1:14">
      <c r="A68" s="2445"/>
      <c r="B68" s="2445"/>
      <c r="C68" s="2445"/>
      <c r="D68" s="2445"/>
      <c r="E68" s="2445"/>
      <c r="F68" s="2445"/>
      <c r="G68" s="2445"/>
      <c r="H68" s="2445"/>
      <c r="I68" s="2445"/>
      <c r="J68" s="2445"/>
      <c r="K68" s="2445"/>
      <c r="L68" s="2445"/>
      <c r="M68" s="2445"/>
      <c r="N68" s="2445"/>
    </row>
    <row r="69" spans="1:14">
      <c r="A69" s="2445"/>
      <c r="B69" s="2445"/>
      <c r="C69" s="2445"/>
      <c r="D69" s="2445"/>
      <c r="E69" s="2445"/>
      <c r="F69" s="2445"/>
      <c r="G69" s="2445"/>
      <c r="H69" s="2445"/>
      <c r="I69" s="2445"/>
      <c r="J69" s="2445"/>
      <c r="K69" s="2445"/>
      <c r="L69" s="2445"/>
      <c r="M69" s="2445"/>
      <c r="N69" s="2445"/>
    </row>
    <row r="70" spans="1:14">
      <c r="A70" s="2445"/>
      <c r="B70" s="2445"/>
      <c r="C70" s="2445"/>
      <c r="D70" s="2445"/>
      <c r="E70" s="2445"/>
      <c r="F70" s="2445"/>
      <c r="G70" s="2445"/>
      <c r="H70" s="2445"/>
      <c r="I70" s="2445"/>
      <c r="J70" s="2445"/>
      <c r="K70" s="2445"/>
      <c r="L70" s="2445"/>
      <c r="M70" s="2445"/>
      <c r="N70" s="2445"/>
    </row>
    <row r="71" spans="1:14">
      <c r="A71" s="2445"/>
      <c r="B71" s="2445"/>
      <c r="C71" s="2445"/>
      <c r="D71" s="2445"/>
      <c r="E71" s="2445"/>
      <c r="F71" s="2445"/>
      <c r="G71" s="2445"/>
      <c r="H71" s="2445"/>
      <c r="I71" s="2445"/>
      <c r="J71" s="2445"/>
      <c r="K71" s="2445"/>
      <c r="L71" s="2445"/>
      <c r="M71" s="2445"/>
      <c r="N71" s="2445"/>
    </row>
    <row r="72" spans="1:14">
      <c r="A72" s="2445"/>
      <c r="B72" s="2445"/>
      <c r="C72" s="2445"/>
      <c r="D72" s="2445"/>
      <c r="E72" s="2445"/>
      <c r="F72" s="2445"/>
      <c r="G72" s="2445"/>
      <c r="H72" s="2445"/>
      <c r="I72" s="2445"/>
      <c r="J72" s="2445"/>
      <c r="K72" s="2445"/>
      <c r="L72" s="2445"/>
      <c r="M72" s="2445"/>
      <c r="N72" s="2445"/>
    </row>
    <row r="73" spans="1:14">
      <c r="A73" s="2445"/>
      <c r="B73" s="2445"/>
      <c r="C73" s="2445"/>
      <c r="D73" s="2445"/>
      <c r="E73" s="2445"/>
      <c r="F73" s="2445"/>
      <c r="G73" s="2445"/>
      <c r="H73" s="2445"/>
      <c r="I73" s="2445"/>
      <c r="J73" s="2445"/>
      <c r="K73" s="2445"/>
      <c r="L73" s="2445"/>
      <c r="M73" s="2445"/>
      <c r="N73" s="2445"/>
    </row>
    <row r="74" spans="1:14">
      <c r="A74" s="2445"/>
      <c r="B74" s="2445"/>
      <c r="C74" s="2445"/>
      <c r="D74" s="2445"/>
      <c r="E74" s="2445"/>
      <c r="F74" s="2445"/>
      <c r="G74" s="2445"/>
      <c r="H74" s="2445"/>
      <c r="I74" s="2445"/>
      <c r="J74" s="2445"/>
      <c r="K74" s="2445"/>
      <c r="L74" s="2445"/>
      <c r="M74" s="2445"/>
      <c r="N74" s="2445"/>
    </row>
    <row r="75" spans="1:14">
      <c r="A75" s="2445"/>
      <c r="B75" s="2445"/>
      <c r="C75" s="2445"/>
      <c r="D75" s="2445"/>
      <c r="E75" s="2445"/>
      <c r="F75" s="2445"/>
      <c r="G75" s="2445"/>
      <c r="H75" s="2445"/>
      <c r="I75" s="2445"/>
      <c r="J75" s="2445"/>
      <c r="K75" s="2445"/>
      <c r="L75" s="2445"/>
      <c r="M75" s="2445"/>
      <c r="N75" s="2445"/>
    </row>
    <row r="76" spans="1:14">
      <c r="A76" s="2445"/>
      <c r="B76" s="2445"/>
      <c r="C76" s="2445"/>
      <c r="D76" s="2445"/>
      <c r="E76" s="2445"/>
      <c r="F76" s="2445"/>
      <c r="G76" s="2445"/>
      <c r="H76" s="2445"/>
      <c r="I76" s="2445"/>
      <c r="J76" s="2445"/>
      <c r="K76" s="2445"/>
      <c r="L76" s="2445"/>
      <c r="M76" s="2445"/>
      <c r="N76" s="2445"/>
    </row>
    <row r="77" spans="1:14">
      <c r="A77" s="2445"/>
      <c r="B77" s="2445"/>
      <c r="C77" s="2445"/>
      <c r="D77" s="2445"/>
      <c r="E77" s="2445"/>
      <c r="F77" s="2445"/>
      <c r="G77" s="2445"/>
      <c r="H77" s="2445"/>
      <c r="I77" s="2445"/>
      <c r="J77" s="2445"/>
      <c r="K77" s="2445"/>
      <c r="L77" s="2445"/>
      <c r="M77" s="2445"/>
      <c r="N77" s="2445"/>
    </row>
    <row r="78" spans="1:14">
      <c r="A78" s="2445"/>
      <c r="B78" s="2445"/>
      <c r="C78" s="2445"/>
      <c r="D78" s="2445"/>
      <c r="E78" s="2445"/>
      <c r="F78" s="2445"/>
      <c r="G78" s="2445"/>
      <c r="H78" s="2445"/>
      <c r="I78" s="2445"/>
      <c r="J78" s="2445"/>
      <c r="K78" s="2445"/>
      <c r="L78" s="2445"/>
      <c r="M78" s="2445"/>
      <c r="N78" s="2445"/>
    </row>
    <row r="79" spans="1:14">
      <c r="A79" s="2445"/>
      <c r="B79" s="2445"/>
      <c r="C79" s="2445"/>
      <c r="D79" s="2445"/>
      <c r="E79" s="2445"/>
      <c r="F79" s="2445"/>
      <c r="G79" s="2445"/>
      <c r="H79" s="2445"/>
      <c r="I79" s="2445"/>
      <c r="J79" s="2445"/>
      <c r="K79" s="2445"/>
      <c r="L79" s="2445"/>
      <c r="M79" s="2445"/>
      <c r="N79" s="2445"/>
    </row>
    <row r="80" spans="1:14">
      <c r="A80" s="2445"/>
      <c r="B80" s="2445"/>
      <c r="C80" s="2445"/>
      <c r="D80" s="2445"/>
      <c r="E80" s="2445"/>
      <c r="F80" s="2445"/>
      <c r="G80" s="2445"/>
      <c r="H80" s="2445"/>
      <c r="I80" s="2445"/>
      <c r="J80" s="2445"/>
      <c r="K80" s="2445"/>
      <c r="L80" s="2445"/>
      <c r="M80" s="2445"/>
      <c r="N80" s="2445"/>
    </row>
    <row r="81" spans="1:14">
      <c r="A81" s="2445"/>
      <c r="B81" s="2445"/>
      <c r="C81" s="2445"/>
      <c r="D81" s="2445"/>
      <c r="E81" s="2445"/>
      <c r="F81" s="2445"/>
      <c r="G81" s="2445"/>
      <c r="H81" s="2445"/>
      <c r="I81" s="2445"/>
      <c r="J81" s="2445"/>
      <c r="K81" s="2445"/>
      <c r="L81" s="2445"/>
      <c r="M81" s="2445"/>
      <c r="N81" s="2445"/>
    </row>
    <row r="82" spans="1:14">
      <c r="A82" s="2445"/>
      <c r="B82" s="2445"/>
      <c r="C82" s="2445"/>
      <c r="D82" s="2445"/>
      <c r="E82" s="2445"/>
      <c r="F82" s="2445"/>
      <c r="G82" s="2445"/>
      <c r="H82" s="2445"/>
      <c r="I82" s="2445"/>
      <c r="J82" s="2445"/>
      <c r="K82" s="2445"/>
      <c r="L82" s="2445"/>
      <c r="M82" s="2445"/>
      <c r="N82" s="2445"/>
    </row>
    <row r="83" spans="1:14">
      <c r="A83" s="2445"/>
      <c r="B83" s="2445"/>
      <c r="C83" s="2445"/>
      <c r="D83" s="2445"/>
      <c r="E83" s="2445"/>
      <c r="F83" s="2445"/>
      <c r="G83" s="2445"/>
      <c r="H83" s="2445"/>
      <c r="I83" s="2445"/>
      <c r="J83" s="2445"/>
      <c r="K83" s="2445"/>
      <c r="L83" s="2445"/>
      <c r="M83" s="2445"/>
      <c r="N83" s="2445"/>
    </row>
    <row r="84" spans="1:14">
      <c r="A84" s="2445"/>
      <c r="B84" s="2445"/>
      <c r="C84" s="2445"/>
      <c r="D84" s="2445"/>
      <c r="E84" s="2445"/>
      <c r="F84" s="2445"/>
      <c r="G84" s="2445"/>
      <c r="H84" s="2445"/>
      <c r="I84" s="2445"/>
      <c r="J84" s="2445"/>
      <c r="K84" s="2445"/>
      <c r="L84" s="2445"/>
      <c r="M84" s="2445"/>
      <c r="N84" s="2445"/>
    </row>
    <row r="85" spans="1:14">
      <c r="A85" s="2445"/>
      <c r="B85" s="2445"/>
      <c r="C85" s="2445"/>
      <c r="D85" s="2445"/>
      <c r="E85" s="2445"/>
      <c r="F85" s="2445"/>
      <c r="G85" s="2445"/>
      <c r="H85" s="2445"/>
      <c r="I85" s="2445"/>
      <c r="J85" s="2445"/>
      <c r="K85" s="2445"/>
      <c r="L85" s="2445"/>
      <c r="M85" s="2445"/>
      <c r="N85" s="2445"/>
    </row>
    <row r="86" spans="1:14">
      <c r="A86" s="2445"/>
      <c r="B86" s="2445"/>
      <c r="C86" s="2445"/>
      <c r="D86" s="2445"/>
      <c r="E86" s="2445"/>
      <c r="F86" s="2445"/>
      <c r="G86" s="2445"/>
      <c r="H86" s="2445"/>
      <c r="I86" s="2445"/>
      <c r="J86" s="2445"/>
      <c r="K86" s="2445"/>
      <c r="L86" s="2445"/>
      <c r="M86" s="2445"/>
      <c r="N86" s="2445"/>
    </row>
    <row r="87" spans="1:14">
      <c r="A87" s="2445"/>
      <c r="B87" s="2445"/>
      <c r="C87" s="2445"/>
      <c r="D87" s="2445"/>
      <c r="E87" s="2445"/>
      <c r="F87" s="2445"/>
      <c r="G87" s="2445"/>
      <c r="H87" s="2445"/>
      <c r="I87" s="2445"/>
      <c r="J87" s="2445"/>
      <c r="K87" s="2445"/>
      <c r="L87" s="2445"/>
      <c r="M87" s="2445"/>
      <c r="N87" s="2445"/>
    </row>
    <row r="88" spans="1:14">
      <c r="A88" s="2445"/>
      <c r="B88" s="2445"/>
      <c r="C88" s="2445"/>
      <c r="D88" s="2445"/>
      <c r="E88" s="2445"/>
      <c r="F88" s="2445"/>
      <c r="G88" s="2445"/>
      <c r="H88" s="2445"/>
      <c r="I88" s="2445"/>
      <c r="J88" s="2445"/>
      <c r="K88" s="2445"/>
      <c r="L88" s="2445"/>
      <c r="M88" s="2445"/>
      <c r="N88" s="2445"/>
    </row>
    <row r="89" spans="1:14">
      <c r="A89" s="2445"/>
      <c r="B89" s="2445"/>
      <c r="C89" s="2445"/>
      <c r="D89" s="2445"/>
      <c r="E89" s="2445"/>
      <c r="F89" s="2445"/>
      <c r="G89" s="2445"/>
      <c r="H89" s="2445"/>
      <c r="I89" s="2445"/>
      <c r="J89" s="2445"/>
      <c r="K89" s="2445"/>
      <c r="L89" s="2445"/>
      <c r="M89" s="2445"/>
      <c r="N89" s="2445"/>
    </row>
    <row r="90" spans="1:14">
      <c r="A90" s="2445"/>
      <c r="B90" s="2445"/>
      <c r="C90" s="2445"/>
      <c r="D90" s="2445"/>
      <c r="E90" s="2445"/>
      <c r="F90" s="2445"/>
      <c r="G90" s="2445"/>
      <c r="H90" s="2445"/>
      <c r="I90" s="2445"/>
      <c r="J90" s="2445"/>
      <c r="K90" s="2445"/>
      <c r="L90" s="2445"/>
      <c r="M90" s="2445"/>
      <c r="N90" s="2445"/>
    </row>
    <row r="91" spans="1:14">
      <c r="A91" s="2445"/>
      <c r="B91" s="2445"/>
      <c r="C91" s="2445"/>
      <c r="D91" s="2445"/>
      <c r="E91" s="2445"/>
      <c r="F91" s="2445"/>
      <c r="G91" s="2445"/>
      <c r="H91" s="2445"/>
      <c r="I91" s="2445"/>
      <c r="J91" s="2445"/>
      <c r="K91" s="2445"/>
      <c r="L91" s="2445"/>
      <c r="M91" s="2445"/>
      <c r="N91" s="2445"/>
    </row>
    <row r="92" spans="1:14">
      <c r="A92" s="2445"/>
      <c r="B92" s="2445"/>
      <c r="C92" s="2445"/>
      <c r="D92" s="2445"/>
      <c r="E92" s="2445"/>
      <c r="F92" s="2445"/>
      <c r="G92" s="2445"/>
      <c r="H92" s="2445"/>
      <c r="I92" s="2445"/>
      <c r="J92" s="2445"/>
      <c r="K92" s="2445"/>
      <c r="L92" s="2445"/>
      <c r="M92" s="2445"/>
      <c r="N92" s="2445"/>
    </row>
    <row r="93" spans="1:14">
      <c r="A93" s="2445"/>
      <c r="B93" s="2445"/>
      <c r="C93" s="2445"/>
      <c r="D93" s="2445"/>
      <c r="E93" s="2445"/>
      <c r="F93" s="2445"/>
      <c r="G93" s="2445"/>
      <c r="H93" s="2445"/>
      <c r="I93" s="2445"/>
      <c r="J93" s="2445"/>
      <c r="K93" s="2445"/>
      <c r="L93" s="2445"/>
      <c r="M93" s="2445"/>
      <c r="N93" s="2445"/>
    </row>
    <row r="94" spans="1:14">
      <c r="A94" s="2445"/>
      <c r="B94" s="2445"/>
      <c r="C94" s="2445"/>
      <c r="D94" s="2445"/>
      <c r="E94" s="2445"/>
      <c r="F94" s="2445"/>
      <c r="G94" s="2445"/>
      <c r="H94" s="2445"/>
      <c r="I94" s="2445"/>
      <c r="J94" s="2445"/>
      <c r="K94" s="2445"/>
      <c r="L94" s="2445"/>
      <c r="M94" s="2445"/>
      <c r="N94" s="2445"/>
    </row>
    <row r="95" spans="1:14">
      <c r="A95" s="2445"/>
      <c r="B95" s="2445"/>
      <c r="C95" s="2445"/>
      <c r="D95" s="2445"/>
      <c r="E95" s="2445"/>
      <c r="F95" s="2445"/>
      <c r="G95" s="2445"/>
      <c r="H95" s="2445"/>
      <c r="I95" s="2445"/>
      <c r="J95" s="2445"/>
      <c r="K95" s="2445"/>
      <c r="L95" s="2445"/>
      <c r="M95" s="2445"/>
      <c r="N95" s="2445"/>
    </row>
    <row r="96" spans="1:14">
      <c r="A96" s="2445"/>
      <c r="B96" s="2445"/>
      <c r="C96" s="2445"/>
      <c r="D96" s="2445"/>
      <c r="E96" s="2445"/>
      <c r="F96" s="2445"/>
      <c r="G96" s="2445"/>
      <c r="H96" s="2445"/>
      <c r="I96" s="2445"/>
      <c r="J96" s="2445"/>
      <c r="K96" s="2445"/>
      <c r="L96" s="2445"/>
      <c r="M96" s="2445"/>
      <c r="N96" s="2445"/>
    </row>
    <row r="97" spans="1:14">
      <c r="A97" s="2445"/>
      <c r="B97" s="2445"/>
      <c r="C97" s="2445"/>
      <c r="D97" s="2445"/>
      <c r="E97" s="2445"/>
      <c r="F97" s="2445"/>
      <c r="G97" s="2445"/>
      <c r="H97" s="2445"/>
      <c r="I97" s="2445"/>
      <c r="J97" s="2445"/>
      <c r="K97" s="2445"/>
      <c r="L97" s="2445"/>
      <c r="M97" s="2445"/>
      <c r="N97" s="2445"/>
    </row>
    <row r="98" spans="1:14">
      <c r="A98" s="2445"/>
      <c r="B98" s="2445"/>
      <c r="C98" s="2445"/>
      <c r="D98" s="2445"/>
      <c r="E98" s="2445"/>
      <c r="F98" s="2445"/>
      <c r="G98" s="2445"/>
      <c r="H98" s="2445"/>
      <c r="I98" s="2445"/>
      <c r="J98" s="2445"/>
      <c r="K98" s="2445"/>
      <c r="L98" s="2445"/>
      <c r="M98" s="2445"/>
      <c r="N98" s="2445"/>
    </row>
    <row r="99" spans="1:14">
      <c r="A99" s="2445"/>
      <c r="B99" s="2445"/>
      <c r="C99" s="2445"/>
      <c r="D99" s="2445"/>
      <c r="E99" s="2445"/>
      <c r="F99" s="2445"/>
      <c r="G99" s="2445"/>
      <c r="H99" s="2445"/>
      <c r="I99" s="2445"/>
      <c r="J99" s="2445"/>
      <c r="K99" s="2445"/>
      <c r="L99" s="2445"/>
      <c r="M99" s="2445"/>
      <c r="N99" s="2445"/>
    </row>
    <row r="100" spans="1:14">
      <c r="A100" s="2445"/>
      <c r="B100" s="2445"/>
      <c r="C100" s="2445"/>
      <c r="D100" s="2445"/>
      <c r="E100" s="2445"/>
      <c r="F100" s="2445"/>
      <c r="G100" s="2445"/>
      <c r="H100" s="2445"/>
      <c r="I100" s="2445"/>
      <c r="J100" s="2445"/>
      <c r="K100" s="2445"/>
      <c r="L100" s="2445"/>
      <c r="M100" s="2445"/>
      <c r="N100" s="2445"/>
    </row>
    <row r="101" spans="1:14">
      <c r="A101" s="2445"/>
      <c r="B101" s="2445"/>
      <c r="C101" s="2445"/>
      <c r="D101" s="2445"/>
      <c r="E101" s="2445"/>
      <c r="F101" s="2445"/>
      <c r="G101" s="2445"/>
      <c r="H101" s="2445"/>
      <c r="I101" s="2445"/>
      <c r="J101" s="2445"/>
      <c r="K101" s="2445"/>
      <c r="L101" s="2445"/>
      <c r="M101" s="2445"/>
      <c r="N101" s="2445"/>
    </row>
    <row r="102" spans="1:14">
      <c r="A102" s="2445"/>
      <c r="B102" s="2445"/>
      <c r="C102" s="2445"/>
      <c r="D102" s="2445"/>
      <c r="E102" s="2445"/>
      <c r="F102" s="2445"/>
      <c r="G102" s="2445"/>
      <c r="H102" s="2445"/>
      <c r="I102" s="2445"/>
      <c r="J102" s="2445"/>
      <c r="K102" s="2445"/>
      <c r="L102" s="2445"/>
      <c r="M102" s="2445"/>
      <c r="N102" s="2445"/>
    </row>
    <row r="103" spans="1:14">
      <c r="A103" s="2445"/>
      <c r="B103" s="2445"/>
      <c r="C103" s="2445"/>
      <c r="D103" s="2445"/>
      <c r="E103" s="2445"/>
      <c r="F103" s="2445"/>
      <c r="G103" s="2445"/>
      <c r="H103" s="2445"/>
      <c r="I103" s="2445"/>
      <c r="J103" s="2445"/>
      <c r="K103" s="2445"/>
      <c r="L103" s="2445"/>
      <c r="M103" s="2445"/>
      <c r="N103" s="2445"/>
    </row>
    <row r="104" spans="1:14">
      <c r="A104" s="2445"/>
      <c r="B104" s="2445"/>
      <c r="C104" s="2445"/>
      <c r="D104" s="2445"/>
      <c r="E104" s="2445"/>
      <c r="F104" s="2445"/>
      <c r="G104" s="2445"/>
      <c r="H104" s="2445"/>
      <c r="I104" s="2445"/>
      <c r="J104" s="2445"/>
      <c r="K104" s="2445"/>
      <c r="L104" s="2445"/>
      <c r="M104" s="2445"/>
      <c r="N104" s="2445"/>
    </row>
    <row r="105" spans="1:14">
      <c r="A105" s="2445"/>
      <c r="B105" s="2445"/>
      <c r="C105" s="2445"/>
      <c r="D105" s="2445"/>
      <c r="E105" s="2445"/>
      <c r="F105" s="2445"/>
      <c r="G105" s="2445"/>
      <c r="H105" s="2445"/>
      <c r="I105" s="2445"/>
      <c r="J105" s="2445"/>
      <c r="K105" s="2445"/>
      <c r="L105" s="2445"/>
      <c r="M105" s="2445"/>
      <c r="N105" s="2445"/>
    </row>
    <row r="106" spans="1:14">
      <c r="A106" s="2445"/>
      <c r="B106" s="2445"/>
      <c r="C106" s="2445"/>
      <c r="D106" s="2445"/>
      <c r="E106" s="2445"/>
      <c r="F106" s="2445"/>
      <c r="G106" s="2445"/>
      <c r="H106" s="2445"/>
      <c r="I106" s="2445"/>
      <c r="J106" s="2445"/>
      <c r="K106" s="2445"/>
      <c r="L106" s="2445"/>
      <c r="M106" s="2445"/>
      <c r="N106" s="2445"/>
    </row>
    <row r="107" spans="1:14">
      <c r="A107" s="2445"/>
      <c r="B107" s="2445"/>
      <c r="C107" s="2445"/>
      <c r="D107" s="2445"/>
      <c r="E107" s="2445"/>
      <c r="F107" s="2445"/>
      <c r="G107" s="2445"/>
      <c r="H107" s="2445"/>
      <c r="I107" s="2445"/>
      <c r="J107" s="2445"/>
      <c r="K107" s="2445"/>
      <c r="L107" s="2445"/>
      <c r="M107" s="2445"/>
      <c r="N107" s="2445"/>
    </row>
    <row r="108" spans="1:14">
      <c r="A108" s="2445"/>
      <c r="B108" s="2445"/>
      <c r="C108" s="2445"/>
      <c r="D108" s="2445"/>
      <c r="E108" s="2445"/>
      <c r="F108" s="2445"/>
      <c r="G108" s="2445"/>
      <c r="H108" s="2445"/>
      <c r="I108" s="2445"/>
      <c r="J108" s="2445"/>
      <c r="K108" s="2445"/>
      <c r="L108" s="2445"/>
      <c r="M108" s="2445"/>
      <c r="N108" s="2445"/>
    </row>
    <row r="109" spans="1:14">
      <c r="A109" s="2445"/>
      <c r="B109" s="2445"/>
      <c r="C109" s="2445"/>
      <c r="D109" s="2445"/>
      <c r="E109" s="2445"/>
      <c r="F109" s="2445"/>
      <c r="G109" s="2445"/>
      <c r="H109" s="2445"/>
      <c r="I109" s="2445"/>
      <c r="J109" s="2445"/>
      <c r="K109" s="2445"/>
      <c r="L109" s="2445"/>
      <c r="M109" s="2445"/>
      <c r="N109" s="2445"/>
    </row>
    <row r="110" spans="1:14">
      <c r="A110" s="2445"/>
      <c r="B110" s="2445"/>
      <c r="C110" s="2445"/>
      <c r="D110" s="2445"/>
      <c r="E110" s="2445"/>
      <c r="F110" s="2445"/>
      <c r="G110" s="2445"/>
      <c r="H110" s="2445"/>
      <c r="I110" s="2445"/>
      <c r="J110" s="2445"/>
      <c r="K110" s="2445"/>
      <c r="L110" s="2445"/>
      <c r="M110" s="2445"/>
      <c r="N110" s="2445"/>
    </row>
    <row r="111" spans="1:14">
      <c r="A111" s="2445"/>
      <c r="B111" s="2445"/>
      <c r="C111" s="2445"/>
      <c r="D111" s="2445"/>
      <c r="E111" s="2445"/>
      <c r="F111" s="2445"/>
      <c r="G111" s="2445"/>
      <c r="H111" s="2445"/>
      <c r="I111" s="2445"/>
      <c r="J111" s="2445"/>
      <c r="K111" s="2445"/>
      <c r="L111" s="2445"/>
      <c r="M111" s="2445"/>
      <c r="N111" s="2445"/>
    </row>
    <row r="112" spans="1:14">
      <c r="A112" s="2445"/>
      <c r="B112" s="2445"/>
      <c r="C112" s="2445"/>
      <c r="D112" s="2445"/>
      <c r="E112" s="2445"/>
      <c r="F112" s="2445"/>
      <c r="G112" s="2445"/>
      <c r="H112" s="2445"/>
      <c r="I112" s="2445"/>
      <c r="J112" s="2445"/>
      <c r="K112" s="2445"/>
      <c r="L112" s="2445"/>
      <c r="M112" s="2445"/>
      <c r="N112" s="2445"/>
    </row>
    <row r="113" spans="1:14">
      <c r="A113" s="2445"/>
      <c r="B113" s="2445"/>
      <c r="C113" s="2445"/>
      <c r="D113" s="2445"/>
      <c r="E113" s="2445"/>
      <c r="F113" s="2445"/>
      <c r="G113" s="2445"/>
      <c r="H113" s="2445"/>
      <c r="I113" s="2445"/>
      <c r="J113" s="2445"/>
      <c r="K113" s="2445"/>
      <c r="L113" s="2445"/>
      <c r="M113" s="2445"/>
      <c r="N113" s="2445"/>
    </row>
    <row r="114" spans="1:14">
      <c r="A114" s="2445"/>
      <c r="B114" s="2445"/>
      <c r="C114" s="2445"/>
      <c r="D114" s="2445"/>
      <c r="E114" s="2445"/>
      <c r="F114" s="2445"/>
      <c r="G114" s="2445"/>
      <c r="H114" s="2445"/>
      <c r="I114" s="2445"/>
      <c r="J114" s="2445"/>
      <c r="K114" s="2445"/>
      <c r="L114" s="2445"/>
      <c r="M114" s="2445"/>
      <c r="N114" s="2445"/>
    </row>
    <row r="115" spans="1:14">
      <c r="A115" s="2445"/>
      <c r="B115" s="2445"/>
      <c r="C115" s="2445"/>
      <c r="D115" s="2445"/>
      <c r="E115" s="2445"/>
      <c r="F115" s="2445"/>
      <c r="G115" s="2445"/>
      <c r="H115" s="2445"/>
      <c r="I115" s="2445"/>
      <c r="J115" s="2445"/>
      <c r="K115" s="2445"/>
      <c r="L115" s="2445"/>
      <c r="M115" s="2445"/>
      <c r="N115" s="2445"/>
    </row>
    <row r="116" spans="1:14">
      <c r="A116" s="2445"/>
      <c r="B116" s="2445"/>
      <c r="C116" s="2445"/>
      <c r="D116" s="2445"/>
      <c r="E116" s="2445"/>
      <c r="F116" s="2445"/>
      <c r="G116" s="2445"/>
      <c r="H116" s="2445"/>
      <c r="I116" s="2445"/>
      <c r="J116" s="2445"/>
      <c r="K116" s="2445"/>
      <c r="L116" s="2445"/>
      <c r="M116" s="2445"/>
      <c r="N116" s="2445"/>
    </row>
    <row r="117" spans="1:14">
      <c r="A117" s="2445"/>
      <c r="B117" s="2445"/>
      <c r="C117" s="2445"/>
      <c r="D117" s="2445"/>
      <c r="E117" s="2445"/>
      <c r="F117" s="2445"/>
      <c r="G117" s="2445"/>
      <c r="H117" s="2445"/>
      <c r="I117" s="2445"/>
      <c r="J117" s="2445"/>
      <c r="K117" s="2445"/>
      <c r="L117" s="2445"/>
      <c r="M117" s="2445"/>
      <c r="N117" s="2445"/>
    </row>
    <row r="118" spans="1:14">
      <c r="A118" s="2445"/>
      <c r="B118" s="2445"/>
      <c r="C118" s="2445"/>
      <c r="D118" s="2445"/>
      <c r="E118" s="2445"/>
      <c r="F118" s="2445"/>
      <c r="G118" s="2445"/>
      <c r="H118" s="2445"/>
      <c r="I118" s="2445"/>
      <c r="J118" s="2445"/>
      <c r="K118" s="2445"/>
      <c r="L118" s="2445"/>
      <c r="M118" s="2445"/>
      <c r="N118" s="2445"/>
    </row>
    <row r="119" spans="1:14">
      <c r="A119" s="2445"/>
      <c r="B119" s="2445"/>
      <c r="C119" s="2445"/>
      <c r="D119" s="2445"/>
      <c r="E119" s="2445"/>
      <c r="F119" s="2445"/>
      <c r="G119" s="2445"/>
      <c r="H119" s="2445"/>
      <c r="I119" s="2445"/>
      <c r="J119" s="2445"/>
      <c r="K119" s="2445"/>
      <c r="L119" s="2445"/>
      <c r="M119" s="2445"/>
      <c r="N119" s="2445"/>
    </row>
    <row r="120" spans="1:14">
      <c r="A120" s="2445"/>
      <c r="B120" s="2445"/>
      <c r="C120" s="2445"/>
      <c r="D120" s="2445"/>
      <c r="E120" s="2445"/>
      <c r="F120" s="2445"/>
      <c r="G120" s="2445"/>
      <c r="H120" s="2445"/>
      <c r="I120" s="2445"/>
      <c r="J120" s="2445"/>
      <c r="K120" s="2445"/>
      <c r="L120" s="2445"/>
      <c r="M120" s="2445"/>
      <c r="N120" s="2445"/>
    </row>
    <row r="121" spans="1:14">
      <c r="A121" s="2445"/>
      <c r="B121" s="2445"/>
      <c r="C121" s="2445"/>
      <c r="D121" s="2445"/>
      <c r="E121" s="2445"/>
      <c r="F121" s="2445"/>
      <c r="G121" s="2445"/>
      <c r="H121" s="2445"/>
      <c r="I121" s="2445"/>
      <c r="J121" s="2445"/>
      <c r="K121" s="2445"/>
      <c r="L121" s="2445"/>
      <c r="M121" s="2445"/>
      <c r="N121" s="2445"/>
    </row>
    <row r="122" spans="1:14">
      <c r="A122" s="2445"/>
      <c r="B122" s="2445"/>
      <c r="C122" s="2445"/>
      <c r="D122" s="2445"/>
      <c r="E122" s="2445"/>
      <c r="F122" s="2445"/>
      <c r="G122" s="2445"/>
      <c r="H122" s="2445"/>
      <c r="I122" s="2445"/>
      <c r="J122" s="2445"/>
      <c r="K122" s="2445"/>
      <c r="L122" s="2445"/>
      <c r="M122" s="2445"/>
      <c r="N122" s="2445"/>
    </row>
    <row r="123" spans="1:14">
      <c r="A123" s="2445"/>
      <c r="B123" s="2445"/>
      <c r="C123" s="2445"/>
      <c r="D123" s="2445"/>
      <c r="E123" s="2445"/>
      <c r="F123" s="2445"/>
      <c r="G123" s="2445"/>
      <c r="H123" s="2445"/>
      <c r="I123" s="2445"/>
      <c r="J123" s="2445"/>
      <c r="K123" s="2445"/>
      <c r="L123" s="2445"/>
      <c r="M123" s="2445"/>
      <c r="N123" s="2445"/>
    </row>
    <row r="124" spans="1:14">
      <c r="A124" s="2445"/>
      <c r="B124" s="2445"/>
      <c r="C124" s="2445"/>
      <c r="D124" s="2445"/>
      <c r="E124" s="2445"/>
      <c r="F124" s="2445"/>
      <c r="G124" s="2445"/>
      <c r="H124" s="2445"/>
      <c r="I124" s="2445"/>
      <c r="J124" s="2445"/>
      <c r="K124" s="2445"/>
      <c r="L124" s="2445"/>
      <c r="M124" s="2445"/>
      <c r="N124" s="2445"/>
    </row>
    <row r="125" spans="1:14">
      <c r="A125" s="2445"/>
      <c r="B125" s="2445"/>
      <c r="C125" s="2445"/>
      <c r="D125" s="2445"/>
      <c r="E125" s="2445"/>
      <c r="F125" s="2445"/>
      <c r="G125" s="2445"/>
      <c r="H125" s="2445"/>
      <c r="I125" s="2445"/>
      <c r="J125" s="2445"/>
      <c r="K125" s="2445"/>
      <c r="L125" s="2445"/>
      <c r="M125" s="2445"/>
      <c r="N125" s="2445"/>
    </row>
    <row r="126" spans="1:14">
      <c r="A126" s="2445"/>
      <c r="B126" s="2445"/>
      <c r="C126" s="2445"/>
      <c r="D126" s="2445"/>
      <c r="E126" s="2445"/>
      <c r="F126" s="2445"/>
      <c r="G126" s="2445"/>
      <c r="H126" s="2445"/>
      <c r="I126" s="2445"/>
      <c r="J126" s="2445"/>
      <c r="K126" s="2445"/>
      <c r="L126" s="2445"/>
      <c r="M126" s="2445"/>
      <c r="N126" s="2445"/>
    </row>
    <row r="127" spans="1:14">
      <c r="A127" s="2445"/>
      <c r="B127" s="2445"/>
      <c r="C127" s="2445"/>
      <c r="D127" s="2445"/>
      <c r="E127" s="2445"/>
      <c r="F127" s="2445"/>
      <c r="G127" s="2445"/>
      <c r="H127" s="2445"/>
      <c r="I127" s="2445"/>
      <c r="J127" s="2445"/>
      <c r="K127" s="2445"/>
      <c r="L127" s="2445"/>
      <c r="M127" s="2445"/>
      <c r="N127" s="2445"/>
    </row>
    <row r="128" spans="1:14">
      <c r="A128" s="2445"/>
      <c r="B128" s="2445"/>
      <c r="C128" s="2445"/>
      <c r="D128" s="2445"/>
      <c r="E128" s="2445"/>
      <c r="F128" s="2445"/>
      <c r="G128" s="2445"/>
      <c r="H128" s="2445"/>
      <c r="I128" s="2445"/>
      <c r="J128" s="2445"/>
      <c r="K128" s="2445"/>
      <c r="L128" s="2445"/>
      <c r="M128" s="2445"/>
      <c r="N128" s="2445"/>
    </row>
    <row r="129" spans="1:14">
      <c r="A129" s="2445"/>
      <c r="B129" s="2445"/>
      <c r="C129" s="2445"/>
      <c r="D129" s="2445"/>
      <c r="E129" s="2445"/>
      <c r="F129" s="2445"/>
      <c r="G129" s="2445"/>
      <c r="H129" s="2445"/>
      <c r="I129" s="2445"/>
      <c r="J129" s="2445"/>
      <c r="K129" s="2445"/>
      <c r="L129" s="2445"/>
      <c r="M129" s="2445"/>
      <c r="N129" s="2445"/>
    </row>
    <row r="130" spans="1:14">
      <c r="A130" s="2445"/>
      <c r="B130" s="2445"/>
      <c r="C130" s="2445"/>
      <c r="D130" s="2445"/>
      <c r="E130" s="2445"/>
      <c r="F130" s="2445"/>
      <c r="G130" s="2445"/>
      <c r="H130" s="2445"/>
      <c r="I130" s="2445"/>
      <c r="J130" s="2445"/>
      <c r="K130" s="2445"/>
      <c r="L130" s="2445"/>
      <c r="M130" s="2445"/>
      <c r="N130" s="2445"/>
    </row>
    <row r="131" spans="1:14">
      <c r="A131" s="2445"/>
      <c r="B131" s="2445"/>
      <c r="C131" s="2445"/>
      <c r="D131" s="2445"/>
      <c r="E131" s="2445"/>
      <c r="F131" s="2445"/>
      <c r="G131" s="2445"/>
      <c r="H131" s="2445"/>
      <c r="I131" s="2445"/>
      <c r="J131" s="2445"/>
      <c r="K131" s="2445"/>
      <c r="L131" s="2445"/>
      <c r="M131" s="2445"/>
      <c r="N131" s="2445"/>
    </row>
    <row r="132" spans="1:14">
      <c r="A132" s="2445"/>
      <c r="B132" s="2445"/>
      <c r="C132" s="2445"/>
      <c r="D132" s="2445"/>
      <c r="E132" s="2445"/>
      <c r="F132" s="2445"/>
      <c r="G132" s="2445"/>
      <c r="H132" s="2445"/>
      <c r="I132" s="2445"/>
      <c r="J132" s="2445"/>
      <c r="K132" s="2445"/>
      <c r="L132" s="2445"/>
      <c r="M132" s="2445"/>
      <c r="N132" s="2445"/>
    </row>
    <row r="133" spans="1:14">
      <c r="A133" s="2445"/>
      <c r="B133" s="2445"/>
      <c r="C133" s="2445"/>
      <c r="D133" s="2445"/>
      <c r="E133" s="2445"/>
      <c r="F133" s="2445"/>
      <c r="G133" s="2445"/>
      <c r="H133" s="2445"/>
      <c r="I133" s="2445"/>
      <c r="J133" s="2445"/>
      <c r="K133" s="2445"/>
      <c r="L133" s="2445"/>
      <c r="M133" s="2445"/>
      <c r="N133" s="2445"/>
    </row>
    <row r="134" spans="1:14">
      <c r="A134" s="2445"/>
      <c r="B134" s="2445"/>
      <c r="C134" s="2445"/>
      <c r="D134" s="2445"/>
      <c r="E134" s="2445"/>
      <c r="F134" s="2445"/>
      <c r="G134" s="2445"/>
      <c r="H134" s="2445"/>
      <c r="I134" s="2445"/>
      <c r="J134" s="2445"/>
      <c r="K134" s="2445"/>
      <c r="L134" s="2445"/>
      <c r="M134" s="2445"/>
      <c r="N134" s="2445"/>
    </row>
    <row r="135" spans="1:14">
      <c r="A135" s="2445"/>
      <c r="B135" s="2445"/>
      <c r="C135" s="2445"/>
      <c r="D135" s="2445"/>
      <c r="E135" s="2445"/>
      <c r="F135" s="2445"/>
      <c r="G135" s="2445"/>
      <c r="H135" s="2445"/>
      <c r="I135" s="2445"/>
      <c r="J135" s="2445"/>
      <c r="K135" s="2445"/>
      <c r="L135" s="2445"/>
      <c r="M135" s="2445"/>
      <c r="N135" s="2445"/>
    </row>
    <row r="136" spans="1:14">
      <c r="A136" s="2445"/>
      <c r="B136" s="2445"/>
      <c r="C136" s="2445"/>
      <c r="D136" s="2445"/>
      <c r="E136" s="2445"/>
      <c r="F136" s="2445"/>
      <c r="G136" s="2445"/>
      <c r="H136" s="2445"/>
      <c r="I136" s="2445"/>
      <c r="J136" s="2445"/>
      <c r="K136" s="2445"/>
      <c r="L136" s="2445"/>
      <c r="M136" s="2445"/>
      <c r="N136" s="2445"/>
    </row>
    <row r="137" spans="1:14">
      <c r="A137" s="2445"/>
      <c r="B137" s="2445"/>
      <c r="C137" s="2445"/>
      <c r="D137" s="2445"/>
      <c r="E137" s="2445"/>
      <c r="F137" s="2445"/>
      <c r="G137" s="2445"/>
      <c r="H137" s="2445"/>
      <c r="I137" s="2445"/>
      <c r="J137" s="2445"/>
      <c r="K137" s="2445"/>
      <c r="L137" s="2445"/>
      <c r="M137" s="2445"/>
      <c r="N137" s="2445"/>
    </row>
    <row r="138" spans="1:14">
      <c r="A138" s="2445"/>
      <c r="B138" s="2445"/>
      <c r="C138" s="2445"/>
      <c r="D138" s="2445"/>
      <c r="E138" s="2445"/>
      <c r="F138" s="2445"/>
      <c r="G138" s="2445"/>
      <c r="H138" s="2445"/>
      <c r="I138" s="2445"/>
      <c r="J138" s="2445"/>
      <c r="K138" s="2445"/>
      <c r="L138" s="2445"/>
      <c r="M138" s="2445"/>
      <c r="N138" s="2445"/>
    </row>
    <row r="139" spans="1:14">
      <c r="A139" s="2445"/>
      <c r="B139" s="2445"/>
      <c r="C139" s="2445"/>
      <c r="D139" s="2445"/>
      <c r="E139" s="2445"/>
      <c r="F139" s="2445"/>
      <c r="G139" s="2445"/>
      <c r="H139" s="2445"/>
      <c r="I139" s="2445"/>
      <c r="J139" s="2445"/>
      <c r="K139" s="2445"/>
      <c r="L139" s="2445"/>
      <c r="M139" s="2445"/>
      <c r="N139" s="2445"/>
    </row>
    <row r="140" spans="1:14">
      <c r="A140" s="2445"/>
      <c r="B140" s="2445"/>
      <c r="C140" s="2445"/>
      <c r="D140" s="2445"/>
      <c r="E140" s="2445"/>
      <c r="F140" s="2445"/>
      <c r="G140" s="2445"/>
      <c r="H140" s="2445"/>
      <c r="I140" s="2445"/>
      <c r="J140" s="2445"/>
      <c r="K140" s="2445"/>
      <c r="L140" s="2445"/>
      <c r="M140" s="2445"/>
      <c r="N140" s="2445"/>
    </row>
    <row r="141" spans="1:14">
      <c r="A141" s="2445"/>
      <c r="B141" s="2445"/>
      <c r="C141" s="2445"/>
      <c r="D141" s="2445"/>
      <c r="E141" s="2445"/>
      <c r="F141" s="2445"/>
      <c r="G141" s="2445"/>
      <c r="H141" s="2445"/>
      <c r="I141" s="2445"/>
      <c r="J141" s="2445"/>
      <c r="K141" s="2445"/>
      <c r="L141" s="2445"/>
      <c r="M141" s="2445"/>
      <c r="N141" s="2445"/>
    </row>
    <row r="142" spans="1:14">
      <c r="A142" s="2445"/>
      <c r="B142" s="2445"/>
      <c r="C142" s="2445"/>
      <c r="D142" s="2445"/>
      <c r="E142" s="2445"/>
      <c r="F142" s="2445"/>
      <c r="G142" s="2445"/>
      <c r="H142" s="2445"/>
      <c r="I142" s="2445"/>
      <c r="J142" s="2445"/>
      <c r="K142" s="2445"/>
      <c r="L142" s="2445"/>
      <c r="M142" s="2445"/>
      <c r="N142" s="2445"/>
    </row>
    <row r="143" spans="1:14">
      <c r="A143" s="2445"/>
      <c r="B143" s="2445"/>
      <c r="C143" s="2445"/>
      <c r="D143" s="2445"/>
      <c r="E143" s="2445"/>
      <c r="F143" s="2445"/>
      <c r="G143" s="2445"/>
      <c r="H143" s="2445"/>
      <c r="I143" s="2445"/>
      <c r="J143" s="2445"/>
      <c r="K143" s="2445"/>
      <c r="L143" s="2445"/>
      <c r="M143" s="2445"/>
      <c r="N143" s="2445"/>
    </row>
    <row r="144" spans="1:14">
      <c r="A144" s="2445"/>
      <c r="B144" s="2445"/>
      <c r="C144" s="2445"/>
      <c r="D144" s="2445"/>
      <c r="E144" s="2445"/>
      <c r="F144" s="2445"/>
      <c r="G144" s="2445"/>
      <c r="H144" s="2445"/>
      <c r="I144" s="2445"/>
      <c r="J144" s="2445"/>
      <c r="K144" s="2445"/>
      <c r="L144" s="2445"/>
      <c r="M144" s="2445"/>
      <c r="N144" s="2445"/>
    </row>
    <row r="145" spans="1:14">
      <c r="A145" s="2445"/>
      <c r="B145" s="2445"/>
      <c r="C145" s="2445"/>
      <c r="D145" s="2445"/>
      <c r="E145" s="2445"/>
      <c r="F145" s="2445"/>
      <c r="G145" s="2445"/>
      <c r="H145" s="2445"/>
      <c r="I145" s="2445"/>
      <c r="J145" s="2445"/>
      <c r="K145" s="2445"/>
      <c r="L145" s="2445"/>
      <c r="M145" s="2445"/>
      <c r="N145" s="2445"/>
    </row>
    <row r="146" spans="1:14">
      <c r="A146" s="2445"/>
      <c r="B146" s="2445"/>
      <c r="C146" s="2445"/>
      <c r="D146" s="2445"/>
      <c r="E146" s="2445"/>
      <c r="F146" s="2445"/>
      <c r="G146" s="2445"/>
      <c r="H146" s="2445"/>
      <c r="I146" s="2445"/>
      <c r="J146" s="2445"/>
      <c r="K146" s="2445"/>
      <c r="L146" s="2445"/>
      <c r="M146" s="2445"/>
      <c r="N146" s="2445"/>
    </row>
    <row r="147" spans="1:14">
      <c r="A147" s="2445"/>
      <c r="B147" s="2445"/>
      <c r="C147" s="2445"/>
      <c r="D147" s="2445"/>
      <c r="E147" s="2445"/>
      <c r="F147" s="2445"/>
      <c r="G147" s="2445"/>
      <c r="H147" s="2445"/>
      <c r="I147" s="2445"/>
      <c r="J147" s="2445"/>
      <c r="K147" s="2445"/>
      <c r="L147" s="2445"/>
      <c r="M147" s="2445"/>
      <c r="N147" s="2445"/>
    </row>
    <row r="148" spans="1:14">
      <c r="A148" s="2445"/>
      <c r="B148" s="2445"/>
      <c r="C148" s="2445"/>
      <c r="D148" s="2445"/>
      <c r="E148" s="2445"/>
      <c r="F148" s="2445"/>
      <c r="G148" s="2445"/>
      <c r="H148" s="2445"/>
      <c r="I148" s="2445"/>
      <c r="J148" s="2445"/>
      <c r="K148" s="2445"/>
      <c r="L148" s="2445"/>
      <c r="M148" s="2445"/>
      <c r="N148" s="2445"/>
    </row>
    <row r="149" spans="1:14">
      <c r="A149" s="2445"/>
      <c r="B149" s="2445"/>
      <c r="C149" s="2445"/>
      <c r="D149" s="2445"/>
      <c r="E149" s="2445"/>
      <c r="F149" s="2445"/>
      <c r="G149" s="2445"/>
      <c r="H149" s="2445"/>
      <c r="I149" s="2445"/>
      <c r="J149" s="2445"/>
      <c r="K149" s="2445"/>
      <c r="L149" s="2445"/>
      <c r="M149" s="2445"/>
      <c r="N149" s="2445"/>
    </row>
    <row r="150" spans="1:14">
      <c r="A150" s="2445"/>
      <c r="B150" s="2445"/>
      <c r="C150" s="2445"/>
      <c r="D150" s="2445"/>
      <c r="E150" s="2445"/>
      <c r="F150" s="2445"/>
      <c r="G150" s="2445"/>
      <c r="H150" s="2445"/>
      <c r="I150" s="2445"/>
      <c r="J150" s="2445"/>
      <c r="K150" s="2445"/>
      <c r="L150" s="2445"/>
      <c r="M150" s="2445"/>
      <c r="N150" s="2445"/>
    </row>
    <row r="151" spans="1:14">
      <c r="A151" s="2445"/>
      <c r="B151" s="2445"/>
      <c r="C151" s="2445"/>
      <c r="D151" s="2445"/>
      <c r="E151" s="2445"/>
      <c r="F151" s="2445"/>
      <c r="G151" s="2445"/>
      <c r="H151" s="2445"/>
      <c r="I151" s="2445"/>
      <c r="J151" s="2445"/>
      <c r="K151" s="2445"/>
      <c r="L151" s="2445"/>
      <c r="M151" s="2445"/>
      <c r="N151" s="2445"/>
    </row>
    <row r="152" spans="1:14">
      <c r="A152" s="2445"/>
      <c r="B152" s="2445"/>
      <c r="C152" s="2445"/>
      <c r="D152" s="2445"/>
      <c r="E152" s="2445"/>
      <c r="F152" s="2445"/>
      <c r="G152" s="2445"/>
      <c r="H152" s="2445"/>
      <c r="I152" s="2445"/>
      <c r="J152" s="2445"/>
      <c r="K152" s="2445"/>
      <c r="L152" s="2445"/>
      <c r="M152" s="2445"/>
      <c r="N152" s="2445"/>
    </row>
    <row r="153" spans="1:14">
      <c r="A153" s="2445"/>
      <c r="B153" s="2445"/>
      <c r="C153" s="2445"/>
      <c r="D153" s="2445"/>
      <c r="E153" s="2445"/>
      <c r="F153" s="2445"/>
      <c r="G153" s="2445"/>
      <c r="H153" s="2445"/>
      <c r="I153" s="2445"/>
      <c r="J153" s="2445"/>
      <c r="K153" s="2445"/>
      <c r="L153" s="2445"/>
      <c r="M153" s="2445"/>
      <c r="N153" s="2445"/>
    </row>
    <row r="154" spans="1:14">
      <c r="A154" s="2445"/>
      <c r="B154" s="2445"/>
      <c r="C154" s="2445"/>
      <c r="D154" s="2445"/>
      <c r="E154" s="2445"/>
      <c r="F154" s="2445"/>
      <c r="G154" s="2445"/>
      <c r="H154" s="2445"/>
      <c r="I154" s="2445"/>
      <c r="J154" s="2445"/>
      <c r="K154" s="2445"/>
      <c r="L154" s="2445"/>
      <c r="M154" s="2445"/>
      <c r="N154" s="2445"/>
    </row>
    <row r="155" spans="1:14">
      <c r="A155" s="2445"/>
      <c r="B155" s="2445"/>
      <c r="C155" s="2445"/>
      <c r="D155" s="2445"/>
      <c r="E155" s="2445"/>
      <c r="F155" s="2445"/>
      <c r="G155" s="2445"/>
      <c r="H155" s="2445"/>
      <c r="I155" s="2445"/>
      <c r="J155" s="2445"/>
      <c r="K155" s="2445"/>
      <c r="L155" s="2445"/>
      <c r="M155" s="2445"/>
      <c r="N155" s="2445"/>
    </row>
    <row r="156" spans="1:14">
      <c r="A156" s="2445"/>
      <c r="B156" s="2445"/>
      <c r="C156" s="2445"/>
      <c r="D156" s="2445"/>
      <c r="E156" s="2445"/>
      <c r="F156" s="2445"/>
      <c r="G156" s="2445"/>
      <c r="H156" s="2445"/>
      <c r="I156" s="2445"/>
      <c r="J156" s="2445"/>
      <c r="K156" s="2445"/>
      <c r="L156" s="2445"/>
      <c r="M156" s="2445"/>
      <c r="N156" s="2445"/>
    </row>
    <row r="157" spans="1:14">
      <c r="A157" s="2445"/>
      <c r="B157" s="2445"/>
      <c r="C157" s="2445"/>
      <c r="D157" s="2445"/>
      <c r="E157" s="2445"/>
      <c r="F157" s="2445"/>
      <c r="G157" s="2445"/>
      <c r="H157" s="2445"/>
      <c r="I157" s="2445"/>
      <c r="J157" s="2445"/>
      <c r="K157" s="2445"/>
      <c r="L157" s="2445"/>
      <c r="M157" s="2445"/>
      <c r="N157" s="2445"/>
    </row>
    <row r="158" spans="1:14">
      <c r="A158" s="2445"/>
      <c r="B158" s="2445"/>
      <c r="C158" s="2445"/>
      <c r="D158" s="2445"/>
      <c r="E158" s="2445"/>
      <c r="F158" s="2445"/>
      <c r="G158" s="2445"/>
      <c r="H158" s="2445"/>
      <c r="I158" s="2445"/>
      <c r="J158" s="2445"/>
      <c r="K158" s="2445"/>
      <c r="L158" s="2445"/>
      <c r="M158" s="2445"/>
      <c r="N158" s="2445"/>
    </row>
    <row r="159" spans="1:14">
      <c r="A159" s="2445"/>
      <c r="B159" s="2445"/>
      <c r="C159" s="2445"/>
      <c r="D159" s="2445"/>
      <c r="E159" s="2445"/>
      <c r="F159" s="2445"/>
      <c r="G159" s="2445"/>
      <c r="H159" s="2445"/>
      <c r="I159" s="2445"/>
      <c r="J159" s="2445"/>
      <c r="K159" s="2445"/>
      <c r="L159" s="2445"/>
      <c r="M159" s="2445"/>
      <c r="N159" s="2445"/>
    </row>
    <row r="160" spans="1:14">
      <c r="A160" s="2445"/>
      <c r="B160" s="2445"/>
      <c r="C160" s="2445"/>
      <c r="D160" s="2445"/>
      <c r="E160" s="2445"/>
      <c r="F160" s="2445"/>
      <c r="G160" s="2445"/>
      <c r="H160" s="2445"/>
      <c r="I160" s="2445"/>
      <c r="J160" s="2445"/>
      <c r="K160" s="2445"/>
      <c r="L160" s="2445"/>
      <c r="M160" s="2445"/>
      <c r="N160" s="2445"/>
    </row>
    <row r="161" spans="1:14">
      <c r="A161" s="2445"/>
      <c r="B161" s="2445"/>
      <c r="C161" s="2445"/>
      <c r="D161" s="2445"/>
      <c r="E161" s="2445"/>
      <c r="F161" s="2445"/>
      <c r="G161" s="2445"/>
      <c r="H161" s="2445"/>
      <c r="I161" s="2445"/>
      <c r="J161" s="2445"/>
      <c r="K161" s="2445"/>
      <c r="L161" s="2445"/>
      <c r="M161" s="2445"/>
      <c r="N161" s="2445"/>
    </row>
    <row r="162" spans="1:14">
      <c r="A162" s="2445"/>
      <c r="B162" s="2445"/>
      <c r="C162" s="2445"/>
      <c r="D162" s="2445"/>
      <c r="E162" s="2445"/>
      <c r="F162" s="2445"/>
      <c r="G162" s="2445"/>
      <c r="H162" s="2445"/>
      <c r="I162" s="2445"/>
      <c r="J162" s="2445"/>
      <c r="K162" s="2445"/>
      <c r="L162" s="2445"/>
      <c r="M162" s="2445"/>
      <c r="N162" s="2445"/>
    </row>
    <row r="163" spans="1:14">
      <c r="A163" s="2445"/>
      <c r="B163" s="2445"/>
      <c r="C163" s="2445"/>
      <c r="D163" s="2445"/>
      <c r="E163" s="2445"/>
      <c r="F163" s="2445"/>
      <c r="G163" s="2445"/>
      <c r="H163" s="2445"/>
      <c r="I163" s="2445"/>
      <c r="J163" s="2445"/>
      <c r="K163" s="2445"/>
      <c r="L163" s="2445"/>
      <c r="M163" s="2445"/>
      <c r="N163" s="2445"/>
    </row>
    <row r="164" spans="1:14">
      <c r="A164" s="2445"/>
      <c r="B164" s="2445"/>
      <c r="C164" s="2445"/>
      <c r="D164" s="2445"/>
      <c r="E164" s="2445"/>
      <c r="F164" s="2445"/>
      <c r="G164" s="2445"/>
      <c r="H164" s="2445"/>
      <c r="I164" s="2445"/>
      <c r="J164" s="2445"/>
      <c r="K164" s="2445"/>
      <c r="L164" s="2445"/>
      <c r="M164" s="2445"/>
      <c r="N164" s="2445"/>
    </row>
    <row r="165" spans="1:14">
      <c r="A165" s="2445"/>
      <c r="B165" s="2445"/>
      <c r="C165" s="2445"/>
      <c r="D165" s="2445"/>
      <c r="E165" s="2445"/>
      <c r="F165" s="2445"/>
      <c r="G165" s="2445"/>
      <c r="H165" s="2445"/>
      <c r="I165" s="2445"/>
      <c r="J165" s="2445"/>
      <c r="K165" s="2445"/>
      <c r="L165" s="2445"/>
      <c r="M165" s="2445"/>
      <c r="N165" s="2445"/>
    </row>
    <row r="166" spans="1:14">
      <c r="A166" s="2445"/>
      <c r="B166" s="2445"/>
      <c r="C166" s="2445"/>
      <c r="D166" s="2445"/>
      <c r="E166" s="2445"/>
      <c r="F166" s="2445"/>
      <c r="G166" s="2445"/>
      <c r="H166" s="2445"/>
      <c r="I166" s="2445"/>
      <c r="J166" s="2445"/>
      <c r="K166" s="2445"/>
      <c r="L166" s="2445"/>
      <c r="M166" s="2445"/>
      <c r="N166" s="2445"/>
    </row>
    <row r="167" spans="1:14">
      <c r="A167" s="2445"/>
      <c r="B167" s="2445"/>
      <c r="C167" s="2445"/>
      <c r="D167" s="2445"/>
      <c r="E167" s="2445"/>
      <c r="F167" s="2445"/>
      <c r="G167" s="2445"/>
      <c r="H167" s="2445"/>
      <c r="I167" s="2445"/>
      <c r="J167" s="2445"/>
      <c r="K167" s="2445"/>
      <c r="L167" s="2445"/>
      <c r="M167" s="2445"/>
      <c r="N167" s="2445"/>
    </row>
    <row r="168" spans="1:14">
      <c r="A168" s="2445"/>
      <c r="B168" s="2445"/>
      <c r="C168" s="2445"/>
      <c r="D168" s="2445"/>
      <c r="E168" s="2445"/>
      <c r="F168" s="2445"/>
      <c r="G168" s="2445"/>
      <c r="H168" s="2445"/>
      <c r="I168" s="2445"/>
      <c r="J168" s="2445"/>
      <c r="K168" s="2445"/>
      <c r="L168" s="2445"/>
      <c r="M168" s="2445"/>
      <c r="N168" s="2445"/>
    </row>
    <row r="169" spans="1:14">
      <c r="A169" s="2445"/>
      <c r="B169" s="2445"/>
      <c r="C169" s="2445"/>
      <c r="D169" s="2445"/>
      <c r="E169" s="2445"/>
      <c r="F169" s="2445"/>
      <c r="G169" s="2445"/>
      <c r="H169" s="2445"/>
      <c r="I169" s="2445"/>
      <c r="J169" s="2445"/>
      <c r="K169" s="2445"/>
      <c r="L169" s="2445"/>
      <c r="M169" s="2445"/>
      <c r="N169" s="2445"/>
    </row>
    <row r="170" spans="1:14">
      <c r="A170" s="2445"/>
      <c r="B170" s="2445"/>
      <c r="C170" s="2445"/>
      <c r="D170" s="2445"/>
      <c r="E170" s="2445"/>
      <c r="F170" s="2445"/>
      <c r="G170" s="2445"/>
      <c r="H170" s="2445"/>
      <c r="I170" s="2445"/>
      <c r="J170" s="2445"/>
      <c r="K170" s="2445"/>
      <c r="L170" s="2445"/>
      <c r="M170" s="2445"/>
      <c r="N170" s="2445"/>
    </row>
    <row r="171" spans="1:14">
      <c r="A171" s="2445"/>
      <c r="B171" s="2445"/>
      <c r="C171" s="2445"/>
      <c r="D171" s="2445"/>
      <c r="E171" s="2445"/>
      <c r="F171" s="2445"/>
      <c r="G171" s="2445"/>
      <c r="H171" s="2445"/>
      <c r="I171" s="2445"/>
      <c r="J171" s="2445"/>
      <c r="K171" s="2445"/>
      <c r="L171" s="2445"/>
      <c r="M171" s="2445"/>
      <c r="N171" s="2445"/>
    </row>
    <row r="172" spans="1:14">
      <c r="A172" s="2445"/>
      <c r="B172" s="2445"/>
      <c r="C172" s="2445"/>
      <c r="D172" s="2445"/>
      <c r="E172" s="2445"/>
      <c r="F172" s="2445"/>
      <c r="G172" s="2445"/>
      <c r="H172" s="2445"/>
      <c r="I172" s="2445"/>
      <c r="J172" s="2445"/>
      <c r="K172" s="2445"/>
      <c r="L172" s="2445"/>
      <c r="M172" s="2445"/>
      <c r="N172" s="2445"/>
    </row>
    <row r="173" spans="1:14">
      <c r="A173" s="2445"/>
      <c r="B173" s="2445"/>
      <c r="C173" s="2445"/>
      <c r="D173" s="2445"/>
      <c r="E173" s="2445"/>
      <c r="F173" s="2445"/>
      <c r="G173" s="2445"/>
      <c r="H173" s="2445"/>
      <c r="I173" s="2445"/>
      <c r="J173" s="2445"/>
      <c r="K173" s="2445"/>
      <c r="L173" s="2445"/>
      <c r="M173" s="2445"/>
      <c r="N173" s="2445"/>
    </row>
    <row r="174" spans="1:14">
      <c r="A174" s="2445"/>
      <c r="B174" s="2445"/>
      <c r="C174" s="2445"/>
      <c r="D174" s="2445"/>
      <c r="E174" s="2445"/>
      <c r="F174" s="2445"/>
      <c r="G174" s="2445"/>
      <c r="H174" s="2445"/>
      <c r="I174" s="2445"/>
      <c r="J174" s="2445"/>
      <c r="K174" s="2445"/>
      <c r="L174" s="2445"/>
      <c r="M174" s="2445"/>
      <c r="N174" s="2445"/>
    </row>
    <row r="175" spans="1:14">
      <c r="A175" s="2445"/>
      <c r="B175" s="2445"/>
      <c r="C175" s="2445"/>
      <c r="D175" s="2445"/>
      <c r="E175" s="2445"/>
      <c r="F175" s="2445"/>
      <c r="G175" s="2445"/>
      <c r="H175" s="2445"/>
      <c r="I175" s="2445"/>
      <c r="J175" s="2445"/>
      <c r="K175" s="2445"/>
      <c r="L175" s="2445"/>
      <c r="M175" s="2445"/>
      <c r="N175" s="2445"/>
    </row>
    <row r="176" spans="1:14">
      <c r="A176" s="2445"/>
      <c r="B176" s="2445"/>
      <c r="C176" s="2445"/>
      <c r="D176" s="2445"/>
      <c r="E176" s="2445"/>
      <c r="F176" s="2445"/>
      <c r="G176" s="2445"/>
      <c r="H176" s="2445"/>
      <c r="I176" s="2445"/>
      <c r="J176" s="2445"/>
      <c r="K176" s="2445"/>
      <c r="L176" s="2445"/>
      <c r="M176" s="2445"/>
      <c r="N176" s="2445"/>
    </row>
    <row r="177" spans="1:14">
      <c r="A177" s="2445"/>
      <c r="B177" s="2445"/>
      <c r="C177" s="2445"/>
      <c r="D177" s="2445"/>
      <c r="E177" s="2445"/>
      <c r="F177" s="2445"/>
      <c r="G177" s="2445"/>
      <c r="H177" s="2445"/>
      <c r="I177" s="2445"/>
      <c r="J177" s="2445"/>
      <c r="K177" s="2445"/>
      <c r="L177" s="2445"/>
      <c r="M177" s="2445"/>
      <c r="N177" s="2445"/>
    </row>
    <row r="178" spans="1:14">
      <c r="A178" s="2445"/>
      <c r="B178" s="2445"/>
      <c r="C178" s="2445"/>
      <c r="D178" s="2445"/>
      <c r="E178" s="2445"/>
      <c r="F178" s="2445"/>
      <c r="G178" s="2445"/>
      <c r="H178" s="2445"/>
      <c r="I178" s="2445"/>
      <c r="J178" s="2445"/>
      <c r="K178" s="2445"/>
      <c r="L178" s="2445"/>
      <c r="M178" s="2445"/>
      <c r="N178" s="2445"/>
    </row>
    <row r="179" spans="1:14">
      <c r="A179" s="2445"/>
      <c r="B179" s="2445"/>
      <c r="C179" s="2445"/>
      <c r="D179" s="2445"/>
      <c r="E179" s="2445"/>
      <c r="F179" s="2445"/>
      <c r="G179" s="2445"/>
      <c r="H179" s="2445"/>
      <c r="I179" s="2445"/>
      <c r="J179" s="2445"/>
      <c r="K179" s="2445"/>
      <c r="L179" s="2445"/>
      <c r="M179" s="2445"/>
      <c r="N179" s="2445"/>
    </row>
    <row r="180" spans="1:14">
      <c r="A180" s="2445"/>
      <c r="B180" s="2445"/>
      <c r="C180" s="2445"/>
      <c r="D180" s="2445"/>
      <c r="E180" s="2445"/>
      <c r="F180" s="2445"/>
      <c r="G180" s="2445"/>
      <c r="H180" s="2445"/>
      <c r="I180" s="2445"/>
      <c r="J180" s="2445"/>
      <c r="K180" s="2445"/>
      <c r="L180" s="2445"/>
      <c r="M180" s="2445"/>
      <c r="N180" s="2445"/>
    </row>
    <row r="181" spans="1:14">
      <c r="A181" s="2445"/>
      <c r="B181" s="2445"/>
      <c r="C181" s="2445"/>
      <c r="D181" s="2445"/>
      <c r="E181" s="2445"/>
      <c r="F181" s="2445"/>
      <c r="G181" s="2445"/>
      <c r="H181" s="2445"/>
      <c r="I181" s="2445"/>
      <c r="J181" s="2445"/>
      <c r="K181" s="2445"/>
      <c r="L181" s="2445"/>
      <c r="M181" s="2445"/>
      <c r="N181" s="2445"/>
    </row>
    <row r="182" spans="1:14">
      <c r="A182" s="2445"/>
      <c r="B182" s="2445"/>
      <c r="C182" s="2445"/>
      <c r="D182" s="2445"/>
      <c r="E182" s="2445"/>
      <c r="F182" s="2445"/>
      <c r="G182" s="2445"/>
      <c r="H182" s="2445"/>
      <c r="I182" s="2445"/>
      <c r="J182" s="2445"/>
      <c r="K182" s="2445"/>
      <c r="L182" s="2445"/>
      <c r="M182" s="2445"/>
      <c r="N182" s="2445"/>
    </row>
    <row r="183" spans="1:14">
      <c r="A183" s="2445"/>
      <c r="B183" s="2445"/>
      <c r="C183" s="2445"/>
      <c r="D183" s="2445"/>
      <c r="E183" s="2445"/>
      <c r="F183" s="2445"/>
      <c r="G183" s="2445"/>
      <c r="H183" s="2445"/>
      <c r="I183" s="2445"/>
      <c r="J183" s="2445"/>
      <c r="K183" s="2445"/>
      <c r="L183" s="2445"/>
      <c r="M183" s="2445"/>
      <c r="N183" s="2445"/>
    </row>
    <row r="184" spans="1:14">
      <c r="A184" s="2445"/>
      <c r="B184" s="2445"/>
      <c r="C184" s="2445"/>
      <c r="D184" s="2445"/>
      <c r="E184" s="2445"/>
      <c r="F184" s="2445"/>
      <c r="G184" s="2445"/>
      <c r="H184" s="2445"/>
      <c r="I184" s="2445"/>
      <c r="J184" s="2445"/>
      <c r="K184" s="2445"/>
      <c r="L184" s="2445"/>
      <c r="M184" s="2445"/>
      <c r="N184" s="2445"/>
    </row>
    <row r="185" spans="1:14">
      <c r="A185" s="2445"/>
      <c r="B185" s="2445"/>
      <c r="C185" s="2445"/>
      <c r="D185" s="2445"/>
      <c r="E185" s="2445"/>
      <c r="F185" s="2445"/>
      <c r="G185" s="2445"/>
      <c r="H185" s="2445"/>
      <c r="I185" s="2445"/>
      <c r="J185" s="2445"/>
      <c r="K185" s="2445"/>
      <c r="L185" s="2445"/>
      <c r="M185" s="2445"/>
      <c r="N185" s="2445"/>
    </row>
    <row r="186" spans="1:14">
      <c r="A186" s="2445"/>
      <c r="B186" s="2445"/>
      <c r="C186" s="2445"/>
      <c r="D186" s="2445"/>
      <c r="E186" s="2445"/>
      <c r="F186" s="2445"/>
      <c r="G186" s="2445"/>
      <c r="H186" s="2445"/>
      <c r="I186" s="2445"/>
      <c r="J186" s="2445"/>
      <c r="K186" s="2445"/>
      <c r="L186" s="2445"/>
      <c r="M186" s="2445"/>
      <c r="N186" s="2445"/>
    </row>
    <row r="187" spans="1:14">
      <c r="A187" s="2445"/>
      <c r="B187" s="2445"/>
      <c r="C187" s="2445"/>
      <c r="D187" s="2445"/>
      <c r="E187" s="2445"/>
      <c r="F187" s="2445"/>
      <c r="G187" s="2445"/>
      <c r="H187" s="2445"/>
      <c r="I187" s="2445"/>
      <c r="J187" s="2445"/>
      <c r="K187" s="2445"/>
      <c r="L187" s="2445"/>
      <c r="M187" s="2445"/>
      <c r="N187" s="2445"/>
    </row>
    <row r="188" spans="1:14">
      <c r="A188" s="2445"/>
      <c r="B188" s="2445"/>
      <c r="C188" s="2445"/>
      <c r="D188" s="2445"/>
      <c r="E188" s="2445"/>
      <c r="F188" s="2445"/>
      <c r="G188" s="2445"/>
      <c r="H188" s="2445"/>
      <c r="I188" s="2445"/>
      <c r="J188" s="2445"/>
      <c r="K188" s="2445"/>
      <c r="L188" s="2445"/>
      <c r="M188" s="2445"/>
      <c r="N188" s="2445"/>
    </row>
    <row r="189" spans="1:14">
      <c r="A189" s="2445"/>
      <c r="B189" s="2445"/>
      <c r="C189" s="2445"/>
      <c r="D189" s="2445"/>
      <c r="E189" s="2445"/>
      <c r="F189" s="2445"/>
      <c r="G189" s="2445"/>
      <c r="H189" s="2445"/>
      <c r="I189" s="2445"/>
      <c r="J189" s="2445"/>
      <c r="K189" s="2445"/>
      <c r="L189" s="2445"/>
      <c r="M189" s="2445"/>
      <c r="N189" s="2445"/>
    </row>
    <row r="190" spans="1:14">
      <c r="A190" s="2445"/>
      <c r="B190" s="2445"/>
      <c r="C190" s="2445"/>
      <c r="D190" s="2445"/>
      <c r="E190" s="2445"/>
      <c r="F190" s="2445"/>
      <c r="G190" s="2445"/>
      <c r="H190" s="2445"/>
      <c r="I190" s="2445"/>
      <c r="J190" s="2445"/>
      <c r="K190" s="2445"/>
      <c r="L190" s="2445"/>
      <c r="M190" s="2445"/>
      <c r="N190" s="2445"/>
    </row>
    <row r="191" spans="1:14">
      <c r="A191" s="2445"/>
      <c r="B191" s="2445"/>
      <c r="C191" s="2445"/>
      <c r="D191" s="2445"/>
      <c r="E191" s="2445"/>
      <c r="F191" s="2445"/>
      <c r="G191" s="2445"/>
      <c r="H191" s="2445"/>
      <c r="I191" s="2445"/>
      <c r="J191" s="2445"/>
      <c r="K191" s="2445"/>
      <c r="L191" s="2445"/>
      <c r="M191" s="2445"/>
      <c r="N191" s="2445"/>
    </row>
    <row r="192" spans="1:14">
      <c r="A192" s="2445"/>
      <c r="B192" s="2445"/>
      <c r="C192" s="2445"/>
      <c r="D192" s="2445"/>
      <c r="E192" s="2445"/>
      <c r="F192" s="2445"/>
      <c r="G192" s="2445"/>
      <c r="H192" s="2445"/>
      <c r="I192" s="2445"/>
      <c r="J192" s="2445"/>
      <c r="K192" s="2445"/>
      <c r="L192" s="2445"/>
      <c r="M192" s="2445"/>
      <c r="N192" s="2445"/>
    </row>
    <row r="193" spans="1:14">
      <c r="A193" s="2445"/>
      <c r="B193" s="2445"/>
      <c r="C193" s="2445"/>
      <c r="D193" s="2445"/>
      <c r="E193" s="2445"/>
      <c r="F193" s="2445"/>
      <c r="G193" s="2445"/>
      <c r="H193" s="2445"/>
      <c r="I193" s="2445"/>
      <c r="J193" s="2445"/>
      <c r="K193" s="2445"/>
      <c r="L193" s="2445"/>
      <c r="M193" s="2445"/>
      <c r="N193" s="2445"/>
    </row>
    <row r="194" spans="1:14">
      <c r="A194" s="2445"/>
      <c r="B194" s="2445"/>
      <c r="C194" s="2445"/>
      <c r="D194" s="2445"/>
      <c r="E194" s="2445"/>
      <c r="F194" s="2445"/>
      <c r="G194" s="2445"/>
      <c r="H194" s="2445"/>
      <c r="I194" s="2445"/>
      <c r="J194" s="2445"/>
      <c r="K194" s="2445"/>
      <c r="L194" s="2445"/>
      <c r="M194" s="2445"/>
      <c r="N194" s="2445"/>
    </row>
    <row r="195" spans="1:14">
      <c r="A195" s="2445"/>
      <c r="B195" s="2445"/>
      <c r="C195" s="2445"/>
      <c r="D195" s="2445"/>
      <c r="E195" s="2445"/>
      <c r="F195" s="2445"/>
      <c r="G195" s="2445"/>
      <c r="H195" s="2445"/>
      <c r="I195" s="2445"/>
      <c r="J195" s="2445"/>
      <c r="K195" s="2445"/>
      <c r="L195" s="2445"/>
      <c r="M195" s="2445"/>
      <c r="N195" s="2445"/>
    </row>
    <row r="196" spans="1:14">
      <c r="A196" s="2445"/>
      <c r="B196" s="2445"/>
      <c r="C196" s="2445"/>
      <c r="D196" s="2445"/>
      <c r="E196" s="2445"/>
      <c r="F196" s="2445"/>
      <c r="G196" s="2445"/>
      <c r="H196" s="2445"/>
      <c r="I196" s="2445"/>
      <c r="J196" s="2445"/>
      <c r="K196" s="2445"/>
      <c r="L196" s="2445"/>
      <c r="M196" s="2445"/>
      <c r="N196" s="2445"/>
    </row>
    <row r="197" spans="1:14">
      <c r="A197" s="2445"/>
      <c r="B197" s="2445"/>
      <c r="C197" s="2445"/>
      <c r="D197" s="2445"/>
      <c r="E197" s="2445"/>
      <c r="F197" s="2445"/>
      <c r="G197" s="2445"/>
      <c r="H197" s="2445"/>
      <c r="I197" s="2445"/>
      <c r="J197" s="2445"/>
      <c r="K197" s="2445"/>
      <c r="L197" s="2445"/>
      <c r="M197" s="2445"/>
      <c r="N197" s="2445"/>
    </row>
    <row r="198" spans="1:14">
      <c r="A198" s="2445"/>
      <c r="B198" s="2445"/>
      <c r="C198" s="2445"/>
      <c r="D198" s="2445"/>
      <c r="E198" s="2445"/>
      <c r="F198" s="2445"/>
      <c r="G198" s="2445"/>
      <c r="H198" s="2445"/>
      <c r="I198" s="2445"/>
      <c r="J198" s="2445"/>
      <c r="K198" s="2445"/>
      <c r="L198" s="2445"/>
      <c r="M198" s="2445"/>
      <c r="N198" s="2445"/>
    </row>
    <row r="199" spans="1:14">
      <c r="A199" s="2445"/>
      <c r="B199" s="2445"/>
      <c r="C199" s="2445"/>
      <c r="D199" s="2445"/>
      <c r="E199" s="2445"/>
      <c r="F199" s="2445"/>
      <c r="G199" s="2445"/>
      <c r="H199" s="2445"/>
      <c r="I199" s="2445"/>
      <c r="J199" s="2445"/>
      <c r="K199" s="2445"/>
      <c r="L199" s="2445"/>
      <c r="M199" s="2445"/>
      <c r="N199" s="2445"/>
    </row>
    <row r="200" spans="1:14">
      <c r="A200" s="2445"/>
      <c r="B200" s="2445"/>
      <c r="C200" s="2445"/>
      <c r="D200" s="2445"/>
      <c r="E200" s="2445"/>
      <c r="F200" s="2445"/>
      <c r="G200" s="2445"/>
      <c r="H200" s="2445"/>
      <c r="I200" s="2445"/>
      <c r="J200" s="2445"/>
      <c r="K200" s="2445"/>
      <c r="L200" s="2445"/>
      <c r="M200" s="2445"/>
      <c r="N200" s="2445"/>
    </row>
    <row r="201" spans="1:14">
      <c r="A201" s="2445"/>
      <c r="B201" s="2445"/>
      <c r="C201" s="2445"/>
      <c r="D201" s="2445"/>
      <c r="E201" s="2445"/>
      <c r="F201" s="2445"/>
      <c r="G201" s="2445"/>
      <c r="H201" s="2445"/>
      <c r="I201" s="2445"/>
      <c r="J201" s="2445"/>
      <c r="K201" s="2445"/>
      <c r="L201" s="2445"/>
      <c r="M201" s="2445"/>
      <c r="N201" s="2445"/>
    </row>
    <row r="202" spans="1:14">
      <c r="A202" s="2445"/>
      <c r="B202" s="2445"/>
      <c r="C202" s="2445"/>
      <c r="D202" s="2445"/>
      <c r="E202" s="2445"/>
      <c r="F202" s="2445"/>
      <c r="G202" s="2445"/>
      <c r="H202" s="2445"/>
      <c r="I202" s="2445"/>
      <c r="J202" s="2445"/>
      <c r="K202" s="2445"/>
      <c r="L202" s="2445"/>
      <c r="M202" s="2445"/>
      <c r="N202" s="2445"/>
    </row>
    <row r="203" spans="1:14">
      <c r="A203" s="2445"/>
      <c r="B203" s="2445"/>
      <c r="C203" s="2445"/>
      <c r="D203" s="2445"/>
      <c r="E203" s="2445"/>
      <c r="F203" s="2445"/>
      <c r="G203" s="2445"/>
      <c r="H203" s="2445"/>
      <c r="I203" s="2445"/>
      <c r="J203" s="2445"/>
      <c r="K203" s="2445"/>
      <c r="L203" s="2445"/>
      <c r="M203" s="2445"/>
      <c r="N203" s="2445"/>
    </row>
    <row r="204" spans="1:14">
      <c r="A204" s="2445"/>
      <c r="B204" s="2445"/>
      <c r="C204" s="2445"/>
      <c r="D204" s="2445"/>
      <c r="E204" s="2445"/>
      <c r="F204" s="2445"/>
      <c r="G204" s="2445"/>
      <c r="H204" s="2445"/>
      <c r="I204" s="2445"/>
      <c r="J204" s="2445"/>
      <c r="K204" s="2445"/>
      <c r="L204" s="2445"/>
      <c r="M204" s="2445"/>
      <c r="N204" s="2445"/>
    </row>
    <row r="205" spans="1:14">
      <c r="A205" s="2445"/>
      <c r="B205" s="2445"/>
      <c r="C205" s="2445"/>
      <c r="D205" s="2445"/>
      <c r="E205" s="2445"/>
      <c r="F205" s="2445"/>
      <c r="G205" s="2445"/>
      <c r="H205" s="2445"/>
      <c r="I205" s="2445"/>
      <c r="J205" s="2445"/>
      <c r="K205" s="2445"/>
      <c r="L205" s="2445"/>
      <c r="M205" s="2445"/>
      <c r="N205" s="2445"/>
    </row>
    <row r="206" spans="1:14">
      <c r="A206" s="2445"/>
      <c r="B206" s="2445"/>
      <c r="C206" s="2445"/>
      <c r="D206" s="2445"/>
      <c r="E206" s="2445"/>
      <c r="F206" s="2445"/>
      <c r="G206" s="2445"/>
      <c r="H206" s="2445"/>
      <c r="I206" s="2445"/>
      <c r="J206" s="2445"/>
      <c r="K206" s="2445"/>
      <c r="L206" s="2445"/>
      <c r="M206" s="2445"/>
      <c r="N206" s="2445"/>
    </row>
    <row r="207" spans="1:14">
      <c r="A207" s="2445"/>
      <c r="B207" s="2445"/>
      <c r="C207" s="2445"/>
      <c r="D207" s="2445"/>
      <c r="E207" s="2445"/>
      <c r="F207" s="2445"/>
      <c r="G207" s="2445"/>
      <c r="H207" s="2445"/>
      <c r="I207" s="2445"/>
      <c r="J207" s="2445"/>
      <c r="K207" s="2445"/>
      <c r="L207" s="2445"/>
      <c r="M207" s="2445"/>
      <c r="N207" s="2445"/>
    </row>
    <row r="208" spans="1:14">
      <c r="A208" s="2445"/>
      <c r="B208" s="2445"/>
      <c r="C208" s="2445"/>
      <c r="D208" s="2445"/>
      <c r="E208" s="2445"/>
      <c r="F208" s="2445"/>
      <c r="G208" s="2445"/>
      <c r="H208" s="2445"/>
      <c r="I208" s="2445"/>
      <c r="J208" s="2445"/>
      <c r="K208" s="2445"/>
      <c r="L208" s="2445"/>
      <c r="M208" s="2445"/>
      <c r="N208" s="2445"/>
    </row>
    <row r="209" spans="1:14">
      <c r="A209" s="2445"/>
      <c r="B209" s="2445"/>
      <c r="C209" s="2445"/>
      <c r="D209" s="2445"/>
      <c r="E209" s="2445"/>
      <c r="F209" s="2445"/>
      <c r="G209" s="2445"/>
      <c r="H209" s="2445"/>
      <c r="I209" s="2445"/>
      <c r="J209" s="2445"/>
      <c r="K209" s="2445"/>
      <c r="L209" s="2445"/>
      <c r="M209" s="2445"/>
      <c r="N209" s="2445"/>
    </row>
    <row r="210" spans="1:14">
      <c r="A210" s="2445"/>
      <c r="B210" s="2445"/>
      <c r="C210" s="2445"/>
      <c r="D210" s="2445"/>
      <c r="E210" s="2445"/>
      <c r="F210" s="2445"/>
      <c r="G210" s="2445"/>
      <c r="H210" s="2445"/>
      <c r="I210" s="2445"/>
      <c r="J210" s="2445"/>
      <c r="K210" s="2445"/>
      <c r="L210" s="2445"/>
      <c r="M210" s="2445"/>
      <c r="N210" s="2445"/>
    </row>
    <row r="211" spans="1:14">
      <c r="A211" s="2445"/>
      <c r="B211" s="2445"/>
      <c r="C211" s="2445"/>
      <c r="D211" s="2445"/>
      <c r="E211" s="2445"/>
      <c r="F211" s="2445"/>
      <c r="G211" s="2445"/>
      <c r="H211" s="2445"/>
      <c r="I211" s="2445"/>
      <c r="J211" s="2445"/>
      <c r="K211" s="2445"/>
      <c r="L211" s="2445"/>
      <c r="M211" s="2445"/>
      <c r="N211" s="2445"/>
    </row>
    <row r="212" spans="1:14">
      <c r="A212" s="2445"/>
      <c r="B212" s="2445"/>
      <c r="C212" s="2445"/>
      <c r="D212" s="2445"/>
      <c r="E212" s="2445"/>
      <c r="F212" s="2445"/>
      <c r="G212" s="2445"/>
      <c r="H212" s="2445"/>
      <c r="I212" s="2445"/>
      <c r="J212" s="2445"/>
      <c r="K212" s="2445"/>
      <c r="L212" s="2445"/>
      <c r="M212" s="2445"/>
      <c r="N212" s="2445"/>
    </row>
    <row r="213" spans="1:14">
      <c r="A213" s="2445"/>
      <c r="B213" s="2445"/>
      <c r="C213" s="2445"/>
      <c r="D213" s="2445"/>
      <c r="E213" s="2445"/>
      <c r="F213" s="2445"/>
      <c r="G213" s="2445"/>
      <c r="H213" s="2445"/>
      <c r="I213" s="2445"/>
      <c r="J213" s="2445"/>
      <c r="K213" s="2445"/>
      <c r="L213" s="2445"/>
      <c r="M213" s="2445"/>
      <c r="N213" s="2445"/>
    </row>
    <row r="214" spans="1:14">
      <c r="A214" s="2445"/>
      <c r="B214" s="2445"/>
      <c r="C214" s="2445"/>
      <c r="D214" s="2445"/>
      <c r="E214" s="2445"/>
      <c r="F214" s="2445"/>
      <c r="G214" s="2445"/>
      <c r="H214" s="2445"/>
      <c r="I214" s="2445"/>
      <c r="J214" s="2445"/>
      <c r="K214" s="2445"/>
      <c r="L214" s="2445"/>
      <c r="M214" s="2445"/>
      <c r="N214" s="2445"/>
    </row>
    <row r="215" spans="1:14">
      <c r="A215" s="2445"/>
      <c r="B215" s="2445"/>
      <c r="C215" s="2445"/>
      <c r="D215" s="2445"/>
      <c r="E215" s="2445"/>
      <c r="F215" s="2445"/>
      <c r="G215" s="2445"/>
      <c r="H215" s="2445"/>
      <c r="I215" s="2445"/>
      <c r="J215" s="2445"/>
      <c r="K215" s="2445"/>
      <c r="L215" s="2445"/>
      <c r="M215" s="2445"/>
      <c r="N215" s="2445"/>
    </row>
    <row r="216" spans="1:14">
      <c r="A216" s="2445"/>
      <c r="B216" s="2445"/>
      <c r="C216" s="2445"/>
      <c r="D216" s="2445"/>
      <c r="E216" s="2445"/>
      <c r="F216" s="2445"/>
      <c r="G216" s="2445"/>
      <c r="H216" s="2445"/>
      <c r="I216" s="2445"/>
      <c r="J216" s="2445"/>
      <c r="K216" s="2445"/>
      <c r="L216" s="2445"/>
      <c r="M216" s="2445"/>
      <c r="N216" s="2445"/>
    </row>
    <row r="217" spans="1:14">
      <c r="A217" s="2445"/>
      <c r="B217" s="2445"/>
      <c r="C217" s="2445"/>
      <c r="D217" s="2445"/>
      <c r="E217" s="2445"/>
      <c r="F217" s="2445"/>
      <c r="G217" s="2445"/>
      <c r="H217" s="2445"/>
      <c r="I217" s="2445"/>
      <c r="J217" s="2445"/>
      <c r="K217" s="2445"/>
      <c r="L217" s="2445"/>
      <c r="M217" s="2445"/>
      <c r="N217" s="2445"/>
    </row>
    <row r="218" spans="1:14">
      <c r="A218" s="2445"/>
      <c r="B218" s="2445"/>
      <c r="C218" s="2445"/>
      <c r="D218" s="2445"/>
      <c r="E218" s="2445"/>
      <c r="F218" s="2445"/>
      <c r="G218" s="2445"/>
      <c r="H218" s="2445"/>
      <c r="I218" s="2445"/>
      <c r="J218" s="2445"/>
      <c r="K218" s="2445"/>
      <c r="L218" s="2445"/>
      <c r="M218" s="2445"/>
      <c r="N218" s="2445"/>
    </row>
    <row r="219" spans="1:14">
      <c r="A219" s="2445"/>
      <c r="B219" s="2445"/>
      <c r="C219" s="2445"/>
      <c r="D219" s="2445"/>
      <c r="E219" s="2445"/>
      <c r="F219" s="2445"/>
      <c r="G219" s="2445"/>
      <c r="H219" s="2445"/>
      <c r="I219" s="2445"/>
      <c r="J219" s="2445"/>
      <c r="K219" s="2445"/>
      <c r="L219" s="2445"/>
      <c r="M219" s="2445"/>
      <c r="N219" s="2445"/>
    </row>
    <row r="220" spans="1:14">
      <c r="A220" s="2445"/>
      <c r="B220" s="2445"/>
      <c r="C220" s="2445"/>
      <c r="D220" s="2445"/>
      <c r="E220" s="2445"/>
      <c r="F220" s="2445"/>
      <c r="G220" s="2445"/>
      <c r="H220" s="2445"/>
      <c r="I220" s="2445"/>
      <c r="J220" s="2445"/>
      <c r="K220" s="2445"/>
      <c r="L220" s="2445"/>
      <c r="M220" s="2445"/>
      <c r="N220" s="2445"/>
    </row>
    <row r="221" spans="1:14">
      <c r="A221" s="2445"/>
      <c r="B221" s="2445"/>
      <c r="C221" s="2445"/>
      <c r="D221" s="2445"/>
      <c r="E221" s="2445"/>
      <c r="F221" s="2445"/>
      <c r="G221" s="2445"/>
      <c r="H221" s="2445"/>
      <c r="I221" s="2445"/>
      <c r="J221" s="2445"/>
      <c r="K221" s="2445"/>
      <c r="L221" s="2445"/>
      <c r="M221" s="2445"/>
      <c r="N221" s="2445"/>
    </row>
    <row r="222" spans="1:14">
      <c r="A222" s="2445"/>
      <c r="B222" s="2445"/>
      <c r="C222" s="2445"/>
      <c r="D222" s="2445"/>
      <c r="E222" s="2445"/>
      <c r="F222" s="2445"/>
      <c r="G222" s="2445"/>
      <c r="H222" s="2445"/>
      <c r="I222" s="2445"/>
      <c r="J222" s="2445"/>
      <c r="K222" s="2445"/>
      <c r="L222" s="2445"/>
      <c r="M222" s="2445"/>
      <c r="N222" s="2445"/>
    </row>
    <row r="223" spans="1:14">
      <c r="A223" s="2445"/>
      <c r="B223" s="2445"/>
      <c r="C223" s="2445"/>
      <c r="D223" s="2445"/>
      <c r="E223" s="2445"/>
      <c r="F223" s="2445"/>
      <c r="G223" s="2445"/>
      <c r="H223" s="2445"/>
      <c r="I223" s="2445"/>
      <c r="J223" s="2445"/>
      <c r="K223" s="2445"/>
      <c r="L223" s="2445"/>
      <c r="M223" s="2445"/>
      <c r="N223" s="2445"/>
    </row>
    <row r="224" spans="1:14">
      <c r="A224" s="2445"/>
      <c r="B224" s="2445"/>
      <c r="C224" s="2445"/>
      <c r="D224" s="2445"/>
      <c r="E224" s="2445"/>
      <c r="F224" s="2445"/>
      <c r="G224" s="2445"/>
      <c r="H224" s="2445"/>
      <c r="I224" s="2445"/>
      <c r="J224" s="2445"/>
      <c r="K224" s="2445"/>
      <c r="L224" s="2445"/>
      <c r="M224" s="2445"/>
      <c r="N224" s="2445"/>
    </row>
    <row r="225" spans="1:14">
      <c r="A225" s="2445"/>
      <c r="B225" s="2445"/>
      <c r="C225" s="2445"/>
      <c r="D225" s="2445"/>
      <c r="E225" s="2445"/>
      <c r="F225" s="2445"/>
      <c r="G225" s="2445"/>
      <c r="H225" s="2445"/>
      <c r="I225" s="2445"/>
      <c r="J225" s="2445"/>
      <c r="K225" s="2445"/>
      <c r="L225" s="2445"/>
      <c r="M225" s="2445"/>
      <c r="N225" s="2445"/>
    </row>
    <row r="226" spans="1:14">
      <c r="A226" s="2445"/>
      <c r="B226" s="2445"/>
      <c r="C226" s="2445"/>
      <c r="D226" s="2445"/>
      <c r="E226" s="2445"/>
      <c r="F226" s="2445"/>
      <c r="G226" s="2445"/>
      <c r="H226" s="2445"/>
      <c r="I226" s="2445"/>
      <c r="J226" s="2445"/>
      <c r="K226" s="2445"/>
      <c r="L226" s="2445"/>
      <c r="M226" s="2445"/>
      <c r="N226" s="2445"/>
    </row>
    <row r="227" spans="1:14">
      <c r="A227" s="2445"/>
      <c r="B227" s="2445"/>
      <c r="C227" s="2445"/>
      <c r="D227" s="2445"/>
      <c r="E227" s="2445"/>
      <c r="F227" s="2445"/>
      <c r="G227" s="2445"/>
      <c r="H227" s="2445"/>
      <c r="I227" s="2445"/>
      <c r="J227" s="2445"/>
      <c r="K227" s="2445"/>
      <c r="L227" s="2445"/>
      <c r="M227" s="2445"/>
      <c r="N227" s="2445"/>
    </row>
    <row r="228" spans="1:14">
      <c r="A228" s="2445"/>
      <c r="B228" s="2445"/>
      <c r="C228" s="2445"/>
      <c r="D228" s="2445"/>
      <c r="E228" s="2445"/>
      <c r="F228" s="2445"/>
      <c r="G228" s="2445"/>
      <c r="H228" s="2445"/>
      <c r="I228" s="2445"/>
      <c r="J228" s="2445"/>
      <c r="K228" s="2445"/>
      <c r="L228" s="2445"/>
      <c r="M228" s="2445"/>
      <c r="N228" s="2445"/>
    </row>
    <row r="229" spans="1:14">
      <c r="A229" s="2445"/>
      <c r="B229" s="2445"/>
      <c r="C229" s="2445"/>
      <c r="D229" s="2445"/>
      <c r="E229" s="2445"/>
      <c r="F229" s="2445"/>
      <c r="G229" s="2445"/>
      <c r="H229" s="2445"/>
      <c r="I229" s="2445"/>
      <c r="J229" s="2445"/>
      <c r="K229" s="2445"/>
      <c r="L229" s="2445"/>
      <c r="M229" s="2445"/>
      <c r="N229" s="2445"/>
    </row>
    <row r="230" spans="1:14">
      <c r="A230" s="2445"/>
      <c r="B230" s="2445"/>
      <c r="C230" s="2445"/>
      <c r="D230" s="2445"/>
      <c r="E230" s="2445"/>
      <c r="F230" s="2445"/>
      <c r="G230" s="2445"/>
      <c r="H230" s="2445"/>
      <c r="I230" s="2445"/>
      <c r="J230" s="2445"/>
      <c r="K230" s="2445"/>
      <c r="L230" s="2445"/>
      <c r="M230" s="2445"/>
      <c r="N230" s="2445"/>
    </row>
    <row r="231" spans="1:14">
      <c r="A231" s="2445"/>
      <c r="B231" s="2445"/>
      <c r="C231" s="2445"/>
      <c r="D231" s="2445"/>
      <c r="E231" s="2445"/>
      <c r="F231" s="2445"/>
      <c r="G231" s="2445"/>
      <c r="H231" s="2445"/>
      <c r="I231" s="2445"/>
      <c r="J231" s="2445"/>
      <c r="K231" s="2445"/>
      <c r="L231" s="2445"/>
      <c r="M231" s="2445"/>
      <c r="N231" s="2445"/>
    </row>
    <row r="232" spans="1:14">
      <c r="A232" s="2445"/>
      <c r="B232" s="2445"/>
      <c r="C232" s="2445"/>
      <c r="D232" s="2445"/>
      <c r="E232" s="2445"/>
      <c r="F232" s="2445"/>
      <c r="G232" s="2445"/>
      <c r="H232" s="2445"/>
      <c r="I232" s="2445"/>
      <c r="J232" s="2445"/>
      <c r="K232" s="2445"/>
      <c r="L232" s="2445"/>
      <c r="M232" s="2445"/>
      <c r="N232" s="2445"/>
    </row>
    <row r="233" spans="1:14">
      <c r="A233" s="2445"/>
      <c r="B233" s="2445"/>
      <c r="C233" s="2445"/>
      <c r="D233" s="2445"/>
      <c r="E233" s="2445"/>
      <c r="F233" s="2445"/>
      <c r="G233" s="2445"/>
      <c r="H233" s="2445"/>
      <c r="I233" s="2445"/>
      <c r="J233" s="2445"/>
      <c r="K233" s="2445"/>
      <c r="L233" s="2445"/>
      <c r="M233" s="2445"/>
      <c r="N233" s="2445"/>
    </row>
    <row r="234" spans="1:14">
      <c r="A234" s="2445"/>
      <c r="B234" s="2445"/>
      <c r="C234" s="2445"/>
      <c r="D234" s="2445"/>
      <c r="E234" s="2445"/>
      <c r="F234" s="2445"/>
      <c r="G234" s="2445"/>
      <c r="H234" s="2445"/>
      <c r="I234" s="2445"/>
      <c r="J234" s="2445"/>
      <c r="K234" s="2445"/>
      <c r="L234" s="2445"/>
      <c r="M234" s="2445"/>
      <c r="N234" s="2445"/>
    </row>
    <row r="235" spans="1:14">
      <c r="A235" s="2445"/>
      <c r="B235" s="2445"/>
      <c r="C235" s="2445"/>
      <c r="D235" s="2445"/>
      <c r="E235" s="2445"/>
      <c r="F235" s="2445"/>
      <c r="G235" s="2445"/>
      <c r="H235" s="2445"/>
      <c r="I235" s="2445"/>
      <c r="J235" s="2445"/>
      <c r="K235" s="2445"/>
      <c r="L235" s="2445"/>
      <c r="M235" s="2445"/>
      <c r="N235" s="2445"/>
    </row>
    <row r="236" spans="1:14">
      <c r="A236" s="2445"/>
      <c r="B236" s="2445"/>
      <c r="C236" s="2445"/>
      <c r="D236" s="2445"/>
      <c r="E236" s="2445"/>
      <c r="F236" s="2445"/>
      <c r="G236" s="2445"/>
      <c r="H236" s="2445"/>
      <c r="I236" s="2445"/>
      <c r="J236" s="2445"/>
      <c r="K236" s="2445"/>
      <c r="L236" s="2445"/>
      <c r="M236" s="2445"/>
      <c r="N236" s="2445"/>
    </row>
    <row r="237" spans="1:14">
      <c r="A237" s="2445"/>
      <c r="B237" s="2445"/>
      <c r="C237" s="2445"/>
      <c r="D237" s="2445"/>
      <c r="E237" s="2445"/>
      <c r="F237" s="2445"/>
      <c r="G237" s="2445"/>
      <c r="H237" s="2445"/>
      <c r="I237" s="2445"/>
      <c r="J237" s="2445"/>
      <c r="K237" s="2445"/>
      <c r="L237" s="2445"/>
      <c r="M237" s="2445"/>
      <c r="N237" s="2445"/>
    </row>
    <row r="238" spans="1:14">
      <c r="A238" s="2445"/>
      <c r="B238" s="2445"/>
      <c r="C238" s="2445"/>
      <c r="D238" s="2445"/>
      <c r="E238" s="2445"/>
      <c r="F238" s="2445"/>
      <c r="G238" s="2445"/>
      <c r="H238" s="2445"/>
      <c r="I238" s="2445"/>
      <c r="J238" s="2445"/>
      <c r="K238" s="2445"/>
      <c r="L238" s="2445"/>
      <c r="M238" s="2445"/>
      <c r="N238" s="2445"/>
    </row>
    <row r="239" spans="1:14">
      <c r="A239" s="2445"/>
      <c r="B239" s="2445"/>
      <c r="C239" s="2445"/>
      <c r="D239" s="2445"/>
      <c r="E239" s="2445"/>
      <c r="F239" s="2445"/>
      <c r="G239" s="2445"/>
      <c r="H239" s="2445"/>
      <c r="I239" s="2445"/>
      <c r="J239" s="2445"/>
      <c r="K239" s="2445"/>
      <c r="L239" s="2445"/>
      <c r="M239" s="2445"/>
      <c r="N239" s="2445"/>
    </row>
    <row r="240" spans="1:14">
      <c r="A240" s="2445"/>
      <c r="B240" s="2445"/>
      <c r="C240" s="2445"/>
      <c r="D240" s="2445"/>
      <c r="E240" s="2445"/>
      <c r="F240" s="2445"/>
      <c r="G240" s="2445"/>
      <c r="H240" s="2445"/>
      <c r="I240" s="2445"/>
      <c r="J240" s="2445"/>
      <c r="K240" s="2445"/>
      <c r="L240" s="2445"/>
      <c r="M240" s="2445"/>
      <c r="N240" s="2445"/>
    </row>
    <row r="241" spans="1:14">
      <c r="A241" s="2445"/>
      <c r="B241" s="2445"/>
      <c r="C241" s="2445"/>
      <c r="D241" s="2445"/>
      <c r="E241" s="2445"/>
      <c r="F241" s="2445"/>
      <c r="G241" s="2445"/>
      <c r="H241" s="2445"/>
      <c r="I241" s="2445"/>
      <c r="J241" s="2445"/>
      <c r="K241" s="2445"/>
      <c r="L241" s="2445"/>
      <c r="M241" s="2445"/>
      <c r="N241" s="2445"/>
    </row>
    <row r="242" spans="1:14">
      <c r="A242" s="2445"/>
      <c r="B242" s="2445"/>
      <c r="C242" s="2445"/>
      <c r="D242" s="2445"/>
      <c r="E242" s="2445"/>
      <c r="F242" s="2445"/>
      <c r="G242" s="2445"/>
      <c r="H242" s="2445"/>
      <c r="I242" s="2445"/>
      <c r="J242" s="2445"/>
      <c r="K242" s="2445"/>
      <c r="L242" s="2445"/>
      <c r="M242" s="2445"/>
      <c r="N242" s="2445"/>
    </row>
    <row r="243" spans="1:14">
      <c r="A243" s="2445"/>
      <c r="B243" s="2445"/>
      <c r="C243" s="2445"/>
      <c r="D243" s="2445"/>
      <c r="E243" s="2445"/>
      <c r="F243" s="2445"/>
      <c r="G243" s="2445"/>
      <c r="H243" s="2445"/>
      <c r="I243" s="2445"/>
      <c r="J243" s="2445"/>
      <c r="K243" s="2445"/>
      <c r="L243" s="2445"/>
      <c r="M243" s="2445"/>
      <c r="N243" s="2445"/>
    </row>
    <row r="244" spans="1:14">
      <c r="A244" s="2445"/>
      <c r="B244" s="2445"/>
      <c r="C244" s="2445"/>
      <c r="D244" s="2445"/>
      <c r="E244" s="2445"/>
      <c r="F244" s="2445"/>
      <c r="G244" s="2445"/>
      <c r="H244" s="2445"/>
      <c r="I244" s="2445"/>
      <c r="J244" s="2445"/>
      <c r="K244" s="2445"/>
      <c r="L244" s="2445"/>
      <c r="M244" s="2445"/>
      <c r="N244" s="2445"/>
    </row>
    <row r="245" spans="1:14">
      <c r="A245" s="2445"/>
      <c r="B245" s="2445"/>
      <c r="C245" s="2445"/>
      <c r="D245" s="2445"/>
      <c r="E245" s="2445"/>
      <c r="F245" s="2445"/>
      <c r="G245" s="2445"/>
      <c r="H245" s="2445"/>
      <c r="I245" s="2445"/>
      <c r="J245" s="2445"/>
      <c r="K245" s="2445"/>
      <c r="L245" s="2445"/>
      <c r="M245" s="2445"/>
      <c r="N245" s="2445"/>
    </row>
    <row r="246" spans="1:14">
      <c r="A246" s="2445"/>
      <c r="B246" s="2445"/>
      <c r="C246" s="2445"/>
      <c r="D246" s="2445"/>
      <c r="E246" s="2445"/>
      <c r="F246" s="2445"/>
      <c r="G246" s="2445"/>
      <c r="H246" s="2445"/>
      <c r="I246" s="2445"/>
      <c r="J246" s="2445"/>
      <c r="K246" s="2445"/>
      <c r="L246" s="2445"/>
      <c r="M246" s="2445"/>
      <c r="N246" s="2445"/>
    </row>
    <row r="247" spans="1:14">
      <c r="A247" s="2445"/>
      <c r="B247" s="2445"/>
      <c r="C247" s="2445"/>
      <c r="D247" s="2445"/>
      <c r="E247" s="2445"/>
      <c r="F247" s="2445"/>
      <c r="G247" s="2445"/>
      <c r="H247" s="2445"/>
      <c r="I247" s="2445"/>
      <c r="J247" s="2445"/>
      <c r="K247" s="2445"/>
      <c r="L247" s="2445"/>
      <c r="M247" s="2445"/>
      <c r="N247" s="2445"/>
    </row>
    <row r="248" spans="1:14">
      <c r="A248" s="2445"/>
      <c r="B248" s="2445"/>
      <c r="C248" s="2445"/>
      <c r="D248" s="2445"/>
      <c r="E248" s="2445"/>
      <c r="F248" s="2445"/>
      <c r="G248" s="2445"/>
      <c r="H248" s="2445"/>
      <c r="I248" s="2445"/>
      <c r="J248" s="2445"/>
      <c r="K248" s="2445"/>
      <c r="L248" s="2445"/>
      <c r="M248" s="2445"/>
      <c r="N248" s="2445"/>
    </row>
    <row r="249" spans="1:14">
      <c r="A249" s="2445"/>
      <c r="B249" s="2445"/>
      <c r="C249" s="2445"/>
      <c r="D249" s="2445"/>
      <c r="E249" s="2445"/>
      <c r="F249" s="2445"/>
      <c r="G249" s="2445"/>
      <c r="H249" s="2445"/>
      <c r="I249" s="2445"/>
      <c r="J249" s="2445"/>
      <c r="K249" s="2445"/>
      <c r="L249" s="2445"/>
      <c r="M249" s="2445"/>
      <c r="N249" s="2445"/>
    </row>
    <row r="250" spans="1:14">
      <c r="A250" s="2445"/>
      <c r="B250" s="2445"/>
      <c r="C250" s="2445"/>
      <c r="D250" s="2445"/>
      <c r="E250" s="2445"/>
      <c r="F250" s="2445"/>
      <c r="G250" s="2445"/>
      <c r="H250" s="2445"/>
      <c r="I250" s="2445"/>
      <c r="J250" s="2445"/>
      <c r="K250" s="2445"/>
      <c r="L250" s="2445"/>
      <c r="M250" s="2445"/>
      <c r="N250" s="2445"/>
    </row>
    <row r="251" spans="1:14">
      <c r="A251" s="2445"/>
      <c r="B251" s="2445"/>
      <c r="C251" s="2445"/>
      <c r="D251" s="2445"/>
      <c r="E251" s="2445"/>
      <c r="F251" s="2445"/>
      <c r="G251" s="2445"/>
      <c r="H251" s="2445"/>
      <c r="I251" s="2445"/>
      <c r="J251" s="2445"/>
      <c r="K251" s="2445"/>
      <c r="L251" s="2445"/>
      <c r="M251" s="2445"/>
      <c r="N251" s="2445"/>
    </row>
    <row r="252" spans="1:14">
      <c r="A252" s="2445"/>
      <c r="B252" s="2445"/>
      <c r="C252" s="2445"/>
      <c r="D252" s="2445"/>
      <c r="E252" s="2445"/>
      <c r="F252" s="2445"/>
      <c r="G252" s="2445"/>
      <c r="H252" s="2445"/>
      <c r="I252" s="2445"/>
      <c r="J252" s="2445"/>
      <c r="K252" s="2445"/>
      <c r="L252" s="2445"/>
      <c r="M252" s="2445"/>
      <c r="N252" s="2445"/>
    </row>
    <row r="253" spans="1:14">
      <c r="A253" s="2445"/>
      <c r="B253" s="2445"/>
      <c r="C253" s="2445"/>
      <c r="D253" s="2445"/>
      <c r="E253" s="2445"/>
      <c r="F253" s="2445"/>
      <c r="G253" s="2445"/>
      <c r="H253" s="2445"/>
      <c r="I253" s="2445"/>
      <c r="J253" s="2445"/>
      <c r="K253" s="2445"/>
      <c r="L253" s="2445"/>
      <c r="M253" s="2445"/>
      <c r="N253" s="2445"/>
    </row>
    <row r="254" spans="1:14">
      <c r="A254" s="2445"/>
      <c r="B254" s="2445"/>
      <c r="C254" s="2445"/>
      <c r="D254" s="2445"/>
      <c r="E254" s="2445"/>
      <c r="F254" s="2445"/>
      <c r="G254" s="2445"/>
      <c r="H254" s="2445"/>
      <c r="I254" s="2445"/>
      <c r="J254" s="2445"/>
      <c r="K254" s="2445"/>
      <c r="L254" s="2445"/>
      <c r="M254" s="2445"/>
      <c r="N254" s="2445"/>
    </row>
    <row r="255" spans="1:14">
      <c r="A255" s="2445"/>
      <c r="B255" s="2445"/>
      <c r="C255" s="2445"/>
      <c r="D255" s="2445"/>
      <c r="E255" s="2445"/>
      <c r="F255" s="2445"/>
      <c r="G255" s="2445"/>
      <c r="H255" s="2445"/>
      <c r="I255" s="2445"/>
      <c r="J255" s="2445"/>
      <c r="K255" s="2445"/>
      <c r="L255" s="2445"/>
      <c r="M255" s="2445"/>
      <c r="N255" s="2445"/>
    </row>
    <row r="256" spans="1:14">
      <c r="A256" s="2445"/>
      <c r="B256" s="2445"/>
      <c r="C256" s="2445"/>
      <c r="D256" s="2445"/>
      <c r="E256" s="2445"/>
      <c r="F256" s="2445"/>
      <c r="G256" s="2445"/>
      <c r="H256" s="2445"/>
      <c r="I256" s="2445"/>
      <c r="J256" s="2445"/>
      <c r="K256" s="2445"/>
      <c r="L256" s="2445"/>
      <c r="M256" s="2445"/>
      <c r="N256" s="2445"/>
    </row>
    <row r="257" spans="1:14">
      <c r="A257" s="2445"/>
      <c r="B257" s="2445"/>
      <c r="C257" s="2445"/>
      <c r="D257" s="2445"/>
      <c r="E257" s="2445"/>
      <c r="F257" s="2445"/>
      <c r="G257" s="2445"/>
      <c r="H257" s="2445"/>
      <c r="I257" s="2445"/>
      <c r="J257" s="2445"/>
      <c r="K257" s="2445"/>
      <c r="L257" s="2445"/>
      <c r="M257" s="2445"/>
      <c r="N257" s="2445"/>
    </row>
    <row r="258" spans="1:14">
      <c r="A258" s="2445"/>
      <c r="B258" s="2445"/>
      <c r="C258" s="2445"/>
      <c r="D258" s="2445"/>
      <c r="E258" s="2445"/>
      <c r="F258" s="2445"/>
      <c r="G258" s="2445"/>
      <c r="H258" s="2445"/>
      <c r="I258" s="2445"/>
      <c r="J258" s="2445"/>
      <c r="K258" s="2445"/>
      <c r="L258" s="2445"/>
      <c r="M258" s="2445"/>
      <c r="N258" s="2445"/>
    </row>
    <row r="259" spans="1:14">
      <c r="A259" s="2445"/>
      <c r="B259" s="2445"/>
      <c r="C259" s="2445"/>
      <c r="D259" s="2445"/>
      <c r="E259" s="2445"/>
      <c r="F259" s="2445"/>
      <c r="G259" s="2445"/>
      <c r="H259" s="2445"/>
      <c r="I259" s="2445"/>
      <c r="J259" s="2445"/>
      <c r="K259" s="2445"/>
      <c r="L259" s="2445"/>
      <c r="M259" s="2445"/>
      <c r="N259" s="2445"/>
    </row>
    <row r="260" spans="1:14">
      <c r="A260" s="2445"/>
      <c r="B260" s="2445"/>
      <c r="C260" s="2445"/>
      <c r="D260" s="2445"/>
      <c r="E260" s="2445"/>
      <c r="F260" s="2445"/>
      <c r="G260" s="2445"/>
      <c r="H260" s="2445"/>
      <c r="I260" s="2445"/>
      <c r="J260" s="2445"/>
      <c r="K260" s="2445"/>
      <c r="L260" s="2445"/>
      <c r="M260" s="2445"/>
      <c r="N260" s="2445"/>
    </row>
    <row r="261" spans="1:14">
      <c r="A261" s="2445"/>
      <c r="B261" s="2445"/>
      <c r="C261" s="2445"/>
      <c r="D261" s="2445"/>
      <c r="E261" s="2445"/>
      <c r="F261" s="2445"/>
      <c r="G261" s="2445"/>
      <c r="H261" s="2445"/>
      <c r="I261" s="2445"/>
      <c r="J261" s="2445"/>
      <c r="K261" s="2445"/>
      <c r="L261" s="2445"/>
      <c r="M261" s="2445"/>
      <c r="N261" s="2445"/>
    </row>
    <row r="262" spans="1:14">
      <c r="A262" s="2445"/>
      <c r="B262" s="2445"/>
      <c r="C262" s="2445"/>
      <c r="D262" s="2445"/>
      <c r="E262" s="2445"/>
      <c r="F262" s="2445"/>
      <c r="G262" s="2445"/>
      <c r="H262" s="2445"/>
      <c r="I262" s="2445"/>
      <c r="J262" s="2445"/>
      <c r="K262" s="2445"/>
      <c r="L262" s="2445"/>
      <c r="M262" s="2445"/>
      <c r="N262" s="2445"/>
    </row>
    <row r="263" spans="1:14">
      <c r="A263" s="2445"/>
      <c r="B263" s="2445"/>
      <c r="C263" s="2445"/>
      <c r="D263" s="2445"/>
      <c r="E263" s="2445"/>
      <c r="F263" s="2445"/>
      <c r="G263" s="2445"/>
      <c r="H263" s="2445"/>
      <c r="I263" s="2445"/>
      <c r="J263" s="2445"/>
      <c r="K263" s="2445"/>
      <c r="L263" s="2445"/>
      <c r="M263" s="2445"/>
      <c r="N263" s="2445"/>
    </row>
    <row r="264" spans="1:14">
      <c r="A264" s="2445"/>
      <c r="B264" s="2445"/>
      <c r="C264" s="2445"/>
      <c r="D264" s="2445"/>
      <c r="E264" s="2445"/>
      <c r="F264" s="2445"/>
      <c r="G264" s="2445"/>
      <c r="H264" s="2445"/>
      <c r="I264" s="2445"/>
      <c r="J264" s="2445"/>
      <c r="K264" s="2445"/>
      <c r="L264" s="2445"/>
      <c r="M264" s="2445"/>
      <c r="N264" s="2445"/>
    </row>
    <row r="265" spans="1:14">
      <c r="A265" s="2445"/>
      <c r="B265" s="2445"/>
      <c r="C265" s="2445"/>
      <c r="D265" s="2445"/>
      <c r="E265" s="2445"/>
      <c r="F265" s="2445"/>
      <c r="G265" s="2445"/>
      <c r="H265" s="2445"/>
      <c r="I265" s="2445"/>
      <c r="J265" s="2445"/>
      <c r="K265" s="2445"/>
      <c r="L265" s="2445"/>
      <c r="M265" s="2445"/>
      <c r="N265" s="2445"/>
    </row>
    <row r="266" spans="1:14">
      <c r="A266" s="2445"/>
      <c r="B266" s="2445"/>
      <c r="C266" s="2445"/>
      <c r="D266" s="2445"/>
      <c r="E266" s="2445"/>
      <c r="F266" s="2445"/>
      <c r="G266" s="2445"/>
      <c r="H266" s="2445"/>
      <c r="I266" s="2445"/>
      <c r="J266" s="2445"/>
      <c r="K266" s="2445"/>
      <c r="L266" s="2445"/>
      <c r="M266" s="2445"/>
      <c r="N266" s="2445"/>
    </row>
    <row r="267" spans="1:14">
      <c r="A267" s="2445"/>
      <c r="B267" s="2445"/>
      <c r="C267" s="2445"/>
      <c r="D267" s="2445"/>
      <c r="E267" s="2445"/>
      <c r="F267" s="2445"/>
      <c r="G267" s="2445"/>
      <c r="H267" s="2445"/>
      <c r="I267" s="2445"/>
      <c r="J267" s="2445"/>
      <c r="K267" s="2445"/>
      <c r="L267" s="2445"/>
      <c r="M267" s="2445"/>
      <c r="N267" s="2445"/>
    </row>
    <row r="268" spans="1:14">
      <c r="A268" s="2445"/>
      <c r="B268" s="2445"/>
      <c r="C268" s="2445"/>
      <c r="D268" s="2445"/>
      <c r="E268" s="2445"/>
      <c r="F268" s="2445"/>
      <c r="G268" s="2445"/>
      <c r="H268" s="2445"/>
      <c r="I268" s="2445"/>
      <c r="J268" s="2445"/>
      <c r="K268" s="2445"/>
      <c r="L268" s="2445"/>
      <c r="M268" s="2445"/>
      <c r="N268" s="2445"/>
    </row>
    <row r="269" spans="1:14">
      <c r="A269" s="2445"/>
      <c r="B269" s="2445"/>
      <c r="C269" s="2445"/>
      <c r="D269" s="2445"/>
      <c r="E269" s="2445"/>
      <c r="F269" s="2445"/>
      <c r="G269" s="2445"/>
      <c r="H269" s="2445"/>
      <c r="I269" s="2445"/>
      <c r="J269" s="2445"/>
      <c r="K269" s="2445"/>
      <c r="L269" s="2445"/>
      <c r="M269" s="2445"/>
      <c r="N269" s="2445"/>
    </row>
    <row r="270" spans="1:14">
      <c r="A270" s="2445"/>
      <c r="B270" s="2445"/>
      <c r="C270" s="2445"/>
      <c r="D270" s="2445"/>
      <c r="E270" s="2445"/>
      <c r="F270" s="2445"/>
      <c r="G270" s="2445"/>
      <c r="H270" s="2445"/>
      <c r="I270" s="2445"/>
      <c r="J270" s="2445"/>
      <c r="K270" s="2445"/>
      <c r="L270" s="2445"/>
      <c r="M270" s="2445"/>
      <c r="N270" s="2445"/>
    </row>
    <row r="271" spans="1:14">
      <c r="A271" s="2445"/>
      <c r="B271" s="2445"/>
      <c r="C271" s="2445"/>
      <c r="D271" s="2445"/>
      <c r="E271" s="2445"/>
      <c r="F271" s="2445"/>
      <c r="G271" s="2445"/>
      <c r="H271" s="2445"/>
      <c r="I271" s="2445"/>
      <c r="J271" s="2445"/>
      <c r="K271" s="2445"/>
      <c r="L271" s="2445"/>
      <c r="M271" s="2445"/>
      <c r="N271" s="2445"/>
    </row>
    <row r="272" spans="1:14">
      <c r="A272" s="2445"/>
      <c r="B272" s="2445"/>
      <c r="C272" s="2445"/>
      <c r="D272" s="2445"/>
      <c r="E272" s="2445"/>
      <c r="F272" s="2445"/>
      <c r="G272" s="2445"/>
      <c r="H272" s="2445"/>
      <c r="I272" s="2445"/>
      <c r="J272" s="2445"/>
      <c r="K272" s="2445"/>
      <c r="L272" s="2445"/>
      <c r="M272" s="2445"/>
      <c r="N272" s="2445"/>
    </row>
    <row r="273" spans="1:14">
      <c r="A273" s="2445"/>
      <c r="B273" s="2445"/>
      <c r="C273" s="2445"/>
      <c r="D273" s="2445"/>
      <c r="E273" s="2445"/>
      <c r="F273" s="2445"/>
      <c r="G273" s="2445"/>
      <c r="H273" s="2445"/>
      <c r="I273" s="2445"/>
      <c r="J273" s="2445"/>
      <c r="K273" s="2445"/>
      <c r="L273" s="2445"/>
      <c r="M273" s="2445"/>
      <c r="N273" s="2445"/>
    </row>
    <row r="274" spans="1:14">
      <c r="A274" s="2445"/>
      <c r="B274" s="2445"/>
      <c r="C274" s="2445"/>
      <c r="D274" s="2445"/>
      <c r="E274" s="2445"/>
      <c r="F274" s="2445"/>
      <c r="G274" s="2445"/>
      <c r="H274" s="2445"/>
      <c r="I274" s="2445"/>
      <c r="J274" s="2445"/>
      <c r="K274" s="2445"/>
      <c r="L274" s="2445"/>
      <c r="M274" s="2445"/>
      <c r="N274" s="2445"/>
    </row>
    <row r="275" spans="1:14">
      <c r="A275" s="2445"/>
      <c r="B275" s="2445"/>
      <c r="C275" s="2445"/>
      <c r="D275" s="2445"/>
      <c r="E275" s="2445"/>
      <c r="F275" s="2445"/>
      <c r="G275" s="2445"/>
      <c r="H275" s="2445"/>
      <c r="I275" s="2445"/>
      <c r="J275" s="2445"/>
      <c r="K275" s="2445"/>
      <c r="L275" s="2445"/>
      <c r="M275" s="2445"/>
      <c r="N275" s="2445"/>
    </row>
    <row r="276" spans="1:14">
      <c r="A276" s="2445"/>
      <c r="B276" s="2445"/>
      <c r="C276" s="2445"/>
      <c r="D276" s="2445"/>
      <c r="E276" s="2445"/>
      <c r="F276" s="2445"/>
      <c r="G276" s="2445"/>
      <c r="H276" s="2445"/>
      <c r="I276" s="2445"/>
      <c r="J276" s="2445"/>
      <c r="K276" s="2445"/>
      <c r="L276" s="2445"/>
      <c r="M276" s="2445"/>
      <c r="N276" s="2445"/>
    </row>
    <row r="277" spans="1:14">
      <c r="A277" s="2445"/>
      <c r="B277" s="2445"/>
      <c r="C277" s="2445"/>
      <c r="D277" s="2445"/>
      <c r="E277" s="2445"/>
      <c r="F277" s="2445"/>
      <c r="G277" s="2445"/>
      <c r="H277" s="2445"/>
      <c r="I277" s="2445"/>
      <c r="J277" s="2445"/>
      <c r="K277" s="2445"/>
      <c r="L277" s="2445"/>
      <c r="M277" s="2445"/>
      <c r="N277" s="2445"/>
    </row>
    <row r="278" spans="1:14">
      <c r="A278" s="2445"/>
      <c r="B278" s="2445"/>
      <c r="C278" s="2445"/>
      <c r="D278" s="2445"/>
      <c r="E278" s="2445"/>
      <c r="F278" s="2445"/>
      <c r="G278" s="2445"/>
      <c r="H278" s="2445"/>
      <c r="I278" s="2445"/>
      <c r="J278" s="2445"/>
      <c r="K278" s="2445"/>
      <c r="L278" s="2445"/>
      <c r="M278" s="2445"/>
      <c r="N278" s="2445"/>
    </row>
    <row r="279" spans="1:14">
      <c r="A279" s="2445"/>
      <c r="B279" s="2445"/>
      <c r="C279" s="2445"/>
      <c r="D279" s="2445"/>
      <c r="E279" s="2445"/>
      <c r="F279" s="2445"/>
      <c r="G279" s="2445"/>
      <c r="H279" s="2445"/>
      <c r="I279" s="2445"/>
      <c r="J279" s="2445"/>
      <c r="K279" s="2445"/>
      <c r="L279" s="2445"/>
      <c r="M279" s="2445"/>
      <c r="N279" s="2445"/>
    </row>
    <row r="280" spans="1:14">
      <c r="A280" s="2445"/>
      <c r="B280" s="2445"/>
      <c r="C280" s="2445"/>
      <c r="D280" s="2445"/>
      <c r="E280" s="2445"/>
      <c r="F280" s="2445"/>
      <c r="G280" s="2445"/>
      <c r="H280" s="2445"/>
      <c r="I280" s="2445"/>
      <c r="J280" s="2445"/>
      <c r="K280" s="2445"/>
      <c r="L280" s="2445"/>
      <c r="M280" s="2445"/>
      <c r="N280" s="2445"/>
    </row>
    <row r="281" spans="1:14">
      <c r="A281" s="2445"/>
      <c r="B281" s="2445"/>
      <c r="C281" s="2445"/>
      <c r="D281" s="2445"/>
      <c r="E281" s="2445"/>
      <c r="F281" s="2445"/>
      <c r="G281" s="2445"/>
      <c r="H281" s="2445"/>
      <c r="I281" s="2445"/>
      <c r="J281" s="2445"/>
      <c r="K281" s="2445"/>
      <c r="L281" s="2445"/>
      <c r="M281" s="2445"/>
      <c r="N281" s="2445"/>
    </row>
    <row r="282" spans="1:14">
      <c r="A282" s="2445"/>
      <c r="B282" s="2445"/>
      <c r="C282" s="2445"/>
      <c r="D282" s="2445"/>
      <c r="E282" s="2445"/>
      <c r="F282" s="2445"/>
      <c r="G282" s="2445"/>
      <c r="H282" s="2445"/>
      <c r="I282" s="2445"/>
      <c r="J282" s="2445"/>
      <c r="K282" s="2445"/>
      <c r="L282" s="2445"/>
      <c r="M282" s="2445"/>
      <c r="N282" s="2445"/>
    </row>
    <row r="283" spans="1:14">
      <c r="A283" s="2445"/>
      <c r="B283" s="2445"/>
      <c r="C283" s="2445"/>
      <c r="D283" s="2445"/>
      <c r="E283" s="2445"/>
      <c r="F283" s="2445"/>
      <c r="G283" s="2445"/>
      <c r="H283" s="2445"/>
      <c r="I283" s="2445"/>
      <c r="J283" s="2445"/>
      <c r="K283" s="2445"/>
      <c r="L283" s="2445"/>
      <c r="M283" s="2445"/>
      <c r="N283" s="2445"/>
    </row>
    <row r="284" spans="1:14">
      <c r="A284" s="2445"/>
      <c r="B284" s="2445"/>
      <c r="C284" s="2445"/>
      <c r="D284" s="2445"/>
      <c r="E284" s="2445"/>
      <c r="F284" s="2445"/>
      <c r="G284" s="2445"/>
      <c r="H284" s="2445"/>
      <c r="I284" s="2445"/>
      <c r="J284" s="2445"/>
      <c r="K284" s="2445"/>
      <c r="L284" s="2445"/>
      <c r="M284" s="2445"/>
      <c r="N284" s="2445"/>
    </row>
    <row r="285" spans="1:14">
      <c r="A285" s="2445"/>
      <c r="B285" s="2445"/>
      <c r="C285" s="2445"/>
      <c r="D285" s="2445"/>
      <c r="E285" s="2445"/>
      <c r="F285" s="2445"/>
      <c r="G285" s="2445"/>
      <c r="H285" s="2445"/>
      <c r="I285" s="2445"/>
      <c r="J285" s="2445"/>
      <c r="K285" s="2445"/>
      <c r="L285" s="2445"/>
      <c r="M285" s="2445"/>
      <c r="N285" s="2445"/>
    </row>
    <row r="286" spans="1:14">
      <c r="A286" s="2445"/>
      <c r="B286" s="2445"/>
      <c r="C286" s="2445"/>
      <c r="D286" s="2445"/>
      <c r="E286" s="2445"/>
      <c r="F286" s="2445"/>
      <c r="G286" s="2445"/>
      <c r="H286" s="2445"/>
      <c r="I286" s="2445"/>
      <c r="J286" s="2445"/>
      <c r="K286" s="2445"/>
      <c r="L286" s="2445"/>
      <c r="M286" s="2445"/>
      <c r="N286" s="2445"/>
    </row>
    <row r="287" spans="1:14">
      <c r="A287" s="2445"/>
      <c r="B287" s="2445"/>
      <c r="C287" s="2445"/>
      <c r="D287" s="2445"/>
      <c r="E287" s="2445"/>
      <c r="F287" s="2445"/>
      <c r="G287" s="2445"/>
      <c r="H287" s="2445"/>
      <c r="I287" s="2445"/>
      <c r="J287" s="2445"/>
      <c r="K287" s="2445"/>
      <c r="L287" s="2445"/>
      <c r="M287" s="2445"/>
      <c r="N287" s="2445"/>
    </row>
    <row r="288" spans="1:14">
      <c r="A288" s="2445"/>
      <c r="B288" s="2445"/>
      <c r="C288" s="2445"/>
      <c r="D288" s="2445"/>
      <c r="E288" s="2445"/>
      <c r="F288" s="2445"/>
      <c r="G288" s="2445"/>
      <c r="H288" s="2445"/>
      <c r="I288" s="2445"/>
      <c r="J288" s="2445"/>
      <c r="K288" s="2445"/>
      <c r="L288" s="2445"/>
      <c r="M288" s="2445"/>
      <c r="N288" s="2445"/>
    </row>
    <row r="289" spans="1:14">
      <c r="A289" s="2445"/>
      <c r="B289" s="2445"/>
      <c r="C289" s="2445"/>
      <c r="D289" s="2445"/>
      <c r="E289" s="2445"/>
      <c r="F289" s="2445"/>
      <c r="G289" s="2445"/>
      <c r="H289" s="2445"/>
      <c r="I289" s="2445"/>
      <c r="J289" s="2445"/>
      <c r="K289" s="2445"/>
      <c r="L289" s="2445"/>
      <c r="M289" s="2445"/>
      <c r="N289" s="2445"/>
    </row>
    <row r="290" spans="1:14">
      <c r="A290" s="2445"/>
      <c r="B290" s="2445"/>
      <c r="C290" s="2445"/>
      <c r="D290" s="2445"/>
      <c r="E290" s="2445"/>
      <c r="F290" s="2445"/>
      <c r="G290" s="2445"/>
      <c r="H290" s="2445"/>
      <c r="I290" s="2445"/>
      <c r="J290" s="2445"/>
      <c r="K290" s="2445"/>
      <c r="L290" s="2445"/>
      <c r="M290" s="2445"/>
      <c r="N290" s="2445"/>
    </row>
    <row r="291" spans="1:14">
      <c r="A291" s="2445"/>
      <c r="B291" s="2445"/>
      <c r="C291" s="2445"/>
      <c r="D291" s="2445"/>
      <c r="E291" s="2445"/>
      <c r="F291" s="2445"/>
      <c r="G291" s="2445"/>
      <c r="H291" s="2445"/>
      <c r="I291" s="2445"/>
      <c r="J291" s="2445"/>
      <c r="K291" s="2445"/>
      <c r="L291" s="2445"/>
      <c r="M291" s="2445"/>
      <c r="N291" s="2445"/>
    </row>
    <row r="292" spans="1:14">
      <c r="A292" s="2445"/>
      <c r="B292" s="2445"/>
      <c r="C292" s="2445"/>
      <c r="D292" s="2445"/>
      <c r="E292" s="2445"/>
      <c r="F292" s="2445"/>
      <c r="G292" s="2445"/>
      <c r="H292" s="2445"/>
      <c r="I292" s="2445"/>
      <c r="J292" s="2445"/>
      <c r="K292" s="2445"/>
      <c r="L292" s="2445"/>
      <c r="M292" s="2445"/>
      <c r="N292" s="2445"/>
    </row>
    <row r="293" spans="1:14">
      <c r="A293" s="2445"/>
      <c r="B293" s="2445"/>
      <c r="C293" s="2445"/>
      <c r="D293" s="2445"/>
      <c r="E293" s="2445"/>
      <c r="F293" s="2445"/>
      <c r="G293" s="2445"/>
      <c r="H293" s="2445"/>
      <c r="I293" s="2445"/>
      <c r="J293" s="2445"/>
      <c r="K293" s="2445"/>
      <c r="L293" s="2445"/>
      <c r="M293" s="2445"/>
      <c r="N293" s="2445"/>
    </row>
    <row r="294" spans="1:14">
      <c r="A294" s="2445"/>
      <c r="B294" s="2445"/>
      <c r="C294" s="2445"/>
      <c r="D294" s="2445"/>
      <c r="E294" s="2445"/>
      <c r="F294" s="2445"/>
      <c r="G294" s="2445"/>
      <c r="H294" s="2445"/>
      <c r="I294" s="2445"/>
      <c r="J294" s="2445"/>
      <c r="K294" s="2445"/>
      <c r="L294" s="2445"/>
      <c r="M294" s="2445"/>
      <c r="N294" s="2445"/>
    </row>
    <row r="295" spans="1:14">
      <c r="A295" s="2445"/>
      <c r="B295" s="2445"/>
      <c r="C295" s="2445"/>
      <c r="D295" s="2445"/>
      <c r="E295" s="2445"/>
      <c r="F295" s="2445"/>
      <c r="G295" s="2445"/>
      <c r="H295" s="2445"/>
      <c r="I295" s="2445"/>
      <c r="J295" s="2445"/>
      <c r="K295" s="2445"/>
      <c r="L295" s="2445"/>
      <c r="M295" s="2445"/>
      <c r="N295" s="2445"/>
    </row>
    <row r="296" spans="1:14">
      <c r="A296" s="2445"/>
      <c r="B296" s="2445"/>
      <c r="C296" s="2445"/>
      <c r="D296" s="2445"/>
      <c r="E296" s="2445"/>
      <c r="F296" s="2445"/>
      <c r="G296" s="2445"/>
      <c r="H296" s="2445"/>
      <c r="I296" s="2445"/>
      <c r="J296" s="2445"/>
      <c r="K296" s="2445"/>
      <c r="L296" s="2445"/>
      <c r="M296" s="2445"/>
      <c r="N296" s="2445"/>
    </row>
    <row r="297" spans="1:14">
      <c r="A297" s="2445"/>
      <c r="B297" s="2445"/>
      <c r="C297" s="2445"/>
      <c r="D297" s="2445"/>
      <c r="E297" s="2445"/>
      <c r="F297" s="2445"/>
      <c r="G297" s="2445"/>
      <c r="H297" s="2445"/>
      <c r="I297" s="2445"/>
      <c r="J297" s="2445"/>
      <c r="K297" s="2445"/>
      <c r="L297" s="2445"/>
      <c r="M297" s="2445"/>
      <c r="N297" s="2445"/>
    </row>
    <row r="298" spans="1:14">
      <c r="A298" s="2445"/>
      <c r="B298" s="2445"/>
      <c r="C298" s="2445"/>
      <c r="D298" s="2445"/>
      <c r="E298" s="2445"/>
      <c r="F298" s="2445"/>
      <c r="G298" s="2445"/>
      <c r="H298" s="2445"/>
      <c r="I298" s="2445"/>
      <c r="J298" s="2445"/>
      <c r="K298" s="2445"/>
      <c r="L298" s="2445"/>
      <c r="M298" s="2445"/>
      <c r="N298" s="2445"/>
    </row>
    <row r="299" spans="1:14">
      <c r="A299" s="2445"/>
      <c r="B299" s="2445"/>
      <c r="C299" s="2445"/>
      <c r="D299" s="2445"/>
      <c r="E299" s="2445"/>
      <c r="F299" s="2445"/>
      <c r="G299" s="2445"/>
      <c r="H299" s="2445"/>
      <c r="I299" s="2445"/>
      <c r="J299" s="2445"/>
      <c r="K299" s="2445"/>
      <c r="L299" s="2445"/>
      <c r="M299" s="2445"/>
      <c r="N299" s="2445"/>
    </row>
    <row r="300" spans="1:14">
      <c r="A300" s="2445"/>
      <c r="B300" s="2445"/>
      <c r="C300" s="2445"/>
      <c r="D300" s="2445"/>
      <c r="E300" s="2445"/>
      <c r="F300" s="2445"/>
      <c r="G300" s="2445"/>
      <c r="H300" s="2445"/>
      <c r="I300" s="2445"/>
      <c r="J300" s="2445"/>
      <c r="K300" s="2445"/>
      <c r="L300" s="2445"/>
      <c r="M300" s="2445"/>
      <c r="N300" s="2445"/>
    </row>
    <row r="301" spans="1:14">
      <c r="A301" s="2445"/>
      <c r="B301" s="2445"/>
      <c r="C301" s="2445"/>
      <c r="D301" s="2445"/>
      <c r="E301" s="2445"/>
      <c r="F301" s="2445"/>
      <c r="G301" s="2445"/>
      <c r="H301" s="2445"/>
      <c r="I301" s="2445"/>
      <c r="J301" s="2445"/>
      <c r="K301" s="2445"/>
      <c r="L301" s="2445"/>
      <c r="M301" s="2445"/>
      <c r="N301" s="2445"/>
    </row>
    <row r="302" spans="1:14">
      <c r="A302" s="2445"/>
      <c r="B302" s="2445"/>
      <c r="C302" s="2445"/>
      <c r="D302" s="2445"/>
      <c r="E302" s="2445"/>
      <c r="F302" s="2445"/>
      <c r="G302" s="2445"/>
      <c r="H302" s="2445"/>
      <c r="I302" s="2445"/>
      <c r="J302" s="2445"/>
      <c r="K302" s="2445"/>
      <c r="L302" s="2445"/>
      <c r="M302" s="2445"/>
      <c r="N302" s="2445"/>
    </row>
    <row r="303" spans="1:14">
      <c r="A303" s="2445"/>
      <c r="B303" s="2445"/>
      <c r="C303" s="2445"/>
      <c r="D303" s="2445"/>
      <c r="E303" s="2445"/>
      <c r="F303" s="2445"/>
      <c r="G303" s="2445"/>
      <c r="H303" s="2445"/>
      <c r="I303" s="2445"/>
      <c r="J303" s="2445"/>
      <c r="K303" s="2445"/>
      <c r="L303" s="2445"/>
      <c r="M303" s="2445"/>
      <c r="N303" s="2445"/>
    </row>
    <row r="304" spans="1:14">
      <c r="A304" s="2445"/>
      <c r="B304" s="2445"/>
      <c r="C304" s="2445"/>
      <c r="D304" s="2445"/>
      <c r="E304" s="2445"/>
      <c r="F304" s="2445"/>
      <c r="G304" s="2445"/>
      <c r="H304" s="2445"/>
      <c r="I304" s="2445"/>
      <c r="J304" s="2445"/>
      <c r="K304" s="2445"/>
      <c r="L304" s="2445"/>
      <c r="M304" s="2445"/>
      <c r="N304" s="2445"/>
    </row>
    <row r="305" spans="1:14">
      <c r="A305" s="2445"/>
      <c r="B305" s="2445"/>
      <c r="C305" s="2445"/>
      <c r="D305" s="2445"/>
      <c r="E305" s="2445"/>
      <c r="F305" s="2445"/>
      <c r="G305" s="2445"/>
      <c r="H305" s="2445"/>
      <c r="I305" s="2445"/>
      <c r="J305" s="2445"/>
      <c r="K305" s="2445"/>
      <c r="L305" s="2445"/>
      <c r="M305" s="2445"/>
      <c r="N305" s="2445"/>
    </row>
    <row r="306" spans="1:14">
      <c r="A306" s="2445"/>
      <c r="B306" s="2445"/>
      <c r="C306" s="2445"/>
      <c r="D306" s="2445"/>
      <c r="E306" s="2445"/>
      <c r="F306" s="2445"/>
      <c r="G306" s="2445"/>
      <c r="H306" s="2445"/>
      <c r="I306" s="2445"/>
      <c r="J306" s="2445"/>
      <c r="K306" s="2445"/>
      <c r="L306" s="2445"/>
      <c r="M306" s="2445"/>
      <c r="N306" s="2445"/>
    </row>
    <row r="307" spans="1:14">
      <c r="A307" s="2445"/>
      <c r="B307" s="2445"/>
      <c r="C307" s="2445"/>
      <c r="D307" s="2445"/>
      <c r="E307" s="2445"/>
      <c r="F307" s="2445"/>
      <c r="G307" s="2445"/>
      <c r="H307" s="2445"/>
      <c r="I307" s="2445"/>
      <c r="J307" s="2445"/>
      <c r="K307" s="2445"/>
      <c r="L307" s="2445"/>
      <c r="M307" s="2445"/>
      <c r="N307" s="2445"/>
    </row>
    <row r="308" spans="1:14">
      <c r="A308" s="2445"/>
      <c r="B308" s="2445"/>
      <c r="C308" s="2445"/>
      <c r="D308" s="2445"/>
      <c r="E308" s="2445"/>
      <c r="F308" s="2445"/>
      <c r="G308" s="2445"/>
      <c r="H308" s="2445"/>
      <c r="I308" s="2445"/>
      <c r="J308" s="2445"/>
      <c r="K308" s="2445"/>
      <c r="L308" s="2445"/>
      <c r="M308" s="2445"/>
      <c r="N308" s="2445"/>
    </row>
    <row r="309" spans="1:14">
      <c r="A309" s="2445"/>
      <c r="B309" s="2445"/>
      <c r="C309" s="2445"/>
      <c r="D309" s="2445"/>
      <c r="E309" s="2445"/>
      <c r="F309" s="2445"/>
      <c r="G309" s="2445"/>
      <c r="H309" s="2445"/>
      <c r="I309" s="2445"/>
      <c r="J309" s="2445"/>
      <c r="K309" s="2445"/>
      <c r="L309" s="2445"/>
      <c r="M309" s="2445"/>
      <c r="N309" s="2445"/>
    </row>
    <row r="310" spans="1:14">
      <c r="A310" s="2445"/>
      <c r="B310" s="2445"/>
      <c r="C310" s="2445"/>
      <c r="D310" s="2445"/>
      <c r="E310" s="2445"/>
      <c r="F310" s="2445"/>
      <c r="G310" s="2445"/>
      <c r="H310" s="2445"/>
      <c r="I310" s="2445"/>
      <c r="J310" s="2445"/>
      <c r="K310" s="2445"/>
      <c r="L310" s="2445"/>
      <c r="M310" s="2445"/>
      <c r="N310" s="2445"/>
    </row>
    <row r="311" spans="1:14">
      <c r="A311" s="2445"/>
      <c r="B311" s="2445"/>
      <c r="C311" s="2445"/>
      <c r="D311" s="2445"/>
      <c r="E311" s="2445"/>
      <c r="F311" s="2445"/>
      <c r="G311" s="2445"/>
      <c r="H311" s="2445"/>
      <c r="I311" s="2445"/>
      <c r="J311" s="2445"/>
      <c r="K311" s="2445"/>
      <c r="L311" s="2445"/>
      <c r="M311" s="2445"/>
      <c r="N311" s="2445"/>
    </row>
    <row r="312" spans="1:14">
      <c r="A312" s="2445"/>
      <c r="B312" s="2445"/>
      <c r="C312" s="2445"/>
      <c r="D312" s="2445"/>
      <c r="E312" s="2445"/>
      <c r="F312" s="2445"/>
      <c r="G312" s="2445"/>
      <c r="H312" s="2445"/>
      <c r="I312" s="2445"/>
      <c r="J312" s="2445"/>
      <c r="K312" s="2445"/>
      <c r="L312" s="2445"/>
      <c r="M312" s="2445"/>
      <c r="N312" s="2445"/>
    </row>
    <row r="313" spans="1:14">
      <c r="A313" s="2445"/>
      <c r="B313" s="2445"/>
      <c r="C313" s="2445"/>
      <c r="D313" s="2445"/>
      <c r="E313" s="2445"/>
      <c r="F313" s="2445"/>
      <c r="G313" s="2445"/>
      <c r="H313" s="2445"/>
      <c r="I313" s="2445"/>
      <c r="J313" s="2445"/>
      <c r="K313" s="2445"/>
      <c r="L313" s="2445"/>
      <c r="M313" s="2445"/>
      <c r="N313" s="2445"/>
    </row>
    <row r="314" spans="1:14">
      <c r="A314" s="2445"/>
      <c r="B314" s="2445"/>
      <c r="C314" s="2445"/>
      <c r="D314" s="2445"/>
      <c r="E314" s="2445"/>
      <c r="F314" s="2445"/>
      <c r="G314" s="2445"/>
      <c r="H314" s="2445"/>
      <c r="I314" s="2445"/>
      <c r="J314" s="2445"/>
      <c r="K314" s="2445"/>
      <c r="L314" s="2445"/>
      <c r="M314" s="2445"/>
      <c r="N314" s="2445"/>
    </row>
    <row r="315" spans="1:14">
      <c r="A315" s="2445"/>
      <c r="B315" s="2445"/>
      <c r="C315" s="2445"/>
      <c r="D315" s="2445"/>
      <c r="E315" s="2445"/>
      <c r="F315" s="2445"/>
      <c r="G315" s="2445"/>
      <c r="H315" s="2445"/>
      <c r="I315" s="2445"/>
      <c r="J315" s="2445"/>
      <c r="K315" s="2445"/>
      <c r="L315" s="2445"/>
      <c r="M315" s="2445"/>
      <c r="N315" s="2445"/>
    </row>
    <row r="316" spans="1:14">
      <c r="A316" s="2445"/>
      <c r="B316" s="2445"/>
      <c r="C316" s="2445"/>
      <c r="D316" s="2445"/>
      <c r="E316" s="2445"/>
      <c r="F316" s="2445"/>
      <c r="G316" s="2445"/>
      <c r="H316" s="2445"/>
      <c r="I316" s="2445"/>
      <c r="J316" s="2445"/>
      <c r="K316" s="2445"/>
      <c r="L316" s="2445"/>
      <c r="M316" s="2445"/>
      <c r="N316" s="2445"/>
    </row>
    <row r="317" spans="1:14">
      <c r="A317" s="2445"/>
      <c r="B317" s="2445"/>
      <c r="C317" s="2445"/>
      <c r="D317" s="2445"/>
      <c r="E317" s="2445"/>
      <c r="F317" s="2445"/>
      <c r="G317" s="2445"/>
      <c r="H317" s="2445"/>
      <c r="I317" s="2445"/>
      <c r="J317" s="2445"/>
      <c r="K317" s="2445"/>
      <c r="L317" s="2445"/>
      <c r="M317" s="2445"/>
      <c r="N317" s="2445"/>
    </row>
    <row r="318" spans="1:14">
      <c r="A318" s="2445"/>
      <c r="B318" s="2445"/>
      <c r="C318" s="2445"/>
      <c r="D318" s="2445"/>
      <c r="E318" s="2445"/>
      <c r="F318" s="2445"/>
      <c r="G318" s="2445"/>
      <c r="H318" s="2445"/>
      <c r="I318" s="2445"/>
      <c r="J318" s="2445"/>
      <c r="K318" s="2445"/>
      <c r="L318" s="2445"/>
      <c r="M318" s="2445"/>
      <c r="N318" s="2445"/>
    </row>
    <row r="319" spans="1:14">
      <c r="A319" s="2445"/>
      <c r="B319" s="2445"/>
      <c r="C319" s="2445"/>
      <c r="D319" s="2445"/>
      <c r="E319" s="2445"/>
      <c r="F319" s="2445"/>
      <c r="G319" s="2445"/>
      <c r="H319" s="2445"/>
      <c r="I319" s="2445"/>
      <c r="J319" s="2445"/>
      <c r="K319" s="2445"/>
      <c r="L319" s="2445"/>
      <c r="M319" s="2445"/>
      <c r="N319" s="2445"/>
    </row>
    <row r="320" spans="1:14">
      <c r="A320" s="2445"/>
      <c r="B320" s="2445"/>
      <c r="C320" s="2445"/>
      <c r="D320" s="2445"/>
      <c r="E320" s="2445"/>
      <c r="F320" s="2445"/>
      <c r="G320" s="2445"/>
      <c r="H320" s="2445"/>
      <c r="I320" s="2445"/>
      <c r="J320" s="2445"/>
      <c r="K320" s="2445"/>
      <c r="L320" s="2445"/>
      <c r="M320" s="2445"/>
      <c r="N320" s="2445"/>
    </row>
    <row r="321" spans="1:14">
      <c r="A321" s="2445"/>
      <c r="B321" s="2445"/>
      <c r="C321" s="2445"/>
      <c r="D321" s="2445"/>
      <c r="E321" s="2445"/>
      <c r="F321" s="2445"/>
      <c r="G321" s="2445"/>
      <c r="H321" s="2445"/>
      <c r="I321" s="2445"/>
      <c r="J321" s="2445"/>
      <c r="K321" s="2445"/>
      <c r="L321" s="2445"/>
      <c r="M321" s="2445"/>
      <c r="N321" s="2445"/>
    </row>
    <row r="322" spans="1:14">
      <c r="A322" s="2445"/>
      <c r="B322" s="2445"/>
      <c r="C322" s="2445"/>
      <c r="D322" s="2445"/>
      <c r="E322" s="2445"/>
      <c r="F322" s="2445"/>
      <c r="G322" s="2445"/>
      <c r="H322" s="2445"/>
      <c r="I322" s="2445"/>
      <c r="J322" s="2445"/>
      <c r="K322" s="2445"/>
      <c r="L322" s="2445"/>
      <c r="M322" s="2445"/>
      <c r="N322" s="2445"/>
    </row>
    <row r="323" spans="1:14">
      <c r="A323" s="2445"/>
      <c r="B323" s="2445"/>
      <c r="C323" s="2445"/>
      <c r="D323" s="2445"/>
      <c r="E323" s="2445"/>
      <c r="F323" s="2445"/>
      <c r="G323" s="2445"/>
      <c r="H323" s="2445"/>
      <c r="I323" s="2445"/>
      <c r="J323" s="2445"/>
      <c r="K323" s="2445"/>
      <c r="L323" s="2445"/>
      <c r="M323" s="2445"/>
      <c r="N323" s="2445"/>
    </row>
    <row r="324" spans="1:14">
      <c r="A324" s="2445"/>
      <c r="B324" s="2445"/>
      <c r="C324" s="2445"/>
      <c r="D324" s="2445"/>
      <c r="E324" s="2445"/>
      <c r="F324" s="2445"/>
      <c r="G324" s="2445"/>
      <c r="H324" s="2445"/>
      <c r="I324" s="2445"/>
      <c r="J324" s="2445"/>
      <c r="K324" s="2445"/>
      <c r="L324" s="2445"/>
      <c r="M324" s="2445"/>
      <c r="N324" s="2445"/>
    </row>
    <row r="325" spans="1:14">
      <c r="A325" s="2445"/>
      <c r="B325" s="2445"/>
      <c r="C325" s="2445"/>
      <c r="D325" s="2445"/>
      <c r="E325" s="2445"/>
      <c r="F325" s="2445"/>
      <c r="G325" s="2445"/>
      <c r="H325" s="2445"/>
      <c r="I325" s="2445"/>
      <c r="J325" s="2445"/>
      <c r="K325" s="2445"/>
      <c r="L325" s="2445"/>
      <c r="M325" s="2445"/>
      <c r="N325" s="2445"/>
    </row>
    <row r="326" spans="1:14">
      <c r="A326" s="2445"/>
      <c r="B326" s="2445"/>
      <c r="C326" s="2445"/>
      <c r="D326" s="2445"/>
      <c r="E326" s="2445"/>
      <c r="F326" s="2445"/>
      <c r="G326" s="2445"/>
      <c r="H326" s="2445"/>
      <c r="I326" s="2445"/>
      <c r="J326" s="2445"/>
      <c r="K326" s="2445"/>
      <c r="L326" s="2445"/>
      <c r="M326" s="2445"/>
      <c r="N326" s="2445"/>
    </row>
    <row r="327" spans="1:14">
      <c r="A327" s="2445"/>
      <c r="B327" s="2445"/>
      <c r="C327" s="2445"/>
      <c r="D327" s="2445"/>
      <c r="E327" s="2445"/>
      <c r="F327" s="2445"/>
      <c r="G327" s="2445"/>
      <c r="H327" s="2445"/>
      <c r="I327" s="2445"/>
      <c r="J327" s="2445"/>
      <c r="K327" s="2445"/>
      <c r="L327" s="2445"/>
      <c r="M327" s="2445"/>
      <c r="N327" s="2445"/>
    </row>
    <row r="328" spans="1:14">
      <c r="A328" s="2445"/>
      <c r="B328" s="2445"/>
      <c r="C328" s="2445"/>
      <c r="D328" s="2445"/>
      <c r="E328" s="2445"/>
      <c r="F328" s="2445"/>
      <c r="G328" s="2445"/>
      <c r="H328" s="2445"/>
      <c r="I328" s="2445"/>
      <c r="J328" s="2445"/>
      <c r="K328" s="2445"/>
      <c r="L328" s="2445"/>
      <c r="M328" s="2445"/>
      <c r="N328" s="2445"/>
    </row>
    <row r="329" spans="1:14">
      <c r="A329" s="2445"/>
      <c r="B329" s="2445"/>
      <c r="C329" s="2445"/>
      <c r="D329" s="2445"/>
      <c r="E329" s="2445"/>
      <c r="F329" s="2445"/>
      <c r="G329" s="2445"/>
      <c r="H329" s="2445"/>
      <c r="I329" s="2445"/>
      <c r="J329" s="2445"/>
      <c r="K329" s="2445"/>
      <c r="L329" s="2445"/>
      <c r="M329" s="2445"/>
      <c r="N329" s="2445"/>
    </row>
    <row r="330" spans="1:14">
      <c r="A330" s="2445"/>
      <c r="B330" s="2445"/>
      <c r="C330" s="2445"/>
      <c r="D330" s="2445"/>
      <c r="E330" s="2445"/>
      <c r="F330" s="2445"/>
      <c r="G330" s="2445"/>
      <c r="H330" s="2445"/>
      <c r="I330" s="2445"/>
      <c r="J330" s="2445"/>
      <c r="K330" s="2445"/>
      <c r="L330" s="2445"/>
      <c r="M330" s="2445"/>
      <c r="N330" s="2445"/>
    </row>
    <row r="331" spans="1:14">
      <c r="A331" s="2445"/>
      <c r="B331" s="2445"/>
      <c r="C331" s="2445"/>
      <c r="D331" s="2445"/>
      <c r="E331" s="2445"/>
      <c r="F331" s="2445"/>
      <c r="G331" s="2445"/>
      <c r="H331" s="2445"/>
      <c r="I331" s="2445"/>
      <c r="J331" s="2445"/>
      <c r="K331" s="2445"/>
      <c r="L331" s="2445"/>
      <c r="M331" s="2445"/>
      <c r="N331" s="2445"/>
    </row>
    <row r="332" spans="1:14">
      <c r="A332" s="2445"/>
      <c r="B332" s="2445"/>
      <c r="C332" s="2445"/>
      <c r="D332" s="2445"/>
      <c r="E332" s="2445"/>
      <c r="F332" s="2445"/>
      <c r="G332" s="2445"/>
      <c r="H332" s="2445"/>
      <c r="I332" s="2445"/>
      <c r="J332" s="2445"/>
      <c r="K332" s="2445"/>
      <c r="L332" s="2445"/>
      <c r="M332" s="2445"/>
      <c r="N332" s="2445"/>
    </row>
    <row r="333" spans="1:14">
      <c r="A333" s="2445"/>
      <c r="B333" s="2445"/>
      <c r="C333" s="2445"/>
      <c r="D333" s="2445"/>
      <c r="E333" s="2445"/>
      <c r="F333" s="2445"/>
      <c r="G333" s="2445"/>
      <c r="H333" s="2445"/>
      <c r="I333" s="2445"/>
      <c r="J333" s="2445"/>
      <c r="K333" s="2445"/>
      <c r="L333" s="2445"/>
      <c r="M333" s="2445"/>
      <c r="N333" s="2445"/>
    </row>
    <row r="334" spans="1:14">
      <c r="A334" s="2445"/>
      <c r="B334" s="2445"/>
      <c r="C334" s="2445"/>
      <c r="D334" s="2445"/>
      <c r="E334" s="2445"/>
      <c r="F334" s="2445"/>
      <c r="G334" s="2445"/>
      <c r="H334" s="2445"/>
      <c r="I334" s="2445"/>
      <c r="J334" s="2445"/>
      <c r="K334" s="2445"/>
      <c r="L334" s="2445"/>
      <c r="M334" s="2445"/>
      <c r="N334" s="2445"/>
    </row>
    <row r="335" spans="1:14">
      <c r="A335" s="2445"/>
      <c r="B335" s="2445"/>
      <c r="C335" s="2445"/>
      <c r="D335" s="2445"/>
      <c r="E335" s="2445"/>
      <c r="F335" s="2445"/>
      <c r="G335" s="2445"/>
      <c r="H335" s="2445"/>
      <c r="I335" s="2445"/>
      <c r="J335" s="2445"/>
      <c r="K335" s="2445"/>
      <c r="L335" s="2445"/>
      <c r="M335" s="2445"/>
      <c r="N335" s="2445"/>
    </row>
    <row r="336" spans="1:14">
      <c r="A336" s="2445"/>
      <c r="B336" s="2445"/>
      <c r="C336" s="2445"/>
      <c r="D336" s="2445"/>
      <c r="E336" s="2445"/>
      <c r="F336" s="2445"/>
      <c r="G336" s="2445"/>
      <c r="H336" s="2445"/>
      <c r="I336" s="2445"/>
      <c r="J336" s="2445"/>
      <c r="K336" s="2445"/>
      <c r="L336" s="2445"/>
      <c r="M336" s="2445"/>
      <c r="N336" s="2445"/>
    </row>
    <row r="337" spans="1:14">
      <c r="A337" s="2445"/>
      <c r="B337" s="2445"/>
      <c r="C337" s="2445"/>
      <c r="D337" s="2445"/>
      <c r="E337" s="2445"/>
      <c r="F337" s="2445"/>
      <c r="G337" s="2445"/>
      <c r="H337" s="2445"/>
      <c r="I337" s="2445"/>
      <c r="J337" s="2445"/>
      <c r="K337" s="2445"/>
      <c r="L337" s="2445"/>
      <c r="M337" s="2445"/>
      <c r="N337" s="2445"/>
    </row>
    <row r="338" spans="1:14">
      <c r="A338" s="2445"/>
      <c r="B338" s="2445"/>
      <c r="C338" s="2445"/>
      <c r="D338" s="2445"/>
      <c r="E338" s="2445"/>
      <c r="F338" s="2445"/>
      <c r="G338" s="2445"/>
      <c r="H338" s="2445"/>
      <c r="I338" s="2445"/>
      <c r="J338" s="2445"/>
      <c r="K338" s="2445"/>
      <c r="L338" s="2445"/>
      <c r="M338" s="2445"/>
      <c r="N338" s="2445"/>
    </row>
    <row r="339" spans="1:14">
      <c r="A339" s="2445"/>
      <c r="B339" s="2445"/>
      <c r="C339" s="2445"/>
      <c r="D339" s="2445"/>
      <c r="E339" s="2445"/>
      <c r="F339" s="2445"/>
      <c r="G339" s="2445"/>
      <c r="H339" s="2445"/>
      <c r="I339" s="2445"/>
      <c r="J339" s="2445"/>
      <c r="K339" s="2445"/>
      <c r="L339" s="2445"/>
      <c r="M339" s="2445"/>
      <c r="N339" s="2445"/>
    </row>
    <row r="340" spans="1:14">
      <c r="A340" s="2445"/>
      <c r="B340" s="2445"/>
      <c r="C340" s="2445"/>
      <c r="D340" s="2445"/>
      <c r="E340" s="2445"/>
      <c r="F340" s="2445"/>
      <c r="G340" s="2445"/>
      <c r="H340" s="2445"/>
      <c r="I340" s="2445"/>
      <c r="J340" s="2445"/>
      <c r="K340" s="2445"/>
      <c r="L340" s="2445"/>
      <c r="M340" s="2445"/>
      <c r="N340" s="2445"/>
    </row>
    <row r="341" spans="1:14">
      <c r="A341" s="2445"/>
      <c r="B341" s="2445"/>
      <c r="C341" s="2445"/>
      <c r="D341" s="2445"/>
      <c r="E341" s="2445"/>
      <c r="F341" s="2445"/>
      <c r="G341" s="2445"/>
      <c r="H341" s="2445"/>
      <c r="I341" s="2445"/>
      <c r="J341" s="2445"/>
      <c r="K341" s="2445"/>
      <c r="L341" s="2445"/>
      <c r="M341" s="2445"/>
      <c r="N341" s="2445"/>
    </row>
    <row r="342" spans="1:14">
      <c r="A342" s="2445"/>
      <c r="B342" s="2445"/>
      <c r="C342" s="2445"/>
      <c r="D342" s="2445"/>
      <c r="E342" s="2445"/>
      <c r="F342" s="2445"/>
      <c r="G342" s="2445"/>
      <c r="H342" s="2445"/>
      <c r="I342" s="2445"/>
      <c r="J342" s="2445"/>
      <c r="K342" s="2445"/>
      <c r="L342" s="2445"/>
      <c r="M342" s="2445"/>
      <c r="N342" s="2445"/>
    </row>
    <row r="343" spans="1:14">
      <c r="A343" s="2445"/>
      <c r="B343" s="2445"/>
      <c r="C343" s="2445"/>
      <c r="D343" s="2445"/>
      <c r="E343" s="2445"/>
      <c r="F343" s="2445"/>
      <c r="G343" s="2445"/>
      <c r="H343" s="2445"/>
      <c r="I343" s="2445"/>
      <c r="J343" s="2445"/>
      <c r="K343" s="2445"/>
      <c r="L343" s="2445"/>
      <c r="M343" s="2445"/>
      <c r="N343" s="2445"/>
    </row>
    <row r="344" spans="1:14">
      <c r="A344" s="2445"/>
      <c r="B344" s="2445"/>
      <c r="C344" s="2445"/>
      <c r="D344" s="2445"/>
      <c r="E344" s="2445"/>
      <c r="F344" s="2445"/>
      <c r="G344" s="2445"/>
      <c r="H344" s="2445"/>
      <c r="I344" s="2445"/>
      <c r="J344" s="2445"/>
      <c r="K344" s="2445"/>
      <c r="L344" s="2445"/>
      <c r="M344" s="2445"/>
      <c r="N344" s="2445"/>
    </row>
    <row r="345" spans="1:14">
      <c r="A345" s="2445"/>
      <c r="B345" s="2445"/>
      <c r="C345" s="2445"/>
      <c r="D345" s="2445"/>
      <c r="E345" s="2445"/>
      <c r="F345" s="2445"/>
      <c r="G345" s="2445"/>
      <c r="H345" s="2445"/>
      <c r="I345" s="2445"/>
      <c r="J345" s="2445"/>
      <c r="K345" s="2445"/>
      <c r="L345" s="2445"/>
      <c r="M345" s="2445"/>
      <c r="N345" s="2445"/>
    </row>
    <row r="346" spans="1:14">
      <c r="A346" s="2445"/>
      <c r="B346" s="2445"/>
      <c r="C346" s="2445"/>
      <c r="D346" s="2445"/>
      <c r="E346" s="2445"/>
      <c r="F346" s="2445"/>
      <c r="G346" s="2445"/>
      <c r="H346" s="2445"/>
      <c r="I346" s="2445"/>
      <c r="J346" s="2445"/>
      <c r="K346" s="2445"/>
      <c r="L346" s="2445"/>
      <c r="M346" s="2445"/>
      <c r="N346" s="2445"/>
    </row>
    <row r="347" spans="1:14">
      <c r="A347" s="2445"/>
      <c r="B347" s="2445"/>
      <c r="C347" s="2445"/>
      <c r="D347" s="2445"/>
      <c r="E347" s="2445"/>
      <c r="F347" s="2445"/>
      <c r="G347" s="2445"/>
      <c r="H347" s="2445"/>
      <c r="I347" s="2445"/>
      <c r="J347" s="2445"/>
      <c r="K347" s="2445"/>
      <c r="L347" s="2445"/>
      <c r="M347" s="2445"/>
      <c r="N347" s="2445"/>
    </row>
    <row r="348" spans="1:14">
      <c r="A348" s="2445"/>
      <c r="B348" s="2445"/>
      <c r="C348" s="2445"/>
      <c r="D348" s="2445"/>
      <c r="E348" s="2445"/>
      <c r="F348" s="2445"/>
      <c r="G348" s="2445"/>
      <c r="H348" s="2445"/>
      <c r="I348" s="2445"/>
      <c r="J348" s="2445"/>
      <c r="K348" s="2445"/>
      <c r="L348" s="2445"/>
      <c r="M348" s="2445"/>
      <c r="N348" s="2445"/>
    </row>
    <row r="349" spans="1:14">
      <c r="A349" s="2445"/>
      <c r="B349" s="2445"/>
      <c r="C349" s="2445"/>
      <c r="D349" s="2445"/>
      <c r="E349" s="2445"/>
      <c r="F349" s="2445"/>
      <c r="G349" s="2445"/>
      <c r="H349" s="2445"/>
      <c r="I349" s="2445"/>
      <c r="J349" s="2445"/>
      <c r="K349" s="2445"/>
      <c r="L349" s="2445"/>
      <c r="M349" s="2445"/>
      <c r="N349" s="2445"/>
    </row>
    <row r="350" spans="1:14">
      <c r="A350" s="2445"/>
      <c r="B350" s="2445"/>
      <c r="C350" s="2445"/>
      <c r="D350" s="2445"/>
      <c r="E350" s="2445"/>
      <c r="F350" s="2445"/>
      <c r="G350" s="2445"/>
      <c r="H350" s="2445"/>
      <c r="I350" s="2445"/>
      <c r="J350" s="2445"/>
      <c r="K350" s="2445"/>
      <c r="L350" s="2445"/>
      <c r="M350" s="2445"/>
      <c r="N350" s="2445"/>
    </row>
    <row r="351" spans="1:14">
      <c r="A351" s="2445"/>
      <c r="B351" s="2445"/>
      <c r="C351" s="2445"/>
      <c r="D351" s="2445"/>
      <c r="E351" s="2445"/>
      <c r="F351" s="2445"/>
      <c r="G351" s="2445"/>
      <c r="H351" s="2445"/>
      <c r="I351" s="2445"/>
      <c r="J351" s="2445"/>
      <c r="K351" s="2445"/>
      <c r="L351" s="2445"/>
      <c r="M351" s="2445"/>
      <c r="N351" s="2445"/>
    </row>
    <row r="352" spans="1:14">
      <c r="A352" s="2445"/>
      <c r="B352" s="2445"/>
      <c r="C352" s="2445"/>
      <c r="D352" s="2445"/>
      <c r="E352" s="2445"/>
      <c r="F352" s="2445"/>
      <c r="G352" s="2445"/>
      <c r="H352" s="2445"/>
      <c r="I352" s="2445"/>
      <c r="J352" s="2445"/>
      <c r="K352" s="2445"/>
      <c r="L352" s="2445"/>
      <c r="M352" s="2445"/>
      <c r="N352" s="2445"/>
    </row>
    <row r="353" spans="1:14">
      <c r="A353" s="2445"/>
      <c r="B353" s="2445"/>
      <c r="C353" s="2445"/>
      <c r="D353" s="2445"/>
      <c r="E353" s="2445"/>
      <c r="F353" s="2445"/>
      <c r="G353" s="2445"/>
      <c r="H353" s="2445"/>
      <c r="I353" s="2445"/>
      <c r="J353" s="2445"/>
      <c r="K353" s="2445"/>
      <c r="L353" s="2445"/>
      <c r="M353" s="2445"/>
      <c r="N353" s="2445"/>
    </row>
    <row r="354" spans="1:14">
      <c r="A354" s="2445"/>
      <c r="B354" s="2445"/>
      <c r="C354" s="2445"/>
      <c r="D354" s="2445"/>
      <c r="E354" s="2445"/>
      <c r="F354" s="2445"/>
      <c r="G354" s="2445"/>
      <c r="H354" s="2445"/>
      <c r="I354" s="2445"/>
      <c r="J354" s="2445"/>
      <c r="K354" s="2445"/>
      <c r="L354" s="2445"/>
      <c r="M354" s="2445"/>
      <c r="N354" s="2445"/>
    </row>
    <row r="355" spans="1:14">
      <c r="A355" s="2445"/>
      <c r="B355" s="2445"/>
      <c r="C355" s="2445"/>
      <c r="D355" s="2445"/>
      <c r="E355" s="2445"/>
      <c r="F355" s="2445"/>
      <c r="G355" s="2445"/>
      <c r="H355" s="2445"/>
      <c r="I355" s="2445"/>
      <c r="J355" s="2445"/>
      <c r="K355" s="2445"/>
      <c r="L355" s="2445"/>
      <c r="M355" s="2445"/>
      <c r="N355" s="2445"/>
    </row>
    <row r="356" spans="1:14">
      <c r="A356" s="2445"/>
      <c r="B356" s="2445"/>
      <c r="C356" s="2445"/>
      <c r="D356" s="2445"/>
      <c r="E356" s="2445"/>
      <c r="F356" s="2445"/>
      <c r="G356" s="2445"/>
      <c r="H356" s="2445"/>
      <c r="I356" s="2445"/>
      <c r="J356" s="2445"/>
      <c r="K356" s="2445"/>
      <c r="L356" s="2445"/>
      <c r="M356" s="2445"/>
      <c r="N356" s="2445"/>
    </row>
    <row r="357" spans="1:14">
      <c r="A357" s="2445"/>
      <c r="B357" s="2445"/>
      <c r="C357" s="2445"/>
      <c r="D357" s="2445"/>
      <c r="E357" s="2445"/>
      <c r="F357" s="2445"/>
      <c r="G357" s="2445"/>
      <c r="H357" s="2445"/>
      <c r="I357" s="2445"/>
      <c r="J357" s="2445"/>
      <c r="K357" s="2445"/>
      <c r="L357" s="2445"/>
      <c r="M357" s="2445"/>
      <c r="N357" s="2445"/>
    </row>
    <row r="358" spans="1:14">
      <c r="A358" s="2445"/>
      <c r="B358" s="2445"/>
      <c r="C358" s="2445"/>
      <c r="D358" s="2445"/>
      <c r="E358" s="2445"/>
      <c r="F358" s="2445"/>
      <c r="G358" s="2445"/>
      <c r="H358" s="2445"/>
      <c r="I358" s="2445"/>
      <c r="J358" s="2445"/>
      <c r="K358" s="2445"/>
      <c r="L358" s="2445"/>
      <c r="M358" s="2445"/>
      <c r="N358" s="2445"/>
    </row>
    <row r="359" spans="1:14">
      <c r="A359" s="2445"/>
      <c r="B359" s="2445"/>
      <c r="C359" s="2445"/>
      <c r="D359" s="2445"/>
      <c r="E359" s="2445"/>
      <c r="F359" s="2445"/>
      <c r="G359" s="2445"/>
      <c r="H359" s="2445"/>
      <c r="I359" s="2445"/>
      <c r="J359" s="2445"/>
      <c r="K359" s="2445"/>
      <c r="L359" s="2445"/>
      <c r="M359" s="2445"/>
      <c r="N359" s="2445"/>
    </row>
    <row r="360" spans="1:14">
      <c r="A360" s="2445"/>
      <c r="B360" s="2445"/>
      <c r="C360" s="2445"/>
      <c r="D360" s="2445"/>
      <c r="E360" s="2445"/>
      <c r="F360" s="2445"/>
      <c r="G360" s="2445"/>
      <c r="H360" s="2445"/>
      <c r="I360" s="2445"/>
      <c r="J360" s="2445"/>
      <c r="K360" s="2445"/>
      <c r="L360" s="2445"/>
      <c r="M360" s="2445"/>
      <c r="N360" s="2445"/>
    </row>
    <row r="361" spans="1:14">
      <c r="A361" s="2445"/>
      <c r="B361" s="2445"/>
      <c r="C361" s="2445"/>
      <c r="D361" s="2445"/>
      <c r="E361" s="2445"/>
      <c r="F361" s="2445"/>
      <c r="G361" s="2445"/>
      <c r="H361" s="2445"/>
      <c r="I361" s="2445"/>
      <c r="J361" s="2445"/>
      <c r="K361" s="2445"/>
      <c r="L361" s="2445"/>
      <c r="M361" s="2445"/>
      <c r="N361" s="2445"/>
    </row>
    <row r="362" spans="1:14">
      <c r="A362" s="2445"/>
      <c r="B362" s="2445"/>
      <c r="C362" s="2445"/>
      <c r="D362" s="2445"/>
      <c r="E362" s="2445"/>
      <c r="F362" s="2445"/>
      <c r="G362" s="2445"/>
      <c r="H362" s="2445"/>
      <c r="I362" s="2445"/>
      <c r="J362" s="2445"/>
      <c r="K362" s="2445"/>
      <c r="L362" s="2445"/>
      <c r="M362" s="2445"/>
      <c r="N362" s="2445"/>
    </row>
    <row r="363" spans="1:14">
      <c r="A363" s="2445"/>
      <c r="B363" s="2445"/>
      <c r="C363" s="2445"/>
      <c r="D363" s="2445"/>
      <c r="E363" s="2445"/>
      <c r="F363" s="2445"/>
      <c r="G363" s="2445"/>
      <c r="H363" s="2445"/>
      <c r="I363" s="2445"/>
      <c r="J363" s="2445"/>
      <c r="K363" s="2445"/>
      <c r="L363" s="2445"/>
      <c r="M363" s="2445"/>
      <c r="N363" s="2445"/>
    </row>
    <row r="364" spans="1:14">
      <c r="A364" s="2445"/>
      <c r="B364" s="2445"/>
      <c r="C364" s="2445"/>
      <c r="D364" s="2445"/>
      <c r="E364" s="2445"/>
      <c r="F364" s="2445"/>
      <c r="G364" s="2445"/>
      <c r="H364" s="2445"/>
      <c r="I364" s="2445"/>
      <c r="J364" s="2445"/>
      <c r="K364" s="2445"/>
      <c r="L364" s="2445"/>
      <c r="M364" s="2445"/>
      <c r="N364" s="2445"/>
    </row>
    <row r="365" spans="1:14">
      <c r="A365" s="2445"/>
      <c r="B365" s="2445"/>
      <c r="C365" s="2445"/>
      <c r="D365" s="2445"/>
      <c r="E365" s="2445"/>
      <c r="F365" s="2445"/>
      <c r="G365" s="2445"/>
      <c r="H365" s="2445"/>
      <c r="I365" s="2445"/>
      <c r="J365" s="2445"/>
      <c r="K365" s="2445"/>
      <c r="L365" s="2445"/>
      <c r="M365" s="2445"/>
      <c r="N365" s="2445"/>
    </row>
    <row r="366" spans="1:14">
      <c r="A366" s="2445"/>
      <c r="B366" s="2445"/>
      <c r="C366" s="2445"/>
      <c r="D366" s="2445"/>
      <c r="E366" s="2445"/>
      <c r="F366" s="2445"/>
      <c r="G366" s="2445"/>
      <c r="H366" s="2445"/>
      <c r="I366" s="2445"/>
      <c r="J366" s="2445"/>
      <c r="K366" s="2445"/>
      <c r="L366" s="2445"/>
      <c r="M366" s="2445"/>
      <c r="N366" s="2445"/>
    </row>
    <row r="367" spans="1:14">
      <c r="A367" s="2445"/>
      <c r="B367" s="2445"/>
      <c r="C367" s="2445"/>
      <c r="D367" s="2445"/>
      <c r="E367" s="2445"/>
      <c r="F367" s="2445"/>
      <c r="G367" s="2445"/>
      <c r="H367" s="2445"/>
      <c r="I367" s="2445"/>
      <c r="J367" s="2445"/>
      <c r="K367" s="2445"/>
      <c r="L367" s="2445"/>
      <c r="M367" s="2445"/>
      <c r="N367" s="2445"/>
    </row>
    <row r="368" spans="1:14">
      <c r="A368" s="2445"/>
      <c r="B368" s="2445"/>
      <c r="C368" s="2445"/>
      <c r="D368" s="2445"/>
      <c r="E368" s="2445"/>
      <c r="F368" s="2445"/>
      <c r="G368" s="2445"/>
      <c r="H368" s="2445"/>
      <c r="I368" s="2445"/>
      <c r="J368" s="2445"/>
      <c r="K368" s="2445"/>
      <c r="L368" s="2445"/>
      <c r="M368" s="2445"/>
      <c r="N368" s="2445"/>
    </row>
    <row r="369" spans="1:14">
      <c r="A369" s="2445"/>
      <c r="B369" s="2445"/>
      <c r="C369" s="2445"/>
      <c r="D369" s="2445"/>
      <c r="E369" s="2445"/>
      <c r="F369" s="2445"/>
      <c r="G369" s="2445"/>
      <c r="H369" s="2445"/>
      <c r="I369" s="2445"/>
      <c r="J369" s="2445"/>
      <c r="K369" s="2445"/>
      <c r="L369" s="2445"/>
      <c r="M369" s="2445"/>
      <c r="N369" s="2445"/>
    </row>
    <row r="370" spans="1:14">
      <c r="A370" s="2445"/>
      <c r="B370" s="2445"/>
      <c r="C370" s="2445"/>
      <c r="D370" s="2445"/>
      <c r="E370" s="2445"/>
      <c r="F370" s="2445"/>
      <c r="G370" s="2445"/>
      <c r="H370" s="2445"/>
      <c r="I370" s="2445"/>
      <c r="J370" s="2445"/>
      <c r="K370" s="2445"/>
      <c r="L370" s="2445"/>
      <c r="M370" s="2445"/>
      <c r="N370" s="2445"/>
    </row>
    <row r="371" spans="1:14">
      <c r="A371" s="2445"/>
      <c r="B371" s="2445"/>
      <c r="C371" s="2445"/>
      <c r="D371" s="2445"/>
      <c r="E371" s="2445"/>
      <c r="F371" s="2445"/>
      <c r="G371" s="2445"/>
      <c r="H371" s="2445"/>
      <c r="I371" s="2445"/>
      <c r="J371" s="2445"/>
      <c r="K371" s="2445"/>
      <c r="L371" s="2445"/>
      <c r="M371" s="2445"/>
      <c r="N371" s="2445"/>
    </row>
    <row r="372" spans="1:14">
      <c r="A372" s="2445"/>
      <c r="B372" s="2445"/>
      <c r="C372" s="2445"/>
      <c r="D372" s="2445"/>
      <c r="E372" s="2445"/>
      <c r="F372" s="2445"/>
      <c r="G372" s="2445"/>
      <c r="H372" s="2445"/>
      <c r="I372" s="2445"/>
      <c r="J372" s="2445"/>
      <c r="K372" s="2445"/>
      <c r="L372" s="2445"/>
      <c r="M372" s="2445"/>
      <c r="N372" s="2445"/>
    </row>
    <row r="373" spans="1:14">
      <c r="A373" s="2445"/>
      <c r="B373" s="2445"/>
      <c r="C373" s="2445"/>
      <c r="D373" s="2445"/>
      <c r="E373" s="2445"/>
      <c r="F373" s="2445"/>
      <c r="G373" s="2445"/>
      <c r="H373" s="2445"/>
      <c r="I373" s="2445"/>
      <c r="J373" s="2445"/>
      <c r="K373" s="2445"/>
      <c r="L373" s="2445"/>
      <c r="M373" s="2445"/>
      <c r="N373" s="2445"/>
    </row>
    <row r="374" spans="1:14">
      <c r="A374" s="2445"/>
      <c r="B374" s="2445"/>
      <c r="C374" s="2445"/>
      <c r="D374" s="2445"/>
      <c r="E374" s="2445"/>
      <c r="F374" s="2445"/>
      <c r="G374" s="2445"/>
      <c r="H374" s="2445"/>
      <c r="I374" s="2445"/>
      <c r="J374" s="2445"/>
      <c r="K374" s="2445"/>
      <c r="L374" s="2445"/>
      <c r="M374" s="2445"/>
      <c r="N374" s="2445"/>
    </row>
    <row r="375" spans="1:14">
      <c r="A375" s="2445"/>
      <c r="B375" s="2445"/>
      <c r="C375" s="2445"/>
      <c r="D375" s="2445"/>
      <c r="E375" s="2445"/>
      <c r="F375" s="2445"/>
      <c r="G375" s="2445"/>
      <c r="H375" s="2445"/>
      <c r="I375" s="2445"/>
      <c r="J375" s="2445"/>
      <c r="K375" s="2445"/>
      <c r="L375" s="2445"/>
      <c r="M375" s="2445"/>
      <c r="N375" s="2445"/>
    </row>
    <row r="376" spans="1:14">
      <c r="A376" s="2445"/>
      <c r="B376" s="2445"/>
      <c r="C376" s="2445"/>
      <c r="D376" s="2445"/>
      <c r="E376" s="2445"/>
      <c r="F376" s="2445"/>
      <c r="G376" s="2445"/>
      <c r="H376" s="2445"/>
      <c r="I376" s="2445"/>
      <c r="J376" s="2445"/>
      <c r="K376" s="2445"/>
      <c r="L376" s="2445"/>
      <c r="M376" s="2445"/>
      <c r="N376" s="2445"/>
    </row>
    <row r="377" spans="1:14">
      <c r="A377" s="2445"/>
      <c r="B377" s="2445"/>
      <c r="C377" s="2445"/>
      <c r="D377" s="2445"/>
      <c r="E377" s="2445"/>
      <c r="F377" s="2445"/>
      <c r="G377" s="2445"/>
      <c r="H377" s="2445"/>
      <c r="I377" s="2445"/>
      <c r="J377" s="2445"/>
      <c r="K377" s="2445"/>
      <c r="L377" s="2445"/>
      <c r="M377" s="2445"/>
      <c r="N377" s="2445"/>
    </row>
    <row r="378" spans="1:14">
      <c r="A378" s="2445"/>
      <c r="B378" s="2445"/>
      <c r="C378" s="2445"/>
      <c r="D378" s="2445"/>
      <c r="E378" s="2445"/>
      <c r="F378" s="2445"/>
      <c r="G378" s="2445"/>
      <c r="H378" s="2445"/>
      <c r="I378" s="2445"/>
      <c r="J378" s="2445"/>
      <c r="K378" s="2445"/>
      <c r="L378" s="2445"/>
      <c r="M378" s="2445"/>
      <c r="N378" s="2445"/>
    </row>
    <row r="379" spans="1:14">
      <c r="A379" s="2445"/>
      <c r="B379" s="2445"/>
      <c r="C379" s="2445"/>
      <c r="D379" s="2445"/>
      <c r="E379" s="2445"/>
      <c r="F379" s="2445"/>
      <c r="G379" s="2445"/>
      <c r="H379" s="2445"/>
      <c r="I379" s="2445"/>
      <c r="J379" s="2445"/>
      <c r="K379" s="2445"/>
      <c r="L379" s="2445"/>
      <c r="M379" s="2445"/>
      <c r="N379" s="2445"/>
    </row>
    <row r="380" spans="1:14">
      <c r="A380" s="2445"/>
      <c r="B380" s="2445"/>
      <c r="C380" s="2445"/>
      <c r="D380" s="2445"/>
      <c r="E380" s="2445"/>
      <c r="F380" s="2445"/>
      <c r="G380" s="2445"/>
      <c r="H380" s="2445"/>
      <c r="I380" s="2445"/>
      <c r="J380" s="2445"/>
      <c r="K380" s="2445"/>
      <c r="L380" s="2445"/>
      <c r="M380" s="2445"/>
      <c r="N380" s="2445"/>
    </row>
    <row r="381" spans="1:14">
      <c r="A381" s="2445"/>
      <c r="B381" s="2445"/>
      <c r="C381" s="2445"/>
      <c r="D381" s="2445"/>
      <c r="E381" s="2445"/>
      <c r="F381" s="2445"/>
      <c r="G381" s="2445"/>
      <c r="H381" s="2445"/>
      <c r="I381" s="2445"/>
      <c r="J381" s="2445"/>
      <c r="K381" s="2445"/>
      <c r="L381" s="2445"/>
      <c r="M381" s="2445"/>
      <c r="N381" s="2445"/>
    </row>
    <row r="382" spans="1:14">
      <c r="A382" s="2445"/>
      <c r="B382" s="2445"/>
      <c r="C382" s="2445"/>
      <c r="D382" s="2445"/>
      <c r="E382" s="2445"/>
      <c r="F382" s="2445"/>
      <c r="G382" s="2445"/>
      <c r="H382" s="2445"/>
      <c r="I382" s="2445"/>
      <c r="J382" s="2445"/>
      <c r="K382" s="2445"/>
      <c r="L382" s="2445"/>
      <c r="M382" s="2445"/>
      <c r="N382" s="2445"/>
    </row>
    <row r="383" spans="1:14">
      <c r="A383" s="2445"/>
      <c r="B383" s="2445"/>
      <c r="C383" s="2445"/>
      <c r="D383" s="2445"/>
      <c r="E383" s="2445"/>
      <c r="F383" s="2445"/>
      <c r="G383" s="2445"/>
      <c r="H383" s="2445"/>
      <c r="I383" s="2445"/>
      <c r="J383" s="2445"/>
      <c r="K383" s="2445"/>
      <c r="L383" s="2445"/>
      <c r="M383" s="2445"/>
      <c r="N383" s="2445"/>
    </row>
    <row r="384" spans="1:14">
      <c r="A384" s="2445"/>
      <c r="B384" s="2445"/>
      <c r="C384" s="2445"/>
      <c r="D384" s="2445"/>
      <c r="E384" s="2445"/>
      <c r="F384" s="2445"/>
      <c r="G384" s="2445"/>
      <c r="H384" s="2445"/>
      <c r="I384" s="2445"/>
      <c r="J384" s="2445"/>
      <c r="K384" s="2445"/>
      <c r="L384" s="2445"/>
      <c r="M384" s="2445"/>
      <c r="N384" s="2445"/>
    </row>
    <row r="385" spans="1:14">
      <c r="A385" s="2445"/>
      <c r="B385" s="2445"/>
      <c r="C385" s="2445"/>
      <c r="D385" s="2445"/>
      <c r="E385" s="2445"/>
      <c r="F385" s="2445"/>
      <c r="G385" s="2445"/>
      <c r="H385" s="2445"/>
      <c r="I385" s="2445"/>
      <c r="J385" s="2445"/>
      <c r="K385" s="2445"/>
      <c r="L385" s="2445"/>
      <c r="M385" s="2445"/>
      <c r="N385" s="2445"/>
    </row>
    <row r="386" spans="1:14">
      <c r="A386" s="2445"/>
      <c r="B386" s="2445"/>
      <c r="C386" s="2445"/>
      <c r="D386" s="2445"/>
      <c r="E386" s="2445"/>
      <c r="F386" s="2445"/>
      <c r="G386" s="2445"/>
      <c r="H386" s="2445"/>
      <c r="I386" s="2445"/>
      <c r="J386" s="2445"/>
      <c r="K386" s="2445"/>
      <c r="L386" s="2445"/>
      <c r="M386" s="2445"/>
      <c r="N386" s="2445"/>
    </row>
    <row r="387" spans="1:14">
      <c r="A387" s="2445"/>
      <c r="B387" s="2445"/>
      <c r="C387" s="2445"/>
      <c r="D387" s="2445"/>
      <c r="E387" s="2445"/>
      <c r="F387" s="2445"/>
      <c r="G387" s="2445"/>
      <c r="H387" s="2445"/>
      <c r="I387" s="2445"/>
      <c r="J387" s="2445"/>
      <c r="K387" s="2445"/>
      <c r="L387" s="2445"/>
      <c r="M387" s="2445"/>
      <c r="N387" s="2445"/>
    </row>
    <row r="388" spans="1:14">
      <c r="A388" s="2445"/>
      <c r="B388" s="2445"/>
      <c r="C388" s="2445"/>
      <c r="D388" s="2445"/>
      <c r="E388" s="2445"/>
      <c r="F388" s="2445"/>
      <c r="G388" s="2445"/>
      <c r="H388" s="2445"/>
      <c r="I388" s="2445"/>
      <c r="J388" s="2445"/>
      <c r="K388" s="2445"/>
      <c r="L388" s="2445"/>
      <c r="M388" s="2445"/>
      <c r="N388" s="2445"/>
    </row>
    <row r="389" spans="1:14">
      <c r="A389" s="2445"/>
      <c r="B389" s="2445"/>
      <c r="C389" s="2445"/>
      <c r="D389" s="2445"/>
      <c r="E389" s="2445"/>
      <c r="F389" s="2445"/>
      <c r="G389" s="2445"/>
      <c r="H389" s="2445"/>
      <c r="I389" s="2445"/>
      <c r="J389" s="2445"/>
      <c r="K389" s="2445"/>
      <c r="L389" s="2445"/>
      <c r="M389" s="2445"/>
      <c r="N389" s="2445"/>
    </row>
    <row r="390" spans="1:14">
      <c r="A390" s="2445"/>
      <c r="B390" s="2445"/>
      <c r="C390" s="2445"/>
      <c r="D390" s="2445"/>
      <c r="E390" s="2445"/>
      <c r="F390" s="2445"/>
      <c r="G390" s="2445"/>
      <c r="H390" s="2445"/>
      <c r="I390" s="2445"/>
      <c r="J390" s="2445"/>
      <c r="K390" s="2445"/>
      <c r="L390" s="2445"/>
      <c r="M390" s="2445"/>
      <c r="N390" s="2445"/>
    </row>
    <row r="391" spans="1:14">
      <c r="A391" s="2445"/>
      <c r="B391" s="2445"/>
      <c r="C391" s="2445"/>
      <c r="D391" s="2445"/>
      <c r="E391" s="2445"/>
      <c r="F391" s="2445"/>
      <c r="G391" s="2445"/>
      <c r="H391" s="2445"/>
      <c r="I391" s="2445"/>
      <c r="J391" s="2445"/>
      <c r="K391" s="2445"/>
      <c r="L391" s="2445"/>
      <c r="M391" s="2445"/>
      <c r="N391" s="2445"/>
    </row>
    <row r="392" spans="1:14">
      <c r="A392" s="2445"/>
      <c r="B392" s="2445"/>
      <c r="C392" s="2445"/>
      <c r="D392" s="2445"/>
      <c r="E392" s="2445"/>
      <c r="F392" s="2445"/>
      <c r="G392" s="2445"/>
      <c r="H392" s="2445"/>
      <c r="I392" s="2445"/>
      <c r="J392" s="2445"/>
      <c r="K392" s="2445"/>
      <c r="L392" s="2445"/>
      <c r="M392" s="2445"/>
      <c r="N392" s="2445"/>
    </row>
    <row r="393" spans="1:14">
      <c r="A393" s="2445"/>
      <c r="B393" s="2445"/>
      <c r="C393" s="2445"/>
      <c r="D393" s="2445"/>
      <c r="E393" s="2445"/>
      <c r="F393" s="2445"/>
      <c r="G393" s="2445"/>
      <c r="H393" s="2445"/>
      <c r="I393" s="2445"/>
      <c r="J393" s="2445"/>
      <c r="K393" s="2445"/>
      <c r="L393" s="2445"/>
      <c r="M393" s="2445"/>
      <c r="N393" s="2445"/>
    </row>
    <row r="394" spans="1:14">
      <c r="A394" s="2445"/>
      <c r="B394" s="2445"/>
      <c r="C394" s="2445"/>
      <c r="D394" s="2445"/>
      <c r="E394" s="2445"/>
      <c r="F394" s="2445"/>
      <c r="G394" s="2445"/>
      <c r="H394" s="2445"/>
      <c r="I394" s="2445"/>
      <c r="J394" s="2445"/>
      <c r="K394" s="2445"/>
      <c r="L394" s="2445"/>
      <c r="M394" s="2445"/>
      <c r="N394" s="2445"/>
    </row>
    <row r="395" spans="1:14">
      <c r="A395" s="2445"/>
      <c r="B395" s="2445"/>
      <c r="C395" s="2445"/>
      <c r="D395" s="2445"/>
      <c r="E395" s="2445"/>
      <c r="F395" s="2445"/>
      <c r="G395" s="2445"/>
      <c r="H395" s="2445"/>
      <c r="I395" s="2445"/>
      <c r="J395" s="2445"/>
      <c r="K395" s="2445"/>
      <c r="L395" s="2445"/>
      <c r="M395" s="2445"/>
      <c r="N395" s="2445"/>
    </row>
    <row r="396" spans="1:14">
      <c r="A396" s="2445"/>
      <c r="B396" s="2445"/>
      <c r="C396" s="2445"/>
      <c r="D396" s="2445"/>
      <c r="E396" s="2445"/>
      <c r="F396" s="2445"/>
      <c r="G396" s="2445"/>
      <c r="H396" s="2445"/>
      <c r="I396" s="2445"/>
      <c r="J396" s="2445"/>
      <c r="K396" s="2445"/>
      <c r="L396" s="2445"/>
      <c r="M396" s="2445"/>
      <c r="N396" s="2445"/>
    </row>
    <row r="397" spans="1:14">
      <c r="A397" s="2445"/>
      <c r="B397" s="2445"/>
      <c r="C397" s="2445"/>
      <c r="D397" s="2445"/>
      <c r="E397" s="2445"/>
      <c r="F397" s="2445"/>
      <c r="G397" s="2445"/>
      <c r="H397" s="2445"/>
      <c r="I397" s="2445"/>
      <c r="J397" s="2445"/>
      <c r="K397" s="2445"/>
      <c r="L397" s="2445"/>
      <c r="M397" s="2445"/>
      <c r="N397" s="2445"/>
    </row>
    <row r="398" spans="1:14">
      <c r="A398" s="2445"/>
      <c r="B398" s="2445"/>
      <c r="C398" s="2445"/>
      <c r="D398" s="2445"/>
      <c r="E398" s="2445"/>
      <c r="F398" s="2445"/>
      <c r="G398" s="2445"/>
      <c r="H398" s="2445"/>
      <c r="I398" s="2445"/>
      <c r="J398" s="2445"/>
      <c r="K398" s="2445"/>
      <c r="L398" s="2445"/>
      <c r="M398" s="2445"/>
      <c r="N398" s="2445"/>
    </row>
    <row r="399" spans="1:14">
      <c r="A399" s="2445"/>
      <c r="B399" s="2445"/>
      <c r="C399" s="2445"/>
      <c r="D399" s="2445"/>
      <c r="E399" s="2445"/>
      <c r="F399" s="2445"/>
      <c r="G399" s="2445"/>
      <c r="H399" s="2445"/>
      <c r="I399" s="2445"/>
      <c r="J399" s="2445"/>
      <c r="K399" s="2445"/>
      <c r="L399" s="2445"/>
      <c r="M399" s="2445"/>
      <c r="N399" s="2445"/>
    </row>
    <row r="400" spans="1:14">
      <c r="A400" s="2445"/>
      <c r="B400" s="2445"/>
      <c r="C400" s="2445"/>
      <c r="D400" s="2445"/>
      <c r="E400" s="2445"/>
      <c r="F400" s="2445"/>
      <c r="G400" s="2445"/>
      <c r="H400" s="2445"/>
      <c r="I400" s="2445"/>
      <c r="J400" s="2445"/>
      <c r="K400" s="2445"/>
      <c r="L400" s="2445"/>
      <c r="M400" s="2445"/>
      <c r="N400" s="2445"/>
    </row>
    <row r="401" spans="1:14">
      <c r="A401" s="2445"/>
      <c r="B401" s="2445"/>
      <c r="C401" s="2445"/>
      <c r="D401" s="2445"/>
      <c r="E401" s="2445"/>
      <c r="F401" s="2445"/>
      <c r="G401" s="2445"/>
      <c r="H401" s="2445"/>
      <c r="I401" s="2445"/>
      <c r="J401" s="2445"/>
      <c r="K401" s="2445"/>
      <c r="L401" s="2445"/>
      <c r="M401" s="2445"/>
      <c r="N401" s="2445"/>
    </row>
    <row r="402" spans="1:14">
      <c r="A402" s="2445"/>
      <c r="B402" s="2445"/>
      <c r="C402" s="2445"/>
      <c r="D402" s="2445"/>
      <c r="E402" s="2445"/>
      <c r="F402" s="2445"/>
      <c r="G402" s="2445"/>
      <c r="H402" s="2445"/>
      <c r="I402" s="2445"/>
      <c r="J402" s="2445"/>
      <c r="K402" s="2445"/>
      <c r="L402" s="2445"/>
      <c r="M402" s="2445"/>
      <c r="N402" s="2445"/>
    </row>
    <row r="403" spans="1:14">
      <c r="A403" s="2445"/>
      <c r="B403" s="2445"/>
      <c r="C403" s="2445"/>
      <c r="D403" s="2445"/>
      <c r="E403" s="2445"/>
      <c r="F403" s="2445"/>
      <c r="G403" s="2445"/>
      <c r="H403" s="2445"/>
      <c r="I403" s="2445"/>
      <c r="J403" s="2445"/>
      <c r="K403" s="2445"/>
      <c r="L403" s="2445"/>
      <c r="M403" s="2445"/>
      <c r="N403" s="2445"/>
    </row>
    <row r="404" spans="1:14">
      <c r="A404" s="2445"/>
      <c r="B404" s="2445"/>
      <c r="C404" s="2445"/>
      <c r="D404" s="2445"/>
      <c r="E404" s="2445"/>
      <c r="F404" s="2445"/>
      <c r="G404" s="2445"/>
      <c r="H404" s="2445"/>
      <c r="I404" s="2445"/>
      <c r="J404" s="2445"/>
      <c r="K404" s="2445"/>
      <c r="L404" s="2445"/>
      <c r="M404" s="2445"/>
      <c r="N404" s="2445"/>
    </row>
    <row r="405" spans="1:14">
      <c r="A405" s="2445"/>
      <c r="B405" s="2445"/>
      <c r="C405" s="2445"/>
      <c r="D405" s="2445"/>
      <c r="E405" s="2445"/>
      <c r="F405" s="2445"/>
      <c r="G405" s="2445"/>
      <c r="H405" s="2445"/>
      <c r="I405" s="2445"/>
      <c r="J405" s="2445"/>
      <c r="K405" s="2445"/>
      <c r="L405" s="2445"/>
      <c r="M405" s="2445"/>
      <c r="N405" s="2445"/>
    </row>
    <row r="406" spans="1:14">
      <c r="A406" s="2445"/>
      <c r="B406" s="2445"/>
      <c r="C406" s="2445"/>
      <c r="D406" s="2445"/>
      <c r="E406" s="2445"/>
      <c r="F406" s="2445"/>
      <c r="G406" s="2445"/>
      <c r="H406" s="2445"/>
      <c r="I406" s="2445"/>
      <c r="J406" s="2445"/>
      <c r="K406" s="2445"/>
      <c r="L406" s="2445"/>
      <c r="M406" s="2445"/>
      <c r="N406" s="2445"/>
    </row>
    <row r="407" spans="1:14">
      <c r="A407" s="2445"/>
      <c r="B407" s="2445"/>
      <c r="C407" s="2445"/>
      <c r="D407" s="2445"/>
      <c r="E407" s="2445"/>
      <c r="F407" s="2445"/>
      <c r="G407" s="2445"/>
      <c r="H407" s="2445"/>
      <c r="I407" s="2445"/>
      <c r="J407" s="2445"/>
      <c r="K407" s="2445"/>
      <c r="L407" s="2445"/>
      <c r="M407" s="2445"/>
      <c r="N407" s="2445"/>
    </row>
    <row r="408" spans="1:14">
      <c r="A408" s="2445"/>
      <c r="B408" s="2445"/>
      <c r="C408" s="2445"/>
      <c r="D408" s="2445"/>
      <c r="E408" s="2445"/>
      <c r="F408" s="2445"/>
      <c r="G408" s="2445"/>
      <c r="H408" s="2445"/>
      <c r="I408" s="2445"/>
      <c r="J408" s="2445"/>
      <c r="K408" s="2445"/>
      <c r="L408" s="2445"/>
      <c r="M408" s="2445"/>
      <c r="N408" s="2445"/>
    </row>
    <row r="409" spans="1:14">
      <c r="A409" s="2445"/>
      <c r="B409" s="2445"/>
      <c r="C409" s="2445"/>
      <c r="D409" s="2445"/>
      <c r="E409" s="2445"/>
      <c r="F409" s="2445"/>
      <c r="G409" s="2445"/>
      <c r="H409" s="2445"/>
      <c r="I409" s="2445"/>
      <c r="J409" s="2445"/>
      <c r="K409" s="2445"/>
      <c r="L409" s="2445"/>
      <c r="M409" s="2445"/>
      <c r="N409" s="2445"/>
    </row>
    <row r="410" spans="1:14">
      <c r="A410" s="2445"/>
      <c r="B410" s="2445"/>
      <c r="C410" s="2445"/>
      <c r="D410" s="2445"/>
      <c r="E410" s="2445"/>
      <c r="F410" s="2445"/>
      <c r="G410" s="2445"/>
      <c r="H410" s="2445"/>
      <c r="I410" s="2445"/>
      <c r="J410" s="2445"/>
      <c r="K410" s="2445"/>
      <c r="L410" s="2445"/>
      <c r="M410" s="2445"/>
      <c r="N410" s="2445"/>
    </row>
    <row r="411" spans="1:14">
      <c r="A411" s="2445"/>
      <c r="B411" s="2445"/>
      <c r="C411" s="2445"/>
      <c r="D411" s="2445"/>
      <c r="E411" s="2445"/>
      <c r="F411" s="2445"/>
      <c r="G411" s="2445"/>
      <c r="H411" s="2445"/>
      <c r="I411" s="2445"/>
      <c r="J411" s="2445"/>
      <c r="K411" s="2445"/>
      <c r="L411" s="2445"/>
      <c r="M411" s="2445"/>
      <c r="N411" s="2445"/>
    </row>
    <row r="412" spans="1:14">
      <c r="A412" s="2445"/>
      <c r="B412" s="2445"/>
      <c r="C412" s="2445"/>
      <c r="D412" s="2445"/>
      <c r="E412" s="2445"/>
      <c r="F412" s="2445"/>
      <c r="G412" s="2445"/>
      <c r="H412" s="2445"/>
      <c r="I412" s="2445"/>
      <c r="J412" s="2445"/>
      <c r="K412" s="2445"/>
      <c r="L412" s="2445"/>
      <c r="M412" s="2445"/>
      <c r="N412" s="2445"/>
    </row>
    <row r="413" spans="1:14">
      <c r="A413" s="2445"/>
      <c r="B413" s="2445"/>
      <c r="C413" s="2445"/>
      <c r="D413" s="2445"/>
      <c r="E413" s="2445"/>
      <c r="F413" s="2445"/>
      <c r="G413" s="2445"/>
      <c r="H413" s="2445"/>
      <c r="I413" s="2445"/>
      <c r="J413" s="2445"/>
      <c r="K413" s="2445"/>
      <c r="L413" s="2445"/>
      <c r="M413" s="2445"/>
      <c r="N413" s="2445"/>
    </row>
    <row r="414" spans="1:14">
      <c r="A414" s="2445"/>
      <c r="B414" s="2445"/>
      <c r="C414" s="2445"/>
      <c r="D414" s="2445"/>
      <c r="E414" s="2445"/>
      <c r="F414" s="2445"/>
      <c r="G414" s="2445"/>
      <c r="H414" s="2445"/>
      <c r="I414" s="2445"/>
      <c r="J414" s="2445"/>
      <c r="K414" s="2445"/>
      <c r="L414" s="2445"/>
      <c r="M414" s="2445"/>
      <c r="N414" s="2445"/>
    </row>
    <row r="415" spans="1:14">
      <c r="A415" s="2445"/>
      <c r="B415" s="2445"/>
      <c r="C415" s="2445"/>
      <c r="D415" s="2445"/>
      <c r="E415" s="2445"/>
      <c r="F415" s="2445"/>
      <c r="G415" s="2445"/>
      <c r="H415" s="2445"/>
      <c r="I415" s="2445"/>
      <c r="J415" s="2445"/>
      <c r="K415" s="2445"/>
      <c r="L415" s="2445"/>
      <c r="M415" s="2445"/>
      <c r="N415" s="2445"/>
    </row>
    <row r="416" spans="1:14">
      <c r="A416" s="2445"/>
      <c r="B416" s="2445"/>
      <c r="C416" s="2445"/>
      <c r="D416" s="2445"/>
      <c r="E416" s="2445"/>
      <c r="F416" s="2445"/>
      <c r="G416" s="2445"/>
      <c r="H416" s="2445"/>
      <c r="I416" s="2445"/>
      <c r="J416" s="2445"/>
      <c r="K416" s="2445"/>
      <c r="L416" s="2445"/>
      <c r="M416" s="2445"/>
      <c r="N416" s="2445"/>
    </row>
    <row r="417" spans="1:14">
      <c r="A417" s="2445"/>
      <c r="B417" s="2445"/>
      <c r="C417" s="2445"/>
      <c r="D417" s="2445"/>
      <c r="E417" s="2445"/>
      <c r="F417" s="2445"/>
      <c r="G417" s="2445"/>
      <c r="H417" s="2445"/>
      <c r="I417" s="2445"/>
      <c r="J417" s="2445"/>
      <c r="K417" s="2445"/>
      <c r="L417" s="2445"/>
      <c r="M417" s="2445"/>
      <c r="N417" s="2445"/>
    </row>
    <row r="418" spans="1:14">
      <c r="A418" s="2445"/>
      <c r="B418" s="2445"/>
      <c r="C418" s="2445"/>
      <c r="D418" s="2445"/>
      <c r="E418" s="2445"/>
      <c r="F418" s="2445"/>
      <c r="G418" s="2445"/>
      <c r="H418" s="2445"/>
      <c r="I418" s="2445"/>
      <c r="J418" s="2445"/>
      <c r="K418" s="2445"/>
      <c r="L418" s="2445"/>
      <c r="M418" s="2445"/>
      <c r="N418" s="2445"/>
    </row>
    <row r="419" spans="1:14">
      <c r="A419" s="2445"/>
      <c r="B419" s="2445"/>
      <c r="C419" s="2445"/>
      <c r="D419" s="2445"/>
      <c r="E419" s="2445"/>
      <c r="F419" s="2445"/>
      <c r="G419" s="2445"/>
      <c r="H419" s="2445"/>
      <c r="I419" s="2445"/>
      <c r="J419" s="2445"/>
      <c r="K419" s="2445"/>
      <c r="L419" s="2445"/>
      <c r="M419" s="2445"/>
      <c r="N419" s="2445"/>
    </row>
    <row r="420" spans="1:14">
      <c r="A420" s="2445"/>
      <c r="B420" s="2445"/>
      <c r="C420" s="2445"/>
      <c r="D420" s="2445"/>
      <c r="E420" s="2445"/>
      <c r="F420" s="2445"/>
      <c r="G420" s="2445"/>
      <c r="H420" s="2445"/>
      <c r="I420" s="2445"/>
      <c r="J420" s="2445"/>
      <c r="K420" s="2445"/>
      <c r="L420" s="2445"/>
      <c r="M420" s="2445"/>
      <c r="N420" s="2445"/>
    </row>
    <row r="421" spans="1:14">
      <c r="A421" s="2445"/>
      <c r="B421" s="2445"/>
      <c r="C421" s="2445"/>
      <c r="D421" s="2445"/>
      <c r="E421" s="2445"/>
      <c r="F421" s="2445"/>
      <c r="G421" s="2445"/>
      <c r="H421" s="2445"/>
      <c r="I421" s="2445"/>
      <c r="J421" s="2445"/>
      <c r="K421" s="2445"/>
      <c r="L421" s="2445"/>
      <c r="M421" s="2445"/>
      <c r="N421" s="2445"/>
    </row>
    <row r="422" spans="1:14">
      <c r="A422" s="2445"/>
      <c r="B422" s="2445"/>
      <c r="C422" s="2445"/>
      <c r="D422" s="2445"/>
      <c r="E422" s="2445"/>
      <c r="F422" s="2445"/>
      <c r="G422" s="2445"/>
      <c r="H422" s="2445"/>
      <c r="I422" s="2445"/>
      <c r="J422" s="2445"/>
      <c r="K422" s="2445"/>
      <c r="L422" s="2445"/>
      <c r="M422" s="2445"/>
      <c r="N422" s="2445"/>
    </row>
    <row r="423" spans="1:14">
      <c r="A423" s="2445"/>
      <c r="B423" s="2445"/>
      <c r="C423" s="2445"/>
      <c r="D423" s="2445"/>
      <c r="E423" s="2445"/>
      <c r="F423" s="2445"/>
      <c r="G423" s="2445"/>
      <c r="H423" s="2445"/>
      <c r="I423" s="2445"/>
      <c r="J423" s="2445"/>
      <c r="K423" s="2445"/>
      <c r="L423" s="2445"/>
      <c r="M423" s="2445"/>
      <c r="N423" s="2445"/>
    </row>
    <row r="424" spans="1:14">
      <c r="A424" s="2445"/>
      <c r="B424" s="2445"/>
      <c r="C424" s="2445"/>
      <c r="D424" s="2445"/>
      <c r="E424" s="2445"/>
      <c r="F424" s="2445"/>
      <c r="G424" s="2445"/>
      <c r="H424" s="2445"/>
      <c r="I424" s="2445"/>
      <c r="J424" s="2445"/>
      <c r="K424" s="2445"/>
      <c r="L424" s="2445"/>
      <c r="M424" s="2445"/>
      <c r="N424" s="2445"/>
    </row>
    <row r="425" spans="1:14">
      <c r="A425" s="2445"/>
      <c r="B425" s="2445"/>
      <c r="C425" s="2445"/>
      <c r="D425" s="2445"/>
      <c r="E425" s="2445"/>
      <c r="F425" s="2445"/>
      <c r="G425" s="2445"/>
      <c r="H425" s="2445"/>
      <c r="I425" s="2445"/>
      <c r="J425" s="2445"/>
      <c r="K425" s="2445"/>
      <c r="L425" s="2445"/>
      <c r="M425" s="2445"/>
      <c r="N425" s="2445"/>
    </row>
    <row r="426" spans="1:14">
      <c r="A426" s="2445"/>
      <c r="B426" s="2445"/>
      <c r="C426" s="2445"/>
      <c r="D426" s="2445"/>
      <c r="E426" s="2445"/>
      <c r="F426" s="2445"/>
      <c r="G426" s="2445"/>
      <c r="H426" s="2445"/>
      <c r="I426" s="2445"/>
      <c r="J426" s="2445"/>
      <c r="K426" s="2445"/>
      <c r="L426" s="2445"/>
      <c r="M426" s="2445"/>
      <c r="N426" s="2445"/>
    </row>
    <row r="427" spans="1:14">
      <c r="A427" s="2445"/>
      <c r="B427" s="2445"/>
      <c r="C427" s="2445"/>
      <c r="D427" s="2445"/>
      <c r="E427" s="2445"/>
      <c r="F427" s="2445"/>
      <c r="G427" s="2445"/>
      <c r="H427" s="2445"/>
      <c r="I427" s="2445"/>
      <c r="J427" s="2445"/>
      <c r="K427" s="2445"/>
      <c r="L427" s="2445"/>
      <c r="M427" s="2445"/>
      <c r="N427" s="2445"/>
    </row>
    <row r="428" spans="1:14">
      <c r="A428" s="2445"/>
      <c r="B428" s="2445"/>
      <c r="C428" s="2445"/>
      <c r="D428" s="2445"/>
      <c r="E428" s="2445"/>
      <c r="F428" s="2445"/>
      <c r="G428" s="2445"/>
      <c r="H428" s="2445"/>
      <c r="I428" s="2445"/>
      <c r="J428" s="2445"/>
      <c r="K428" s="2445"/>
      <c r="L428" s="2445"/>
      <c r="M428" s="2445"/>
      <c r="N428" s="2445"/>
    </row>
    <row r="429" spans="1:14">
      <c r="A429" s="2445"/>
      <c r="B429" s="2445"/>
      <c r="C429" s="2445"/>
      <c r="D429" s="2445"/>
      <c r="E429" s="2445"/>
      <c r="F429" s="2445"/>
      <c r="G429" s="2445"/>
      <c r="H429" s="2445"/>
      <c r="I429" s="2445"/>
      <c r="J429" s="2445"/>
      <c r="K429" s="2445"/>
      <c r="L429" s="2445"/>
      <c r="M429" s="2445"/>
      <c r="N429" s="2445"/>
    </row>
    <row r="430" spans="1:14">
      <c r="A430" s="2445"/>
      <c r="B430" s="2445"/>
      <c r="C430" s="2445"/>
      <c r="D430" s="2445"/>
      <c r="E430" s="2445"/>
      <c r="F430" s="2445"/>
      <c r="G430" s="2445"/>
      <c r="H430" s="2445"/>
      <c r="I430" s="2445"/>
      <c r="J430" s="2445"/>
      <c r="K430" s="2445"/>
      <c r="L430" s="2445"/>
      <c r="M430" s="2445"/>
      <c r="N430" s="2445"/>
    </row>
    <row r="431" spans="1:14">
      <c r="A431" s="2445"/>
      <c r="B431" s="2445"/>
      <c r="C431" s="2445"/>
      <c r="D431" s="2445"/>
      <c r="E431" s="2445"/>
      <c r="F431" s="2445"/>
      <c r="G431" s="2445"/>
      <c r="H431" s="2445"/>
      <c r="I431" s="2445"/>
      <c r="J431" s="2445"/>
      <c r="K431" s="2445"/>
      <c r="L431" s="2445"/>
      <c r="M431" s="2445"/>
      <c r="N431" s="2445"/>
    </row>
    <row r="432" spans="1:14">
      <c r="A432" s="2445"/>
      <c r="B432" s="2445"/>
      <c r="C432" s="2445"/>
      <c r="D432" s="2445"/>
      <c r="E432" s="2445"/>
      <c r="F432" s="2445"/>
      <c r="G432" s="2445"/>
      <c r="H432" s="2445"/>
      <c r="I432" s="2445"/>
      <c r="J432" s="2445"/>
      <c r="K432" s="2445"/>
      <c r="L432" s="2445"/>
      <c r="M432" s="2445"/>
      <c r="N432" s="2445"/>
    </row>
    <row r="433" spans="1:14">
      <c r="A433" s="2445"/>
      <c r="B433" s="2445"/>
      <c r="C433" s="2445"/>
      <c r="D433" s="2445"/>
      <c r="E433" s="2445"/>
      <c r="F433" s="2445"/>
      <c r="G433" s="2445"/>
      <c r="H433" s="2445"/>
      <c r="I433" s="2445"/>
      <c r="J433" s="2445"/>
      <c r="K433" s="2445"/>
      <c r="L433" s="2445"/>
      <c r="M433" s="2445"/>
      <c r="N433" s="2445"/>
    </row>
    <row r="434" spans="1:14">
      <c r="A434" s="2445"/>
      <c r="B434" s="2445"/>
      <c r="C434" s="2445"/>
      <c r="D434" s="2445"/>
      <c r="E434" s="2445"/>
      <c r="F434" s="2445"/>
      <c r="G434" s="2445"/>
      <c r="H434" s="2445"/>
      <c r="I434" s="2445"/>
      <c r="J434" s="2445"/>
      <c r="K434" s="2445"/>
      <c r="L434" s="2445"/>
      <c r="M434" s="2445"/>
      <c r="N434" s="2445"/>
    </row>
    <row r="435" spans="1:14">
      <c r="A435" s="2445"/>
      <c r="B435" s="2445"/>
      <c r="C435" s="2445"/>
      <c r="D435" s="2445"/>
      <c r="E435" s="2445"/>
      <c r="F435" s="2445"/>
      <c r="G435" s="2445"/>
      <c r="H435" s="2445"/>
      <c r="I435" s="2445"/>
      <c r="J435" s="2445"/>
      <c r="K435" s="2445"/>
      <c r="L435" s="2445"/>
      <c r="M435" s="2445"/>
      <c r="N435" s="2445"/>
    </row>
    <row r="436" spans="1:14">
      <c r="A436" s="2445"/>
      <c r="B436" s="2445"/>
      <c r="C436" s="2445"/>
      <c r="D436" s="2445"/>
      <c r="E436" s="2445"/>
      <c r="F436" s="2445"/>
      <c r="G436" s="2445"/>
      <c r="H436" s="2445"/>
      <c r="I436" s="2445"/>
      <c r="J436" s="2445"/>
      <c r="K436" s="2445"/>
      <c r="L436" s="2445"/>
      <c r="M436" s="2445"/>
      <c r="N436" s="2445"/>
    </row>
    <row r="437" spans="1:14">
      <c r="A437" s="2445"/>
      <c r="B437" s="2445"/>
      <c r="C437" s="2445"/>
      <c r="D437" s="2445"/>
      <c r="E437" s="2445"/>
      <c r="F437" s="2445"/>
      <c r="G437" s="2445"/>
      <c r="H437" s="2445"/>
      <c r="I437" s="2445"/>
      <c r="J437" s="2445"/>
      <c r="K437" s="2445"/>
      <c r="L437" s="2445"/>
      <c r="M437" s="2445"/>
      <c r="N437" s="2445"/>
    </row>
    <row r="438" spans="1:14">
      <c r="A438" s="2445"/>
      <c r="B438" s="2445"/>
      <c r="C438" s="2445"/>
      <c r="D438" s="2445"/>
      <c r="E438" s="2445"/>
      <c r="F438" s="2445"/>
      <c r="G438" s="2445"/>
      <c r="H438" s="2445"/>
      <c r="I438" s="2445"/>
      <c r="J438" s="2445"/>
      <c r="K438" s="2445"/>
      <c r="L438" s="2445"/>
      <c r="M438" s="2445"/>
      <c r="N438" s="2445"/>
    </row>
    <row r="439" spans="1:14">
      <c r="A439" s="2445"/>
      <c r="B439" s="2445"/>
      <c r="C439" s="2445"/>
      <c r="D439" s="2445"/>
      <c r="E439" s="2445"/>
      <c r="F439" s="2445"/>
      <c r="G439" s="2445"/>
      <c r="H439" s="2445"/>
      <c r="I439" s="2445"/>
      <c r="J439" s="2445"/>
      <c r="K439" s="2445"/>
      <c r="L439" s="2445"/>
      <c r="M439" s="2445"/>
      <c r="N439" s="2445"/>
    </row>
    <row r="440" spans="1:14">
      <c r="A440" s="2445"/>
      <c r="B440" s="2445"/>
      <c r="C440" s="2445"/>
      <c r="D440" s="2445"/>
      <c r="E440" s="2445"/>
      <c r="F440" s="2445"/>
      <c r="G440" s="2445"/>
      <c r="H440" s="2445"/>
      <c r="I440" s="2445"/>
      <c r="J440" s="2445"/>
      <c r="K440" s="2445"/>
      <c r="L440" s="2445"/>
      <c r="M440" s="2445"/>
      <c r="N440" s="2445"/>
    </row>
    <row r="441" spans="1:14">
      <c r="A441" s="2445"/>
      <c r="B441" s="2445"/>
      <c r="C441" s="2445"/>
      <c r="D441" s="2445"/>
      <c r="E441" s="2445"/>
      <c r="F441" s="2445"/>
      <c r="G441" s="2445"/>
      <c r="H441" s="2445"/>
      <c r="I441" s="2445"/>
      <c r="J441" s="2445"/>
      <c r="K441" s="2445"/>
      <c r="L441" s="2445"/>
      <c r="M441" s="2445"/>
      <c r="N441" s="2445"/>
    </row>
    <row r="442" spans="1:14">
      <c r="A442" s="2445"/>
      <c r="B442" s="2445"/>
      <c r="C442" s="2445"/>
      <c r="D442" s="2445"/>
      <c r="E442" s="2445"/>
      <c r="F442" s="2445"/>
      <c r="G442" s="2445"/>
      <c r="H442" s="2445"/>
      <c r="I442" s="2445"/>
      <c r="J442" s="2445"/>
      <c r="K442" s="2445"/>
      <c r="L442" s="2445"/>
      <c r="M442" s="2445"/>
      <c r="N442" s="2445"/>
    </row>
    <row r="443" spans="1:14">
      <c r="A443" s="2445"/>
      <c r="B443" s="2445"/>
      <c r="C443" s="2445"/>
      <c r="D443" s="2445"/>
      <c r="E443" s="2445"/>
      <c r="F443" s="2445"/>
      <c r="G443" s="2445"/>
      <c r="H443" s="2445"/>
      <c r="I443" s="2445"/>
      <c r="J443" s="2445"/>
      <c r="K443" s="2445"/>
      <c r="L443" s="2445"/>
      <c r="M443" s="2445"/>
      <c r="N443" s="2445"/>
    </row>
    <row r="444" spans="1:14">
      <c r="A444" s="2445"/>
      <c r="B444" s="2445"/>
      <c r="C444" s="2445"/>
      <c r="D444" s="2445"/>
      <c r="E444" s="2445"/>
      <c r="F444" s="2445"/>
      <c r="G444" s="2445"/>
      <c r="H444" s="2445"/>
      <c r="I444" s="2445"/>
      <c r="J444" s="2445"/>
      <c r="K444" s="2445"/>
      <c r="L444" s="2445"/>
      <c r="M444" s="2445"/>
      <c r="N444" s="2445"/>
    </row>
    <row r="445" spans="1:14">
      <c r="A445" s="2445"/>
      <c r="B445" s="2445"/>
      <c r="C445" s="2445"/>
      <c r="D445" s="2445"/>
      <c r="E445" s="2445"/>
      <c r="F445" s="2445"/>
      <c r="G445" s="2445"/>
      <c r="H445" s="2445"/>
      <c r="I445" s="2445"/>
      <c r="J445" s="2445"/>
      <c r="K445" s="2445"/>
      <c r="L445" s="2445"/>
      <c r="M445" s="2445"/>
      <c r="N445" s="2445"/>
    </row>
    <row r="446" spans="1:14">
      <c r="A446" s="2445"/>
      <c r="B446" s="2445"/>
      <c r="C446" s="2445"/>
      <c r="D446" s="2445"/>
      <c r="E446" s="2445"/>
      <c r="F446" s="2445"/>
      <c r="G446" s="2445"/>
      <c r="H446" s="2445"/>
      <c r="I446" s="2445"/>
      <c r="J446" s="2445"/>
      <c r="K446" s="2445"/>
      <c r="L446" s="2445"/>
      <c r="M446" s="2445"/>
      <c r="N446" s="2445"/>
    </row>
    <row r="447" spans="1:14">
      <c r="A447" s="2445"/>
      <c r="B447" s="2445"/>
      <c r="C447" s="2445"/>
      <c r="D447" s="2445"/>
      <c r="E447" s="2445"/>
      <c r="F447" s="2445"/>
      <c r="G447" s="2445"/>
      <c r="H447" s="2445"/>
      <c r="I447" s="2445"/>
      <c r="J447" s="2445"/>
      <c r="K447" s="2445"/>
      <c r="L447" s="2445"/>
      <c r="M447" s="2445"/>
      <c r="N447" s="2445"/>
    </row>
    <row r="448" spans="1:14">
      <c r="A448" s="2445"/>
      <c r="B448" s="2445"/>
      <c r="C448" s="2445"/>
      <c r="D448" s="2445"/>
      <c r="E448" s="2445"/>
      <c r="F448" s="2445"/>
      <c r="G448" s="2445"/>
      <c r="H448" s="2445"/>
      <c r="I448" s="2445"/>
      <c r="J448" s="2445"/>
      <c r="K448" s="2445"/>
      <c r="L448" s="2445"/>
      <c r="M448" s="2445"/>
      <c r="N448" s="2445"/>
    </row>
    <row r="449" spans="1:14">
      <c r="A449" s="2445"/>
      <c r="B449" s="2445"/>
      <c r="C449" s="2445"/>
      <c r="D449" s="2445"/>
      <c r="E449" s="2445"/>
      <c r="F449" s="2445"/>
      <c r="G449" s="2445"/>
      <c r="H449" s="2445"/>
      <c r="I449" s="2445"/>
      <c r="J449" s="2445"/>
      <c r="K449" s="2445"/>
      <c r="L449" s="2445"/>
      <c r="M449" s="2445"/>
      <c r="N449" s="2445"/>
    </row>
    <row r="450" spans="1:14">
      <c r="A450" s="2445"/>
      <c r="B450" s="2445"/>
      <c r="C450" s="2445"/>
      <c r="D450" s="2445"/>
      <c r="E450" s="2445"/>
      <c r="F450" s="2445"/>
      <c r="G450" s="2445"/>
      <c r="H450" s="2445"/>
      <c r="I450" s="2445"/>
      <c r="J450" s="2445"/>
      <c r="K450" s="2445"/>
      <c r="L450" s="2445"/>
      <c r="M450" s="2445"/>
      <c r="N450" s="2445"/>
    </row>
    <row r="451" spans="1:14">
      <c r="A451" s="2445"/>
      <c r="B451" s="2445"/>
      <c r="C451" s="2445"/>
      <c r="D451" s="2445"/>
      <c r="E451" s="2445"/>
      <c r="F451" s="2445"/>
      <c r="G451" s="2445"/>
      <c r="H451" s="2445"/>
      <c r="I451" s="2445"/>
      <c r="J451" s="2445"/>
      <c r="K451" s="2445"/>
      <c r="L451" s="2445"/>
      <c r="M451" s="2445"/>
      <c r="N451" s="2445"/>
    </row>
    <row r="452" spans="1:14">
      <c r="A452" s="2445"/>
      <c r="B452" s="2445"/>
      <c r="C452" s="2445"/>
      <c r="D452" s="2445"/>
      <c r="E452" s="2445"/>
      <c r="F452" s="2445"/>
      <c r="G452" s="2445"/>
      <c r="H452" s="2445"/>
      <c r="I452" s="2445"/>
      <c r="J452" s="2445"/>
      <c r="K452" s="2445"/>
      <c r="L452" s="2445"/>
      <c r="M452" s="2445"/>
      <c r="N452" s="2445"/>
    </row>
    <row r="453" spans="1:14">
      <c r="A453" s="2445"/>
      <c r="B453" s="2445"/>
      <c r="C453" s="2445"/>
      <c r="D453" s="2445"/>
      <c r="E453" s="2445"/>
      <c r="F453" s="2445"/>
      <c r="G453" s="2445"/>
      <c r="H453" s="2445"/>
      <c r="I453" s="2445"/>
      <c r="J453" s="2445"/>
      <c r="K453" s="2445"/>
      <c r="L453" s="2445"/>
      <c r="M453" s="2445"/>
      <c r="N453" s="2445"/>
    </row>
    <row r="454" spans="1:14">
      <c r="A454" s="2445"/>
      <c r="B454" s="2445"/>
      <c r="C454" s="2445"/>
      <c r="D454" s="2445"/>
      <c r="E454" s="2445"/>
      <c r="F454" s="2445"/>
      <c r="G454" s="2445"/>
      <c r="H454" s="2445"/>
      <c r="I454" s="2445"/>
      <c r="J454" s="2445"/>
      <c r="K454" s="2445"/>
      <c r="L454" s="2445"/>
      <c r="M454" s="2445"/>
      <c r="N454" s="2445"/>
    </row>
    <row r="455" spans="1:14">
      <c r="A455" s="2445"/>
      <c r="B455" s="2445"/>
      <c r="C455" s="2445"/>
      <c r="D455" s="2445"/>
      <c r="E455" s="2445"/>
      <c r="F455" s="2445"/>
      <c r="G455" s="2445"/>
      <c r="H455" s="2445"/>
      <c r="I455" s="2445"/>
      <c r="J455" s="2445"/>
      <c r="K455" s="2445"/>
      <c r="L455" s="2445"/>
      <c r="M455" s="2445"/>
      <c r="N455" s="2445"/>
    </row>
    <row r="456" spans="1:14">
      <c r="A456" s="2445"/>
      <c r="B456" s="2445"/>
      <c r="C456" s="2445"/>
      <c r="D456" s="2445"/>
      <c r="E456" s="2445"/>
      <c r="F456" s="2445"/>
      <c r="G456" s="2445"/>
      <c r="H456" s="2445"/>
      <c r="I456" s="2445"/>
      <c r="J456" s="2445"/>
      <c r="K456" s="2445"/>
      <c r="L456" s="2445"/>
      <c r="M456" s="2445"/>
      <c r="N456" s="2445"/>
    </row>
    <row r="457" spans="1:14">
      <c r="A457" s="2445"/>
      <c r="B457" s="2445"/>
      <c r="C457" s="2445"/>
      <c r="D457" s="2445"/>
      <c r="E457" s="2445"/>
      <c r="F457" s="2445"/>
      <c r="G457" s="2445"/>
      <c r="H457" s="2445"/>
      <c r="I457" s="2445"/>
      <c r="J457" s="2445"/>
      <c r="K457" s="2445"/>
      <c r="L457" s="2445"/>
      <c r="M457" s="2445"/>
      <c r="N457" s="2445"/>
    </row>
    <row r="458" spans="1:14">
      <c r="A458" s="2445"/>
      <c r="B458" s="2445"/>
      <c r="C458" s="2445"/>
      <c r="D458" s="2445"/>
      <c r="E458" s="2445"/>
      <c r="F458" s="2445"/>
      <c r="G458" s="2445"/>
      <c r="H458" s="2445"/>
      <c r="I458" s="2445"/>
      <c r="J458" s="2445"/>
      <c r="K458" s="2445"/>
      <c r="L458" s="2445"/>
      <c r="M458" s="2445"/>
      <c r="N458" s="2445"/>
    </row>
    <row r="459" spans="1:14">
      <c r="A459" s="2445"/>
      <c r="B459" s="2445"/>
      <c r="C459" s="2445"/>
      <c r="D459" s="2445"/>
      <c r="E459" s="2445"/>
      <c r="F459" s="2445"/>
      <c r="G459" s="2445"/>
      <c r="H459" s="2445"/>
      <c r="I459" s="2445"/>
      <c r="J459" s="2445"/>
      <c r="K459" s="2445"/>
      <c r="L459" s="2445"/>
      <c r="M459" s="2445"/>
      <c r="N459" s="2445"/>
    </row>
    <row r="460" spans="1:14">
      <c r="A460" s="2445"/>
      <c r="B460" s="2445"/>
      <c r="C460" s="2445"/>
      <c r="D460" s="2445"/>
      <c r="E460" s="2445"/>
      <c r="F460" s="2445"/>
      <c r="G460" s="2445"/>
      <c r="H460" s="2445"/>
      <c r="I460" s="2445"/>
      <c r="J460" s="2445"/>
      <c r="K460" s="2445"/>
      <c r="L460" s="2445"/>
      <c r="M460" s="2445"/>
      <c r="N460" s="2445"/>
    </row>
    <row r="461" spans="1:14">
      <c r="A461" s="2445"/>
      <c r="B461" s="2445"/>
      <c r="C461" s="2445"/>
      <c r="D461" s="2445"/>
      <c r="E461" s="2445"/>
      <c r="F461" s="2445"/>
      <c r="G461" s="2445"/>
      <c r="H461" s="2445"/>
      <c r="I461" s="2445"/>
      <c r="J461" s="2445"/>
      <c r="K461" s="2445"/>
      <c r="L461" s="2445"/>
      <c r="M461" s="2445"/>
      <c r="N461" s="2445"/>
    </row>
    <row r="462" spans="1:14">
      <c r="A462" s="2445"/>
      <c r="B462" s="2445"/>
      <c r="C462" s="2445"/>
      <c r="D462" s="2445"/>
      <c r="E462" s="2445"/>
      <c r="F462" s="2445"/>
      <c r="G462" s="2445"/>
      <c r="H462" s="2445"/>
      <c r="I462" s="2445"/>
      <c r="J462" s="2445"/>
      <c r="K462" s="2445"/>
      <c r="L462" s="2445"/>
      <c r="M462" s="2445"/>
      <c r="N462" s="2445"/>
    </row>
    <row r="463" spans="1:14">
      <c r="A463" s="2445"/>
      <c r="B463" s="2445"/>
      <c r="C463" s="2445"/>
      <c r="D463" s="2445"/>
      <c r="E463" s="2445"/>
      <c r="F463" s="2445"/>
      <c r="G463" s="2445"/>
      <c r="H463" s="2445"/>
      <c r="I463" s="2445"/>
      <c r="J463" s="2445"/>
      <c r="K463" s="2445"/>
      <c r="L463" s="2445"/>
      <c r="M463" s="2445"/>
      <c r="N463" s="2445"/>
    </row>
    <row r="464" spans="1:14">
      <c r="A464" s="2445"/>
      <c r="B464" s="2445"/>
      <c r="C464" s="2445"/>
      <c r="D464" s="2445"/>
      <c r="E464" s="2445"/>
      <c r="F464" s="2445"/>
      <c r="G464" s="2445"/>
      <c r="H464" s="2445"/>
      <c r="I464" s="2445"/>
      <c r="J464" s="2445"/>
      <c r="K464" s="2445"/>
      <c r="L464" s="2445"/>
      <c r="M464" s="2445"/>
      <c r="N464" s="2445"/>
    </row>
    <row r="465" spans="1:14">
      <c r="A465" s="2445"/>
      <c r="B465" s="2445"/>
      <c r="C465" s="2445"/>
      <c r="D465" s="2445"/>
      <c r="E465" s="2445"/>
      <c r="F465" s="2445"/>
      <c r="G465" s="2445"/>
      <c r="H465" s="2445"/>
      <c r="I465" s="2445"/>
      <c r="J465" s="2445"/>
      <c r="K465" s="2445"/>
      <c r="L465" s="2445"/>
      <c r="M465" s="2445"/>
      <c r="N465" s="2445"/>
    </row>
    <row r="466" spans="1:14">
      <c r="A466" s="2445"/>
      <c r="B466" s="2445"/>
      <c r="C466" s="2445"/>
      <c r="D466" s="2445"/>
      <c r="E466" s="2445"/>
      <c r="F466" s="2445"/>
      <c r="G466" s="2445"/>
      <c r="H466" s="2445"/>
      <c r="I466" s="2445"/>
      <c r="J466" s="2445"/>
      <c r="K466" s="2445"/>
      <c r="L466" s="2445"/>
      <c r="M466" s="2445"/>
      <c r="N466" s="2445"/>
    </row>
    <row r="467" spans="1:14">
      <c r="A467" s="2445"/>
      <c r="B467" s="2445"/>
      <c r="C467" s="2445"/>
      <c r="D467" s="2445"/>
      <c r="E467" s="2445"/>
      <c r="F467" s="2445"/>
      <c r="G467" s="2445"/>
      <c r="H467" s="2445"/>
      <c r="I467" s="2445"/>
      <c r="J467" s="2445"/>
      <c r="K467" s="2445"/>
      <c r="L467" s="2445"/>
      <c r="M467" s="2445"/>
      <c r="N467" s="2445"/>
    </row>
    <row r="468" spans="1:14">
      <c r="A468" s="2445"/>
      <c r="B468" s="2445"/>
      <c r="C468" s="2445"/>
      <c r="D468" s="2445"/>
      <c r="E468" s="2445"/>
      <c r="F468" s="2445"/>
      <c r="G468" s="2445"/>
      <c r="H468" s="2445"/>
      <c r="I468" s="2445"/>
      <c r="J468" s="2445"/>
      <c r="K468" s="2445"/>
      <c r="L468" s="2445"/>
      <c r="M468" s="2445"/>
      <c r="N468" s="2445"/>
    </row>
    <row r="469" spans="1:14">
      <c r="A469" s="2445"/>
      <c r="B469" s="2445"/>
      <c r="C469" s="2445"/>
      <c r="D469" s="2445"/>
      <c r="E469" s="2445"/>
      <c r="F469" s="2445"/>
      <c r="G469" s="2445"/>
      <c r="H469" s="2445"/>
      <c r="I469" s="2445"/>
      <c r="J469" s="2445"/>
      <c r="K469" s="2445"/>
      <c r="L469" s="2445"/>
      <c r="M469" s="2445"/>
      <c r="N469" s="2445"/>
    </row>
    <row r="470" spans="1:14">
      <c r="A470" s="2445"/>
      <c r="B470" s="2445"/>
      <c r="C470" s="2445"/>
      <c r="D470" s="2445"/>
      <c r="E470" s="2445"/>
      <c r="F470" s="2445"/>
      <c r="G470" s="2445"/>
      <c r="H470" s="2445"/>
      <c r="I470" s="2445"/>
      <c r="J470" s="2445"/>
      <c r="K470" s="2445"/>
      <c r="L470" s="2445"/>
      <c r="M470" s="2445"/>
      <c r="N470" s="2445"/>
    </row>
    <row r="471" spans="1:14">
      <c r="A471" s="2445"/>
      <c r="B471" s="2445"/>
      <c r="C471" s="2445"/>
      <c r="D471" s="2445"/>
      <c r="E471" s="2445"/>
      <c r="F471" s="2445"/>
      <c r="G471" s="2445"/>
      <c r="H471" s="2445"/>
      <c r="I471" s="2445"/>
      <c r="J471" s="2445"/>
      <c r="K471" s="2445"/>
      <c r="L471" s="2445"/>
      <c r="M471" s="2445"/>
      <c r="N471" s="2445"/>
    </row>
    <row r="472" spans="1:14">
      <c r="A472" s="2445"/>
      <c r="B472" s="2445"/>
      <c r="C472" s="2445"/>
      <c r="D472" s="2445"/>
      <c r="E472" s="2445"/>
      <c r="F472" s="2445"/>
      <c r="G472" s="2445"/>
      <c r="H472" s="2445"/>
      <c r="I472" s="2445"/>
      <c r="J472" s="2445"/>
      <c r="K472" s="2445"/>
      <c r="L472" s="2445"/>
      <c r="M472" s="2445"/>
      <c r="N472" s="2445"/>
    </row>
    <row r="473" spans="1:14">
      <c r="A473" s="2445"/>
      <c r="B473" s="2445"/>
      <c r="C473" s="2445"/>
      <c r="D473" s="2445"/>
      <c r="E473" s="2445"/>
      <c r="F473" s="2445"/>
      <c r="G473" s="2445"/>
      <c r="H473" s="2445"/>
      <c r="I473" s="2445"/>
      <c r="J473" s="2445"/>
      <c r="K473" s="2445"/>
      <c r="L473" s="2445"/>
      <c r="M473" s="2445"/>
      <c r="N473" s="2445"/>
    </row>
    <row r="474" spans="1:14">
      <c r="A474" s="2445"/>
      <c r="B474" s="2445"/>
      <c r="C474" s="2445"/>
      <c r="D474" s="2445"/>
      <c r="E474" s="2445"/>
      <c r="F474" s="2445"/>
      <c r="G474" s="2445"/>
      <c r="H474" s="2445"/>
      <c r="I474" s="2445"/>
      <c r="J474" s="2445"/>
      <c r="K474" s="2445"/>
      <c r="L474" s="2445"/>
      <c r="M474" s="2445"/>
      <c r="N474" s="2445"/>
    </row>
    <row r="475" spans="1:14">
      <c r="A475" s="2445"/>
      <c r="B475" s="2445"/>
      <c r="C475" s="2445"/>
      <c r="D475" s="2445"/>
      <c r="E475" s="2445"/>
      <c r="F475" s="2445"/>
      <c r="G475" s="2445"/>
      <c r="H475" s="2445"/>
      <c r="I475" s="2445"/>
      <c r="J475" s="2445"/>
      <c r="K475" s="2445"/>
      <c r="L475" s="2445"/>
      <c r="M475" s="2445"/>
      <c r="N475" s="2445"/>
    </row>
    <row r="476" spans="1:14">
      <c r="A476" s="2445"/>
      <c r="B476" s="2445"/>
      <c r="C476" s="2445"/>
      <c r="D476" s="2445"/>
      <c r="E476" s="2445"/>
      <c r="F476" s="2445"/>
      <c r="G476" s="2445"/>
      <c r="H476" s="2445"/>
      <c r="I476" s="2445"/>
      <c r="J476" s="2445"/>
      <c r="K476" s="2445"/>
      <c r="L476" s="2445"/>
      <c r="M476" s="2445"/>
      <c r="N476" s="2445"/>
    </row>
    <row r="477" spans="1:14">
      <c r="A477" s="2445"/>
      <c r="B477" s="2445"/>
      <c r="C477" s="2445"/>
      <c r="D477" s="2445"/>
      <c r="E477" s="2445"/>
      <c r="F477" s="2445"/>
      <c r="G477" s="2445"/>
      <c r="H477" s="2445"/>
      <c r="I477" s="2445"/>
      <c r="J477" s="2445"/>
      <c r="K477" s="2445"/>
      <c r="L477" s="2445"/>
      <c r="M477" s="2445"/>
      <c r="N477" s="2445"/>
    </row>
    <row r="478" spans="1:14">
      <c r="A478" s="2445"/>
      <c r="B478" s="2445"/>
      <c r="C478" s="2445"/>
      <c r="D478" s="2445"/>
      <c r="E478" s="2445"/>
      <c r="F478" s="2445"/>
      <c r="G478" s="2445"/>
      <c r="H478" s="2445"/>
      <c r="I478" s="2445"/>
      <c r="J478" s="2445"/>
      <c r="K478" s="2445"/>
      <c r="L478" s="2445"/>
      <c r="M478" s="2445"/>
      <c r="N478" s="2445"/>
    </row>
    <row r="479" spans="1:14">
      <c r="A479" s="2445"/>
      <c r="B479" s="2445"/>
      <c r="C479" s="2445"/>
      <c r="D479" s="2445"/>
      <c r="E479" s="2445"/>
      <c r="F479" s="2445"/>
      <c r="G479" s="2445"/>
      <c r="H479" s="2445"/>
      <c r="I479" s="2445"/>
      <c r="J479" s="2445"/>
      <c r="K479" s="2445"/>
      <c r="L479" s="2445"/>
      <c r="M479" s="2445"/>
      <c r="N479" s="2445"/>
    </row>
    <row r="480" spans="1:14">
      <c r="A480" s="2445"/>
      <c r="B480" s="2445"/>
      <c r="C480" s="2445"/>
      <c r="D480" s="2445"/>
      <c r="E480" s="2445"/>
      <c r="F480" s="2445"/>
      <c r="G480" s="2445"/>
      <c r="H480" s="2445"/>
      <c r="I480" s="2445"/>
      <c r="J480" s="2445"/>
      <c r="K480" s="2445"/>
      <c r="L480" s="2445"/>
      <c r="M480" s="2445"/>
      <c r="N480" s="2445"/>
    </row>
    <row r="481" spans="1:14">
      <c r="A481" s="2445"/>
      <c r="B481" s="2445"/>
      <c r="C481" s="2445"/>
      <c r="D481" s="2445"/>
      <c r="E481" s="2445"/>
      <c r="F481" s="2445"/>
      <c r="G481" s="2445"/>
      <c r="H481" s="2445"/>
      <c r="I481" s="2445"/>
      <c r="J481" s="2445"/>
      <c r="K481" s="2445"/>
      <c r="L481" s="2445"/>
      <c r="M481" s="2445"/>
      <c r="N481" s="2445"/>
    </row>
    <row r="482" spans="1:14">
      <c r="A482" s="2445"/>
      <c r="B482" s="2445"/>
      <c r="C482" s="2445"/>
      <c r="D482" s="2445"/>
      <c r="E482" s="2445"/>
      <c r="F482" s="2445"/>
      <c r="G482" s="2445"/>
      <c r="H482" s="2445"/>
      <c r="I482" s="2445"/>
      <c r="J482" s="2445"/>
      <c r="K482" s="2445"/>
      <c r="L482" s="2445"/>
      <c r="M482" s="2445"/>
      <c r="N482" s="2445"/>
    </row>
    <row r="483" spans="1:14">
      <c r="A483" s="2445"/>
      <c r="B483" s="2445"/>
      <c r="C483" s="2445"/>
      <c r="D483" s="2445"/>
      <c r="E483" s="2445"/>
      <c r="F483" s="2445"/>
      <c r="G483" s="2445"/>
      <c r="H483" s="2445"/>
      <c r="I483" s="2445"/>
      <c r="J483" s="2445"/>
      <c r="K483" s="2445"/>
      <c r="L483" s="2445"/>
      <c r="M483" s="2445"/>
      <c r="N483" s="2445"/>
    </row>
    <row r="484" spans="1:14">
      <c r="A484" s="2445"/>
      <c r="B484" s="2445"/>
      <c r="C484" s="2445"/>
      <c r="D484" s="2445"/>
      <c r="E484" s="2445"/>
      <c r="F484" s="2445"/>
      <c r="G484" s="2445"/>
      <c r="H484" s="2445"/>
      <c r="I484" s="2445"/>
      <c r="J484" s="2445"/>
      <c r="K484" s="2445"/>
      <c r="L484" s="2445"/>
      <c r="M484" s="2445"/>
      <c r="N484" s="2445"/>
    </row>
    <row r="485" spans="1:14">
      <c r="A485" s="2445"/>
      <c r="B485" s="2445"/>
      <c r="C485" s="2445"/>
      <c r="D485" s="2445"/>
      <c r="E485" s="2445"/>
      <c r="F485" s="2445"/>
      <c r="G485" s="2445"/>
      <c r="H485" s="2445"/>
      <c r="I485" s="2445"/>
      <c r="J485" s="2445"/>
      <c r="K485" s="2445"/>
      <c r="L485" s="2445"/>
      <c r="M485" s="2445"/>
      <c r="N485" s="2445"/>
    </row>
    <row r="486" spans="1:14">
      <c r="A486" s="2445"/>
      <c r="B486" s="2445"/>
      <c r="C486" s="2445"/>
      <c r="D486" s="2445"/>
      <c r="E486" s="2445"/>
      <c r="F486" s="2445"/>
      <c r="G486" s="2445"/>
      <c r="H486" s="2445"/>
      <c r="I486" s="2445"/>
      <c r="J486" s="2445"/>
      <c r="K486" s="2445"/>
      <c r="L486" s="2445"/>
      <c r="M486" s="2445"/>
      <c r="N486" s="2445"/>
    </row>
    <row r="487" spans="1:14">
      <c r="A487" s="2445"/>
      <c r="B487" s="2445"/>
      <c r="C487" s="2445"/>
      <c r="D487" s="2445"/>
      <c r="E487" s="2445"/>
      <c r="F487" s="2445"/>
      <c r="G487" s="2445"/>
      <c r="H487" s="2445"/>
      <c r="I487" s="2445"/>
      <c r="J487" s="2445"/>
      <c r="K487" s="2445"/>
      <c r="L487" s="2445"/>
      <c r="M487" s="2445"/>
      <c r="N487" s="2445"/>
    </row>
    <row r="488" spans="1:14">
      <c r="A488" s="2445"/>
      <c r="B488" s="2445"/>
      <c r="C488" s="2445"/>
      <c r="D488" s="2445"/>
      <c r="E488" s="2445"/>
      <c r="F488" s="2445"/>
      <c r="G488" s="2445"/>
      <c r="H488" s="2445"/>
      <c r="I488" s="2445"/>
      <c r="J488" s="2445"/>
      <c r="K488" s="2445"/>
      <c r="L488" s="2445"/>
      <c r="M488" s="2445"/>
      <c r="N488" s="2445"/>
    </row>
    <row r="489" spans="1:14">
      <c r="A489" s="2445"/>
      <c r="B489" s="2445"/>
      <c r="C489" s="2445"/>
      <c r="D489" s="2445"/>
      <c r="E489" s="2445"/>
      <c r="F489" s="2445"/>
      <c r="G489" s="2445"/>
      <c r="H489" s="2445"/>
      <c r="I489" s="2445"/>
      <c r="J489" s="2445"/>
      <c r="K489" s="2445"/>
      <c r="L489" s="2445"/>
      <c r="M489" s="2445"/>
      <c r="N489" s="2445"/>
    </row>
    <row r="490" spans="1:14">
      <c r="A490" s="2445"/>
      <c r="B490" s="2445"/>
      <c r="C490" s="2445"/>
      <c r="D490" s="2445"/>
      <c r="E490" s="2445"/>
      <c r="F490" s="2445"/>
      <c r="G490" s="2445"/>
      <c r="H490" s="2445"/>
      <c r="I490" s="2445"/>
      <c r="J490" s="2445"/>
      <c r="K490" s="2445"/>
      <c r="L490" s="2445"/>
      <c r="M490" s="2445"/>
      <c r="N490" s="2445"/>
    </row>
    <row r="491" spans="1:14">
      <c r="A491" s="2445"/>
      <c r="B491" s="2445"/>
      <c r="C491" s="2445"/>
      <c r="D491" s="2445"/>
      <c r="E491" s="2445"/>
      <c r="F491" s="2445"/>
      <c r="G491" s="2445"/>
      <c r="H491" s="2445"/>
      <c r="I491" s="2445"/>
      <c r="J491" s="2445"/>
      <c r="K491" s="2445"/>
      <c r="L491" s="2445"/>
      <c r="M491" s="2445"/>
      <c r="N491" s="2445"/>
    </row>
    <row r="492" spans="1:14">
      <c r="A492" s="2445"/>
      <c r="B492" s="2445"/>
      <c r="C492" s="2445"/>
      <c r="D492" s="2445"/>
      <c r="E492" s="2445"/>
      <c r="F492" s="2445"/>
      <c r="G492" s="2445"/>
      <c r="H492" s="2445"/>
      <c r="I492" s="2445"/>
      <c r="J492" s="2445"/>
      <c r="K492" s="2445"/>
      <c r="L492" s="2445"/>
      <c r="M492" s="2445"/>
      <c r="N492" s="2445"/>
    </row>
    <row r="493" spans="1:14">
      <c r="A493" s="2445"/>
      <c r="B493" s="2445"/>
      <c r="C493" s="2445"/>
      <c r="D493" s="2445"/>
      <c r="E493" s="2445"/>
      <c r="F493" s="2445"/>
      <c r="G493" s="2445"/>
      <c r="H493" s="2445"/>
      <c r="I493" s="2445"/>
      <c r="J493" s="2445"/>
      <c r="K493" s="2445"/>
      <c r="L493" s="2445"/>
      <c r="M493" s="2445"/>
      <c r="N493" s="2445"/>
    </row>
    <row r="494" spans="1:14">
      <c r="A494" s="2445"/>
      <c r="B494" s="2445"/>
      <c r="C494" s="2445"/>
      <c r="D494" s="2445"/>
      <c r="E494" s="2445"/>
      <c r="F494" s="2445"/>
      <c r="G494" s="2445"/>
      <c r="H494" s="2445"/>
      <c r="I494" s="2445"/>
      <c r="J494" s="2445"/>
      <c r="K494" s="2445"/>
      <c r="L494" s="2445"/>
      <c r="M494" s="2445"/>
      <c r="N494" s="2445"/>
    </row>
    <row r="495" spans="1:14">
      <c r="A495" s="2445"/>
      <c r="B495" s="2445"/>
      <c r="C495" s="2445"/>
      <c r="D495" s="2445"/>
      <c r="E495" s="2445"/>
      <c r="F495" s="2445"/>
      <c r="G495" s="2445"/>
      <c r="H495" s="2445"/>
      <c r="I495" s="2445"/>
      <c r="J495" s="2445"/>
      <c r="K495" s="2445"/>
      <c r="L495" s="2445"/>
      <c r="M495" s="2445"/>
      <c r="N495" s="2445"/>
    </row>
    <row r="496" spans="1:14">
      <c r="A496" s="2445"/>
      <c r="B496" s="2445"/>
      <c r="C496" s="2445"/>
      <c r="D496" s="2445"/>
      <c r="E496" s="2445"/>
      <c r="F496" s="2445"/>
      <c r="G496" s="2445"/>
      <c r="H496" s="2445"/>
      <c r="I496" s="2445"/>
      <c r="J496" s="2445"/>
      <c r="K496" s="2445"/>
      <c r="L496" s="2445"/>
      <c r="M496" s="2445"/>
      <c r="N496" s="2445"/>
    </row>
    <row r="497" spans="1:14">
      <c r="A497" s="2445"/>
      <c r="B497" s="2445"/>
      <c r="C497" s="2445"/>
      <c r="D497" s="2445"/>
      <c r="E497" s="2445"/>
      <c r="F497" s="2445"/>
      <c r="G497" s="2445"/>
      <c r="H497" s="2445"/>
      <c r="I497" s="2445"/>
      <c r="J497" s="2445"/>
      <c r="K497" s="2445"/>
      <c r="L497" s="2445"/>
      <c r="M497" s="2445"/>
      <c r="N497" s="2445"/>
    </row>
    <row r="498" spans="1:14">
      <c r="A498" s="2445"/>
      <c r="B498" s="2445"/>
      <c r="C498" s="2445"/>
      <c r="D498" s="2445"/>
      <c r="E498" s="2445"/>
      <c r="F498" s="2445"/>
      <c r="G498" s="2445"/>
      <c r="H498" s="2445"/>
      <c r="I498" s="2445"/>
      <c r="J498" s="2445"/>
      <c r="K498" s="2445"/>
      <c r="L498" s="2445"/>
      <c r="M498" s="2445"/>
      <c r="N498" s="2445"/>
    </row>
    <row r="499" spans="1:14">
      <c r="A499" s="2445"/>
      <c r="B499" s="2445"/>
      <c r="C499" s="2445"/>
      <c r="D499" s="2445"/>
      <c r="E499" s="2445"/>
      <c r="F499" s="2445"/>
      <c r="G499" s="2445"/>
      <c r="H499" s="2445"/>
      <c r="I499" s="2445"/>
      <c r="J499" s="2445"/>
      <c r="K499" s="2445"/>
      <c r="L499" s="2445"/>
      <c r="M499" s="2445"/>
      <c r="N499" s="2445"/>
    </row>
    <row r="500" spans="1:14">
      <c r="A500" s="2445"/>
      <c r="B500" s="2445"/>
      <c r="C500" s="2445"/>
      <c r="D500" s="2445"/>
      <c r="E500" s="2445"/>
      <c r="F500" s="2445"/>
      <c r="G500" s="2445"/>
      <c r="H500" s="2445"/>
      <c r="I500" s="2445"/>
      <c r="J500" s="2445"/>
      <c r="K500" s="2445"/>
      <c r="L500" s="2445"/>
      <c r="M500" s="2445"/>
      <c r="N500" s="2445"/>
    </row>
    <row r="501" spans="1:14">
      <c r="A501" s="2445"/>
      <c r="B501" s="2445"/>
      <c r="C501" s="2445"/>
      <c r="D501" s="2445"/>
      <c r="E501" s="2445"/>
      <c r="F501" s="2445"/>
      <c r="G501" s="2445"/>
      <c r="H501" s="2445"/>
      <c r="I501" s="2445"/>
      <c r="J501" s="2445"/>
      <c r="K501" s="2445"/>
      <c r="L501" s="2445"/>
      <c r="M501" s="2445"/>
      <c r="N501" s="2445"/>
    </row>
    <row r="502" spans="1:14">
      <c r="A502" s="2445"/>
      <c r="B502" s="2445"/>
      <c r="C502" s="2445"/>
      <c r="D502" s="2445"/>
      <c r="E502" s="2445"/>
      <c r="F502" s="2445"/>
      <c r="G502" s="2445"/>
      <c r="H502" s="2445"/>
      <c r="I502" s="2445"/>
      <c r="J502" s="2445"/>
      <c r="K502" s="2445"/>
      <c r="L502" s="2445"/>
      <c r="M502" s="2445"/>
      <c r="N502" s="2445"/>
    </row>
    <row r="503" spans="1:14">
      <c r="A503" s="2445"/>
      <c r="B503" s="2445"/>
      <c r="C503" s="2445"/>
      <c r="D503" s="2445"/>
      <c r="E503" s="2445"/>
      <c r="F503" s="2445"/>
      <c r="G503" s="2445"/>
      <c r="H503" s="2445"/>
      <c r="I503" s="2445"/>
      <c r="J503" s="2445"/>
      <c r="K503" s="2445"/>
      <c r="L503" s="2445"/>
      <c r="M503" s="2445"/>
      <c r="N503" s="2445"/>
    </row>
    <row r="504" spans="1:14">
      <c r="A504" s="2445"/>
      <c r="B504" s="2445"/>
      <c r="C504" s="2445"/>
      <c r="D504" s="2445"/>
      <c r="E504" s="2445"/>
      <c r="F504" s="2445"/>
      <c r="G504" s="2445"/>
      <c r="H504" s="2445"/>
      <c r="I504" s="2445"/>
      <c r="J504" s="2445"/>
      <c r="K504" s="2445"/>
      <c r="L504" s="2445"/>
      <c r="M504" s="2445"/>
      <c r="N504" s="2445"/>
    </row>
    <row r="505" spans="1:14">
      <c r="A505" s="2445"/>
      <c r="B505" s="2445"/>
      <c r="C505" s="2445"/>
      <c r="D505" s="2445"/>
      <c r="E505" s="2445"/>
      <c r="F505" s="2445"/>
      <c r="G505" s="2445"/>
      <c r="H505" s="2445"/>
      <c r="I505" s="2445"/>
      <c r="J505" s="2445"/>
      <c r="K505" s="2445"/>
      <c r="L505" s="2445"/>
      <c r="M505" s="2445"/>
      <c r="N505" s="2445"/>
    </row>
    <row r="506" spans="1:14">
      <c r="A506" s="2445"/>
      <c r="B506" s="2445"/>
      <c r="C506" s="2445"/>
      <c r="D506" s="2445"/>
      <c r="E506" s="2445"/>
      <c r="F506" s="2445"/>
      <c r="G506" s="2445"/>
      <c r="H506" s="2445"/>
      <c r="I506" s="2445"/>
      <c r="J506" s="2445"/>
      <c r="K506" s="2445"/>
      <c r="L506" s="2445"/>
      <c r="M506" s="2445"/>
      <c r="N506" s="2445"/>
    </row>
    <row r="507" spans="1:14">
      <c r="A507" s="2445"/>
      <c r="B507" s="2445"/>
      <c r="C507" s="2445"/>
      <c r="D507" s="2445"/>
      <c r="E507" s="2445"/>
      <c r="F507" s="2445"/>
      <c r="G507" s="2445"/>
      <c r="H507" s="2445"/>
      <c r="I507" s="2445"/>
      <c r="J507" s="2445"/>
      <c r="K507" s="2445"/>
      <c r="L507" s="2445"/>
      <c r="M507" s="2445"/>
      <c r="N507" s="2445"/>
    </row>
    <row r="508" spans="1:14">
      <c r="A508" s="2445"/>
      <c r="B508" s="2445"/>
      <c r="C508" s="2445"/>
      <c r="D508" s="2445"/>
      <c r="E508" s="2445"/>
      <c r="F508" s="2445"/>
      <c r="G508" s="2445"/>
      <c r="H508" s="2445"/>
      <c r="I508" s="2445"/>
      <c r="J508" s="2445"/>
      <c r="K508" s="2445"/>
      <c r="L508" s="2445"/>
      <c r="M508" s="2445"/>
      <c r="N508" s="2445"/>
    </row>
    <row r="509" spans="1:14">
      <c r="A509" s="2445"/>
      <c r="B509" s="2445"/>
      <c r="C509" s="2445"/>
      <c r="D509" s="2445"/>
      <c r="E509" s="2445"/>
      <c r="F509" s="2445"/>
      <c r="G509" s="2445"/>
      <c r="H509" s="2445"/>
      <c r="I509" s="2445"/>
      <c r="J509" s="2445"/>
      <c r="K509" s="2445"/>
      <c r="L509" s="2445"/>
      <c r="M509" s="2445"/>
      <c r="N509" s="2445"/>
    </row>
    <row r="510" spans="1:14">
      <c r="A510" s="2445"/>
      <c r="B510" s="2445"/>
      <c r="C510" s="2445"/>
      <c r="D510" s="2445"/>
      <c r="E510" s="2445"/>
      <c r="F510" s="2445"/>
      <c r="G510" s="2445"/>
      <c r="H510" s="2445"/>
      <c r="I510" s="2445"/>
      <c r="J510" s="2445"/>
      <c r="K510" s="2445"/>
      <c r="L510" s="2445"/>
      <c r="M510" s="2445"/>
      <c r="N510" s="2445"/>
    </row>
    <row r="511" spans="1:14">
      <c r="A511" s="2445"/>
      <c r="B511" s="2445"/>
      <c r="C511" s="2445"/>
      <c r="D511" s="2445"/>
      <c r="E511" s="2445"/>
      <c r="F511" s="2445"/>
      <c r="G511" s="2445"/>
      <c r="H511" s="2445"/>
      <c r="I511" s="2445"/>
      <c r="J511" s="2445"/>
      <c r="K511" s="2445"/>
      <c r="L511" s="2445"/>
      <c r="M511" s="2445"/>
      <c r="N511" s="2445"/>
    </row>
    <row r="512" spans="1:14">
      <c r="A512" s="2445"/>
      <c r="B512" s="2445"/>
      <c r="C512" s="2445"/>
      <c r="D512" s="2445"/>
      <c r="E512" s="2445"/>
      <c r="F512" s="2445"/>
      <c r="G512" s="2445"/>
      <c r="H512" s="2445"/>
      <c r="I512" s="2445"/>
      <c r="J512" s="2445"/>
      <c r="K512" s="2445"/>
      <c r="L512" s="2445"/>
      <c r="M512" s="2445"/>
      <c r="N512" s="2445"/>
    </row>
    <row r="513" spans="1:14">
      <c r="A513" s="2445"/>
      <c r="B513" s="2445"/>
      <c r="C513" s="2445"/>
      <c r="D513" s="2445"/>
      <c r="E513" s="2445"/>
      <c r="F513" s="2445"/>
      <c r="G513" s="2445"/>
      <c r="H513" s="2445"/>
      <c r="I513" s="2445"/>
      <c r="J513" s="2445"/>
      <c r="K513" s="2445"/>
      <c r="L513" s="2445"/>
      <c r="M513" s="2445"/>
      <c r="N513" s="2445"/>
    </row>
    <row r="514" spans="1:14">
      <c r="A514" s="2445"/>
      <c r="B514" s="2445"/>
      <c r="C514" s="2445"/>
      <c r="D514" s="2445"/>
      <c r="E514" s="2445"/>
      <c r="F514" s="2445"/>
      <c r="G514" s="2445"/>
      <c r="H514" s="2445"/>
      <c r="I514" s="2445"/>
      <c r="J514" s="2445"/>
      <c r="K514" s="2445"/>
      <c r="L514" s="2445"/>
      <c r="M514" s="2445"/>
      <c r="N514" s="2445"/>
    </row>
    <row r="515" spans="1:14">
      <c r="A515" s="2445"/>
      <c r="B515" s="2445"/>
      <c r="C515" s="2445"/>
      <c r="D515" s="2445"/>
      <c r="E515" s="2445"/>
      <c r="F515" s="2445"/>
      <c r="G515" s="2445"/>
      <c r="H515" s="2445"/>
      <c r="I515" s="2445"/>
      <c r="J515" s="2445"/>
      <c r="K515" s="2445"/>
      <c r="L515" s="2445"/>
      <c r="M515" s="2445"/>
      <c r="N515" s="2445"/>
    </row>
    <row r="516" spans="1:14">
      <c r="A516" s="2445"/>
      <c r="B516" s="2445"/>
      <c r="C516" s="2445"/>
      <c r="D516" s="2445"/>
      <c r="E516" s="2445"/>
      <c r="F516" s="2445"/>
      <c r="G516" s="2445"/>
      <c r="H516" s="2445"/>
      <c r="I516" s="2445"/>
      <c r="J516" s="2445"/>
      <c r="K516" s="2445"/>
      <c r="L516" s="2445"/>
      <c r="M516" s="2445"/>
      <c r="N516" s="2445"/>
    </row>
    <row r="517" spans="1:14">
      <c r="A517" s="2445"/>
      <c r="B517" s="2445"/>
      <c r="C517" s="2445"/>
      <c r="D517" s="2445"/>
      <c r="E517" s="2445"/>
      <c r="F517" s="2445"/>
      <c r="G517" s="2445"/>
      <c r="H517" s="2445"/>
      <c r="I517" s="2445"/>
      <c r="J517" s="2445"/>
      <c r="K517" s="2445"/>
      <c r="L517" s="2445"/>
      <c r="M517" s="2445"/>
      <c r="N517" s="2445"/>
    </row>
    <row r="518" spans="1:14">
      <c r="A518" s="2445"/>
      <c r="B518" s="2445"/>
      <c r="C518" s="2445"/>
      <c r="D518" s="2445"/>
      <c r="E518" s="2445"/>
      <c r="F518" s="2445"/>
      <c r="G518" s="2445"/>
      <c r="H518" s="2445"/>
      <c r="I518" s="2445"/>
      <c r="J518" s="2445"/>
      <c r="K518" s="2445"/>
      <c r="L518" s="2445"/>
      <c r="M518" s="2445"/>
      <c r="N518" s="2445"/>
    </row>
    <row r="519" spans="1:14">
      <c r="A519" s="2445"/>
      <c r="B519" s="2445"/>
      <c r="C519" s="2445"/>
      <c r="D519" s="2445"/>
      <c r="E519" s="2445"/>
      <c r="F519" s="2445"/>
      <c r="G519" s="2445"/>
      <c r="H519" s="2445"/>
      <c r="I519" s="2445"/>
      <c r="J519" s="2445"/>
      <c r="K519" s="2445"/>
      <c r="L519" s="2445"/>
      <c r="M519" s="2445"/>
      <c r="N519" s="2445"/>
    </row>
    <row r="520" spans="1:14">
      <c r="A520" s="2445"/>
      <c r="B520" s="2445"/>
      <c r="C520" s="2445"/>
      <c r="D520" s="2445"/>
      <c r="E520" s="2445"/>
      <c r="F520" s="2445"/>
      <c r="G520" s="2445"/>
      <c r="H520" s="2445"/>
      <c r="I520" s="2445"/>
      <c r="J520" s="2445"/>
      <c r="K520" s="2445"/>
      <c r="L520" s="2445"/>
      <c r="M520" s="2445"/>
      <c r="N520" s="2445"/>
    </row>
    <row r="521" spans="1:14">
      <c r="A521" s="2445"/>
      <c r="B521" s="2445"/>
      <c r="C521" s="2445"/>
      <c r="D521" s="2445"/>
      <c r="E521" s="2445"/>
      <c r="F521" s="2445"/>
      <c r="G521" s="2445"/>
      <c r="H521" s="2445"/>
      <c r="I521" s="2445"/>
      <c r="J521" s="2445"/>
      <c r="K521" s="2445"/>
      <c r="L521" s="2445"/>
      <c r="M521" s="2445"/>
      <c r="N521" s="2445"/>
    </row>
    <row r="522" spans="1:14">
      <c r="A522" s="2445"/>
      <c r="B522" s="2445"/>
      <c r="C522" s="2445"/>
      <c r="D522" s="2445"/>
      <c r="E522" s="2445"/>
      <c r="F522" s="2445"/>
      <c r="G522" s="2445"/>
      <c r="H522" s="2445"/>
      <c r="I522" s="2445"/>
      <c r="J522" s="2445"/>
      <c r="K522" s="2445"/>
      <c r="L522" s="2445"/>
      <c r="M522" s="2445"/>
      <c r="N522" s="2445"/>
    </row>
    <row r="523" spans="1:14">
      <c r="A523" s="2445"/>
      <c r="B523" s="2445"/>
      <c r="C523" s="2445"/>
      <c r="D523" s="2445"/>
      <c r="E523" s="2445"/>
      <c r="F523" s="2445"/>
      <c r="G523" s="2445"/>
      <c r="H523" s="2445"/>
      <c r="I523" s="2445"/>
      <c r="J523" s="2445"/>
      <c r="K523" s="2445"/>
      <c r="L523" s="2445"/>
      <c r="M523" s="2445"/>
      <c r="N523" s="2445"/>
    </row>
    <row r="524" spans="1:14">
      <c r="A524" s="2445"/>
      <c r="B524" s="2445"/>
      <c r="C524" s="2445"/>
      <c r="D524" s="2445"/>
      <c r="E524" s="2445"/>
      <c r="F524" s="2445"/>
      <c r="G524" s="2445"/>
      <c r="H524" s="2445"/>
      <c r="I524" s="2445"/>
      <c r="J524" s="2445"/>
      <c r="K524" s="2445"/>
      <c r="L524" s="2445"/>
      <c r="M524" s="2445"/>
      <c r="N524" s="2445"/>
    </row>
    <row r="525" spans="1:14">
      <c r="A525" s="2445"/>
      <c r="B525" s="2445"/>
      <c r="C525" s="2445"/>
      <c r="D525" s="2445"/>
      <c r="E525" s="2445"/>
      <c r="F525" s="2445"/>
      <c r="G525" s="2445"/>
      <c r="H525" s="2445"/>
      <c r="I525" s="2445"/>
      <c r="J525" s="2445"/>
      <c r="K525" s="2445"/>
      <c r="L525" s="2445"/>
      <c r="M525" s="2445"/>
      <c r="N525" s="2445"/>
    </row>
    <row r="526" spans="1:14">
      <c r="A526" s="2445"/>
      <c r="B526" s="2445"/>
      <c r="C526" s="2445"/>
      <c r="D526" s="2445"/>
      <c r="E526" s="2445"/>
      <c r="F526" s="2445"/>
      <c r="G526" s="2445"/>
      <c r="H526" s="2445"/>
      <c r="I526" s="2445"/>
      <c r="J526" s="2445"/>
      <c r="K526" s="2445"/>
      <c r="L526" s="2445"/>
      <c r="M526" s="2445"/>
      <c r="N526" s="2445"/>
    </row>
    <row r="527" spans="1:14">
      <c r="A527" s="2445"/>
      <c r="B527" s="2445"/>
      <c r="C527" s="2445"/>
      <c r="D527" s="2445"/>
      <c r="E527" s="2445"/>
      <c r="F527" s="2445"/>
      <c r="G527" s="2445"/>
      <c r="H527" s="2445"/>
      <c r="I527" s="2445"/>
      <c r="J527" s="2445"/>
      <c r="K527" s="2445"/>
      <c r="L527" s="2445"/>
      <c r="M527" s="2445"/>
      <c r="N527" s="2445"/>
    </row>
    <row r="528" spans="1:14">
      <c r="A528" s="2445"/>
      <c r="B528" s="2445"/>
      <c r="C528" s="2445"/>
      <c r="D528" s="2445"/>
      <c r="E528" s="2445"/>
      <c r="F528" s="2445"/>
      <c r="G528" s="2445"/>
      <c r="H528" s="2445"/>
      <c r="I528" s="2445"/>
      <c r="J528" s="2445"/>
      <c r="K528" s="2445"/>
      <c r="L528" s="2445"/>
      <c r="M528" s="2445"/>
      <c r="N528" s="2445"/>
    </row>
    <row r="529" spans="1:14">
      <c r="A529" s="2445"/>
      <c r="B529" s="2445"/>
      <c r="C529" s="2445"/>
      <c r="D529" s="2445"/>
      <c r="E529" s="2445"/>
      <c r="F529" s="2445"/>
      <c r="G529" s="2445"/>
      <c r="H529" s="2445"/>
      <c r="I529" s="2445"/>
      <c r="J529" s="2445"/>
      <c r="K529" s="2445"/>
      <c r="L529" s="2445"/>
      <c r="M529" s="2445"/>
      <c r="N529" s="2445"/>
    </row>
    <row r="530" spans="1:14">
      <c r="A530" s="2445"/>
      <c r="B530" s="2445"/>
      <c r="C530" s="2445"/>
      <c r="D530" s="2445"/>
      <c r="E530" s="2445"/>
      <c r="F530" s="2445"/>
      <c r="G530" s="2445"/>
      <c r="H530" s="2445"/>
      <c r="I530" s="2445"/>
      <c r="J530" s="2445"/>
      <c r="K530" s="2445"/>
      <c r="L530" s="2445"/>
      <c r="M530" s="2445"/>
      <c r="N530" s="2445"/>
    </row>
    <row r="531" spans="1:14">
      <c r="A531" s="2445"/>
      <c r="B531" s="2445"/>
      <c r="C531" s="2445"/>
      <c r="D531" s="2445"/>
      <c r="E531" s="2445"/>
      <c r="F531" s="2445"/>
      <c r="G531" s="2445"/>
      <c r="H531" s="2445"/>
      <c r="I531" s="2445"/>
      <c r="J531" s="2445"/>
      <c r="K531" s="2445"/>
      <c r="L531" s="2445"/>
      <c r="M531" s="2445"/>
      <c r="N531" s="2445"/>
    </row>
    <row r="532" spans="1:14">
      <c r="A532" s="2445"/>
      <c r="B532" s="2445"/>
      <c r="C532" s="2445"/>
      <c r="D532" s="2445"/>
      <c r="E532" s="2445"/>
      <c r="F532" s="2445"/>
      <c r="G532" s="2445"/>
      <c r="H532" s="2445"/>
      <c r="I532" s="2445"/>
      <c r="J532" s="2445"/>
      <c r="K532" s="2445"/>
      <c r="L532" s="2445"/>
      <c r="M532" s="2445"/>
      <c r="N532" s="2445"/>
    </row>
    <row r="533" spans="1:14">
      <c r="A533" s="2445"/>
      <c r="B533" s="2445"/>
      <c r="C533" s="2445"/>
      <c r="D533" s="2445"/>
      <c r="E533" s="2445"/>
      <c r="F533" s="2445"/>
      <c r="G533" s="2445"/>
      <c r="H533" s="2445"/>
      <c r="I533" s="2445"/>
      <c r="J533" s="2445"/>
      <c r="K533" s="2445"/>
      <c r="L533" s="2445"/>
      <c r="M533" s="2445"/>
      <c r="N533" s="2445"/>
    </row>
    <row r="534" spans="1:14">
      <c r="A534" s="2445"/>
      <c r="B534" s="2445"/>
      <c r="C534" s="2445"/>
      <c r="D534" s="2445"/>
      <c r="E534" s="2445"/>
      <c r="F534" s="2445"/>
      <c r="G534" s="2445"/>
      <c r="H534" s="2445"/>
      <c r="I534" s="2445"/>
      <c r="J534" s="2445"/>
      <c r="K534" s="2445"/>
      <c r="L534" s="2445"/>
      <c r="M534" s="2445"/>
      <c r="N534" s="2445"/>
    </row>
    <row r="535" spans="1:14">
      <c r="A535" s="2445"/>
      <c r="B535" s="2445"/>
      <c r="C535" s="2445"/>
      <c r="D535" s="2445"/>
      <c r="E535" s="2445"/>
      <c r="F535" s="2445"/>
      <c r="G535" s="2445"/>
      <c r="H535" s="2445"/>
      <c r="I535" s="2445"/>
      <c r="J535" s="2445"/>
      <c r="K535" s="2445"/>
      <c r="L535" s="2445"/>
      <c r="M535" s="2445"/>
      <c r="N535" s="2445"/>
    </row>
    <row r="536" spans="1:14">
      <c r="A536" s="2445"/>
      <c r="B536" s="2445"/>
      <c r="C536" s="2445"/>
      <c r="D536" s="2445"/>
      <c r="E536" s="2445"/>
      <c r="F536" s="2445"/>
      <c r="G536" s="2445"/>
      <c r="H536" s="2445"/>
      <c r="I536" s="2445"/>
      <c r="J536" s="2445"/>
      <c r="K536" s="2445"/>
      <c r="L536" s="2445"/>
      <c r="M536" s="2445"/>
      <c r="N536" s="2445"/>
    </row>
    <row r="537" spans="1:14">
      <c r="A537" s="2445"/>
      <c r="B537" s="2445"/>
      <c r="C537" s="2445"/>
      <c r="D537" s="2445"/>
      <c r="E537" s="2445"/>
      <c r="F537" s="2445"/>
      <c r="G537" s="2445"/>
      <c r="H537" s="2445"/>
      <c r="I537" s="2445"/>
      <c r="J537" s="2445"/>
      <c r="K537" s="2445"/>
      <c r="L537" s="2445"/>
      <c r="M537" s="2445"/>
      <c r="N537" s="2445"/>
    </row>
    <row r="538" spans="1:14">
      <c r="A538" s="2445"/>
      <c r="B538" s="2445"/>
      <c r="C538" s="2445"/>
      <c r="D538" s="2445"/>
      <c r="E538" s="2445"/>
      <c r="F538" s="2445"/>
      <c r="G538" s="2445"/>
      <c r="H538" s="2445"/>
      <c r="I538" s="2445"/>
      <c r="J538" s="2445"/>
      <c r="K538" s="2445"/>
      <c r="L538" s="2445"/>
      <c r="M538" s="2445"/>
      <c r="N538" s="2445"/>
    </row>
    <row r="539" spans="1:14">
      <c r="A539" s="2445"/>
      <c r="B539" s="2445"/>
      <c r="C539" s="2445"/>
      <c r="D539" s="2445"/>
      <c r="E539" s="2445"/>
      <c r="F539" s="2445"/>
      <c r="G539" s="2445"/>
      <c r="H539" s="2445"/>
      <c r="I539" s="2445"/>
      <c r="J539" s="2445"/>
      <c r="K539" s="2445"/>
      <c r="L539" s="2445"/>
      <c r="M539" s="2445"/>
      <c r="N539" s="2445"/>
    </row>
    <row r="540" spans="1:14">
      <c r="A540" s="2445"/>
      <c r="B540" s="2445"/>
      <c r="C540" s="2445"/>
      <c r="D540" s="2445"/>
      <c r="E540" s="2445"/>
      <c r="F540" s="2445"/>
      <c r="G540" s="2445"/>
      <c r="H540" s="2445"/>
      <c r="I540" s="2445"/>
      <c r="J540" s="2445"/>
      <c r="K540" s="2445"/>
      <c r="L540" s="2445"/>
      <c r="M540" s="2445"/>
      <c r="N540" s="2445"/>
    </row>
    <row r="541" spans="1:14">
      <c r="A541" s="2445"/>
      <c r="B541" s="2445"/>
      <c r="C541" s="2445"/>
      <c r="D541" s="2445"/>
      <c r="E541" s="2445"/>
      <c r="F541" s="2445"/>
      <c r="G541" s="2445"/>
      <c r="H541" s="2445"/>
      <c r="I541" s="2445"/>
      <c r="J541" s="2445"/>
      <c r="K541" s="2445"/>
      <c r="L541" s="2445"/>
      <c r="M541" s="2445"/>
      <c r="N541" s="2445"/>
    </row>
    <row r="542" spans="1:14">
      <c r="A542" s="2445"/>
      <c r="B542" s="2445"/>
      <c r="C542" s="2445"/>
      <c r="D542" s="2445"/>
      <c r="E542" s="2445"/>
      <c r="F542" s="2445"/>
      <c r="G542" s="2445"/>
      <c r="H542" s="2445"/>
      <c r="I542" s="2445"/>
      <c r="J542" s="2445"/>
      <c r="K542" s="2445"/>
      <c r="L542" s="2445"/>
      <c r="M542" s="2445"/>
      <c r="N542" s="2445"/>
    </row>
    <row r="543" spans="1:14">
      <c r="A543" s="2445"/>
      <c r="B543" s="2445"/>
      <c r="C543" s="2445"/>
      <c r="D543" s="2445"/>
      <c r="E543" s="2445"/>
      <c r="F543" s="2445"/>
      <c r="G543" s="2445"/>
      <c r="H543" s="2445"/>
      <c r="I543" s="2445"/>
      <c r="J543" s="2445"/>
      <c r="K543" s="2445"/>
      <c r="L543" s="2445"/>
      <c r="M543" s="2445"/>
      <c r="N543" s="2445"/>
    </row>
    <row r="544" spans="1:14">
      <c r="A544" s="2445"/>
      <c r="B544" s="2445"/>
      <c r="C544" s="2445"/>
      <c r="D544" s="2445"/>
      <c r="E544" s="2445"/>
      <c r="F544" s="2445"/>
      <c r="G544" s="2445"/>
      <c r="H544" s="2445"/>
      <c r="I544" s="2445"/>
      <c r="J544" s="2445"/>
      <c r="K544" s="2445"/>
      <c r="L544" s="2445"/>
      <c r="M544" s="2445"/>
      <c r="N544" s="2445"/>
    </row>
    <row r="545" spans="1:14">
      <c r="A545" s="2445"/>
      <c r="B545" s="2445"/>
      <c r="C545" s="2445"/>
      <c r="D545" s="2445"/>
      <c r="E545" s="2445"/>
      <c r="F545" s="2445"/>
      <c r="G545" s="2445"/>
      <c r="H545" s="2445"/>
      <c r="I545" s="2445"/>
      <c r="J545" s="2445"/>
      <c r="K545" s="2445"/>
      <c r="L545" s="2445"/>
      <c r="M545" s="2445"/>
      <c r="N545" s="2445"/>
    </row>
    <row r="546" spans="1:14">
      <c r="A546" s="2445"/>
      <c r="B546" s="2445"/>
      <c r="C546" s="2445"/>
      <c r="D546" s="2445"/>
      <c r="E546" s="2445"/>
      <c r="F546" s="2445"/>
      <c r="G546" s="2445"/>
      <c r="H546" s="2445"/>
      <c r="I546" s="2445"/>
      <c r="J546" s="2445"/>
      <c r="K546" s="2445"/>
      <c r="L546" s="2445"/>
      <c r="M546" s="2445"/>
      <c r="N546" s="2445"/>
    </row>
    <row r="547" spans="1:14">
      <c r="A547" s="2445"/>
      <c r="B547" s="2445"/>
      <c r="C547" s="2445"/>
      <c r="D547" s="2445"/>
      <c r="E547" s="2445"/>
      <c r="F547" s="2445"/>
      <c r="G547" s="2445"/>
      <c r="H547" s="2445"/>
      <c r="I547" s="2445"/>
      <c r="J547" s="2445"/>
      <c r="K547" s="2445"/>
      <c r="L547" s="2445"/>
      <c r="M547" s="2445"/>
      <c r="N547" s="2445"/>
    </row>
    <row r="548" spans="1:14">
      <c r="A548" s="2445"/>
      <c r="B548" s="2445"/>
      <c r="C548" s="2445"/>
      <c r="D548" s="2445"/>
      <c r="E548" s="2445"/>
      <c r="F548" s="2445"/>
      <c r="G548" s="2445"/>
      <c r="H548" s="2445"/>
      <c r="I548" s="2445"/>
      <c r="J548" s="2445"/>
      <c r="K548" s="2445"/>
      <c r="L548" s="2445"/>
      <c r="M548" s="2445"/>
      <c r="N548" s="2445"/>
    </row>
    <row r="549" spans="1:14">
      <c r="A549" s="2445"/>
      <c r="B549" s="2445"/>
      <c r="C549" s="2445"/>
      <c r="D549" s="2445"/>
      <c r="E549" s="2445"/>
      <c r="F549" s="2445"/>
      <c r="G549" s="2445"/>
      <c r="H549" s="2445"/>
      <c r="I549" s="2445"/>
      <c r="J549" s="2445"/>
      <c r="K549" s="2445"/>
      <c r="L549" s="2445"/>
      <c r="M549" s="2445"/>
      <c r="N549" s="2445"/>
    </row>
    <row r="550" spans="1:14">
      <c r="A550" s="2445"/>
      <c r="B550" s="2445"/>
      <c r="C550" s="2445"/>
      <c r="D550" s="2445"/>
      <c r="E550" s="2445"/>
      <c r="F550" s="2445"/>
      <c r="G550" s="2445"/>
      <c r="H550" s="2445"/>
      <c r="I550" s="2445"/>
      <c r="J550" s="2445"/>
      <c r="K550" s="2445"/>
      <c r="L550" s="2445"/>
      <c r="M550" s="2445"/>
      <c r="N550" s="2445"/>
    </row>
    <row r="551" spans="1:14">
      <c r="A551" s="2445"/>
      <c r="B551" s="2445"/>
      <c r="C551" s="2445"/>
      <c r="D551" s="2445"/>
      <c r="E551" s="2445"/>
      <c r="F551" s="2445"/>
      <c r="G551" s="2445"/>
      <c r="H551" s="2445"/>
      <c r="I551" s="2445"/>
      <c r="J551" s="2445"/>
      <c r="K551" s="2445"/>
      <c r="L551" s="2445"/>
      <c r="M551" s="2445"/>
      <c r="N551" s="2445"/>
    </row>
    <row r="552" spans="1:14">
      <c r="A552" s="2445"/>
      <c r="B552" s="2445"/>
      <c r="C552" s="2445"/>
      <c r="D552" s="2445"/>
      <c r="E552" s="2445"/>
      <c r="F552" s="2445"/>
      <c r="G552" s="2445"/>
      <c r="H552" s="2445"/>
      <c r="I552" s="2445"/>
      <c r="J552" s="2445"/>
      <c r="K552" s="2445"/>
      <c r="L552" s="2445"/>
      <c r="M552" s="2445"/>
      <c r="N552" s="2445"/>
    </row>
    <row r="553" spans="1:14">
      <c r="A553" s="2445"/>
      <c r="B553" s="2445"/>
      <c r="C553" s="2445"/>
      <c r="D553" s="2445"/>
      <c r="E553" s="2445"/>
      <c r="F553" s="2445"/>
      <c r="G553" s="2445"/>
      <c r="H553" s="2445"/>
      <c r="I553" s="2445"/>
      <c r="J553" s="2445"/>
      <c r="K553" s="2445"/>
      <c r="L553" s="2445"/>
      <c r="M553" s="2445"/>
      <c r="N553" s="2445"/>
    </row>
    <row r="554" spans="1:14">
      <c r="A554" s="2445"/>
      <c r="B554" s="2445"/>
      <c r="C554" s="2445"/>
      <c r="D554" s="2445"/>
      <c r="E554" s="2445"/>
      <c r="F554" s="2445"/>
      <c r="G554" s="2445"/>
      <c r="H554" s="2445"/>
      <c r="I554" s="2445"/>
      <c r="J554" s="2445"/>
      <c r="K554" s="2445"/>
      <c r="L554" s="2445"/>
      <c r="M554" s="2445"/>
      <c r="N554" s="2445"/>
    </row>
    <row r="555" spans="1:14">
      <c r="A555" s="2445"/>
      <c r="B555" s="2445"/>
      <c r="C555" s="2445"/>
      <c r="D555" s="2445"/>
      <c r="E555" s="2445"/>
      <c r="F555" s="2445"/>
      <c r="G555" s="2445"/>
      <c r="H555" s="2445"/>
      <c r="I555" s="2445"/>
      <c r="J555" s="2445"/>
      <c r="K555" s="2445"/>
      <c r="L555" s="2445"/>
      <c r="M555" s="2445"/>
      <c r="N555" s="2445"/>
    </row>
    <row r="556" spans="1:14">
      <c r="A556" s="2445"/>
      <c r="B556" s="2445"/>
      <c r="C556" s="2445"/>
      <c r="D556" s="2445"/>
      <c r="E556" s="2445"/>
      <c r="F556" s="2445"/>
      <c r="G556" s="2445"/>
      <c r="H556" s="2445"/>
      <c r="I556" s="2445"/>
      <c r="J556" s="2445"/>
      <c r="K556" s="2445"/>
      <c r="L556" s="2445"/>
      <c r="M556" s="2445"/>
      <c r="N556" s="2445"/>
    </row>
    <row r="557" spans="1:14">
      <c r="A557" s="2445"/>
      <c r="B557" s="2445"/>
      <c r="C557" s="2445"/>
      <c r="D557" s="2445"/>
      <c r="E557" s="2445"/>
      <c r="F557" s="2445"/>
      <c r="G557" s="2445"/>
      <c r="H557" s="2445"/>
      <c r="I557" s="2445"/>
      <c r="J557" s="2445"/>
      <c r="K557" s="2445"/>
      <c r="L557" s="2445"/>
      <c r="M557" s="2445"/>
      <c r="N557" s="2445"/>
    </row>
    <row r="558" spans="1:14">
      <c r="A558" s="2445"/>
      <c r="B558" s="2445"/>
      <c r="C558" s="2445"/>
      <c r="D558" s="2445"/>
      <c r="E558" s="2445"/>
      <c r="F558" s="2445"/>
      <c r="G558" s="2445"/>
      <c r="H558" s="2445"/>
      <c r="I558" s="2445"/>
      <c r="J558" s="2445"/>
      <c r="K558" s="2445"/>
      <c r="L558" s="2445"/>
      <c r="M558" s="2445"/>
      <c r="N558" s="2445"/>
    </row>
    <row r="559" spans="1:14">
      <c r="A559" s="2445"/>
      <c r="B559" s="2445"/>
      <c r="C559" s="2445"/>
      <c r="D559" s="2445"/>
      <c r="E559" s="2445"/>
      <c r="F559" s="2445"/>
      <c r="G559" s="2445"/>
      <c r="H559" s="2445"/>
      <c r="I559" s="2445"/>
      <c r="J559" s="2445"/>
      <c r="K559" s="2445"/>
      <c r="L559" s="2445"/>
      <c r="M559" s="2445"/>
      <c r="N559" s="2445"/>
    </row>
    <row r="560" spans="1:14">
      <c r="A560" s="2445"/>
      <c r="B560" s="2445"/>
      <c r="C560" s="2445"/>
      <c r="D560" s="2445"/>
      <c r="E560" s="2445"/>
      <c r="F560" s="2445"/>
      <c r="G560" s="2445"/>
      <c r="H560" s="2445"/>
      <c r="I560" s="2445"/>
      <c r="J560" s="2445"/>
      <c r="K560" s="2445"/>
      <c r="L560" s="2445"/>
      <c r="M560" s="2445"/>
      <c r="N560" s="2445"/>
    </row>
    <row r="561" spans="1:14">
      <c r="A561" s="2445"/>
      <c r="B561" s="2445"/>
      <c r="C561" s="2445"/>
      <c r="D561" s="2445"/>
      <c r="E561" s="2445"/>
      <c r="F561" s="2445"/>
      <c r="G561" s="2445"/>
      <c r="H561" s="2445"/>
      <c r="I561" s="2445"/>
      <c r="J561" s="2445"/>
      <c r="K561" s="2445"/>
      <c r="L561" s="2445"/>
      <c r="M561" s="2445"/>
      <c r="N561" s="2445"/>
    </row>
    <row r="562" spans="1:14">
      <c r="A562" s="2445"/>
      <c r="B562" s="2445"/>
      <c r="C562" s="2445"/>
      <c r="D562" s="2445"/>
      <c r="E562" s="2445"/>
      <c r="F562" s="2445"/>
      <c r="G562" s="2445"/>
      <c r="H562" s="2445"/>
      <c r="I562" s="2445"/>
      <c r="J562" s="2445"/>
      <c r="K562" s="2445"/>
      <c r="L562" s="2445"/>
      <c r="M562" s="2445"/>
      <c r="N562" s="2445"/>
    </row>
    <row r="563" spans="1:14">
      <c r="A563" s="2445"/>
      <c r="B563" s="2445"/>
      <c r="C563" s="2445"/>
      <c r="D563" s="2445"/>
      <c r="E563" s="2445"/>
      <c r="F563" s="2445"/>
      <c r="G563" s="2445"/>
      <c r="H563" s="2445"/>
      <c r="I563" s="2445"/>
      <c r="J563" s="2445"/>
      <c r="K563" s="2445"/>
      <c r="L563" s="2445"/>
      <c r="M563" s="2445"/>
      <c r="N563" s="2445"/>
    </row>
    <row r="564" spans="1:14">
      <c r="A564" s="2445"/>
      <c r="B564" s="2445"/>
      <c r="C564" s="2445"/>
      <c r="D564" s="2445"/>
      <c r="E564" s="2445"/>
      <c r="F564" s="2445"/>
      <c r="G564" s="2445"/>
      <c r="H564" s="2445"/>
      <c r="I564" s="2445"/>
      <c r="J564" s="2445"/>
      <c r="K564" s="2445"/>
      <c r="L564" s="2445"/>
      <c r="M564" s="2445"/>
      <c r="N564" s="2445"/>
    </row>
    <row r="565" spans="1:14">
      <c r="A565" s="2445"/>
      <c r="B565" s="2445"/>
      <c r="C565" s="2445"/>
      <c r="D565" s="2445"/>
      <c r="E565" s="2445"/>
      <c r="F565" s="2445"/>
      <c r="G565" s="2445"/>
      <c r="H565" s="2445"/>
      <c r="I565" s="2445"/>
      <c r="J565" s="2445"/>
      <c r="K565" s="2445"/>
      <c r="L565" s="2445"/>
      <c r="M565" s="2445"/>
      <c r="N565" s="2445"/>
    </row>
    <row r="566" spans="1:14">
      <c r="A566" s="2445"/>
      <c r="B566" s="2445"/>
      <c r="C566" s="2445"/>
      <c r="D566" s="2445"/>
      <c r="E566" s="2445"/>
      <c r="F566" s="2445"/>
      <c r="G566" s="2445"/>
      <c r="H566" s="2445"/>
      <c r="I566" s="2445"/>
      <c r="J566" s="2445"/>
      <c r="K566" s="2445"/>
      <c r="L566" s="2445"/>
      <c r="M566" s="2445"/>
      <c r="N566" s="2445"/>
    </row>
    <row r="567" spans="1:14">
      <c r="A567" s="2445"/>
      <c r="B567" s="2445"/>
      <c r="C567" s="2445"/>
      <c r="D567" s="2445"/>
      <c r="E567" s="2445"/>
      <c r="F567" s="2445"/>
      <c r="G567" s="2445"/>
      <c r="H567" s="2445"/>
      <c r="I567" s="2445"/>
      <c r="J567" s="2445"/>
      <c r="K567" s="2445"/>
      <c r="L567" s="2445"/>
      <c r="M567" s="2445"/>
      <c r="N567" s="2445"/>
    </row>
    <row r="568" spans="1:14">
      <c r="A568" s="2445"/>
      <c r="B568" s="2445"/>
      <c r="C568" s="2445"/>
      <c r="D568" s="2445"/>
      <c r="E568" s="2445"/>
      <c r="F568" s="2445"/>
      <c r="G568" s="2445"/>
      <c r="H568" s="2445"/>
      <c r="I568" s="2445"/>
      <c r="J568" s="2445"/>
      <c r="K568" s="2445"/>
      <c r="L568" s="2445"/>
      <c r="M568" s="2445"/>
      <c r="N568" s="2445"/>
    </row>
    <row r="569" spans="1:14">
      <c r="A569" s="2445"/>
      <c r="B569" s="2445"/>
      <c r="C569" s="2445"/>
      <c r="D569" s="2445"/>
      <c r="E569" s="2445"/>
      <c r="F569" s="2445"/>
      <c r="G569" s="2445"/>
      <c r="H569" s="2445"/>
      <c r="I569" s="2445"/>
      <c r="J569" s="2445"/>
      <c r="K569" s="2445"/>
      <c r="L569" s="2445"/>
      <c r="M569" s="2445"/>
      <c r="N569" s="2445"/>
    </row>
    <row r="570" spans="1:14">
      <c r="A570" s="2445"/>
      <c r="B570" s="2445"/>
      <c r="C570" s="2445"/>
      <c r="D570" s="2445"/>
      <c r="E570" s="2445"/>
      <c r="F570" s="2445"/>
      <c r="G570" s="2445"/>
      <c r="H570" s="2445"/>
      <c r="I570" s="2445"/>
      <c r="J570" s="2445"/>
      <c r="K570" s="2445"/>
      <c r="L570" s="2445"/>
      <c r="M570" s="2445"/>
      <c r="N570" s="2445"/>
    </row>
    <row r="571" spans="1:14">
      <c r="A571" s="2445"/>
      <c r="B571" s="2445"/>
      <c r="C571" s="2445"/>
      <c r="D571" s="2445"/>
      <c r="E571" s="2445"/>
      <c r="F571" s="2445"/>
      <c r="G571" s="2445"/>
      <c r="H571" s="2445"/>
      <c r="I571" s="2445"/>
      <c r="J571" s="2445"/>
      <c r="K571" s="2445"/>
      <c r="L571" s="2445"/>
      <c r="M571" s="2445"/>
      <c r="N571" s="2445"/>
    </row>
    <row r="572" spans="1:14">
      <c r="A572" s="2445"/>
      <c r="B572" s="2445"/>
      <c r="C572" s="2445"/>
      <c r="D572" s="2445"/>
      <c r="E572" s="2445"/>
      <c r="F572" s="2445"/>
      <c r="G572" s="2445"/>
      <c r="H572" s="2445"/>
      <c r="I572" s="2445"/>
      <c r="J572" s="2445"/>
      <c r="K572" s="2445"/>
      <c r="L572" s="2445"/>
      <c r="M572" s="2445"/>
      <c r="N572" s="2445"/>
    </row>
    <row r="573" spans="1:14">
      <c r="A573" s="2445"/>
      <c r="B573" s="2445"/>
      <c r="C573" s="2445"/>
      <c r="D573" s="2445"/>
      <c r="E573" s="2445"/>
      <c r="F573" s="2445"/>
      <c r="G573" s="2445"/>
      <c r="H573" s="2445"/>
      <c r="I573" s="2445"/>
      <c r="J573" s="2445"/>
      <c r="K573" s="2445"/>
      <c r="L573" s="2445"/>
      <c r="M573" s="2445"/>
      <c r="N573" s="2445"/>
    </row>
    <row r="574" spans="1:14">
      <c r="A574" s="2445"/>
      <c r="B574" s="2445"/>
      <c r="C574" s="2445"/>
      <c r="D574" s="2445"/>
      <c r="E574" s="2445"/>
      <c r="F574" s="2445"/>
      <c r="G574" s="2445"/>
      <c r="H574" s="2445"/>
      <c r="I574" s="2445"/>
      <c r="J574" s="2445"/>
      <c r="K574" s="2445"/>
      <c r="L574" s="2445"/>
      <c r="M574" s="2445"/>
      <c r="N574" s="2445"/>
    </row>
    <row r="575" spans="1:14">
      <c r="A575" s="2445"/>
      <c r="B575" s="2445"/>
      <c r="C575" s="2445"/>
      <c r="D575" s="2445"/>
      <c r="E575" s="2445"/>
      <c r="F575" s="2445"/>
      <c r="G575" s="2445"/>
      <c r="H575" s="2445"/>
      <c r="I575" s="2445"/>
      <c r="J575" s="2445"/>
      <c r="K575" s="2445"/>
      <c r="L575" s="2445"/>
      <c r="M575" s="2445"/>
      <c r="N575" s="2445"/>
    </row>
    <row r="576" spans="1:14">
      <c r="A576" s="2445"/>
      <c r="B576" s="2445"/>
      <c r="C576" s="2445"/>
      <c r="D576" s="2445"/>
      <c r="E576" s="2445"/>
      <c r="F576" s="2445"/>
      <c r="G576" s="2445"/>
      <c r="H576" s="2445"/>
      <c r="I576" s="2445"/>
      <c r="J576" s="2445"/>
      <c r="K576" s="2445"/>
      <c r="L576" s="2445"/>
      <c r="M576" s="2445"/>
      <c r="N576" s="2445"/>
    </row>
    <row r="577" spans="1:14">
      <c r="A577" s="2445"/>
      <c r="B577" s="2445"/>
      <c r="C577" s="2445"/>
      <c r="D577" s="2445"/>
      <c r="E577" s="2445"/>
      <c r="F577" s="2445"/>
      <c r="G577" s="2445"/>
      <c r="H577" s="2445"/>
      <c r="I577" s="2445"/>
      <c r="J577" s="2445"/>
      <c r="K577" s="2445"/>
      <c r="L577" s="2445"/>
      <c r="M577" s="2445"/>
      <c r="N577" s="2445"/>
    </row>
    <row r="578" spans="1:14">
      <c r="A578" s="2445"/>
      <c r="B578" s="2445"/>
      <c r="C578" s="2445"/>
      <c r="D578" s="2445"/>
      <c r="E578" s="2445"/>
      <c r="F578" s="2445"/>
      <c r="G578" s="2445"/>
      <c r="H578" s="2445"/>
      <c r="I578" s="2445"/>
      <c r="J578" s="2445"/>
      <c r="K578" s="2445"/>
      <c r="L578" s="2445"/>
      <c r="M578" s="2445"/>
      <c r="N578" s="2445"/>
    </row>
    <row r="579" spans="1:14">
      <c r="A579" s="2445"/>
      <c r="B579" s="2445"/>
      <c r="C579" s="2445"/>
      <c r="D579" s="2445"/>
      <c r="E579" s="2445"/>
      <c r="F579" s="2445"/>
      <c r="G579" s="2445"/>
      <c r="H579" s="2445"/>
      <c r="I579" s="2445"/>
      <c r="J579" s="2445"/>
      <c r="K579" s="2445"/>
      <c r="L579" s="2445"/>
      <c r="M579" s="2445"/>
      <c r="N579" s="2445"/>
    </row>
    <row r="580" spans="1:14">
      <c r="A580" s="2445"/>
      <c r="B580" s="2445"/>
      <c r="C580" s="2445"/>
      <c r="D580" s="2445"/>
      <c r="E580" s="2445"/>
      <c r="F580" s="2445"/>
      <c r="G580" s="2445"/>
      <c r="H580" s="2445"/>
      <c r="I580" s="2445"/>
      <c r="J580" s="2445"/>
      <c r="K580" s="2445"/>
      <c r="L580" s="2445"/>
      <c r="M580" s="2445"/>
      <c r="N580" s="2445"/>
    </row>
    <row r="581" spans="1:14">
      <c r="A581" s="2445"/>
      <c r="B581" s="2445"/>
      <c r="C581" s="2445"/>
      <c r="D581" s="2445"/>
      <c r="E581" s="2445"/>
      <c r="F581" s="2445"/>
      <c r="G581" s="2445"/>
      <c r="H581" s="2445"/>
      <c r="I581" s="2445"/>
      <c r="J581" s="2445"/>
      <c r="K581" s="2445"/>
      <c r="L581" s="2445"/>
      <c r="M581" s="2445"/>
      <c r="N581" s="2445"/>
    </row>
    <row r="582" spans="1:14">
      <c r="A582" s="2445"/>
      <c r="B582" s="2445"/>
      <c r="C582" s="2445"/>
      <c r="D582" s="2445"/>
      <c r="E582" s="2445"/>
      <c r="F582" s="2445"/>
      <c r="G582" s="2445"/>
      <c r="H582" s="2445"/>
      <c r="I582" s="2445"/>
      <c r="J582" s="2445"/>
      <c r="K582" s="2445"/>
      <c r="L582" s="2445"/>
      <c r="M582" s="2445"/>
      <c r="N582" s="2445"/>
    </row>
    <row r="583" spans="1:14">
      <c r="A583" s="2445"/>
      <c r="B583" s="2445"/>
      <c r="C583" s="2445"/>
      <c r="D583" s="2445"/>
      <c r="E583" s="2445"/>
      <c r="F583" s="2445"/>
      <c r="G583" s="2445"/>
      <c r="H583" s="2445"/>
      <c r="I583" s="2445"/>
      <c r="J583" s="2445"/>
      <c r="K583" s="2445"/>
      <c r="L583" s="2445"/>
      <c r="M583" s="2445"/>
      <c r="N583" s="2445"/>
    </row>
    <row r="584" spans="1:14">
      <c r="A584" s="2445"/>
      <c r="B584" s="2445"/>
      <c r="C584" s="2445"/>
      <c r="D584" s="2445"/>
      <c r="E584" s="2445"/>
      <c r="F584" s="2445"/>
      <c r="G584" s="2445"/>
      <c r="H584" s="2445"/>
      <c r="I584" s="2445"/>
      <c r="J584" s="2445"/>
      <c r="K584" s="2445"/>
      <c r="L584" s="2445"/>
      <c r="M584" s="2445"/>
      <c r="N584" s="2445"/>
    </row>
    <row r="585" spans="1:14">
      <c r="A585" s="2445"/>
      <c r="B585" s="2445"/>
      <c r="C585" s="2445"/>
      <c r="D585" s="2445"/>
      <c r="E585" s="2445"/>
      <c r="F585" s="2445"/>
      <c r="G585" s="2445"/>
      <c r="H585" s="2445"/>
      <c r="I585" s="2445"/>
      <c r="J585" s="2445"/>
      <c r="K585" s="2445"/>
      <c r="L585" s="2445"/>
      <c r="M585" s="2445"/>
      <c r="N585" s="2445"/>
    </row>
    <row r="586" spans="1:14">
      <c r="A586" s="2445"/>
      <c r="B586" s="2445"/>
      <c r="C586" s="2445"/>
      <c r="D586" s="2445"/>
      <c r="E586" s="2445"/>
      <c r="F586" s="2445"/>
      <c r="G586" s="2445"/>
      <c r="H586" s="2445"/>
      <c r="I586" s="2445"/>
      <c r="J586" s="2445"/>
      <c r="K586" s="2445"/>
      <c r="L586" s="2445"/>
      <c r="M586" s="2445"/>
      <c r="N586" s="2445"/>
    </row>
    <row r="587" spans="1:14">
      <c r="A587" s="2445"/>
      <c r="B587" s="2445"/>
      <c r="C587" s="2445"/>
      <c r="D587" s="2445"/>
      <c r="E587" s="2445"/>
      <c r="F587" s="2445"/>
      <c r="G587" s="2445"/>
      <c r="H587" s="2445"/>
      <c r="I587" s="2445"/>
      <c r="J587" s="2445"/>
      <c r="K587" s="2445"/>
      <c r="L587" s="2445"/>
      <c r="M587" s="2445"/>
      <c r="N587" s="2445"/>
    </row>
    <row r="588" spans="1:14">
      <c r="A588" s="2445"/>
      <c r="B588" s="2445"/>
      <c r="C588" s="2445"/>
      <c r="D588" s="2445"/>
      <c r="E588" s="2445"/>
      <c r="F588" s="2445"/>
      <c r="G588" s="2445"/>
      <c r="H588" s="2445"/>
      <c r="I588" s="2445"/>
      <c r="J588" s="2445"/>
      <c r="K588" s="2445"/>
      <c r="L588" s="2445"/>
      <c r="M588" s="2445"/>
      <c r="N588" s="2445"/>
    </row>
    <row r="589" spans="1:14">
      <c r="A589" s="2445"/>
      <c r="B589" s="2445"/>
      <c r="C589" s="2445"/>
      <c r="D589" s="2445"/>
      <c r="E589" s="2445"/>
      <c r="F589" s="2445"/>
      <c r="G589" s="2445"/>
      <c r="H589" s="2445"/>
      <c r="I589" s="2445"/>
      <c r="J589" s="2445"/>
      <c r="K589" s="2445"/>
      <c r="L589" s="2445"/>
      <c r="M589" s="2445"/>
      <c r="N589" s="2445"/>
    </row>
    <row r="590" spans="1:14">
      <c r="A590" s="2445"/>
      <c r="B590" s="2445"/>
      <c r="C590" s="2445"/>
      <c r="D590" s="2445"/>
      <c r="E590" s="2445"/>
      <c r="F590" s="2445"/>
      <c r="G590" s="2445"/>
      <c r="H590" s="2445"/>
      <c r="I590" s="2445"/>
      <c r="J590" s="2445"/>
      <c r="K590" s="2445"/>
      <c r="L590" s="2445"/>
      <c r="M590" s="2445"/>
      <c r="N590" s="2445"/>
    </row>
    <row r="591" spans="1:14">
      <c r="A591" s="2445"/>
      <c r="B591" s="2445"/>
      <c r="C591" s="2445"/>
      <c r="D591" s="2445"/>
      <c r="E591" s="2445"/>
      <c r="F591" s="2445"/>
      <c r="G591" s="2445"/>
      <c r="H591" s="2445"/>
      <c r="I591" s="2445"/>
      <c r="J591" s="2445"/>
      <c r="K591" s="2445"/>
      <c r="L591" s="2445"/>
      <c r="M591" s="2445"/>
      <c r="N591" s="2445"/>
    </row>
    <row r="592" spans="1:14">
      <c r="A592" s="2445"/>
      <c r="B592" s="2445"/>
      <c r="C592" s="2445"/>
      <c r="D592" s="2445"/>
      <c r="E592" s="2445"/>
      <c r="F592" s="2445"/>
      <c r="G592" s="2445"/>
      <c r="H592" s="2445"/>
      <c r="I592" s="2445"/>
      <c r="J592" s="2445"/>
      <c r="K592" s="2445"/>
      <c r="L592" s="2445"/>
      <c r="M592" s="2445"/>
      <c r="N592" s="2445"/>
    </row>
    <row r="593" spans="1:14">
      <c r="A593" s="2445"/>
      <c r="B593" s="2445"/>
      <c r="C593" s="2445"/>
      <c r="D593" s="2445"/>
      <c r="E593" s="2445"/>
      <c r="F593" s="2445"/>
      <c r="G593" s="2445"/>
      <c r="H593" s="2445"/>
      <c r="I593" s="2445"/>
      <c r="J593" s="2445"/>
      <c r="K593" s="2445"/>
      <c r="L593" s="2445"/>
      <c r="M593" s="2445"/>
      <c r="N593" s="2445"/>
    </row>
    <row r="594" spans="1:14">
      <c r="A594" s="2445"/>
      <c r="B594" s="2445"/>
      <c r="C594" s="2445"/>
      <c r="D594" s="2445"/>
      <c r="E594" s="2445"/>
      <c r="F594" s="2445"/>
      <c r="G594" s="2445"/>
      <c r="H594" s="2445"/>
      <c r="I594" s="2445"/>
      <c r="J594" s="2445"/>
      <c r="K594" s="2445"/>
      <c r="L594" s="2445"/>
      <c r="M594" s="2445"/>
      <c r="N594" s="2445"/>
    </row>
    <row r="595" spans="1:14">
      <c r="A595" s="2445"/>
      <c r="B595" s="2445"/>
      <c r="C595" s="2445"/>
      <c r="D595" s="2445"/>
      <c r="E595" s="2445"/>
      <c r="F595" s="2445"/>
      <c r="G595" s="2445"/>
      <c r="H595" s="2445"/>
      <c r="I595" s="2445"/>
      <c r="J595" s="2445"/>
      <c r="K595" s="2445"/>
      <c r="L595" s="2445"/>
      <c r="M595" s="2445"/>
      <c r="N595" s="2445"/>
    </row>
    <row r="596" spans="1:14">
      <c r="A596" s="2445"/>
      <c r="B596" s="2445"/>
      <c r="C596" s="2445"/>
      <c r="D596" s="2445"/>
      <c r="E596" s="2445"/>
      <c r="F596" s="2445"/>
      <c r="G596" s="2445"/>
      <c r="H596" s="2445"/>
      <c r="I596" s="2445"/>
      <c r="J596" s="2445"/>
      <c r="K596" s="2445"/>
      <c r="L596" s="2445"/>
      <c r="M596" s="2445"/>
      <c r="N596" s="2445"/>
    </row>
    <row r="597" spans="1:14">
      <c r="A597" s="2445"/>
      <c r="B597" s="2445"/>
      <c r="C597" s="2445"/>
      <c r="D597" s="2445"/>
      <c r="E597" s="2445"/>
      <c r="F597" s="2445"/>
      <c r="G597" s="2445"/>
      <c r="H597" s="2445"/>
      <c r="I597" s="2445"/>
      <c r="J597" s="2445"/>
      <c r="K597" s="2445"/>
      <c r="L597" s="2445"/>
      <c r="M597" s="2445"/>
      <c r="N597" s="2445"/>
    </row>
    <row r="598" spans="1:14">
      <c r="A598" s="2445"/>
      <c r="B598" s="2445"/>
      <c r="C598" s="2445"/>
      <c r="D598" s="2445"/>
      <c r="E598" s="2445"/>
      <c r="F598" s="2445"/>
      <c r="G598" s="2445"/>
      <c r="H598" s="2445"/>
      <c r="I598" s="2445"/>
      <c r="J598" s="2445"/>
      <c r="K598" s="2445"/>
      <c r="L598" s="2445"/>
      <c r="M598" s="2445"/>
      <c r="N598" s="2445"/>
    </row>
    <row r="599" spans="1:14">
      <c r="A599" s="2445"/>
      <c r="B599" s="2445"/>
      <c r="C599" s="2445"/>
      <c r="D599" s="2445"/>
      <c r="E599" s="2445"/>
      <c r="F599" s="2445"/>
      <c r="G599" s="2445"/>
      <c r="H599" s="2445"/>
      <c r="I599" s="2445"/>
      <c r="J599" s="2445"/>
      <c r="K599" s="2445"/>
      <c r="L599" s="2445"/>
      <c r="M599" s="2445"/>
      <c r="N599" s="2445"/>
    </row>
    <row r="600" spans="1:14">
      <c r="A600" s="2445"/>
      <c r="B600" s="2445"/>
      <c r="C600" s="2445"/>
      <c r="D600" s="2445"/>
      <c r="E600" s="2445"/>
      <c r="F600" s="2445"/>
      <c r="G600" s="2445"/>
      <c r="H600" s="2445"/>
      <c r="I600" s="2445"/>
      <c r="J600" s="2445"/>
      <c r="K600" s="2445"/>
      <c r="L600" s="2445"/>
      <c r="M600" s="2445"/>
      <c r="N600" s="2445"/>
    </row>
    <row r="601" spans="1:14">
      <c r="A601" s="2445"/>
      <c r="B601" s="2445"/>
      <c r="C601" s="2445"/>
      <c r="D601" s="2445"/>
      <c r="E601" s="2445"/>
      <c r="F601" s="2445"/>
      <c r="G601" s="2445"/>
      <c r="H601" s="2445"/>
      <c r="I601" s="2445"/>
      <c r="J601" s="2445"/>
      <c r="K601" s="2445"/>
      <c r="L601" s="2445"/>
      <c r="M601" s="2445"/>
      <c r="N601" s="2445"/>
    </row>
    <row r="602" spans="1:14">
      <c r="A602" s="2445"/>
      <c r="B602" s="2445"/>
      <c r="C602" s="2445"/>
      <c r="D602" s="2445"/>
      <c r="E602" s="2445"/>
      <c r="F602" s="2445"/>
      <c r="G602" s="2445"/>
      <c r="H602" s="2445"/>
      <c r="I602" s="2445"/>
      <c r="J602" s="2445"/>
      <c r="K602" s="2445"/>
      <c r="L602" s="2445"/>
      <c r="M602" s="2445"/>
      <c r="N602" s="2445"/>
    </row>
    <row r="603" spans="1:14">
      <c r="A603" s="2445"/>
      <c r="B603" s="2445"/>
      <c r="C603" s="2445"/>
      <c r="D603" s="2445"/>
      <c r="E603" s="2445"/>
      <c r="F603" s="2445"/>
      <c r="G603" s="2445"/>
      <c r="H603" s="2445"/>
      <c r="I603" s="2445"/>
      <c r="J603" s="2445"/>
      <c r="K603" s="2445"/>
      <c r="L603" s="2445"/>
      <c r="M603" s="2445"/>
      <c r="N603" s="2445"/>
    </row>
    <row r="604" spans="1:14">
      <c r="A604" s="2445"/>
      <c r="B604" s="2445"/>
      <c r="C604" s="2445"/>
      <c r="D604" s="2445"/>
      <c r="E604" s="2445"/>
      <c r="F604" s="2445"/>
      <c r="G604" s="2445"/>
      <c r="H604" s="2445"/>
      <c r="I604" s="2445"/>
      <c r="J604" s="2445"/>
      <c r="K604" s="2445"/>
      <c r="L604" s="2445"/>
      <c r="M604" s="2445"/>
      <c r="N604" s="2445"/>
    </row>
    <row r="605" spans="1:14">
      <c r="A605" s="2445"/>
      <c r="B605" s="2445"/>
      <c r="C605" s="2445"/>
      <c r="D605" s="2445"/>
      <c r="E605" s="2445"/>
      <c r="F605" s="2445"/>
      <c r="G605" s="2445"/>
      <c r="H605" s="2445"/>
      <c r="I605" s="2445"/>
      <c r="J605" s="2445"/>
      <c r="K605" s="2445"/>
      <c r="L605" s="2445"/>
      <c r="M605" s="2445"/>
      <c r="N605" s="2445"/>
    </row>
    <row r="606" spans="1:14">
      <c r="A606" s="2445"/>
      <c r="B606" s="2445"/>
      <c r="C606" s="2445"/>
      <c r="D606" s="2445"/>
      <c r="E606" s="2445"/>
      <c r="F606" s="2445"/>
      <c r="G606" s="2445"/>
      <c r="H606" s="2445"/>
      <c r="I606" s="2445"/>
      <c r="J606" s="2445"/>
      <c r="K606" s="2445"/>
      <c r="L606" s="2445"/>
      <c r="M606" s="2445"/>
      <c r="N606" s="2445"/>
    </row>
    <row r="607" spans="1:14">
      <c r="A607" s="2445"/>
      <c r="B607" s="2445"/>
      <c r="C607" s="2445"/>
      <c r="D607" s="2445"/>
      <c r="E607" s="2445"/>
      <c r="F607" s="2445"/>
      <c r="G607" s="2445"/>
      <c r="H607" s="2445"/>
      <c r="I607" s="2445"/>
      <c r="J607" s="2445"/>
      <c r="K607" s="2445"/>
      <c r="L607" s="2445"/>
      <c r="M607" s="2445"/>
      <c r="N607" s="2445"/>
    </row>
    <row r="608" spans="1:14">
      <c r="A608" s="2445"/>
      <c r="B608" s="2445"/>
      <c r="C608" s="2445"/>
      <c r="D608" s="2445"/>
      <c r="E608" s="2445"/>
      <c r="F608" s="2445"/>
      <c r="G608" s="2445"/>
      <c r="H608" s="2445"/>
      <c r="I608" s="2445"/>
      <c r="J608" s="2445"/>
      <c r="K608" s="2445"/>
      <c r="L608" s="2445"/>
      <c r="M608" s="2445"/>
      <c r="N608" s="2445"/>
    </row>
    <row r="609" spans="1:14">
      <c r="A609" s="2445"/>
      <c r="B609" s="2445"/>
      <c r="C609" s="2445"/>
      <c r="D609" s="2445"/>
      <c r="E609" s="2445"/>
      <c r="F609" s="2445"/>
      <c r="G609" s="2445"/>
      <c r="H609" s="2445"/>
      <c r="I609" s="2445"/>
      <c r="J609" s="2445"/>
      <c r="K609" s="2445"/>
      <c r="L609" s="2445"/>
      <c r="M609" s="2445"/>
      <c r="N609" s="2445"/>
    </row>
    <row r="610" spans="1:14">
      <c r="A610" s="2445"/>
      <c r="B610" s="2445"/>
      <c r="C610" s="2445"/>
      <c r="D610" s="2445"/>
      <c r="E610" s="2445"/>
      <c r="F610" s="2445"/>
      <c r="G610" s="2445"/>
      <c r="H610" s="2445"/>
      <c r="I610" s="2445"/>
      <c r="J610" s="2445"/>
      <c r="K610" s="2445"/>
      <c r="L610" s="2445"/>
      <c r="M610" s="2445"/>
      <c r="N610" s="2445"/>
    </row>
    <row r="611" spans="1:14">
      <c r="A611" s="2445"/>
      <c r="B611" s="2445"/>
      <c r="C611" s="2445"/>
      <c r="D611" s="2445"/>
      <c r="E611" s="2445"/>
      <c r="F611" s="2445"/>
      <c r="G611" s="2445"/>
      <c r="H611" s="2445"/>
      <c r="I611" s="2445"/>
      <c r="J611" s="2445"/>
      <c r="K611" s="2445"/>
      <c r="L611" s="2445"/>
      <c r="M611" s="2445"/>
      <c r="N611" s="2445"/>
    </row>
    <row r="612" spans="1:14">
      <c r="A612" s="2445"/>
      <c r="B612" s="2445"/>
      <c r="C612" s="2445"/>
      <c r="D612" s="2445"/>
      <c r="E612" s="2445"/>
      <c r="F612" s="2445"/>
      <c r="G612" s="2445"/>
      <c r="H612" s="2445"/>
      <c r="I612" s="2445"/>
      <c r="J612" s="2445"/>
      <c r="K612" s="2445"/>
      <c r="L612" s="2445"/>
      <c r="M612" s="2445"/>
      <c r="N612" s="2445"/>
    </row>
    <row r="613" spans="1:14">
      <c r="A613" s="2445"/>
      <c r="B613" s="2445"/>
      <c r="C613" s="2445"/>
      <c r="D613" s="2445"/>
      <c r="E613" s="2445"/>
      <c r="F613" s="2445"/>
      <c r="G613" s="2445"/>
      <c r="H613" s="2445"/>
      <c r="I613" s="2445"/>
      <c r="J613" s="2445"/>
      <c r="K613" s="2445"/>
      <c r="L613" s="2445"/>
      <c r="M613" s="2445"/>
      <c r="N613" s="2445"/>
    </row>
    <row r="614" spans="1:14">
      <c r="A614" s="2445"/>
      <c r="B614" s="2445"/>
      <c r="C614" s="2445"/>
      <c r="D614" s="2445"/>
      <c r="E614" s="2445"/>
      <c r="F614" s="2445"/>
      <c r="G614" s="2445"/>
      <c r="H614" s="2445"/>
      <c r="I614" s="2445"/>
      <c r="J614" s="2445"/>
      <c r="K614" s="2445"/>
      <c r="L614" s="2445"/>
      <c r="M614" s="2445"/>
      <c r="N614" s="2445"/>
    </row>
    <row r="615" spans="1:14">
      <c r="A615" s="2445"/>
      <c r="B615" s="2445"/>
      <c r="C615" s="2445"/>
      <c r="D615" s="2445"/>
      <c r="E615" s="2445"/>
      <c r="F615" s="2445"/>
      <c r="G615" s="2445"/>
      <c r="H615" s="2445"/>
      <c r="I615" s="2445"/>
      <c r="J615" s="2445"/>
      <c r="K615" s="2445"/>
      <c r="L615" s="2445"/>
      <c r="M615" s="2445"/>
      <c r="N615" s="2445"/>
    </row>
    <row r="616" spans="1:14">
      <c r="A616" s="2445"/>
      <c r="B616" s="2445"/>
      <c r="C616" s="2445"/>
      <c r="D616" s="2445"/>
      <c r="E616" s="2445"/>
      <c r="F616" s="2445"/>
      <c r="G616" s="2445"/>
      <c r="H616" s="2445"/>
      <c r="I616" s="2445"/>
      <c r="J616" s="2445"/>
      <c r="K616" s="2445"/>
      <c r="L616" s="2445"/>
      <c r="M616" s="2445"/>
      <c r="N616" s="2445"/>
    </row>
    <row r="617" spans="1:14">
      <c r="A617" s="2445"/>
      <c r="B617" s="2445"/>
      <c r="C617" s="2445"/>
      <c r="D617" s="2445"/>
      <c r="E617" s="2445"/>
      <c r="F617" s="2445"/>
      <c r="G617" s="2445"/>
      <c r="H617" s="2445"/>
      <c r="I617" s="2445"/>
      <c r="J617" s="2445"/>
      <c r="K617" s="2445"/>
      <c r="L617" s="2445"/>
      <c r="M617" s="2445"/>
      <c r="N617" s="2445"/>
    </row>
    <row r="618" spans="1:14">
      <c r="A618" s="2445"/>
      <c r="B618" s="2445"/>
      <c r="C618" s="2445"/>
      <c r="D618" s="2445"/>
      <c r="E618" s="2445"/>
      <c r="F618" s="2445"/>
      <c r="G618" s="2445"/>
      <c r="H618" s="2445"/>
      <c r="I618" s="2445"/>
      <c r="J618" s="2445"/>
      <c r="K618" s="2445"/>
      <c r="L618" s="2445"/>
      <c r="M618" s="2445"/>
      <c r="N618" s="2445"/>
    </row>
    <row r="619" spans="1:14">
      <c r="A619" s="2445"/>
      <c r="B619" s="2445"/>
      <c r="C619" s="2445"/>
      <c r="D619" s="2445"/>
      <c r="E619" s="2445"/>
      <c r="F619" s="2445"/>
      <c r="G619" s="2445"/>
      <c r="H619" s="2445"/>
      <c r="I619" s="2445"/>
      <c r="J619" s="2445"/>
      <c r="K619" s="2445"/>
      <c r="L619" s="2445"/>
      <c r="M619" s="2445"/>
      <c r="N619" s="2445"/>
    </row>
    <row r="620" spans="1:14">
      <c r="A620" s="2445"/>
      <c r="B620" s="2445"/>
      <c r="C620" s="2445"/>
      <c r="D620" s="2445"/>
      <c r="E620" s="2445"/>
      <c r="F620" s="2445"/>
      <c r="G620" s="2445"/>
      <c r="H620" s="2445"/>
      <c r="I620" s="2445"/>
      <c r="J620" s="2445"/>
      <c r="K620" s="2445"/>
      <c r="L620" s="2445"/>
      <c r="M620" s="2445"/>
      <c r="N620" s="2445"/>
    </row>
    <row r="621" spans="1:14">
      <c r="A621" s="2445"/>
      <c r="B621" s="2445"/>
      <c r="C621" s="2445"/>
      <c r="D621" s="2445"/>
      <c r="E621" s="2445"/>
      <c r="F621" s="2445"/>
      <c r="G621" s="2445"/>
      <c r="H621" s="2445"/>
      <c r="I621" s="2445"/>
      <c r="J621" s="2445"/>
      <c r="K621" s="2445"/>
      <c r="L621" s="2445"/>
      <c r="M621" s="2445"/>
      <c r="N621" s="2445"/>
    </row>
    <row r="622" spans="1:14">
      <c r="A622" s="2445"/>
      <c r="B622" s="2445"/>
      <c r="C622" s="2445"/>
      <c r="D622" s="2445"/>
      <c r="E622" s="2445"/>
      <c r="F622" s="2445"/>
      <c r="G622" s="2445"/>
      <c r="H622" s="2445"/>
      <c r="I622" s="2445"/>
      <c r="J622" s="2445"/>
      <c r="K622" s="2445"/>
      <c r="L622" s="2445"/>
      <c r="M622" s="2445"/>
      <c r="N622" s="2445"/>
    </row>
    <row r="623" spans="1:14">
      <c r="A623" s="2445"/>
      <c r="B623" s="2445"/>
      <c r="C623" s="2445"/>
      <c r="D623" s="2445"/>
      <c r="E623" s="2445"/>
      <c r="F623" s="2445"/>
      <c r="G623" s="2445"/>
      <c r="H623" s="2445"/>
      <c r="I623" s="2445"/>
      <c r="J623" s="2445"/>
      <c r="K623" s="2445"/>
      <c r="L623" s="2445"/>
      <c r="M623" s="2445"/>
      <c r="N623" s="2445"/>
    </row>
    <row r="624" spans="1:14">
      <c r="A624" s="2445"/>
      <c r="B624" s="2445"/>
      <c r="C624" s="2445"/>
      <c r="D624" s="2445"/>
      <c r="E624" s="2445"/>
      <c r="F624" s="2445"/>
      <c r="G624" s="2445"/>
      <c r="H624" s="2445"/>
      <c r="I624" s="2445"/>
      <c r="J624" s="2445"/>
      <c r="K624" s="2445"/>
      <c r="L624" s="2445"/>
      <c r="M624" s="2445"/>
      <c r="N624" s="2445"/>
    </row>
    <row r="625" spans="1:14">
      <c r="A625" s="2445"/>
      <c r="B625" s="2445"/>
      <c r="C625" s="2445"/>
      <c r="D625" s="2445"/>
      <c r="E625" s="2445"/>
      <c r="F625" s="2445"/>
      <c r="G625" s="2445"/>
      <c r="H625" s="2445"/>
      <c r="I625" s="2445"/>
      <c r="J625" s="2445"/>
      <c r="K625" s="2445"/>
      <c r="L625" s="2445"/>
      <c r="M625" s="2445"/>
      <c r="N625" s="2445"/>
    </row>
    <row r="626" spans="1:14">
      <c r="A626" s="2445"/>
      <c r="B626" s="2445"/>
      <c r="C626" s="2445"/>
      <c r="D626" s="2445"/>
      <c r="E626" s="2445"/>
      <c r="F626" s="2445"/>
      <c r="G626" s="2445"/>
      <c r="H626" s="2445"/>
      <c r="I626" s="2445"/>
      <c r="J626" s="2445"/>
      <c r="K626" s="2445"/>
      <c r="L626" s="2445"/>
      <c r="M626" s="2445"/>
      <c r="N626" s="2445"/>
    </row>
    <row r="627" spans="1:14">
      <c r="A627" s="2445"/>
      <c r="B627" s="2445"/>
      <c r="C627" s="2445"/>
      <c r="D627" s="2445"/>
      <c r="E627" s="2445"/>
      <c r="F627" s="2445"/>
      <c r="G627" s="2445"/>
      <c r="H627" s="2445"/>
      <c r="I627" s="2445"/>
      <c r="J627" s="2445"/>
      <c r="K627" s="2445"/>
      <c r="L627" s="2445"/>
      <c r="M627" s="2445"/>
      <c r="N627" s="2445"/>
    </row>
    <row r="628" spans="1:14">
      <c r="A628" s="2445"/>
      <c r="B628" s="2445"/>
      <c r="C628" s="2445"/>
      <c r="D628" s="2445"/>
      <c r="E628" s="2445"/>
      <c r="F628" s="2445"/>
      <c r="G628" s="2445"/>
      <c r="H628" s="2445"/>
      <c r="I628" s="2445"/>
      <c r="J628" s="2445"/>
      <c r="K628" s="2445"/>
      <c r="L628" s="2445"/>
      <c r="M628" s="2445"/>
      <c r="N628" s="2445"/>
    </row>
    <row r="629" spans="1:14">
      <c r="A629" s="2445"/>
      <c r="B629" s="2445"/>
      <c r="C629" s="2445"/>
      <c r="D629" s="2445"/>
      <c r="E629" s="2445"/>
      <c r="F629" s="2445"/>
      <c r="G629" s="2445"/>
      <c r="H629" s="2445"/>
      <c r="I629" s="2445"/>
      <c r="J629" s="2445"/>
      <c r="K629" s="2445"/>
      <c r="L629" s="2445"/>
      <c r="M629" s="2445"/>
      <c r="N629" s="2445"/>
    </row>
    <row r="630" spans="1:14">
      <c r="A630" s="2445"/>
      <c r="B630" s="2445"/>
      <c r="C630" s="2445"/>
      <c r="D630" s="2445"/>
      <c r="E630" s="2445"/>
      <c r="F630" s="2445"/>
      <c r="G630" s="2445"/>
      <c r="H630" s="2445"/>
      <c r="I630" s="2445"/>
      <c r="J630" s="2445"/>
      <c r="K630" s="2445"/>
      <c r="L630" s="2445"/>
      <c r="M630" s="2445"/>
      <c r="N630" s="2445"/>
    </row>
    <row r="631" spans="1:14">
      <c r="A631" s="2445"/>
      <c r="B631" s="2445"/>
      <c r="C631" s="2445"/>
      <c r="D631" s="2445"/>
      <c r="E631" s="2445"/>
      <c r="F631" s="2445"/>
      <c r="G631" s="2445"/>
      <c r="H631" s="2445"/>
      <c r="I631" s="2445"/>
      <c r="J631" s="2445"/>
      <c r="K631" s="2445"/>
      <c r="L631" s="2445"/>
      <c r="M631" s="2445"/>
      <c r="N631" s="2445"/>
    </row>
    <row r="632" spans="1:14">
      <c r="A632" s="2445"/>
      <c r="B632" s="2445"/>
      <c r="C632" s="2445"/>
      <c r="D632" s="2445"/>
      <c r="E632" s="2445"/>
      <c r="F632" s="2445"/>
      <c r="G632" s="2445"/>
      <c r="H632" s="2445"/>
      <c r="I632" s="2445"/>
      <c r="J632" s="2445"/>
      <c r="K632" s="2445"/>
      <c r="L632" s="2445"/>
      <c r="M632" s="2445"/>
      <c r="N632" s="2445"/>
    </row>
    <row r="633" spans="1:14">
      <c r="A633" s="2445"/>
      <c r="B633" s="2445"/>
      <c r="C633" s="2445"/>
      <c r="D633" s="2445"/>
      <c r="E633" s="2445"/>
      <c r="F633" s="2445"/>
      <c r="G633" s="2445"/>
      <c r="H633" s="2445"/>
      <c r="I633" s="2445"/>
      <c r="J633" s="2445"/>
      <c r="K633" s="2445"/>
      <c r="L633" s="2445"/>
      <c r="M633" s="2445"/>
      <c r="N633" s="2445"/>
    </row>
    <row r="634" spans="1:14">
      <c r="A634" s="2445"/>
      <c r="B634" s="2445"/>
      <c r="C634" s="2445"/>
      <c r="D634" s="2445"/>
      <c r="E634" s="2445"/>
      <c r="F634" s="2445"/>
      <c r="G634" s="2445"/>
      <c r="H634" s="2445"/>
      <c r="I634" s="2445"/>
      <c r="J634" s="2445"/>
      <c r="K634" s="2445"/>
      <c r="L634" s="2445"/>
      <c r="M634" s="2445"/>
      <c r="N634" s="2445"/>
    </row>
    <row r="635" spans="1:14">
      <c r="A635" s="2445"/>
      <c r="B635" s="2445"/>
      <c r="C635" s="2445"/>
      <c r="D635" s="2445"/>
      <c r="E635" s="2445"/>
      <c r="F635" s="2445"/>
      <c r="G635" s="2445"/>
      <c r="H635" s="2445"/>
      <c r="I635" s="2445"/>
      <c r="J635" s="2445"/>
      <c r="K635" s="2445"/>
      <c r="L635" s="2445"/>
      <c r="M635" s="2445"/>
      <c r="N635" s="2445"/>
    </row>
    <row r="636" spans="1:14">
      <c r="A636" s="2445"/>
      <c r="B636" s="2445"/>
      <c r="C636" s="2445"/>
      <c r="D636" s="2445"/>
      <c r="E636" s="2445"/>
      <c r="F636" s="2445"/>
      <c r="G636" s="2445"/>
      <c r="H636" s="2445"/>
      <c r="I636" s="2445"/>
      <c r="J636" s="2445"/>
      <c r="K636" s="2445"/>
      <c r="L636" s="2445"/>
      <c r="M636" s="2445"/>
      <c r="N636" s="2445"/>
    </row>
    <row r="637" spans="1:14">
      <c r="A637" s="2445"/>
      <c r="B637" s="2445"/>
      <c r="C637" s="2445"/>
      <c r="D637" s="2445"/>
      <c r="E637" s="2445"/>
      <c r="F637" s="2445"/>
      <c r="G637" s="2445"/>
      <c r="H637" s="2445"/>
      <c r="I637" s="2445"/>
      <c r="J637" s="2445"/>
      <c r="K637" s="2445"/>
      <c r="L637" s="2445"/>
      <c r="M637" s="2445"/>
      <c r="N637" s="2445"/>
    </row>
    <row r="638" spans="1:14">
      <c r="A638" s="2445"/>
      <c r="B638" s="2445"/>
      <c r="C638" s="2445"/>
      <c r="D638" s="2445"/>
      <c r="E638" s="2445"/>
      <c r="F638" s="2445"/>
      <c r="G638" s="2445"/>
      <c r="H638" s="2445"/>
      <c r="I638" s="2445"/>
      <c r="J638" s="2445"/>
      <c r="K638" s="2445"/>
      <c r="L638" s="2445"/>
      <c r="M638" s="2445"/>
      <c r="N638" s="2445"/>
    </row>
    <row r="639" spans="1:14">
      <c r="A639" s="2445"/>
      <c r="B639" s="2445"/>
      <c r="C639" s="2445"/>
      <c r="D639" s="2445"/>
      <c r="E639" s="2445"/>
      <c r="F639" s="2445"/>
      <c r="G639" s="2445"/>
      <c r="H639" s="2445"/>
      <c r="I639" s="2445"/>
      <c r="J639" s="2445"/>
      <c r="K639" s="2445"/>
      <c r="L639" s="2445"/>
      <c r="M639" s="2445"/>
      <c r="N639" s="2445"/>
    </row>
    <row r="640" spans="1:14">
      <c r="A640" s="2445"/>
      <c r="B640" s="2445"/>
      <c r="C640" s="2445"/>
      <c r="D640" s="2445"/>
      <c r="E640" s="2445"/>
      <c r="F640" s="2445"/>
      <c r="G640" s="2445"/>
      <c r="H640" s="2445"/>
      <c r="I640" s="2445"/>
      <c r="J640" s="2445"/>
      <c r="K640" s="2445"/>
      <c r="L640" s="2445"/>
      <c r="M640" s="2445"/>
      <c r="N640" s="2445"/>
    </row>
    <row r="641" spans="1:14">
      <c r="A641" s="2445"/>
      <c r="B641" s="2445"/>
      <c r="C641" s="2445"/>
      <c r="D641" s="2445"/>
      <c r="E641" s="2445"/>
      <c r="F641" s="2445"/>
      <c r="G641" s="2445"/>
      <c r="H641" s="2445"/>
      <c r="I641" s="2445"/>
      <c r="J641" s="2445"/>
      <c r="K641" s="2445"/>
      <c r="L641" s="2445"/>
      <c r="M641" s="2445"/>
      <c r="N641" s="2445"/>
    </row>
    <row r="642" spans="1:14">
      <c r="A642" s="2445"/>
      <c r="B642" s="2445"/>
      <c r="C642" s="2445"/>
      <c r="D642" s="2445"/>
      <c r="E642" s="2445"/>
      <c r="F642" s="2445"/>
      <c r="G642" s="2445"/>
      <c r="H642" s="2445"/>
      <c r="I642" s="2445"/>
      <c r="J642" s="2445"/>
      <c r="K642" s="2445"/>
      <c r="L642" s="2445"/>
      <c r="M642" s="2445"/>
      <c r="N642" s="2445"/>
    </row>
    <row r="643" spans="1:14">
      <c r="A643" s="2445"/>
      <c r="B643" s="2445"/>
      <c r="C643" s="2445"/>
      <c r="D643" s="2445"/>
      <c r="E643" s="2445"/>
      <c r="F643" s="2445"/>
      <c r="G643" s="2445"/>
      <c r="H643" s="2445"/>
      <c r="I643" s="2445"/>
      <c r="J643" s="2445"/>
      <c r="K643" s="2445"/>
      <c r="L643" s="2445"/>
      <c r="M643" s="2445"/>
      <c r="N643" s="2445"/>
    </row>
    <row r="644" spans="1:14">
      <c r="A644" s="2445"/>
      <c r="B644" s="2445"/>
      <c r="C644" s="2445"/>
      <c r="D644" s="2445"/>
      <c r="E644" s="2445"/>
      <c r="F644" s="2445"/>
      <c r="G644" s="2445"/>
      <c r="H644" s="2445"/>
      <c r="I644" s="2445"/>
      <c r="J644" s="2445"/>
      <c r="K644" s="2445"/>
      <c r="L644" s="2445"/>
      <c r="M644" s="2445"/>
      <c r="N644" s="2445"/>
    </row>
    <row r="645" spans="1:14">
      <c r="A645" s="2445"/>
      <c r="B645" s="2445"/>
      <c r="C645" s="2445"/>
      <c r="D645" s="2445"/>
      <c r="E645" s="2445"/>
      <c r="F645" s="2445"/>
      <c r="G645" s="2445"/>
      <c r="H645" s="2445"/>
      <c r="I645" s="2445"/>
      <c r="J645" s="2445"/>
      <c r="K645" s="2445"/>
      <c r="L645" s="2445"/>
      <c r="M645" s="2445"/>
      <c r="N645" s="2445"/>
    </row>
    <row r="646" spans="1:14">
      <c r="A646" s="2445"/>
      <c r="B646" s="2445"/>
      <c r="C646" s="2445"/>
      <c r="D646" s="2445"/>
      <c r="E646" s="2445"/>
      <c r="F646" s="2445"/>
      <c r="G646" s="2445"/>
      <c r="H646" s="2445"/>
      <c r="I646" s="2445"/>
      <c r="J646" s="2445"/>
      <c r="K646" s="2445"/>
      <c r="L646" s="2445"/>
      <c r="M646" s="2445"/>
      <c r="N646" s="2445"/>
    </row>
    <row r="647" spans="1:14">
      <c r="A647" s="2445"/>
      <c r="B647" s="2445"/>
      <c r="C647" s="2445"/>
      <c r="D647" s="2445"/>
      <c r="E647" s="2445"/>
      <c r="F647" s="2445"/>
      <c r="G647" s="2445"/>
      <c r="H647" s="2445"/>
      <c r="I647" s="2445"/>
      <c r="J647" s="2445"/>
      <c r="K647" s="2445"/>
      <c r="L647" s="2445"/>
      <c r="M647" s="2445"/>
      <c r="N647" s="2445"/>
    </row>
    <row r="648" spans="1:14">
      <c r="A648" s="2445"/>
      <c r="B648" s="2445"/>
      <c r="C648" s="2445"/>
      <c r="D648" s="2445"/>
      <c r="E648" s="2445"/>
      <c r="F648" s="2445"/>
      <c r="G648" s="2445"/>
      <c r="H648" s="2445"/>
      <c r="I648" s="2445"/>
      <c r="J648" s="2445"/>
      <c r="K648" s="2445"/>
      <c r="L648" s="2445"/>
      <c r="M648" s="2445"/>
      <c r="N648" s="2445"/>
    </row>
    <row r="649" spans="1:14">
      <c r="A649" s="2445"/>
      <c r="B649" s="2445"/>
      <c r="C649" s="2445"/>
      <c r="D649" s="2445"/>
      <c r="E649" s="2445"/>
      <c r="F649" s="2445"/>
      <c r="G649" s="2445"/>
      <c r="H649" s="2445"/>
      <c r="I649" s="2445"/>
      <c r="J649" s="2445"/>
      <c r="K649" s="2445"/>
      <c r="L649" s="2445"/>
      <c r="M649" s="2445"/>
      <c r="N649" s="2445"/>
    </row>
    <row r="650" spans="1:14">
      <c r="A650" s="2445"/>
      <c r="B650" s="2445"/>
      <c r="C650" s="2445"/>
      <c r="D650" s="2445"/>
      <c r="E650" s="2445"/>
      <c r="F650" s="2445"/>
      <c r="G650" s="2445"/>
      <c r="H650" s="2445"/>
      <c r="I650" s="2445"/>
      <c r="J650" s="2445"/>
      <c r="K650" s="2445"/>
      <c r="L650" s="2445"/>
      <c r="M650" s="2445"/>
      <c r="N650" s="2445"/>
    </row>
    <row r="651" spans="1:14">
      <c r="A651" s="2445"/>
      <c r="B651" s="2445"/>
      <c r="C651" s="2445"/>
      <c r="D651" s="2445"/>
      <c r="E651" s="2445"/>
      <c r="F651" s="2445"/>
      <c r="G651" s="2445"/>
      <c r="H651" s="2445"/>
      <c r="I651" s="2445"/>
      <c r="J651" s="2445"/>
      <c r="K651" s="2445"/>
      <c r="L651" s="2445"/>
      <c r="M651" s="2445"/>
      <c r="N651" s="2445"/>
    </row>
    <row r="652" spans="1:14">
      <c r="A652" s="2445"/>
      <c r="B652" s="2445"/>
      <c r="C652" s="2445"/>
      <c r="D652" s="2445"/>
      <c r="E652" s="2445"/>
      <c r="F652" s="2445"/>
      <c r="G652" s="2445"/>
      <c r="H652" s="2445"/>
      <c r="I652" s="2445"/>
      <c r="J652" s="2445"/>
      <c r="K652" s="2445"/>
      <c r="L652" s="2445"/>
      <c r="M652" s="2445"/>
      <c r="N652" s="2445"/>
    </row>
    <row r="653" spans="1:14">
      <c r="A653" s="2445"/>
      <c r="B653" s="2445"/>
      <c r="C653" s="2445"/>
      <c r="D653" s="2445"/>
      <c r="E653" s="2445"/>
      <c r="F653" s="2445"/>
      <c r="G653" s="2445"/>
      <c r="H653" s="2445"/>
      <c r="I653" s="2445"/>
      <c r="J653" s="2445"/>
      <c r="K653" s="2445"/>
      <c r="L653" s="2445"/>
      <c r="M653" s="2445"/>
      <c r="N653" s="2445"/>
    </row>
    <row r="654" spans="1:14">
      <c r="A654" s="2445"/>
      <c r="B654" s="2445"/>
      <c r="C654" s="2445"/>
      <c r="D654" s="2445"/>
      <c r="E654" s="2445"/>
      <c r="F654" s="2445"/>
      <c r="G654" s="2445"/>
      <c r="H654" s="2445"/>
      <c r="I654" s="2445"/>
      <c r="J654" s="2445"/>
      <c r="K654" s="2445"/>
      <c r="L654" s="2445"/>
      <c r="M654" s="2445"/>
      <c r="N654" s="2445"/>
    </row>
    <row r="655" spans="1:14">
      <c r="A655" s="2445"/>
      <c r="B655" s="2445"/>
      <c r="C655" s="2445"/>
      <c r="D655" s="2445"/>
      <c r="E655" s="2445"/>
      <c r="F655" s="2445"/>
      <c r="G655" s="2445"/>
      <c r="H655" s="2445"/>
      <c r="I655" s="2445"/>
      <c r="J655" s="2445"/>
      <c r="K655" s="2445"/>
      <c r="L655" s="2445"/>
      <c r="M655" s="2445"/>
      <c r="N655" s="2445"/>
    </row>
    <row r="656" spans="1:14">
      <c r="A656" s="2445"/>
      <c r="B656" s="2445"/>
      <c r="C656" s="2445"/>
      <c r="D656" s="2445"/>
      <c r="E656" s="2445"/>
      <c r="F656" s="2445"/>
      <c r="G656" s="2445"/>
      <c r="H656" s="2445"/>
      <c r="I656" s="2445"/>
      <c r="J656" s="2445"/>
      <c r="K656" s="2445"/>
      <c r="L656" s="2445"/>
      <c r="M656" s="2445"/>
      <c r="N656" s="2445"/>
    </row>
    <row r="657" spans="1:14">
      <c r="A657" s="2445"/>
      <c r="B657" s="2445"/>
      <c r="C657" s="2445"/>
      <c r="D657" s="2445"/>
      <c r="E657" s="2445"/>
      <c r="F657" s="2445"/>
      <c r="G657" s="2445"/>
      <c r="H657" s="2445"/>
      <c r="I657" s="2445"/>
      <c r="J657" s="2445"/>
      <c r="K657" s="2445"/>
      <c r="L657" s="2445"/>
      <c r="M657" s="2445"/>
      <c r="N657" s="2445"/>
    </row>
    <row r="658" spans="1:14">
      <c r="A658" s="2445"/>
      <c r="B658" s="2445"/>
      <c r="C658" s="2445"/>
      <c r="D658" s="2445"/>
      <c r="E658" s="2445"/>
      <c r="F658" s="2445"/>
      <c r="G658" s="2445"/>
      <c r="H658" s="2445"/>
      <c r="I658" s="2445"/>
      <c r="J658" s="2445"/>
      <c r="K658" s="2445"/>
      <c r="L658" s="2445"/>
      <c r="M658" s="2445"/>
      <c r="N658" s="2445"/>
    </row>
    <row r="659" spans="1:14">
      <c r="A659" s="2445"/>
      <c r="B659" s="2445"/>
      <c r="C659" s="2445"/>
      <c r="D659" s="2445"/>
      <c r="E659" s="2445"/>
      <c r="F659" s="2445"/>
      <c r="G659" s="2445"/>
      <c r="H659" s="2445"/>
      <c r="I659" s="2445"/>
      <c r="J659" s="2445"/>
      <c r="K659" s="2445"/>
      <c r="L659" s="2445"/>
      <c r="M659" s="2445"/>
      <c r="N659" s="2445"/>
    </row>
    <row r="660" spans="1:14">
      <c r="A660" s="2445"/>
      <c r="B660" s="2445"/>
      <c r="C660" s="2445"/>
      <c r="D660" s="2445"/>
      <c r="E660" s="2445"/>
      <c r="F660" s="2445"/>
      <c r="G660" s="2445"/>
      <c r="H660" s="2445"/>
      <c r="I660" s="2445"/>
      <c r="J660" s="2445"/>
      <c r="K660" s="2445"/>
      <c r="L660" s="2445"/>
      <c r="M660" s="2445"/>
      <c r="N660" s="2445"/>
    </row>
    <row r="661" spans="1:14">
      <c r="A661" s="2445"/>
      <c r="B661" s="2445"/>
      <c r="C661" s="2445"/>
      <c r="D661" s="2445"/>
      <c r="E661" s="2445"/>
      <c r="F661" s="2445"/>
      <c r="G661" s="2445"/>
      <c r="H661" s="2445"/>
      <c r="I661" s="2445"/>
      <c r="J661" s="2445"/>
      <c r="K661" s="2445"/>
      <c r="L661" s="2445"/>
      <c r="M661" s="2445"/>
      <c r="N661" s="2445"/>
    </row>
    <row r="662" spans="1:14">
      <c r="A662" s="2445"/>
      <c r="B662" s="2445"/>
      <c r="C662" s="2445"/>
      <c r="D662" s="2445"/>
      <c r="E662" s="2445"/>
      <c r="F662" s="2445"/>
      <c r="G662" s="2445"/>
      <c r="H662" s="2445"/>
      <c r="I662" s="2445"/>
      <c r="J662" s="2445"/>
      <c r="K662" s="2445"/>
      <c r="L662" s="2445"/>
      <c r="M662" s="2445"/>
      <c r="N662" s="2445"/>
    </row>
    <row r="663" spans="1:14">
      <c r="A663" s="2445"/>
      <c r="B663" s="2445"/>
      <c r="C663" s="2445"/>
      <c r="D663" s="2445"/>
      <c r="E663" s="2445"/>
      <c r="F663" s="2445"/>
      <c r="G663" s="2445"/>
      <c r="H663" s="2445"/>
      <c r="I663" s="2445"/>
      <c r="J663" s="2445"/>
      <c r="K663" s="2445"/>
      <c r="L663" s="2445"/>
      <c r="M663" s="2445"/>
      <c r="N663" s="2445"/>
    </row>
    <row r="664" spans="1:14">
      <c r="A664" s="2445"/>
      <c r="B664" s="2445"/>
      <c r="C664" s="2445"/>
      <c r="D664" s="2445"/>
      <c r="E664" s="2445"/>
      <c r="F664" s="2445"/>
      <c r="G664" s="2445"/>
      <c r="H664" s="2445"/>
      <c r="I664" s="2445"/>
      <c r="J664" s="2445"/>
      <c r="K664" s="2445"/>
      <c r="L664" s="2445"/>
      <c r="M664" s="2445"/>
      <c r="N664" s="2445"/>
    </row>
    <row r="665" spans="1:14">
      <c r="A665" s="2445"/>
      <c r="B665" s="2445"/>
      <c r="C665" s="2445"/>
      <c r="D665" s="2445"/>
      <c r="E665" s="2445"/>
      <c r="F665" s="2445"/>
      <c r="G665" s="2445"/>
      <c r="H665" s="2445"/>
      <c r="I665" s="2445"/>
      <c r="J665" s="2445"/>
      <c r="K665" s="2445"/>
      <c r="L665" s="2445"/>
      <c r="M665" s="2445"/>
      <c r="N665" s="2445"/>
    </row>
    <row r="666" spans="1:14">
      <c r="A666" s="2445"/>
      <c r="B666" s="2445"/>
      <c r="C666" s="2445"/>
      <c r="D666" s="2445"/>
      <c r="E666" s="2445"/>
      <c r="F666" s="2445"/>
      <c r="G666" s="2445"/>
      <c r="H666" s="2445"/>
      <c r="I666" s="2445"/>
      <c r="J666" s="2445"/>
      <c r="K666" s="2445"/>
      <c r="L666" s="2445"/>
      <c r="M666" s="2445"/>
      <c r="N666" s="2445"/>
    </row>
    <row r="667" spans="1:14">
      <c r="A667" s="2445"/>
      <c r="B667" s="2445"/>
      <c r="C667" s="2445"/>
      <c r="D667" s="2445"/>
      <c r="E667" s="2445"/>
      <c r="F667" s="2445"/>
      <c r="G667" s="2445"/>
      <c r="H667" s="2445"/>
      <c r="I667" s="2445"/>
      <c r="J667" s="2445"/>
      <c r="K667" s="2445"/>
      <c r="L667" s="2445"/>
      <c r="M667" s="2445"/>
      <c r="N667" s="2445"/>
    </row>
    <row r="668" spans="1:14">
      <c r="A668" s="2445"/>
      <c r="B668" s="2445"/>
      <c r="C668" s="2445"/>
      <c r="D668" s="2445"/>
      <c r="E668" s="2445"/>
      <c r="F668" s="2445"/>
      <c r="G668" s="2445"/>
      <c r="H668" s="2445"/>
      <c r="I668" s="2445"/>
      <c r="J668" s="2445"/>
      <c r="K668" s="2445"/>
      <c r="L668" s="2445"/>
      <c r="M668" s="2445"/>
      <c r="N668" s="2445"/>
    </row>
    <row r="669" spans="1:14">
      <c r="A669" s="2445"/>
      <c r="B669" s="2445"/>
      <c r="C669" s="2445"/>
      <c r="D669" s="2445"/>
      <c r="E669" s="2445"/>
      <c r="F669" s="2445"/>
      <c r="G669" s="2445"/>
      <c r="H669" s="2445"/>
      <c r="I669" s="2445"/>
      <c r="J669" s="2445"/>
      <c r="K669" s="2445"/>
      <c r="L669" s="2445"/>
      <c r="M669" s="2445"/>
      <c r="N669" s="2445"/>
    </row>
    <row r="670" spans="1:14">
      <c r="A670" s="2445"/>
      <c r="B670" s="2445"/>
      <c r="C670" s="2445"/>
      <c r="D670" s="2445"/>
      <c r="E670" s="2445"/>
      <c r="F670" s="2445"/>
      <c r="G670" s="2445"/>
      <c r="H670" s="2445"/>
      <c r="I670" s="2445"/>
      <c r="J670" s="2445"/>
      <c r="K670" s="2445"/>
      <c r="L670" s="2445"/>
      <c r="M670" s="2445"/>
      <c r="N670" s="2445"/>
    </row>
    <row r="671" spans="1:14">
      <c r="A671" s="2445"/>
      <c r="B671" s="2445"/>
      <c r="C671" s="2445"/>
      <c r="D671" s="2445"/>
      <c r="E671" s="2445"/>
      <c r="F671" s="2445"/>
      <c r="G671" s="2445"/>
      <c r="H671" s="2445"/>
      <c r="I671" s="2445"/>
      <c r="J671" s="2445"/>
      <c r="K671" s="2445"/>
      <c r="L671" s="2445"/>
      <c r="M671" s="2445"/>
      <c r="N671" s="2445"/>
    </row>
    <row r="672" spans="1:14">
      <c r="A672" s="2445"/>
      <c r="B672" s="2445"/>
      <c r="C672" s="2445"/>
      <c r="D672" s="2445"/>
      <c r="E672" s="2445"/>
      <c r="F672" s="2445"/>
      <c r="G672" s="2445"/>
      <c r="H672" s="2445"/>
      <c r="I672" s="2445"/>
      <c r="J672" s="2445"/>
      <c r="K672" s="2445"/>
      <c r="L672" s="2445"/>
      <c r="M672" s="2445"/>
      <c r="N672" s="2445"/>
    </row>
    <row r="673" spans="1:14">
      <c r="A673" s="2445"/>
      <c r="B673" s="2445"/>
      <c r="C673" s="2445"/>
      <c r="D673" s="2445"/>
      <c r="E673" s="2445"/>
      <c r="F673" s="2445"/>
      <c r="G673" s="2445"/>
      <c r="H673" s="2445"/>
      <c r="I673" s="2445"/>
      <c r="J673" s="2445"/>
      <c r="K673" s="2445"/>
      <c r="L673" s="2445"/>
      <c r="M673" s="2445"/>
      <c r="N673" s="2445"/>
    </row>
    <row r="674" spans="1:14">
      <c r="A674" s="2445"/>
      <c r="B674" s="2445"/>
      <c r="C674" s="2445"/>
      <c r="D674" s="2445"/>
      <c r="E674" s="2445"/>
      <c r="F674" s="2445"/>
      <c r="G674" s="2445"/>
      <c r="H674" s="2445"/>
      <c r="I674" s="2445"/>
      <c r="J674" s="2445"/>
      <c r="K674" s="2445"/>
      <c r="L674" s="2445"/>
      <c r="M674" s="2445"/>
      <c r="N674" s="2445"/>
    </row>
    <row r="675" spans="1:14">
      <c r="A675" s="2445"/>
      <c r="B675" s="2445"/>
      <c r="C675" s="2445"/>
      <c r="D675" s="2445"/>
      <c r="E675" s="2445"/>
      <c r="F675" s="2445"/>
      <c r="G675" s="2445"/>
      <c r="H675" s="2445"/>
      <c r="I675" s="2445"/>
      <c r="J675" s="2445"/>
      <c r="K675" s="2445"/>
      <c r="L675" s="2445"/>
      <c r="M675" s="2445"/>
      <c r="N675" s="2445"/>
    </row>
    <row r="676" spans="1:14">
      <c r="A676" s="2445"/>
      <c r="B676" s="2445"/>
      <c r="C676" s="2445"/>
      <c r="D676" s="2445"/>
      <c r="E676" s="2445"/>
      <c r="F676" s="2445"/>
      <c r="G676" s="2445"/>
      <c r="H676" s="2445"/>
      <c r="I676" s="2445"/>
      <c r="J676" s="2445"/>
      <c r="K676" s="2445"/>
      <c r="L676" s="2445"/>
      <c r="M676" s="2445"/>
      <c r="N676" s="2445"/>
    </row>
    <row r="677" spans="1:14">
      <c r="A677" s="2445"/>
      <c r="B677" s="2445"/>
      <c r="C677" s="2445"/>
      <c r="D677" s="2445"/>
      <c r="E677" s="2445"/>
      <c r="F677" s="2445"/>
      <c r="G677" s="2445"/>
      <c r="H677" s="2445"/>
      <c r="I677" s="2445"/>
      <c r="J677" s="2445"/>
      <c r="K677" s="2445"/>
      <c r="L677" s="2445"/>
      <c r="M677" s="2445"/>
      <c r="N677" s="2445"/>
    </row>
    <row r="678" spans="1:14">
      <c r="A678" s="2445"/>
      <c r="B678" s="2445"/>
      <c r="C678" s="2445"/>
      <c r="D678" s="2445"/>
      <c r="E678" s="2445"/>
      <c r="F678" s="2445"/>
      <c r="G678" s="2445"/>
      <c r="H678" s="2445"/>
      <c r="I678" s="2445"/>
      <c r="J678" s="2445"/>
      <c r="K678" s="2445"/>
      <c r="L678" s="2445"/>
      <c r="M678" s="2445"/>
      <c r="N678" s="2445"/>
    </row>
    <row r="679" spans="1:14">
      <c r="A679" s="2445"/>
      <c r="B679" s="2445"/>
      <c r="C679" s="2445"/>
      <c r="D679" s="2445"/>
      <c r="E679" s="2445"/>
      <c r="F679" s="2445"/>
      <c r="G679" s="2445"/>
      <c r="H679" s="2445"/>
      <c r="I679" s="2445"/>
      <c r="J679" s="2445"/>
      <c r="K679" s="2445"/>
      <c r="L679" s="2445"/>
      <c r="M679" s="2445"/>
      <c r="N679" s="2445"/>
    </row>
    <row r="680" spans="1:14">
      <c r="A680" s="2445"/>
      <c r="B680" s="2445"/>
      <c r="C680" s="2445"/>
      <c r="D680" s="2445"/>
      <c r="E680" s="2445"/>
      <c r="F680" s="2445"/>
      <c r="G680" s="2445"/>
      <c r="H680" s="2445"/>
      <c r="I680" s="2445"/>
      <c r="J680" s="2445"/>
      <c r="K680" s="2445"/>
      <c r="L680" s="2445"/>
      <c r="M680" s="2445"/>
      <c r="N680" s="2445"/>
    </row>
    <row r="681" spans="1:14">
      <c r="A681" s="2445"/>
      <c r="B681" s="2445"/>
      <c r="C681" s="2445"/>
      <c r="D681" s="2445"/>
      <c r="E681" s="2445"/>
      <c r="F681" s="2445"/>
      <c r="G681" s="2445"/>
      <c r="H681" s="2445"/>
      <c r="I681" s="2445"/>
      <c r="J681" s="2445"/>
      <c r="K681" s="2445"/>
      <c r="L681" s="2445"/>
      <c r="M681" s="2445"/>
      <c r="N681" s="2445"/>
    </row>
    <row r="682" spans="1:14">
      <c r="A682" s="2445"/>
      <c r="B682" s="2445"/>
      <c r="C682" s="2445"/>
      <c r="D682" s="2445"/>
      <c r="E682" s="2445"/>
      <c r="F682" s="2445"/>
      <c r="G682" s="2445"/>
      <c r="H682" s="2445"/>
      <c r="I682" s="2445"/>
      <c r="J682" s="2445"/>
      <c r="K682" s="2445"/>
      <c r="L682" s="2445"/>
      <c r="M682" s="2445"/>
      <c r="N682" s="2445"/>
    </row>
    <row r="683" spans="1:14">
      <c r="A683" s="2445"/>
      <c r="B683" s="2445"/>
      <c r="C683" s="2445"/>
      <c r="D683" s="2445"/>
      <c r="E683" s="2445"/>
      <c r="F683" s="2445"/>
      <c r="G683" s="2445"/>
      <c r="H683" s="2445"/>
      <c r="I683" s="2445"/>
      <c r="J683" s="2445"/>
      <c r="K683" s="2445"/>
      <c r="L683" s="2445"/>
      <c r="M683" s="2445"/>
      <c r="N683" s="2445"/>
    </row>
    <row r="684" spans="1:14">
      <c r="A684" s="2445"/>
      <c r="B684" s="2445"/>
      <c r="C684" s="2445"/>
      <c r="D684" s="2445"/>
      <c r="E684" s="2445"/>
      <c r="F684" s="2445"/>
      <c r="G684" s="2445"/>
      <c r="H684" s="2445"/>
      <c r="I684" s="2445"/>
      <c r="J684" s="2445"/>
      <c r="K684" s="2445"/>
      <c r="L684" s="2445"/>
      <c r="M684" s="2445"/>
      <c r="N684" s="2445"/>
    </row>
    <row r="685" spans="1:14">
      <c r="A685" s="2445"/>
      <c r="B685" s="2445"/>
      <c r="C685" s="2445"/>
      <c r="D685" s="2445"/>
      <c r="E685" s="2445"/>
      <c r="F685" s="2445"/>
      <c r="G685" s="2445"/>
      <c r="H685" s="2445"/>
      <c r="I685" s="2445"/>
      <c r="J685" s="2445"/>
      <c r="K685" s="2445"/>
      <c r="L685" s="2445"/>
      <c r="M685" s="2445"/>
      <c r="N685" s="2445"/>
    </row>
    <row r="686" spans="1:14">
      <c r="A686" s="2445"/>
      <c r="B686" s="2445"/>
      <c r="C686" s="2445"/>
      <c r="D686" s="2445"/>
      <c r="E686" s="2445"/>
      <c r="F686" s="2445"/>
      <c r="G686" s="2445"/>
      <c r="H686" s="2445"/>
      <c r="I686" s="2445"/>
      <c r="J686" s="2445"/>
      <c r="K686" s="2445"/>
      <c r="L686" s="2445"/>
      <c r="M686" s="2445"/>
      <c r="N686" s="2445"/>
    </row>
    <row r="687" spans="1:14">
      <c r="A687" s="2445"/>
      <c r="B687" s="2445"/>
      <c r="C687" s="2445"/>
      <c r="D687" s="2445"/>
      <c r="E687" s="2445"/>
      <c r="F687" s="2445"/>
      <c r="G687" s="2445"/>
      <c r="H687" s="2445"/>
      <c r="I687" s="2445"/>
      <c r="J687" s="2445"/>
      <c r="K687" s="2445"/>
      <c r="L687" s="2445"/>
      <c r="M687" s="2445"/>
      <c r="N687" s="2445"/>
    </row>
    <row r="688" spans="1:14">
      <c r="A688" s="2445"/>
      <c r="B688" s="2445"/>
      <c r="C688" s="2445"/>
      <c r="D688" s="2445"/>
      <c r="E688" s="2445"/>
      <c r="F688" s="2445"/>
      <c r="G688" s="2445"/>
      <c r="H688" s="2445"/>
      <c r="I688" s="2445"/>
      <c r="J688" s="2445"/>
      <c r="K688" s="2445"/>
      <c r="L688" s="2445"/>
      <c r="M688" s="2445"/>
      <c r="N688" s="2445"/>
    </row>
    <row r="689" spans="1:14">
      <c r="A689" s="2445"/>
      <c r="B689" s="2445"/>
      <c r="C689" s="2445"/>
      <c r="D689" s="2445"/>
      <c r="E689" s="2445"/>
      <c r="F689" s="2445"/>
      <c r="G689" s="2445"/>
      <c r="H689" s="2445"/>
      <c r="I689" s="2445"/>
      <c r="J689" s="2445"/>
      <c r="K689" s="2445"/>
      <c r="L689" s="2445"/>
      <c r="M689" s="2445"/>
      <c r="N689" s="2445"/>
    </row>
    <row r="690" spans="1:14">
      <c r="A690" s="2445"/>
      <c r="B690" s="2445"/>
      <c r="C690" s="2445"/>
      <c r="D690" s="2445"/>
      <c r="E690" s="2445"/>
      <c r="F690" s="2445"/>
      <c r="G690" s="2445"/>
      <c r="H690" s="2445"/>
      <c r="I690" s="2445"/>
      <c r="J690" s="2445"/>
      <c r="K690" s="2445"/>
      <c r="L690" s="2445"/>
      <c r="M690" s="2445"/>
      <c r="N690" s="2445"/>
    </row>
    <row r="691" spans="1:14">
      <c r="A691" s="2445"/>
      <c r="B691" s="2445"/>
      <c r="C691" s="2445"/>
      <c r="D691" s="2445"/>
      <c r="E691" s="2445"/>
      <c r="F691" s="2445"/>
      <c r="G691" s="2445"/>
      <c r="H691" s="2445"/>
      <c r="I691" s="2445"/>
      <c r="J691" s="2445"/>
      <c r="K691" s="2445"/>
      <c r="L691" s="2445"/>
      <c r="M691" s="2445"/>
      <c r="N691" s="2445"/>
    </row>
    <row r="692" spans="1:14">
      <c r="A692" s="2445"/>
      <c r="B692" s="2445"/>
      <c r="C692" s="2445"/>
      <c r="D692" s="2445"/>
      <c r="E692" s="2445"/>
      <c r="F692" s="2445"/>
      <c r="G692" s="2445"/>
      <c r="H692" s="2445"/>
      <c r="I692" s="2445"/>
      <c r="J692" s="2445"/>
      <c r="K692" s="2445"/>
      <c r="L692" s="2445"/>
      <c r="M692" s="2445"/>
      <c r="N692" s="2445"/>
    </row>
    <row r="693" spans="1:14">
      <c r="A693" s="2445"/>
      <c r="B693" s="2445"/>
      <c r="C693" s="2445"/>
      <c r="D693" s="2445"/>
      <c r="E693" s="2445"/>
      <c r="F693" s="2445"/>
      <c r="G693" s="2445"/>
      <c r="H693" s="2445"/>
      <c r="I693" s="2445"/>
      <c r="J693" s="2445"/>
      <c r="K693" s="2445"/>
      <c r="L693" s="2445"/>
      <c r="M693" s="2445"/>
      <c r="N693" s="2445"/>
    </row>
    <row r="694" spans="1:14">
      <c r="A694" s="2445"/>
      <c r="B694" s="2445"/>
      <c r="C694" s="2445"/>
      <c r="D694" s="2445"/>
      <c r="E694" s="2445"/>
      <c r="F694" s="2445"/>
      <c r="G694" s="2445"/>
      <c r="H694" s="2445"/>
      <c r="I694" s="2445"/>
      <c r="J694" s="2445"/>
      <c r="K694" s="2445"/>
      <c r="L694" s="2445"/>
      <c r="M694" s="2445"/>
      <c r="N694" s="2445"/>
    </row>
    <row r="695" spans="1:14">
      <c r="A695" s="2445"/>
      <c r="B695" s="2445"/>
      <c r="C695" s="2445"/>
      <c r="D695" s="2445"/>
      <c r="E695" s="2445"/>
      <c r="F695" s="2445"/>
      <c r="G695" s="2445"/>
      <c r="H695" s="2445"/>
      <c r="I695" s="2445"/>
      <c r="J695" s="2445"/>
      <c r="K695" s="2445"/>
      <c r="L695" s="2445"/>
      <c r="M695" s="2445"/>
      <c r="N695" s="2445"/>
    </row>
    <row r="696" spans="1:14">
      <c r="A696" s="2445"/>
      <c r="B696" s="2445"/>
      <c r="C696" s="2445"/>
      <c r="D696" s="2445"/>
      <c r="E696" s="2445"/>
      <c r="F696" s="2445"/>
      <c r="G696" s="2445"/>
      <c r="H696" s="2445"/>
      <c r="I696" s="2445"/>
      <c r="J696" s="2445"/>
      <c r="K696" s="2445"/>
      <c r="L696" s="2445"/>
      <c r="M696" s="2445"/>
      <c r="N696" s="2445"/>
    </row>
    <row r="697" spans="1:14">
      <c r="A697" s="2445"/>
      <c r="B697" s="2445"/>
      <c r="C697" s="2445"/>
      <c r="D697" s="2445"/>
      <c r="E697" s="2445"/>
      <c r="F697" s="2445"/>
      <c r="G697" s="2445"/>
      <c r="H697" s="2445"/>
      <c r="I697" s="2445"/>
      <c r="J697" s="2445"/>
      <c r="K697" s="2445"/>
      <c r="L697" s="2445"/>
      <c r="M697" s="2445"/>
      <c r="N697" s="2445"/>
    </row>
    <row r="698" spans="1:14">
      <c r="A698" s="2445"/>
      <c r="B698" s="2445"/>
      <c r="C698" s="2445"/>
      <c r="D698" s="2445"/>
      <c r="E698" s="2445"/>
      <c r="F698" s="2445"/>
      <c r="G698" s="2445"/>
      <c r="H698" s="2445"/>
      <c r="I698" s="2445"/>
      <c r="J698" s="2445"/>
      <c r="K698" s="2445"/>
      <c r="L698" s="2445"/>
      <c r="M698" s="2445"/>
      <c r="N698" s="2445"/>
    </row>
    <row r="699" spans="1:14">
      <c r="A699" s="2445"/>
      <c r="B699" s="2445"/>
      <c r="C699" s="2445"/>
      <c r="D699" s="2445"/>
      <c r="E699" s="2445"/>
      <c r="F699" s="2445"/>
      <c r="G699" s="2445"/>
      <c r="H699" s="2445"/>
      <c r="I699" s="2445"/>
      <c r="J699" s="2445"/>
      <c r="K699" s="2445"/>
      <c r="L699" s="2445"/>
      <c r="M699" s="2445"/>
      <c r="N699" s="2445"/>
    </row>
    <row r="700" spans="1:14">
      <c r="A700" s="2445"/>
      <c r="B700" s="2445"/>
      <c r="C700" s="2445"/>
      <c r="D700" s="2445"/>
      <c r="E700" s="2445"/>
      <c r="F700" s="2445"/>
      <c r="G700" s="2445"/>
      <c r="H700" s="2445"/>
      <c r="I700" s="2445"/>
      <c r="J700" s="2445"/>
      <c r="K700" s="2445"/>
      <c r="L700" s="2445"/>
      <c r="M700" s="2445"/>
      <c r="N700" s="2445"/>
    </row>
    <row r="701" spans="1:14">
      <c r="A701" s="2445"/>
      <c r="B701" s="2445"/>
      <c r="C701" s="2445"/>
      <c r="D701" s="2445"/>
      <c r="E701" s="2445"/>
      <c r="F701" s="2445"/>
      <c r="G701" s="2445"/>
      <c r="H701" s="2445"/>
      <c r="I701" s="2445"/>
      <c r="J701" s="2445"/>
      <c r="K701" s="2445"/>
      <c r="L701" s="2445"/>
      <c r="M701" s="2445"/>
      <c r="N701" s="2445"/>
    </row>
    <row r="702" spans="1:14">
      <c r="A702" s="2445"/>
      <c r="B702" s="2445"/>
      <c r="C702" s="2445"/>
      <c r="D702" s="2445"/>
      <c r="E702" s="2445"/>
      <c r="F702" s="2445"/>
      <c r="G702" s="2445"/>
      <c r="H702" s="2445"/>
      <c r="I702" s="2445"/>
      <c r="J702" s="2445"/>
      <c r="K702" s="2445"/>
      <c r="L702" s="2445"/>
      <c r="M702" s="2445"/>
      <c r="N702" s="2445"/>
    </row>
    <row r="703" spans="1:14">
      <c r="A703" s="2445"/>
      <c r="B703" s="2445"/>
      <c r="C703" s="2445"/>
      <c r="D703" s="2445"/>
      <c r="E703" s="2445"/>
      <c r="F703" s="2445"/>
      <c r="G703" s="2445"/>
      <c r="H703" s="2445"/>
      <c r="I703" s="2445"/>
      <c r="J703" s="2445"/>
      <c r="K703" s="2445"/>
      <c r="L703" s="2445"/>
      <c r="M703" s="2445"/>
      <c r="N703" s="2445"/>
    </row>
    <row r="704" spans="1:14">
      <c r="A704" s="2445"/>
      <c r="B704" s="2445"/>
      <c r="C704" s="2445"/>
      <c r="D704" s="2445"/>
      <c r="E704" s="2445"/>
      <c r="F704" s="2445"/>
      <c r="G704" s="2445"/>
      <c r="H704" s="2445"/>
      <c r="I704" s="2445"/>
      <c r="J704" s="2445"/>
      <c r="K704" s="2445"/>
      <c r="L704" s="2445"/>
      <c r="M704" s="2445"/>
      <c r="N704" s="2445"/>
    </row>
    <row r="705" spans="1:14">
      <c r="A705" s="2445"/>
      <c r="B705" s="2445"/>
      <c r="C705" s="2445"/>
      <c r="D705" s="2445"/>
      <c r="E705" s="2445"/>
      <c r="F705" s="2445"/>
      <c r="G705" s="2445"/>
      <c r="H705" s="2445"/>
      <c r="I705" s="2445"/>
      <c r="J705" s="2445"/>
      <c r="K705" s="2445"/>
      <c r="L705" s="2445"/>
      <c r="M705" s="2445"/>
      <c r="N705" s="2445"/>
    </row>
    <row r="706" spans="1:14">
      <c r="A706" s="2445"/>
      <c r="B706" s="2445"/>
      <c r="C706" s="2445"/>
      <c r="D706" s="2445"/>
      <c r="E706" s="2445"/>
      <c r="F706" s="2445"/>
      <c r="G706" s="2445"/>
      <c r="H706" s="2445"/>
      <c r="I706" s="2445"/>
      <c r="J706" s="2445"/>
      <c r="K706" s="2445"/>
      <c r="L706" s="2445"/>
      <c r="M706" s="2445"/>
      <c r="N706" s="2445"/>
    </row>
    <row r="707" spans="1:14">
      <c r="A707" s="2445"/>
      <c r="B707" s="2445"/>
      <c r="C707" s="2445"/>
      <c r="D707" s="2445"/>
      <c r="E707" s="2445"/>
      <c r="F707" s="2445"/>
      <c r="G707" s="2445"/>
      <c r="H707" s="2445"/>
      <c r="I707" s="2445"/>
      <c r="J707" s="2445"/>
      <c r="K707" s="2445"/>
      <c r="L707" s="2445"/>
      <c r="M707" s="2445"/>
      <c r="N707" s="2445"/>
    </row>
    <row r="708" spans="1:14">
      <c r="A708" s="2445"/>
      <c r="B708" s="2445"/>
      <c r="C708" s="2445"/>
      <c r="D708" s="2445"/>
      <c r="E708" s="2445"/>
      <c r="F708" s="2445"/>
      <c r="G708" s="2445"/>
      <c r="H708" s="2445"/>
      <c r="I708" s="2445"/>
      <c r="J708" s="2445"/>
      <c r="K708" s="2445"/>
      <c r="L708" s="2445"/>
      <c r="M708" s="2445"/>
      <c r="N708" s="2445"/>
    </row>
    <row r="709" spans="1:14">
      <c r="A709" s="2445"/>
      <c r="B709" s="2445"/>
      <c r="C709" s="2445"/>
      <c r="D709" s="2445"/>
      <c r="E709" s="2445"/>
      <c r="F709" s="2445"/>
      <c r="G709" s="2445"/>
      <c r="H709" s="2445"/>
      <c r="I709" s="2445"/>
      <c r="J709" s="2445"/>
      <c r="K709" s="2445"/>
      <c r="L709" s="2445"/>
      <c r="M709" s="2445"/>
      <c r="N709" s="2445"/>
    </row>
    <row r="710" spans="1:14">
      <c r="A710" s="2445"/>
      <c r="B710" s="2445"/>
      <c r="C710" s="2445"/>
      <c r="D710" s="2445"/>
      <c r="E710" s="2445"/>
      <c r="F710" s="2445"/>
      <c r="G710" s="2445"/>
      <c r="H710" s="2445"/>
      <c r="I710" s="2445"/>
      <c r="J710" s="2445"/>
      <c r="K710" s="2445"/>
      <c r="L710" s="2445"/>
      <c r="M710" s="2445"/>
      <c r="N710" s="2445"/>
    </row>
    <row r="711" spans="1:14">
      <c r="A711" s="2445"/>
      <c r="B711" s="2445"/>
      <c r="C711" s="2445"/>
      <c r="D711" s="2445"/>
      <c r="E711" s="2445"/>
      <c r="F711" s="2445"/>
      <c r="G711" s="2445"/>
      <c r="H711" s="2445"/>
      <c r="I711" s="2445"/>
      <c r="J711" s="2445"/>
      <c r="K711" s="2445"/>
      <c r="L711" s="2445"/>
      <c r="M711" s="2445"/>
      <c r="N711" s="2445"/>
    </row>
    <row r="712" spans="1:14">
      <c r="A712" s="2445"/>
      <c r="B712" s="2445"/>
      <c r="C712" s="2445"/>
      <c r="D712" s="2445"/>
      <c r="E712" s="2445"/>
      <c r="F712" s="2445"/>
      <c r="G712" s="2445"/>
      <c r="H712" s="2445"/>
      <c r="I712" s="2445"/>
      <c r="J712" s="2445"/>
      <c r="K712" s="2445"/>
      <c r="L712" s="2445"/>
      <c r="M712" s="2445"/>
      <c r="N712" s="2445"/>
    </row>
    <row r="713" spans="1:14">
      <c r="A713" s="2445"/>
      <c r="B713" s="2445"/>
      <c r="C713" s="2445"/>
      <c r="D713" s="2445"/>
      <c r="E713" s="2445"/>
      <c r="F713" s="2445"/>
      <c r="G713" s="2445"/>
      <c r="H713" s="2445"/>
      <c r="I713" s="2445"/>
      <c r="J713" s="2445"/>
      <c r="K713" s="2445"/>
      <c r="L713" s="2445"/>
      <c r="M713" s="2445"/>
      <c r="N713" s="2445"/>
    </row>
    <row r="714" spans="1:14">
      <c r="A714" s="2445"/>
      <c r="B714" s="2445"/>
      <c r="C714" s="2445"/>
      <c r="D714" s="2445"/>
      <c r="E714" s="2445"/>
      <c r="F714" s="2445"/>
      <c r="G714" s="2445"/>
      <c r="H714" s="2445"/>
      <c r="I714" s="2445"/>
      <c r="J714" s="2445"/>
      <c r="K714" s="2445"/>
      <c r="L714" s="2445"/>
      <c r="M714" s="2445"/>
      <c r="N714" s="2445"/>
    </row>
    <row r="715" spans="1:14">
      <c r="A715" s="2445"/>
      <c r="B715" s="2445"/>
      <c r="C715" s="2445"/>
      <c r="D715" s="2445"/>
      <c r="E715" s="2445"/>
      <c r="F715" s="2445"/>
      <c r="G715" s="2445"/>
      <c r="H715" s="2445"/>
      <c r="I715" s="2445"/>
      <c r="J715" s="2445"/>
      <c r="K715" s="2445"/>
      <c r="L715" s="2445"/>
      <c r="M715" s="2445"/>
      <c r="N715" s="2445"/>
    </row>
    <row r="716" spans="1:14">
      <c r="A716" s="2445"/>
      <c r="B716" s="2445"/>
      <c r="C716" s="2445"/>
      <c r="D716" s="2445"/>
      <c r="E716" s="2445"/>
      <c r="F716" s="2445"/>
      <c r="G716" s="2445"/>
      <c r="H716" s="2445"/>
      <c r="I716" s="2445"/>
      <c r="J716" s="2445"/>
      <c r="K716" s="2445"/>
      <c r="L716" s="2445"/>
      <c r="M716" s="2445"/>
      <c r="N716" s="2445"/>
    </row>
    <row r="717" spans="1:14">
      <c r="A717" s="2445"/>
      <c r="B717" s="2445"/>
      <c r="C717" s="2445"/>
      <c r="D717" s="2445"/>
      <c r="E717" s="2445"/>
      <c r="F717" s="2445"/>
      <c r="G717" s="2445"/>
      <c r="H717" s="2445"/>
      <c r="I717" s="2445"/>
      <c r="J717" s="2445"/>
      <c r="K717" s="2445"/>
      <c r="L717" s="2445"/>
      <c r="M717" s="2445"/>
      <c r="N717" s="2445"/>
    </row>
    <row r="718" spans="1:14">
      <c r="A718" s="2445"/>
      <c r="B718" s="2445"/>
      <c r="C718" s="2445"/>
      <c r="D718" s="2445"/>
      <c r="E718" s="2445"/>
      <c r="F718" s="2445"/>
      <c r="G718" s="2445"/>
      <c r="H718" s="2445"/>
      <c r="I718" s="2445"/>
      <c r="J718" s="2445"/>
      <c r="K718" s="2445"/>
      <c r="L718" s="2445"/>
      <c r="M718" s="2445"/>
      <c r="N718" s="2445"/>
    </row>
    <row r="719" spans="1:14">
      <c r="A719" s="2445"/>
      <c r="B719" s="2445"/>
      <c r="C719" s="2445"/>
      <c r="D719" s="2445"/>
      <c r="E719" s="2445"/>
      <c r="F719" s="2445"/>
      <c r="G719" s="2445"/>
      <c r="H719" s="2445"/>
      <c r="I719" s="2445"/>
      <c r="J719" s="2445"/>
      <c r="K719" s="2445"/>
      <c r="L719" s="2445"/>
      <c r="M719" s="2445"/>
      <c r="N719" s="2445"/>
    </row>
    <row r="720" spans="1:14">
      <c r="A720" s="2445"/>
      <c r="B720" s="2445"/>
      <c r="C720" s="2445"/>
      <c r="D720" s="2445"/>
      <c r="E720" s="2445"/>
      <c r="F720" s="2445"/>
      <c r="G720" s="2445"/>
      <c r="H720" s="2445"/>
      <c r="I720" s="2445"/>
      <c r="J720" s="2445"/>
      <c r="K720" s="2445"/>
      <c r="L720" s="2445"/>
      <c r="M720" s="2445"/>
      <c r="N720" s="2445"/>
    </row>
    <row r="721" spans="1:14">
      <c r="A721" s="2445"/>
      <c r="B721" s="2445"/>
      <c r="C721" s="2445"/>
      <c r="D721" s="2445"/>
      <c r="E721" s="2445"/>
      <c r="F721" s="2445"/>
      <c r="G721" s="2445"/>
      <c r="H721" s="2445"/>
      <c r="I721" s="2445"/>
      <c r="J721" s="2445"/>
      <c r="K721" s="2445"/>
      <c r="L721" s="2445"/>
      <c r="M721" s="2445"/>
      <c r="N721" s="2445"/>
    </row>
    <row r="722" spans="1:14">
      <c r="A722" s="2445"/>
      <c r="B722" s="2445"/>
      <c r="C722" s="2445"/>
      <c r="D722" s="2445"/>
      <c r="E722" s="2445"/>
      <c r="F722" s="2445"/>
      <c r="G722" s="2445"/>
      <c r="H722" s="2445"/>
      <c r="I722" s="2445"/>
      <c r="J722" s="2445"/>
      <c r="K722" s="2445"/>
      <c r="L722" s="2445"/>
      <c r="M722" s="2445"/>
      <c r="N722" s="2445"/>
    </row>
    <row r="723" spans="1:14">
      <c r="A723" s="2445"/>
      <c r="B723" s="2445"/>
      <c r="C723" s="2445"/>
      <c r="D723" s="2445"/>
      <c r="E723" s="2445"/>
      <c r="F723" s="2445"/>
      <c r="G723" s="2445"/>
      <c r="H723" s="2445"/>
      <c r="I723" s="2445"/>
      <c r="J723" s="2445"/>
      <c r="K723" s="2445"/>
      <c r="L723" s="2445"/>
      <c r="M723" s="2445"/>
      <c r="N723" s="2445"/>
    </row>
    <row r="724" spans="1:14">
      <c r="A724" s="2445"/>
      <c r="B724" s="2445"/>
      <c r="C724" s="2445"/>
      <c r="D724" s="2445"/>
      <c r="E724" s="2445"/>
      <c r="F724" s="2445"/>
      <c r="G724" s="2445"/>
      <c r="H724" s="2445"/>
      <c r="I724" s="2445"/>
      <c r="J724" s="2445"/>
      <c r="K724" s="2445"/>
      <c r="L724" s="2445"/>
      <c r="M724" s="2445"/>
      <c r="N724" s="2445"/>
    </row>
    <row r="725" spans="1:14">
      <c r="A725" s="2445"/>
      <c r="B725" s="2445"/>
      <c r="C725" s="2445"/>
      <c r="D725" s="2445"/>
      <c r="E725" s="2445"/>
      <c r="F725" s="2445"/>
      <c r="G725" s="2445"/>
      <c r="H725" s="2445"/>
      <c r="I725" s="2445"/>
      <c r="J725" s="2445"/>
      <c r="K725" s="2445"/>
      <c r="L725" s="2445"/>
      <c r="M725" s="2445"/>
      <c r="N725" s="2445"/>
    </row>
    <row r="726" spans="1:14">
      <c r="A726" s="2445"/>
      <c r="B726" s="2445"/>
      <c r="C726" s="2445"/>
      <c r="D726" s="2445"/>
      <c r="E726" s="2445"/>
      <c r="F726" s="2445"/>
      <c r="G726" s="2445"/>
      <c r="H726" s="2445"/>
      <c r="I726" s="2445"/>
      <c r="J726" s="2445"/>
      <c r="K726" s="2445"/>
      <c r="L726" s="2445"/>
      <c r="M726" s="2445"/>
      <c r="N726" s="2445"/>
    </row>
    <row r="727" spans="1:14">
      <c r="A727" s="2445"/>
      <c r="B727" s="2445"/>
      <c r="C727" s="2445"/>
      <c r="D727" s="2445"/>
      <c r="E727" s="2445"/>
      <c r="F727" s="2445"/>
      <c r="G727" s="2445"/>
      <c r="H727" s="2445"/>
      <c r="I727" s="2445"/>
      <c r="J727" s="2445"/>
      <c r="K727" s="2445"/>
      <c r="L727" s="2445"/>
      <c r="M727" s="2445"/>
      <c r="N727" s="2445"/>
    </row>
    <row r="728" spans="1:14">
      <c r="A728" s="2445"/>
      <c r="B728" s="2445"/>
      <c r="C728" s="2445"/>
      <c r="D728" s="2445"/>
      <c r="E728" s="2445"/>
      <c r="F728" s="2445"/>
      <c r="G728" s="2445"/>
      <c r="H728" s="2445"/>
      <c r="I728" s="2445"/>
      <c r="J728" s="2445"/>
      <c r="K728" s="2445"/>
      <c r="L728" s="2445"/>
      <c r="M728" s="2445"/>
      <c r="N728" s="2445"/>
    </row>
    <row r="729" spans="1:14">
      <c r="A729" s="2445"/>
      <c r="B729" s="2445"/>
      <c r="C729" s="2445"/>
      <c r="D729" s="2445"/>
      <c r="E729" s="2445"/>
      <c r="F729" s="2445"/>
      <c r="G729" s="2445"/>
      <c r="H729" s="2445"/>
      <c r="I729" s="2445"/>
      <c r="J729" s="2445"/>
      <c r="K729" s="2445"/>
      <c r="L729" s="2445"/>
      <c r="M729" s="2445"/>
      <c r="N729" s="2445"/>
    </row>
    <row r="730" spans="1:14">
      <c r="A730" s="2445"/>
      <c r="B730" s="2445"/>
      <c r="C730" s="2445"/>
      <c r="D730" s="2445"/>
      <c r="E730" s="2445"/>
      <c r="F730" s="2445"/>
      <c r="G730" s="2445"/>
      <c r="H730" s="2445"/>
      <c r="I730" s="2445"/>
      <c r="J730" s="2445"/>
      <c r="K730" s="2445"/>
      <c r="L730" s="2445"/>
      <c r="M730" s="2445"/>
      <c r="N730" s="2445"/>
    </row>
    <row r="731" spans="1:14">
      <c r="A731" s="2445"/>
      <c r="B731" s="2445"/>
      <c r="C731" s="2445"/>
      <c r="D731" s="2445"/>
      <c r="E731" s="2445"/>
      <c r="F731" s="2445"/>
      <c r="G731" s="2445"/>
      <c r="H731" s="2445"/>
      <c r="I731" s="2445"/>
      <c r="J731" s="2445"/>
      <c r="K731" s="2445"/>
      <c r="L731" s="2445"/>
      <c r="M731" s="2445"/>
      <c r="N731" s="2445"/>
    </row>
    <row r="732" spans="1:14">
      <c r="A732" s="2445"/>
      <c r="B732" s="2445"/>
      <c r="C732" s="2445"/>
      <c r="D732" s="2445"/>
      <c r="E732" s="2445"/>
      <c r="F732" s="2445"/>
      <c r="G732" s="2445"/>
      <c r="H732" s="2445"/>
      <c r="I732" s="2445"/>
      <c r="J732" s="2445"/>
      <c r="K732" s="2445"/>
      <c r="L732" s="2445"/>
      <c r="M732" s="2445"/>
      <c r="N732" s="2445"/>
    </row>
    <row r="733" spans="1:14">
      <c r="A733" s="2445"/>
      <c r="B733" s="2445"/>
      <c r="C733" s="2445"/>
      <c r="D733" s="2445"/>
      <c r="E733" s="2445"/>
      <c r="F733" s="2445"/>
      <c r="G733" s="2445"/>
      <c r="H733" s="2445"/>
      <c r="I733" s="2445"/>
      <c r="J733" s="2445"/>
      <c r="K733" s="2445"/>
      <c r="L733" s="2445"/>
      <c r="M733" s="2445"/>
      <c r="N733" s="2445"/>
    </row>
    <row r="734" spans="1:14">
      <c r="A734" s="2445"/>
      <c r="B734" s="2445"/>
      <c r="C734" s="2445"/>
      <c r="D734" s="2445"/>
      <c r="E734" s="2445"/>
      <c r="F734" s="2445"/>
      <c r="G734" s="2445"/>
      <c r="H734" s="2445"/>
      <c r="I734" s="2445"/>
      <c r="J734" s="2445"/>
      <c r="K734" s="2445"/>
      <c r="L734" s="2445"/>
      <c r="M734" s="2445"/>
      <c r="N734" s="2445"/>
    </row>
    <row r="735" spans="1:14">
      <c r="A735" s="2445"/>
      <c r="B735" s="2445"/>
      <c r="C735" s="2445"/>
      <c r="D735" s="2445"/>
      <c r="E735" s="2445"/>
      <c r="F735" s="2445"/>
      <c r="G735" s="2445"/>
      <c r="H735" s="2445"/>
      <c r="I735" s="2445"/>
      <c r="J735" s="2445"/>
      <c r="K735" s="2445"/>
      <c r="L735" s="2445"/>
      <c r="M735" s="2445"/>
      <c r="N735" s="2445"/>
    </row>
    <row r="736" spans="1:14">
      <c r="A736" s="2445"/>
      <c r="B736" s="2445"/>
      <c r="C736" s="2445"/>
      <c r="D736" s="2445"/>
      <c r="E736" s="2445"/>
      <c r="F736" s="2445"/>
      <c r="G736" s="2445"/>
      <c r="H736" s="2445"/>
      <c r="I736" s="2445"/>
      <c r="J736" s="2445"/>
      <c r="K736" s="2445"/>
      <c r="L736" s="2445"/>
      <c r="M736" s="2445"/>
      <c r="N736" s="2445"/>
    </row>
    <row r="737" spans="1:14">
      <c r="A737" s="2445"/>
      <c r="B737" s="2445"/>
      <c r="C737" s="2445"/>
      <c r="D737" s="2445"/>
      <c r="E737" s="2445"/>
      <c r="F737" s="2445"/>
      <c r="G737" s="2445"/>
      <c r="H737" s="2445"/>
      <c r="I737" s="2445"/>
      <c r="J737" s="2445"/>
      <c r="K737" s="2445"/>
      <c r="L737" s="2445"/>
      <c r="M737" s="2445"/>
      <c r="N737" s="2445"/>
    </row>
    <row r="738" spans="1:14">
      <c r="A738" s="2445"/>
      <c r="B738" s="2445"/>
      <c r="C738" s="2445"/>
      <c r="D738" s="2445"/>
      <c r="E738" s="2445"/>
      <c r="F738" s="2445"/>
      <c r="G738" s="2445"/>
      <c r="H738" s="2445"/>
      <c r="I738" s="2445"/>
      <c r="J738" s="2445"/>
      <c r="K738" s="2445"/>
      <c r="L738" s="2445"/>
      <c r="M738" s="2445"/>
      <c r="N738" s="2445"/>
    </row>
    <row r="739" spans="1:14">
      <c r="A739" s="2445"/>
      <c r="B739" s="2445"/>
      <c r="C739" s="2445"/>
      <c r="D739" s="2445"/>
      <c r="E739" s="2445"/>
      <c r="F739" s="2445"/>
      <c r="G739" s="2445"/>
      <c r="H739" s="2445"/>
      <c r="I739" s="2445"/>
      <c r="J739" s="2445"/>
      <c r="K739" s="2445"/>
      <c r="L739" s="2445"/>
      <c r="M739" s="2445"/>
      <c r="N739" s="2445"/>
    </row>
    <row r="740" spans="1:14">
      <c r="A740" s="2445"/>
      <c r="B740" s="2445"/>
      <c r="C740" s="2445"/>
      <c r="D740" s="2445"/>
      <c r="E740" s="2445"/>
      <c r="F740" s="2445"/>
      <c r="G740" s="2445"/>
      <c r="H740" s="2445"/>
      <c r="I740" s="2445"/>
      <c r="J740" s="2445"/>
      <c r="K740" s="2445"/>
      <c r="L740" s="2445"/>
      <c r="M740" s="2445"/>
      <c r="N740" s="2445"/>
    </row>
    <row r="741" spans="1:14">
      <c r="A741" s="2445"/>
      <c r="B741" s="2445"/>
      <c r="C741" s="2445"/>
      <c r="D741" s="2445"/>
      <c r="E741" s="2445"/>
      <c r="F741" s="2445"/>
      <c r="G741" s="2445"/>
      <c r="H741" s="2445"/>
      <c r="I741" s="2445"/>
      <c r="J741" s="2445"/>
      <c r="K741" s="2445"/>
      <c r="L741" s="2445"/>
      <c r="M741" s="2445"/>
      <c r="N741" s="2445"/>
    </row>
    <row r="742" spans="1:14">
      <c r="A742" s="2445"/>
      <c r="B742" s="2445"/>
      <c r="C742" s="2445"/>
      <c r="D742" s="2445"/>
      <c r="E742" s="2445"/>
      <c r="F742" s="2445"/>
      <c r="G742" s="2445"/>
      <c r="H742" s="2445"/>
      <c r="I742" s="2445"/>
      <c r="J742" s="2445"/>
      <c r="K742" s="2445"/>
      <c r="L742" s="2445"/>
      <c r="M742" s="2445"/>
      <c r="N742" s="2445"/>
    </row>
    <row r="743" spans="1:14">
      <c r="A743" s="2445"/>
      <c r="B743" s="2445"/>
      <c r="C743" s="2445"/>
      <c r="D743" s="2445"/>
      <c r="E743" s="2445"/>
      <c r="F743" s="2445"/>
      <c r="G743" s="2445"/>
      <c r="H743" s="2445"/>
      <c r="I743" s="2445"/>
      <c r="J743" s="2445"/>
      <c r="K743" s="2445"/>
      <c r="L743" s="2445"/>
      <c r="M743" s="2445"/>
      <c r="N743" s="2445"/>
    </row>
    <row r="744" spans="1:14">
      <c r="A744" s="2445"/>
      <c r="B744" s="2445"/>
      <c r="C744" s="2445"/>
      <c r="D744" s="2445"/>
      <c r="E744" s="2445"/>
      <c r="F744" s="2445"/>
      <c r="G744" s="2445"/>
      <c r="H744" s="2445"/>
      <c r="I744" s="2445"/>
      <c r="J744" s="2445"/>
      <c r="K744" s="2445"/>
      <c r="L744" s="2445"/>
      <c r="M744" s="2445"/>
      <c r="N744" s="2445"/>
    </row>
    <row r="745" spans="1:14">
      <c r="A745" s="2445"/>
      <c r="B745" s="2445"/>
      <c r="C745" s="2445"/>
      <c r="D745" s="2445"/>
      <c r="E745" s="2445"/>
      <c r="F745" s="2445"/>
      <c r="G745" s="2445"/>
      <c r="H745" s="2445"/>
      <c r="I745" s="2445"/>
      <c r="J745" s="2445"/>
      <c r="K745" s="2445"/>
      <c r="L745" s="2445"/>
      <c r="M745" s="2445"/>
      <c r="N745" s="2445"/>
    </row>
    <row r="746" spans="1:14">
      <c r="A746" s="2445"/>
      <c r="B746" s="2445"/>
      <c r="C746" s="2445"/>
      <c r="D746" s="2445"/>
      <c r="E746" s="2445"/>
      <c r="F746" s="2445"/>
      <c r="G746" s="2445"/>
      <c r="H746" s="2445"/>
      <c r="I746" s="2445"/>
      <c r="J746" s="2445"/>
      <c r="K746" s="2445"/>
      <c r="L746" s="2445"/>
      <c r="M746" s="2445"/>
      <c r="N746" s="2445"/>
    </row>
    <row r="747" spans="1:14">
      <c r="A747" s="2445"/>
      <c r="B747" s="2445"/>
      <c r="C747" s="2445"/>
      <c r="D747" s="2445"/>
      <c r="E747" s="2445"/>
      <c r="F747" s="2445"/>
      <c r="G747" s="2445"/>
      <c r="H747" s="2445"/>
      <c r="I747" s="2445"/>
      <c r="J747" s="2445"/>
      <c r="K747" s="2445"/>
      <c r="L747" s="2445"/>
      <c r="M747" s="2445"/>
      <c r="N747" s="2445"/>
    </row>
    <row r="748" spans="1:14">
      <c r="A748" s="2445"/>
      <c r="B748" s="2445"/>
      <c r="C748" s="2445"/>
      <c r="D748" s="2445"/>
      <c r="E748" s="2445"/>
      <c r="F748" s="2445"/>
      <c r="G748" s="2445"/>
      <c r="H748" s="2445"/>
      <c r="I748" s="2445"/>
      <c r="J748" s="2445"/>
      <c r="K748" s="2445"/>
      <c r="L748" s="2445"/>
      <c r="M748" s="2445"/>
      <c r="N748" s="2445"/>
    </row>
    <row r="749" spans="1:14">
      <c r="A749" s="2445"/>
      <c r="B749" s="2445"/>
      <c r="C749" s="2445"/>
      <c r="D749" s="2445"/>
      <c r="E749" s="2445"/>
      <c r="F749" s="2445"/>
      <c r="G749" s="2445"/>
      <c r="H749" s="2445"/>
      <c r="I749" s="2445"/>
      <c r="J749" s="2445"/>
      <c r="K749" s="2445"/>
      <c r="L749" s="2445"/>
      <c r="M749" s="2445"/>
      <c r="N749" s="2445"/>
    </row>
    <row r="750" spans="1:14">
      <c r="A750" s="2445"/>
      <c r="B750" s="2445"/>
      <c r="C750" s="2445"/>
      <c r="D750" s="2445"/>
      <c r="E750" s="2445"/>
      <c r="F750" s="2445"/>
      <c r="G750" s="2445"/>
      <c r="H750" s="2445"/>
      <c r="I750" s="2445"/>
      <c r="J750" s="2445"/>
      <c r="K750" s="2445"/>
      <c r="L750" s="2445"/>
      <c r="M750" s="2445"/>
      <c r="N750" s="2445"/>
    </row>
    <row r="751" spans="1:14">
      <c r="A751" s="2445"/>
      <c r="B751" s="2445"/>
      <c r="C751" s="2445"/>
      <c r="D751" s="2445"/>
      <c r="E751" s="2445"/>
      <c r="F751" s="2445"/>
      <c r="G751" s="2445"/>
      <c r="H751" s="2445"/>
      <c r="I751" s="2445"/>
      <c r="J751" s="2445"/>
      <c r="K751" s="2445"/>
      <c r="L751" s="2445"/>
      <c r="M751" s="2445"/>
      <c r="N751" s="2445"/>
    </row>
    <row r="752" spans="1:14">
      <c r="A752" s="2445"/>
      <c r="B752" s="2445"/>
      <c r="C752" s="2445"/>
      <c r="D752" s="2445"/>
      <c r="E752" s="2445"/>
      <c r="F752" s="2445"/>
      <c r="G752" s="2445"/>
      <c r="H752" s="2445"/>
      <c r="I752" s="2445"/>
      <c r="J752" s="2445"/>
      <c r="K752" s="2445"/>
      <c r="L752" s="2445"/>
      <c r="M752" s="2445"/>
      <c r="N752" s="2445"/>
    </row>
    <row r="753" spans="1:14">
      <c r="A753" s="2445"/>
      <c r="B753" s="2445"/>
      <c r="C753" s="2445"/>
      <c r="D753" s="2445"/>
      <c r="E753" s="2445"/>
      <c r="F753" s="2445"/>
      <c r="G753" s="2445"/>
      <c r="H753" s="2445"/>
      <c r="I753" s="2445"/>
      <c r="J753" s="2445"/>
      <c r="K753" s="2445"/>
      <c r="L753" s="2445"/>
      <c r="M753" s="2445"/>
      <c r="N753" s="2445"/>
    </row>
    <row r="754" spans="1:14">
      <c r="A754" s="2445"/>
      <c r="B754" s="2445"/>
      <c r="C754" s="2445"/>
      <c r="D754" s="2445"/>
      <c r="E754" s="2445"/>
      <c r="F754" s="2445"/>
      <c r="G754" s="2445"/>
      <c r="H754" s="2445"/>
      <c r="I754" s="2445"/>
      <c r="J754" s="2445"/>
      <c r="K754" s="2445"/>
      <c r="L754" s="2445"/>
      <c r="M754" s="2445"/>
      <c r="N754" s="2445"/>
    </row>
    <row r="755" spans="1:14">
      <c r="A755" s="2445"/>
      <c r="B755" s="2445"/>
      <c r="C755" s="2445"/>
      <c r="D755" s="2445"/>
      <c r="E755" s="2445"/>
      <c r="F755" s="2445"/>
      <c r="G755" s="2445"/>
      <c r="H755" s="2445"/>
      <c r="I755" s="2445"/>
      <c r="J755" s="2445"/>
      <c r="K755" s="2445"/>
      <c r="L755" s="2445"/>
      <c r="M755" s="2445"/>
      <c r="N755" s="2445"/>
    </row>
    <row r="756" spans="1:14">
      <c r="A756" s="2445"/>
      <c r="B756" s="2445"/>
      <c r="C756" s="2445"/>
      <c r="D756" s="2445"/>
      <c r="E756" s="2445"/>
      <c r="F756" s="2445"/>
      <c r="G756" s="2445"/>
      <c r="H756" s="2445"/>
      <c r="I756" s="2445"/>
      <c r="J756" s="2445"/>
      <c r="K756" s="2445"/>
      <c r="L756" s="2445"/>
      <c r="M756" s="2445"/>
      <c r="N756" s="2445"/>
    </row>
    <row r="757" spans="1:14">
      <c r="A757" s="2445"/>
      <c r="B757" s="2445"/>
      <c r="C757" s="2445"/>
      <c r="D757" s="2445"/>
      <c r="E757" s="2445"/>
      <c r="F757" s="2445"/>
      <c r="G757" s="2445"/>
      <c r="H757" s="2445"/>
      <c r="I757" s="2445"/>
      <c r="J757" s="2445"/>
      <c r="K757" s="2445"/>
      <c r="L757" s="2445"/>
      <c r="M757" s="2445"/>
      <c r="N757" s="2445"/>
    </row>
    <row r="758" spans="1:14">
      <c r="A758" s="2445"/>
      <c r="B758" s="2445"/>
      <c r="C758" s="2445"/>
      <c r="D758" s="2445"/>
      <c r="E758" s="2445"/>
      <c r="F758" s="2445"/>
      <c r="G758" s="2445"/>
      <c r="H758" s="2445"/>
      <c r="I758" s="2445"/>
      <c r="J758" s="2445"/>
      <c r="K758" s="2445"/>
      <c r="L758" s="2445"/>
      <c r="M758" s="2445"/>
      <c r="N758" s="2445"/>
    </row>
    <row r="759" spans="1:14">
      <c r="A759" s="2445"/>
      <c r="B759" s="2445"/>
      <c r="C759" s="2445"/>
      <c r="D759" s="2445"/>
      <c r="E759" s="2445"/>
      <c r="F759" s="2445"/>
      <c r="G759" s="2445"/>
      <c r="H759" s="2445"/>
      <c r="I759" s="2445"/>
      <c r="J759" s="2445"/>
      <c r="K759" s="2445"/>
      <c r="L759" s="2445"/>
      <c r="M759" s="2445"/>
      <c r="N759" s="2445"/>
    </row>
    <row r="760" spans="1:14">
      <c r="A760" s="2445"/>
      <c r="B760" s="2445"/>
      <c r="C760" s="2445"/>
      <c r="D760" s="2445"/>
      <c r="E760" s="2445"/>
      <c r="F760" s="2445"/>
      <c r="G760" s="2445"/>
      <c r="H760" s="2445"/>
      <c r="I760" s="2445"/>
      <c r="J760" s="2445"/>
      <c r="K760" s="2445"/>
      <c r="L760" s="2445"/>
      <c r="M760" s="2445"/>
      <c r="N760" s="2445"/>
    </row>
    <row r="761" spans="1:14">
      <c r="A761" s="2445"/>
      <c r="B761" s="2445"/>
      <c r="C761" s="2445"/>
      <c r="D761" s="2445"/>
      <c r="E761" s="2445"/>
      <c r="F761" s="2445"/>
      <c r="G761" s="2445"/>
      <c r="H761" s="2445"/>
      <c r="I761" s="2445"/>
      <c r="J761" s="2445"/>
      <c r="K761" s="2445"/>
      <c r="L761" s="2445"/>
      <c r="M761" s="2445"/>
      <c r="N761" s="2445"/>
    </row>
    <row r="762" spans="1:14">
      <c r="A762" s="2445"/>
      <c r="B762" s="2445"/>
      <c r="C762" s="2445"/>
      <c r="D762" s="2445"/>
      <c r="E762" s="2445"/>
      <c r="F762" s="2445"/>
      <c r="G762" s="2445"/>
      <c r="H762" s="2445"/>
      <c r="I762" s="2445"/>
      <c r="J762" s="2445"/>
      <c r="K762" s="2445"/>
      <c r="L762" s="2445"/>
      <c r="M762" s="2445"/>
      <c r="N762" s="2445"/>
    </row>
    <row r="763" spans="1:14">
      <c r="A763" s="2445"/>
      <c r="B763" s="2445"/>
      <c r="C763" s="2445"/>
      <c r="D763" s="2445"/>
      <c r="E763" s="2445"/>
      <c r="F763" s="2445"/>
      <c r="G763" s="2445"/>
      <c r="H763" s="2445"/>
      <c r="I763" s="2445"/>
      <c r="J763" s="2445"/>
      <c r="K763" s="2445"/>
      <c r="L763" s="2445"/>
      <c r="M763" s="2445"/>
      <c r="N763" s="2445"/>
    </row>
    <row r="764" spans="1:14">
      <c r="A764" s="2445"/>
      <c r="B764" s="2445"/>
      <c r="C764" s="2445"/>
      <c r="D764" s="2445"/>
      <c r="E764" s="2445"/>
      <c r="F764" s="2445"/>
      <c r="G764" s="2445"/>
      <c r="H764" s="2445"/>
      <c r="I764" s="2445"/>
      <c r="J764" s="2445"/>
      <c r="K764" s="2445"/>
      <c r="L764" s="2445"/>
      <c r="M764" s="2445"/>
      <c r="N764" s="2445"/>
    </row>
    <row r="765" spans="1:14">
      <c r="A765" s="2445"/>
      <c r="B765" s="2445"/>
      <c r="C765" s="2445"/>
      <c r="D765" s="2445"/>
      <c r="E765" s="2445"/>
      <c r="F765" s="2445"/>
      <c r="G765" s="2445"/>
      <c r="H765" s="2445"/>
      <c r="I765" s="2445"/>
      <c r="J765" s="2445"/>
      <c r="K765" s="2445"/>
      <c r="L765" s="2445"/>
      <c r="M765" s="2445"/>
      <c r="N765" s="2445"/>
    </row>
    <row r="766" spans="1:14">
      <c r="A766" s="2445"/>
      <c r="B766" s="2445"/>
      <c r="C766" s="2445"/>
      <c r="D766" s="2445"/>
      <c r="E766" s="2445"/>
      <c r="F766" s="2445"/>
      <c r="G766" s="2445"/>
      <c r="H766" s="2445"/>
      <c r="I766" s="2445"/>
      <c r="J766" s="2445"/>
      <c r="K766" s="2445"/>
      <c r="L766" s="2445"/>
      <c r="M766" s="2445"/>
      <c r="N766" s="2445"/>
    </row>
    <row r="767" spans="1:14">
      <c r="A767" s="2445"/>
      <c r="B767" s="2445"/>
      <c r="C767" s="2445"/>
      <c r="D767" s="2445"/>
      <c r="E767" s="2445"/>
      <c r="F767" s="2445"/>
      <c r="G767" s="2445"/>
      <c r="H767" s="2445"/>
      <c r="I767" s="2445"/>
      <c r="J767" s="2445"/>
      <c r="K767" s="2445"/>
      <c r="L767" s="2445"/>
      <c r="M767" s="2445"/>
      <c r="N767" s="2445"/>
    </row>
    <row r="768" spans="1:14">
      <c r="A768" s="2445"/>
      <c r="B768" s="2445"/>
      <c r="C768" s="2445"/>
      <c r="D768" s="2445"/>
      <c r="E768" s="2445"/>
      <c r="F768" s="2445"/>
      <c r="G768" s="2445"/>
      <c r="H768" s="2445"/>
      <c r="I768" s="2445"/>
      <c r="J768" s="2445"/>
      <c r="K768" s="2445"/>
      <c r="L768" s="2445"/>
      <c r="M768" s="2445"/>
      <c r="N768" s="2445"/>
    </row>
    <row r="769" spans="1:14">
      <c r="A769" s="2445"/>
      <c r="B769" s="2445"/>
      <c r="C769" s="2445"/>
      <c r="D769" s="2445"/>
      <c r="E769" s="2445"/>
      <c r="F769" s="2445"/>
      <c r="G769" s="2445"/>
      <c r="H769" s="2445"/>
      <c r="I769" s="2445"/>
      <c r="J769" s="2445"/>
      <c r="K769" s="2445"/>
      <c r="L769" s="2445"/>
      <c r="M769" s="2445"/>
      <c r="N769" s="2445"/>
    </row>
    <row r="770" spans="1:14">
      <c r="A770" s="2445"/>
      <c r="B770" s="2445"/>
      <c r="C770" s="2445"/>
      <c r="D770" s="2445"/>
      <c r="E770" s="2445"/>
      <c r="F770" s="2445"/>
      <c r="G770" s="2445"/>
      <c r="H770" s="2445"/>
      <c r="I770" s="2445"/>
      <c r="J770" s="2445"/>
      <c r="K770" s="2445"/>
      <c r="L770" s="2445"/>
      <c r="M770" s="2445"/>
      <c r="N770" s="2445"/>
    </row>
    <row r="771" spans="1:14">
      <c r="A771" s="2445"/>
      <c r="B771" s="2445"/>
      <c r="C771" s="2445"/>
      <c r="D771" s="2445"/>
      <c r="E771" s="2445"/>
      <c r="F771" s="2445"/>
      <c r="G771" s="2445"/>
      <c r="H771" s="2445"/>
      <c r="I771" s="2445"/>
      <c r="J771" s="2445"/>
      <c r="K771" s="2445"/>
      <c r="L771" s="2445"/>
      <c r="M771" s="2445"/>
      <c r="N771" s="2445"/>
    </row>
    <row r="772" spans="1:14">
      <c r="A772" s="2445"/>
      <c r="B772" s="2445"/>
      <c r="C772" s="2445"/>
      <c r="D772" s="2445"/>
      <c r="E772" s="2445"/>
      <c r="F772" s="2445"/>
      <c r="G772" s="2445"/>
      <c r="H772" s="2445"/>
      <c r="I772" s="2445"/>
      <c r="J772" s="2445"/>
      <c r="K772" s="2445"/>
      <c r="L772" s="2445"/>
      <c r="M772" s="2445"/>
      <c r="N772" s="2445"/>
    </row>
    <row r="773" spans="1:14">
      <c r="A773" s="2445"/>
      <c r="B773" s="2445"/>
      <c r="C773" s="2445"/>
      <c r="D773" s="2445"/>
      <c r="E773" s="2445"/>
      <c r="F773" s="2445"/>
      <c r="G773" s="2445"/>
      <c r="H773" s="2445"/>
      <c r="I773" s="2445"/>
      <c r="J773" s="2445"/>
      <c r="K773" s="2445"/>
      <c r="L773" s="2445"/>
      <c r="M773" s="2445"/>
      <c r="N773" s="2445"/>
    </row>
    <row r="774" spans="1:14">
      <c r="A774" s="2445"/>
      <c r="B774" s="2445"/>
      <c r="C774" s="2445"/>
      <c r="D774" s="2445"/>
      <c r="E774" s="2445"/>
      <c r="F774" s="2445"/>
      <c r="G774" s="2445"/>
      <c r="H774" s="2445"/>
      <c r="I774" s="2445"/>
      <c r="J774" s="2445"/>
      <c r="K774" s="2445"/>
      <c r="L774" s="2445"/>
      <c r="M774" s="2445"/>
      <c r="N774" s="2445"/>
    </row>
    <row r="775" spans="1:14">
      <c r="A775" s="2445"/>
      <c r="B775" s="2445"/>
      <c r="C775" s="2445"/>
      <c r="D775" s="2445"/>
      <c r="E775" s="2445"/>
      <c r="F775" s="2445"/>
      <c r="G775" s="2445"/>
      <c r="H775" s="2445"/>
      <c r="I775" s="2445"/>
      <c r="J775" s="2445"/>
      <c r="K775" s="2445"/>
      <c r="L775" s="2445"/>
      <c r="M775" s="2445"/>
      <c r="N775" s="2445"/>
    </row>
    <row r="776" spans="1:14">
      <c r="A776" s="2445"/>
      <c r="B776" s="2445"/>
      <c r="C776" s="2445"/>
      <c r="D776" s="2445"/>
      <c r="E776" s="2445"/>
      <c r="F776" s="2445"/>
      <c r="G776" s="2445"/>
      <c r="H776" s="2445"/>
      <c r="I776" s="2445"/>
      <c r="J776" s="2445"/>
      <c r="K776" s="2445"/>
      <c r="L776" s="2445"/>
      <c r="M776" s="2445"/>
      <c r="N776" s="2445"/>
    </row>
    <row r="777" spans="1:14">
      <c r="A777" s="2445"/>
      <c r="B777" s="2445"/>
      <c r="C777" s="2445"/>
      <c r="D777" s="2445"/>
      <c r="E777" s="2445"/>
      <c r="F777" s="2445"/>
      <c r="G777" s="2445"/>
      <c r="H777" s="2445"/>
      <c r="I777" s="2445"/>
      <c r="J777" s="2445"/>
      <c r="K777" s="2445"/>
      <c r="L777" s="2445"/>
      <c r="M777" s="2445"/>
      <c r="N777" s="2445"/>
    </row>
    <row r="778" spans="1:14">
      <c r="A778" s="2445"/>
      <c r="B778" s="2445"/>
      <c r="C778" s="2445"/>
      <c r="D778" s="2445"/>
      <c r="E778" s="2445"/>
      <c r="F778" s="2445"/>
      <c r="G778" s="2445"/>
      <c r="H778" s="2445"/>
      <c r="I778" s="2445"/>
      <c r="J778" s="2445"/>
      <c r="K778" s="2445"/>
      <c r="L778" s="2445"/>
      <c r="M778" s="2445"/>
      <c r="N778" s="2445"/>
    </row>
    <row r="779" spans="1:14">
      <c r="A779" s="2445"/>
      <c r="B779" s="2445"/>
      <c r="C779" s="2445"/>
      <c r="D779" s="2445"/>
      <c r="E779" s="2445"/>
      <c r="F779" s="2445"/>
      <c r="G779" s="2445"/>
      <c r="H779" s="2445"/>
      <c r="I779" s="2445"/>
      <c r="J779" s="2445"/>
      <c r="K779" s="2445"/>
      <c r="L779" s="2445"/>
      <c r="M779" s="2445"/>
      <c r="N779" s="2445"/>
    </row>
    <row r="780" spans="1:14">
      <c r="A780" s="2445"/>
      <c r="B780" s="2445"/>
      <c r="C780" s="2445"/>
      <c r="D780" s="2445"/>
      <c r="E780" s="2445"/>
      <c r="F780" s="2445"/>
      <c r="G780" s="2445"/>
      <c r="H780" s="2445"/>
      <c r="I780" s="2445"/>
      <c r="J780" s="2445"/>
      <c r="K780" s="2445"/>
      <c r="L780" s="2445"/>
      <c r="M780" s="2445"/>
      <c r="N780" s="2445"/>
    </row>
    <row r="781" spans="1:14">
      <c r="A781" s="2445"/>
      <c r="B781" s="2445"/>
      <c r="C781" s="2445"/>
      <c r="D781" s="2445"/>
      <c r="E781" s="2445"/>
      <c r="F781" s="2445"/>
      <c r="G781" s="2445"/>
      <c r="H781" s="2445"/>
      <c r="I781" s="2445"/>
      <c r="J781" s="2445"/>
      <c r="K781" s="2445"/>
      <c r="L781" s="2445"/>
      <c r="M781" s="2445"/>
      <c r="N781" s="2445"/>
    </row>
    <row r="782" spans="1:14">
      <c r="A782" s="2445"/>
      <c r="B782" s="2445"/>
      <c r="C782" s="2445"/>
      <c r="D782" s="2445"/>
      <c r="E782" s="2445"/>
      <c r="F782" s="2445"/>
      <c r="G782" s="2445"/>
      <c r="H782" s="2445"/>
      <c r="I782" s="2445"/>
      <c r="J782" s="2445"/>
      <c r="K782" s="2445"/>
      <c r="L782" s="2445"/>
      <c r="M782" s="2445"/>
      <c r="N782" s="2445"/>
    </row>
    <row r="783" spans="1:14">
      <c r="A783" s="2445"/>
      <c r="B783" s="2445"/>
      <c r="C783" s="2445"/>
      <c r="D783" s="2445"/>
      <c r="E783" s="2445"/>
      <c r="F783" s="2445"/>
      <c r="G783" s="2445"/>
      <c r="H783" s="2445"/>
      <c r="I783" s="2445"/>
      <c r="J783" s="2445"/>
      <c r="K783" s="2445"/>
      <c r="L783" s="2445"/>
      <c r="M783" s="2445"/>
      <c r="N783" s="2445"/>
    </row>
    <row r="784" spans="1:14">
      <c r="A784" s="2445"/>
      <c r="B784" s="2445"/>
      <c r="C784" s="2445"/>
      <c r="D784" s="2445"/>
      <c r="E784" s="2445"/>
      <c r="F784" s="2445"/>
      <c r="G784" s="2445"/>
      <c r="H784" s="2445"/>
      <c r="I784" s="2445"/>
      <c r="J784" s="2445"/>
      <c r="K784" s="2445"/>
      <c r="L784" s="2445"/>
      <c r="M784" s="2445"/>
      <c r="N784" s="2445"/>
    </row>
    <row r="785" spans="1:14">
      <c r="A785" s="2445"/>
      <c r="B785" s="2445"/>
      <c r="C785" s="2445"/>
      <c r="D785" s="2445"/>
      <c r="E785" s="2445"/>
      <c r="F785" s="2445"/>
      <c r="G785" s="2445"/>
      <c r="H785" s="2445"/>
      <c r="I785" s="2445"/>
      <c r="J785" s="2445"/>
      <c r="K785" s="2445"/>
      <c r="L785" s="2445"/>
      <c r="M785" s="2445"/>
      <c r="N785" s="2445"/>
    </row>
    <row r="786" spans="1:14">
      <c r="A786" s="2445"/>
      <c r="B786" s="2445"/>
      <c r="C786" s="2445"/>
      <c r="D786" s="2445"/>
      <c r="E786" s="2445"/>
      <c r="F786" s="2445"/>
      <c r="G786" s="2445"/>
      <c r="H786" s="2445"/>
      <c r="I786" s="2445"/>
      <c r="J786" s="2445"/>
      <c r="K786" s="2445"/>
      <c r="L786" s="2445"/>
      <c r="M786" s="2445"/>
      <c r="N786" s="2445"/>
    </row>
    <row r="787" spans="1:14">
      <c r="A787" s="2445"/>
      <c r="B787" s="2445"/>
      <c r="C787" s="2445"/>
      <c r="D787" s="2445"/>
      <c r="E787" s="2445"/>
      <c r="F787" s="2445"/>
      <c r="G787" s="2445"/>
      <c r="H787" s="2445"/>
      <c r="I787" s="2445"/>
      <c r="J787" s="2445"/>
      <c r="K787" s="2445"/>
      <c r="L787" s="2445"/>
      <c r="M787" s="2445"/>
      <c r="N787" s="2445"/>
    </row>
    <row r="788" spans="1:14">
      <c r="A788" s="2445"/>
      <c r="B788" s="2445"/>
      <c r="C788" s="2445"/>
      <c r="D788" s="2445"/>
      <c r="E788" s="2445"/>
      <c r="F788" s="2445"/>
      <c r="G788" s="2445"/>
      <c r="H788" s="2445"/>
      <c r="I788" s="2445"/>
      <c r="J788" s="2445"/>
      <c r="K788" s="2445"/>
      <c r="L788" s="2445"/>
      <c r="M788" s="2445"/>
      <c r="N788" s="2445"/>
    </row>
    <row r="789" spans="1:14">
      <c r="A789" s="2445"/>
      <c r="B789" s="2445"/>
      <c r="C789" s="2445"/>
      <c r="D789" s="2445"/>
      <c r="E789" s="2445"/>
      <c r="F789" s="2445"/>
      <c r="G789" s="2445"/>
      <c r="H789" s="2445"/>
      <c r="I789" s="2445"/>
      <c r="J789" s="2445"/>
      <c r="K789" s="2445"/>
      <c r="L789" s="2445"/>
      <c r="M789" s="2445"/>
      <c r="N789" s="2445"/>
    </row>
    <row r="790" spans="1:14">
      <c r="A790" s="2445"/>
      <c r="B790" s="2445"/>
      <c r="C790" s="2445"/>
      <c r="D790" s="2445"/>
      <c r="E790" s="2445"/>
      <c r="F790" s="2445"/>
      <c r="G790" s="2445"/>
      <c r="H790" s="2445"/>
      <c r="I790" s="2445"/>
      <c r="J790" s="2445"/>
      <c r="K790" s="2445"/>
      <c r="L790" s="2445"/>
      <c r="M790" s="2445"/>
      <c r="N790" s="2445"/>
    </row>
    <row r="791" spans="1:14">
      <c r="A791" s="2445"/>
      <c r="B791" s="2445"/>
      <c r="C791" s="2445"/>
      <c r="D791" s="2445"/>
      <c r="E791" s="2445"/>
      <c r="F791" s="2445"/>
      <c r="G791" s="2445"/>
      <c r="H791" s="2445"/>
      <c r="I791" s="2445"/>
      <c r="J791" s="2445"/>
      <c r="K791" s="2445"/>
      <c r="L791" s="2445"/>
      <c r="M791" s="2445"/>
      <c r="N791" s="2445"/>
    </row>
    <row r="792" spans="1:14">
      <c r="A792" s="2445"/>
      <c r="B792" s="2445"/>
      <c r="C792" s="2445"/>
      <c r="D792" s="2445"/>
      <c r="E792" s="2445"/>
      <c r="F792" s="2445"/>
      <c r="G792" s="2445"/>
      <c r="H792" s="2445"/>
      <c r="I792" s="2445"/>
      <c r="J792" s="2445"/>
      <c r="K792" s="2445"/>
      <c r="L792" s="2445"/>
      <c r="M792" s="2445"/>
      <c r="N792" s="2445"/>
    </row>
    <row r="793" spans="1:14">
      <c r="A793" s="2445"/>
      <c r="B793" s="2445"/>
      <c r="C793" s="2445"/>
      <c r="D793" s="2445"/>
      <c r="E793" s="2445"/>
      <c r="F793" s="2445"/>
      <c r="G793" s="2445"/>
      <c r="H793" s="2445"/>
      <c r="I793" s="2445"/>
      <c r="J793" s="2445"/>
      <c r="K793" s="2445"/>
      <c r="L793" s="2445"/>
      <c r="M793" s="2445"/>
      <c r="N793" s="2445"/>
    </row>
    <row r="794" spans="1:14">
      <c r="A794" s="2445"/>
      <c r="B794" s="2445"/>
      <c r="C794" s="2445"/>
      <c r="D794" s="2445"/>
      <c r="E794" s="2445"/>
      <c r="F794" s="2445"/>
      <c r="G794" s="2445"/>
      <c r="H794" s="2445"/>
      <c r="I794" s="2445"/>
      <c r="J794" s="2445"/>
      <c r="K794" s="2445"/>
      <c r="L794" s="2445"/>
      <c r="M794" s="2445"/>
      <c r="N794" s="2445"/>
    </row>
    <row r="795" spans="1:14">
      <c r="A795" s="2445"/>
      <c r="B795" s="2445"/>
      <c r="C795" s="2445"/>
      <c r="D795" s="2445"/>
      <c r="E795" s="2445"/>
      <c r="F795" s="2445"/>
      <c r="G795" s="2445"/>
      <c r="H795" s="2445"/>
      <c r="I795" s="2445"/>
      <c r="J795" s="2445"/>
      <c r="K795" s="2445"/>
      <c r="L795" s="2445"/>
      <c r="M795" s="2445"/>
      <c r="N795" s="2445"/>
    </row>
    <row r="796" spans="1:14">
      <c r="A796" s="2445"/>
      <c r="B796" s="2445"/>
      <c r="C796" s="2445"/>
      <c r="D796" s="2445"/>
      <c r="E796" s="2445"/>
      <c r="F796" s="2445"/>
      <c r="G796" s="2445"/>
      <c r="H796" s="2445"/>
      <c r="I796" s="2445"/>
      <c r="J796" s="2445"/>
      <c r="K796" s="2445"/>
      <c r="L796" s="2445"/>
      <c r="M796" s="2445"/>
      <c r="N796" s="2445"/>
    </row>
    <row r="797" spans="1:14">
      <c r="A797" s="2445"/>
      <c r="B797" s="2445"/>
      <c r="C797" s="2445"/>
      <c r="D797" s="2445"/>
      <c r="E797" s="2445"/>
      <c r="F797" s="2445"/>
      <c r="G797" s="2445"/>
      <c r="H797" s="2445"/>
      <c r="I797" s="2445"/>
      <c r="J797" s="2445"/>
      <c r="K797" s="2445"/>
      <c r="L797" s="2445"/>
      <c r="M797" s="2445"/>
      <c r="N797" s="2445"/>
    </row>
    <row r="798" spans="1:14">
      <c r="A798" s="2445"/>
      <c r="B798" s="2445"/>
      <c r="C798" s="2445"/>
      <c r="D798" s="2445"/>
      <c r="E798" s="2445"/>
      <c r="F798" s="2445"/>
      <c r="G798" s="2445"/>
      <c r="H798" s="2445"/>
      <c r="I798" s="2445"/>
      <c r="J798" s="2445"/>
      <c r="K798" s="2445"/>
      <c r="L798" s="2445"/>
      <c r="M798" s="2445"/>
      <c r="N798" s="2445"/>
    </row>
    <row r="799" spans="1:14">
      <c r="A799" s="2445"/>
      <c r="B799" s="2445"/>
      <c r="C799" s="2445"/>
      <c r="D799" s="2445"/>
      <c r="E799" s="2445"/>
      <c r="F799" s="2445"/>
      <c r="G799" s="2445"/>
      <c r="H799" s="2445"/>
      <c r="I799" s="2445"/>
      <c r="J799" s="2445"/>
      <c r="K799" s="2445"/>
      <c r="L799" s="2445"/>
      <c r="M799" s="2445"/>
      <c r="N799" s="2445"/>
    </row>
    <row r="800" spans="1:14">
      <c r="A800" s="2445"/>
      <c r="B800" s="2445"/>
      <c r="C800" s="2445"/>
      <c r="D800" s="2445"/>
      <c r="E800" s="2445"/>
      <c r="F800" s="2445"/>
      <c r="G800" s="2445"/>
      <c r="H800" s="2445"/>
      <c r="I800" s="2445"/>
      <c r="J800" s="2445"/>
      <c r="K800" s="2445"/>
      <c r="L800" s="2445"/>
      <c r="M800" s="2445"/>
      <c r="N800" s="2445"/>
    </row>
    <row r="801" spans="1:14">
      <c r="A801" s="2445"/>
      <c r="B801" s="2445"/>
      <c r="C801" s="2445"/>
      <c r="D801" s="2445"/>
      <c r="E801" s="2445"/>
      <c r="F801" s="2445"/>
      <c r="G801" s="2445"/>
      <c r="H801" s="2445"/>
      <c r="I801" s="2445"/>
      <c r="J801" s="2445"/>
      <c r="K801" s="2445"/>
      <c r="L801" s="2445"/>
      <c r="M801" s="2445"/>
      <c r="N801" s="2445"/>
    </row>
    <row r="802" spans="1:14">
      <c r="A802" s="2445"/>
      <c r="B802" s="2445"/>
      <c r="C802" s="2445"/>
      <c r="D802" s="2445"/>
      <c r="E802" s="2445"/>
      <c r="F802" s="2445"/>
      <c r="G802" s="2445"/>
      <c r="H802" s="2445"/>
      <c r="I802" s="2445"/>
      <c r="J802" s="2445"/>
      <c r="K802" s="2445"/>
      <c r="L802" s="2445"/>
      <c r="M802" s="2445"/>
      <c r="N802" s="2445"/>
    </row>
    <row r="803" spans="1:14">
      <c r="A803" s="2445"/>
      <c r="B803" s="2445"/>
      <c r="C803" s="2445"/>
      <c r="D803" s="2445"/>
      <c r="E803" s="2445"/>
      <c r="F803" s="2445"/>
      <c r="G803" s="2445"/>
      <c r="H803" s="2445"/>
      <c r="I803" s="2445"/>
      <c r="J803" s="2445"/>
      <c r="K803" s="2445"/>
      <c r="L803" s="2445"/>
      <c r="M803" s="2445"/>
      <c r="N803" s="2445"/>
    </row>
    <row r="804" spans="1:14">
      <c r="A804" s="2445"/>
      <c r="B804" s="2445"/>
      <c r="C804" s="2445"/>
      <c r="D804" s="2445"/>
      <c r="E804" s="2445"/>
      <c r="F804" s="2445"/>
      <c r="G804" s="2445"/>
      <c r="H804" s="2445"/>
      <c r="I804" s="2445"/>
      <c r="J804" s="2445"/>
      <c r="K804" s="2445"/>
      <c r="L804" s="2445"/>
      <c r="M804" s="2445"/>
      <c r="N804" s="2445"/>
    </row>
    <row r="805" spans="1:14">
      <c r="A805" s="2445"/>
      <c r="B805" s="2445"/>
      <c r="C805" s="2445"/>
      <c r="D805" s="2445"/>
      <c r="E805" s="2445"/>
      <c r="F805" s="2445"/>
      <c r="G805" s="2445"/>
      <c r="H805" s="2445"/>
      <c r="I805" s="2445"/>
      <c r="J805" s="2445"/>
      <c r="K805" s="2445"/>
      <c r="L805" s="2445"/>
      <c r="M805" s="2445"/>
      <c r="N805" s="2445"/>
    </row>
    <row r="806" spans="1:14">
      <c r="A806" s="2445"/>
      <c r="B806" s="2445"/>
      <c r="C806" s="2445"/>
      <c r="D806" s="2445"/>
      <c r="E806" s="2445"/>
      <c r="F806" s="2445"/>
      <c r="G806" s="2445"/>
      <c r="H806" s="2445"/>
      <c r="I806" s="2445"/>
      <c r="J806" s="2445"/>
      <c r="K806" s="2445"/>
      <c r="L806" s="2445"/>
      <c r="M806" s="2445"/>
      <c r="N806" s="2445"/>
    </row>
    <row r="807" spans="1:14">
      <c r="A807" s="2445"/>
      <c r="B807" s="2445"/>
      <c r="C807" s="2445"/>
      <c r="D807" s="2445"/>
      <c r="E807" s="2445"/>
      <c r="F807" s="2445"/>
      <c r="G807" s="2445"/>
      <c r="H807" s="2445"/>
      <c r="I807" s="2445"/>
      <c r="J807" s="2445"/>
      <c r="K807" s="2445"/>
      <c r="L807" s="2445"/>
      <c r="M807" s="2445"/>
      <c r="N807" s="2445"/>
    </row>
    <row r="808" spans="1:14">
      <c r="A808" s="2445"/>
      <c r="B808" s="2445"/>
      <c r="C808" s="2445"/>
      <c r="D808" s="2445"/>
      <c r="E808" s="2445"/>
      <c r="F808" s="2445"/>
      <c r="G808" s="2445"/>
      <c r="H808" s="2445"/>
      <c r="I808" s="2445"/>
      <c r="J808" s="2445"/>
      <c r="K808" s="2445"/>
      <c r="L808" s="2445"/>
      <c r="M808" s="2445"/>
      <c r="N808" s="2445"/>
    </row>
    <row r="809" spans="1:14">
      <c r="A809" s="2445"/>
      <c r="B809" s="2445"/>
      <c r="C809" s="2445"/>
      <c r="D809" s="2445"/>
      <c r="E809" s="2445"/>
      <c r="F809" s="2445"/>
      <c r="G809" s="2445"/>
      <c r="H809" s="2445"/>
      <c r="I809" s="2445"/>
      <c r="J809" s="2445"/>
      <c r="K809" s="2445"/>
      <c r="L809" s="2445"/>
      <c r="M809" s="2445"/>
      <c r="N809" s="2445"/>
    </row>
    <row r="810" spans="1:14">
      <c r="A810" s="2445"/>
      <c r="B810" s="2445"/>
      <c r="C810" s="2445"/>
      <c r="D810" s="2445"/>
      <c r="E810" s="2445"/>
      <c r="F810" s="2445"/>
      <c r="G810" s="2445"/>
      <c r="H810" s="2445"/>
      <c r="I810" s="2445"/>
      <c r="J810" s="2445"/>
      <c r="K810" s="2445"/>
      <c r="L810" s="2445"/>
      <c r="M810" s="2445"/>
      <c r="N810" s="2445"/>
    </row>
    <row r="811" spans="1:14">
      <c r="A811" s="2445"/>
      <c r="B811" s="2445"/>
      <c r="C811" s="2445"/>
      <c r="D811" s="2445"/>
      <c r="E811" s="2445"/>
      <c r="F811" s="2445"/>
      <c r="G811" s="2445"/>
      <c r="H811" s="2445"/>
      <c r="I811" s="2445"/>
      <c r="J811" s="2445"/>
      <c r="K811" s="2445"/>
      <c r="L811" s="2445"/>
      <c r="M811" s="2445"/>
      <c r="N811" s="2445"/>
    </row>
    <row r="812" spans="1:14">
      <c r="A812" s="2445"/>
      <c r="B812" s="2445"/>
      <c r="C812" s="2445"/>
      <c r="D812" s="2445"/>
      <c r="E812" s="2445"/>
      <c r="F812" s="2445"/>
      <c r="G812" s="2445"/>
      <c r="H812" s="2445"/>
      <c r="I812" s="2445"/>
      <c r="J812" s="2445"/>
      <c r="K812" s="2445"/>
      <c r="L812" s="2445"/>
      <c r="M812" s="2445"/>
      <c r="N812" s="2445"/>
    </row>
    <row r="813" spans="1:14">
      <c r="A813" s="2445"/>
      <c r="B813" s="2445"/>
      <c r="C813" s="2445"/>
      <c r="D813" s="2445"/>
      <c r="E813" s="2445"/>
      <c r="F813" s="2445"/>
      <c r="G813" s="2445"/>
      <c r="H813" s="2445"/>
      <c r="I813" s="2445"/>
      <c r="J813" s="2445"/>
      <c r="K813" s="2445"/>
      <c r="L813" s="2445"/>
      <c r="M813" s="2445"/>
      <c r="N813" s="2445"/>
    </row>
    <row r="814" spans="1:14">
      <c r="A814" s="2445"/>
      <c r="B814" s="2445"/>
      <c r="C814" s="2445"/>
      <c r="D814" s="2445"/>
      <c r="E814" s="2445"/>
      <c r="F814" s="2445"/>
      <c r="G814" s="2445"/>
      <c r="H814" s="2445"/>
      <c r="I814" s="2445"/>
      <c r="J814" s="2445"/>
      <c r="K814" s="2445"/>
      <c r="L814" s="2445"/>
      <c r="M814" s="2445"/>
      <c r="N814" s="2445"/>
    </row>
    <row r="815" spans="1:14">
      <c r="A815" s="2445"/>
      <c r="B815" s="2445"/>
      <c r="C815" s="2445"/>
      <c r="D815" s="2445"/>
      <c r="E815" s="2445"/>
      <c r="F815" s="2445"/>
      <c r="G815" s="2445"/>
      <c r="H815" s="2445"/>
      <c r="I815" s="2445"/>
      <c r="J815" s="2445"/>
      <c r="K815" s="2445"/>
      <c r="L815" s="2445"/>
      <c r="M815" s="2445"/>
      <c r="N815" s="2445"/>
    </row>
    <row r="816" spans="1:14">
      <c r="A816" s="2445"/>
      <c r="B816" s="2445"/>
      <c r="C816" s="2445"/>
      <c r="D816" s="2445"/>
      <c r="E816" s="2445"/>
      <c r="F816" s="2445"/>
      <c r="G816" s="2445"/>
      <c r="H816" s="2445"/>
      <c r="I816" s="2445"/>
      <c r="J816" s="2445"/>
      <c r="K816" s="2445"/>
      <c r="L816" s="2445"/>
      <c r="M816" s="2445"/>
      <c r="N816" s="2445"/>
    </row>
    <row r="817" spans="1:14">
      <c r="A817" s="2445"/>
      <c r="B817" s="2445"/>
      <c r="C817" s="2445"/>
      <c r="D817" s="2445"/>
      <c r="E817" s="2445"/>
      <c r="F817" s="2445"/>
      <c r="G817" s="2445"/>
      <c r="H817" s="2445"/>
      <c r="I817" s="2445"/>
      <c r="J817" s="2445"/>
      <c r="K817" s="2445"/>
      <c r="L817" s="2445"/>
      <c r="M817" s="2445"/>
      <c r="N817" s="2445"/>
    </row>
    <row r="818" spans="1:14">
      <c r="A818" s="2445"/>
      <c r="B818" s="2445"/>
      <c r="C818" s="2445"/>
      <c r="D818" s="2445"/>
      <c r="E818" s="2445"/>
      <c r="F818" s="2445"/>
      <c r="G818" s="2445"/>
      <c r="H818" s="2445"/>
      <c r="I818" s="2445"/>
      <c r="J818" s="2445"/>
      <c r="K818" s="2445"/>
      <c r="L818" s="2445"/>
      <c r="M818" s="2445"/>
      <c r="N818" s="2445"/>
    </row>
    <row r="819" spans="1:14">
      <c r="A819" s="2445"/>
      <c r="B819" s="2445"/>
      <c r="C819" s="2445"/>
      <c r="D819" s="2445"/>
      <c r="E819" s="2445"/>
      <c r="F819" s="2445"/>
      <c r="G819" s="2445"/>
      <c r="H819" s="2445"/>
      <c r="I819" s="2445"/>
      <c r="J819" s="2445"/>
      <c r="K819" s="2445"/>
      <c r="L819" s="2445"/>
      <c r="M819" s="2445"/>
      <c r="N819" s="2445"/>
    </row>
    <row r="820" spans="1:14">
      <c r="A820" s="2445"/>
      <c r="B820" s="2445"/>
      <c r="C820" s="2445"/>
      <c r="D820" s="2445"/>
      <c r="E820" s="2445"/>
      <c r="F820" s="2445"/>
      <c r="G820" s="2445"/>
      <c r="H820" s="2445"/>
      <c r="I820" s="2445"/>
      <c r="J820" s="2445"/>
      <c r="K820" s="2445"/>
      <c r="L820" s="2445"/>
      <c r="M820" s="2445"/>
      <c r="N820" s="2445"/>
    </row>
    <row r="821" spans="1:14">
      <c r="A821" s="2445"/>
      <c r="B821" s="2445"/>
      <c r="C821" s="2445"/>
      <c r="D821" s="2445"/>
      <c r="E821" s="2445"/>
      <c r="F821" s="2445"/>
      <c r="G821" s="2445"/>
      <c r="H821" s="2445"/>
      <c r="I821" s="2445"/>
      <c r="J821" s="2445"/>
      <c r="K821" s="2445"/>
      <c r="L821" s="2445"/>
      <c r="M821" s="2445"/>
      <c r="N821" s="2445"/>
    </row>
    <row r="822" spans="1:14">
      <c r="A822" s="2445"/>
      <c r="B822" s="2445"/>
      <c r="C822" s="2445"/>
      <c r="D822" s="2445"/>
      <c r="E822" s="2445"/>
      <c r="F822" s="2445"/>
      <c r="G822" s="2445"/>
      <c r="H822" s="2445"/>
      <c r="I822" s="2445"/>
      <c r="J822" s="2445"/>
      <c r="K822" s="2445"/>
      <c r="L822" s="2445"/>
      <c r="M822" s="2445"/>
      <c r="N822" s="2445"/>
    </row>
    <row r="823" spans="1:14">
      <c r="A823" s="2445"/>
      <c r="B823" s="2445"/>
      <c r="C823" s="2445"/>
      <c r="D823" s="2445"/>
      <c r="E823" s="2445"/>
      <c r="F823" s="2445"/>
      <c r="G823" s="2445"/>
      <c r="H823" s="2445"/>
      <c r="I823" s="2445"/>
      <c r="J823" s="2445"/>
      <c r="K823" s="2445"/>
      <c r="L823" s="2445"/>
      <c r="M823" s="2445"/>
      <c r="N823" s="2445"/>
    </row>
    <row r="824" spans="1:14">
      <c r="A824" s="2445"/>
      <c r="B824" s="2445"/>
      <c r="C824" s="2445"/>
      <c r="D824" s="2445"/>
      <c r="E824" s="2445"/>
      <c r="F824" s="2445"/>
      <c r="G824" s="2445"/>
      <c r="H824" s="2445"/>
      <c r="I824" s="2445"/>
      <c r="J824" s="2445"/>
      <c r="K824" s="2445"/>
      <c r="L824" s="2445"/>
      <c r="M824" s="2445"/>
      <c r="N824" s="2445"/>
    </row>
    <row r="825" spans="1:14">
      <c r="A825" s="2445"/>
      <c r="B825" s="2445"/>
      <c r="C825" s="2445"/>
      <c r="D825" s="2445"/>
      <c r="E825" s="2445"/>
      <c r="F825" s="2445"/>
      <c r="G825" s="2445"/>
      <c r="H825" s="2445"/>
      <c r="I825" s="2445"/>
      <c r="J825" s="2445"/>
      <c r="K825" s="2445"/>
      <c r="L825" s="2445"/>
      <c r="M825" s="2445"/>
      <c r="N825" s="2445"/>
    </row>
    <row r="826" spans="1:14">
      <c r="A826" s="2445"/>
      <c r="B826" s="2445"/>
      <c r="C826" s="2445"/>
      <c r="D826" s="2445"/>
      <c r="E826" s="2445"/>
      <c r="F826" s="2445"/>
      <c r="G826" s="2445"/>
      <c r="H826" s="2445"/>
      <c r="I826" s="2445"/>
      <c r="J826" s="2445"/>
      <c r="K826" s="2445"/>
      <c r="L826" s="2445"/>
      <c r="M826" s="2445"/>
      <c r="N826" s="2445"/>
    </row>
    <row r="827" spans="1:14">
      <c r="A827" s="2445"/>
      <c r="B827" s="2445"/>
      <c r="C827" s="2445"/>
      <c r="D827" s="2445"/>
      <c r="E827" s="2445"/>
      <c r="F827" s="2445"/>
      <c r="G827" s="2445"/>
      <c r="H827" s="2445"/>
      <c r="I827" s="2445"/>
      <c r="J827" s="2445"/>
      <c r="K827" s="2445"/>
      <c r="L827" s="2445"/>
      <c r="M827" s="2445"/>
      <c r="N827" s="2445"/>
    </row>
    <row r="828" spans="1:14">
      <c r="A828" s="2445"/>
      <c r="B828" s="2445"/>
      <c r="C828" s="2445"/>
      <c r="D828" s="2445"/>
      <c r="E828" s="2445"/>
      <c r="F828" s="2445"/>
      <c r="G828" s="2445"/>
      <c r="H828" s="2445"/>
      <c r="I828" s="2445"/>
      <c r="J828" s="2445"/>
      <c r="K828" s="2445"/>
      <c r="L828" s="2445"/>
      <c r="M828" s="2445"/>
      <c r="N828" s="2445"/>
    </row>
    <row r="829" spans="1:14">
      <c r="A829" s="2445"/>
      <c r="B829" s="2445"/>
      <c r="C829" s="2445"/>
      <c r="D829" s="2445"/>
      <c r="E829" s="2445"/>
      <c r="F829" s="2445"/>
      <c r="G829" s="2445"/>
      <c r="H829" s="2445"/>
      <c r="I829" s="2445"/>
      <c r="J829" s="2445"/>
      <c r="K829" s="2445"/>
      <c r="L829" s="2445"/>
      <c r="M829" s="2445"/>
      <c r="N829" s="2445"/>
    </row>
    <row r="830" spans="1:14">
      <c r="A830" s="2445"/>
      <c r="B830" s="2445"/>
      <c r="C830" s="2445"/>
      <c r="D830" s="2445"/>
      <c r="E830" s="2445"/>
      <c r="F830" s="2445"/>
      <c r="G830" s="2445"/>
      <c r="H830" s="2445"/>
      <c r="I830" s="2445"/>
      <c r="J830" s="2445"/>
      <c r="K830" s="2445"/>
      <c r="L830" s="2445"/>
      <c r="M830" s="2445"/>
      <c r="N830" s="2445"/>
    </row>
    <row r="831" spans="1:14">
      <c r="A831" s="2445"/>
      <c r="B831" s="2445"/>
      <c r="C831" s="2445"/>
      <c r="D831" s="2445"/>
      <c r="E831" s="2445"/>
      <c r="F831" s="2445"/>
      <c r="G831" s="2445"/>
      <c r="H831" s="2445"/>
      <c r="I831" s="2445"/>
      <c r="J831" s="2445"/>
      <c r="K831" s="2445"/>
      <c r="L831" s="2445"/>
      <c r="M831" s="2445"/>
      <c r="N831" s="2445"/>
    </row>
    <row r="832" spans="1:14">
      <c r="A832" s="2445"/>
      <c r="B832" s="2445"/>
      <c r="C832" s="2445"/>
      <c r="D832" s="2445"/>
      <c r="E832" s="2445"/>
      <c r="F832" s="2445"/>
      <c r="G832" s="2445"/>
      <c r="H832" s="2445"/>
      <c r="I832" s="2445"/>
      <c r="J832" s="2445"/>
      <c r="K832" s="2445"/>
      <c r="L832" s="2445"/>
      <c r="M832" s="2445"/>
      <c r="N832" s="2445"/>
    </row>
    <row r="833" spans="1:14">
      <c r="A833" s="2445"/>
      <c r="B833" s="2445"/>
      <c r="C833" s="2445"/>
      <c r="D833" s="2445"/>
      <c r="E833" s="2445"/>
      <c r="F833" s="2445"/>
      <c r="G833" s="2445"/>
      <c r="H833" s="2445"/>
      <c r="I833" s="2445"/>
      <c r="J833" s="2445"/>
      <c r="K833" s="2445"/>
      <c r="L833" s="2445"/>
      <c r="M833" s="2445"/>
      <c r="N833" s="2445"/>
    </row>
    <row r="834" spans="1:14">
      <c r="A834" s="2445"/>
      <c r="B834" s="2445"/>
      <c r="C834" s="2445"/>
      <c r="D834" s="2445"/>
      <c r="E834" s="2445"/>
      <c r="F834" s="2445"/>
      <c r="G834" s="2445"/>
      <c r="H834" s="2445"/>
      <c r="I834" s="2445"/>
      <c r="J834" s="2445"/>
      <c r="K834" s="2445"/>
      <c r="L834" s="2445"/>
      <c r="M834" s="2445"/>
      <c r="N834" s="2445"/>
    </row>
    <row r="835" spans="1:14">
      <c r="A835" s="2445"/>
      <c r="B835" s="2445"/>
      <c r="C835" s="2445"/>
      <c r="D835" s="2445"/>
      <c r="E835" s="2445"/>
      <c r="F835" s="2445"/>
      <c r="G835" s="2445"/>
      <c r="H835" s="2445"/>
      <c r="I835" s="2445"/>
      <c r="J835" s="2445"/>
      <c r="K835" s="2445"/>
      <c r="L835" s="2445"/>
      <c r="M835" s="2445"/>
      <c r="N835" s="2445"/>
    </row>
    <row r="836" spans="1:14">
      <c r="A836" s="2445"/>
      <c r="B836" s="2445"/>
      <c r="C836" s="2445"/>
      <c r="D836" s="2445"/>
      <c r="E836" s="2445"/>
      <c r="F836" s="2445"/>
      <c r="G836" s="2445"/>
      <c r="H836" s="2445"/>
      <c r="I836" s="2445"/>
      <c r="J836" s="2445"/>
      <c r="K836" s="2445"/>
      <c r="L836" s="2445"/>
      <c r="M836" s="2445"/>
      <c r="N836" s="2445"/>
    </row>
    <row r="837" spans="1:14">
      <c r="A837" s="2445"/>
      <c r="B837" s="2445"/>
      <c r="C837" s="2445"/>
      <c r="D837" s="2445"/>
      <c r="E837" s="2445"/>
      <c r="F837" s="2445"/>
      <c r="G837" s="2445"/>
      <c r="H837" s="2445"/>
      <c r="I837" s="2445"/>
      <c r="J837" s="2445"/>
      <c r="K837" s="2445"/>
      <c r="L837" s="2445"/>
      <c r="M837" s="2445"/>
      <c r="N837" s="2445"/>
    </row>
    <row r="838" spans="1:14">
      <c r="A838" s="2445"/>
      <c r="B838" s="2445"/>
      <c r="C838" s="2445"/>
      <c r="D838" s="2445"/>
      <c r="E838" s="2445"/>
      <c r="F838" s="2445"/>
      <c r="G838" s="2445"/>
      <c r="H838" s="2445"/>
      <c r="I838" s="2445"/>
      <c r="J838" s="2445"/>
      <c r="K838" s="2445"/>
      <c r="L838" s="2445"/>
      <c r="M838" s="2445"/>
      <c r="N838" s="2445"/>
    </row>
    <row r="839" spans="1:14">
      <c r="A839" s="2445"/>
      <c r="B839" s="2445"/>
      <c r="C839" s="2445"/>
      <c r="D839" s="2445"/>
      <c r="E839" s="2445"/>
      <c r="F839" s="2445"/>
      <c r="G839" s="2445"/>
      <c r="H839" s="2445"/>
      <c r="I839" s="2445"/>
      <c r="J839" s="2445"/>
      <c r="K839" s="2445"/>
      <c r="L839" s="2445"/>
      <c r="M839" s="2445"/>
      <c r="N839" s="2445"/>
    </row>
    <row r="840" spans="1:14">
      <c r="A840" s="2445"/>
      <c r="B840" s="2445"/>
      <c r="C840" s="2445"/>
      <c r="D840" s="2445"/>
      <c r="E840" s="2445"/>
      <c r="F840" s="2445"/>
      <c r="G840" s="2445"/>
      <c r="H840" s="2445"/>
      <c r="I840" s="2445"/>
      <c r="J840" s="2445"/>
      <c r="K840" s="2445"/>
      <c r="L840" s="2445"/>
      <c r="M840" s="2445"/>
      <c r="N840" s="2445"/>
    </row>
    <row r="841" spans="1:14">
      <c r="A841" s="2445"/>
      <c r="B841" s="2445"/>
      <c r="C841" s="2445"/>
      <c r="D841" s="2445"/>
      <c r="E841" s="2445"/>
      <c r="F841" s="2445"/>
      <c r="G841" s="2445"/>
      <c r="H841" s="2445"/>
      <c r="I841" s="2445"/>
      <c r="J841" s="2445"/>
      <c r="K841" s="2445"/>
      <c r="L841" s="2445"/>
      <c r="M841" s="2445"/>
      <c r="N841" s="2445"/>
    </row>
    <row r="842" spans="1:14">
      <c r="A842" s="2445"/>
      <c r="B842" s="2445"/>
      <c r="C842" s="2445"/>
      <c r="D842" s="2445"/>
      <c r="E842" s="2445"/>
      <c r="F842" s="2445"/>
      <c r="G842" s="2445"/>
      <c r="H842" s="2445"/>
      <c r="I842" s="2445"/>
      <c r="J842" s="2445"/>
      <c r="K842" s="2445"/>
      <c r="L842" s="2445"/>
      <c r="M842" s="2445"/>
      <c r="N842" s="2445"/>
    </row>
    <row r="843" spans="1:14">
      <c r="A843" s="2445"/>
      <c r="B843" s="2445"/>
      <c r="C843" s="2445"/>
      <c r="D843" s="2445"/>
      <c r="E843" s="2445"/>
      <c r="F843" s="2445"/>
      <c r="G843" s="2445"/>
      <c r="H843" s="2445"/>
      <c r="I843" s="2445"/>
      <c r="J843" s="2445"/>
      <c r="K843" s="2445"/>
      <c r="L843" s="2445"/>
      <c r="M843" s="2445"/>
      <c r="N843" s="2445"/>
    </row>
    <row r="844" spans="1:14">
      <c r="A844" s="2445"/>
      <c r="B844" s="2445"/>
      <c r="C844" s="2445"/>
      <c r="D844" s="2445"/>
      <c r="E844" s="2445"/>
      <c r="F844" s="2445"/>
      <c r="G844" s="2445"/>
      <c r="H844" s="2445"/>
      <c r="I844" s="2445"/>
      <c r="J844" s="2445"/>
      <c r="K844" s="2445"/>
      <c r="L844" s="2445"/>
      <c r="M844" s="2445"/>
      <c r="N844" s="2445"/>
    </row>
    <row r="845" spans="1:14">
      <c r="A845" s="2445"/>
      <c r="B845" s="2445"/>
      <c r="C845" s="2445"/>
      <c r="D845" s="2445"/>
      <c r="E845" s="2445"/>
      <c r="F845" s="2445"/>
      <c r="G845" s="2445"/>
      <c r="H845" s="2445"/>
      <c r="I845" s="2445"/>
      <c r="J845" s="2445"/>
      <c r="K845" s="2445"/>
      <c r="L845" s="2445"/>
      <c r="M845" s="2445"/>
      <c r="N845" s="2445"/>
    </row>
    <row r="846" spans="1:14">
      <c r="A846" s="2445"/>
      <c r="B846" s="2445"/>
      <c r="C846" s="2445"/>
      <c r="D846" s="2445"/>
      <c r="E846" s="2445"/>
      <c r="F846" s="2445"/>
      <c r="G846" s="2445"/>
      <c r="H846" s="2445"/>
      <c r="I846" s="2445"/>
      <c r="J846" s="2445"/>
      <c r="K846" s="2445"/>
      <c r="L846" s="2445"/>
      <c r="M846" s="2445"/>
      <c r="N846" s="2445"/>
    </row>
    <row r="847" spans="1:14">
      <c r="A847" s="2445"/>
      <c r="B847" s="2445"/>
      <c r="C847" s="2445"/>
      <c r="D847" s="2445"/>
      <c r="E847" s="2445"/>
      <c r="F847" s="2445"/>
      <c r="G847" s="2445"/>
      <c r="H847" s="2445"/>
      <c r="I847" s="2445"/>
      <c r="J847" s="2445"/>
      <c r="K847" s="2445"/>
      <c r="L847" s="2445"/>
      <c r="M847" s="2445"/>
      <c r="N847" s="2445"/>
    </row>
    <row r="848" spans="1:14">
      <c r="A848" s="2445"/>
      <c r="B848" s="2445"/>
      <c r="C848" s="2445"/>
      <c r="D848" s="2445"/>
      <c r="E848" s="2445"/>
      <c r="F848" s="2445"/>
      <c r="G848" s="2445"/>
      <c r="H848" s="2445"/>
      <c r="I848" s="2445"/>
      <c r="J848" s="2445"/>
      <c r="K848" s="2445"/>
      <c r="L848" s="2445"/>
      <c r="M848" s="2445"/>
      <c r="N848" s="2445"/>
    </row>
    <row r="849" spans="1:14">
      <c r="A849" s="2445"/>
      <c r="B849" s="2445"/>
      <c r="C849" s="2445"/>
      <c r="D849" s="2445"/>
      <c r="E849" s="2445"/>
      <c r="F849" s="2445"/>
      <c r="G849" s="2445"/>
      <c r="H849" s="2445"/>
      <c r="I849" s="2445"/>
      <c r="J849" s="2445"/>
      <c r="K849" s="2445"/>
      <c r="L849" s="2445"/>
      <c r="M849" s="2445"/>
      <c r="N849" s="2445"/>
    </row>
    <row r="850" spans="1:14">
      <c r="A850" s="2445"/>
      <c r="B850" s="2445"/>
      <c r="C850" s="2445"/>
      <c r="D850" s="2445"/>
      <c r="E850" s="2445"/>
      <c r="F850" s="2445"/>
      <c r="G850" s="2445"/>
      <c r="H850" s="2445"/>
      <c r="I850" s="2445"/>
      <c r="J850" s="2445"/>
      <c r="K850" s="2445"/>
      <c r="L850" s="2445"/>
      <c r="M850" s="2445"/>
      <c r="N850" s="2445"/>
    </row>
    <row r="851" spans="1:14">
      <c r="A851" s="2445"/>
      <c r="B851" s="2445"/>
      <c r="C851" s="2445"/>
      <c r="D851" s="2445"/>
      <c r="E851" s="2445"/>
      <c r="F851" s="2445"/>
      <c r="G851" s="2445"/>
      <c r="H851" s="2445"/>
      <c r="I851" s="2445"/>
      <c r="J851" s="2445"/>
      <c r="K851" s="2445"/>
      <c r="L851" s="2445"/>
      <c r="M851" s="2445"/>
      <c r="N851" s="2445"/>
    </row>
    <row r="852" spans="1:14">
      <c r="A852" s="2445"/>
      <c r="B852" s="2445"/>
      <c r="C852" s="2445"/>
      <c r="D852" s="2445"/>
      <c r="E852" s="2445"/>
      <c r="F852" s="2445"/>
      <c r="G852" s="2445"/>
      <c r="H852" s="2445"/>
      <c r="I852" s="2445"/>
      <c r="J852" s="2445"/>
      <c r="K852" s="2445"/>
      <c r="L852" s="2445"/>
      <c r="M852" s="2445"/>
      <c r="N852" s="2445"/>
    </row>
    <row r="853" spans="1:14">
      <c r="A853" s="2445"/>
      <c r="B853" s="2445"/>
      <c r="C853" s="2445"/>
      <c r="D853" s="2445"/>
      <c r="E853" s="2445"/>
      <c r="F853" s="2445"/>
      <c r="G853" s="2445"/>
      <c r="H853" s="2445"/>
      <c r="I853" s="2445"/>
      <c r="J853" s="2445"/>
      <c r="K853" s="2445"/>
      <c r="L853" s="2445"/>
      <c r="M853" s="2445"/>
      <c r="N853" s="2445"/>
    </row>
    <row r="854" spans="1:14">
      <c r="A854" s="2445"/>
      <c r="B854" s="2445"/>
      <c r="C854" s="2445"/>
      <c r="D854" s="2445"/>
      <c r="E854" s="2445"/>
      <c r="F854" s="2445"/>
      <c r="G854" s="2445"/>
      <c r="H854" s="2445"/>
      <c r="I854" s="2445"/>
      <c r="J854" s="2445"/>
      <c r="K854" s="2445"/>
      <c r="L854" s="2445"/>
      <c r="M854" s="2445"/>
      <c r="N854" s="2445"/>
    </row>
    <row r="855" spans="1:14">
      <c r="A855" s="2445"/>
      <c r="B855" s="2445"/>
      <c r="C855" s="2445"/>
      <c r="D855" s="2445"/>
      <c r="E855" s="2445"/>
      <c r="F855" s="2445"/>
      <c r="G855" s="2445"/>
      <c r="H855" s="2445"/>
      <c r="I855" s="2445"/>
      <c r="J855" s="2445"/>
      <c r="K855" s="2445"/>
      <c r="L855" s="2445"/>
      <c r="M855" s="2445"/>
      <c r="N855" s="2445"/>
    </row>
    <row r="856" spans="1:14">
      <c r="A856" s="2445"/>
      <c r="B856" s="2445"/>
      <c r="C856" s="2445"/>
      <c r="D856" s="2445"/>
      <c r="E856" s="2445"/>
      <c r="F856" s="2445"/>
      <c r="G856" s="2445"/>
      <c r="H856" s="2445"/>
      <c r="I856" s="2445"/>
      <c r="J856" s="2445"/>
      <c r="K856" s="2445"/>
      <c r="L856" s="2445"/>
      <c r="M856" s="2445"/>
      <c r="N856" s="2445"/>
    </row>
    <row r="857" spans="1:14">
      <c r="A857" s="2445"/>
      <c r="B857" s="2445"/>
      <c r="C857" s="2445"/>
      <c r="D857" s="2445"/>
      <c r="E857" s="2445"/>
      <c r="F857" s="2445"/>
      <c r="G857" s="2445"/>
      <c r="H857" s="2445"/>
      <c r="I857" s="2445"/>
      <c r="J857" s="2445"/>
      <c r="K857" s="2445"/>
      <c r="L857" s="2445"/>
      <c r="M857" s="2445"/>
      <c r="N857" s="2445"/>
    </row>
    <row r="858" spans="1:14">
      <c r="A858" s="2445"/>
      <c r="B858" s="2445"/>
      <c r="C858" s="2445"/>
      <c r="D858" s="2445"/>
      <c r="E858" s="2445"/>
      <c r="F858" s="2445"/>
      <c r="G858" s="2445"/>
      <c r="H858" s="2445"/>
      <c r="I858" s="2445"/>
      <c r="J858" s="2445"/>
      <c r="K858" s="2445"/>
      <c r="L858" s="2445"/>
      <c r="M858" s="2445"/>
      <c r="N858" s="2445"/>
    </row>
    <row r="859" spans="1:14">
      <c r="A859" s="2445"/>
      <c r="B859" s="2445"/>
      <c r="C859" s="2445"/>
      <c r="D859" s="2445"/>
      <c r="E859" s="2445"/>
      <c r="F859" s="2445"/>
      <c r="G859" s="2445"/>
      <c r="H859" s="2445"/>
      <c r="I859" s="2445"/>
      <c r="J859" s="2445"/>
      <c r="K859" s="2445"/>
      <c r="L859" s="2445"/>
      <c r="M859" s="2445"/>
      <c r="N859" s="2445"/>
    </row>
    <row r="860" spans="1:14">
      <c r="A860" s="2445"/>
      <c r="B860" s="2445"/>
      <c r="C860" s="2445"/>
      <c r="D860" s="2445"/>
      <c r="E860" s="2445"/>
      <c r="F860" s="2445"/>
      <c r="G860" s="2445"/>
      <c r="H860" s="2445"/>
      <c r="I860" s="2445"/>
      <c r="J860" s="2445"/>
      <c r="K860" s="2445"/>
      <c r="L860" s="2445"/>
      <c r="M860" s="2445"/>
      <c r="N860" s="2445"/>
    </row>
    <row r="861" spans="1:14">
      <c r="A861" s="2445"/>
      <c r="B861" s="2445"/>
      <c r="C861" s="2445"/>
      <c r="D861" s="2445"/>
      <c r="E861" s="2445"/>
      <c r="F861" s="2445"/>
      <c r="G861" s="2445"/>
      <c r="H861" s="2445"/>
      <c r="I861" s="2445"/>
      <c r="J861" s="2445"/>
      <c r="K861" s="2445"/>
      <c r="L861" s="2445"/>
      <c r="M861" s="2445"/>
      <c r="N861" s="2445"/>
    </row>
    <row r="862" spans="1:14">
      <c r="A862" s="2445"/>
      <c r="B862" s="2445"/>
      <c r="C862" s="2445"/>
      <c r="D862" s="2445"/>
      <c r="E862" s="2445"/>
      <c r="F862" s="2445"/>
      <c r="G862" s="2445"/>
      <c r="H862" s="2445"/>
      <c r="I862" s="2445"/>
      <c r="J862" s="2445"/>
      <c r="K862" s="2445"/>
      <c r="L862" s="2445"/>
      <c r="M862" s="2445"/>
      <c r="N862" s="2445"/>
    </row>
    <row r="863" spans="1:14">
      <c r="A863" s="2445"/>
      <c r="B863" s="2445"/>
      <c r="C863" s="2445"/>
      <c r="D863" s="2445"/>
      <c r="E863" s="2445"/>
      <c r="F863" s="2445"/>
      <c r="G863" s="2445"/>
      <c r="H863" s="2445"/>
      <c r="I863" s="2445"/>
      <c r="J863" s="2445"/>
      <c r="K863" s="2445"/>
      <c r="L863" s="2445"/>
      <c r="M863" s="2445"/>
      <c r="N863" s="2445"/>
    </row>
    <row r="864" spans="1:14">
      <c r="A864" s="2445"/>
      <c r="B864" s="2445"/>
      <c r="C864" s="2445"/>
      <c r="D864" s="2445"/>
      <c r="E864" s="2445"/>
      <c r="F864" s="2445"/>
      <c r="G864" s="2445"/>
      <c r="H864" s="2445"/>
      <c r="I864" s="2445"/>
      <c r="J864" s="2445"/>
      <c r="K864" s="2445"/>
      <c r="L864" s="2445"/>
      <c r="M864" s="2445"/>
      <c r="N864" s="2445"/>
    </row>
    <row r="865" spans="1:14">
      <c r="A865" s="2445"/>
      <c r="B865" s="2445"/>
      <c r="C865" s="2445"/>
      <c r="D865" s="2445"/>
      <c r="E865" s="2445"/>
      <c r="F865" s="2445"/>
      <c r="G865" s="2445"/>
      <c r="H865" s="2445"/>
      <c r="I865" s="2445"/>
      <c r="J865" s="2445"/>
      <c r="K865" s="2445"/>
      <c r="L865" s="2445"/>
      <c r="M865" s="2445"/>
      <c r="N865" s="2445"/>
    </row>
    <row r="866" spans="1:14">
      <c r="A866" s="2445"/>
      <c r="B866" s="2445"/>
      <c r="C866" s="2445"/>
      <c r="D866" s="2445"/>
      <c r="E866" s="2445"/>
      <c r="F866" s="2445"/>
      <c r="G866" s="2445"/>
      <c r="H866" s="2445"/>
      <c r="I866" s="2445"/>
      <c r="J866" s="2445"/>
      <c r="K866" s="2445"/>
      <c r="L866" s="2445"/>
      <c r="M866" s="2445"/>
      <c r="N866" s="2445"/>
    </row>
    <row r="867" spans="1:14">
      <c r="A867" s="2445"/>
      <c r="B867" s="2445"/>
      <c r="C867" s="2445"/>
      <c r="D867" s="2445"/>
      <c r="E867" s="2445"/>
      <c r="F867" s="2445"/>
      <c r="G867" s="2445"/>
      <c r="H867" s="2445"/>
      <c r="I867" s="2445"/>
      <c r="J867" s="2445"/>
      <c r="K867" s="2445"/>
      <c r="L867" s="2445"/>
      <c r="M867" s="2445"/>
      <c r="N867" s="2445"/>
    </row>
    <row r="868" spans="1:14">
      <c r="A868" s="2445"/>
      <c r="B868" s="2445"/>
      <c r="C868" s="2445"/>
      <c r="D868" s="2445"/>
      <c r="E868" s="2445"/>
      <c r="F868" s="2445"/>
      <c r="G868" s="2445"/>
      <c r="H868" s="2445"/>
      <c r="I868" s="2445"/>
      <c r="J868" s="2445"/>
      <c r="K868" s="2445"/>
      <c r="L868" s="2445"/>
      <c r="M868" s="2445"/>
      <c r="N868" s="2445"/>
    </row>
    <row r="869" spans="1:14">
      <c r="A869" s="2445"/>
      <c r="B869" s="2445"/>
      <c r="C869" s="2445"/>
      <c r="D869" s="2445"/>
      <c r="E869" s="2445"/>
      <c r="F869" s="2445"/>
      <c r="G869" s="2445"/>
      <c r="H869" s="2445"/>
      <c r="I869" s="2445"/>
      <c r="J869" s="2445"/>
      <c r="K869" s="2445"/>
      <c r="L869" s="2445"/>
      <c r="M869" s="2445"/>
      <c r="N869" s="2445"/>
    </row>
    <row r="870" spans="1:14">
      <c r="A870" s="2445"/>
      <c r="B870" s="2445"/>
      <c r="C870" s="2445"/>
      <c r="D870" s="2445"/>
      <c r="E870" s="2445"/>
      <c r="F870" s="2445"/>
      <c r="G870" s="2445"/>
      <c r="H870" s="2445"/>
      <c r="I870" s="2445"/>
      <c r="J870" s="2445"/>
      <c r="K870" s="2445"/>
      <c r="L870" s="2445"/>
      <c r="M870" s="2445"/>
      <c r="N870" s="2445"/>
    </row>
    <row r="871" spans="1:14">
      <c r="A871" s="2445"/>
      <c r="B871" s="2445"/>
      <c r="C871" s="2445"/>
      <c r="D871" s="2445"/>
      <c r="E871" s="2445"/>
      <c r="F871" s="2445"/>
      <c r="G871" s="2445"/>
      <c r="H871" s="2445"/>
      <c r="I871" s="2445"/>
      <c r="J871" s="2445"/>
      <c r="K871" s="2445"/>
      <c r="L871" s="2445"/>
      <c r="M871" s="2445"/>
      <c r="N871" s="2445"/>
    </row>
    <row r="872" spans="1:14">
      <c r="A872" s="2445"/>
      <c r="B872" s="2445"/>
      <c r="C872" s="2445"/>
      <c r="D872" s="2445"/>
      <c r="E872" s="2445"/>
      <c r="F872" s="2445"/>
      <c r="G872" s="2445"/>
      <c r="H872" s="2445"/>
      <c r="I872" s="2445"/>
      <c r="J872" s="2445"/>
      <c r="K872" s="2445"/>
      <c r="L872" s="2445"/>
      <c r="M872" s="2445"/>
      <c r="N872" s="2445"/>
    </row>
    <row r="873" spans="1:14">
      <c r="A873" s="2445"/>
      <c r="B873" s="2445"/>
      <c r="C873" s="2445"/>
      <c r="D873" s="2445"/>
      <c r="E873" s="2445"/>
      <c r="F873" s="2445"/>
      <c r="G873" s="2445"/>
      <c r="H873" s="2445"/>
      <c r="I873" s="2445"/>
      <c r="J873" s="2445"/>
      <c r="K873" s="2445"/>
      <c r="L873" s="2445"/>
      <c r="M873" s="2445"/>
      <c r="N873" s="2445"/>
    </row>
    <row r="874" spans="1:14">
      <c r="A874" s="2445"/>
      <c r="B874" s="2445"/>
      <c r="C874" s="2445"/>
      <c r="D874" s="2445"/>
      <c r="E874" s="2445"/>
      <c r="F874" s="2445"/>
      <c r="G874" s="2445"/>
      <c r="H874" s="2445"/>
      <c r="I874" s="2445"/>
      <c r="J874" s="2445"/>
      <c r="K874" s="2445"/>
      <c r="L874" s="2445"/>
      <c r="M874" s="2445"/>
      <c r="N874" s="2445"/>
    </row>
    <row r="875" spans="1:14">
      <c r="A875" s="2445"/>
      <c r="B875" s="2445"/>
      <c r="C875" s="2445"/>
      <c r="D875" s="2445"/>
      <c r="E875" s="2445"/>
      <c r="F875" s="2445"/>
      <c r="G875" s="2445"/>
      <c r="H875" s="2445"/>
      <c r="I875" s="2445"/>
      <c r="J875" s="2445"/>
      <c r="K875" s="2445"/>
      <c r="L875" s="2445"/>
      <c r="M875" s="2445"/>
      <c r="N875" s="2445"/>
    </row>
    <row r="876" spans="1:14">
      <c r="A876" s="2445"/>
      <c r="B876" s="2445"/>
      <c r="C876" s="2445"/>
      <c r="D876" s="2445"/>
      <c r="E876" s="2445"/>
      <c r="F876" s="2445"/>
      <c r="G876" s="2445"/>
      <c r="H876" s="2445"/>
      <c r="I876" s="2445"/>
      <c r="J876" s="2445"/>
      <c r="K876" s="2445"/>
      <c r="L876" s="2445"/>
      <c r="M876" s="2445"/>
      <c r="N876" s="2445"/>
    </row>
    <row r="877" spans="1:14">
      <c r="A877" s="2445"/>
      <c r="B877" s="2445"/>
      <c r="C877" s="2445"/>
      <c r="D877" s="2445"/>
      <c r="E877" s="2445"/>
      <c r="F877" s="2445"/>
      <c r="G877" s="2445"/>
      <c r="H877" s="2445"/>
      <c r="I877" s="2445"/>
      <c r="J877" s="2445"/>
      <c r="K877" s="2445"/>
      <c r="L877" s="2445"/>
      <c r="M877" s="2445"/>
      <c r="N877" s="2445"/>
    </row>
    <row r="878" spans="1:14">
      <c r="A878" s="2445"/>
      <c r="B878" s="2445"/>
      <c r="C878" s="2445"/>
      <c r="D878" s="2445"/>
      <c r="E878" s="2445"/>
      <c r="F878" s="2445"/>
      <c r="G878" s="2445"/>
      <c r="H878" s="2445"/>
      <c r="I878" s="2445"/>
      <c r="J878" s="2445"/>
      <c r="K878" s="2445"/>
      <c r="L878" s="2445"/>
      <c r="M878" s="2445"/>
      <c r="N878" s="2445"/>
    </row>
    <row r="879" spans="1:14">
      <c r="A879" s="2445"/>
      <c r="B879" s="2445"/>
      <c r="C879" s="2445"/>
      <c r="D879" s="2445"/>
      <c r="E879" s="2445"/>
      <c r="F879" s="2445"/>
      <c r="G879" s="2445"/>
      <c r="H879" s="2445"/>
      <c r="I879" s="2445"/>
      <c r="J879" s="2445"/>
      <c r="K879" s="2445"/>
      <c r="L879" s="2445"/>
      <c r="M879" s="2445"/>
      <c r="N879" s="2445"/>
    </row>
    <row r="880" spans="1:14">
      <c r="A880" s="2445"/>
      <c r="B880" s="2445"/>
      <c r="C880" s="2445"/>
      <c r="D880" s="2445"/>
      <c r="E880" s="2445"/>
      <c r="F880" s="2445"/>
      <c r="G880" s="2445"/>
      <c r="H880" s="2445"/>
      <c r="I880" s="2445"/>
      <c r="J880" s="2445"/>
      <c r="K880" s="2445"/>
      <c r="L880" s="2445"/>
      <c r="M880" s="2445"/>
      <c r="N880" s="2445"/>
    </row>
    <row r="881" spans="1:14">
      <c r="A881" s="2445"/>
      <c r="B881" s="2445"/>
      <c r="C881" s="2445"/>
      <c r="D881" s="2445"/>
      <c r="E881" s="2445"/>
      <c r="F881" s="2445"/>
      <c r="G881" s="2445"/>
      <c r="H881" s="2445"/>
      <c r="I881" s="2445"/>
      <c r="J881" s="2445"/>
      <c r="K881" s="2445"/>
      <c r="L881" s="2445"/>
      <c r="M881" s="2445"/>
      <c r="N881" s="2445"/>
    </row>
    <row r="882" spans="1:14">
      <c r="A882" s="2445"/>
      <c r="B882" s="2445"/>
      <c r="C882" s="2445"/>
      <c r="D882" s="2445"/>
      <c r="E882" s="2445"/>
      <c r="F882" s="2445"/>
      <c r="G882" s="2445"/>
      <c r="H882" s="2445"/>
      <c r="I882" s="2445"/>
      <c r="J882" s="2445"/>
      <c r="K882" s="2445"/>
      <c r="L882" s="2445"/>
      <c r="M882" s="2445"/>
      <c r="N882" s="2445"/>
    </row>
    <row r="883" spans="1:14">
      <c r="A883" s="2445"/>
      <c r="B883" s="2445"/>
      <c r="C883" s="2445"/>
      <c r="D883" s="2445"/>
      <c r="E883" s="2445"/>
      <c r="F883" s="2445"/>
      <c r="G883" s="2445"/>
      <c r="H883" s="2445"/>
      <c r="I883" s="2445"/>
      <c r="J883" s="2445"/>
      <c r="K883" s="2445"/>
      <c r="L883" s="2445"/>
      <c r="M883" s="2445"/>
      <c r="N883" s="2445"/>
    </row>
    <row r="884" spans="1:14">
      <c r="A884" s="2445"/>
      <c r="B884" s="2445"/>
      <c r="C884" s="2445"/>
      <c r="D884" s="2445"/>
      <c r="E884" s="2445"/>
      <c r="F884" s="2445"/>
      <c r="G884" s="2445"/>
      <c r="H884" s="2445"/>
      <c r="I884" s="2445"/>
      <c r="J884" s="2445"/>
      <c r="K884" s="2445"/>
      <c r="L884" s="2445"/>
      <c r="M884" s="2445"/>
      <c r="N884" s="2445"/>
    </row>
    <row r="885" spans="1:14">
      <c r="A885" s="2445"/>
      <c r="B885" s="2445"/>
      <c r="C885" s="2445"/>
      <c r="D885" s="2445"/>
      <c r="E885" s="2445"/>
      <c r="F885" s="2445"/>
      <c r="G885" s="2445"/>
      <c r="H885" s="2445"/>
      <c r="I885" s="2445"/>
      <c r="J885" s="2445"/>
      <c r="K885" s="2445"/>
      <c r="L885" s="2445"/>
      <c r="M885" s="2445"/>
      <c r="N885" s="2445"/>
    </row>
    <row r="886" spans="1:14">
      <c r="A886" s="2445"/>
      <c r="B886" s="2445"/>
      <c r="C886" s="2445"/>
      <c r="D886" s="2445"/>
      <c r="E886" s="2445"/>
      <c r="F886" s="2445"/>
      <c r="G886" s="2445"/>
      <c r="H886" s="2445"/>
      <c r="I886" s="2445"/>
      <c r="J886" s="2445"/>
      <c r="K886" s="2445"/>
      <c r="L886" s="2445"/>
      <c r="M886" s="2445"/>
      <c r="N886" s="2445"/>
    </row>
    <row r="887" spans="1:14">
      <c r="A887" s="2445"/>
      <c r="B887" s="2445"/>
      <c r="C887" s="2445"/>
      <c r="D887" s="2445"/>
      <c r="E887" s="2445"/>
      <c r="F887" s="2445"/>
      <c r="G887" s="2445"/>
      <c r="H887" s="2445"/>
      <c r="I887" s="2445"/>
      <c r="J887" s="2445"/>
      <c r="K887" s="2445"/>
      <c r="L887" s="2445"/>
      <c r="M887" s="2445"/>
      <c r="N887" s="2445"/>
    </row>
    <row r="888" spans="1:14">
      <c r="A888" s="2445"/>
      <c r="B888" s="2445"/>
      <c r="C888" s="2445"/>
      <c r="D888" s="2445"/>
      <c r="E888" s="2445"/>
      <c r="F888" s="2445"/>
      <c r="G888" s="2445"/>
      <c r="H888" s="2445"/>
      <c r="I888" s="2445"/>
      <c r="J888" s="2445"/>
      <c r="K888" s="2445"/>
      <c r="L888" s="2445"/>
      <c r="M888" s="2445"/>
      <c r="N888" s="2445"/>
    </row>
    <row r="889" spans="1:14">
      <c r="A889" s="2445"/>
      <c r="B889" s="2445"/>
      <c r="C889" s="2445"/>
      <c r="D889" s="2445"/>
      <c r="E889" s="2445"/>
      <c r="F889" s="2445"/>
      <c r="G889" s="2445"/>
      <c r="H889" s="2445"/>
      <c r="I889" s="2445"/>
      <c r="J889" s="2445"/>
      <c r="K889" s="2445"/>
      <c r="L889" s="2445"/>
      <c r="M889" s="2445"/>
      <c r="N889" s="2445"/>
    </row>
    <row r="890" spans="1:14">
      <c r="A890" s="2445"/>
      <c r="B890" s="2445"/>
      <c r="C890" s="2445"/>
      <c r="D890" s="2445"/>
      <c r="E890" s="2445"/>
      <c r="F890" s="2445"/>
      <c r="G890" s="2445"/>
      <c r="H890" s="2445"/>
      <c r="I890" s="2445"/>
      <c r="J890" s="2445"/>
      <c r="K890" s="2445"/>
      <c r="L890" s="2445"/>
      <c r="M890" s="2445"/>
      <c r="N890" s="2445"/>
    </row>
    <row r="891" spans="1:14">
      <c r="A891" s="2445"/>
      <c r="B891" s="2445"/>
      <c r="C891" s="2445"/>
      <c r="D891" s="2445"/>
      <c r="E891" s="2445"/>
      <c r="F891" s="2445"/>
      <c r="G891" s="2445"/>
      <c r="H891" s="2445"/>
      <c r="I891" s="2445"/>
      <c r="J891" s="2445"/>
      <c r="K891" s="2445"/>
      <c r="L891" s="2445"/>
      <c r="M891" s="2445"/>
      <c r="N891" s="2445"/>
    </row>
    <row r="892" spans="1:14">
      <c r="A892" s="2445"/>
      <c r="B892" s="2445"/>
      <c r="C892" s="2445"/>
      <c r="D892" s="2445"/>
      <c r="E892" s="2445"/>
      <c r="F892" s="2445"/>
      <c r="G892" s="2445"/>
      <c r="H892" s="2445"/>
      <c r="I892" s="2445"/>
      <c r="J892" s="2445"/>
      <c r="K892" s="2445"/>
      <c r="L892" s="2445"/>
      <c r="M892" s="2445"/>
      <c r="N892" s="2445"/>
    </row>
    <row r="893" spans="1:14">
      <c r="A893" s="2445"/>
      <c r="B893" s="2445"/>
      <c r="C893" s="2445"/>
      <c r="D893" s="2445"/>
      <c r="E893" s="2445"/>
      <c r="F893" s="2445"/>
      <c r="G893" s="2445"/>
      <c r="H893" s="2445"/>
      <c r="I893" s="2445"/>
      <c r="J893" s="2445"/>
      <c r="K893" s="2445"/>
      <c r="L893" s="2445"/>
      <c r="M893" s="2445"/>
      <c r="N893" s="2445"/>
    </row>
    <row r="894" spans="1:14">
      <c r="A894" s="2445"/>
      <c r="B894" s="2445"/>
      <c r="C894" s="2445"/>
      <c r="D894" s="2445"/>
      <c r="E894" s="2445"/>
      <c r="F894" s="2445"/>
      <c r="G894" s="2445"/>
      <c r="H894" s="2445"/>
      <c r="I894" s="2445"/>
      <c r="J894" s="2445"/>
      <c r="K894" s="2445"/>
      <c r="L894" s="2445"/>
      <c r="M894" s="2445"/>
      <c r="N894" s="2445"/>
    </row>
    <row r="895" spans="1:14">
      <c r="A895" s="2445"/>
      <c r="B895" s="2445"/>
      <c r="C895" s="2445"/>
      <c r="D895" s="2445"/>
      <c r="E895" s="2445"/>
      <c r="F895" s="2445"/>
      <c r="G895" s="2445"/>
      <c r="H895" s="2445"/>
      <c r="I895" s="2445"/>
      <c r="J895" s="2445"/>
      <c r="K895" s="2445"/>
      <c r="L895" s="2445"/>
      <c r="M895" s="2445"/>
      <c r="N895" s="2445"/>
    </row>
    <row r="896" spans="1:14">
      <c r="A896" s="2445"/>
      <c r="B896" s="2445"/>
      <c r="C896" s="2445"/>
      <c r="D896" s="2445"/>
      <c r="E896" s="2445"/>
      <c r="F896" s="2445"/>
      <c r="G896" s="2445"/>
      <c r="H896" s="2445"/>
      <c r="I896" s="2445"/>
      <c r="J896" s="2445"/>
      <c r="K896" s="2445"/>
      <c r="L896" s="2445"/>
      <c r="M896" s="2445"/>
      <c r="N896" s="2445"/>
    </row>
    <row r="897" spans="1:14">
      <c r="A897" s="2445"/>
      <c r="B897" s="2445"/>
      <c r="C897" s="2445"/>
      <c r="D897" s="2445"/>
      <c r="E897" s="2445"/>
      <c r="F897" s="2445"/>
      <c r="G897" s="2445"/>
      <c r="H897" s="2445"/>
      <c r="I897" s="2445"/>
      <c r="J897" s="2445"/>
      <c r="K897" s="2445"/>
      <c r="L897" s="2445"/>
      <c r="M897" s="2445"/>
      <c r="N897" s="2445"/>
    </row>
    <row r="898" spans="1:14">
      <c r="A898" s="2445"/>
      <c r="B898" s="2445"/>
      <c r="C898" s="2445"/>
      <c r="D898" s="2445"/>
      <c r="E898" s="2445"/>
      <c r="F898" s="2445"/>
      <c r="G898" s="2445"/>
      <c r="H898" s="2445"/>
      <c r="I898" s="2445"/>
      <c r="J898" s="2445"/>
      <c r="K898" s="2445"/>
      <c r="L898" s="2445"/>
      <c r="M898" s="2445"/>
      <c r="N898" s="2445"/>
    </row>
    <row r="899" spans="1:14">
      <c r="A899" s="2445"/>
      <c r="B899" s="2445"/>
      <c r="C899" s="2445"/>
      <c r="D899" s="2445"/>
      <c r="E899" s="2445"/>
      <c r="F899" s="2445"/>
      <c r="G899" s="2445"/>
      <c r="H899" s="2445"/>
      <c r="I899" s="2445"/>
      <c r="J899" s="2445"/>
      <c r="K899" s="2445"/>
      <c r="L899" s="2445"/>
      <c r="M899" s="2445"/>
      <c r="N899" s="2445"/>
    </row>
    <row r="900" spans="1:14">
      <c r="A900" s="2445"/>
      <c r="B900" s="2445"/>
      <c r="C900" s="2445"/>
      <c r="D900" s="2445"/>
      <c r="E900" s="2445"/>
      <c r="F900" s="2445"/>
      <c r="G900" s="2445"/>
      <c r="H900" s="2445"/>
      <c r="I900" s="2445"/>
      <c r="J900" s="2445"/>
      <c r="K900" s="2445"/>
      <c r="L900" s="2445"/>
      <c r="M900" s="2445"/>
      <c r="N900" s="2445"/>
    </row>
    <row r="901" spans="1:14">
      <c r="A901" s="2445"/>
      <c r="B901" s="2445"/>
      <c r="C901" s="2445"/>
      <c r="D901" s="2445"/>
      <c r="E901" s="2445"/>
      <c r="F901" s="2445"/>
      <c r="G901" s="2445"/>
      <c r="H901" s="2445"/>
      <c r="I901" s="2445"/>
      <c r="J901" s="2445"/>
      <c r="K901" s="2445"/>
      <c r="L901" s="2445"/>
      <c r="M901" s="2445"/>
      <c r="N901" s="2445"/>
    </row>
    <row r="902" spans="1:14">
      <c r="A902" s="2445"/>
      <c r="B902" s="2445"/>
      <c r="C902" s="2445"/>
      <c r="D902" s="2445"/>
      <c r="E902" s="2445"/>
      <c r="F902" s="2445"/>
      <c r="G902" s="2445"/>
      <c r="H902" s="2445"/>
      <c r="I902" s="2445"/>
      <c r="J902" s="2445"/>
      <c r="K902" s="2445"/>
      <c r="L902" s="2445"/>
      <c r="M902" s="2445"/>
      <c r="N902" s="2445"/>
    </row>
    <row r="903" spans="1:14">
      <c r="A903" s="2445"/>
      <c r="B903" s="2445"/>
      <c r="C903" s="2445"/>
      <c r="D903" s="2445"/>
      <c r="E903" s="2445"/>
      <c r="F903" s="2445"/>
      <c r="G903" s="2445"/>
      <c r="H903" s="2445"/>
      <c r="I903" s="2445"/>
      <c r="J903" s="2445"/>
      <c r="K903" s="2445"/>
      <c r="L903" s="2445"/>
      <c r="M903" s="2445"/>
      <c r="N903" s="2445"/>
    </row>
    <row r="904" spans="1:14">
      <c r="A904" s="2445"/>
      <c r="B904" s="2445"/>
      <c r="C904" s="2445"/>
      <c r="D904" s="2445"/>
      <c r="E904" s="2445"/>
      <c r="F904" s="2445"/>
      <c r="G904" s="2445"/>
      <c r="H904" s="2445"/>
      <c r="I904" s="2445"/>
      <c r="J904" s="2445"/>
      <c r="K904" s="2445"/>
      <c r="L904" s="2445"/>
      <c r="M904" s="2445"/>
      <c r="N904" s="2445"/>
    </row>
    <row r="905" spans="1:14">
      <c r="A905" s="2445"/>
      <c r="B905" s="2445"/>
      <c r="C905" s="2445"/>
      <c r="D905" s="2445"/>
      <c r="E905" s="2445"/>
      <c r="F905" s="2445"/>
      <c r="G905" s="2445"/>
      <c r="H905" s="2445"/>
      <c r="I905" s="2445"/>
      <c r="J905" s="2445"/>
      <c r="K905" s="2445"/>
      <c r="L905" s="2445"/>
      <c r="M905" s="2445"/>
      <c r="N905" s="2445"/>
    </row>
    <row r="906" spans="1:14">
      <c r="A906" s="2445"/>
      <c r="B906" s="2445"/>
      <c r="C906" s="2445"/>
      <c r="D906" s="2445"/>
      <c r="E906" s="2445"/>
      <c r="F906" s="2445"/>
      <c r="G906" s="2445"/>
      <c r="H906" s="2445"/>
      <c r="I906" s="2445"/>
      <c r="J906" s="2445"/>
      <c r="K906" s="2445"/>
      <c r="L906" s="2445"/>
      <c r="M906" s="2445"/>
      <c r="N906" s="2445"/>
    </row>
    <row r="907" spans="1:14">
      <c r="A907" s="2445"/>
      <c r="B907" s="2445"/>
      <c r="C907" s="2445"/>
      <c r="D907" s="2445"/>
      <c r="E907" s="2445"/>
      <c r="F907" s="2445"/>
      <c r="G907" s="2445"/>
      <c r="H907" s="2445"/>
      <c r="I907" s="2445"/>
      <c r="J907" s="2445"/>
      <c r="K907" s="2445"/>
      <c r="L907" s="2445"/>
      <c r="M907" s="2445"/>
      <c r="N907" s="2445"/>
    </row>
    <row r="908" spans="1:14">
      <c r="A908" s="2445"/>
      <c r="B908" s="2445"/>
      <c r="C908" s="2445"/>
      <c r="D908" s="2445"/>
      <c r="E908" s="2445"/>
      <c r="F908" s="2445"/>
      <c r="G908" s="2445"/>
      <c r="H908" s="2445"/>
      <c r="I908" s="2445"/>
      <c r="J908" s="2445"/>
      <c r="K908" s="2445"/>
      <c r="L908" s="2445"/>
      <c r="M908" s="2445"/>
      <c r="N908" s="2445"/>
    </row>
    <row r="909" spans="1:14">
      <c r="A909" s="2445"/>
      <c r="B909" s="2445"/>
      <c r="C909" s="2445"/>
      <c r="D909" s="2445"/>
      <c r="E909" s="2445"/>
      <c r="F909" s="2445"/>
      <c r="G909" s="2445"/>
      <c r="H909" s="2445"/>
      <c r="I909" s="2445"/>
      <c r="J909" s="2445"/>
      <c r="K909" s="2445"/>
      <c r="L909" s="2445"/>
      <c r="M909" s="2445"/>
      <c r="N909" s="2445"/>
    </row>
    <row r="910" spans="1:14">
      <c r="A910" s="2445"/>
      <c r="B910" s="2445"/>
      <c r="C910" s="2445"/>
      <c r="D910" s="2445"/>
      <c r="E910" s="2445"/>
      <c r="F910" s="2445"/>
      <c r="G910" s="2445"/>
      <c r="H910" s="2445"/>
      <c r="I910" s="2445"/>
      <c r="J910" s="2445"/>
      <c r="K910" s="2445"/>
      <c r="L910" s="2445"/>
      <c r="M910" s="2445"/>
      <c r="N910" s="2445"/>
    </row>
    <row r="911" spans="1:14">
      <c r="A911" s="2445"/>
      <c r="B911" s="2445"/>
      <c r="C911" s="2445"/>
      <c r="D911" s="2445"/>
      <c r="E911" s="2445"/>
      <c r="F911" s="2445"/>
      <c r="G911" s="2445"/>
      <c r="H911" s="2445"/>
      <c r="I911" s="2445"/>
      <c r="J911" s="2445"/>
      <c r="K911" s="2445"/>
      <c r="L911" s="2445"/>
      <c r="M911" s="2445"/>
      <c r="N911" s="2445"/>
    </row>
    <row r="912" spans="1:14">
      <c r="A912" s="2445"/>
      <c r="B912" s="2445"/>
      <c r="C912" s="2445"/>
      <c r="D912" s="2445"/>
      <c r="E912" s="2445"/>
      <c r="F912" s="2445"/>
      <c r="G912" s="2445"/>
      <c r="H912" s="2445"/>
      <c r="I912" s="2445"/>
      <c r="J912" s="2445"/>
      <c r="K912" s="2445"/>
      <c r="L912" s="2445"/>
      <c r="M912" s="2445"/>
      <c r="N912" s="2445"/>
    </row>
    <row r="913" spans="1:14">
      <c r="A913" s="2445"/>
      <c r="B913" s="2445"/>
      <c r="C913" s="2445"/>
      <c r="D913" s="2445"/>
      <c r="E913" s="2445"/>
      <c r="F913" s="2445"/>
      <c r="G913" s="2445"/>
      <c r="H913" s="2445"/>
      <c r="I913" s="2445"/>
      <c r="J913" s="2445"/>
      <c r="K913" s="2445"/>
      <c r="L913" s="2445"/>
      <c r="M913" s="2445"/>
      <c r="N913" s="2445"/>
    </row>
    <row r="914" spans="1:14">
      <c r="A914" s="2445"/>
      <c r="B914" s="2445"/>
      <c r="C914" s="2445"/>
      <c r="D914" s="2445"/>
      <c r="E914" s="2445"/>
      <c r="F914" s="2445"/>
      <c r="G914" s="2445"/>
      <c r="H914" s="2445"/>
      <c r="I914" s="2445"/>
      <c r="J914" s="2445"/>
      <c r="K914" s="2445"/>
      <c r="L914" s="2445"/>
      <c r="M914" s="2445"/>
      <c r="N914" s="2445"/>
    </row>
    <row r="915" spans="1:14">
      <c r="A915" s="2445"/>
      <c r="B915" s="2445"/>
      <c r="C915" s="2445"/>
      <c r="D915" s="2445"/>
      <c r="E915" s="2445"/>
      <c r="F915" s="2445"/>
      <c r="G915" s="2445"/>
      <c r="H915" s="2445"/>
      <c r="I915" s="2445"/>
      <c r="J915" s="2445"/>
      <c r="K915" s="2445"/>
      <c r="L915" s="2445"/>
      <c r="M915" s="2445"/>
      <c r="N915" s="2445"/>
    </row>
    <row r="916" spans="1:14">
      <c r="A916" s="2445"/>
      <c r="B916" s="2445"/>
      <c r="C916" s="2445"/>
      <c r="D916" s="2445"/>
      <c r="E916" s="2445"/>
      <c r="F916" s="2445"/>
      <c r="G916" s="2445"/>
      <c r="H916" s="2445"/>
      <c r="I916" s="2445"/>
      <c r="J916" s="2445"/>
      <c r="K916" s="2445"/>
      <c r="L916" s="2445"/>
      <c r="M916" s="2445"/>
      <c r="N916" s="2445"/>
    </row>
    <row r="917" spans="1:14">
      <c r="A917" s="2445"/>
      <c r="B917" s="2445"/>
      <c r="C917" s="2445"/>
      <c r="D917" s="2445"/>
      <c r="E917" s="2445"/>
      <c r="F917" s="2445"/>
      <c r="G917" s="2445"/>
      <c r="H917" s="2445"/>
      <c r="I917" s="2445"/>
      <c r="J917" s="2445"/>
      <c r="K917" s="2445"/>
      <c r="L917" s="2445"/>
      <c r="M917" s="2445"/>
      <c r="N917" s="2445"/>
    </row>
    <row r="918" spans="1:14">
      <c r="A918" s="2445"/>
      <c r="B918" s="2445"/>
      <c r="C918" s="2445"/>
      <c r="D918" s="2445"/>
      <c r="E918" s="2445"/>
      <c r="F918" s="2445"/>
      <c r="G918" s="2445"/>
      <c r="H918" s="2445"/>
      <c r="I918" s="2445"/>
      <c r="J918" s="2445"/>
      <c r="K918" s="2445"/>
      <c r="L918" s="2445"/>
      <c r="M918" s="2445"/>
      <c r="N918" s="2445"/>
    </row>
    <row r="919" spans="1:14">
      <c r="A919" s="2445"/>
      <c r="B919" s="2445"/>
      <c r="C919" s="2445"/>
      <c r="D919" s="2445"/>
      <c r="E919" s="2445"/>
      <c r="F919" s="2445"/>
      <c r="G919" s="2445"/>
      <c r="H919" s="2445"/>
      <c r="I919" s="2445"/>
      <c r="J919" s="2445"/>
      <c r="K919" s="2445"/>
      <c r="L919" s="2445"/>
      <c r="M919" s="2445"/>
      <c r="N919" s="2445"/>
    </row>
    <row r="920" spans="1:14">
      <c r="A920" s="2445"/>
      <c r="B920" s="2445"/>
      <c r="C920" s="2445"/>
      <c r="D920" s="2445"/>
      <c r="E920" s="2445"/>
      <c r="F920" s="2445"/>
      <c r="G920" s="2445"/>
      <c r="H920" s="2445"/>
      <c r="I920" s="2445"/>
      <c r="J920" s="2445"/>
      <c r="K920" s="2445"/>
      <c r="L920" s="2445"/>
      <c r="M920" s="2445"/>
      <c r="N920" s="2445"/>
    </row>
    <row r="921" spans="1:14">
      <c r="A921" s="2445"/>
      <c r="B921" s="2445"/>
      <c r="C921" s="2445"/>
      <c r="D921" s="2445"/>
      <c r="E921" s="2445"/>
      <c r="F921" s="2445"/>
      <c r="G921" s="2445"/>
      <c r="H921" s="2445"/>
      <c r="I921" s="2445"/>
      <c r="J921" s="2445"/>
      <c r="K921" s="2445"/>
      <c r="L921" s="2445"/>
      <c r="M921" s="2445"/>
      <c r="N921" s="2445"/>
    </row>
    <row r="922" spans="1:14">
      <c r="A922" s="2445"/>
      <c r="B922" s="2445"/>
      <c r="C922" s="2445"/>
      <c r="D922" s="2445"/>
      <c r="E922" s="2445"/>
      <c r="F922" s="2445"/>
      <c r="G922" s="2445"/>
      <c r="H922" s="2445"/>
      <c r="I922" s="2445"/>
      <c r="J922" s="2445"/>
      <c r="K922" s="2445"/>
      <c r="L922" s="2445"/>
      <c r="M922" s="2445"/>
      <c r="N922" s="2445"/>
    </row>
    <row r="923" spans="1:14">
      <c r="A923" s="2445"/>
      <c r="B923" s="2445"/>
      <c r="C923" s="2445"/>
      <c r="D923" s="2445"/>
      <c r="E923" s="2445"/>
      <c r="F923" s="2445"/>
      <c r="G923" s="2445"/>
      <c r="H923" s="2445"/>
      <c r="I923" s="2445"/>
      <c r="J923" s="2445"/>
      <c r="K923" s="2445"/>
      <c r="L923" s="2445"/>
      <c r="M923" s="2445"/>
      <c r="N923" s="2445"/>
    </row>
    <row r="924" spans="1:14">
      <c r="A924" s="2445"/>
      <c r="B924" s="2445"/>
      <c r="C924" s="2445"/>
      <c r="D924" s="2445"/>
      <c r="E924" s="2445"/>
      <c r="F924" s="2445"/>
      <c r="G924" s="2445"/>
      <c r="H924" s="2445"/>
      <c r="I924" s="2445"/>
      <c r="J924" s="2445"/>
      <c r="K924" s="2445"/>
      <c r="L924" s="2445"/>
      <c r="M924" s="2445"/>
      <c r="N924" s="2445"/>
    </row>
    <row r="925" spans="1:14">
      <c r="A925" s="2445"/>
      <c r="B925" s="2445"/>
      <c r="C925" s="2445"/>
      <c r="D925" s="2445"/>
      <c r="E925" s="2445"/>
      <c r="F925" s="2445"/>
      <c r="G925" s="2445"/>
      <c r="H925" s="2445"/>
      <c r="I925" s="2445"/>
      <c r="J925" s="2445"/>
      <c r="K925" s="2445"/>
      <c r="L925" s="2445"/>
      <c r="M925" s="2445"/>
      <c r="N925" s="2445"/>
    </row>
    <row r="926" spans="1:14">
      <c r="A926" s="2445"/>
      <c r="B926" s="2445"/>
      <c r="C926" s="2445"/>
      <c r="D926" s="2445"/>
      <c r="E926" s="2445"/>
      <c r="F926" s="2445"/>
      <c r="G926" s="2445"/>
      <c r="H926" s="2445"/>
      <c r="I926" s="2445"/>
      <c r="J926" s="2445"/>
      <c r="K926" s="2445"/>
      <c r="L926" s="2445"/>
      <c r="M926" s="2445"/>
      <c r="N926" s="2445"/>
    </row>
    <row r="927" spans="1:14">
      <c r="A927" s="2445"/>
      <c r="B927" s="2445"/>
      <c r="C927" s="2445"/>
      <c r="D927" s="2445"/>
      <c r="E927" s="2445"/>
      <c r="F927" s="2445"/>
      <c r="G927" s="2445"/>
      <c r="H927" s="2445"/>
      <c r="I927" s="2445"/>
      <c r="J927" s="2445"/>
      <c r="K927" s="2445"/>
      <c r="L927" s="2445"/>
      <c r="M927" s="2445"/>
      <c r="N927" s="2445"/>
    </row>
    <row r="928" spans="1:14">
      <c r="A928" s="2445"/>
      <c r="B928" s="2445"/>
      <c r="C928" s="2445"/>
      <c r="D928" s="2445"/>
      <c r="E928" s="2445"/>
      <c r="F928" s="2445"/>
      <c r="G928" s="2445"/>
      <c r="H928" s="2445"/>
      <c r="I928" s="2445"/>
      <c r="J928" s="2445"/>
      <c r="K928" s="2445"/>
      <c r="L928" s="2445"/>
      <c r="M928" s="2445"/>
      <c r="N928" s="2445"/>
    </row>
    <row r="929" spans="1:14">
      <c r="A929" s="2445"/>
      <c r="B929" s="2445"/>
      <c r="C929" s="2445"/>
      <c r="D929" s="2445"/>
      <c r="E929" s="2445"/>
      <c r="F929" s="2445"/>
      <c r="G929" s="2445"/>
      <c r="H929" s="2445"/>
      <c r="I929" s="2445"/>
      <c r="J929" s="2445"/>
      <c r="K929" s="2445"/>
      <c r="L929" s="2445"/>
      <c r="M929" s="2445"/>
      <c r="N929" s="2445"/>
    </row>
    <row r="930" spans="1:14">
      <c r="A930" s="2445"/>
      <c r="B930" s="2445"/>
      <c r="C930" s="2445"/>
      <c r="D930" s="2445"/>
      <c r="E930" s="2445"/>
      <c r="F930" s="2445"/>
      <c r="G930" s="2445"/>
      <c r="H930" s="2445"/>
      <c r="I930" s="2445"/>
      <c r="J930" s="2445"/>
      <c r="K930" s="2445"/>
      <c r="L930" s="2445"/>
      <c r="M930" s="2445"/>
      <c r="N930" s="2445"/>
    </row>
    <row r="931" spans="1:14">
      <c r="A931" s="2445"/>
      <c r="B931" s="2445"/>
      <c r="C931" s="2445"/>
      <c r="D931" s="2445"/>
      <c r="E931" s="2445"/>
      <c r="F931" s="2445"/>
      <c r="G931" s="2445"/>
      <c r="H931" s="2445"/>
      <c r="I931" s="2445"/>
      <c r="J931" s="2445"/>
      <c r="K931" s="2445"/>
      <c r="L931" s="2445"/>
      <c r="M931" s="2445"/>
      <c r="N931" s="2445"/>
    </row>
    <row r="932" spans="1:14">
      <c r="A932" s="2445"/>
      <c r="B932" s="2445"/>
      <c r="C932" s="2445"/>
      <c r="D932" s="2445"/>
      <c r="E932" s="2445"/>
      <c r="F932" s="2445"/>
      <c r="G932" s="2445"/>
      <c r="H932" s="2445"/>
      <c r="I932" s="2445"/>
      <c r="J932" s="2445"/>
      <c r="K932" s="2445"/>
      <c r="L932" s="2445"/>
      <c r="M932" s="2445"/>
      <c r="N932" s="2445"/>
    </row>
    <row r="933" spans="1:14">
      <c r="A933" s="2445"/>
      <c r="B933" s="2445"/>
      <c r="C933" s="2445"/>
      <c r="D933" s="2445"/>
      <c r="E933" s="2445"/>
      <c r="F933" s="2445"/>
      <c r="G933" s="2445"/>
      <c r="H933" s="2445"/>
      <c r="I933" s="2445"/>
      <c r="J933" s="2445"/>
      <c r="K933" s="2445"/>
      <c r="L933" s="2445"/>
      <c r="M933" s="2445"/>
      <c r="N933" s="2445"/>
    </row>
    <row r="934" spans="1:14">
      <c r="A934" s="2445"/>
      <c r="B934" s="2445"/>
      <c r="C934" s="2445"/>
      <c r="D934" s="2445"/>
      <c r="E934" s="2445"/>
      <c r="F934" s="2445"/>
      <c r="G934" s="2445"/>
      <c r="H934" s="2445"/>
      <c r="I934" s="2445"/>
      <c r="J934" s="2445"/>
      <c r="K934" s="2445"/>
      <c r="L934" s="2445"/>
      <c r="M934" s="2445"/>
      <c r="N934" s="2445"/>
    </row>
    <row r="935" spans="1:14">
      <c r="A935" s="2445"/>
      <c r="B935" s="2445"/>
      <c r="C935" s="2445"/>
      <c r="D935" s="2445"/>
      <c r="E935" s="2445"/>
      <c r="F935" s="2445"/>
      <c r="G935" s="2445"/>
      <c r="H935" s="2445"/>
      <c r="I935" s="2445"/>
      <c r="J935" s="2445"/>
      <c r="K935" s="2445"/>
      <c r="L935" s="2445"/>
      <c r="M935" s="2445"/>
      <c r="N935" s="2445"/>
    </row>
    <row r="936" spans="1:14">
      <c r="A936" s="2445"/>
      <c r="B936" s="2445"/>
      <c r="C936" s="2445"/>
      <c r="D936" s="2445"/>
      <c r="E936" s="2445"/>
      <c r="F936" s="2445"/>
      <c r="G936" s="2445"/>
      <c r="H936" s="2445"/>
      <c r="I936" s="2445"/>
      <c r="J936" s="2445"/>
      <c r="K936" s="2445"/>
      <c r="L936" s="2445"/>
      <c r="M936" s="2445"/>
      <c r="N936" s="2445"/>
    </row>
    <row r="937" spans="1:14">
      <c r="A937" s="2445"/>
      <c r="B937" s="2445"/>
      <c r="C937" s="2445"/>
      <c r="D937" s="2445"/>
      <c r="E937" s="2445"/>
      <c r="F937" s="2445"/>
      <c r="G937" s="2445"/>
      <c r="H937" s="2445"/>
      <c r="I937" s="2445"/>
      <c r="J937" s="2445"/>
      <c r="K937" s="2445"/>
      <c r="L937" s="2445"/>
      <c r="M937" s="2445"/>
      <c r="N937" s="2445"/>
    </row>
    <row r="938" spans="1:14">
      <c r="A938" s="2445"/>
      <c r="B938" s="2445"/>
      <c r="C938" s="2445"/>
      <c r="D938" s="2445"/>
      <c r="E938" s="2445"/>
      <c r="F938" s="2445"/>
      <c r="G938" s="2445"/>
      <c r="H938" s="2445"/>
      <c r="I938" s="2445"/>
      <c r="J938" s="2445"/>
      <c r="K938" s="2445"/>
      <c r="L938" s="2445"/>
      <c r="M938" s="2445"/>
      <c r="N938" s="2445"/>
    </row>
    <row r="939" spans="1:14">
      <c r="A939" s="2445"/>
      <c r="B939" s="2445"/>
      <c r="C939" s="2445"/>
      <c r="D939" s="2445"/>
      <c r="E939" s="2445"/>
      <c r="F939" s="2445"/>
      <c r="G939" s="2445"/>
      <c r="H939" s="2445"/>
      <c r="I939" s="2445"/>
      <c r="J939" s="2445"/>
      <c r="K939" s="2445"/>
      <c r="L939" s="2445"/>
      <c r="M939" s="2445"/>
      <c r="N939" s="2445"/>
    </row>
    <row r="940" spans="1:14">
      <c r="A940" s="2445"/>
      <c r="B940" s="2445"/>
      <c r="C940" s="2445"/>
      <c r="D940" s="2445"/>
      <c r="E940" s="2445"/>
      <c r="F940" s="2445"/>
      <c r="G940" s="2445"/>
      <c r="H940" s="2445"/>
      <c r="I940" s="2445"/>
      <c r="J940" s="2445"/>
      <c r="K940" s="2445"/>
      <c r="L940" s="2445"/>
      <c r="M940" s="2445"/>
      <c r="N940" s="2445"/>
    </row>
    <row r="941" spans="1:14">
      <c r="A941" s="2445"/>
      <c r="B941" s="2445"/>
      <c r="C941" s="2445"/>
      <c r="D941" s="2445"/>
      <c r="E941" s="2445"/>
      <c r="F941" s="2445"/>
      <c r="G941" s="2445"/>
      <c r="H941" s="2445"/>
      <c r="I941" s="2445"/>
      <c r="J941" s="2445"/>
      <c r="K941" s="2445"/>
      <c r="L941" s="2445"/>
      <c r="M941" s="2445"/>
      <c r="N941" s="2445"/>
    </row>
    <row r="942" spans="1:14">
      <c r="A942" s="2445"/>
      <c r="B942" s="2445"/>
      <c r="C942" s="2445"/>
      <c r="D942" s="2445"/>
      <c r="E942" s="2445"/>
      <c r="F942" s="2445"/>
      <c r="G942" s="2445"/>
      <c r="H942" s="2445"/>
      <c r="I942" s="2445"/>
      <c r="J942" s="2445"/>
      <c r="K942" s="2445"/>
      <c r="L942" s="2445"/>
      <c r="M942" s="2445"/>
      <c r="N942" s="2445"/>
    </row>
    <row r="943" spans="1:14">
      <c r="A943" s="2445"/>
      <c r="B943" s="2445"/>
      <c r="C943" s="2445"/>
      <c r="D943" s="2445"/>
      <c r="E943" s="2445"/>
      <c r="F943" s="2445"/>
      <c r="G943" s="2445"/>
      <c r="H943" s="2445"/>
      <c r="I943" s="2445"/>
      <c r="J943" s="2445"/>
      <c r="K943" s="2445"/>
      <c r="L943" s="2445"/>
      <c r="M943" s="2445"/>
      <c r="N943" s="2445"/>
    </row>
    <row r="944" spans="1:14">
      <c r="A944" s="2445"/>
      <c r="B944" s="2445"/>
      <c r="C944" s="2445"/>
      <c r="D944" s="2445"/>
      <c r="E944" s="2445"/>
      <c r="F944" s="2445"/>
      <c r="G944" s="2445"/>
      <c r="H944" s="2445"/>
      <c r="I944" s="2445"/>
      <c r="J944" s="2445"/>
      <c r="K944" s="2445"/>
      <c r="L944" s="2445"/>
      <c r="M944" s="2445"/>
      <c r="N944" s="2445"/>
    </row>
    <row r="945" spans="1:14">
      <c r="A945" s="2445"/>
      <c r="B945" s="2445"/>
      <c r="C945" s="2445"/>
      <c r="D945" s="2445"/>
      <c r="E945" s="2445"/>
      <c r="F945" s="2445"/>
      <c r="G945" s="2445"/>
      <c r="H945" s="2445"/>
      <c r="I945" s="2445"/>
      <c r="J945" s="2445"/>
      <c r="K945" s="2445"/>
      <c r="L945" s="2445"/>
      <c r="M945" s="2445"/>
      <c r="N945" s="2445"/>
    </row>
    <row r="946" spans="1:14">
      <c r="A946" s="2445"/>
      <c r="B946" s="2445"/>
      <c r="C946" s="2445"/>
      <c r="D946" s="2445"/>
      <c r="E946" s="2445"/>
      <c r="F946" s="2445"/>
      <c r="G946" s="2445"/>
      <c r="H946" s="2445"/>
      <c r="I946" s="2445"/>
      <c r="J946" s="2445"/>
      <c r="K946" s="2445"/>
      <c r="L946" s="2445"/>
      <c r="M946" s="2445"/>
      <c r="N946" s="2445"/>
    </row>
    <row r="947" spans="1:14">
      <c r="A947" s="2445"/>
      <c r="B947" s="2445"/>
      <c r="C947" s="2445"/>
      <c r="D947" s="2445"/>
      <c r="E947" s="2445"/>
      <c r="F947" s="2445"/>
      <c r="G947" s="2445"/>
      <c r="H947" s="2445"/>
      <c r="I947" s="2445"/>
      <c r="J947" s="2445"/>
      <c r="K947" s="2445"/>
      <c r="L947" s="2445"/>
      <c r="M947" s="2445"/>
      <c r="N947" s="2445"/>
    </row>
    <row r="948" spans="1:14">
      <c r="A948" s="2445"/>
      <c r="B948" s="2445"/>
      <c r="C948" s="2445"/>
      <c r="D948" s="2445"/>
      <c r="E948" s="2445"/>
      <c r="F948" s="2445"/>
      <c r="G948" s="2445"/>
      <c r="H948" s="2445"/>
      <c r="I948" s="2445"/>
      <c r="J948" s="2445"/>
      <c r="K948" s="2445"/>
      <c r="L948" s="2445"/>
      <c r="M948" s="2445"/>
      <c r="N948" s="2445"/>
    </row>
    <row r="949" spans="1:14">
      <c r="A949" s="2445"/>
      <c r="B949" s="2445"/>
      <c r="C949" s="2445"/>
      <c r="D949" s="2445"/>
      <c r="E949" s="2445"/>
      <c r="F949" s="2445"/>
      <c r="G949" s="2445"/>
      <c r="H949" s="2445"/>
      <c r="I949" s="2445"/>
      <c r="J949" s="2445"/>
      <c r="K949" s="2445"/>
      <c r="L949" s="2445"/>
      <c r="M949" s="2445"/>
      <c r="N949" s="2445"/>
    </row>
    <row r="950" spans="1:14">
      <c r="A950" s="2445"/>
      <c r="B950" s="2445"/>
      <c r="C950" s="2445"/>
      <c r="D950" s="2445"/>
      <c r="E950" s="2445"/>
      <c r="F950" s="2445"/>
      <c r="G950" s="2445"/>
      <c r="H950" s="2445"/>
      <c r="I950" s="2445"/>
      <c r="J950" s="2445"/>
      <c r="K950" s="2445"/>
      <c r="L950" s="2445"/>
      <c r="M950" s="2445"/>
      <c r="N950" s="2445"/>
    </row>
    <row r="951" spans="1:14">
      <c r="A951" s="2445"/>
      <c r="B951" s="2445"/>
      <c r="C951" s="2445"/>
      <c r="D951" s="2445"/>
      <c r="E951" s="2445"/>
      <c r="F951" s="2445"/>
      <c r="G951" s="2445"/>
      <c r="H951" s="2445"/>
      <c r="I951" s="2445"/>
      <c r="J951" s="2445"/>
      <c r="K951" s="2445"/>
      <c r="L951" s="2445"/>
      <c r="M951" s="2445"/>
      <c r="N951" s="2445"/>
    </row>
    <row r="952" spans="1:14">
      <c r="A952" s="2445"/>
      <c r="B952" s="2445"/>
      <c r="C952" s="2445"/>
      <c r="D952" s="2445"/>
      <c r="E952" s="2445"/>
      <c r="F952" s="2445"/>
      <c r="G952" s="2445"/>
      <c r="H952" s="2445"/>
      <c r="I952" s="2445"/>
      <c r="J952" s="2445"/>
      <c r="K952" s="2445"/>
      <c r="L952" s="2445"/>
      <c r="M952" s="2445"/>
      <c r="N952" s="2445"/>
    </row>
    <row r="953" spans="1:14">
      <c r="A953" s="2445"/>
      <c r="B953" s="2445"/>
      <c r="C953" s="2445"/>
      <c r="D953" s="2445"/>
      <c r="E953" s="2445"/>
      <c r="F953" s="2445"/>
      <c r="G953" s="2445"/>
      <c r="H953" s="2445"/>
      <c r="I953" s="2445"/>
      <c r="J953" s="2445"/>
      <c r="K953" s="2445"/>
      <c r="L953" s="2445"/>
      <c r="M953" s="2445"/>
      <c r="N953" s="2445"/>
    </row>
    <row r="954" spans="1:14">
      <c r="A954" s="2445"/>
      <c r="B954" s="2445"/>
      <c r="C954" s="2445"/>
      <c r="D954" s="2445"/>
      <c r="E954" s="2445"/>
      <c r="F954" s="2445"/>
      <c r="G954" s="2445"/>
      <c r="H954" s="2445"/>
      <c r="I954" s="2445"/>
      <c r="J954" s="2445"/>
      <c r="K954" s="2445"/>
      <c r="L954" s="2445"/>
      <c r="M954" s="2445"/>
      <c r="N954" s="2445"/>
    </row>
    <row r="955" spans="1:14">
      <c r="A955" s="2445"/>
      <c r="B955" s="2445"/>
      <c r="C955" s="2445"/>
      <c r="D955" s="2445"/>
      <c r="E955" s="2445"/>
      <c r="F955" s="2445"/>
      <c r="G955" s="2445"/>
      <c r="H955" s="2445"/>
      <c r="I955" s="2445"/>
      <c r="J955" s="2445"/>
      <c r="K955" s="2445"/>
      <c r="L955" s="2445"/>
      <c r="M955" s="2445"/>
      <c r="N955" s="2445"/>
    </row>
    <row r="956" spans="1:14">
      <c r="A956" s="2445"/>
      <c r="B956" s="2445"/>
      <c r="C956" s="2445"/>
      <c r="D956" s="2445"/>
      <c r="E956" s="2445"/>
      <c r="F956" s="2445"/>
      <c r="G956" s="2445"/>
      <c r="H956" s="2445"/>
      <c r="I956" s="2445"/>
      <c r="J956" s="2445"/>
      <c r="K956" s="2445"/>
      <c r="L956" s="2445"/>
      <c r="M956" s="2445"/>
      <c r="N956" s="2445"/>
    </row>
    <row r="957" spans="1:14">
      <c r="A957" s="2445"/>
      <c r="B957" s="2445"/>
      <c r="C957" s="2445"/>
      <c r="D957" s="2445"/>
      <c r="E957" s="2445"/>
      <c r="F957" s="2445"/>
      <c r="G957" s="2445"/>
      <c r="H957" s="2445"/>
      <c r="I957" s="2445"/>
      <c r="J957" s="2445"/>
      <c r="K957" s="2445"/>
      <c r="L957" s="2445"/>
      <c r="M957" s="2445"/>
      <c r="N957" s="2445"/>
    </row>
    <row r="958" spans="1:14">
      <c r="A958" s="2445"/>
      <c r="B958" s="2445"/>
      <c r="C958" s="2445"/>
      <c r="D958" s="2445"/>
      <c r="E958" s="2445"/>
      <c r="F958" s="2445"/>
      <c r="G958" s="2445"/>
      <c r="H958" s="2445"/>
      <c r="I958" s="2445"/>
      <c r="J958" s="2445"/>
      <c r="K958" s="2445"/>
      <c r="L958" s="2445"/>
      <c r="M958" s="2445"/>
      <c r="N958" s="2445"/>
    </row>
    <row r="959" spans="1:14">
      <c r="A959" s="2445"/>
      <c r="B959" s="2445"/>
      <c r="C959" s="2445"/>
      <c r="D959" s="2445"/>
      <c r="E959" s="2445"/>
      <c r="F959" s="2445"/>
      <c r="G959" s="2445"/>
      <c r="H959" s="2445"/>
      <c r="I959" s="2445"/>
      <c r="J959" s="2445"/>
      <c r="K959" s="2445"/>
      <c r="L959" s="2445"/>
      <c r="M959" s="2445"/>
      <c r="N959" s="2445"/>
    </row>
    <row r="960" spans="1:14">
      <c r="A960" s="2445"/>
      <c r="B960" s="2445"/>
      <c r="C960" s="2445"/>
      <c r="D960" s="2445"/>
      <c r="E960" s="2445"/>
      <c r="F960" s="2445"/>
      <c r="G960" s="2445"/>
      <c r="H960" s="2445"/>
      <c r="I960" s="2445"/>
      <c r="J960" s="2445"/>
      <c r="K960" s="2445"/>
      <c r="L960" s="2445"/>
      <c r="M960" s="2445"/>
      <c r="N960" s="2445"/>
    </row>
    <row r="961" spans="1:14">
      <c r="A961" s="2445"/>
      <c r="B961" s="2445"/>
      <c r="C961" s="2445"/>
      <c r="D961" s="2445"/>
      <c r="E961" s="2445"/>
      <c r="F961" s="2445"/>
      <c r="G961" s="2445"/>
      <c r="H961" s="2445"/>
      <c r="I961" s="2445"/>
      <c r="J961" s="2445"/>
      <c r="K961" s="2445"/>
      <c r="L961" s="2445"/>
      <c r="M961" s="2445"/>
      <c r="N961" s="2445"/>
    </row>
    <row r="962" spans="1:14">
      <c r="A962" s="2445"/>
      <c r="B962" s="2445"/>
      <c r="C962" s="2445"/>
      <c r="D962" s="2445"/>
      <c r="E962" s="2445"/>
      <c r="F962" s="2445"/>
      <c r="G962" s="2445"/>
      <c r="H962" s="2445"/>
      <c r="I962" s="2445"/>
      <c r="J962" s="2445"/>
      <c r="K962" s="2445"/>
      <c r="L962" s="2445"/>
      <c r="M962" s="2445"/>
      <c r="N962" s="2445"/>
    </row>
    <row r="963" spans="1:14">
      <c r="A963" s="2445"/>
      <c r="B963" s="2445"/>
      <c r="C963" s="2445"/>
      <c r="D963" s="2445"/>
      <c r="E963" s="2445"/>
      <c r="F963" s="2445"/>
      <c r="G963" s="2445"/>
      <c r="H963" s="2445"/>
      <c r="I963" s="2445"/>
      <c r="J963" s="2445"/>
      <c r="K963" s="2445"/>
      <c r="L963" s="2445"/>
      <c r="M963" s="2445"/>
      <c r="N963" s="2445"/>
    </row>
    <row r="964" spans="1:14">
      <c r="A964" s="2445"/>
      <c r="B964" s="2445"/>
      <c r="C964" s="2445"/>
      <c r="D964" s="2445"/>
      <c r="E964" s="2445"/>
      <c r="F964" s="2445"/>
      <c r="G964" s="2445"/>
      <c r="H964" s="2445"/>
      <c r="I964" s="2445"/>
      <c r="J964" s="2445"/>
      <c r="K964" s="2445"/>
      <c r="L964" s="2445"/>
      <c r="M964" s="2445"/>
      <c r="N964" s="2445"/>
    </row>
    <row r="965" spans="1:14">
      <c r="A965" s="2445"/>
      <c r="B965" s="2445"/>
      <c r="C965" s="2445"/>
      <c r="D965" s="2445"/>
      <c r="E965" s="2445"/>
      <c r="F965" s="2445"/>
      <c r="G965" s="2445"/>
      <c r="H965" s="2445"/>
      <c r="I965" s="2445"/>
      <c r="J965" s="2445"/>
      <c r="K965" s="2445"/>
      <c r="L965" s="2445"/>
      <c r="M965" s="2445"/>
      <c r="N965" s="2445"/>
    </row>
    <row r="966" spans="1:14">
      <c r="A966" s="2445"/>
      <c r="B966" s="2445"/>
      <c r="C966" s="2445"/>
      <c r="D966" s="2445"/>
      <c r="E966" s="2445"/>
      <c r="F966" s="2445"/>
      <c r="G966" s="2445"/>
      <c r="H966" s="2445"/>
      <c r="I966" s="2445"/>
      <c r="J966" s="2445"/>
      <c r="K966" s="2445"/>
      <c r="L966" s="2445"/>
      <c r="M966" s="2445"/>
      <c r="N966" s="2445"/>
    </row>
    <row r="967" spans="1:14">
      <c r="A967" s="2445"/>
      <c r="B967" s="2445"/>
      <c r="C967" s="2445"/>
      <c r="D967" s="2445"/>
      <c r="E967" s="2445"/>
      <c r="F967" s="2445"/>
      <c r="G967" s="2445"/>
      <c r="H967" s="2445"/>
      <c r="I967" s="2445"/>
      <c r="J967" s="2445"/>
      <c r="K967" s="2445"/>
      <c r="L967" s="2445"/>
      <c r="M967" s="2445"/>
      <c r="N967" s="2445"/>
    </row>
    <row r="968" spans="1:14">
      <c r="A968" s="2445"/>
      <c r="B968" s="2445"/>
      <c r="C968" s="2445"/>
      <c r="D968" s="2445"/>
      <c r="E968" s="2445"/>
      <c r="F968" s="2445"/>
      <c r="G968" s="2445"/>
      <c r="H968" s="2445"/>
      <c r="I968" s="2445"/>
      <c r="J968" s="2445"/>
      <c r="K968" s="2445"/>
      <c r="L968" s="2445"/>
      <c r="M968" s="2445"/>
      <c r="N968" s="2445"/>
    </row>
    <row r="969" spans="1:14">
      <c r="A969" s="2445"/>
      <c r="B969" s="2445"/>
      <c r="C969" s="2445"/>
      <c r="D969" s="2445"/>
      <c r="E969" s="2445"/>
      <c r="F969" s="2445"/>
      <c r="G969" s="2445"/>
      <c r="H969" s="2445"/>
      <c r="I969" s="2445"/>
      <c r="J969" s="2445"/>
      <c r="K969" s="2445"/>
      <c r="L969" s="2445"/>
      <c r="M969" s="2445"/>
      <c r="N969" s="2445"/>
    </row>
    <row r="970" spans="1:14">
      <c r="A970" s="2445"/>
      <c r="B970" s="2445"/>
      <c r="C970" s="2445"/>
      <c r="D970" s="2445"/>
      <c r="E970" s="2445"/>
      <c r="F970" s="2445"/>
      <c r="G970" s="2445"/>
      <c r="H970" s="2445"/>
      <c r="I970" s="2445"/>
      <c r="J970" s="2445"/>
      <c r="K970" s="2445"/>
      <c r="L970" s="2445"/>
      <c r="M970" s="2445"/>
      <c r="N970" s="2445"/>
    </row>
    <row r="971" spans="1:14">
      <c r="A971" s="2445"/>
      <c r="B971" s="2445"/>
      <c r="C971" s="2445"/>
      <c r="D971" s="2445"/>
      <c r="E971" s="2445"/>
      <c r="F971" s="2445"/>
      <c r="G971" s="2445"/>
      <c r="H971" s="2445"/>
      <c r="I971" s="2445"/>
      <c r="J971" s="2445"/>
      <c r="K971" s="2445"/>
      <c r="L971" s="2445"/>
      <c r="M971" s="2445"/>
      <c r="N971" s="2445"/>
    </row>
    <row r="972" spans="1:14">
      <c r="A972" s="2445"/>
      <c r="B972" s="2445"/>
      <c r="C972" s="2445"/>
      <c r="D972" s="2445"/>
      <c r="E972" s="2445"/>
      <c r="F972" s="2445"/>
      <c r="G972" s="2445"/>
      <c r="H972" s="2445"/>
      <c r="I972" s="2445"/>
      <c r="J972" s="2445"/>
      <c r="K972" s="2445"/>
      <c r="L972" s="2445"/>
      <c r="M972" s="2445"/>
      <c r="N972" s="2445"/>
    </row>
    <row r="973" spans="1:14">
      <c r="A973" s="2445"/>
      <c r="B973" s="2445"/>
      <c r="C973" s="2445"/>
      <c r="D973" s="2445"/>
      <c r="E973" s="2445"/>
      <c r="F973" s="2445"/>
      <c r="G973" s="2445"/>
      <c r="H973" s="2445"/>
      <c r="I973" s="2445"/>
      <c r="J973" s="2445"/>
      <c r="K973" s="2445"/>
      <c r="L973" s="2445"/>
      <c r="M973" s="2445"/>
      <c r="N973" s="2445"/>
    </row>
    <row r="974" spans="1:14">
      <c r="A974" s="2445"/>
      <c r="B974" s="2445"/>
      <c r="C974" s="2445"/>
      <c r="D974" s="2445"/>
      <c r="E974" s="2445"/>
      <c r="F974" s="2445"/>
      <c r="G974" s="2445"/>
      <c r="H974" s="2445"/>
      <c r="I974" s="2445"/>
      <c r="J974" s="2445"/>
      <c r="K974" s="2445"/>
      <c r="L974" s="2445"/>
      <c r="M974" s="2445"/>
      <c r="N974" s="2445"/>
    </row>
    <row r="975" spans="1:14">
      <c r="A975" s="2445"/>
      <c r="B975" s="2445"/>
      <c r="C975" s="2445"/>
      <c r="D975" s="2445"/>
      <c r="E975" s="2445"/>
      <c r="F975" s="2445"/>
      <c r="G975" s="2445"/>
      <c r="H975" s="2445"/>
      <c r="I975" s="2445"/>
      <c r="J975" s="2445"/>
      <c r="K975" s="2445"/>
      <c r="L975" s="2445"/>
      <c r="M975" s="2445"/>
      <c r="N975" s="2445"/>
    </row>
    <row r="976" spans="1:14">
      <c r="A976" s="2445"/>
      <c r="B976" s="2445"/>
      <c r="C976" s="2445"/>
      <c r="D976" s="2445"/>
      <c r="E976" s="2445"/>
      <c r="F976" s="2445"/>
      <c r="G976" s="2445"/>
      <c r="H976" s="2445"/>
      <c r="I976" s="2445"/>
      <c r="J976" s="2445"/>
      <c r="K976" s="2445"/>
      <c r="L976" s="2445"/>
      <c r="M976" s="2445"/>
      <c r="N976" s="2445"/>
    </row>
    <row r="977" spans="1:14">
      <c r="A977" s="2445"/>
      <c r="B977" s="2445"/>
      <c r="C977" s="2445"/>
      <c r="D977" s="2445"/>
      <c r="E977" s="2445"/>
      <c r="F977" s="2445"/>
      <c r="G977" s="2445"/>
      <c r="H977" s="2445"/>
      <c r="I977" s="2445"/>
      <c r="J977" s="2445"/>
      <c r="K977" s="2445"/>
      <c r="L977" s="2445"/>
      <c r="M977" s="2445"/>
      <c r="N977" s="2445"/>
    </row>
    <row r="978" spans="1:14">
      <c r="A978" s="2445"/>
      <c r="B978" s="2445"/>
      <c r="C978" s="2445"/>
      <c r="D978" s="2445"/>
      <c r="E978" s="2445"/>
      <c r="F978" s="2445"/>
      <c r="G978" s="2445"/>
      <c r="H978" s="2445"/>
      <c r="I978" s="2445"/>
      <c r="J978" s="2445"/>
      <c r="K978" s="2445"/>
      <c r="L978" s="2445"/>
      <c r="M978" s="2445"/>
      <c r="N978" s="2445"/>
    </row>
    <row r="979" spans="1:14">
      <c r="A979" s="2445"/>
      <c r="B979" s="2445"/>
      <c r="C979" s="2445"/>
      <c r="D979" s="2445"/>
      <c r="E979" s="2445"/>
      <c r="F979" s="2445"/>
      <c r="G979" s="2445"/>
      <c r="H979" s="2445"/>
      <c r="I979" s="2445"/>
      <c r="J979" s="2445"/>
      <c r="K979" s="2445"/>
      <c r="L979" s="2445"/>
      <c r="M979" s="2445"/>
      <c r="N979" s="2445"/>
    </row>
    <row r="980" spans="1:14">
      <c r="A980" s="2445"/>
      <c r="B980" s="2445"/>
      <c r="C980" s="2445"/>
      <c r="D980" s="2445"/>
      <c r="E980" s="2445"/>
      <c r="F980" s="2445"/>
      <c r="G980" s="2445"/>
      <c r="H980" s="2445"/>
      <c r="I980" s="2445"/>
      <c r="J980" s="2445"/>
      <c r="K980" s="2445"/>
      <c r="L980" s="2445"/>
      <c r="M980" s="2445"/>
      <c r="N980" s="2445"/>
    </row>
    <row r="981" spans="1:14">
      <c r="A981" s="2445"/>
      <c r="B981" s="2445"/>
      <c r="C981" s="2445"/>
      <c r="D981" s="2445"/>
      <c r="E981" s="2445"/>
      <c r="F981" s="2445"/>
      <c r="G981" s="2445"/>
      <c r="H981" s="2445"/>
      <c r="I981" s="2445"/>
      <c r="J981" s="2445"/>
      <c r="K981" s="2445"/>
      <c r="L981" s="2445"/>
      <c r="M981" s="2445"/>
      <c r="N981" s="2445"/>
    </row>
    <row r="982" spans="1:14">
      <c r="A982" s="2445"/>
      <c r="B982" s="2445"/>
      <c r="C982" s="2445"/>
      <c r="D982" s="2445"/>
      <c r="E982" s="2445"/>
      <c r="F982" s="2445"/>
      <c r="G982" s="2445"/>
      <c r="H982" s="2445"/>
      <c r="I982" s="2445"/>
      <c r="J982" s="2445"/>
      <c r="K982" s="2445"/>
      <c r="L982" s="2445"/>
      <c r="M982" s="2445"/>
      <c r="N982" s="2445"/>
    </row>
    <row r="983" spans="1:14">
      <c r="A983" s="2445"/>
      <c r="B983" s="2445"/>
      <c r="C983" s="2445"/>
      <c r="D983" s="2445"/>
      <c r="E983" s="2445"/>
      <c r="F983" s="2445"/>
      <c r="G983" s="2445"/>
      <c r="H983" s="2445"/>
      <c r="I983" s="2445"/>
      <c r="J983" s="2445"/>
      <c r="K983" s="2445"/>
      <c r="L983" s="2445"/>
      <c r="M983" s="2445"/>
      <c r="N983" s="2445"/>
    </row>
    <row r="984" spans="1:14">
      <c r="A984" s="2445"/>
      <c r="B984" s="2445"/>
      <c r="C984" s="2445"/>
      <c r="D984" s="2445"/>
      <c r="E984" s="2445"/>
      <c r="F984" s="2445"/>
      <c r="G984" s="2445"/>
      <c r="H984" s="2445"/>
      <c r="I984" s="2445"/>
      <c r="J984" s="2445"/>
      <c r="K984" s="2445"/>
      <c r="L984" s="2445"/>
      <c r="M984" s="2445"/>
      <c r="N984" s="2445"/>
    </row>
    <row r="985" spans="1:14">
      <c r="A985" s="2445"/>
      <c r="B985" s="2445"/>
      <c r="C985" s="2445"/>
      <c r="D985" s="2445"/>
      <c r="E985" s="2445"/>
      <c r="F985" s="2445"/>
      <c r="G985" s="2445"/>
      <c r="H985" s="2445"/>
      <c r="I985" s="2445"/>
      <c r="J985" s="2445"/>
      <c r="K985" s="2445"/>
      <c r="L985" s="2445"/>
      <c r="M985" s="2445"/>
      <c r="N985" s="2445"/>
    </row>
    <row r="986" spans="1:14">
      <c r="A986" s="2445"/>
      <c r="B986" s="2445"/>
      <c r="C986" s="2445"/>
      <c r="D986" s="2445"/>
      <c r="E986" s="2445"/>
      <c r="F986" s="2445"/>
      <c r="G986" s="2445"/>
      <c r="H986" s="2445"/>
      <c r="I986" s="2445"/>
      <c r="J986" s="2445"/>
      <c r="K986" s="2445"/>
      <c r="L986" s="2445"/>
      <c r="M986" s="2445"/>
      <c r="N986" s="2445"/>
    </row>
    <row r="987" spans="1:14">
      <c r="A987" s="2445"/>
      <c r="B987" s="2445"/>
      <c r="C987" s="2445"/>
      <c r="D987" s="2445"/>
      <c r="E987" s="2445"/>
      <c r="F987" s="2445"/>
      <c r="G987" s="2445"/>
      <c r="H987" s="2445"/>
      <c r="I987" s="2445"/>
      <c r="J987" s="2445"/>
      <c r="K987" s="2445"/>
      <c r="L987" s="2445"/>
      <c r="M987" s="2445"/>
      <c r="N987" s="2445"/>
    </row>
    <row r="988" spans="1:14">
      <c r="A988" s="2445"/>
      <c r="B988" s="2445"/>
      <c r="C988" s="2445"/>
      <c r="D988" s="2445"/>
      <c r="E988" s="2445"/>
      <c r="F988" s="2445"/>
      <c r="G988" s="2445"/>
      <c r="H988" s="2445"/>
      <c r="I988" s="2445"/>
      <c r="J988" s="2445"/>
      <c r="K988" s="2445"/>
      <c r="L988" s="2445"/>
      <c r="M988" s="2445"/>
      <c r="N988" s="2445"/>
    </row>
    <row r="989" spans="1:14">
      <c r="A989" s="2445"/>
      <c r="B989" s="2445"/>
      <c r="C989" s="2445"/>
      <c r="D989" s="2445"/>
      <c r="E989" s="2445"/>
      <c r="F989" s="2445"/>
      <c r="G989" s="2445"/>
      <c r="H989" s="2445"/>
      <c r="I989" s="2445"/>
      <c r="J989" s="2445"/>
      <c r="K989" s="2445"/>
      <c r="L989" s="2445"/>
      <c r="M989" s="2445"/>
      <c r="N989" s="2445"/>
    </row>
    <row r="990" spans="1:14">
      <c r="A990" s="2445"/>
      <c r="B990" s="2445"/>
      <c r="C990" s="2445"/>
      <c r="D990" s="2445"/>
      <c r="E990" s="2445"/>
      <c r="F990" s="2445"/>
      <c r="G990" s="2445"/>
      <c r="H990" s="2445"/>
      <c r="I990" s="2445"/>
      <c r="J990" s="2445"/>
      <c r="K990" s="2445"/>
      <c r="L990" s="2445"/>
      <c r="M990" s="2445"/>
      <c r="N990" s="2445"/>
    </row>
    <row r="991" spans="1:14">
      <c r="A991" s="2445"/>
      <c r="B991" s="2445"/>
      <c r="C991" s="2445"/>
      <c r="D991" s="2445"/>
      <c r="E991" s="2445"/>
      <c r="F991" s="2445"/>
      <c r="G991" s="2445"/>
      <c r="H991" s="2445"/>
      <c r="I991" s="2445"/>
      <c r="J991" s="2445"/>
      <c r="K991" s="2445"/>
      <c r="L991" s="2445"/>
      <c r="M991" s="2445"/>
      <c r="N991" s="2445"/>
    </row>
    <row r="992" spans="1:14">
      <c r="A992" s="2445"/>
      <c r="B992" s="2445"/>
      <c r="C992" s="2445"/>
      <c r="D992" s="2445"/>
      <c r="E992" s="2445"/>
      <c r="F992" s="2445"/>
      <c r="G992" s="2445"/>
      <c r="H992" s="2445"/>
      <c r="I992" s="2445"/>
      <c r="J992" s="2445"/>
      <c r="K992" s="2445"/>
      <c r="L992" s="2445"/>
      <c r="M992" s="2445"/>
      <c r="N992" s="2445"/>
    </row>
    <row r="993" spans="1:14">
      <c r="A993" s="2445"/>
      <c r="B993" s="2445"/>
      <c r="C993" s="2445"/>
      <c r="D993" s="2445"/>
      <c r="E993" s="2445"/>
      <c r="F993" s="2445"/>
      <c r="G993" s="2445"/>
      <c r="H993" s="2445"/>
      <c r="I993" s="2445"/>
      <c r="J993" s="2445"/>
      <c r="K993" s="2445"/>
      <c r="L993" s="2445"/>
      <c r="M993" s="2445"/>
      <c r="N993" s="2445"/>
    </row>
    <row r="994" spans="1:14">
      <c r="A994" s="2445"/>
      <c r="B994" s="2445"/>
      <c r="C994" s="2445"/>
      <c r="D994" s="2445"/>
      <c r="E994" s="2445"/>
      <c r="F994" s="2445"/>
      <c r="G994" s="2445"/>
      <c r="H994" s="2445"/>
      <c r="I994" s="2445"/>
      <c r="J994" s="2445"/>
      <c r="K994" s="2445"/>
      <c r="L994" s="2445"/>
      <c r="M994" s="2445"/>
      <c r="N994" s="2445"/>
    </row>
    <row r="995" spans="1:14">
      <c r="A995" s="2445"/>
      <c r="B995" s="2445"/>
      <c r="C995" s="2445"/>
      <c r="D995" s="2445"/>
      <c r="E995" s="2445"/>
      <c r="F995" s="2445"/>
      <c r="G995" s="2445"/>
      <c r="H995" s="2445"/>
      <c r="I995" s="2445"/>
      <c r="J995" s="2445"/>
      <c r="K995" s="2445"/>
      <c r="L995" s="2445"/>
      <c r="M995" s="2445"/>
      <c r="N995" s="2445"/>
    </row>
    <row r="996" spans="1:14">
      <c r="A996" s="2445"/>
      <c r="B996" s="2445"/>
      <c r="C996" s="2445"/>
      <c r="D996" s="2445"/>
      <c r="E996" s="2445"/>
      <c r="F996" s="2445"/>
      <c r="G996" s="2445"/>
      <c r="H996" s="2445"/>
      <c r="I996" s="2445"/>
      <c r="J996" s="2445"/>
      <c r="K996" s="2445"/>
      <c r="L996" s="2445"/>
      <c r="M996" s="2445"/>
      <c r="N996" s="2445"/>
    </row>
    <row r="997" spans="1:14">
      <c r="A997" s="2445"/>
      <c r="B997" s="2445"/>
      <c r="C997" s="2445"/>
      <c r="D997" s="2445"/>
      <c r="E997" s="2445"/>
      <c r="F997" s="2445"/>
      <c r="G997" s="2445"/>
      <c r="H997" s="2445"/>
      <c r="I997" s="2445"/>
      <c r="J997" s="2445"/>
      <c r="K997" s="2445"/>
      <c r="L997" s="2445"/>
      <c r="M997" s="2445"/>
      <c r="N997" s="2445"/>
    </row>
    <row r="998" spans="1:14">
      <c r="A998" s="2445"/>
      <c r="B998" s="2445"/>
      <c r="C998" s="2445"/>
      <c r="D998" s="2445"/>
      <c r="E998" s="2445"/>
      <c r="F998" s="2445"/>
      <c r="G998" s="2445"/>
      <c r="H998" s="2445"/>
      <c r="I998" s="2445"/>
      <c r="J998" s="2445"/>
      <c r="K998" s="2445"/>
      <c r="L998" s="2445"/>
      <c r="M998" s="2445"/>
      <c r="N998" s="2445"/>
    </row>
    <row r="999" spans="1:14">
      <c r="A999" s="2445"/>
      <c r="B999" s="2445"/>
      <c r="C999" s="2445"/>
      <c r="D999" s="2445"/>
      <c r="E999" s="2445"/>
      <c r="F999" s="2445"/>
      <c r="G999" s="2445"/>
      <c r="H999" s="2445"/>
      <c r="I999" s="2445"/>
      <c r="J999" s="2445"/>
      <c r="K999" s="2445"/>
      <c r="L999" s="2445"/>
      <c r="M999" s="2445"/>
      <c r="N999" s="2445"/>
    </row>
    <row r="1000" spans="1:14">
      <c r="A1000" s="2445"/>
      <c r="B1000" s="2445"/>
      <c r="C1000" s="2445"/>
      <c r="D1000" s="2445"/>
      <c r="E1000" s="2445"/>
      <c r="F1000" s="2445"/>
      <c r="G1000" s="2445"/>
      <c r="H1000" s="2445"/>
      <c r="I1000" s="2445"/>
      <c r="J1000" s="2445"/>
      <c r="K1000" s="2445"/>
      <c r="L1000" s="2445"/>
      <c r="M1000" s="2445"/>
      <c r="N1000" s="2445"/>
    </row>
    <row r="1001" spans="1:14">
      <c r="A1001" s="2445"/>
      <c r="B1001" s="2445"/>
      <c r="C1001" s="2445"/>
      <c r="D1001" s="2445"/>
      <c r="E1001" s="2445"/>
      <c r="F1001" s="2445"/>
      <c r="G1001" s="2445"/>
      <c r="H1001" s="2445"/>
      <c r="I1001" s="2445"/>
      <c r="J1001" s="2445"/>
      <c r="K1001" s="2445"/>
      <c r="L1001" s="2445"/>
      <c r="M1001" s="2445"/>
      <c r="N1001" s="2445"/>
    </row>
    <row r="1002" spans="1:14">
      <c r="A1002" s="2445"/>
      <c r="B1002" s="2445"/>
      <c r="C1002" s="2445"/>
      <c r="D1002" s="2445"/>
      <c r="E1002" s="2445"/>
      <c r="F1002" s="2445"/>
      <c r="G1002" s="2445"/>
      <c r="H1002" s="2445"/>
      <c r="I1002" s="2445"/>
      <c r="J1002" s="2445"/>
      <c r="K1002" s="2445"/>
      <c r="L1002" s="2445"/>
      <c r="M1002" s="2445"/>
      <c r="N1002" s="2445"/>
    </row>
    <row r="1003" spans="1:14">
      <c r="A1003" s="2445"/>
      <c r="B1003" s="2445"/>
      <c r="C1003" s="2445"/>
      <c r="D1003" s="2445"/>
      <c r="E1003" s="2445"/>
      <c r="F1003" s="2445"/>
      <c r="G1003" s="2445"/>
      <c r="H1003" s="2445"/>
      <c r="I1003" s="2445"/>
      <c r="J1003" s="2445"/>
      <c r="K1003" s="2445"/>
      <c r="L1003" s="2445"/>
      <c r="M1003" s="2445"/>
      <c r="N1003" s="2445"/>
    </row>
    <row r="1004" spans="1:14">
      <c r="A1004" s="2445"/>
      <c r="B1004" s="2445"/>
      <c r="C1004" s="2445"/>
      <c r="D1004" s="2445"/>
      <c r="E1004" s="2445"/>
      <c r="F1004" s="2445"/>
      <c r="G1004" s="2445"/>
      <c r="H1004" s="2445"/>
      <c r="I1004" s="2445"/>
      <c r="J1004" s="2445"/>
      <c r="K1004" s="2445"/>
      <c r="L1004" s="2445"/>
      <c r="M1004" s="2445"/>
      <c r="N1004" s="2445"/>
    </row>
    <row r="1005" spans="1:14">
      <c r="A1005" s="2445"/>
      <c r="B1005" s="2445"/>
      <c r="C1005" s="2445"/>
      <c r="D1005" s="2445"/>
      <c r="E1005" s="2445"/>
      <c r="F1005" s="2445"/>
      <c r="G1005" s="2445"/>
      <c r="H1005" s="2445"/>
      <c r="I1005" s="2445"/>
      <c r="J1005" s="2445"/>
      <c r="K1005" s="2445"/>
      <c r="L1005" s="2445"/>
      <c r="M1005" s="2445"/>
      <c r="N1005" s="2445"/>
    </row>
    <row r="1006" spans="1:14">
      <c r="A1006" s="2445"/>
      <c r="B1006" s="2445"/>
      <c r="C1006" s="2445"/>
      <c r="D1006" s="2445"/>
      <c r="E1006" s="2445"/>
      <c r="F1006" s="2445"/>
      <c r="G1006" s="2445"/>
      <c r="H1006" s="2445"/>
      <c r="I1006" s="2445"/>
      <c r="J1006" s="2445"/>
      <c r="K1006" s="2445"/>
      <c r="L1006" s="2445"/>
      <c r="M1006" s="2445"/>
      <c r="N1006" s="2445"/>
    </row>
    <row r="1007" spans="1:14">
      <c r="A1007" s="2445"/>
      <c r="B1007" s="2445"/>
      <c r="C1007" s="2445"/>
      <c r="D1007" s="2445"/>
      <c r="E1007" s="2445"/>
      <c r="F1007" s="2445"/>
      <c r="G1007" s="2445"/>
      <c r="H1007" s="2445"/>
      <c r="I1007" s="2445"/>
      <c r="J1007" s="2445"/>
      <c r="K1007" s="2445"/>
      <c r="L1007" s="2445"/>
      <c r="M1007" s="2445"/>
      <c r="N1007" s="2445"/>
    </row>
    <row r="1008" spans="1:14">
      <c r="A1008" s="2445"/>
      <c r="B1008" s="2445"/>
      <c r="C1008" s="2445"/>
      <c r="D1008" s="2445"/>
      <c r="E1008" s="2445"/>
      <c r="F1008" s="2445"/>
      <c r="G1008" s="2445"/>
      <c r="H1008" s="2445"/>
      <c r="I1008" s="2445"/>
      <c r="J1008" s="2445"/>
      <c r="K1008" s="2445"/>
      <c r="L1008" s="2445"/>
      <c r="M1008" s="2445"/>
      <c r="N1008" s="2445"/>
    </row>
    <row r="1009" spans="1:14">
      <c r="A1009" s="2445"/>
      <c r="B1009" s="2445"/>
      <c r="C1009" s="2445"/>
      <c r="D1009" s="2445"/>
      <c r="E1009" s="2445"/>
      <c r="F1009" s="2445"/>
      <c r="G1009" s="2445"/>
      <c r="H1009" s="2445"/>
      <c r="I1009" s="2445"/>
      <c r="J1009" s="2445"/>
      <c r="K1009" s="2445"/>
      <c r="L1009" s="2445"/>
      <c r="M1009" s="2445"/>
      <c r="N1009" s="2445"/>
    </row>
    <row r="1010" spans="1:14">
      <c r="A1010" s="2445"/>
      <c r="B1010" s="2445"/>
      <c r="C1010" s="2445"/>
      <c r="D1010" s="2445"/>
      <c r="E1010" s="2445"/>
      <c r="F1010" s="2445"/>
      <c r="G1010" s="2445"/>
      <c r="H1010" s="2445"/>
      <c r="I1010" s="2445"/>
      <c r="J1010" s="2445"/>
      <c r="K1010" s="2445"/>
      <c r="L1010" s="2445"/>
      <c r="M1010" s="2445"/>
      <c r="N1010" s="2445"/>
    </row>
    <row r="1011" spans="1:14">
      <c r="A1011" s="2445"/>
      <c r="B1011" s="2445"/>
      <c r="C1011" s="2445"/>
      <c r="D1011" s="2445"/>
      <c r="E1011" s="2445"/>
      <c r="F1011" s="2445"/>
      <c r="G1011" s="2445"/>
      <c r="H1011" s="2445"/>
      <c r="I1011" s="2445"/>
      <c r="J1011" s="2445"/>
      <c r="K1011" s="2445"/>
      <c r="L1011" s="2445"/>
      <c r="M1011" s="2445"/>
      <c r="N1011" s="2445"/>
    </row>
    <row r="1012" spans="1:14">
      <c r="A1012" s="2445"/>
      <c r="B1012" s="2445"/>
      <c r="C1012" s="2445"/>
      <c r="D1012" s="2445"/>
      <c r="E1012" s="2445"/>
      <c r="F1012" s="2445"/>
      <c r="G1012" s="2445"/>
      <c r="H1012" s="2445"/>
      <c r="I1012" s="2445"/>
      <c r="J1012" s="2445"/>
      <c r="K1012" s="2445"/>
      <c r="L1012" s="2445"/>
      <c r="M1012" s="2445"/>
      <c r="N1012" s="2445"/>
    </row>
    <row r="1013" spans="1:14">
      <c r="A1013" s="2445"/>
      <c r="B1013" s="2445"/>
      <c r="C1013" s="2445"/>
      <c r="D1013" s="2445"/>
      <c r="E1013" s="2445"/>
      <c r="F1013" s="2445"/>
      <c r="G1013" s="2445"/>
      <c r="H1013" s="2445"/>
      <c r="I1013" s="2445"/>
      <c r="J1013" s="2445"/>
      <c r="K1013" s="2445"/>
      <c r="L1013" s="2445"/>
      <c r="M1013" s="2445"/>
      <c r="N1013" s="2445"/>
    </row>
    <row r="1014" spans="1:14">
      <c r="A1014" s="2445"/>
      <c r="B1014" s="2445"/>
      <c r="C1014" s="2445"/>
      <c r="D1014" s="2445"/>
      <c r="E1014" s="2445"/>
      <c r="F1014" s="2445"/>
      <c r="G1014" s="2445"/>
      <c r="H1014" s="2445"/>
      <c r="I1014" s="2445"/>
      <c r="J1014" s="2445"/>
      <c r="K1014" s="2445"/>
      <c r="L1014" s="2445"/>
      <c r="M1014" s="2445"/>
      <c r="N1014" s="2445"/>
    </row>
    <row r="1015" spans="1:14">
      <c r="A1015" s="2445"/>
      <c r="B1015" s="2445"/>
      <c r="C1015" s="2445"/>
      <c r="D1015" s="2445"/>
      <c r="E1015" s="2445"/>
      <c r="F1015" s="2445"/>
      <c r="G1015" s="2445"/>
      <c r="H1015" s="2445"/>
      <c r="I1015" s="2445"/>
      <c r="J1015" s="2445"/>
      <c r="K1015" s="2445"/>
      <c r="L1015" s="2445"/>
      <c r="M1015" s="2445"/>
      <c r="N1015" s="2445"/>
    </row>
    <row r="1016" spans="1:14">
      <c r="A1016" s="2445"/>
      <c r="B1016" s="2445"/>
      <c r="C1016" s="2445"/>
      <c r="D1016" s="2445"/>
      <c r="E1016" s="2445"/>
      <c r="F1016" s="2445"/>
      <c r="G1016" s="2445"/>
      <c r="H1016" s="2445"/>
      <c r="I1016" s="2445"/>
      <c r="J1016" s="2445"/>
      <c r="K1016" s="2445"/>
      <c r="L1016" s="2445"/>
      <c r="M1016" s="2445"/>
      <c r="N1016" s="2445"/>
    </row>
    <row r="1017" spans="1:14">
      <c r="A1017" s="2445"/>
      <c r="B1017" s="2445"/>
      <c r="C1017" s="2445"/>
      <c r="D1017" s="2445"/>
      <c r="E1017" s="2445"/>
      <c r="F1017" s="2445"/>
      <c r="G1017" s="2445"/>
      <c r="H1017" s="2445"/>
      <c r="I1017" s="2445"/>
      <c r="J1017" s="2445"/>
      <c r="K1017" s="2445"/>
      <c r="L1017" s="2445"/>
      <c r="M1017" s="2445"/>
      <c r="N1017" s="2445"/>
    </row>
    <row r="1018" spans="1:14">
      <c r="A1018" s="2445"/>
      <c r="B1018" s="2445"/>
      <c r="C1018" s="2445"/>
      <c r="D1018" s="2445"/>
      <c r="E1018" s="2445"/>
      <c r="F1018" s="2445"/>
      <c r="G1018" s="2445"/>
      <c r="H1018" s="2445"/>
      <c r="I1018" s="2445"/>
      <c r="J1018" s="2445"/>
      <c r="K1018" s="2445"/>
      <c r="L1018" s="2445"/>
      <c r="M1018" s="2445"/>
      <c r="N1018" s="2445"/>
    </row>
    <row r="1019" spans="1:14">
      <c r="A1019" s="2445"/>
      <c r="B1019" s="2445"/>
      <c r="C1019" s="2445"/>
      <c r="D1019" s="2445"/>
      <c r="E1019" s="2445"/>
      <c r="F1019" s="2445"/>
      <c r="G1019" s="2445"/>
      <c r="H1019" s="2445"/>
      <c r="I1019" s="2445"/>
      <c r="J1019" s="2445"/>
      <c r="K1019" s="2445"/>
      <c r="L1019" s="2445"/>
      <c r="M1019" s="2445"/>
      <c r="N1019" s="2445"/>
    </row>
    <row r="1020" spans="1:14">
      <c r="A1020" s="2445"/>
      <c r="B1020" s="2445"/>
      <c r="C1020" s="2445"/>
      <c r="D1020" s="2445"/>
      <c r="E1020" s="2445"/>
      <c r="F1020" s="2445"/>
      <c r="G1020" s="2445"/>
      <c r="H1020" s="2445"/>
      <c r="I1020" s="2445"/>
      <c r="J1020" s="2445"/>
      <c r="K1020" s="2445"/>
      <c r="L1020" s="2445"/>
      <c r="M1020" s="2445"/>
      <c r="N1020" s="2445"/>
    </row>
    <row r="1021" spans="1:14">
      <c r="A1021" s="2445"/>
      <c r="B1021" s="2445"/>
      <c r="C1021" s="2445"/>
      <c r="D1021" s="2445"/>
      <c r="E1021" s="2445"/>
      <c r="F1021" s="2445"/>
      <c r="G1021" s="2445"/>
      <c r="H1021" s="2445"/>
      <c r="I1021" s="2445"/>
      <c r="J1021" s="2445"/>
      <c r="K1021" s="2445"/>
      <c r="L1021" s="2445"/>
      <c r="M1021" s="2445"/>
      <c r="N1021" s="2445"/>
    </row>
    <row r="1022" spans="1:14">
      <c r="A1022" s="2445"/>
      <c r="B1022" s="2445"/>
      <c r="C1022" s="2445"/>
      <c r="D1022" s="2445"/>
      <c r="E1022" s="2445"/>
      <c r="F1022" s="2445"/>
      <c r="G1022" s="2445"/>
      <c r="H1022" s="2445"/>
      <c r="I1022" s="2445"/>
      <c r="J1022" s="2445"/>
      <c r="K1022" s="2445"/>
      <c r="L1022" s="2445"/>
      <c r="M1022" s="2445"/>
      <c r="N1022" s="2445"/>
    </row>
    <row r="1023" spans="1:14">
      <c r="A1023" s="2445"/>
      <c r="B1023" s="2445"/>
      <c r="C1023" s="2445"/>
      <c r="D1023" s="2445"/>
      <c r="E1023" s="2445"/>
      <c r="F1023" s="2445"/>
      <c r="G1023" s="2445"/>
      <c r="H1023" s="2445"/>
      <c r="I1023" s="2445"/>
      <c r="J1023" s="2445"/>
      <c r="K1023" s="2445"/>
      <c r="L1023" s="2445"/>
      <c r="M1023" s="2445"/>
      <c r="N1023" s="2445"/>
    </row>
    <row r="1024" spans="1:14">
      <c r="A1024" s="2445"/>
      <c r="B1024" s="2445"/>
      <c r="C1024" s="2445"/>
      <c r="D1024" s="2445"/>
      <c r="E1024" s="2445"/>
      <c r="F1024" s="2445"/>
      <c r="G1024" s="2445"/>
      <c r="H1024" s="2445"/>
      <c r="I1024" s="2445"/>
      <c r="J1024" s="2445"/>
      <c r="K1024" s="2445"/>
      <c r="L1024" s="2445"/>
      <c r="M1024" s="2445"/>
      <c r="N1024" s="2445"/>
    </row>
    <row r="1025" spans="1:14">
      <c r="A1025" s="2445"/>
      <c r="B1025" s="2445"/>
      <c r="C1025" s="2445"/>
      <c r="D1025" s="2445"/>
      <c r="E1025" s="2445"/>
      <c r="F1025" s="2445"/>
      <c r="G1025" s="2445"/>
      <c r="H1025" s="2445"/>
      <c r="I1025" s="2445"/>
      <c r="J1025" s="2445"/>
      <c r="K1025" s="2445"/>
      <c r="L1025" s="2445"/>
      <c r="M1025" s="2445"/>
      <c r="N1025" s="2445"/>
    </row>
    <row r="1026" spans="1:14">
      <c r="A1026" s="2445"/>
      <c r="B1026" s="2445"/>
      <c r="C1026" s="2445"/>
      <c r="D1026" s="2445"/>
      <c r="E1026" s="2445"/>
      <c r="F1026" s="2445"/>
      <c r="G1026" s="2445"/>
      <c r="H1026" s="2445"/>
      <c r="I1026" s="2445"/>
      <c r="J1026" s="2445"/>
      <c r="K1026" s="2445"/>
      <c r="L1026" s="2445"/>
      <c r="M1026" s="2445"/>
      <c r="N1026" s="2445"/>
    </row>
    <row r="1027" spans="1:14">
      <c r="A1027" s="2445"/>
      <c r="B1027" s="2445"/>
      <c r="C1027" s="2445"/>
      <c r="D1027" s="2445"/>
      <c r="E1027" s="2445"/>
      <c r="F1027" s="2445"/>
      <c r="G1027" s="2445"/>
      <c r="H1027" s="2445"/>
      <c r="I1027" s="2445"/>
      <c r="J1027" s="2445"/>
      <c r="K1027" s="2445"/>
      <c r="L1027" s="2445"/>
      <c r="M1027" s="2445"/>
      <c r="N1027" s="2445"/>
    </row>
    <row r="1028" spans="1:14">
      <c r="A1028" s="2445"/>
      <c r="B1028" s="2445"/>
      <c r="C1028" s="2445"/>
      <c r="D1028" s="2445"/>
      <c r="E1028" s="2445"/>
      <c r="F1028" s="2445"/>
      <c r="G1028" s="2445"/>
      <c r="H1028" s="2445"/>
      <c r="I1028" s="2445"/>
      <c r="J1028" s="2445"/>
      <c r="K1028" s="2445"/>
      <c r="L1028" s="2445"/>
      <c r="M1028" s="2445"/>
      <c r="N1028" s="2445"/>
    </row>
    <row r="1029" spans="1:14">
      <c r="A1029" s="2445"/>
      <c r="B1029" s="2445"/>
      <c r="C1029" s="2445"/>
      <c r="D1029" s="2445"/>
      <c r="E1029" s="2445"/>
      <c r="F1029" s="2445"/>
      <c r="G1029" s="2445"/>
      <c r="H1029" s="2445"/>
      <c r="I1029" s="2445"/>
      <c r="J1029" s="2445"/>
      <c r="K1029" s="2445"/>
      <c r="L1029" s="2445"/>
      <c r="M1029" s="2445"/>
      <c r="N1029" s="2445"/>
    </row>
    <row r="1030" spans="1:14">
      <c r="A1030" s="2445"/>
      <c r="B1030" s="2445"/>
      <c r="C1030" s="2445"/>
      <c r="D1030" s="2445"/>
      <c r="E1030" s="2445"/>
      <c r="F1030" s="2445"/>
      <c r="G1030" s="2445"/>
      <c r="H1030" s="2445"/>
      <c r="I1030" s="2445"/>
      <c r="J1030" s="2445"/>
      <c r="K1030" s="2445"/>
      <c r="L1030" s="2445"/>
      <c r="M1030" s="2445"/>
      <c r="N1030" s="2445"/>
    </row>
    <row r="1031" spans="1:14">
      <c r="A1031" s="2445"/>
      <c r="B1031" s="2445"/>
      <c r="C1031" s="2445"/>
      <c r="D1031" s="2445"/>
      <c r="E1031" s="2445"/>
      <c r="F1031" s="2445"/>
      <c r="G1031" s="2445"/>
      <c r="H1031" s="2445"/>
      <c r="I1031" s="2445"/>
      <c r="J1031" s="2445"/>
      <c r="K1031" s="2445"/>
      <c r="L1031" s="2445"/>
      <c r="M1031" s="2445"/>
      <c r="N1031" s="2445"/>
    </row>
    <row r="1032" spans="1:14">
      <c r="A1032" s="2445"/>
      <c r="B1032" s="2445"/>
      <c r="C1032" s="2445"/>
      <c r="D1032" s="2445"/>
      <c r="E1032" s="2445"/>
      <c r="F1032" s="2445"/>
      <c r="G1032" s="2445"/>
      <c r="H1032" s="2445"/>
      <c r="I1032" s="2445"/>
      <c r="J1032" s="2445"/>
      <c r="K1032" s="2445"/>
      <c r="L1032" s="2445"/>
      <c r="M1032" s="2445"/>
      <c r="N1032" s="2445"/>
    </row>
    <row r="1033" spans="1:14">
      <c r="A1033" s="2445"/>
      <c r="B1033" s="2445"/>
      <c r="C1033" s="2445"/>
      <c r="D1033" s="2445"/>
      <c r="E1033" s="2445"/>
      <c r="F1033" s="2445"/>
      <c r="G1033" s="2445"/>
      <c r="H1033" s="2445"/>
      <c r="I1033" s="2445"/>
      <c r="J1033" s="2445"/>
      <c r="K1033" s="2445"/>
      <c r="L1033" s="2445"/>
      <c r="M1033" s="2445"/>
      <c r="N1033" s="2445"/>
    </row>
    <row r="1034" spans="1:14">
      <c r="A1034" s="2445"/>
      <c r="B1034" s="2445"/>
      <c r="C1034" s="2445"/>
      <c r="D1034" s="2445"/>
      <c r="E1034" s="2445"/>
      <c r="F1034" s="2445"/>
      <c r="G1034" s="2445"/>
      <c r="H1034" s="2445"/>
      <c r="I1034" s="2445"/>
      <c r="J1034" s="2445"/>
      <c r="K1034" s="2445"/>
      <c r="L1034" s="2445"/>
      <c r="M1034" s="2445"/>
      <c r="N1034" s="2445"/>
    </row>
    <row r="1035" spans="1:14">
      <c r="A1035" s="2445"/>
      <c r="B1035" s="2445"/>
      <c r="C1035" s="2445"/>
      <c r="D1035" s="2445"/>
      <c r="E1035" s="2445"/>
      <c r="F1035" s="2445"/>
      <c r="G1035" s="2445"/>
      <c r="H1035" s="2445"/>
      <c r="I1035" s="2445"/>
      <c r="J1035" s="2445"/>
      <c r="K1035" s="2445"/>
      <c r="L1035" s="2445"/>
      <c r="M1035" s="2445"/>
      <c r="N1035" s="2445"/>
    </row>
    <row r="1036" spans="1:14">
      <c r="A1036" s="2445"/>
      <c r="B1036" s="2445"/>
      <c r="C1036" s="2445"/>
      <c r="D1036" s="2445"/>
      <c r="E1036" s="2445"/>
      <c r="F1036" s="2445"/>
      <c r="G1036" s="2445"/>
      <c r="H1036" s="2445"/>
      <c r="I1036" s="2445"/>
      <c r="J1036" s="2445"/>
      <c r="K1036" s="2445"/>
      <c r="L1036" s="2445"/>
      <c r="M1036" s="2445"/>
      <c r="N1036" s="2445"/>
    </row>
    <row r="1037" spans="1:14">
      <c r="A1037" s="2445"/>
      <c r="B1037" s="2445"/>
      <c r="C1037" s="2445"/>
      <c r="D1037" s="2445"/>
      <c r="E1037" s="2445"/>
      <c r="F1037" s="2445"/>
      <c r="G1037" s="2445"/>
      <c r="H1037" s="2445"/>
      <c r="I1037" s="2445"/>
      <c r="J1037" s="2445"/>
      <c r="K1037" s="2445"/>
      <c r="L1037" s="2445"/>
      <c r="M1037" s="2445"/>
      <c r="N1037" s="2445"/>
    </row>
    <row r="1038" spans="1:14">
      <c r="A1038" s="2445"/>
      <c r="B1038" s="2445"/>
      <c r="C1038" s="2445"/>
      <c r="D1038" s="2445"/>
      <c r="E1038" s="2445"/>
      <c r="F1038" s="2445"/>
      <c r="G1038" s="2445"/>
      <c r="H1038" s="2445"/>
      <c r="I1038" s="2445"/>
      <c r="J1038" s="2445"/>
      <c r="K1038" s="2445"/>
      <c r="L1038" s="2445"/>
      <c r="M1038" s="2445"/>
      <c r="N1038" s="2445"/>
    </row>
    <row r="1039" spans="1:14">
      <c r="A1039" s="2445"/>
      <c r="B1039" s="2445"/>
      <c r="C1039" s="2445"/>
      <c r="D1039" s="2445"/>
      <c r="E1039" s="2445"/>
      <c r="F1039" s="2445"/>
      <c r="G1039" s="2445"/>
      <c r="H1039" s="2445"/>
      <c r="I1039" s="2445"/>
      <c r="J1039" s="2445"/>
      <c r="K1039" s="2445"/>
      <c r="L1039" s="2445"/>
      <c r="M1039" s="2445"/>
      <c r="N1039" s="2445"/>
    </row>
    <row r="1040" spans="1:14">
      <c r="A1040" s="2445"/>
      <c r="B1040" s="2445"/>
      <c r="C1040" s="2445"/>
      <c r="D1040" s="2445"/>
      <c r="E1040" s="2445"/>
      <c r="F1040" s="2445"/>
      <c r="G1040" s="2445"/>
      <c r="H1040" s="2445"/>
      <c r="I1040" s="2445"/>
      <c r="J1040" s="2445"/>
      <c r="K1040" s="2445"/>
      <c r="L1040" s="2445"/>
      <c r="M1040" s="2445"/>
      <c r="N1040" s="2445"/>
    </row>
    <row r="1041" spans="1:14">
      <c r="A1041" s="2445"/>
      <c r="B1041" s="2445"/>
      <c r="C1041" s="2445"/>
      <c r="D1041" s="2445"/>
      <c r="E1041" s="2445"/>
      <c r="F1041" s="2445"/>
      <c r="G1041" s="2445"/>
      <c r="H1041" s="2445"/>
      <c r="I1041" s="2445"/>
      <c r="J1041" s="2445"/>
      <c r="K1041" s="2445"/>
      <c r="L1041" s="2445"/>
      <c r="M1041" s="2445"/>
      <c r="N1041" s="2445"/>
    </row>
    <row r="1042" spans="1:14">
      <c r="A1042" s="2445"/>
      <c r="B1042" s="2445"/>
      <c r="C1042" s="2445"/>
      <c r="D1042" s="2445"/>
      <c r="E1042" s="2445"/>
      <c r="F1042" s="2445"/>
      <c r="G1042" s="2445"/>
      <c r="H1042" s="2445"/>
      <c r="I1042" s="2445"/>
      <c r="J1042" s="2445"/>
      <c r="K1042" s="2445"/>
      <c r="L1042" s="2445"/>
      <c r="M1042" s="2445"/>
      <c r="N1042" s="2445"/>
    </row>
    <row r="1043" spans="1:14">
      <c r="A1043" s="2445"/>
      <c r="B1043" s="2445"/>
      <c r="C1043" s="2445"/>
      <c r="D1043" s="2445"/>
      <c r="E1043" s="2445"/>
      <c r="F1043" s="2445"/>
      <c r="G1043" s="2445"/>
      <c r="H1043" s="2445"/>
      <c r="I1043" s="2445"/>
      <c r="J1043" s="2445"/>
      <c r="K1043" s="2445"/>
      <c r="L1043" s="2445"/>
      <c r="M1043" s="2445"/>
      <c r="N1043" s="2445"/>
    </row>
    <row r="1044" spans="1:14">
      <c r="A1044" s="2445"/>
      <c r="B1044" s="2445"/>
      <c r="C1044" s="2445"/>
      <c r="D1044" s="2445"/>
      <c r="E1044" s="2445"/>
      <c r="F1044" s="2445"/>
      <c r="G1044" s="2445"/>
      <c r="H1044" s="2445"/>
      <c r="I1044" s="2445"/>
      <c r="J1044" s="2445"/>
      <c r="K1044" s="2445"/>
      <c r="L1044" s="2445"/>
      <c r="M1044" s="2445"/>
      <c r="N1044" s="2445"/>
    </row>
    <row r="1045" spans="1:14">
      <c r="A1045" s="2445"/>
      <c r="B1045" s="2445"/>
      <c r="C1045" s="2445"/>
      <c r="D1045" s="2445"/>
      <c r="E1045" s="2445"/>
      <c r="F1045" s="2445"/>
      <c r="G1045" s="2445"/>
      <c r="H1045" s="2445"/>
      <c r="I1045" s="2445"/>
      <c r="J1045" s="2445"/>
      <c r="K1045" s="2445"/>
      <c r="L1045" s="2445"/>
      <c r="M1045" s="2445"/>
      <c r="N1045" s="2445"/>
    </row>
    <row r="1046" spans="1:14">
      <c r="A1046" s="2445"/>
      <c r="B1046" s="2445"/>
      <c r="C1046" s="2445"/>
      <c r="D1046" s="2445"/>
      <c r="E1046" s="2445"/>
      <c r="F1046" s="2445"/>
      <c r="G1046" s="2445"/>
      <c r="H1046" s="2445"/>
      <c r="I1046" s="2445"/>
      <c r="J1046" s="2445"/>
      <c r="K1046" s="2445"/>
      <c r="L1046" s="2445"/>
      <c r="M1046" s="2445"/>
      <c r="N1046" s="2445"/>
    </row>
    <row r="1047" spans="1:14">
      <c r="A1047" s="2445"/>
      <c r="B1047" s="2445"/>
      <c r="C1047" s="2445"/>
      <c r="D1047" s="2445"/>
      <c r="E1047" s="2445"/>
      <c r="F1047" s="2445"/>
      <c r="G1047" s="2445"/>
      <c r="H1047" s="2445"/>
      <c r="I1047" s="2445"/>
      <c r="J1047" s="2445"/>
      <c r="K1047" s="2445"/>
      <c r="L1047" s="2445"/>
      <c r="M1047" s="2445"/>
      <c r="N1047" s="2445"/>
    </row>
    <row r="1048" spans="1:14">
      <c r="A1048" s="2445"/>
      <c r="B1048" s="2445"/>
      <c r="C1048" s="2445"/>
      <c r="D1048" s="2445"/>
      <c r="E1048" s="2445"/>
      <c r="F1048" s="2445"/>
      <c r="G1048" s="2445"/>
      <c r="H1048" s="2445"/>
      <c r="I1048" s="2445"/>
      <c r="J1048" s="2445"/>
      <c r="K1048" s="2445"/>
      <c r="L1048" s="2445"/>
      <c r="M1048" s="2445"/>
      <c r="N1048" s="2445"/>
    </row>
    <row r="1049" spans="1:14">
      <c r="A1049" s="2445"/>
      <c r="B1049" s="2445"/>
      <c r="C1049" s="2445"/>
      <c r="D1049" s="2445"/>
      <c r="E1049" s="2445"/>
      <c r="F1049" s="2445"/>
      <c r="G1049" s="2445"/>
      <c r="H1049" s="2445"/>
      <c r="I1049" s="2445"/>
      <c r="J1049" s="2445"/>
      <c r="K1049" s="2445"/>
      <c r="L1049" s="2445"/>
      <c r="M1049" s="2445"/>
      <c r="N1049" s="2445"/>
    </row>
    <row r="1050" spans="1:14">
      <c r="A1050" s="2445"/>
      <c r="B1050" s="2445"/>
      <c r="C1050" s="2445"/>
      <c r="D1050" s="2445"/>
      <c r="E1050" s="2445"/>
      <c r="F1050" s="2445"/>
      <c r="G1050" s="2445"/>
      <c r="H1050" s="2445"/>
      <c r="I1050" s="2445"/>
      <c r="J1050" s="2445"/>
      <c r="K1050" s="2445"/>
      <c r="L1050" s="2445"/>
      <c r="M1050" s="2445"/>
      <c r="N1050" s="2445"/>
    </row>
    <row r="1051" spans="1:14">
      <c r="A1051" s="2445"/>
      <c r="B1051" s="2445"/>
      <c r="C1051" s="2445"/>
      <c r="D1051" s="2445"/>
      <c r="E1051" s="2445"/>
      <c r="F1051" s="2445"/>
      <c r="G1051" s="2445"/>
      <c r="H1051" s="2445"/>
      <c r="I1051" s="2445"/>
      <c r="J1051" s="2445"/>
      <c r="K1051" s="2445"/>
      <c r="L1051" s="2445"/>
      <c r="M1051" s="2445"/>
      <c r="N1051" s="2445"/>
    </row>
    <row r="1052" spans="1:14">
      <c r="A1052" s="2445"/>
      <c r="B1052" s="2445"/>
      <c r="C1052" s="2445"/>
      <c r="D1052" s="2445"/>
      <c r="E1052" s="2445"/>
      <c r="F1052" s="2445"/>
      <c r="G1052" s="2445"/>
      <c r="H1052" s="2445"/>
      <c r="I1052" s="2445"/>
      <c r="J1052" s="2445"/>
      <c r="K1052" s="2445"/>
      <c r="L1052" s="2445"/>
      <c r="M1052" s="2445"/>
      <c r="N1052" s="2445"/>
    </row>
    <row r="1053" spans="1:14">
      <c r="A1053" s="2445"/>
      <c r="B1053" s="2445"/>
      <c r="C1053" s="2445"/>
      <c r="D1053" s="2445"/>
      <c r="E1053" s="2445"/>
      <c r="F1053" s="2445"/>
      <c r="G1053" s="2445"/>
      <c r="H1053" s="2445"/>
      <c r="I1053" s="2445"/>
      <c r="J1053" s="2445"/>
      <c r="K1053" s="2445"/>
      <c r="L1053" s="2445"/>
      <c r="M1053" s="2445"/>
      <c r="N1053" s="2445"/>
    </row>
    <row r="1054" spans="1:14">
      <c r="A1054" s="2445"/>
      <c r="B1054" s="2445"/>
      <c r="C1054" s="2445"/>
      <c r="D1054" s="2445"/>
      <c r="E1054" s="2445"/>
      <c r="F1054" s="2445"/>
      <c r="G1054" s="2445"/>
      <c r="H1054" s="2445"/>
      <c r="I1054" s="2445"/>
      <c r="J1054" s="2445"/>
      <c r="K1054" s="2445"/>
      <c r="L1054" s="2445"/>
      <c r="M1054" s="2445"/>
      <c r="N1054" s="2445"/>
    </row>
    <row r="1055" spans="1:14">
      <c r="A1055" s="2445"/>
      <c r="B1055" s="2445"/>
      <c r="C1055" s="2445"/>
      <c r="D1055" s="2445"/>
      <c r="E1055" s="2445"/>
      <c r="F1055" s="2445"/>
      <c r="G1055" s="2445"/>
      <c r="H1055" s="2445"/>
      <c r="I1055" s="2445"/>
      <c r="J1055" s="2445"/>
      <c r="K1055" s="2445"/>
      <c r="L1055" s="2445"/>
      <c r="M1055" s="2445"/>
      <c r="N1055" s="2445"/>
    </row>
    <row r="1056" spans="1:14">
      <c r="A1056" s="2445"/>
      <c r="B1056" s="2445"/>
      <c r="C1056" s="2445"/>
      <c r="D1056" s="2445"/>
      <c r="E1056" s="2445"/>
      <c r="F1056" s="2445"/>
      <c r="G1056" s="2445"/>
      <c r="H1056" s="2445"/>
      <c r="I1056" s="2445"/>
      <c r="J1056" s="2445"/>
      <c r="K1056" s="2445"/>
      <c r="L1056" s="2445"/>
      <c r="M1056" s="2445"/>
      <c r="N1056" s="2445"/>
    </row>
    <row r="1057" spans="1:14">
      <c r="A1057" s="2445"/>
      <c r="B1057" s="2445"/>
      <c r="C1057" s="2445"/>
      <c r="D1057" s="2445"/>
      <c r="E1057" s="2445"/>
      <c r="F1057" s="2445"/>
      <c r="G1057" s="2445"/>
      <c r="H1057" s="2445"/>
      <c r="I1057" s="2445"/>
      <c r="J1057" s="2445"/>
      <c r="K1057" s="2445"/>
      <c r="L1057" s="2445"/>
      <c r="M1057" s="2445"/>
      <c r="N1057" s="2445"/>
    </row>
    <row r="1058" spans="1:14">
      <c r="A1058" s="2445"/>
      <c r="B1058" s="2445"/>
      <c r="C1058" s="2445"/>
      <c r="D1058" s="2445"/>
      <c r="E1058" s="2445"/>
      <c r="F1058" s="2445"/>
      <c r="G1058" s="2445"/>
      <c r="H1058" s="2445"/>
      <c r="I1058" s="2445"/>
      <c r="J1058" s="2445"/>
      <c r="K1058" s="2445"/>
      <c r="L1058" s="2445"/>
      <c r="M1058" s="2445"/>
      <c r="N1058" s="2445"/>
    </row>
    <row r="1059" spans="1:14">
      <c r="A1059" s="2445"/>
      <c r="B1059" s="2445"/>
      <c r="C1059" s="2445"/>
      <c r="D1059" s="2445"/>
      <c r="E1059" s="2445"/>
      <c r="F1059" s="2445"/>
      <c r="G1059" s="2445"/>
      <c r="H1059" s="2445"/>
      <c r="I1059" s="2445"/>
      <c r="J1059" s="2445"/>
      <c r="K1059" s="2445"/>
      <c r="L1059" s="2445"/>
      <c r="M1059" s="2445"/>
      <c r="N1059" s="2445"/>
    </row>
    <row r="1060" spans="1:14">
      <c r="A1060" s="2445"/>
      <c r="B1060" s="2445"/>
      <c r="C1060" s="2445"/>
      <c r="D1060" s="2445"/>
      <c r="E1060" s="2445"/>
      <c r="F1060" s="2445"/>
      <c r="G1060" s="2445"/>
      <c r="H1060" s="2445"/>
      <c r="I1060" s="2445"/>
      <c r="J1060" s="2445"/>
      <c r="K1060" s="2445"/>
      <c r="L1060" s="2445"/>
      <c r="M1060" s="2445"/>
      <c r="N1060" s="2445"/>
    </row>
    <row r="1061" spans="1:14">
      <c r="A1061" s="2445"/>
      <c r="B1061" s="2445"/>
      <c r="C1061" s="2445"/>
      <c r="D1061" s="2445"/>
      <c r="E1061" s="2445"/>
      <c r="F1061" s="2445"/>
      <c r="G1061" s="2445"/>
      <c r="H1061" s="2445"/>
      <c r="I1061" s="2445"/>
      <c r="J1061" s="2445"/>
      <c r="K1061" s="2445"/>
      <c r="L1061" s="2445"/>
      <c r="M1061" s="2445"/>
      <c r="N1061" s="2445"/>
    </row>
    <row r="1062" spans="1:14">
      <c r="A1062" s="2445"/>
      <c r="B1062" s="2445"/>
      <c r="C1062" s="2445"/>
      <c r="D1062" s="2445"/>
      <c r="E1062" s="2445"/>
      <c r="F1062" s="2445"/>
      <c r="G1062" s="2445"/>
      <c r="H1062" s="2445"/>
      <c r="I1062" s="2445"/>
      <c r="J1062" s="2445"/>
      <c r="K1062" s="2445"/>
      <c r="L1062" s="2445"/>
      <c r="M1062" s="2445"/>
      <c r="N1062" s="2445"/>
    </row>
    <row r="1063" spans="1:14">
      <c r="A1063" s="2445"/>
      <c r="B1063" s="2445"/>
      <c r="C1063" s="2445"/>
      <c r="D1063" s="2445"/>
      <c r="E1063" s="2445"/>
      <c r="F1063" s="2445"/>
      <c r="G1063" s="2445"/>
      <c r="H1063" s="2445"/>
      <c r="I1063" s="2445"/>
      <c r="J1063" s="2445"/>
      <c r="K1063" s="2445"/>
      <c r="L1063" s="2445"/>
      <c r="M1063" s="2445"/>
      <c r="N1063" s="2445"/>
    </row>
    <row r="1064" spans="1:14">
      <c r="A1064" s="2445"/>
      <c r="B1064" s="2445"/>
      <c r="C1064" s="2445"/>
      <c r="D1064" s="2445"/>
      <c r="E1064" s="2445"/>
      <c r="F1064" s="2445"/>
      <c r="G1064" s="2445"/>
      <c r="H1064" s="2445"/>
      <c r="I1064" s="2445"/>
      <c r="J1064" s="2445"/>
      <c r="K1064" s="2445"/>
      <c r="L1064" s="2445"/>
      <c r="M1064" s="2445"/>
      <c r="N1064" s="2445"/>
    </row>
    <row r="1065" spans="1:14">
      <c r="A1065" s="2445"/>
      <c r="B1065" s="2445"/>
      <c r="C1065" s="2445"/>
      <c r="D1065" s="2445"/>
      <c r="E1065" s="2445"/>
      <c r="F1065" s="2445"/>
      <c r="G1065" s="2445"/>
      <c r="H1065" s="2445"/>
      <c r="I1065" s="2445"/>
      <c r="J1065" s="2445"/>
      <c r="K1065" s="2445"/>
      <c r="L1065" s="2445"/>
      <c r="M1065" s="2445"/>
      <c r="N1065" s="2445"/>
    </row>
    <row r="1066" spans="1:14">
      <c r="A1066" s="2445"/>
      <c r="B1066" s="2445"/>
      <c r="C1066" s="2445"/>
      <c r="D1066" s="2445"/>
      <c r="E1066" s="2445"/>
      <c r="F1066" s="2445"/>
      <c r="G1066" s="2445"/>
      <c r="H1066" s="2445"/>
      <c r="I1066" s="2445"/>
      <c r="J1066" s="2445"/>
      <c r="K1066" s="2445"/>
      <c r="L1066" s="2445"/>
      <c r="M1066" s="2445"/>
      <c r="N1066" s="2445"/>
    </row>
    <row r="1067" spans="1:14">
      <c r="A1067" s="2445"/>
      <c r="B1067" s="2445"/>
      <c r="C1067" s="2445"/>
      <c r="D1067" s="2445"/>
      <c r="E1067" s="2445"/>
      <c r="F1067" s="2445"/>
      <c r="G1067" s="2445"/>
      <c r="H1067" s="2445"/>
      <c r="I1067" s="2445"/>
      <c r="J1067" s="2445"/>
      <c r="K1067" s="2445"/>
      <c r="L1067" s="2445"/>
      <c r="M1067" s="2445"/>
      <c r="N1067" s="2445"/>
    </row>
    <row r="1068" spans="1:14">
      <c r="A1068" s="2445"/>
      <c r="B1068" s="2445"/>
      <c r="C1068" s="2445"/>
      <c r="D1068" s="2445"/>
      <c r="E1068" s="2445"/>
      <c r="F1068" s="2445"/>
      <c r="G1068" s="2445"/>
      <c r="H1068" s="2445"/>
      <c r="I1068" s="2445"/>
      <c r="J1068" s="2445"/>
      <c r="K1068" s="2445"/>
      <c r="L1068" s="2445"/>
      <c r="M1068" s="2445"/>
      <c r="N1068" s="2445"/>
    </row>
    <row r="1069" spans="1:14">
      <c r="A1069" s="2445"/>
      <c r="B1069" s="2445"/>
      <c r="C1069" s="2445"/>
      <c r="D1069" s="2445"/>
      <c r="E1069" s="2445"/>
      <c r="F1069" s="2445"/>
      <c r="G1069" s="2445"/>
      <c r="H1069" s="2445"/>
      <c r="I1069" s="2445"/>
      <c r="J1069" s="2445"/>
      <c r="K1069" s="2445"/>
      <c r="L1069" s="2445"/>
      <c r="M1069" s="2445"/>
      <c r="N1069" s="2445"/>
    </row>
    <row r="1070" spans="1:14">
      <c r="A1070" s="2445"/>
      <c r="B1070" s="2445"/>
      <c r="C1070" s="2445"/>
      <c r="D1070" s="2445"/>
      <c r="E1070" s="2445"/>
      <c r="F1070" s="2445"/>
      <c r="G1070" s="2445"/>
      <c r="H1070" s="2445"/>
      <c r="I1070" s="2445"/>
      <c r="J1070" s="2445"/>
      <c r="K1070" s="2445"/>
      <c r="L1070" s="2445"/>
      <c r="M1070" s="2445"/>
      <c r="N1070" s="2445"/>
    </row>
    <row r="1071" spans="1:14">
      <c r="A1071" s="2445"/>
      <c r="B1071" s="2445"/>
      <c r="C1071" s="2445"/>
      <c r="D1071" s="2445"/>
      <c r="E1071" s="2445"/>
      <c r="F1071" s="2445"/>
      <c r="G1071" s="2445"/>
      <c r="H1071" s="2445"/>
      <c r="I1071" s="2445"/>
      <c r="J1071" s="2445"/>
      <c r="K1071" s="2445"/>
      <c r="L1071" s="2445"/>
      <c r="M1071" s="2445"/>
      <c r="N1071" s="2445"/>
    </row>
    <row r="1072" spans="1:14">
      <c r="A1072" s="2445"/>
      <c r="B1072" s="2445"/>
      <c r="C1072" s="2445"/>
      <c r="D1072" s="2445"/>
      <c r="E1072" s="2445"/>
      <c r="F1072" s="2445"/>
      <c r="G1072" s="2445"/>
      <c r="H1072" s="2445"/>
      <c r="I1072" s="2445"/>
      <c r="J1072" s="2445"/>
      <c r="K1072" s="2445"/>
      <c r="L1072" s="2445"/>
      <c r="M1072" s="2445"/>
      <c r="N1072" s="2445"/>
    </row>
    <row r="1073" spans="1:14">
      <c r="A1073" s="2445"/>
      <c r="B1073" s="2445"/>
      <c r="C1073" s="2445"/>
      <c r="D1073" s="2445"/>
      <c r="E1073" s="2445"/>
      <c r="F1073" s="2445"/>
      <c r="G1073" s="2445"/>
      <c r="H1073" s="2445"/>
      <c r="I1073" s="2445"/>
      <c r="J1073" s="2445"/>
      <c r="K1073" s="2445"/>
      <c r="L1073" s="2445"/>
      <c r="M1073" s="2445"/>
      <c r="N1073" s="2445"/>
    </row>
    <row r="1074" spans="1:14">
      <c r="A1074" s="2445"/>
      <c r="B1074" s="2445"/>
      <c r="C1074" s="2445"/>
      <c r="D1074" s="2445"/>
      <c r="E1074" s="2445"/>
      <c r="F1074" s="2445"/>
      <c r="G1074" s="2445"/>
      <c r="H1074" s="2445"/>
      <c r="I1074" s="2445"/>
      <c r="J1074" s="2445"/>
      <c r="K1074" s="2445"/>
      <c r="L1074" s="2445"/>
      <c r="M1074" s="2445"/>
      <c r="N1074" s="2445"/>
    </row>
    <row r="1075" spans="1:14">
      <c r="A1075" s="2445"/>
      <c r="B1075" s="2445"/>
      <c r="C1075" s="2445"/>
      <c r="D1075" s="2445"/>
      <c r="E1075" s="2445"/>
      <c r="F1075" s="2445"/>
      <c r="G1075" s="2445"/>
      <c r="H1075" s="2445"/>
      <c r="I1075" s="2445"/>
      <c r="J1075" s="2445"/>
      <c r="K1075" s="2445"/>
      <c r="L1075" s="2445"/>
      <c r="M1075" s="2445"/>
      <c r="N1075" s="2445"/>
    </row>
    <row r="1076" spans="1:14">
      <c r="A1076" s="2445"/>
      <c r="B1076" s="2445"/>
      <c r="C1076" s="2445"/>
      <c r="D1076" s="2445"/>
      <c r="E1076" s="2445"/>
      <c r="F1076" s="2445"/>
      <c r="G1076" s="2445"/>
      <c r="H1076" s="2445"/>
      <c r="I1076" s="2445"/>
      <c r="J1076" s="2445"/>
      <c r="K1076" s="2445"/>
      <c r="L1076" s="2445"/>
      <c r="M1076" s="2445"/>
      <c r="N1076" s="2445"/>
    </row>
    <row r="1077" spans="1:14">
      <c r="A1077" s="2445"/>
      <c r="B1077" s="2445"/>
      <c r="C1077" s="2445"/>
      <c r="D1077" s="2445"/>
      <c r="E1077" s="2445"/>
      <c r="F1077" s="2445"/>
      <c r="G1077" s="2445"/>
      <c r="H1077" s="2445"/>
      <c r="I1077" s="2445"/>
      <c r="J1077" s="2445"/>
      <c r="K1077" s="2445"/>
      <c r="L1077" s="2445"/>
      <c r="M1077" s="2445"/>
      <c r="N1077" s="2445"/>
    </row>
    <row r="1078" spans="1:14">
      <c r="A1078" s="2445"/>
      <c r="B1078" s="2445"/>
      <c r="C1078" s="2445"/>
      <c r="D1078" s="2445"/>
      <c r="E1078" s="2445"/>
      <c r="F1078" s="2445"/>
      <c r="G1078" s="2445"/>
      <c r="H1078" s="2445"/>
      <c r="I1078" s="2445"/>
      <c r="J1078" s="2445"/>
      <c r="K1078" s="2445"/>
      <c r="L1078" s="2445"/>
      <c r="M1078" s="2445"/>
      <c r="N1078" s="2445"/>
    </row>
    <row r="1079" spans="1:14">
      <c r="A1079" s="2445"/>
      <c r="B1079" s="2445"/>
      <c r="C1079" s="2445"/>
      <c r="D1079" s="2445"/>
      <c r="E1079" s="2445"/>
      <c r="F1079" s="2445"/>
      <c r="G1079" s="2445"/>
      <c r="H1079" s="2445"/>
      <c r="I1079" s="2445"/>
      <c r="J1079" s="2445"/>
      <c r="K1079" s="2445"/>
      <c r="L1079" s="2445"/>
      <c r="M1079" s="2445"/>
      <c r="N1079" s="2445"/>
    </row>
    <row r="1080" spans="1:14">
      <c r="A1080" s="2445"/>
      <c r="B1080" s="2445"/>
      <c r="C1080" s="2445"/>
      <c r="D1080" s="2445"/>
      <c r="E1080" s="2445"/>
      <c r="F1080" s="2445"/>
      <c r="G1080" s="2445"/>
      <c r="H1080" s="2445"/>
      <c r="I1080" s="2445"/>
      <c r="J1080" s="2445"/>
      <c r="K1080" s="2445"/>
      <c r="L1080" s="2445"/>
      <c r="M1080" s="2445"/>
      <c r="N1080" s="2445"/>
    </row>
    <row r="1081" spans="1:14">
      <c r="A1081" s="2445"/>
      <c r="B1081" s="2445"/>
      <c r="C1081" s="2445"/>
      <c r="D1081" s="2445"/>
      <c r="E1081" s="2445"/>
      <c r="F1081" s="2445"/>
      <c r="G1081" s="2445"/>
      <c r="H1081" s="2445"/>
      <c r="I1081" s="2445"/>
      <c r="J1081" s="2445"/>
      <c r="K1081" s="2445"/>
      <c r="L1081" s="2445"/>
      <c r="M1081" s="2445"/>
      <c r="N1081" s="2445"/>
    </row>
    <row r="1082" spans="1:14">
      <c r="A1082" s="2445"/>
      <c r="B1082" s="2445"/>
      <c r="C1082" s="2445"/>
      <c r="D1082" s="2445"/>
      <c r="E1082" s="2445"/>
      <c r="F1082" s="2445"/>
      <c r="G1082" s="2445"/>
      <c r="H1082" s="2445"/>
      <c r="I1082" s="2445"/>
      <c r="J1082" s="2445"/>
      <c r="K1082" s="2445"/>
      <c r="L1082" s="2445"/>
      <c r="M1082" s="2445"/>
      <c r="N1082" s="2445"/>
    </row>
    <row r="1083" spans="1:14">
      <c r="A1083" s="2445"/>
      <c r="B1083" s="2445"/>
      <c r="C1083" s="2445"/>
      <c r="D1083" s="2445"/>
      <c r="E1083" s="2445"/>
      <c r="F1083" s="2445"/>
      <c r="G1083" s="2445"/>
      <c r="H1083" s="2445"/>
      <c r="I1083" s="2445"/>
      <c r="J1083" s="2445"/>
      <c r="K1083" s="2445"/>
      <c r="L1083" s="2445"/>
      <c r="M1083" s="2445"/>
      <c r="N1083" s="2445"/>
    </row>
    <row r="1084" spans="1:14">
      <c r="A1084" s="2445"/>
      <c r="B1084" s="2445"/>
      <c r="C1084" s="2445"/>
      <c r="D1084" s="2445"/>
      <c r="E1084" s="2445"/>
      <c r="F1084" s="2445"/>
      <c r="G1084" s="2445"/>
      <c r="H1084" s="2445"/>
      <c r="I1084" s="2445"/>
      <c r="J1084" s="2445"/>
      <c r="K1084" s="2445"/>
      <c r="L1084" s="2445"/>
      <c r="M1084" s="2445"/>
      <c r="N1084" s="2445"/>
    </row>
    <row r="1085" spans="1:14">
      <c r="A1085" s="2445"/>
      <c r="B1085" s="2445"/>
      <c r="C1085" s="2445"/>
      <c r="D1085" s="2445"/>
      <c r="E1085" s="2445"/>
      <c r="F1085" s="2445"/>
      <c r="G1085" s="2445"/>
      <c r="H1085" s="2445"/>
      <c r="I1085" s="2445"/>
      <c r="J1085" s="2445"/>
      <c r="K1085" s="2445"/>
      <c r="L1085" s="2445"/>
      <c r="M1085" s="2445"/>
      <c r="N1085" s="2445"/>
    </row>
    <row r="1086" spans="1:14">
      <c r="A1086" s="2445"/>
      <c r="B1086" s="2445"/>
      <c r="C1086" s="2445"/>
      <c r="D1086" s="2445"/>
      <c r="E1086" s="2445"/>
      <c r="F1086" s="2445"/>
      <c r="G1086" s="2445"/>
      <c r="H1086" s="2445"/>
      <c r="I1086" s="2445"/>
      <c r="J1086" s="2445"/>
      <c r="K1086" s="2445"/>
      <c r="L1086" s="2445"/>
      <c r="M1086" s="2445"/>
      <c r="N1086" s="2445"/>
    </row>
    <row r="1087" spans="1:14">
      <c r="A1087" s="2445"/>
      <c r="B1087" s="2445"/>
      <c r="C1087" s="2445"/>
      <c r="D1087" s="2445"/>
      <c r="E1087" s="2445"/>
      <c r="F1087" s="2445"/>
      <c r="G1087" s="2445"/>
      <c r="H1087" s="2445"/>
      <c r="I1087" s="2445"/>
      <c r="J1087" s="2445"/>
      <c r="K1087" s="2445"/>
      <c r="L1087" s="2445"/>
      <c r="M1087" s="2445"/>
      <c r="N1087" s="2445"/>
    </row>
    <row r="1088" spans="1:14">
      <c r="A1088" s="2445"/>
      <c r="B1088" s="2445"/>
      <c r="C1088" s="2445"/>
      <c r="D1088" s="2445"/>
      <c r="E1088" s="2445"/>
      <c r="F1088" s="2445"/>
      <c r="G1088" s="2445"/>
      <c r="H1088" s="2445"/>
      <c r="I1088" s="2445"/>
      <c r="J1088" s="2445"/>
      <c r="K1088" s="2445"/>
      <c r="L1088" s="2445"/>
      <c r="M1088" s="2445"/>
      <c r="N1088" s="2445"/>
    </row>
    <row r="1089" spans="1:14">
      <c r="A1089" s="2445"/>
      <c r="B1089" s="2445"/>
      <c r="C1089" s="2445"/>
      <c r="D1089" s="2445"/>
      <c r="E1089" s="2445"/>
      <c r="F1089" s="2445"/>
      <c r="G1089" s="2445"/>
      <c r="H1089" s="2445"/>
      <c r="I1089" s="2445"/>
      <c r="J1089" s="2445"/>
      <c r="K1089" s="2445"/>
      <c r="L1089" s="2445"/>
      <c r="M1089" s="2445"/>
      <c r="N1089" s="2445"/>
    </row>
    <row r="1090" spans="1:14">
      <c r="A1090" s="2445"/>
      <c r="B1090" s="2445"/>
      <c r="C1090" s="2445"/>
      <c r="D1090" s="2445"/>
      <c r="E1090" s="2445"/>
      <c r="F1090" s="2445"/>
      <c r="G1090" s="2445"/>
      <c r="H1090" s="2445"/>
      <c r="I1090" s="2445"/>
      <c r="J1090" s="2445"/>
      <c r="K1090" s="2445"/>
      <c r="L1090" s="2445"/>
      <c r="M1090" s="2445"/>
      <c r="N1090" s="2445"/>
    </row>
    <row r="1091" spans="1:14">
      <c r="A1091" s="2445"/>
      <c r="B1091" s="2445"/>
      <c r="C1091" s="2445"/>
      <c r="D1091" s="2445"/>
      <c r="E1091" s="2445"/>
      <c r="F1091" s="2445"/>
      <c r="G1091" s="2445"/>
      <c r="H1091" s="2445"/>
      <c r="I1091" s="2445"/>
      <c r="J1091" s="2445"/>
      <c r="K1091" s="2445"/>
      <c r="L1091" s="2445"/>
      <c r="M1091" s="2445"/>
      <c r="N1091" s="2445"/>
    </row>
    <row r="1092" spans="1:14">
      <c r="A1092" s="2445"/>
      <c r="B1092" s="2445"/>
      <c r="C1092" s="2445"/>
      <c r="D1092" s="2445"/>
      <c r="E1092" s="2445"/>
      <c r="F1092" s="2445"/>
      <c r="G1092" s="2445"/>
      <c r="H1092" s="2445"/>
      <c r="I1092" s="2445"/>
      <c r="J1092" s="2445"/>
      <c r="K1092" s="2445"/>
      <c r="L1092" s="2445"/>
      <c r="M1092" s="2445"/>
      <c r="N1092" s="2445"/>
    </row>
    <row r="1093" spans="1:14">
      <c r="A1093" s="2445"/>
      <c r="B1093" s="2445"/>
      <c r="C1093" s="2445"/>
      <c r="D1093" s="2445"/>
      <c r="E1093" s="2445"/>
      <c r="F1093" s="2445"/>
      <c r="G1093" s="2445"/>
      <c r="H1093" s="2445"/>
      <c r="I1093" s="2445"/>
      <c r="J1093" s="2445"/>
      <c r="K1093" s="2445"/>
      <c r="L1093" s="2445"/>
      <c r="M1093" s="2445"/>
      <c r="N1093" s="2445"/>
    </row>
    <row r="1094" spans="1:14">
      <c r="A1094" s="2445"/>
      <c r="B1094" s="2445"/>
      <c r="C1094" s="2445"/>
      <c r="D1094" s="2445"/>
      <c r="E1094" s="2445"/>
      <c r="F1094" s="2445"/>
      <c r="G1094" s="2445"/>
      <c r="H1094" s="2445"/>
      <c r="I1094" s="2445"/>
      <c r="J1094" s="2445"/>
      <c r="K1094" s="2445"/>
      <c r="L1094" s="2445"/>
      <c r="M1094" s="2445"/>
      <c r="N1094" s="2445"/>
    </row>
    <row r="1095" spans="1:14">
      <c r="A1095" s="2445"/>
      <c r="B1095" s="2445"/>
      <c r="C1095" s="2445"/>
      <c r="D1095" s="2445"/>
      <c r="E1095" s="2445"/>
      <c r="F1095" s="2445"/>
      <c r="G1095" s="2445"/>
      <c r="H1095" s="2445"/>
      <c r="I1095" s="2445"/>
      <c r="J1095" s="2445"/>
      <c r="K1095" s="2445"/>
      <c r="L1095" s="2445"/>
      <c r="M1095" s="2445"/>
      <c r="N1095" s="2445"/>
    </row>
    <row r="1096" spans="1:14">
      <c r="A1096" s="2445"/>
      <c r="B1096" s="2445"/>
      <c r="C1096" s="2445"/>
      <c r="D1096" s="2445"/>
      <c r="E1096" s="2445"/>
      <c r="F1096" s="2445"/>
      <c r="G1096" s="2445"/>
      <c r="H1096" s="2445"/>
      <c r="I1096" s="2445"/>
      <c r="J1096" s="2445"/>
      <c r="K1096" s="2445"/>
      <c r="L1096" s="2445"/>
      <c r="M1096" s="2445"/>
      <c r="N1096" s="2445"/>
    </row>
    <row r="1097" spans="1:14">
      <c r="A1097" s="2445"/>
      <c r="B1097" s="2445"/>
      <c r="C1097" s="2445"/>
      <c r="D1097" s="2445"/>
      <c r="E1097" s="2445"/>
      <c r="F1097" s="2445"/>
      <c r="G1097" s="2445"/>
      <c r="H1097" s="2445"/>
      <c r="I1097" s="2445"/>
      <c r="J1097" s="2445"/>
      <c r="K1097" s="2445"/>
      <c r="L1097" s="2445"/>
      <c r="M1097" s="2445"/>
      <c r="N1097" s="2445"/>
    </row>
    <row r="1098" spans="1:14">
      <c r="A1098" s="2445"/>
      <c r="B1098" s="2445"/>
      <c r="C1098" s="2445"/>
      <c r="D1098" s="2445"/>
      <c r="E1098" s="2445"/>
      <c r="F1098" s="2445"/>
      <c r="G1098" s="2445"/>
      <c r="H1098" s="2445"/>
      <c r="I1098" s="2445"/>
      <c r="J1098" s="2445"/>
      <c r="K1098" s="2445"/>
      <c r="L1098" s="2445"/>
      <c r="M1098" s="2445"/>
      <c r="N1098" s="2445"/>
    </row>
  </sheetData>
  <mergeCells count="23">
    <mergeCell ref="AA3:AA4"/>
    <mergeCell ref="AB3:AB4"/>
    <mergeCell ref="K3:N3"/>
    <mergeCell ref="O3:O4"/>
    <mergeCell ref="P3:P4"/>
    <mergeCell ref="Q3:Q4"/>
    <mergeCell ref="Y3:Y4"/>
    <mergeCell ref="Z3:Z4"/>
    <mergeCell ref="T3:T4"/>
    <mergeCell ref="U3:U4"/>
    <mergeCell ref="B16:B17"/>
    <mergeCell ref="R3:R4"/>
    <mergeCell ref="S3:S4"/>
    <mergeCell ref="I3:I4"/>
    <mergeCell ref="J3:J4"/>
    <mergeCell ref="E3:E4"/>
    <mergeCell ref="F3:H3"/>
    <mergeCell ref="A3:A5"/>
    <mergeCell ref="B3:B4"/>
    <mergeCell ref="C3:C4"/>
    <mergeCell ref="D3:D4"/>
    <mergeCell ref="X3:X4"/>
    <mergeCell ref="V3:W3"/>
  </mergeCells>
  <phoneticPr fontId="8" type="noConversion"/>
  <dataValidations count="1">
    <dataValidation type="whole" allowBlank="1" showInputMessage="1" showErrorMessage="1" errorTitle="錯誤" error="輸入資料格式錯誤!!" sqref="V6:W15" xr:uid="{00000000-0002-0000-0D00-000000000000}">
      <formula1>-9.99999999999999E+25</formula1>
      <formula2>9.99999999999999E+25</formula2>
    </dataValidation>
  </dataValidations>
  <pageMargins left="0.43307086614173229" right="0.23622047244094491" top="0.74803149606299213" bottom="0.74803149606299213" header="0.31496062992125984" footer="0.31496062992125984"/>
  <pageSetup paperSize="9" scale="56"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18">
    <tabColor rgb="FFFFFF00"/>
    <pageSetUpPr fitToPage="1"/>
  </sheetPr>
  <dimension ref="A1:P83"/>
  <sheetViews>
    <sheetView topLeftCell="A61" zoomScaleNormal="100" zoomScaleSheetLayoutView="100" workbookViewId="0">
      <selection activeCell="A83" sqref="A83:B83"/>
    </sheetView>
  </sheetViews>
  <sheetFormatPr defaultColWidth="15.625" defaultRowHeight="15.75"/>
  <cols>
    <col min="1" max="1" width="5.625" style="1008" customWidth="1"/>
    <col min="2" max="2" width="50.625" style="1008" customWidth="1"/>
    <col min="3" max="16384" width="15.625" style="1008"/>
  </cols>
  <sheetData>
    <row r="1" spans="1:16" ht="16.5">
      <c r="A1" s="13" t="str">
        <f>+封面!A3&amp;" "&amp;封面!A2</f>
        <v xml:space="preserve">        保險股份有限公司(○○分公司) 年度(月、季、半年)報表</v>
      </c>
      <c r="B1" s="278"/>
      <c r="C1" s="278"/>
      <c r="D1" s="278"/>
      <c r="E1" s="278"/>
      <c r="F1" s="278"/>
      <c r="G1" s="278"/>
      <c r="H1" s="278"/>
      <c r="I1" s="278"/>
      <c r="J1" s="278"/>
      <c r="K1" s="278"/>
      <c r="L1" s="278"/>
      <c r="M1" s="278"/>
      <c r="N1" s="278"/>
      <c r="O1" s="278"/>
      <c r="P1" s="1007"/>
    </row>
    <row r="2" spans="1:16" ht="16.5">
      <c r="A2" s="1009" t="s">
        <v>3372</v>
      </c>
      <c r="B2" s="278"/>
      <c r="C2" s="278"/>
      <c r="D2" s="278"/>
      <c r="E2" s="278"/>
      <c r="F2" s="278"/>
      <c r="G2" s="278"/>
      <c r="H2" s="278"/>
      <c r="I2" s="278"/>
      <c r="J2" s="278"/>
      <c r="K2" s="278"/>
      <c r="M2" s="278"/>
      <c r="N2" s="278"/>
      <c r="O2" s="281" t="s">
        <v>3373</v>
      </c>
      <c r="P2" s="1007"/>
    </row>
    <row r="3" spans="1:16" ht="16.5">
      <c r="A3" s="3155" t="s">
        <v>1917</v>
      </c>
      <c r="B3" s="3154" t="s">
        <v>3374</v>
      </c>
      <c r="C3" s="1010" t="s">
        <v>3375</v>
      </c>
      <c r="D3" s="1010"/>
      <c r="E3" s="1010"/>
      <c r="F3" s="1010"/>
      <c r="G3" s="1010" t="s">
        <v>3376</v>
      </c>
      <c r="H3" s="1010"/>
      <c r="I3" s="1010"/>
      <c r="J3" s="1010"/>
      <c r="K3" s="1010" t="s">
        <v>3377</v>
      </c>
      <c r="L3" s="1010"/>
      <c r="M3" s="1010"/>
      <c r="N3" s="1010"/>
      <c r="O3" s="3154" t="s">
        <v>2839</v>
      </c>
      <c r="P3" s="1007"/>
    </row>
    <row r="4" spans="1:16" ht="49.5">
      <c r="A4" s="3155"/>
      <c r="B4" s="3154"/>
      <c r="C4" s="40" t="s">
        <v>3378</v>
      </c>
      <c r="D4" s="40" t="s">
        <v>3379</v>
      </c>
      <c r="E4" s="40" t="s">
        <v>3380</v>
      </c>
      <c r="F4" s="40" t="s">
        <v>3381</v>
      </c>
      <c r="G4" s="40" t="s">
        <v>3378</v>
      </c>
      <c r="H4" s="40" t="s">
        <v>3379</v>
      </c>
      <c r="I4" s="40" t="s">
        <v>3380</v>
      </c>
      <c r="J4" s="40" t="s">
        <v>3381</v>
      </c>
      <c r="K4" s="40" t="s">
        <v>3378</v>
      </c>
      <c r="L4" s="40" t="s">
        <v>3379</v>
      </c>
      <c r="M4" s="40" t="s">
        <v>3380</v>
      </c>
      <c r="N4" s="40" t="s">
        <v>3381</v>
      </c>
      <c r="O4" s="3154"/>
      <c r="P4" s="1007"/>
    </row>
    <row r="5" spans="1:16">
      <c r="A5" s="3155"/>
      <c r="B5" s="1011" t="s">
        <v>424</v>
      </c>
      <c r="C5" s="1011" t="s">
        <v>425</v>
      </c>
      <c r="D5" s="1011" t="s">
        <v>171</v>
      </c>
      <c r="E5" s="1011" t="s">
        <v>172</v>
      </c>
      <c r="F5" s="1011" t="s">
        <v>173</v>
      </c>
      <c r="G5" s="1011" t="s">
        <v>174</v>
      </c>
      <c r="H5" s="1011" t="s">
        <v>175</v>
      </c>
      <c r="I5" s="1011" t="s">
        <v>176</v>
      </c>
      <c r="J5" s="1011" t="s">
        <v>177</v>
      </c>
      <c r="K5" s="1011" t="s">
        <v>178</v>
      </c>
      <c r="L5" s="1011" t="s">
        <v>179</v>
      </c>
      <c r="M5" s="1011" t="s">
        <v>180</v>
      </c>
      <c r="N5" s="1011" t="s">
        <v>418</v>
      </c>
      <c r="O5" s="1011" t="s">
        <v>419</v>
      </c>
      <c r="P5" s="1007"/>
    </row>
    <row r="6" spans="1:16" ht="16.5">
      <c r="A6" s="1012">
        <v>1</v>
      </c>
      <c r="B6" s="18" t="s">
        <v>1872</v>
      </c>
      <c r="C6" s="1013"/>
      <c r="D6" s="1013"/>
      <c r="E6" s="1013"/>
      <c r="F6" s="1013"/>
      <c r="G6" s="1013"/>
      <c r="H6" s="1013"/>
      <c r="I6" s="1013"/>
      <c r="J6" s="1013"/>
      <c r="K6" s="1013"/>
      <c r="L6" s="1013"/>
      <c r="M6" s="1013"/>
      <c r="N6" s="1013"/>
      <c r="O6" s="294"/>
      <c r="P6" s="1007"/>
    </row>
    <row r="7" spans="1:16" ht="16.5">
      <c r="A7" s="1012">
        <v>2</v>
      </c>
      <c r="B7" s="18" t="s">
        <v>1873</v>
      </c>
      <c r="C7" s="1013"/>
      <c r="D7" s="1013"/>
      <c r="E7" s="1013"/>
      <c r="F7" s="1013"/>
      <c r="G7" s="1013"/>
      <c r="H7" s="1013"/>
      <c r="I7" s="1013"/>
      <c r="J7" s="1013"/>
      <c r="K7" s="1013"/>
      <c r="L7" s="1013"/>
      <c r="M7" s="1013"/>
      <c r="N7" s="1013"/>
      <c r="O7" s="294"/>
      <c r="P7" s="1007"/>
    </row>
    <row r="8" spans="1:16" ht="16.5">
      <c r="A8" s="1012">
        <v>3</v>
      </c>
      <c r="B8" s="18" t="s">
        <v>3382</v>
      </c>
      <c r="C8" s="1013"/>
      <c r="D8" s="1013"/>
      <c r="E8" s="1013"/>
      <c r="F8" s="1013"/>
      <c r="G8" s="1013"/>
      <c r="H8" s="1013"/>
      <c r="I8" s="1013"/>
      <c r="J8" s="1013"/>
      <c r="K8" s="1013"/>
      <c r="L8" s="1013"/>
      <c r="M8" s="1013"/>
      <c r="N8" s="1013"/>
      <c r="O8" s="294"/>
      <c r="P8" s="1007"/>
    </row>
    <row r="9" spans="1:16" ht="16.5">
      <c r="A9" s="1012">
        <v>4</v>
      </c>
      <c r="B9" s="18" t="s">
        <v>3383</v>
      </c>
      <c r="C9" s="1013"/>
      <c r="D9" s="1013"/>
      <c r="E9" s="1013"/>
      <c r="F9" s="1013"/>
      <c r="G9" s="1013"/>
      <c r="H9" s="1013"/>
      <c r="I9" s="1013"/>
      <c r="J9" s="1013"/>
      <c r="K9" s="1013"/>
      <c r="L9" s="1013"/>
      <c r="M9" s="1013"/>
      <c r="N9" s="1013"/>
      <c r="O9" s="294"/>
      <c r="P9" s="1007"/>
    </row>
    <row r="10" spans="1:16" ht="16.5">
      <c r="A10" s="1012">
        <v>5</v>
      </c>
      <c r="B10" s="18" t="s">
        <v>3384</v>
      </c>
      <c r="C10" s="1013"/>
      <c r="D10" s="1013"/>
      <c r="E10" s="1013"/>
      <c r="F10" s="1013"/>
      <c r="G10" s="1013"/>
      <c r="H10" s="1013"/>
      <c r="I10" s="1013"/>
      <c r="J10" s="1013"/>
      <c r="K10" s="1013"/>
      <c r="L10" s="1013"/>
      <c r="M10" s="1013"/>
      <c r="N10" s="1013"/>
      <c r="O10" s="294"/>
      <c r="P10" s="1007"/>
    </row>
    <row r="11" spans="1:16" ht="16.5">
      <c r="A11" s="1012">
        <v>6</v>
      </c>
      <c r="B11" s="18" t="s">
        <v>3385</v>
      </c>
      <c r="C11" s="1013"/>
      <c r="D11" s="1013"/>
      <c r="E11" s="1013"/>
      <c r="F11" s="1013"/>
      <c r="G11" s="1013"/>
      <c r="H11" s="1013"/>
      <c r="I11" s="1013"/>
      <c r="J11" s="1013"/>
      <c r="K11" s="1013"/>
      <c r="L11" s="1013"/>
      <c r="M11" s="1013"/>
      <c r="N11" s="1013"/>
      <c r="O11" s="294"/>
      <c r="P11" s="1007"/>
    </row>
    <row r="12" spans="1:16" ht="16.5">
      <c r="A12" s="1012">
        <v>7</v>
      </c>
      <c r="B12" s="18" t="s">
        <v>3386</v>
      </c>
      <c r="C12" s="1013"/>
      <c r="D12" s="1013"/>
      <c r="E12" s="1013"/>
      <c r="F12" s="1013"/>
      <c r="G12" s="1013"/>
      <c r="H12" s="1013"/>
      <c r="I12" s="1013"/>
      <c r="J12" s="1013"/>
      <c r="K12" s="1013"/>
      <c r="L12" s="1013"/>
      <c r="M12" s="1013"/>
      <c r="N12" s="1013"/>
      <c r="O12" s="294"/>
      <c r="P12" s="1007"/>
    </row>
    <row r="13" spans="1:16" ht="16.5">
      <c r="A13" s="1012">
        <v>8</v>
      </c>
      <c r="B13" s="18" t="s">
        <v>3387</v>
      </c>
      <c r="C13" s="1013"/>
      <c r="D13" s="1013"/>
      <c r="E13" s="1013"/>
      <c r="F13" s="1013"/>
      <c r="G13" s="1013"/>
      <c r="H13" s="1013"/>
      <c r="I13" s="1013"/>
      <c r="J13" s="1013"/>
      <c r="K13" s="1013"/>
      <c r="L13" s="1013"/>
      <c r="M13" s="1013"/>
      <c r="N13" s="1013"/>
      <c r="O13" s="294"/>
      <c r="P13" s="1007"/>
    </row>
    <row r="14" spans="1:16" ht="16.5">
      <c r="A14" s="1012">
        <v>9</v>
      </c>
      <c r="B14" s="18" t="s">
        <v>3388</v>
      </c>
      <c r="C14" s="1013"/>
      <c r="D14" s="1013"/>
      <c r="E14" s="1013"/>
      <c r="F14" s="1013"/>
      <c r="G14" s="1013"/>
      <c r="H14" s="1013"/>
      <c r="I14" s="1013"/>
      <c r="J14" s="1013"/>
      <c r="K14" s="1013"/>
      <c r="L14" s="1013"/>
      <c r="M14" s="1013"/>
      <c r="N14" s="1013"/>
      <c r="O14" s="294"/>
      <c r="P14" s="1007"/>
    </row>
    <row r="15" spans="1:16" ht="16.5">
      <c r="A15" s="1012">
        <v>10</v>
      </c>
      <c r="B15" s="18" t="s">
        <v>3389</v>
      </c>
      <c r="C15" s="1013"/>
      <c r="D15" s="1013"/>
      <c r="E15" s="1013"/>
      <c r="F15" s="1013"/>
      <c r="G15" s="1013"/>
      <c r="H15" s="1013"/>
      <c r="I15" s="1013"/>
      <c r="J15" s="1013"/>
      <c r="K15" s="1013"/>
      <c r="L15" s="1013"/>
      <c r="M15" s="1013"/>
      <c r="N15" s="1013"/>
      <c r="O15" s="294"/>
      <c r="P15" s="1007"/>
    </row>
    <row r="16" spans="1:16" ht="16.5">
      <c r="A16" s="1012">
        <v>11</v>
      </c>
      <c r="B16" s="18" t="s">
        <v>3390</v>
      </c>
      <c r="C16" s="1013"/>
      <c r="D16" s="1013"/>
      <c r="E16" s="1013"/>
      <c r="F16" s="1013"/>
      <c r="G16" s="1013"/>
      <c r="H16" s="1013"/>
      <c r="I16" s="1013"/>
      <c r="J16" s="1013"/>
      <c r="K16" s="1013"/>
      <c r="L16" s="1013"/>
      <c r="M16" s="1013"/>
      <c r="N16" s="1013"/>
      <c r="O16" s="294"/>
      <c r="P16" s="1007"/>
    </row>
    <row r="17" spans="1:16" ht="16.5">
      <c r="A17" s="1012">
        <v>12</v>
      </c>
      <c r="B17" s="18" t="s">
        <v>3391</v>
      </c>
      <c r="C17" s="1013"/>
      <c r="D17" s="1013"/>
      <c r="E17" s="1013"/>
      <c r="F17" s="1013"/>
      <c r="G17" s="1013"/>
      <c r="H17" s="1013"/>
      <c r="I17" s="1013"/>
      <c r="J17" s="1013"/>
      <c r="K17" s="1013"/>
      <c r="L17" s="1013"/>
      <c r="M17" s="1013"/>
      <c r="N17" s="1013"/>
      <c r="O17" s="294"/>
      <c r="P17" s="1007"/>
    </row>
    <row r="18" spans="1:16" ht="16.5">
      <c r="A18" s="1012">
        <v>13</v>
      </c>
      <c r="B18" s="18" t="s">
        <v>3392</v>
      </c>
      <c r="C18" s="1013"/>
      <c r="D18" s="1013"/>
      <c r="E18" s="1013"/>
      <c r="F18" s="1013"/>
      <c r="G18" s="1014"/>
      <c r="H18" s="1014"/>
      <c r="I18" s="1014"/>
      <c r="J18" s="1014"/>
      <c r="K18" s="1013"/>
      <c r="L18" s="1013"/>
      <c r="M18" s="1013"/>
      <c r="N18" s="1013"/>
      <c r="O18" s="294"/>
      <c r="P18" s="1007"/>
    </row>
    <row r="19" spans="1:16" ht="16.5">
      <c r="A19" s="1012">
        <v>14</v>
      </c>
      <c r="B19" s="18" t="s">
        <v>1874</v>
      </c>
      <c r="C19" s="1013"/>
      <c r="D19" s="1013"/>
      <c r="E19" s="1013"/>
      <c r="F19" s="1013"/>
      <c r="G19" s="1013"/>
      <c r="H19" s="1013"/>
      <c r="I19" s="1013"/>
      <c r="J19" s="1013"/>
      <c r="K19" s="1013"/>
      <c r="L19" s="1013"/>
      <c r="M19" s="1013"/>
      <c r="N19" s="1013"/>
      <c r="O19" s="294"/>
      <c r="P19" s="1007"/>
    </row>
    <row r="20" spans="1:16" s="308" customFormat="1" ht="16.5">
      <c r="A20" s="1015" t="s">
        <v>720</v>
      </c>
      <c r="B20" s="18" t="s">
        <v>1875</v>
      </c>
      <c r="C20" s="1013"/>
      <c r="D20" s="1013"/>
      <c r="E20" s="1013"/>
      <c r="F20" s="1013"/>
      <c r="G20" s="1014"/>
      <c r="H20" s="1014"/>
      <c r="I20" s="1014"/>
      <c r="J20" s="1014"/>
      <c r="K20" s="1013"/>
      <c r="L20" s="1013"/>
      <c r="M20" s="1013"/>
      <c r="N20" s="1013"/>
      <c r="O20" s="294"/>
      <c r="P20" s="1016"/>
    </row>
    <row r="21" spans="1:16" s="308" customFormat="1" ht="33">
      <c r="A21" s="1015" t="s">
        <v>721</v>
      </c>
      <c r="B21" s="18" t="s">
        <v>1876</v>
      </c>
      <c r="C21" s="1013"/>
      <c r="D21" s="1013"/>
      <c r="E21" s="1013"/>
      <c r="F21" s="1013"/>
      <c r="G21" s="1014"/>
      <c r="H21" s="1014"/>
      <c r="I21" s="1014"/>
      <c r="J21" s="1014"/>
      <c r="K21" s="1013"/>
      <c r="L21" s="1013"/>
      <c r="M21" s="1013"/>
      <c r="N21" s="1013"/>
      <c r="O21" s="294"/>
      <c r="P21" s="1016"/>
    </row>
    <row r="22" spans="1:16" s="308" customFormat="1" ht="16.5">
      <c r="A22" s="1015" t="s">
        <v>722</v>
      </c>
      <c r="B22" s="1253" t="s">
        <v>4092</v>
      </c>
      <c r="C22" s="1013"/>
      <c r="D22" s="1013"/>
      <c r="E22" s="1013"/>
      <c r="F22" s="1013"/>
      <c r="G22" s="1014"/>
      <c r="H22" s="1014"/>
      <c r="I22" s="1014"/>
      <c r="J22" s="1014"/>
      <c r="K22" s="1013"/>
      <c r="L22" s="1013"/>
      <c r="M22" s="1013"/>
      <c r="N22" s="1013"/>
      <c r="O22" s="294"/>
      <c r="P22" s="1016"/>
    </row>
    <row r="23" spans="1:16" ht="16.5">
      <c r="A23" s="1015" t="s">
        <v>4093</v>
      </c>
      <c r="B23" s="19" t="s">
        <v>4099</v>
      </c>
      <c r="C23" s="1013"/>
      <c r="D23" s="1013"/>
      <c r="E23" s="1013"/>
      <c r="F23" s="1013"/>
      <c r="G23" s="1014"/>
      <c r="H23" s="1014"/>
      <c r="I23" s="1014"/>
      <c r="J23" s="1014"/>
      <c r="K23" s="1013"/>
      <c r="L23" s="1013"/>
      <c r="M23" s="1013"/>
      <c r="N23" s="1013"/>
      <c r="O23" s="294"/>
      <c r="P23" s="1016"/>
    </row>
    <row r="24" spans="1:16" ht="16.5">
      <c r="A24" s="1012">
        <v>16</v>
      </c>
      <c r="B24" s="19" t="s">
        <v>1877</v>
      </c>
      <c r="C24" s="1013"/>
      <c r="D24" s="1013"/>
      <c r="E24" s="1013"/>
      <c r="F24" s="1013"/>
      <c r="G24" s="1013"/>
      <c r="H24" s="1013"/>
      <c r="I24" s="1013"/>
      <c r="J24" s="1013"/>
      <c r="K24" s="1013"/>
      <c r="L24" s="1013"/>
      <c r="M24" s="1013"/>
      <c r="N24" s="1013"/>
      <c r="O24" s="294"/>
      <c r="P24" s="1007"/>
    </row>
    <row r="25" spans="1:16" ht="16.5">
      <c r="A25" s="1012">
        <f t="shared" ref="A25:A33" si="0">A24+1</f>
        <v>17</v>
      </c>
      <c r="B25" s="19" t="s">
        <v>1878</v>
      </c>
      <c r="C25" s="1014"/>
      <c r="D25" s="1014"/>
      <c r="E25" s="1014"/>
      <c r="F25" s="1014"/>
      <c r="G25" s="1013"/>
      <c r="H25" s="1013"/>
      <c r="I25" s="1013"/>
      <c r="J25" s="1013"/>
      <c r="K25" s="1013"/>
      <c r="L25" s="1013"/>
      <c r="M25" s="1013"/>
      <c r="N25" s="1013"/>
      <c r="O25" s="294"/>
      <c r="P25" s="1007"/>
    </row>
    <row r="26" spans="1:16" ht="16.5">
      <c r="A26" s="1012">
        <f t="shared" si="0"/>
        <v>18</v>
      </c>
      <c r="B26" s="19" t="s">
        <v>1879</v>
      </c>
      <c r="C26" s="1014"/>
      <c r="D26" s="1014"/>
      <c r="E26" s="1014"/>
      <c r="F26" s="1014"/>
      <c r="G26" s="1013"/>
      <c r="H26" s="1013"/>
      <c r="I26" s="1013"/>
      <c r="J26" s="1013"/>
      <c r="K26" s="1013"/>
      <c r="L26" s="1013"/>
      <c r="M26" s="1013"/>
      <c r="N26" s="1013"/>
      <c r="O26" s="294"/>
      <c r="P26" s="1007"/>
    </row>
    <row r="27" spans="1:16" ht="16.5">
      <c r="A27" s="1017" t="s">
        <v>662</v>
      </c>
      <c r="B27" s="19" t="s">
        <v>1880</v>
      </c>
      <c r="C27" s="1014"/>
      <c r="D27" s="1014"/>
      <c r="E27" s="1014"/>
      <c r="F27" s="1014"/>
      <c r="G27" s="1013"/>
      <c r="H27" s="1013"/>
      <c r="I27" s="1013"/>
      <c r="J27" s="1013"/>
      <c r="K27" s="1013"/>
      <c r="L27" s="1013"/>
      <c r="M27" s="1013"/>
      <c r="N27" s="1013"/>
      <c r="O27" s="294"/>
      <c r="P27" s="1007"/>
    </row>
    <row r="28" spans="1:16" ht="16.5">
      <c r="A28" s="1017" t="s">
        <v>663</v>
      </c>
      <c r="B28" s="19" t="s">
        <v>1881</v>
      </c>
      <c r="C28" s="1014"/>
      <c r="D28" s="1014"/>
      <c r="E28" s="1014"/>
      <c r="F28" s="1014"/>
      <c r="G28" s="1013"/>
      <c r="H28" s="1013"/>
      <c r="I28" s="1013"/>
      <c r="J28" s="1013"/>
      <c r="K28" s="1013"/>
      <c r="L28" s="1013"/>
      <c r="M28" s="1013"/>
      <c r="N28" s="1013"/>
      <c r="O28" s="294"/>
      <c r="P28" s="1007"/>
    </row>
    <row r="29" spans="1:16" ht="16.5">
      <c r="A29" s="1017" t="s">
        <v>664</v>
      </c>
      <c r="B29" s="19" t="s">
        <v>1882</v>
      </c>
      <c r="C29" s="1014"/>
      <c r="D29" s="1014"/>
      <c r="E29" s="1014"/>
      <c r="F29" s="1014"/>
      <c r="G29" s="1013"/>
      <c r="H29" s="1013"/>
      <c r="I29" s="1013"/>
      <c r="J29" s="1013"/>
      <c r="K29" s="1013"/>
      <c r="L29" s="1013"/>
      <c r="M29" s="1013"/>
      <c r="N29" s="1013"/>
      <c r="O29" s="294"/>
      <c r="P29" s="1007"/>
    </row>
    <row r="30" spans="1:16" ht="16.5">
      <c r="A30" s="1012">
        <v>20</v>
      </c>
      <c r="B30" s="19" t="s">
        <v>1883</v>
      </c>
      <c r="C30" s="1014"/>
      <c r="D30" s="1014"/>
      <c r="E30" s="1014"/>
      <c r="F30" s="1014"/>
      <c r="G30" s="1013"/>
      <c r="H30" s="1013"/>
      <c r="I30" s="1013"/>
      <c r="J30" s="1013"/>
      <c r="K30" s="1013"/>
      <c r="L30" s="1013"/>
      <c r="M30" s="1013"/>
      <c r="N30" s="1013"/>
      <c r="O30" s="294"/>
      <c r="P30" s="1007"/>
    </row>
    <row r="31" spans="1:16" ht="16.5">
      <c r="A31" s="1012">
        <f t="shared" si="0"/>
        <v>21</v>
      </c>
      <c r="B31" s="19" t="s">
        <v>1884</v>
      </c>
      <c r="C31" s="1014"/>
      <c r="D31" s="1014"/>
      <c r="E31" s="1014"/>
      <c r="F31" s="1014"/>
      <c r="G31" s="1013"/>
      <c r="H31" s="1013"/>
      <c r="I31" s="1013"/>
      <c r="J31" s="1013"/>
      <c r="K31" s="1013"/>
      <c r="L31" s="1013"/>
      <c r="M31" s="1013"/>
      <c r="N31" s="1013"/>
      <c r="O31" s="294"/>
      <c r="P31" s="1007"/>
    </row>
    <row r="32" spans="1:16" ht="16.5">
      <c r="A32" s="1012">
        <f t="shared" si="0"/>
        <v>22</v>
      </c>
      <c r="B32" s="19" t="s">
        <v>1885</v>
      </c>
      <c r="C32" s="1013"/>
      <c r="D32" s="1013"/>
      <c r="E32" s="1013"/>
      <c r="F32" s="1013"/>
      <c r="G32" s="1013"/>
      <c r="H32" s="1013"/>
      <c r="I32" s="1013"/>
      <c r="J32" s="1013"/>
      <c r="K32" s="1013"/>
      <c r="L32" s="1013"/>
      <c r="M32" s="1013"/>
      <c r="N32" s="1013"/>
      <c r="O32" s="294"/>
      <c r="P32" s="1007"/>
    </row>
    <row r="33" spans="1:16" ht="16.5">
      <c r="A33" s="1012">
        <f t="shared" si="0"/>
        <v>23</v>
      </c>
      <c r="B33" s="18" t="s">
        <v>1886</v>
      </c>
      <c r="C33" s="1013"/>
      <c r="D33" s="1013"/>
      <c r="E33" s="1013"/>
      <c r="F33" s="1013"/>
      <c r="G33" s="1013"/>
      <c r="H33" s="1013"/>
      <c r="I33" s="1013"/>
      <c r="J33" s="1013"/>
      <c r="K33" s="1013"/>
      <c r="L33" s="1013"/>
      <c r="M33" s="1013"/>
      <c r="N33" s="1013"/>
      <c r="O33" s="294"/>
      <c r="P33" s="1007"/>
    </row>
    <row r="34" spans="1:16">
      <c r="A34" s="1018"/>
      <c r="B34" s="278"/>
      <c r="C34" s="278"/>
      <c r="D34" s="278"/>
      <c r="E34" s="278"/>
      <c r="F34" s="278"/>
      <c r="G34" s="278"/>
      <c r="H34" s="278"/>
      <c r="I34" s="278"/>
      <c r="J34" s="278"/>
      <c r="K34" s="278"/>
      <c r="L34" s="278"/>
      <c r="M34" s="278"/>
      <c r="N34" s="278"/>
      <c r="O34" s="278"/>
      <c r="P34" s="1007"/>
    </row>
    <row r="35" spans="1:16" ht="49.5">
      <c r="A35" s="3155" t="s">
        <v>3125</v>
      </c>
      <c r="B35" s="40" t="s">
        <v>3374</v>
      </c>
      <c r="C35" s="40" t="s">
        <v>3378</v>
      </c>
      <c r="D35" s="40" t="s">
        <v>3379</v>
      </c>
      <c r="E35" s="40" t="s">
        <v>3380</v>
      </c>
      <c r="F35" s="40" t="s">
        <v>3381</v>
      </c>
      <c r="G35" s="40" t="s">
        <v>3393</v>
      </c>
      <c r="H35" s="278"/>
      <c r="I35" s="278"/>
      <c r="J35" s="278"/>
      <c r="K35" s="278"/>
      <c r="L35" s="278"/>
      <c r="M35" s="278"/>
      <c r="N35" s="278"/>
      <c r="O35" s="278"/>
      <c r="P35" s="1007"/>
    </row>
    <row r="36" spans="1:16">
      <c r="A36" s="3155"/>
      <c r="B36" s="1011" t="s">
        <v>665</v>
      </c>
      <c r="C36" s="1011" t="s">
        <v>666</v>
      </c>
      <c r="D36" s="1011" t="s">
        <v>422</v>
      </c>
      <c r="E36" s="1011" t="s">
        <v>426</v>
      </c>
      <c r="F36" s="1011" t="s">
        <v>427</v>
      </c>
      <c r="G36" s="1011" t="s">
        <v>667</v>
      </c>
      <c r="H36" s="1007"/>
      <c r="I36" s="1007"/>
      <c r="J36" s="1007"/>
      <c r="K36" s="1007"/>
      <c r="L36" s="1007"/>
      <c r="M36" s="1007"/>
      <c r="N36" s="1007"/>
      <c r="O36" s="1007"/>
      <c r="P36" s="1007"/>
    </row>
    <row r="37" spans="1:16" ht="16.5">
      <c r="A37" s="1012">
        <v>24</v>
      </c>
      <c r="B37" s="18" t="s">
        <v>1894</v>
      </c>
      <c r="C37" s="1013"/>
      <c r="D37" s="1013"/>
      <c r="E37" s="1013"/>
      <c r="F37" s="1013"/>
      <c r="G37" s="1013"/>
    </row>
    <row r="38" spans="1:16" ht="16.5">
      <c r="A38" s="1012">
        <v>25</v>
      </c>
      <c r="B38" s="20" t="s">
        <v>1895</v>
      </c>
      <c r="C38" s="1013"/>
      <c r="D38" s="1013"/>
      <c r="E38" s="1013"/>
      <c r="F38" s="1013"/>
      <c r="G38" s="1013"/>
    </row>
    <row r="39" spans="1:16" ht="16.5">
      <c r="A39" s="1012">
        <v>26</v>
      </c>
      <c r="B39" s="21" t="s">
        <v>1887</v>
      </c>
      <c r="C39" s="1013"/>
      <c r="D39" s="1013"/>
      <c r="E39" s="1013"/>
      <c r="F39" s="1013"/>
      <c r="G39" s="1013"/>
    </row>
    <row r="40" spans="1:16" ht="16.5">
      <c r="A40" s="1012">
        <v>27</v>
      </c>
      <c r="B40" s="21" t="s">
        <v>1888</v>
      </c>
      <c r="C40" s="1013"/>
      <c r="D40" s="1013"/>
      <c r="E40" s="1013"/>
      <c r="F40" s="1013"/>
      <c r="G40" s="1014"/>
    </row>
    <row r="41" spans="1:16" ht="16.5">
      <c r="A41" s="1012">
        <v>28</v>
      </c>
      <c r="B41" s="21" t="s">
        <v>3391</v>
      </c>
      <c r="C41" s="1013"/>
      <c r="D41" s="1013"/>
      <c r="E41" s="1013"/>
      <c r="F41" s="1013"/>
      <c r="G41" s="1013"/>
    </row>
    <row r="42" spans="1:16" ht="16.5">
      <c r="A42" s="1012">
        <v>29</v>
      </c>
      <c r="B42" s="21" t="s">
        <v>1889</v>
      </c>
      <c r="C42" s="1013"/>
      <c r="D42" s="1013"/>
      <c r="E42" s="1013"/>
      <c r="F42" s="1013"/>
      <c r="G42" s="1014"/>
    </row>
    <row r="43" spans="1:16" ht="16.5">
      <c r="A43" s="1012">
        <v>30</v>
      </c>
      <c r="B43" s="21" t="s">
        <v>1890</v>
      </c>
      <c r="C43" s="1013"/>
      <c r="D43" s="1013"/>
      <c r="E43" s="1013"/>
      <c r="F43" s="1013"/>
      <c r="G43" s="1014"/>
    </row>
    <row r="44" spans="1:16" ht="16.5">
      <c r="A44" s="1012">
        <v>31</v>
      </c>
      <c r="B44" s="21" t="s">
        <v>1891</v>
      </c>
      <c r="C44" s="1013"/>
      <c r="D44" s="1013"/>
      <c r="E44" s="1013"/>
      <c r="F44" s="1013"/>
      <c r="G44" s="1014"/>
    </row>
    <row r="45" spans="1:16" ht="16.5">
      <c r="A45" s="1012">
        <v>32</v>
      </c>
      <c r="B45" s="21" t="s">
        <v>1892</v>
      </c>
      <c r="C45" s="1013"/>
      <c r="D45" s="1013"/>
      <c r="E45" s="1013"/>
      <c r="F45" s="1013"/>
      <c r="G45" s="1014"/>
    </row>
    <row r="46" spans="1:16" ht="16.5">
      <c r="A46" s="1012">
        <v>33</v>
      </c>
      <c r="B46" s="20" t="s">
        <v>3394</v>
      </c>
      <c r="C46" s="1013"/>
      <c r="D46" s="1013"/>
      <c r="E46" s="1013"/>
      <c r="F46" s="1013"/>
      <c r="G46" s="1013"/>
    </row>
    <row r="47" spans="1:16" ht="16.5">
      <c r="A47" s="1012">
        <v>34</v>
      </c>
      <c r="B47" s="21" t="s">
        <v>3389</v>
      </c>
      <c r="C47" s="1013"/>
      <c r="D47" s="1013"/>
      <c r="E47" s="1013"/>
      <c r="F47" s="1013"/>
      <c r="G47" s="1013"/>
    </row>
    <row r="48" spans="1:16" ht="16.5">
      <c r="A48" s="1012">
        <v>35</v>
      </c>
      <c r="B48" s="21" t="s">
        <v>1888</v>
      </c>
      <c r="C48" s="1013"/>
      <c r="D48" s="1013"/>
      <c r="E48" s="1013"/>
      <c r="F48" s="1013"/>
      <c r="G48" s="1014"/>
    </row>
    <row r="49" spans="1:7" ht="16.5">
      <c r="A49" s="1012">
        <v>36</v>
      </c>
      <c r="B49" s="21" t="s">
        <v>3391</v>
      </c>
      <c r="C49" s="1013"/>
      <c r="D49" s="1013"/>
      <c r="E49" s="1013"/>
      <c r="F49" s="1013"/>
      <c r="G49" s="1013"/>
    </row>
    <row r="50" spans="1:7" ht="16.5">
      <c r="A50" s="1012">
        <v>37</v>
      </c>
      <c r="B50" s="21" t="s">
        <v>1889</v>
      </c>
      <c r="C50" s="1013"/>
      <c r="D50" s="1013"/>
      <c r="E50" s="1013"/>
      <c r="F50" s="1013"/>
      <c r="G50" s="1014"/>
    </row>
    <row r="51" spans="1:7" ht="16.5">
      <c r="A51" s="1012">
        <v>38</v>
      </c>
      <c r="B51" s="21" t="s">
        <v>1890</v>
      </c>
      <c r="C51" s="1013"/>
      <c r="D51" s="1013"/>
      <c r="E51" s="1013"/>
      <c r="F51" s="1013"/>
      <c r="G51" s="1014"/>
    </row>
    <row r="52" spans="1:7" ht="16.5">
      <c r="A52" s="1012">
        <v>39</v>
      </c>
      <c r="B52" s="21" t="s">
        <v>1891</v>
      </c>
      <c r="C52" s="1013"/>
      <c r="D52" s="1013"/>
      <c r="E52" s="1013"/>
      <c r="F52" s="1013"/>
      <c r="G52" s="1014"/>
    </row>
    <row r="53" spans="1:7" ht="16.5">
      <c r="A53" s="1012">
        <v>40</v>
      </c>
      <c r="B53" s="21" t="s">
        <v>1892</v>
      </c>
      <c r="C53" s="1013"/>
      <c r="D53" s="1013"/>
      <c r="E53" s="1013"/>
      <c r="F53" s="1013"/>
      <c r="G53" s="1014"/>
    </row>
    <row r="54" spans="1:7" ht="16.5">
      <c r="A54" s="1012">
        <v>41</v>
      </c>
      <c r="B54" s="18" t="s">
        <v>1896</v>
      </c>
      <c r="C54" s="1013"/>
      <c r="D54" s="1013"/>
      <c r="E54" s="1013"/>
      <c r="F54" s="1013"/>
      <c r="G54" s="1013"/>
    </row>
    <row r="55" spans="1:7" ht="16.5">
      <c r="A55" s="1012">
        <v>42</v>
      </c>
      <c r="B55" s="20" t="s">
        <v>1893</v>
      </c>
      <c r="C55" s="1013"/>
      <c r="D55" s="1013"/>
      <c r="E55" s="1013"/>
      <c r="F55" s="1013"/>
      <c r="G55" s="1013"/>
    </row>
    <row r="56" spans="1:7" ht="16.5">
      <c r="A56" s="1012">
        <v>43</v>
      </c>
      <c r="B56" s="21" t="s">
        <v>1887</v>
      </c>
      <c r="C56" s="1013"/>
      <c r="D56" s="1013"/>
      <c r="E56" s="1013"/>
      <c r="F56" s="1013"/>
      <c r="G56" s="1013"/>
    </row>
    <row r="57" spans="1:7" ht="16.5">
      <c r="A57" s="1012">
        <v>44</v>
      </c>
      <c r="B57" s="21" t="s">
        <v>1888</v>
      </c>
      <c r="C57" s="1013"/>
      <c r="D57" s="1013"/>
      <c r="E57" s="1013"/>
      <c r="F57" s="1013"/>
      <c r="G57" s="1014"/>
    </row>
    <row r="58" spans="1:7" ht="16.5">
      <c r="A58" s="1012">
        <v>45</v>
      </c>
      <c r="B58" s="21" t="s">
        <v>3391</v>
      </c>
      <c r="C58" s="1013"/>
      <c r="D58" s="1013"/>
      <c r="E58" s="1013"/>
      <c r="F58" s="1013"/>
      <c r="G58" s="1013"/>
    </row>
    <row r="59" spans="1:7" ht="16.5">
      <c r="A59" s="1012">
        <v>46</v>
      </c>
      <c r="B59" s="21" t="s">
        <v>1889</v>
      </c>
      <c r="C59" s="19"/>
      <c r="D59" s="19"/>
      <c r="E59" s="19"/>
      <c r="F59" s="19"/>
      <c r="G59" s="1014"/>
    </row>
    <row r="60" spans="1:7" ht="16.5">
      <c r="A60" s="1012">
        <v>47</v>
      </c>
      <c r="B60" s="21" t="s">
        <v>1890</v>
      </c>
      <c r="C60" s="1013"/>
      <c r="D60" s="1013"/>
      <c r="E60" s="1013"/>
      <c r="F60" s="1013"/>
      <c r="G60" s="1014"/>
    </row>
    <row r="61" spans="1:7" ht="16.5">
      <c r="A61" s="1012">
        <v>48</v>
      </c>
      <c r="B61" s="21" t="s">
        <v>1891</v>
      </c>
      <c r="C61" s="1013"/>
      <c r="D61" s="1013"/>
      <c r="E61" s="1013"/>
      <c r="F61" s="1013"/>
      <c r="G61" s="1014"/>
    </row>
    <row r="62" spans="1:7" ht="16.5">
      <c r="A62" s="1012">
        <v>49</v>
      </c>
      <c r="B62" s="21" t="s">
        <v>1892</v>
      </c>
      <c r="C62" s="1013"/>
      <c r="D62" s="1013"/>
      <c r="E62" s="1013"/>
      <c r="F62" s="1013"/>
      <c r="G62" s="1014"/>
    </row>
    <row r="63" spans="1:7" ht="16.5">
      <c r="A63" s="1012">
        <v>50</v>
      </c>
      <c r="B63" s="20" t="s">
        <v>3395</v>
      </c>
      <c r="C63" s="1019"/>
      <c r="D63" s="1019"/>
      <c r="E63" s="1019"/>
      <c r="F63" s="1019"/>
      <c r="G63" s="1019"/>
    </row>
    <row r="64" spans="1:7" ht="16.5">
      <c r="A64" s="1012">
        <v>51</v>
      </c>
      <c r="B64" s="21" t="s">
        <v>1887</v>
      </c>
      <c r="C64" s="1020"/>
      <c r="D64" s="1020"/>
      <c r="E64" s="1020"/>
      <c r="F64" s="1020"/>
      <c r="G64" s="1013"/>
    </row>
    <row r="65" spans="1:7" ht="16.5">
      <c r="A65" s="1012">
        <v>52</v>
      </c>
      <c r="B65" s="21" t="s">
        <v>1888</v>
      </c>
      <c r="C65" s="1020"/>
      <c r="D65" s="1020"/>
      <c r="E65" s="1020"/>
      <c r="F65" s="1020"/>
      <c r="G65" s="1014"/>
    </row>
    <row r="66" spans="1:7" ht="16.5">
      <c r="A66" s="1012">
        <v>53</v>
      </c>
      <c r="B66" s="21" t="s">
        <v>3391</v>
      </c>
      <c r="C66" s="1020"/>
      <c r="D66" s="1020"/>
      <c r="E66" s="1020"/>
      <c r="F66" s="1020"/>
      <c r="G66" s="1013"/>
    </row>
    <row r="67" spans="1:7" ht="16.5">
      <c r="A67" s="1012">
        <v>54</v>
      </c>
      <c r="B67" s="21" t="s">
        <v>1889</v>
      </c>
      <c r="C67" s="1020"/>
      <c r="D67" s="1020"/>
      <c r="E67" s="1020"/>
      <c r="F67" s="1020"/>
      <c r="G67" s="1014"/>
    </row>
    <row r="68" spans="1:7" ht="16.5">
      <c r="A68" s="1012">
        <v>55</v>
      </c>
      <c r="B68" s="21" t="s">
        <v>1890</v>
      </c>
      <c r="C68" s="1013"/>
      <c r="D68" s="1013"/>
      <c r="E68" s="1013"/>
      <c r="F68" s="1013"/>
      <c r="G68" s="1014"/>
    </row>
    <row r="69" spans="1:7" ht="16.5">
      <c r="A69" s="1012">
        <v>56</v>
      </c>
      <c r="B69" s="21" t="s">
        <v>1891</v>
      </c>
      <c r="C69" s="1013"/>
      <c r="D69" s="1013"/>
      <c r="E69" s="1013"/>
      <c r="F69" s="1013"/>
      <c r="G69" s="1014"/>
    </row>
    <row r="70" spans="1:7" ht="16.5">
      <c r="A70" s="1012">
        <v>57</v>
      </c>
      <c r="B70" s="21" t="s">
        <v>1892</v>
      </c>
      <c r="C70" s="1013"/>
      <c r="D70" s="1013"/>
      <c r="E70" s="1013"/>
      <c r="F70" s="1013"/>
      <c r="G70" s="1014"/>
    </row>
    <row r="71" spans="1:7">
      <c r="A71" s="308"/>
      <c r="B71" s="308"/>
      <c r="C71" s="308"/>
      <c r="D71" s="308"/>
      <c r="E71" s="308"/>
      <c r="F71" s="308"/>
      <c r="G71" s="308"/>
    </row>
    <row r="72" spans="1:7" ht="16.5">
      <c r="A72" s="288" t="s">
        <v>3396</v>
      </c>
      <c r="B72" s="308"/>
      <c r="C72" s="308"/>
      <c r="D72" s="308"/>
      <c r="E72" s="308"/>
      <c r="F72" s="308"/>
      <c r="G72" s="308"/>
    </row>
    <row r="73" spans="1:7" ht="16.5">
      <c r="A73" s="1021" t="s">
        <v>723</v>
      </c>
      <c r="B73" s="280" t="s">
        <v>3397</v>
      </c>
      <c r="C73" s="308"/>
      <c r="D73" s="308"/>
      <c r="E73" s="308"/>
      <c r="F73" s="308"/>
      <c r="G73" s="308"/>
    </row>
    <row r="74" spans="1:7" ht="16.5">
      <c r="A74" s="1021" t="s">
        <v>298</v>
      </c>
      <c r="B74" s="280" t="s">
        <v>3398</v>
      </c>
      <c r="C74" s="308"/>
      <c r="D74" s="308"/>
      <c r="E74" s="308"/>
      <c r="F74" s="308"/>
      <c r="G74" s="308"/>
    </row>
    <row r="75" spans="1:7" ht="16.5">
      <c r="A75" s="1021" t="s">
        <v>299</v>
      </c>
      <c r="B75" s="9" t="s">
        <v>3399</v>
      </c>
      <c r="C75" s="308"/>
      <c r="D75" s="308"/>
      <c r="E75" s="308"/>
      <c r="F75" s="308"/>
      <c r="G75" s="308"/>
    </row>
    <row r="76" spans="1:7" ht="16.5">
      <c r="A76" s="1021" t="s">
        <v>300</v>
      </c>
      <c r="B76" s="9" t="s">
        <v>3400</v>
      </c>
      <c r="C76" s="308"/>
      <c r="D76" s="308"/>
      <c r="E76" s="308"/>
      <c r="F76" s="308"/>
      <c r="G76" s="308"/>
    </row>
    <row r="77" spans="1:7" ht="16.5">
      <c r="A77" s="1021" t="s">
        <v>221</v>
      </c>
      <c r="B77" s="9" t="s">
        <v>3401</v>
      </c>
      <c r="C77" s="308"/>
      <c r="D77" s="308"/>
      <c r="E77" s="308"/>
      <c r="F77" s="308"/>
      <c r="G77" s="308"/>
    </row>
    <row r="78" spans="1:7" ht="16.5">
      <c r="A78" s="1021" t="s">
        <v>222</v>
      </c>
      <c r="B78" s="9" t="s">
        <v>3402</v>
      </c>
      <c r="C78" s="308"/>
      <c r="D78" s="308"/>
      <c r="E78" s="308"/>
      <c r="F78" s="308"/>
      <c r="G78" s="308"/>
    </row>
    <row r="79" spans="1:7" ht="16.5">
      <c r="A79" s="1021">
        <v>7</v>
      </c>
      <c r="B79" s="9" t="s">
        <v>3403</v>
      </c>
      <c r="C79" s="308"/>
      <c r="D79" s="308"/>
      <c r="E79" s="308"/>
      <c r="F79" s="308"/>
      <c r="G79" s="308"/>
    </row>
    <row r="80" spans="1:7" ht="16.5">
      <c r="A80" s="1021">
        <v>8</v>
      </c>
      <c r="B80" s="9" t="s">
        <v>3404</v>
      </c>
      <c r="C80" s="308"/>
      <c r="D80" s="308"/>
      <c r="E80" s="308"/>
      <c r="F80" s="308"/>
      <c r="G80" s="308"/>
    </row>
    <row r="81" spans="1:7" ht="16.5">
      <c r="A81" s="1021">
        <v>9</v>
      </c>
      <c r="B81" s="9" t="s">
        <v>3405</v>
      </c>
      <c r="C81" s="308"/>
      <c r="D81" s="308"/>
      <c r="E81" s="308"/>
      <c r="F81" s="308"/>
      <c r="G81" s="308"/>
    </row>
    <row r="82" spans="1:7" ht="16.5">
      <c r="A82" s="1021">
        <v>10</v>
      </c>
      <c r="B82" s="9" t="s">
        <v>3406</v>
      </c>
      <c r="C82" s="308"/>
      <c r="D82" s="308"/>
      <c r="E82" s="308"/>
      <c r="F82" s="308"/>
      <c r="G82" s="308"/>
    </row>
    <row r="83" spans="1:7" ht="16.5">
      <c r="A83" s="2811">
        <v>11</v>
      </c>
      <c r="B83" s="2776" t="s">
        <v>6106</v>
      </c>
    </row>
  </sheetData>
  <mergeCells count="4">
    <mergeCell ref="O3:O4"/>
    <mergeCell ref="A35:A36"/>
    <mergeCell ref="A3:A5"/>
    <mergeCell ref="B3:B4"/>
  </mergeCells>
  <phoneticPr fontId="8"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19">
    <tabColor rgb="FFFFFF00"/>
    <pageSetUpPr fitToPage="1"/>
  </sheetPr>
  <dimension ref="A1:AJ133"/>
  <sheetViews>
    <sheetView showGridLines="0" topLeftCell="A13" zoomScale="110" zoomScaleNormal="110" workbookViewId="0">
      <selection activeCell="A42" sqref="A42:B42"/>
    </sheetView>
  </sheetViews>
  <sheetFormatPr defaultRowHeight="0" customHeight="1" zeroHeight="1"/>
  <cols>
    <col min="1" max="1" width="6" style="1347" customWidth="1"/>
    <col min="2" max="2" width="4.5" style="1347" customWidth="1"/>
    <col min="3" max="3" width="28.875" style="1347" customWidth="1"/>
    <col min="4" max="4" width="5.375" style="1347" customWidth="1"/>
    <col min="5" max="5" width="10.625" style="1347" customWidth="1"/>
    <col min="6" max="7" width="4.875" style="1347" customWidth="1"/>
    <col min="8" max="8" width="11.5" style="1347" customWidth="1"/>
    <col min="9" max="10" width="10.625" style="1347" customWidth="1"/>
    <col min="11" max="11" width="6.75" style="1347" customWidth="1"/>
    <col min="12" max="12" width="5.625" style="1347" customWidth="1"/>
    <col min="13" max="19" width="12.625" style="1347" customWidth="1"/>
    <col min="20" max="20" width="10.5" style="1347" customWidth="1"/>
    <col min="21" max="21" width="12.75" style="1347" customWidth="1"/>
    <col min="22" max="22" width="12.625" style="1347" customWidth="1"/>
    <col min="23" max="25" width="14.125" style="1347" customWidth="1"/>
    <col min="26" max="27" width="10.5" style="1348" customWidth="1"/>
    <col min="28" max="28" width="12.75" style="1348" customWidth="1"/>
    <col min="29" max="33" width="12.625" style="1348" customWidth="1"/>
    <col min="34" max="34" width="13.625" style="1348" customWidth="1"/>
    <col min="35" max="35" width="10.75" style="1347" customWidth="1"/>
    <col min="36" max="16384" width="9" style="1347"/>
  </cols>
  <sheetData>
    <row r="1" spans="1:36" ht="16.5">
      <c r="A1" s="1345" t="str">
        <f>+封面!A3&amp;" "&amp;封面!A2</f>
        <v xml:space="preserve">        保險股份有限公司(○○分公司) 年度(月、季、半年)報表</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row>
    <row r="2" spans="1:36" ht="14.25">
      <c r="A2" s="1346" t="s">
        <v>4292</v>
      </c>
      <c r="B2" s="1346"/>
      <c r="C2" s="1346"/>
      <c r="D2" s="1346"/>
      <c r="E2" s="1346"/>
      <c r="F2" s="1346"/>
      <c r="G2" s="1346"/>
      <c r="H2" s="1346"/>
      <c r="I2" s="1346"/>
      <c r="J2" s="1346"/>
      <c r="K2" s="1346"/>
      <c r="L2" s="1346"/>
      <c r="M2" s="1346"/>
      <c r="N2" s="1346"/>
      <c r="O2" s="1346"/>
      <c r="P2" s="1346"/>
      <c r="Q2" s="1346"/>
      <c r="R2" s="1346"/>
      <c r="S2" s="1346"/>
      <c r="T2" s="1346" t="s">
        <v>4293</v>
      </c>
      <c r="U2" s="1346"/>
      <c r="V2" s="1346"/>
      <c r="W2" s="1346"/>
      <c r="X2" s="1346"/>
      <c r="Y2" s="1346"/>
      <c r="Z2" s="1346"/>
      <c r="AA2" s="1346"/>
      <c r="AB2" s="1346"/>
      <c r="AE2" s="1346"/>
      <c r="AF2" s="1346"/>
      <c r="AG2" s="1346"/>
      <c r="AH2" s="1346"/>
    </row>
    <row r="3" spans="1:36" ht="13.9" customHeight="1">
      <c r="A3" s="3205" t="s">
        <v>4294</v>
      </c>
      <c r="B3" s="3195" t="s">
        <v>4295</v>
      </c>
      <c r="C3" s="3206" t="s">
        <v>4296</v>
      </c>
      <c r="D3" s="3196" t="s">
        <v>4297</v>
      </c>
      <c r="E3" s="3205" t="s">
        <v>4298</v>
      </c>
      <c r="F3" s="3195" t="s">
        <v>4299</v>
      </c>
      <c r="G3" s="3195" t="s">
        <v>4300</v>
      </c>
      <c r="H3" s="3195" t="s">
        <v>4301</v>
      </c>
      <c r="I3" s="3195" t="s">
        <v>4302</v>
      </c>
      <c r="J3" s="3195"/>
      <c r="K3" s="3195"/>
      <c r="L3" s="3195" t="s">
        <v>4303</v>
      </c>
      <c r="M3" s="3195" t="s">
        <v>4304</v>
      </c>
      <c r="N3" s="3195" t="s">
        <v>4305</v>
      </c>
      <c r="O3" s="3196" t="s">
        <v>4306</v>
      </c>
      <c r="P3" s="3196" t="s">
        <v>4307</v>
      </c>
      <c r="Q3" s="3195" t="s">
        <v>4308</v>
      </c>
      <c r="R3" s="3197" t="s">
        <v>4309</v>
      </c>
      <c r="S3" s="3199"/>
      <c r="T3" s="3195" t="s">
        <v>4310</v>
      </c>
      <c r="U3" s="3196" t="s">
        <v>4311</v>
      </c>
      <c r="V3" s="3196" t="s">
        <v>4312</v>
      </c>
      <c r="W3" s="3197" t="s">
        <v>4313</v>
      </c>
      <c r="X3" s="3198"/>
      <c r="Y3" s="3199"/>
      <c r="Z3" s="3197" t="s">
        <v>4314</v>
      </c>
      <c r="AA3" s="3198"/>
      <c r="AB3" s="3199"/>
      <c r="AC3" s="3202" t="s">
        <v>4315</v>
      </c>
      <c r="AD3" s="3197" t="s">
        <v>4316</v>
      </c>
      <c r="AE3" s="3198"/>
      <c r="AF3" s="3199"/>
      <c r="AG3" s="3202" t="s">
        <v>4317</v>
      </c>
      <c r="AH3" s="3202" t="s">
        <v>4318</v>
      </c>
      <c r="AI3" s="3200" t="s">
        <v>2033</v>
      </c>
      <c r="AJ3" s="3195" t="s">
        <v>4319</v>
      </c>
    </row>
    <row r="4" spans="1:36" ht="39.75" customHeight="1">
      <c r="A4" s="3205"/>
      <c r="B4" s="3196"/>
      <c r="C4" s="3207"/>
      <c r="D4" s="3204"/>
      <c r="E4" s="3202"/>
      <c r="F4" s="3196"/>
      <c r="G4" s="3196"/>
      <c r="H4" s="3196" t="s">
        <v>4320</v>
      </c>
      <c r="I4" s="1349" t="s">
        <v>4321</v>
      </c>
      <c r="J4" s="1349" t="s">
        <v>4322</v>
      </c>
      <c r="K4" s="1349" t="s">
        <v>4323</v>
      </c>
      <c r="L4" s="3196"/>
      <c r="M4" s="3196"/>
      <c r="N4" s="3196"/>
      <c r="O4" s="3204"/>
      <c r="P4" s="3204"/>
      <c r="Q4" s="3196"/>
      <c r="R4" s="1349" t="s">
        <v>4324</v>
      </c>
      <c r="S4" s="1349" t="s">
        <v>4325</v>
      </c>
      <c r="T4" s="3196"/>
      <c r="U4" s="3204"/>
      <c r="V4" s="3204"/>
      <c r="W4" s="1350" t="s">
        <v>4321</v>
      </c>
      <c r="X4" s="1351" t="s">
        <v>4322</v>
      </c>
      <c r="Y4" s="1351" t="s">
        <v>4326</v>
      </c>
      <c r="Z4" s="1350" t="s">
        <v>4321</v>
      </c>
      <c r="AA4" s="1351" t="s">
        <v>4322</v>
      </c>
      <c r="AB4" s="1351" t="s">
        <v>4326</v>
      </c>
      <c r="AC4" s="3201"/>
      <c r="AD4" s="1350" t="s">
        <v>4321</v>
      </c>
      <c r="AE4" s="1351" t="s">
        <v>4322</v>
      </c>
      <c r="AF4" s="1351" t="s">
        <v>4326</v>
      </c>
      <c r="AG4" s="3208"/>
      <c r="AH4" s="3201"/>
      <c r="AI4" s="3201"/>
      <c r="AJ4" s="3196"/>
    </row>
    <row r="5" spans="1:36" ht="27">
      <c r="A5" s="3205"/>
      <c r="B5" s="1352" t="s">
        <v>424</v>
      </c>
      <c r="C5" s="1352" t="s">
        <v>425</v>
      </c>
      <c r="D5" s="1352" t="s">
        <v>171</v>
      </c>
      <c r="E5" s="1352" t="s">
        <v>172</v>
      </c>
      <c r="F5" s="1352" t="s">
        <v>173</v>
      </c>
      <c r="G5" s="1352" t="s">
        <v>174</v>
      </c>
      <c r="H5" s="1352" t="s">
        <v>175</v>
      </c>
      <c r="I5" s="1352" t="s">
        <v>176</v>
      </c>
      <c r="J5" s="1352" t="s">
        <v>177</v>
      </c>
      <c r="K5" s="1352" t="s">
        <v>178</v>
      </c>
      <c r="L5" s="1352" t="s">
        <v>179</v>
      </c>
      <c r="M5" s="1352" t="s">
        <v>180</v>
      </c>
      <c r="N5" s="1352" t="s">
        <v>418</v>
      </c>
      <c r="O5" s="1352" t="s">
        <v>419</v>
      </c>
      <c r="P5" s="1352" t="s">
        <v>420</v>
      </c>
      <c r="Q5" s="1352" t="s">
        <v>421</v>
      </c>
      <c r="R5" s="1352" t="s">
        <v>422</v>
      </c>
      <c r="S5" s="1352" t="s">
        <v>79</v>
      </c>
      <c r="T5" s="1352" t="s">
        <v>80</v>
      </c>
      <c r="U5" s="1352" t="s">
        <v>81</v>
      </c>
      <c r="V5" s="1352" t="s">
        <v>82</v>
      </c>
      <c r="W5" s="1352" t="s">
        <v>83</v>
      </c>
      <c r="X5" s="1352" t="s">
        <v>84</v>
      </c>
      <c r="Y5" s="1352" t="s">
        <v>144</v>
      </c>
      <c r="Z5" s="1352" t="s">
        <v>301</v>
      </c>
      <c r="AA5" s="1352" t="s">
        <v>302</v>
      </c>
      <c r="AB5" s="1352" t="s">
        <v>303</v>
      </c>
      <c r="AC5" s="1352" t="s">
        <v>304</v>
      </c>
      <c r="AD5" s="1352" t="s">
        <v>305</v>
      </c>
      <c r="AE5" s="1352" t="s">
        <v>236</v>
      </c>
      <c r="AF5" s="1352" t="s">
        <v>85</v>
      </c>
      <c r="AG5" s="1352" t="s">
        <v>86</v>
      </c>
      <c r="AH5" s="1352" t="s">
        <v>2</v>
      </c>
      <c r="AI5" s="1352" t="s">
        <v>87</v>
      </c>
      <c r="AJ5" s="1352" t="s">
        <v>88</v>
      </c>
    </row>
    <row r="6" spans="1:36" ht="13.5">
      <c r="A6" s="1353" t="s">
        <v>235</v>
      </c>
      <c r="B6" s="1354"/>
      <c r="C6" s="1355"/>
      <c r="D6" s="1355"/>
      <c r="E6" s="1354"/>
      <c r="F6" s="1354"/>
      <c r="G6" s="1356"/>
      <c r="H6" s="1354"/>
      <c r="I6" s="1357"/>
      <c r="J6" s="1354"/>
      <c r="K6" s="1354"/>
      <c r="L6" s="1354"/>
      <c r="M6" s="1358">
        <v>200</v>
      </c>
      <c r="N6" s="1358"/>
      <c r="O6" s="1358"/>
      <c r="P6" s="1358">
        <v>30</v>
      </c>
      <c r="Q6" s="1358">
        <v>230</v>
      </c>
      <c r="R6" s="1354">
        <v>50</v>
      </c>
      <c r="S6" s="1354">
        <v>6</v>
      </c>
      <c r="T6" s="1358">
        <f>Q6-R6-S6</f>
        <v>174</v>
      </c>
      <c r="U6" s="1358">
        <f>P6-S6</f>
        <v>24</v>
      </c>
      <c r="V6" s="1358">
        <f>T6-U6</f>
        <v>150</v>
      </c>
      <c r="W6" s="1357"/>
      <c r="X6" s="1354"/>
      <c r="Y6" s="1358"/>
      <c r="Z6" s="1358"/>
      <c r="AA6" s="1358"/>
      <c r="AB6" s="1358"/>
      <c r="AC6" s="1357"/>
      <c r="AD6" s="1357"/>
      <c r="AE6" s="1354"/>
      <c r="AF6" s="1358"/>
      <c r="AG6" s="1358">
        <v>0</v>
      </c>
      <c r="AH6" s="1359"/>
      <c r="AI6" s="1354"/>
      <c r="AJ6" s="1354"/>
    </row>
    <row r="7" spans="1:36" ht="13.5">
      <c r="A7" s="1353" t="s">
        <v>298</v>
      </c>
      <c r="B7" s="1354"/>
      <c r="C7" s="1355"/>
      <c r="D7" s="1355"/>
      <c r="E7" s="1354"/>
      <c r="F7" s="1354"/>
      <c r="G7" s="1354"/>
      <c r="H7" s="1354"/>
      <c r="I7" s="1357"/>
      <c r="J7" s="1354"/>
      <c r="K7" s="1354"/>
      <c r="L7" s="1354"/>
      <c r="M7" s="1358"/>
      <c r="N7" s="1358"/>
      <c r="O7" s="1358"/>
      <c r="P7" s="1358"/>
      <c r="Q7" s="1358"/>
      <c r="R7" s="1354"/>
      <c r="S7" s="1354"/>
      <c r="T7" s="1358"/>
      <c r="U7" s="1358"/>
      <c r="V7" s="1358"/>
      <c r="W7" s="1357"/>
      <c r="X7" s="1354"/>
      <c r="Y7" s="1358"/>
      <c r="Z7" s="1358"/>
      <c r="AA7" s="1358"/>
      <c r="AB7" s="1358"/>
      <c r="AC7" s="1357"/>
      <c r="AD7" s="1357"/>
      <c r="AE7" s="1354"/>
      <c r="AF7" s="1358"/>
      <c r="AG7" s="1358"/>
      <c r="AH7" s="1359"/>
      <c r="AI7" s="1354"/>
      <c r="AJ7" s="1354"/>
    </row>
    <row r="8" spans="1:36" ht="13.5">
      <c r="A8" s="1353" t="s">
        <v>299</v>
      </c>
      <c r="B8" s="1354"/>
      <c r="C8" s="1355"/>
      <c r="D8" s="1355"/>
      <c r="E8" s="1354"/>
      <c r="F8" s="1354"/>
      <c r="G8" s="1354"/>
      <c r="H8" s="1354"/>
      <c r="I8" s="1357"/>
      <c r="J8" s="1354"/>
      <c r="K8" s="1354"/>
      <c r="L8" s="1354"/>
      <c r="M8" s="1358"/>
      <c r="N8" s="1358"/>
      <c r="O8" s="1358"/>
      <c r="P8" s="1358"/>
      <c r="Q8" s="1358"/>
      <c r="R8" s="1354"/>
      <c r="S8" s="1354"/>
      <c r="T8" s="1358"/>
      <c r="U8" s="1358"/>
      <c r="V8" s="1358"/>
      <c r="W8" s="1357"/>
      <c r="X8" s="1354"/>
      <c r="Y8" s="1358"/>
      <c r="Z8" s="1358"/>
      <c r="AA8" s="1358"/>
      <c r="AB8" s="1358"/>
      <c r="AC8" s="1357"/>
      <c r="AD8" s="1357"/>
      <c r="AE8" s="1354"/>
      <c r="AF8" s="1358"/>
      <c r="AG8" s="1358"/>
      <c r="AH8" s="1359"/>
      <c r="AI8" s="1354"/>
      <c r="AJ8" s="1354"/>
    </row>
    <row r="9" spans="1:36" ht="13.5">
      <c r="A9" s="1353" t="s">
        <v>300</v>
      </c>
      <c r="B9" s="1354"/>
      <c r="C9" s="1355"/>
      <c r="D9" s="1355"/>
      <c r="E9" s="1354"/>
      <c r="F9" s="1354"/>
      <c r="G9" s="1354"/>
      <c r="H9" s="1354"/>
      <c r="I9" s="1357"/>
      <c r="J9" s="1354"/>
      <c r="K9" s="1354"/>
      <c r="L9" s="1354"/>
      <c r="M9" s="1358"/>
      <c r="N9" s="1358"/>
      <c r="O9" s="1358"/>
      <c r="P9" s="1358"/>
      <c r="Q9" s="1358"/>
      <c r="R9" s="1354"/>
      <c r="S9" s="1354"/>
      <c r="T9" s="1358"/>
      <c r="U9" s="1358"/>
      <c r="V9" s="1358"/>
      <c r="W9" s="1357"/>
      <c r="X9" s="1354"/>
      <c r="Y9" s="1358"/>
      <c r="Z9" s="1358"/>
      <c r="AA9" s="1358"/>
      <c r="AB9" s="1358"/>
      <c r="AC9" s="1357"/>
      <c r="AD9" s="1357"/>
      <c r="AE9" s="1354"/>
      <c r="AF9" s="1358"/>
      <c r="AG9" s="1358"/>
      <c r="AH9" s="1359"/>
      <c r="AI9" s="1354"/>
      <c r="AJ9" s="1354"/>
    </row>
    <row r="10" spans="1:36" ht="13.5">
      <c r="A10" s="1353" t="s">
        <v>221</v>
      </c>
      <c r="B10" s="1354"/>
      <c r="C10" s="1355"/>
      <c r="D10" s="1355"/>
      <c r="E10" s="1354"/>
      <c r="F10" s="1354"/>
      <c r="G10" s="1354"/>
      <c r="H10" s="1354"/>
      <c r="I10" s="1357"/>
      <c r="J10" s="1354"/>
      <c r="K10" s="1354"/>
      <c r="L10" s="1354"/>
      <c r="M10" s="1358"/>
      <c r="N10" s="1358"/>
      <c r="O10" s="1358"/>
      <c r="P10" s="1358"/>
      <c r="Q10" s="1358"/>
      <c r="R10" s="1354"/>
      <c r="S10" s="1354"/>
      <c r="T10" s="1358"/>
      <c r="U10" s="1358"/>
      <c r="V10" s="1358"/>
      <c r="W10" s="1357"/>
      <c r="X10" s="1354"/>
      <c r="Y10" s="1358"/>
      <c r="Z10" s="1358"/>
      <c r="AA10" s="1358"/>
      <c r="AB10" s="1358"/>
      <c r="AC10" s="1357"/>
      <c r="AD10" s="1357"/>
      <c r="AE10" s="1354"/>
      <c r="AF10" s="1358"/>
      <c r="AG10" s="1358"/>
      <c r="AH10" s="1359"/>
      <c r="AI10" s="1354"/>
      <c r="AJ10" s="1354"/>
    </row>
    <row r="11" spans="1:36" ht="13.5">
      <c r="A11" s="1353" t="s">
        <v>222</v>
      </c>
      <c r="B11" s="1354"/>
      <c r="C11" s="1355"/>
      <c r="D11" s="1355"/>
      <c r="E11" s="1354"/>
      <c r="F11" s="1354"/>
      <c r="G11" s="1354"/>
      <c r="H11" s="1354"/>
      <c r="I11" s="1357"/>
      <c r="J11" s="1354"/>
      <c r="K11" s="1354"/>
      <c r="L11" s="1354"/>
      <c r="M11" s="1358"/>
      <c r="N11" s="1358"/>
      <c r="O11" s="1358"/>
      <c r="P11" s="1358"/>
      <c r="Q11" s="1358"/>
      <c r="R11" s="1354"/>
      <c r="S11" s="1354"/>
      <c r="T11" s="1358"/>
      <c r="U11" s="1358"/>
      <c r="V11" s="1358"/>
      <c r="W11" s="1357"/>
      <c r="X11" s="1354"/>
      <c r="Y11" s="1358"/>
      <c r="Z11" s="1358"/>
      <c r="AA11" s="1358"/>
      <c r="AB11" s="1358"/>
      <c r="AC11" s="1357"/>
      <c r="AD11" s="1357"/>
      <c r="AE11" s="1354"/>
      <c r="AF11" s="1358"/>
      <c r="AG11" s="1358"/>
      <c r="AH11" s="1359"/>
      <c r="AI11" s="1354"/>
      <c r="AJ11" s="1354"/>
    </row>
    <row r="12" spans="1:36" ht="13.5">
      <c r="A12" s="1353" t="s">
        <v>223</v>
      </c>
      <c r="B12" s="1360"/>
      <c r="C12" s="1361"/>
      <c r="D12" s="1362"/>
      <c r="E12" s="1363"/>
      <c r="F12" s="1363"/>
      <c r="G12" s="1363"/>
      <c r="H12" s="1363"/>
      <c r="I12" s="1364"/>
      <c r="J12" s="1363"/>
      <c r="K12" s="1363"/>
      <c r="L12" s="1363"/>
      <c r="M12" s="1365"/>
      <c r="N12" s="1365"/>
      <c r="O12" s="1365"/>
      <c r="P12" s="1365"/>
      <c r="Q12" s="1365"/>
      <c r="R12" s="1363"/>
      <c r="S12" s="1363"/>
      <c r="T12" s="1365"/>
      <c r="U12" s="1365"/>
      <c r="V12" s="1365"/>
      <c r="W12" s="1364"/>
      <c r="X12" s="1363"/>
      <c r="Y12" s="1365"/>
      <c r="Z12" s="1365"/>
      <c r="AA12" s="1365"/>
      <c r="AB12" s="1365"/>
      <c r="AC12" s="1364"/>
      <c r="AD12" s="1364"/>
      <c r="AE12" s="1363"/>
      <c r="AF12" s="1365"/>
      <c r="AG12" s="1365"/>
      <c r="AH12" s="1359"/>
      <c r="AI12" s="1363"/>
      <c r="AJ12" s="1363"/>
    </row>
    <row r="13" spans="1:36" ht="13.5">
      <c r="A13" s="1353" t="s">
        <v>224</v>
      </c>
      <c r="B13" s="1366"/>
      <c r="C13" s="1366"/>
      <c r="D13" s="1366"/>
      <c r="E13" s="1366"/>
      <c r="F13" s="1366"/>
      <c r="G13" s="1366"/>
      <c r="H13" s="1366"/>
      <c r="I13" s="1367"/>
      <c r="J13" s="1368"/>
      <c r="K13" s="1368"/>
      <c r="L13" s="1368"/>
      <c r="M13" s="1369"/>
      <c r="N13" s="1369"/>
      <c r="O13" s="1369"/>
      <c r="P13" s="1369"/>
      <c r="Q13" s="1369"/>
      <c r="R13" s="1368"/>
      <c r="S13" s="1368"/>
      <c r="T13" s="1369"/>
      <c r="U13" s="1369"/>
      <c r="V13" s="1369"/>
      <c r="W13" s="1367"/>
      <c r="X13" s="1368"/>
      <c r="Y13" s="1369"/>
      <c r="Z13" s="1369"/>
      <c r="AA13" s="1369"/>
      <c r="AB13" s="1369"/>
      <c r="AC13" s="1367"/>
      <c r="AD13" s="1367"/>
      <c r="AE13" s="1368"/>
      <c r="AF13" s="1369"/>
      <c r="AG13" s="1369"/>
      <c r="AH13" s="1359"/>
      <c r="AI13" s="1368"/>
      <c r="AJ13" s="1368"/>
    </row>
    <row r="14" spans="1:36" ht="13.5">
      <c r="A14" s="1353" t="s">
        <v>225</v>
      </c>
      <c r="B14" s="1366"/>
      <c r="C14" s="1366"/>
      <c r="D14" s="1366"/>
      <c r="E14" s="1366"/>
      <c r="F14" s="1366"/>
      <c r="G14" s="1366"/>
      <c r="H14" s="1366"/>
      <c r="I14" s="1367"/>
      <c r="J14" s="1368"/>
      <c r="K14" s="1368"/>
      <c r="L14" s="1368"/>
      <c r="M14" s="1369"/>
      <c r="N14" s="1369"/>
      <c r="O14" s="1369"/>
      <c r="P14" s="1369"/>
      <c r="Q14" s="1369"/>
      <c r="R14" s="1368"/>
      <c r="S14" s="1368"/>
      <c r="T14" s="1369"/>
      <c r="U14" s="1369"/>
      <c r="V14" s="1369"/>
      <c r="W14" s="1367"/>
      <c r="X14" s="1368"/>
      <c r="Y14" s="1369"/>
      <c r="Z14" s="1369"/>
      <c r="AA14" s="1369"/>
      <c r="AB14" s="1369"/>
      <c r="AC14" s="1367"/>
      <c r="AD14" s="1367"/>
      <c r="AE14" s="1368"/>
      <c r="AF14" s="1369"/>
      <c r="AG14" s="1369"/>
      <c r="AH14" s="1359"/>
      <c r="AI14" s="1368"/>
      <c r="AJ14" s="1368"/>
    </row>
    <row r="15" spans="1:36" ht="13.5">
      <c r="A15" s="1353" t="s">
        <v>226</v>
      </c>
      <c r="B15" s="1366"/>
      <c r="C15" s="1366"/>
      <c r="D15" s="1366"/>
      <c r="E15" s="1366"/>
      <c r="F15" s="1366"/>
      <c r="G15" s="1366"/>
      <c r="H15" s="1366"/>
      <c r="I15" s="1367"/>
      <c r="J15" s="1368"/>
      <c r="K15" s="1368"/>
      <c r="L15" s="1368"/>
      <c r="M15" s="1369"/>
      <c r="N15" s="1369"/>
      <c r="O15" s="1369"/>
      <c r="P15" s="1369"/>
      <c r="Q15" s="1369"/>
      <c r="R15" s="1368"/>
      <c r="S15" s="1368"/>
      <c r="T15" s="1369"/>
      <c r="U15" s="1369"/>
      <c r="V15" s="1369"/>
      <c r="W15" s="1367"/>
      <c r="X15" s="1368"/>
      <c r="Y15" s="1369"/>
      <c r="Z15" s="1369"/>
      <c r="AA15" s="1369"/>
      <c r="AB15" s="1369"/>
      <c r="AC15" s="1367"/>
      <c r="AD15" s="1367"/>
      <c r="AE15" s="1368"/>
      <c r="AF15" s="1369"/>
      <c r="AG15" s="1369"/>
      <c r="AH15" s="1359"/>
      <c r="AI15" s="1368"/>
      <c r="AJ15" s="1368"/>
    </row>
    <row r="16" spans="1:36" ht="13.5">
      <c r="A16" s="1353" t="s">
        <v>227</v>
      </c>
      <c r="B16" s="1366"/>
      <c r="C16" s="1366"/>
      <c r="D16" s="1366"/>
      <c r="E16" s="1366"/>
      <c r="F16" s="1366"/>
      <c r="G16" s="1366"/>
      <c r="H16" s="1366"/>
      <c r="I16" s="1367"/>
      <c r="J16" s="1368"/>
      <c r="K16" s="1368"/>
      <c r="L16" s="1368"/>
      <c r="M16" s="1369"/>
      <c r="N16" s="1369"/>
      <c r="O16" s="1369"/>
      <c r="P16" s="1369"/>
      <c r="Q16" s="1369"/>
      <c r="R16" s="1368"/>
      <c r="S16" s="1368"/>
      <c r="T16" s="1369"/>
      <c r="U16" s="1369"/>
      <c r="V16" s="1369"/>
      <c r="W16" s="1367"/>
      <c r="X16" s="1368"/>
      <c r="Y16" s="1369"/>
      <c r="Z16" s="1369"/>
      <c r="AA16" s="1369"/>
      <c r="AB16" s="1369"/>
      <c r="AC16" s="1367"/>
      <c r="AD16" s="1367"/>
      <c r="AE16" s="1368"/>
      <c r="AF16" s="1369"/>
      <c r="AG16" s="1369"/>
      <c r="AH16" s="1359"/>
      <c r="AI16" s="1368"/>
      <c r="AJ16" s="1368"/>
    </row>
    <row r="17" spans="1:36" ht="13.5">
      <c r="A17" s="1353" t="s">
        <v>228</v>
      </c>
      <c r="B17" s="1366"/>
      <c r="C17" s="1366"/>
      <c r="D17" s="1368"/>
      <c r="E17" s="1366"/>
      <c r="F17" s="1366"/>
      <c r="G17" s="1366"/>
      <c r="H17" s="1366"/>
      <c r="I17" s="1367"/>
      <c r="J17" s="1368"/>
      <c r="K17" s="1368"/>
      <c r="L17" s="1368"/>
      <c r="M17" s="1369"/>
      <c r="N17" s="1369"/>
      <c r="O17" s="1369"/>
      <c r="P17" s="1369"/>
      <c r="Q17" s="1369"/>
      <c r="R17" s="1368"/>
      <c r="S17" s="1368"/>
      <c r="T17" s="1369"/>
      <c r="U17" s="1369"/>
      <c r="V17" s="1369"/>
      <c r="W17" s="1367"/>
      <c r="X17" s="1368"/>
      <c r="Y17" s="1369"/>
      <c r="Z17" s="1369"/>
      <c r="AA17" s="1369"/>
      <c r="AB17" s="1369"/>
      <c r="AC17" s="1367"/>
      <c r="AD17" s="1367"/>
      <c r="AE17" s="1368"/>
      <c r="AF17" s="1369"/>
      <c r="AG17" s="1369"/>
      <c r="AH17" s="1359"/>
      <c r="AI17" s="1368"/>
      <c r="AJ17" s="1368"/>
    </row>
    <row r="18" spans="1:36" ht="13.5">
      <c r="A18" s="1353" t="s">
        <v>229</v>
      </c>
      <c r="B18" s="1366"/>
      <c r="C18" s="1366"/>
      <c r="D18" s="1368"/>
      <c r="E18" s="1366"/>
      <c r="F18" s="1366"/>
      <c r="G18" s="1366"/>
      <c r="H18" s="1366"/>
      <c r="I18" s="1367"/>
      <c r="J18" s="1368"/>
      <c r="K18" s="1368"/>
      <c r="L18" s="1368"/>
      <c r="M18" s="1369"/>
      <c r="N18" s="1369"/>
      <c r="O18" s="1369"/>
      <c r="P18" s="1369"/>
      <c r="Q18" s="1369"/>
      <c r="R18" s="1368"/>
      <c r="S18" s="1368"/>
      <c r="T18" s="1369"/>
      <c r="U18" s="1369"/>
      <c r="V18" s="1369"/>
      <c r="W18" s="1367"/>
      <c r="X18" s="1368"/>
      <c r="Y18" s="1369"/>
      <c r="Z18" s="1369"/>
      <c r="AA18" s="1369"/>
      <c r="AB18" s="1369"/>
      <c r="AC18" s="1367"/>
      <c r="AD18" s="1367"/>
      <c r="AE18" s="1368"/>
      <c r="AF18" s="1369"/>
      <c r="AG18" s="1369"/>
      <c r="AH18" s="1359"/>
      <c r="AI18" s="1368"/>
      <c r="AJ18" s="1368"/>
    </row>
    <row r="19" spans="1:36" ht="13.5">
      <c r="A19" s="1353" t="s">
        <v>230</v>
      </c>
      <c r="B19" s="1366"/>
      <c r="C19" s="1366"/>
      <c r="D19" s="1366"/>
      <c r="E19" s="1366"/>
      <c r="F19" s="1366"/>
      <c r="G19" s="1366"/>
      <c r="H19" s="1366"/>
      <c r="I19" s="1367"/>
      <c r="J19" s="1368"/>
      <c r="K19" s="1368"/>
      <c r="L19" s="1368"/>
      <c r="M19" s="1369"/>
      <c r="N19" s="1369"/>
      <c r="O19" s="1369"/>
      <c r="P19" s="1369"/>
      <c r="Q19" s="1369"/>
      <c r="R19" s="1368"/>
      <c r="S19" s="1368"/>
      <c r="T19" s="1369"/>
      <c r="U19" s="1369"/>
      <c r="V19" s="1369"/>
      <c r="W19" s="1367"/>
      <c r="X19" s="1368"/>
      <c r="Y19" s="1369"/>
      <c r="Z19" s="1369"/>
      <c r="AA19" s="1369"/>
      <c r="AB19" s="1369"/>
      <c r="AC19" s="1367"/>
      <c r="AD19" s="1367"/>
      <c r="AE19" s="1368"/>
      <c r="AF19" s="1369"/>
      <c r="AG19" s="1369"/>
      <c r="AH19" s="1359"/>
      <c r="AI19" s="1368"/>
      <c r="AJ19" s="1368"/>
    </row>
    <row r="20" spans="1:36" ht="13.5">
      <c r="A20" s="1353" t="s">
        <v>231</v>
      </c>
      <c r="B20" s="1366"/>
      <c r="C20" s="1366"/>
      <c r="D20" s="1366"/>
      <c r="E20" s="1366"/>
      <c r="F20" s="1366"/>
      <c r="G20" s="1366"/>
      <c r="H20" s="1366"/>
      <c r="I20" s="1367"/>
      <c r="J20" s="1368"/>
      <c r="K20" s="1368"/>
      <c r="L20" s="1368"/>
      <c r="M20" s="1369"/>
      <c r="N20" s="1369"/>
      <c r="O20" s="1369"/>
      <c r="P20" s="1369"/>
      <c r="Q20" s="1369"/>
      <c r="R20" s="1368"/>
      <c r="S20" s="1368"/>
      <c r="T20" s="1369"/>
      <c r="U20" s="1369"/>
      <c r="V20" s="1369"/>
      <c r="W20" s="1367"/>
      <c r="X20" s="1368"/>
      <c r="Y20" s="1369"/>
      <c r="Z20" s="1369"/>
      <c r="AA20" s="1369"/>
      <c r="AB20" s="1369"/>
      <c r="AC20" s="1367"/>
      <c r="AD20" s="1367"/>
      <c r="AE20" s="1368"/>
      <c r="AF20" s="1369"/>
      <c r="AG20" s="1369"/>
      <c r="AH20" s="1359"/>
      <c r="AI20" s="1368"/>
      <c r="AJ20" s="1368"/>
    </row>
    <row r="21" spans="1:36" ht="14.25">
      <c r="A21" s="1353" t="s">
        <v>4327</v>
      </c>
      <c r="B21" s="1370"/>
      <c r="C21" s="1370"/>
      <c r="D21" s="1370"/>
      <c r="E21" s="1370"/>
      <c r="F21" s="1370"/>
      <c r="G21" s="1370"/>
      <c r="H21" s="1370"/>
      <c r="I21" s="1371"/>
      <c r="J21" s="1372"/>
      <c r="K21" s="1372"/>
      <c r="L21" s="1372"/>
      <c r="M21" s="1369"/>
      <c r="N21" s="1369"/>
      <c r="O21" s="1369"/>
      <c r="P21" s="1369"/>
      <c r="Q21" s="1369"/>
      <c r="R21" s="1368"/>
      <c r="S21" s="1368"/>
      <c r="T21" s="1369"/>
      <c r="U21" s="1369"/>
      <c r="V21" s="1369"/>
      <c r="W21" s="1372"/>
      <c r="X21" s="1372"/>
      <c r="Y21" s="1369"/>
      <c r="Z21" s="1372"/>
      <c r="AA21" s="1372"/>
      <c r="AB21" s="1369"/>
      <c r="AC21" s="1372"/>
      <c r="AD21" s="1372"/>
      <c r="AE21" s="1372"/>
      <c r="AF21" s="1369"/>
      <c r="AG21" s="1369"/>
      <c r="AH21" s="1359"/>
      <c r="AI21" s="1368"/>
      <c r="AJ21" s="1368"/>
    </row>
    <row r="22" spans="1:36" ht="14.25">
      <c r="A22" s="1373" t="s">
        <v>4328</v>
      </c>
      <c r="B22" s="1373"/>
      <c r="C22" s="1373"/>
      <c r="D22" s="1373"/>
      <c r="E22" s="1373"/>
      <c r="F22" s="1373"/>
      <c r="G22" s="1373"/>
      <c r="H22" s="1373"/>
      <c r="I22" s="1373"/>
      <c r="J22" s="1373"/>
      <c r="K22" s="1373"/>
      <c r="L22" s="1373"/>
      <c r="M22" s="1373"/>
      <c r="N22" s="1373"/>
      <c r="O22" s="1373"/>
      <c r="P22" s="1373"/>
      <c r="Q22" s="1373"/>
      <c r="R22" s="1373"/>
      <c r="S22" s="1373"/>
      <c r="T22" s="1373"/>
      <c r="U22" s="1373"/>
      <c r="V22" s="1373"/>
      <c r="W22" s="1373"/>
      <c r="X22" s="1373"/>
      <c r="Y22" s="1373"/>
      <c r="Z22" s="1373"/>
      <c r="AA22" s="1373"/>
      <c r="AB22" s="1373"/>
      <c r="AC22" s="1373"/>
      <c r="AD22" s="1373"/>
      <c r="AE22" s="1373"/>
      <c r="AF22" s="1373"/>
      <c r="AG22" s="1373"/>
      <c r="AH22" s="1373"/>
    </row>
    <row r="23" spans="1:36" ht="14.25">
      <c r="A23" s="1374">
        <v>1</v>
      </c>
      <c r="B23" s="1373" t="s">
        <v>4329</v>
      </c>
      <c r="C23" s="1373"/>
      <c r="D23" s="1373"/>
      <c r="E23" s="1373"/>
      <c r="F23" s="1373"/>
      <c r="G23" s="1373"/>
      <c r="H23" s="1373"/>
      <c r="I23" s="1373"/>
      <c r="J23" s="1373"/>
      <c r="K23" s="1373"/>
      <c r="L23" s="1373"/>
      <c r="M23" s="1373"/>
      <c r="N23" s="1373"/>
      <c r="O23" s="1373"/>
      <c r="P23" s="1373"/>
      <c r="Q23" s="1373"/>
      <c r="R23" s="1373"/>
      <c r="S23" s="1373"/>
      <c r="T23" s="1373"/>
      <c r="U23" s="1373"/>
      <c r="V23" s="1373"/>
      <c r="W23" s="1373"/>
      <c r="X23" s="1373"/>
      <c r="Y23" s="1373"/>
      <c r="Z23" s="1373"/>
      <c r="AA23" s="1373"/>
      <c r="AB23" s="1373"/>
      <c r="AC23" s="1373"/>
      <c r="AD23" s="1373"/>
      <c r="AE23" s="1373"/>
      <c r="AF23" s="1373"/>
      <c r="AG23" s="1373"/>
      <c r="AH23" s="1373"/>
    </row>
    <row r="24" spans="1:36" ht="14.25">
      <c r="A24" s="1374">
        <v>2</v>
      </c>
      <c r="B24" s="1373" t="s">
        <v>4330</v>
      </c>
      <c r="C24" s="1373"/>
      <c r="D24" s="1373"/>
      <c r="E24" s="1373"/>
      <c r="F24" s="1373"/>
      <c r="G24" s="1373"/>
      <c r="H24" s="1373"/>
      <c r="I24" s="1373"/>
      <c r="J24" s="1373"/>
      <c r="K24" s="1373"/>
      <c r="L24" s="1373"/>
      <c r="M24" s="1373"/>
      <c r="N24" s="1373"/>
      <c r="O24" s="1373"/>
      <c r="P24" s="1373"/>
      <c r="Q24" s="1373"/>
      <c r="R24" s="1373"/>
      <c r="S24" s="1373"/>
      <c r="T24" s="1373"/>
      <c r="U24" s="1373"/>
      <c r="V24" s="1373"/>
      <c r="W24" s="1373"/>
      <c r="X24" s="1373"/>
      <c r="Y24" s="1373"/>
      <c r="Z24" s="1373"/>
      <c r="AA24" s="1373"/>
      <c r="AB24" s="1373"/>
      <c r="AC24" s="1373"/>
      <c r="AD24" s="1373"/>
      <c r="AE24" s="1373"/>
      <c r="AF24" s="1373"/>
      <c r="AG24" s="1373"/>
      <c r="AH24" s="1373"/>
    </row>
    <row r="25" spans="1:36" ht="14.25">
      <c r="A25" s="1374">
        <v>3</v>
      </c>
      <c r="B25" s="1299" t="s">
        <v>4331</v>
      </c>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299"/>
      <c r="AG25" s="1299"/>
      <c r="AH25" s="1299"/>
    </row>
    <row r="26" spans="1:36" ht="14.25">
      <c r="A26" s="1374">
        <v>4</v>
      </c>
      <c r="B26" s="1299" t="s">
        <v>4332</v>
      </c>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row>
    <row r="27" spans="1:36" ht="15.75">
      <c r="A27" s="1374">
        <v>5</v>
      </c>
      <c r="B27" s="1299" t="s">
        <v>4333</v>
      </c>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B27" s="1299"/>
      <c r="AC27" s="1375"/>
      <c r="AD27" s="1299"/>
      <c r="AE27" s="1299"/>
      <c r="AF27" s="1299"/>
      <c r="AG27" s="1299"/>
      <c r="AH27" s="1299"/>
    </row>
    <row r="28" spans="1:36" ht="13.9" customHeight="1">
      <c r="A28" s="1374">
        <v>6</v>
      </c>
      <c r="B28" s="3203" t="s">
        <v>4334</v>
      </c>
      <c r="C28" s="3203"/>
      <c r="D28" s="3203"/>
      <c r="E28" s="3203"/>
      <c r="F28" s="3203"/>
      <c r="G28" s="3203"/>
      <c r="H28" s="3203"/>
      <c r="I28" s="3203"/>
      <c r="J28" s="3203"/>
      <c r="K28" s="3203"/>
      <c r="L28" s="3203"/>
      <c r="M28" s="3203"/>
      <c r="N28" s="3203"/>
      <c r="O28" s="3203"/>
      <c r="P28" s="3203"/>
      <c r="Q28" s="3203"/>
      <c r="R28" s="3203"/>
      <c r="S28" s="3203"/>
      <c r="T28" s="3203"/>
      <c r="U28" s="3203"/>
      <c r="V28" s="3203"/>
      <c r="W28" s="3203"/>
      <c r="X28" s="3203"/>
      <c r="Y28" s="3203"/>
      <c r="Z28" s="3203"/>
      <c r="AA28" s="3203"/>
      <c r="AB28" s="3203"/>
      <c r="AC28" s="3203"/>
      <c r="AD28" s="3203"/>
      <c r="AE28" s="3203"/>
      <c r="AF28" s="3203"/>
      <c r="AG28" s="3203"/>
      <c r="AH28" s="1376"/>
    </row>
    <row r="29" spans="1:36" ht="14.25">
      <c r="A29" s="1374">
        <v>7</v>
      </c>
      <c r="B29" s="1299" t="s">
        <v>4335</v>
      </c>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row>
    <row r="30" spans="1:36" ht="14.25">
      <c r="A30" s="1374">
        <v>8</v>
      </c>
      <c r="B30" s="1377" t="s">
        <v>4336</v>
      </c>
      <c r="C30" s="1299"/>
      <c r="D30" s="1299"/>
      <c r="E30" s="1299"/>
      <c r="F30" s="1299"/>
      <c r="G30" s="1299"/>
      <c r="H30" s="1299"/>
      <c r="I30" s="1299"/>
      <c r="J30" s="1299"/>
      <c r="K30" s="1299"/>
      <c r="L30" s="1299"/>
      <c r="M30" s="1299"/>
      <c r="N30" s="1299"/>
      <c r="O30" s="1299"/>
      <c r="P30" s="1299"/>
      <c r="Q30" s="1299"/>
      <c r="R30" s="1299"/>
      <c r="S30" s="1299"/>
      <c r="T30" s="1299"/>
      <c r="U30" s="1299"/>
      <c r="V30" s="1299"/>
      <c r="W30" s="1299"/>
      <c r="X30" s="1299"/>
      <c r="Y30" s="1299"/>
      <c r="Z30" s="1299"/>
      <c r="AA30" s="1299"/>
      <c r="AB30" s="1299"/>
      <c r="AC30" s="1299"/>
      <c r="AD30" s="1299"/>
      <c r="AE30" s="1299"/>
      <c r="AF30" s="1299"/>
      <c r="AG30" s="1299"/>
      <c r="AH30" s="1299"/>
    </row>
    <row r="31" spans="1:36" ht="14.25">
      <c r="A31" s="1374">
        <v>9</v>
      </c>
      <c r="B31" s="1346" t="s">
        <v>4337</v>
      </c>
      <c r="C31" s="1346"/>
      <c r="D31" s="1346"/>
      <c r="E31" s="1346"/>
      <c r="F31" s="1346"/>
      <c r="G31" s="1346"/>
      <c r="H31" s="1346"/>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row>
    <row r="32" spans="1:36" ht="14.25">
      <c r="A32" s="1374">
        <v>10</v>
      </c>
      <c r="B32" s="1299" t="s">
        <v>4338</v>
      </c>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299"/>
      <c r="AA32" s="1299"/>
      <c r="AB32" s="1299"/>
      <c r="AC32" s="1299"/>
      <c r="AD32" s="1299"/>
      <c r="AE32" s="1299"/>
      <c r="AF32" s="1299"/>
      <c r="AG32" s="1299"/>
      <c r="AH32" s="1299"/>
    </row>
    <row r="33" spans="1:34" ht="14.25">
      <c r="A33" s="1374">
        <v>11</v>
      </c>
      <c r="B33" s="1377" t="s">
        <v>4339</v>
      </c>
      <c r="C33" s="1299"/>
      <c r="D33" s="1299"/>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row>
    <row r="34" spans="1:34" ht="14.25">
      <c r="A34" s="1374">
        <v>12</v>
      </c>
      <c r="B34" s="1377" t="s">
        <v>4340</v>
      </c>
      <c r="C34" s="1299"/>
      <c r="D34" s="1299"/>
      <c r="E34" s="1299"/>
      <c r="F34" s="1299"/>
      <c r="G34" s="1299"/>
      <c r="H34" s="1299"/>
      <c r="I34" s="1299"/>
      <c r="J34" s="1299"/>
      <c r="K34" s="1299"/>
      <c r="L34" s="1299"/>
      <c r="M34" s="1299"/>
      <c r="N34" s="1299"/>
      <c r="O34" s="1299"/>
      <c r="P34" s="1299"/>
      <c r="Q34" s="1299"/>
      <c r="R34" s="1299"/>
      <c r="S34" s="1299"/>
      <c r="T34" s="1299"/>
      <c r="U34" s="1299"/>
      <c r="V34" s="1299"/>
      <c r="W34" s="1299"/>
      <c r="X34" s="1299"/>
      <c r="Y34" s="1299"/>
      <c r="Z34" s="1299"/>
      <c r="AA34" s="1299"/>
      <c r="AB34" s="1299"/>
      <c r="AC34" s="1299"/>
      <c r="AD34" s="1299"/>
      <c r="AE34" s="1299"/>
      <c r="AF34" s="1299"/>
      <c r="AG34" s="1299"/>
      <c r="AH34" s="1299"/>
    </row>
    <row r="35" spans="1:34" ht="14.25">
      <c r="A35" s="1374">
        <v>13</v>
      </c>
      <c r="B35" s="1299" t="s">
        <v>4341</v>
      </c>
      <c r="C35" s="1299"/>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B35" s="1299"/>
      <c r="AC35" s="1299"/>
      <c r="AD35" s="1299"/>
      <c r="AE35" s="1299"/>
      <c r="AF35" s="1299"/>
      <c r="AG35" s="1299"/>
      <c r="AH35" s="1299"/>
    </row>
    <row r="36" spans="1:34" ht="14.25">
      <c r="A36" s="1374">
        <v>14</v>
      </c>
      <c r="B36" s="1299" t="s">
        <v>4342</v>
      </c>
      <c r="C36" s="1299"/>
      <c r="D36" s="1299"/>
      <c r="E36" s="1299"/>
      <c r="F36" s="1299"/>
      <c r="G36" s="1299"/>
      <c r="H36" s="1299"/>
      <c r="I36" s="1299"/>
      <c r="J36" s="1299"/>
      <c r="K36" s="1299"/>
      <c r="L36" s="1299"/>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row>
    <row r="37" spans="1:34" s="1348" customFormat="1" ht="14.25">
      <c r="A37" s="1374" t="s">
        <v>181</v>
      </c>
      <c r="B37" s="1299" t="s">
        <v>4343</v>
      </c>
    </row>
    <row r="38" spans="1:34" s="1348" customFormat="1" ht="14.25">
      <c r="A38" s="1374"/>
      <c r="B38" s="1299" t="s">
        <v>4344</v>
      </c>
    </row>
    <row r="39" spans="1:34" s="1348" customFormat="1" ht="15">
      <c r="A39" s="1374">
        <v>16</v>
      </c>
      <c r="B39" s="1348" t="s">
        <v>4345</v>
      </c>
    </row>
    <row r="40" spans="1:34" s="1348" customFormat="1" ht="15" customHeight="1">
      <c r="A40" s="1374">
        <v>17</v>
      </c>
      <c r="B40" s="1378" t="s">
        <v>4346</v>
      </c>
    </row>
    <row r="41" spans="1:34" s="1348" customFormat="1" ht="15" customHeight="1">
      <c r="A41" s="1374" t="s">
        <v>538</v>
      </c>
      <c r="B41" s="1378" t="s">
        <v>3371</v>
      </c>
    </row>
    <row r="42" spans="1:34" s="1348" customFormat="1" ht="15" customHeight="1">
      <c r="A42" s="2813" t="s">
        <v>6129</v>
      </c>
      <c r="B42" s="2814" t="s">
        <v>6130</v>
      </c>
    </row>
    <row r="43" spans="1:34" ht="14.25" hidden="1" customHeight="1">
      <c r="A43" s="1374">
        <v>17</v>
      </c>
      <c r="B43" s="1348" t="s">
        <v>4347</v>
      </c>
    </row>
    <row r="44" spans="1:34" ht="14.25" hidden="1" customHeight="1"/>
    <row r="45" spans="1:34" ht="14.25" hidden="1" customHeight="1"/>
    <row r="46" spans="1:34" ht="14.25" hidden="1" customHeight="1"/>
    <row r="47" spans="1:34" ht="14.25" hidden="1" customHeight="1"/>
    <row r="48" spans="1:34"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sheetData>
  <mergeCells count="28">
    <mergeCell ref="A3:A5"/>
    <mergeCell ref="B3:B4"/>
    <mergeCell ref="C3:C4"/>
    <mergeCell ref="D3:D4"/>
    <mergeCell ref="AH3:AH4"/>
    <mergeCell ref="AG3:AG4"/>
    <mergeCell ref="O3:O4"/>
    <mergeCell ref="P3:P4"/>
    <mergeCell ref="Q3:Q4"/>
    <mergeCell ref="N3:N4"/>
    <mergeCell ref="E3:E4"/>
    <mergeCell ref="F3:F4"/>
    <mergeCell ref="G3:G4"/>
    <mergeCell ref="H3:H4"/>
    <mergeCell ref="B28:AG28"/>
    <mergeCell ref="R3:S3"/>
    <mergeCell ref="T3:T4"/>
    <mergeCell ref="U3:U4"/>
    <mergeCell ref="V3:V4"/>
    <mergeCell ref="AJ3:AJ4"/>
    <mergeCell ref="W3:Y3"/>
    <mergeCell ref="I3:K3"/>
    <mergeCell ref="L3:L4"/>
    <mergeCell ref="M3:M4"/>
    <mergeCell ref="AI3:AI4"/>
    <mergeCell ref="Z3:AB3"/>
    <mergeCell ref="AC3:AC4"/>
    <mergeCell ref="AD3:AF3"/>
  </mergeCells>
  <phoneticPr fontId="8" type="noConversion"/>
  <pageMargins left="0.51181102362204722" right="0.35433070866141736" top="0.39370078740157483" bottom="0.27559055118110237" header="0.15748031496062992" footer="0.23622047244094491"/>
  <pageSetup paperSize="9" scale="33" fitToHeight="2" orientation="landscape" r:id="rId1"/>
  <headerFooter alignWithMargins="0">
    <oddFooter>&amp;C&amp;P/&amp;N&amp;R&amp;A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pageSetUpPr fitToPage="1"/>
  </sheetPr>
  <dimension ref="A1:AA30"/>
  <sheetViews>
    <sheetView showGridLines="0" zoomScaleNormal="75" workbookViewId="0">
      <pane xSplit="4" topLeftCell="E1" activePane="topRight" state="frozen"/>
      <selection activeCell="A2" sqref="A2"/>
      <selection pane="topRight" activeCell="A28" sqref="A28:B30"/>
    </sheetView>
  </sheetViews>
  <sheetFormatPr defaultRowHeight="15.75"/>
  <cols>
    <col min="1" max="1" width="4.875" style="277" customWidth="1"/>
    <col min="2" max="2" width="7" style="277" customWidth="1"/>
    <col min="3" max="3" width="5.125" style="277" customWidth="1"/>
    <col min="4" max="4" width="11.375" style="277" customWidth="1"/>
    <col min="5" max="5" width="19.25" style="277" customWidth="1"/>
    <col min="6" max="20" width="12.625" style="277" customWidth="1"/>
    <col min="21" max="22" width="8.625" style="277" customWidth="1"/>
    <col min="23" max="23" width="12.125" style="277" customWidth="1"/>
    <col min="24" max="24" width="11.75" style="277" customWidth="1"/>
    <col min="25" max="25" width="14.375" style="277" customWidth="1"/>
    <col min="26" max="26" width="12.625" style="277" customWidth="1"/>
    <col min="27" max="27" width="2.625" style="277" customWidth="1"/>
    <col min="28" max="16384" width="9" style="234"/>
  </cols>
  <sheetData>
    <row r="1" spans="1:26" ht="16.5">
      <c r="A1" s="17" t="str">
        <f>+封面!A3&amp;" "&amp;封面!A2</f>
        <v xml:space="preserve">        保險股份有限公司(○○分公司) 年度(月、季、半年)報表</v>
      </c>
      <c r="B1" s="338"/>
      <c r="C1" s="338"/>
      <c r="D1" s="338"/>
      <c r="E1" s="338"/>
      <c r="F1" s="338"/>
      <c r="G1" s="338"/>
      <c r="H1" s="338"/>
      <c r="I1" s="338"/>
      <c r="J1" s="338"/>
      <c r="K1" s="338"/>
      <c r="L1" s="338"/>
      <c r="M1" s="338"/>
      <c r="N1" s="338"/>
      <c r="O1" s="338"/>
      <c r="P1" s="338"/>
      <c r="Q1" s="338"/>
      <c r="R1" s="338"/>
      <c r="S1" s="338"/>
      <c r="T1" s="338"/>
      <c r="U1" s="338"/>
      <c r="V1" s="338"/>
      <c r="W1" s="338"/>
      <c r="X1" s="338"/>
      <c r="Y1" s="338"/>
      <c r="Z1" s="338"/>
    </row>
    <row r="2" spans="1:26">
      <c r="A2" s="339" t="s">
        <v>3339</v>
      </c>
      <c r="B2" s="339"/>
      <c r="C2" s="339"/>
      <c r="D2" s="339"/>
      <c r="E2" s="338"/>
      <c r="F2" s="338"/>
      <c r="G2" s="338"/>
      <c r="H2" s="338"/>
      <c r="I2" s="338"/>
      <c r="J2" s="338"/>
      <c r="K2" s="338"/>
      <c r="L2" s="338"/>
      <c r="M2" s="338"/>
      <c r="N2" s="338"/>
      <c r="O2" s="338"/>
      <c r="P2" s="338"/>
      <c r="Q2" s="338"/>
      <c r="R2" s="338"/>
      <c r="S2" s="338" t="s">
        <v>3340</v>
      </c>
      <c r="T2" s="338"/>
      <c r="U2" s="338"/>
      <c r="V2" s="338"/>
      <c r="W2" s="338"/>
      <c r="X2" s="338"/>
      <c r="Y2" s="338"/>
      <c r="Z2" s="338"/>
    </row>
    <row r="3" spans="1:26" ht="15.75" customHeight="1">
      <c r="A3" s="3227" t="s">
        <v>1913</v>
      </c>
      <c r="B3" s="3230" t="s">
        <v>3341</v>
      </c>
      <c r="C3" s="3231"/>
      <c r="D3" s="3231"/>
      <c r="E3" s="3232"/>
      <c r="F3" s="3209" t="s">
        <v>3342</v>
      </c>
      <c r="G3" s="3210"/>
      <c r="H3" s="3210"/>
      <c r="I3" s="3210"/>
      <c r="J3" s="3211"/>
      <c r="K3" s="3209" t="s">
        <v>3343</v>
      </c>
      <c r="L3" s="3210"/>
      <c r="M3" s="3210"/>
      <c r="N3" s="3210"/>
      <c r="O3" s="3211"/>
      <c r="P3" s="3222" t="s">
        <v>3344</v>
      </c>
      <c r="Q3" s="3222"/>
      <c r="R3" s="3222"/>
      <c r="S3" s="3222"/>
      <c r="T3" s="3222"/>
      <c r="U3" s="3222"/>
      <c r="V3" s="3222"/>
      <c r="W3" s="3209" t="s">
        <v>3345</v>
      </c>
      <c r="X3" s="3210"/>
      <c r="Y3" s="3211"/>
      <c r="Z3" s="3218" t="s">
        <v>3346</v>
      </c>
    </row>
    <row r="4" spans="1:26" ht="28.5">
      <c r="A4" s="3228"/>
      <c r="B4" s="3233"/>
      <c r="C4" s="3234"/>
      <c r="D4" s="3234"/>
      <c r="E4" s="3235"/>
      <c r="F4" s="997" t="s">
        <v>3347</v>
      </c>
      <c r="G4" s="997" t="s">
        <v>3348</v>
      </c>
      <c r="H4" s="997" t="s">
        <v>3349</v>
      </c>
      <c r="I4" s="997" t="s">
        <v>3210</v>
      </c>
      <c r="J4" s="997" t="s">
        <v>3184</v>
      </c>
      <c r="K4" s="997" t="s">
        <v>3347</v>
      </c>
      <c r="L4" s="997" t="s">
        <v>3348</v>
      </c>
      <c r="M4" s="997" t="s">
        <v>3349</v>
      </c>
      <c r="N4" s="997" t="s">
        <v>3210</v>
      </c>
      <c r="O4" s="997" t="s">
        <v>3184</v>
      </c>
      <c r="P4" s="997" t="s">
        <v>3347</v>
      </c>
      <c r="Q4" s="997" t="s">
        <v>3348</v>
      </c>
      <c r="R4" s="997" t="s">
        <v>3349</v>
      </c>
      <c r="S4" s="997" t="s">
        <v>3210</v>
      </c>
      <c r="T4" s="997" t="s">
        <v>3184</v>
      </c>
      <c r="U4" s="997" t="s">
        <v>3350</v>
      </c>
      <c r="V4" s="997" t="s">
        <v>3351</v>
      </c>
      <c r="W4" s="997" t="s">
        <v>3352</v>
      </c>
      <c r="X4" s="997" t="s">
        <v>3353</v>
      </c>
      <c r="Y4" s="997" t="s">
        <v>2905</v>
      </c>
      <c r="Z4" s="3223"/>
    </row>
    <row r="5" spans="1:26">
      <c r="A5" s="3229"/>
      <c r="B5" s="3224" t="s">
        <v>424</v>
      </c>
      <c r="C5" s="3225"/>
      <c r="D5" s="3225"/>
      <c r="E5" s="3226"/>
      <c r="F5" s="998" t="s">
        <v>425</v>
      </c>
      <c r="G5" s="998" t="s">
        <v>171</v>
      </c>
      <c r="H5" s="998" t="s">
        <v>172</v>
      </c>
      <c r="I5" s="998" t="s">
        <v>173</v>
      </c>
      <c r="J5" s="998" t="s">
        <v>174</v>
      </c>
      <c r="K5" s="998" t="s">
        <v>175</v>
      </c>
      <c r="L5" s="998" t="s">
        <v>176</v>
      </c>
      <c r="M5" s="998" t="s">
        <v>177</v>
      </c>
      <c r="N5" s="998" t="s">
        <v>178</v>
      </c>
      <c r="O5" s="998" t="s">
        <v>179</v>
      </c>
      <c r="P5" s="998" t="s">
        <v>180</v>
      </c>
      <c r="Q5" s="998" t="s">
        <v>418</v>
      </c>
      <c r="R5" s="998" t="s">
        <v>419</v>
      </c>
      <c r="S5" s="998" t="s">
        <v>420</v>
      </c>
      <c r="T5" s="998" t="s">
        <v>421</v>
      </c>
      <c r="U5" s="998" t="s">
        <v>422</v>
      </c>
      <c r="V5" s="998" t="s">
        <v>426</v>
      </c>
      <c r="W5" s="998" t="s">
        <v>427</v>
      </c>
      <c r="X5" s="998" t="s">
        <v>428</v>
      </c>
      <c r="Y5" s="998" t="s">
        <v>429</v>
      </c>
      <c r="Z5" s="998" t="s">
        <v>435</v>
      </c>
    </row>
    <row r="6" spans="1:26">
      <c r="A6" s="342">
        <v>1</v>
      </c>
      <c r="B6" s="3218" t="s">
        <v>3354</v>
      </c>
      <c r="C6" s="51" t="s">
        <v>3355</v>
      </c>
      <c r="D6" s="3209" t="s">
        <v>3356</v>
      </c>
      <c r="E6" s="3211"/>
      <c r="F6" s="999"/>
      <c r="G6" s="999"/>
      <c r="H6" s="999"/>
      <c r="I6" s="999"/>
      <c r="J6" s="999"/>
      <c r="K6" s="1000"/>
      <c r="L6" s="1000"/>
      <c r="M6" s="1000"/>
      <c r="N6" s="1000"/>
      <c r="O6" s="1000"/>
      <c r="P6" s="999"/>
      <c r="Q6" s="999"/>
      <c r="R6" s="999"/>
      <c r="S6" s="999"/>
      <c r="T6" s="999"/>
      <c r="U6" s="1001"/>
      <c r="V6" s="1001"/>
      <c r="W6" s="1000"/>
      <c r="X6" s="1000"/>
      <c r="Y6" s="1000"/>
      <c r="Z6" s="1002"/>
    </row>
    <row r="7" spans="1:26">
      <c r="A7" s="342">
        <v>2</v>
      </c>
      <c r="B7" s="3219"/>
      <c r="C7" s="3218" t="s">
        <v>3357</v>
      </c>
      <c r="D7" s="3218" t="s">
        <v>3358</v>
      </c>
      <c r="E7" s="1003" t="s">
        <v>3359</v>
      </c>
      <c r="F7" s="999"/>
      <c r="G7" s="999"/>
      <c r="H7" s="999"/>
      <c r="I7" s="999"/>
      <c r="J7" s="999"/>
      <c r="K7" s="1000"/>
      <c r="L7" s="1000"/>
      <c r="M7" s="1000"/>
      <c r="N7" s="1000"/>
      <c r="O7" s="1000"/>
      <c r="P7" s="999"/>
      <c r="Q7" s="999"/>
      <c r="R7" s="999"/>
      <c r="S7" s="999"/>
      <c r="T7" s="999"/>
      <c r="U7" s="1001"/>
      <c r="V7" s="1001"/>
      <c r="W7" s="1001"/>
      <c r="X7" s="1000"/>
      <c r="Y7" s="1004"/>
      <c r="Z7" s="1002"/>
    </row>
    <row r="8" spans="1:26">
      <c r="A8" s="342">
        <v>3</v>
      </c>
      <c r="B8" s="3219"/>
      <c r="C8" s="3219"/>
      <c r="D8" s="3220"/>
      <c r="E8" s="1003" t="s">
        <v>3360</v>
      </c>
      <c r="F8" s="999"/>
      <c r="G8" s="999"/>
      <c r="H8" s="999"/>
      <c r="I8" s="999"/>
      <c r="J8" s="999"/>
      <c r="K8" s="1000"/>
      <c r="L8" s="1000"/>
      <c r="M8" s="1000"/>
      <c r="N8" s="1000"/>
      <c r="O8" s="1000"/>
      <c r="P8" s="999"/>
      <c r="Q8" s="999"/>
      <c r="R8" s="999"/>
      <c r="S8" s="999"/>
      <c r="T8" s="999"/>
      <c r="U8" s="1001"/>
      <c r="V8" s="1001"/>
      <c r="W8" s="1001"/>
      <c r="X8" s="1000"/>
      <c r="Y8" s="1004"/>
      <c r="Z8" s="1002"/>
    </row>
    <row r="9" spans="1:26">
      <c r="A9" s="342">
        <v>4</v>
      </c>
      <c r="B9" s="3219"/>
      <c r="C9" s="3219"/>
      <c r="D9" s="3218" t="s">
        <v>3361</v>
      </c>
      <c r="E9" s="1003" t="s">
        <v>3362</v>
      </c>
      <c r="F9" s="999"/>
      <c r="G9" s="999"/>
      <c r="H9" s="999"/>
      <c r="I9" s="999"/>
      <c r="J9" s="999"/>
      <c r="K9" s="1000"/>
      <c r="L9" s="1000"/>
      <c r="M9" s="1000"/>
      <c r="N9" s="1000"/>
      <c r="O9" s="1000"/>
      <c r="P9" s="999"/>
      <c r="Q9" s="999"/>
      <c r="R9" s="999"/>
      <c r="S9" s="999"/>
      <c r="T9" s="999"/>
      <c r="U9" s="1001"/>
      <c r="V9" s="1001"/>
      <c r="W9" s="1001"/>
      <c r="X9" s="1000"/>
      <c r="Y9" s="1004"/>
      <c r="Z9" s="1002"/>
    </row>
    <row r="10" spans="1:26" ht="28.5">
      <c r="A10" s="342">
        <v>5</v>
      </c>
      <c r="B10" s="3219"/>
      <c r="C10" s="3219"/>
      <c r="D10" s="3220"/>
      <c r="E10" s="1003" t="s">
        <v>3363</v>
      </c>
      <c r="F10" s="999"/>
      <c r="G10" s="999"/>
      <c r="H10" s="999"/>
      <c r="I10" s="999"/>
      <c r="J10" s="999"/>
      <c r="K10" s="1000"/>
      <c r="L10" s="1000"/>
      <c r="M10" s="1000"/>
      <c r="N10" s="1000"/>
      <c r="O10" s="1000"/>
      <c r="P10" s="999"/>
      <c r="Q10" s="999"/>
      <c r="R10" s="999"/>
      <c r="S10" s="999"/>
      <c r="T10" s="999"/>
      <c r="U10" s="1001"/>
      <c r="V10" s="1001"/>
      <c r="W10" s="1001"/>
      <c r="X10" s="1000"/>
      <c r="Y10" s="1004"/>
      <c r="Z10" s="1002"/>
    </row>
    <row r="11" spans="1:26">
      <c r="A11" s="342">
        <v>6</v>
      </c>
      <c r="B11" s="3219"/>
      <c r="C11" s="3220"/>
      <c r="D11" s="3209" t="s">
        <v>3060</v>
      </c>
      <c r="E11" s="3211"/>
      <c r="F11" s="999"/>
      <c r="G11" s="999"/>
      <c r="H11" s="999"/>
      <c r="I11" s="999"/>
      <c r="J11" s="999"/>
      <c r="K11" s="1000"/>
      <c r="L11" s="1000"/>
      <c r="M11" s="1000"/>
      <c r="N11" s="1000"/>
      <c r="O11" s="1000"/>
      <c r="P11" s="999"/>
      <c r="Q11" s="999"/>
      <c r="R11" s="999"/>
      <c r="S11" s="999"/>
      <c r="T11" s="999"/>
      <c r="U11" s="1001"/>
      <c r="V11" s="1001"/>
      <c r="W11" s="1001"/>
      <c r="X11" s="1000"/>
      <c r="Y11" s="1001"/>
      <c r="Z11" s="1002"/>
    </row>
    <row r="12" spans="1:26">
      <c r="A12" s="342">
        <v>7</v>
      </c>
      <c r="B12" s="3220"/>
      <c r="C12" s="3209" t="s">
        <v>3184</v>
      </c>
      <c r="D12" s="3210"/>
      <c r="E12" s="3211"/>
      <c r="F12" s="999"/>
      <c r="G12" s="999"/>
      <c r="H12" s="999"/>
      <c r="I12" s="999"/>
      <c r="J12" s="999"/>
      <c r="K12" s="1000"/>
      <c r="L12" s="1000"/>
      <c r="M12" s="1000"/>
      <c r="N12" s="1000"/>
      <c r="O12" s="1000"/>
      <c r="P12" s="999"/>
      <c r="Q12" s="999"/>
      <c r="R12" s="999"/>
      <c r="S12" s="999"/>
      <c r="T12" s="999"/>
      <c r="U12" s="1001"/>
      <c r="V12" s="1001"/>
      <c r="W12" s="1001"/>
      <c r="X12" s="1000"/>
      <c r="Y12" s="1001"/>
      <c r="Z12" s="1002"/>
    </row>
    <row r="13" spans="1:26" ht="15.75" customHeight="1">
      <c r="A13" s="342">
        <v>8</v>
      </c>
      <c r="B13" s="3218" t="s">
        <v>3364</v>
      </c>
      <c r="C13" s="3218" t="s">
        <v>3355</v>
      </c>
      <c r="D13" s="3209" t="s">
        <v>3365</v>
      </c>
      <c r="E13" s="3221"/>
      <c r="F13" s="1000"/>
      <c r="G13" s="1000"/>
      <c r="H13" s="1000"/>
      <c r="I13" s="1000"/>
      <c r="J13" s="1000"/>
      <c r="K13" s="999"/>
      <c r="L13" s="999"/>
      <c r="M13" s="999"/>
      <c r="N13" s="999"/>
      <c r="O13" s="999"/>
      <c r="P13" s="999"/>
      <c r="Q13" s="999"/>
      <c r="R13" s="999"/>
      <c r="S13" s="999"/>
      <c r="T13" s="999"/>
      <c r="U13" s="1001"/>
      <c r="V13" s="1001"/>
      <c r="W13" s="1000"/>
      <c r="X13" s="1000"/>
      <c r="Y13" s="1000"/>
      <c r="Z13" s="1002"/>
    </row>
    <row r="14" spans="1:26" ht="15.75" customHeight="1">
      <c r="A14" s="342">
        <v>9</v>
      </c>
      <c r="B14" s="3219"/>
      <c r="C14" s="3219"/>
      <c r="D14" s="3209" t="s">
        <v>3366</v>
      </c>
      <c r="E14" s="3211"/>
      <c r="F14" s="1000"/>
      <c r="G14" s="1000"/>
      <c r="H14" s="1000"/>
      <c r="I14" s="1000"/>
      <c r="J14" s="1000"/>
      <c r="K14" s="999"/>
      <c r="L14" s="999"/>
      <c r="M14" s="999"/>
      <c r="N14" s="999"/>
      <c r="O14" s="999"/>
      <c r="P14" s="999"/>
      <c r="Q14" s="999"/>
      <c r="R14" s="999"/>
      <c r="S14" s="999"/>
      <c r="T14" s="999"/>
      <c r="U14" s="1001"/>
      <c r="V14" s="1001"/>
      <c r="W14" s="1000"/>
      <c r="X14" s="1000"/>
      <c r="Y14" s="1000"/>
      <c r="Z14" s="1002"/>
    </row>
    <row r="15" spans="1:26">
      <c r="A15" s="342">
        <v>10</v>
      </c>
      <c r="B15" s="3219"/>
      <c r="C15" s="3220"/>
      <c r="D15" s="3209" t="s">
        <v>3060</v>
      </c>
      <c r="E15" s="3211"/>
      <c r="F15" s="1000"/>
      <c r="G15" s="1000"/>
      <c r="H15" s="1000"/>
      <c r="I15" s="1000"/>
      <c r="J15" s="1000"/>
      <c r="K15" s="999"/>
      <c r="L15" s="999"/>
      <c r="M15" s="999"/>
      <c r="N15" s="999"/>
      <c r="O15" s="999"/>
      <c r="P15" s="999"/>
      <c r="Q15" s="999"/>
      <c r="R15" s="999"/>
      <c r="S15" s="999"/>
      <c r="T15" s="999"/>
      <c r="U15" s="1001"/>
      <c r="V15" s="1001"/>
      <c r="W15" s="1000"/>
      <c r="X15" s="1000"/>
      <c r="Y15" s="1000"/>
      <c r="Z15" s="1002"/>
    </row>
    <row r="16" spans="1:26" ht="15.75" customHeight="1">
      <c r="A16" s="342">
        <v>11</v>
      </c>
      <c r="B16" s="3219"/>
      <c r="C16" s="3218" t="s">
        <v>3357</v>
      </c>
      <c r="D16" s="3210" t="s">
        <v>3365</v>
      </c>
      <c r="E16" s="3211"/>
      <c r="F16" s="1000"/>
      <c r="G16" s="1000"/>
      <c r="H16" s="1000"/>
      <c r="I16" s="1000"/>
      <c r="J16" s="1000"/>
      <c r="K16" s="999"/>
      <c r="L16" s="999"/>
      <c r="M16" s="999"/>
      <c r="N16" s="999"/>
      <c r="O16" s="999"/>
      <c r="P16" s="999"/>
      <c r="Q16" s="999"/>
      <c r="R16" s="999"/>
      <c r="S16" s="999"/>
      <c r="T16" s="999"/>
      <c r="U16" s="1001"/>
      <c r="V16" s="1001"/>
      <c r="W16" s="1000"/>
      <c r="X16" s="1001"/>
      <c r="Y16" s="1005"/>
      <c r="Z16" s="1002"/>
    </row>
    <row r="17" spans="1:26" ht="15.75" customHeight="1">
      <c r="A17" s="342">
        <v>12</v>
      </c>
      <c r="B17" s="3219"/>
      <c r="C17" s="3219"/>
      <c r="D17" s="3210" t="s">
        <v>3366</v>
      </c>
      <c r="E17" s="3211"/>
      <c r="F17" s="1000"/>
      <c r="G17" s="1000"/>
      <c r="H17" s="1000"/>
      <c r="I17" s="1000"/>
      <c r="J17" s="1000"/>
      <c r="K17" s="999"/>
      <c r="L17" s="999"/>
      <c r="M17" s="999"/>
      <c r="N17" s="999"/>
      <c r="O17" s="999"/>
      <c r="P17" s="999"/>
      <c r="Q17" s="999"/>
      <c r="R17" s="999"/>
      <c r="S17" s="999"/>
      <c r="T17" s="999"/>
      <c r="U17" s="1001"/>
      <c r="V17" s="1001"/>
      <c r="W17" s="1000"/>
      <c r="X17" s="1001"/>
      <c r="Y17" s="1005"/>
      <c r="Z17" s="1002"/>
    </row>
    <row r="18" spans="1:26">
      <c r="A18" s="342">
        <v>13</v>
      </c>
      <c r="B18" s="3219"/>
      <c r="C18" s="3220"/>
      <c r="D18" s="3210" t="s">
        <v>3060</v>
      </c>
      <c r="E18" s="3211"/>
      <c r="F18" s="1000"/>
      <c r="G18" s="1000"/>
      <c r="H18" s="1000"/>
      <c r="I18" s="1000"/>
      <c r="J18" s="1000"/>
      <c r="K18" s="999"/>
      <c r="L18" s="999"/>
      <c r="M18" s="999"/>
      <c r="N18" s="999"/>
      <c r="O18" s="999"/>
      <c r="P18" s="999"/>
      <c r="Q18" s="999"/>
      <c r="R18" s="999"/>
      <c r="S18" s="999"/>
      <c r="T18" s="999"/>
      <c r="U18" s="1001"/>
      <c r="V18" s="1001"/>
      <c r="W18" s="1000"/>
      <c r="X18" s="1001"/>
      <c r="Y18" s="1001"/>
      <c r="Z18" s="1002"/>
    </row>
    <row r="19" spans="1:26">
      <c r="A19" s="342">
        <v>14</v>
      </c>
      <c r="B19" s="3220"/>
      <c r="C19" s="3209" t="s">
        <v>3184</v>
      </c>
      <c r="D19" s="3210"/>
      <c r="E19" s="3211"/>
      <c r="F19" s="1000"/>
      <c r="G19" s="1000"/>
      <c r="H19" s="1000"/>
      <c r="I19" s="1000"/>
      <c r="J19" s="1000"/>
      <c r="K19" s="999"/>
      <c r="L19" s="999"/>
      <c r="M19" s="999"/>
      <c r="N19" s="999"/>
      <c r="O19" s="999"/>
      <c r="P19" s="999"/>
      <c r="Q19" s="999"/>
      <c r="R19" s="999"/>
      <c r="S19" s="999"/>
      <c r="T19" s="999"/>
      <c r="U19" s="1001"/>
      <c r="V19" s="1001"/>
      <c r="W19" s="1000"/>
      <c r="X19" s="1001"/>
      <c r="Y19" s="1001"/>
      <c r="Z19" s="1002"/>
    </row>
    <row r="20" spans="1:26">
      <c r="A20" s="342">
        <v>15</v>
      </c>
      <c r="B20" s="3212" t="s">
        <v>3367</v>
      </c>
      <c r="C20" s="3215" t="s">
        <v>3061</v>
      </c>
      <c r="D20" s="3216"/>
      <c r="E20" s="3217"/>
      <c r="F20" s="999"/>
      <c r="G20" s="999"/>
      <c r="H20" s="999"/>
      <c r="I20" s="999"/>
      <c r="J20" s="999"/>
      <c r="K20" s="999"/>
      <c r="L20" s="999"/>
      <c r="M20" s="999"/>
      <c r="N20" s="999"/>
      <c r="O20" s="999"/>
      <c r="P20" s="999"/>
      <c r="Q20" s="999"/>
      <c r="R20" s="999"/>
      <c r="S20" s="999"/>
      <c r="T20" s="999"/>
      <c r="U20" s="1001"/>
      <c r="V20" s="1001"/>
      <c r="W20" s="1001"/>
      <c r="X20" s="1001"/>
      <c r="Y20" s="1005"/>
      <c r="Z20" s="1002"/>
    </row>
    <row r="21" spans="1:26">
      <c r="A21" s="342">
        <v>16</v>
      </c>
      <c r="B21" s="3213"/>
      <c r="C21" s="3215" t="s">
        <v>3062</v>
      </c>
      <c r="D21" s="3216"/>
      <c r="E21" s="3217"/>
      <c r="F21" s="999"/>
      <c r="G21" s="999"/>
      <c r="H21" s="999"/>
      <c r="I21" s="999"/>
      <c r="J21" s="999"/>
      <c r="K21" s="999"/>
      <c r="L21" s="999"/>
      <c r="M21" s="999"/>
      <c r="N21" s="999"/>
      <c r="O21" s="999"/>
      <c r="P21" s="999"/>
      <c r="Q21" s="999"/>
      <c r="R21" s="999"/>
      <c r="S21" s="999"/>
      <c r="T21" s="999"/>
      <c r="U21" s="1001"/>
      <c r="V21" s="1001"/>
      <c r="W21" s="1001"/>
      <c r="X21" s="1001"/>
      <c r="Y21" s="1001"/>
      <c r="Z21" s="1002"/>
    </row>
    <row r="22" spans="1:26">
      <c r="A22" s="342">
        <v>17</v>
      </c>
      <c r="B22" s="3213"/>
      <c r="C22" s="3215" t="s">
        <v>3063</v>
      </c>
      <c r="D22" s="3216"/>
      <c r="E22" s="3217"/>
      <c r="F22" s="999"/>
      <c r="G22" s="999"/>
      <c r="H22" s="999"/>
      <c r="I22" s="999"/>
      <c r="J22" s="999"/>
      <c r="K22" s="999"/>
      <c r="L22" s="999"/>
      <c r="M22" s="999"/>
      <c r="N22" s="999"/>
      <c r="O22" s="999"/>
      <c r="P22" s="999"/>
      <c r="Q22" s="999"/>
      <c r="R22" s="999"/>
      <c r="S22" s="999"/>
      <c r="T22" s="999"/>
      <c r="U22" s="1001"/>
      <c r="V22" s="1001"/>
      <c r="W22" s="1001"/>
      <c r="X22" s="1001"/>
      <c r="Y22" s="1005"/>
      <c r="Z22" s="1002"/>
    </row>
    <row r="23" spans="1:26">
      <c r="A23" s="342">
        <v>18</v>
      </c>
      <c r="B23" s="3213"/>
      <c r="C23" s="3215" t="s">
        <v>3064</v>
      </c>
      <c r="D23" s="3216"/>
      <c r="E23" s="3217"/>
      <c r="F23" s="999"/>
      <c r="G23" s="999"/>
      <c r="H23" s="999"/>
      <c r="I23" s="999"/>
      <c r="J23" s="999"/>
      <c r="K23" s="999"/>
      <c r="L23" s="999"/>
      <c r="M23" s="999"/>
      <c r="N23" s="999"/>
      <c r="O23" s="999"/>
      <c r="P23" s="999"/>
      <c r="Q23" s="999"/>
      <c r="R23" s="999"/>
      <c r="S23" s="999"/>
      <c r="T23" s="999"/>
      <c r="U23" s="1001"/>
      <c r="V23" s="1001"/>
      <c r="W23" s="1001"/>
      <c r="X23" s="1001"/>
      <c r="Y23" s="1001"/>
      <c r="Z23" s="1002"/>
    </row>
    <row r="24" spans="1:26">
      <c r="A24" s="342">
        <v>19</v>
      </c>
      <c r="B24" s="3214"/>
      <c r="C24" s="3209" t="s">
        <v>3184</v>
      </c>
      <c r="D24" s="3210"/>
      <c r="E24" s="3211"/>
      <c r="F24" s="999"/>
      <c r="G24" s="999"/>
      <c r="H24" s="999"/>
      <c r="I24" s="999"/>
      <c r="J24" s="999"/>
      <c r="K24" s="999"/>
      <c r="L24" s="999"/>
      <c r="M24" s="999"/>
      <c r="N24" s="999"/>
      <c r="O24" s="999"/>
      <c r="P24" s="999"/>
      <c r="Q24" s="999"/>
      <c r="R24" s="999"/>
      <c r="S24" s="999"/>
      <c r="T24" s="999"/>
      <c r="U24" s="1001"/>
      <c r="V24" s="1001"/>
      <c r="W24" s="1001"/>
      <c r="X24" s="1001"/>
      <c r="Y24" s="1001"/>
      <c r="Z24" s="1002"/>
    </row>
    <row r="25" spans="1:26">
      <c r="A25" s="342">
        <v>20</v>
      </c>
      <c r="B25" s="3209" t="s">
        <v>3368</v>
      </c>
      <c r="C25" s="3210"/>
      <c r="D25" s="3210"/>
      <c r="E25" s="3211"/>
      <c r="F25" s="999"/>
      <c r="G25" s="999"/>
      <c r="H25" s="999"/>
      <c r="I25" s="999"/>
      <c r="J25" s="999"/>
      <c r="K25" s="999"/>
      <c r="L25" s="999"/>
      <c r="M25" s="999"/>
      <c r="N25" s="999"/>
      <c r="O25" s="999"/>
      <c r="P25" s="999"/>
      <c r="Q25" s="999"/>
      <c r="R25" s="999"/>
      <c r="S25" s="999"/>
      <c r="T25" s="999"/>
      <c r="U25" s="1001"/>
      <c r="V25" s="1001"/>
      <c r="W25" s="1000"/>
      <c r="X25" s="1000"/>
      <c r="Y25" s="1000"/>
      <c r="Z25" s="1002"/>
    </row>
    <row r="26" spans="1:26">
      <c r="A26" s="342">
        <v>21</v>
      </c>
      <c r="B26" s="3209" t="s">
        <v>3065</v>
      </c>
      <c r="C26" s="3210"/>
      <c r="D26" s="3210"/>
      <c r="E26" s="3211"/>
      <c r="F26" s="999"/>
      <c r="G26" s="999"/>
      <c r="H26" s="999"/>
      <c r="I26" s="999"/>
      <c r="J26" s="999"/>
      <c r="K26" s="999"/>
      <c r="L26" s="999"/>
      <c r="M26" s="999"/>
      <c r="N26" s="999"/>
      <c r="O26" s="999"/>
      <c r="P26" s="999"/>
      <c r="Q26" s="999"/>
      <c r="R26" s="999"/>
      <c r="S26" s="999"/>
      <c r="T26" s="999"/>
      <c r="U26" s="1001"/>
      <c r="V26" s="1001"/>
      <c r="W26" s="1001"/>
      <c r="X26" s="1001"/>
      <c r="Y26" s="1001"/>
      <c r="Z26" s="1002"/>
    </row>
    <row r="27" spans="1:26">
      <c r="A27" s="342">
        <v>22</v>
      </c>
      <c r="B27" s="3209" t="s">
        <v>3369</v>
      </c>
      <c r="C27" s="3210"/>
      <c r="D27" s="3210"/>
      <c r="E27" s="3211"/>
      <c r="F27" s="999"/>
      <c r="G27" s="999"/>
      <c r="H27" s="999"/>
      <c r="I27" s="999"/>
      <c r="J27" s="999"/>
      <c r="K27" s="999"/>
      <c r="L27" s="999"/>
      <c r="M27" s="999"/>
      <c r="N27" s="999"/>
      <c r="O27" s="999"/>
      <c r="P27" s="999"/>
      <c r="Q27" s="999"/>
      <c r="R27" s="999"/>
      <c r="S27" s="999"/>
      <c r="T27" s="999"/>
      <c r="U27" s="1001"/>
      <c r="V27" s="1001"/>
      <c r="W27" s="1000"/>
      <c r="X27" s="1000"/>
      <c r="Y27" s="1000"/>
      <c r="Z27" s="1002"/>
    </row>
    <row r="28" spans="1:26">
      <c r="A28" s="277" t="s">
        <v>2915</v>
      </c>
    </row>
    <row r="29" spans="1:26">
      <c r="A29" s="277">
        <v>1</v>
      </c>
      <c r="B29" s="1006" t="s">
        <v>3370</v>
      </c>
    </row>
    <row r="30" spans="1:26">
      <c r="A30" s="2815">
        <v>2</v>
      </c>
      <c r="B30" s="2814" t="s">
        <v>6131</v>
      </c>
    </row>
  </sheetData>
  <mergeCells count="34">
    <mergeCell ref="P3:V3"/>
    <mergeCell ref="Z3:Z4"/>
    <mergeCell ref="B5:E5"/>
    <mergeCell ref="A3:A5"/>
    <mergeCell ref="B3:E4"/>
    <mergeCell ref="F3:J3"/>
    <mergeCell ref="K3:O3"/>
    <mergeCell ref="W3:Y3"/>
    <mergeCell ref="B6:B12"/>
    <mergeCell ref="D6:E6"/>
    <mergeCell ref="C7:C11"/>
    <mergeCell ref="D7:D8"/>
    <mergeCell ref="D9:D10"/>
    <mergeCell ref="D11:E11"/>
    <mergeCell ref="C12:E12"/>
    <mergeCell ref="B13:B19"/>
    <mergeCell ref="C13:C15"/>
    <mergeCell ref="D13:E13"/>
    <mergeCell ref="D14:E14"/>
    <mergeCell ref="D15:E15"/>
    <mergeCell ref="C16:C18"/>
    <mergeCell ref="D16:E16"/>
    <mergeCell ref="D17:E17"/>
    <mergeCell ref="D18:E18"/>
    <mergeCell ref="C19:E19"/>
    <mergeCell ref="B25:E25"/>
    <mergeCell ref="B26:E26"/>
    <mergeCell ref="B27:E27"/>
    <mergeCell ref="B20:B24"/>
    <mergeCell ref="C20:E20"/>
    <mergeCell ref="C21:E21"/>
    <mergeCell ref="C22:E22"/>
    <mergeCell ref="C23:E23"/>
    <mergeCell ref="C24:E24"/>
  </mergeCells>
  <phoneticPr fontId="8" type="noConversion"/>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20">
    <tabColor rgb="FFFFFF00"/>
    <pageSetUpPr fitToPage="1"/>
  </sheetPr>
  <dimension ref="A1:W32"/>
  <sheetViews>
    <sheetView showGridLines="0" view="pageBreakPreview" zoomScale="60" zoomScaleNormal="110" workbookViewId="0">
      <pane xSplit="1" ySplit="5" topLeftCell="B15" activePane="bottomRight" state="frozen"/>
      <selection activeCell="A2" sqref="A2"/>
      <selection pane="topRight" activeCell="A2" sqref="A2"/>
      <selection pane="bottomLeft" activeCell="A2" sqref="A2"/>
      <selection pane="bottomRight" activeCell="A32" sqref="A32:B32"/>
    </sheetView>
  </sheetViews>
  <sheetFormatPr defaultRowHeight="13.5"/>
  <cols>
    <col min="1" max="1" width="9" style="968"/>
    <col min="2" max="2" width="5.25" style="968" customWidth="1"/>
    <col min="3" max="3" width="11.75" style="968" customWidth="1"/>
    <col min="4" max="4" width="16.125" style="968" customWidth="1"/>
    <col min="5" max="5" width="5.75" style="968" customWidth="1"/>
    <col min="6" max="6" width="12.375" style="968" customWidth="1"/>
    <col min="7" max="7" width="5" style="968" customWidth="1"/>
    <col min="8" max="8" width="8.5" style="968" customWidth="1"/>
    <col min="9" max="9" width="11" style="968" customWidth="1"/>
    <col min="10" max="13" width="11.25" style="968" customWidth="1"/>
    <col min="14" max="14" width="11.5" style="968" bestFit="1" customWidth="1"/>
    <col min="15" max="15" width="9.125" style="968" bestFit="1" customWidth="1"/>
    <col min="16" max="16" width="12.25" style="968" bestFit="1" customWidth="1"/>
    <col min="17" max="18" width="16.75" style="968" bestFit="1" customWidth="1"/>
    <col min="19" max="19" width="8" style="968" bestFit="1" customWidth="1"/>
    <col min="20" max="20" width="11.625" style="968" bestFit="1" customWidth="1"/>
    <col min="21" max="21" width="9.75" style="968" bestFit="1" customWidth="1"/>
    <col min="22" max="22" width="12.25" style="968" bestFit="1" customWidth="1"/>
    <col min="23" max="23" width="9.75" style="968" customWidth="1"/>
    <col min="24" max="16384" width="9" style="968"/>
  </cols>
  <sheetData>
    <row r="1" spans="1:23" ht="21.4" customHeight="1">
      <c r="A1" s="17" t="str">
        <f>+封面!A3&amp;" "&amp;封面!A2</f>
        <v xml:space="preserve">        保險股份有限公司(○○分公司) 年度(月、季、半年)報表</v>
      </c>
    </row>
    <row r="2" spans="1:23" ht="21.4" customHeight="1">
      <c r="A2" s="969" t="s">
        <v>3327</v>
      </c>
    </row>
    <row r="3" spans="1:23" s="971" customFormat="1" ht="14.25" customHeight="1">
      <c r="A3" s="3236" t="s">
        <v>423</v>
      </c>
      <c r="B3" s="3237" t="s">
        <v>556</v>
      </c>
      <c r="C3" s="3237" t="s">
        <v>557</v>
      </c>
      <c r="D3" s="3237" t="s">
        <v>558</v>
      </c>
      <c r="E3" s="3238" t="s">
        <v>559</v>
      </c>
      <c r="F3" s="3236" t="s">
        <v>570</v>
      </c>
      <c r="G3" s="3238" t="s">
        <v>560</v>
      </c>
      <c r="H3" s="3238" t="s">
        <v>561</v>
      </c>
      <c r="I3" s="3238" t="s">
        <v>562</v>
      </c>
      <c r="J3" s="3236" t="s">
        <v>563</v>
      </c>
      <c r="K3" s="3236"/>
      <c r="L3" s="3236"/>
      <c r="M3" s="3236"/>
      <c r="N3" s="3236" t="s">
        <v>564</v>
      </c>
      <c r="O3" s="3236" t="s">
        <v>565</v>
      </c>
      <c r="P3" s="3236"/>
      <c r="Q3" s="3236"/>
      <c r="R3" s="3236"/>
      <c r="S3" s="3236" t="s">
        <v>566</v>
      </c>
      <c r="T3" s="3236"/>
      <c r="U3" s="3236"/>
      <c r="V3" s="3236" t="s">
        <v>567</v>
      </c>
      <c r="W3" s="970"/>
    </row>
    <row r="4" spans="1:23" ht="48.75" customHeight="1">
      <c r="A4" s="3236"/>
      <c r="B4" s="3237"/>
      <c r="C4" s="3237"/>
      <c r="D4" s="3237"/>
      <c r="E4" s="3239"/>
      <c r="F4" s="3236"/>
      <c r="G4" s="3239"/>
      <c r="H4" s="3239"/>
      <c r="I4" s="3239"/>
      <c r="J4" s="2816" t="s">
        <v>6132</v>
      </c>
      <c r="K4" s="41" t="s">
        <v>539</v>
      </c>
      <c r="L4" s="41" t="s">
        <v>540</v>
      </c>
      <c r="M4" s="41" t="s">
        <v>541</v>
      </c>
      <c r="N4" s="3236"/>
      <c r="O4" s="41" t="s">
        <v>542</v>
      </c>
      <c r="P4" s="41" t="s">
        <v>543</v>
      </c>
      <c r="Q4" s="41" t="s">
        <v>544</v>
      </c>
      <c r="R4" s="41" t="s">
        <v>545</v>
      </c>
      <c r="S4" s="41" t="s">
        <v>546</v>
      </c>
      <c r="T4" s="41" t="s">
        <v>547</v>
      </c>
      <c r="U4" s="972" t="s">
        <v>548</v>
      </c>
      <c r="V4" s="3236"/>
      <c r="W4" s="970"/>
    </row>
    <row r="5" spans="1:23" ht="20.25" customHeight="1">
      <c r="A5" s="3236"/>
      <c r="B5" s="973" t="s">
        <v>424</v>
      </c>
      <c r="C5" s="973" t="s">
        <v>425</v>
      </c>
      <c r="D5" s="973" t="s">
        <v>171</v>
      </c>
      <c r="E5" s="973" t="s">
        <v>172</v>
      </c>
      <c r="F5" s="973" t="s">
        <v>173</v>
      </c>
      <c r="G5" s="973" t="s">
        <v>174</v>
      </c>
      <c r="H5" s="973" t="s">
        <v>175</v>
      </c>
      <c r="I5" s="973" t="s">
        <v>176</v>
      </c>
      <c r="J5" s="973" t="s">
        <v>177</v>
      </c>
      <c r="K5" s="973" t="s">
        <v>178</v>
      </c>
      <c r="L5" s="973" t="s">
        <v>179</v>
      </c>
      <c r="M5" s="973" t="s">
        <v>180</v>
      </c>
      <c r="N5" s="973" t="s">
        <v>418</v>
      </c>
      <c r="O5" s="973" t="s">
        <v>419</v>
      </c>
      <c r="P5" s="973" t="s">
        <v>420</v>
      </c>
      <c r="Q5" s="973" t="s">
        <v>421</v>
      </c>
      <c r="R5" s="973" t="s">
        <v>422</v>
      </c>
      <c r="S5" s="973" t="s">
        <v>426</v>
      </c>
      <c r="T5" s="973" t="s">
        <v>427</v>
      </c>
      <c r="U5" s="973" t="s">
        <v>428</v>
      </c>
      <c r="V5" s="973" t="s">
        <v>429</v>
      </c>
      <c r="W5" s="970"/>
    </row>
    <row r="6" spans="1:23" ht="14.25">
      <c r="A6" s="974" t="s">
        <v>235</v>
      </c>
      <c r="B6" s="975"/>
      <c r="C6" s="976"/>
      <c r="D6" s="976"/>
      <c r="E6" s="977"/>
      <c r="F6" s="977"/>
      <c r="G6" s="977"/>
      <c r="H6" s="977"/>
      <c r="I6" s="977"/>
      <c r="J6" s="975"/>
      <c r="K6" s="978"/>
      <c r="L6" s="979"/>
      <c r="M6" s="975"/>
      <c r="N6" s="980"/>
      <c r="O6" s="981"/>
      <c r="P6" s="980"/>
      <c r="Q6" s="981"/>
      <c r="R6" s="981"/>
      <c r="S6" s="980"/>
      <c r="T6" s="980"/>
      <c r="U6" s="980"/>
      <c r="V6" s="980"/>
      <c r="W6" s="970"/>
    </row>
    <row r="7" spans="1:23" ht="14.25">
      <c r="A7" s="974" t="s">
        <v>298</v>
      </c>
      <c r="B7" s="975"/>
      <c r="C7" s="976"/>
      <c r="D7" s="976"/>
      <c r="E7" s="977"/>
      <c r="F7" s="977"/>
      <c r="G7" s="977"/>
      <c r="H7" s="977"/>
      <c r="I7" s="977"/>
      <c r="J7" s="975"/>
      <c r="K7" s="975"/>
      <c r="L7" s="979"/>
      <c r="M7" s="975"/>
      <c r="N7" s="980"/>
      <c r="O7" s="981"/>
      <c r="P7" s="980"/>
      <c r="Q7" s="981"/>
      <c r="R7" s="981"/>
      <c r="S7" s="980"/>
      <c r="T7" s="980"/>
      <c r="U7" s="980"/>
      <c r="V7" s="980"/>
      <c r="W7" s="970"/>
    </row>
    <row r="8" spans="1:23" ht="14.25">
      <c r="A8" s="974" t="s">
        <v>299</v>
      </c>
      <c r="B8" s="975"/>
      <c r="C8" s="976"/>
      <c r="D8" s="976"/>
      <c r="E8" s="977"/>
      <c r="F8" s="977"/>
      <c r="G8" s="977"/>
      <c r="H8" s="977"/>
      <c r="I8" s="977"/>
      <c r="J8" s="975"/>
      <c r="K8" s="975"/>
      <c r="L8" s="979"/>
      <c r="M8" s="975"/>
      <c r="N8" s="980"/>
      <c r="O8" s="981"/>
      <c r="P8" s="980"/>
      <c r="Q8" s="981"/>
      <c r="R8" s="981"/>
      <c r="S8" s="980"/>
      <c r="T8" s="980"/>
      <c r="U8" s="980"/>
      <c r="V8" s="980"/>
      <c r="W8" s="970"/>
    </row>
    <row r="9" spans="1:23" ht="14.25">
      <c r="A9" s="974" t="s">
        <v>300</v>
      </c>
      <c r="B9" s="975"/>
      <c r="C9" s="976"/>
      <c r="D9" s="976"/>
      <c r="E9" s="977"/>
      <c r="F9" s="977"/>
      <c r="G9" s="977"/>
      <c r="H9" s="977"/>
      <c r="I9" s="977"/>
      <c r="J9" s="975"/>
      <c r="K9" s="975"/>
      <c r="L9" s="979"/>
      <c r="M9" s="975"/>
      <c r="N9" s="980"/>
      <c r="O9" s="981"/>
      <c r="P9" s="980"/>
      <c r="Q9" s="981"/>
      <c r="R9" s="981"/>
      <c r="S9" s="980"/>
      <c r="T9" s="980"/>
      <c r="U9" s="980"/>
      <c r="V9" s="980"/>
      <c r="W9" s="970"/>
    </row>
    <row r="10" spans="1:23" ht="14.25">
      <c r="A10" s="974" t="s">
        <v>221</v>
      </c>
      <c r="B10" s="975"/>
      <c r="C10" s="976"/>
      <c r="D10" s="976"/>
      <c r="E10" s="977"/>
      <c r="F10" s="977"/>
      <c r="G10" s="977"/>
      <c r="H10" s="977"/>
      <c r="I10" s="977"/>
      <c r="J10" s="975"/>
      <c r="K10" s="975"/>
      <c r="L10" s="979"/>
      <c r="M10" s="975"/>
      <c r="N10" s="980"/>
      <c r="O10" s="981"/>
      <c r="P10" s="980"/>
      <c r="Q10" s="981"/>
      <c r="R10" s="981"/>
      <c r="S10" s="980"/>
      <c r="T10" s="980"/>
      <c r="U10" s="980"/>
      <c r="V10" s="980"/>
      <c r="W10" s="970"/>
    </row>
    <row r="11" spans="1:23" ht="14.25">
      <c r="A11" s="974" t="s">
        <v>222</v>
      </c>
      <c r="B11" s="975"/>
      <c r="C11" s="976"/>
      <c r="D11" s="976"/>
      <c r="E11" s="977"/>
      <c r="F11" s="977"/>
      <c r="G11" s="977"/>
      <c r="H11" s="977"/>
      <c r="I11" s="977"/>
      <c r="J11" s="975"/>
      <c r="K11" s="975"/>
      <c r="L11" s="979"/>
      <c r="M11" s="975"/>
      <c r="N11" s="980"/>
      <c r="O11" s="981"/>
      <c r="P11" s="980"/>
      <c r="Q11" s="981"/>
      <c r="R11" s="981"/>
      <c r="S11" s="980"/>
      <c r="T11" s="980"/>
      <c r="U11" s="980"/>
      <c r="V11" s="980"/>
      <c r="W11" s="970"/>
    </row>
    <row r="12" spans="1:23" ht="14.25">
      <c r="A12" s="974" t="s">
        <v>223</v>
      </c>
      <c r="B12" s="982"/>
      <c r="C12" s="983"/>
      <c r="D12" s="976"/>
      <c r="E12" s="977"/>
      <c r="F12" s="977"/>
      <c r="G12" s="977"/>
      <c r="H12" s="977"/>
      <c r="I12" s="977"/>
      <c r="J12" s="975"/>
      <c r="K12" s="975"/>
      <c r="L12" s="979"/>
      <c r="M12" s="975"/>
      <c r="N12" s="980"/>
      <c r="O12" s="981"/>
      <c r="P12" s="980"/>
      <c r="Q12" s="981"/>
      <c r="R12" s="981"/>
      <c r="S12" s="980"/>
      <c r="T12" s="980"/>
      <c r="U12" s="980"/>
      <c r="V12" s="980"/>
      <c r="W12" s="970"/>
    </row>
    <row r="13" spans="1:23" ht="14.25">
      <c r="A13" s="974" t="s">
        <v>224</v>
      </c>
      <c r="B13" s="984"/>
      <c r="C13" s="984"/>
      <c r="D13" s="984"/>
      <c r="E13" s="985"/>
      <c r="F13" s="985"/>
      <c r="G13" s="985"/>
      <c r="H13" s="985"/>
      <c r="I13" s="985"/>
      <c r="J13" s="984"/>
      <c r="K13" s="984"/>
      <c r="L13" s="986"/>
      <c r="M13" s="987"/>
      <c r="N13" s="980"/>
      <c r="O13" s="981"/>
      <c r="P13" s="980"/>
      <c r="Q13" s="981"/>
      <c r="R13" s="981"/>
      <c r="S13" s="988"/>
      <c r="T13" s="988"/>
      <c r="U13" s="988"/>
      <c r="V13" s="988"/>
      <c r="W13" s="970"/>
    </row>
    <row r="14" spans="1:23" ht="14.25">
      <c r="A14" s="974" t="s">
        <v>225</v>
      </c>
      <c r="B14" s="984"/>
      <c r="C14" s="984"/>
      <c r="D14" s="984"/>
      <c r="E14" s="985"/>
      <c r="F14" s="985"/>
      <c r="G14" s="985"/>
      <c r="H14" s="985"/>
      <c r="I14" s="985"/>
      <c r="J14" s="984"/>
      <c r="K14" s="984"/>
      <c r="L14" s="986"/>
      <c r="M14" s="987"/>
      <c r="N14" s="980"/>
      <c r="O14" s="981"/>
      <c r="P14" s="980"/>
      <c r="Q14" s="981"/>
      <c r="R14" s="981"/>
      <c r="S14" s="988"/>
      <c r="T14" s="988"/>
      <c r="U14" s="988"/>
      <c r="V14" s="988"/>
      <c r="W14" s="970"/>
    </row>
    <row r="15" spans="1:23" ht="14.25">
      <c r="A15" s="974" t="s">
        <v>226</v>
      </c>
      <c r="B15" s="984"/>
      <c r="C15" s="984"/>
      <c r="D15" s="984"/>
      <c r="E15" s="985"/>
      <c r="F15" s="985"/>
      <c r="G15" s="985"/>
      <c r="H15" s="985"/>
      <c r="I15" s="985"/>
      <c r="J15" s="984"/>
      <c r="K15" s="984"/>
      <c r="L15" s="986"/>
      <c r="M15" s="987"/>
      <c r="N15" s="980"/>
      <c r="O15" s="981"/>
      <c r="P15" s="980"/>
      <c r="Q15" s="981"/>
      <c r="R15" s="981"/>
      <c r="S15" s="988"/>
      <c r="T15" s="988"/>
      <c r="U15" s="988"/>
      <c r="V15" s="988"/>
      <c r="W15" s="970"/>
    </row>
    <row r="16" spans="1:23" ht="14.25">
      <c r="A16" s="974" t="s">
        <v>227</v>
      </c>
      <c r="B16" s="984"/>
      <c r="C16" s="984"/>
      <c r="D16" s="984"/>
      <c r="E16" s="985"/>
      <c r="F16" s="985"/>
      <c r="G16" s="985"/>
      <c r="H16" s="985"/>
      <c r="I16" s="985"/>
      <c r="J16" s="984"/>
      <c r="K16" s="984"/>
      <c r="L16" s="986"/>
      <c r="M16" s="987"/>
      <c r="N16" s="980"/>
      <c r="O16" s="981"/>
      <c r="P16" s="980"/>
      <c r="Q16" s="981"/>
      <c r="R16" s="981"/>
      <c r="S16" s="988"/>
      <c r="T16" s="988"/>
      <c r="U16" s="988"/>
      <c r="V16" s="988"/>
      <c r="W16" s="970"/>
    </row>
    <row r="17" spans="1:23" ht="14.25">
      <c r="A17" s="974" t="s">
        <v>228</v>
      </c>
      <c r="B17" s="984"/>
      <c r="C17" s="984"/>
      <c r="D17" s="987"/>
      <c r="E17" s="985"/>
      <c r="F17" s="985"/>
      <c r="G17" s="985"/>
      <c r="H17" s="985"/>
      <c r="I17" s="985"/>
      <c r="J17" s="984"/>
      <c r="K17" s="984"/>
      <c r="L17" s="986"/>
      <c r="M17" s="987"/>
      <c r="N17" s="980"/>
      <c r="O17" s="981"/>
      <c r="P17" s="980"/>
      <c r="Q17" s="981"/>
      <c r="R17" s="981"/>
      <c r="S17" s="988"/>
      <c r="T17" s="988"/>
      <c r="U17" s="988"/>
      <c r="V17" s="988"/>
      <c r="W17" s="970"/>
    </row>
    <row r="18" spans="1:23" ht="14.25">
      <c r="A18" s="974" t="s">
        <v>229</v>
      </c>
      <c r="B18" s="984"/>
      <c r="C18" s="984"/>
      <c r="D18" s="987"/>
      <c r="E18" s="985"/>
      <c r="F18" s="985"/>
      <c r="G18" s="985"/>
      <c r="H18" s="985"/>
      <c r="I18" s="985"/>
      <c r="J18" s="984"/>
      <c r="K18" s="984"/>
      <c r="L18" s="986"/>
      <c r="M18" s="987"/>
      <c r="N18" s="980"/>
      <c r="O18" s="981"/>
      <c r="P18" s="980"/>
      <c r="Q18" s="981"/>
      <c r="R18" s="981"/>
      <c r="S18" s="988"/>
      <c r="T18" s="988"/>
      <c r="U18" s="988"/>
      <c r="V18" s="988"/>
      <c r="W18" s="970"/>
    </row>
    <row r="19" spans="1:23" ht="21.75" customHeight="1">
      <c r="A19" s="974" t="s">
        <v>230</v>
      </c>
      <c r="B19" s="3240" t="s">
        <v>3328</v>
      </c>
      <c r="C19" s="326" t="s">
        <v>3329</v>
      </c>
      <c r="D19" s="989"/>
      <c r="E19" s="989"/>
      <c r="F19" s="989"/>
      <c r="G19" s="989"/>
      <c r="H19" s="989"/>
      <c r="I19" s="990"/>
      <c r="J19" s="990"/>
      <c r="K19" s="990"/>
      <c r="L19" s="990"/>
      <c r="M19" s="990"/>
      <c r="N19" s="989"/>
      <c r="O19" s="989"/>
      <c r="P19" s="989"/>
      <c r="Q19" s="989"/>
      <c r="R19" s="989"/>
      <c r="S19" s="989"/>
      <c r="T19" s="989"/>
      <c r="U19" s="989"/>
      <c r="V19" s="989"/>
      <c r="W19" s="970"/>
    </row>
    <row r="20" spans="1:23" ht="21.4" customHeight="1">
      <c r="A20" s="974">
        <v>15</v>
      </c>
      <c r="B20" s="3241"/>
      <c r="C20" s="326" t="s">
        <v>3330</v>
      </c>
      <c r="D20" s="991"/>
      <c r="E20" s="991"/>
      <c r="F20" s="991"/>
      <c r="G20" s="991"/>
      <c r="H20" s="991"/>
      <c r="I20" s="990"/>
      <c r="J20" s="990"/>
      <c r="K20" s="990"/>
      <c r="L20" s="990"/>
      <c r="M20" s="990"/>
      <c r="N20" s="991"/>
      <c r="O20" s="991"/>
      <c r="P20" s="991"/>
      <c r="Q20" s="991"/>
      <c r="R20" s="991"/>
      <c r="S20" s="991"/>
      <c r="T20" s="991"/>
      <c r="U20" s="991"/>
      <c r="V20" s="991"/>
      <c r="W20" s="970"/>
    </row>
    <row r="21" spans="1:23" ht="14.25">
      <c r="A21" s="974" t="s">
        <v>568</v>
      </c>
      <c r="B21" s="3242" t="s">
        <v>3100</v>
      </c>
      <c r="C21" s="3243"/>
      <c r="D21" s="991"/>
      <c r="E21" s="991"/>
      <c r="F21" s="991"/>
      <c r="G21" s="991"/>
      <c r="H21" s="991"/>
      <c r="I21" s="990"/>
      <c r="J21" s="990"/>
      <c r="K21" s="990"/>
      <c r="L21" s="990"/>
      <c r="M21" s="990"/>
      <c r="N21" s="991"/>
      <c r="O21" s="991"/>
      <c r="P21" s="991"/>
      <c r="Q21" s="991"/>
      <c r="R21" s="991"/>
      <c r="S21" s="991"/>
      <c r="T21" s="991"/>
      <c r="U21" s="991"/>
      <c r="V21" s="991"/>
      <c r="W21" s="970"/>
    </row>
    <row r="22" spans="1:23" ht="14.25">
      <c r="A22" s="992" t="s">
        <v>3</v>
      </c>
      <c r="B22" s="992"/>
      <c r="C22" s="992"/>
      <c r="D22" s="992"/>
      <c r="E22" s="992"/>
      <c r="F22" s="992"/>
      <c r="G22" s="992"/>
      <c r="H22" s="992"/>
      <c r="I22" s="992"/>
      <c r="J22" s="992"/>
      <c r="K22" s="992"/>
      <c r="L22" s="992"/>
      <c r="M22" s="992"/>
      <c r="N22" s="992"/>
      <c r="O22" s="992"/>
      <c r="P22" s="992"/>
      <c r="Q22" s="992"/>
      <c r="R22" s="992"/>
      <c r="S22" s="992"/>
      <c r="T22" s="992"/>
      <c r="U22" s="992"/>
      <c r="V22" s="992"/>
      <c r="W22" s="970"/>
    </row>
    <row r="23" spans="1:23" ht="14.25">
      <c r="A23" s="993">
        <v>1</v>
      </c>
      <c r="B23" s="338" t="s">
        <v>3331</v>
      </c>
      <c r="C23" s="338"/>
      <c r="D23" s="338"/>
      <c r="E23" s="338"/>
      <c r="F23" s="338"/>
      <c r="G23" s="338"/>
      <c r="H23" s="338"/>
      <c r="I23" s="338"/>
      <c r="J23" s="338"/>
      <c r="K23" s="338"/>
      <c r="L23" s="338"/>
      <c r="M23" s="338"/>
      <c r="N23" s="338"/>
      <c r="O23" s="338"/>
      <c r="P23" s="338"/>
      <c r="Q23" s="338"/>
      <c r="R23" s="338"/>
      <c r="S23" s="338"/>
      <c r="T23" s="338"/>
      <c r="U23" s="338"/>
      <c r="V23" s="338"/>
      <c r="W23" s="970"/>
    </row>
    <row r="24" spans="1:23" ht="14.25">
      <c r="A24" s="993">
        <v>2</v>
      </c>
      <c r="B24" s="994" t="s">
        <v>3332</v>
      </c>
      <c r="C24" s="338"/>
      <c r="D24" s="338"/>
      <c r="E24" s="338"/>
      <c r="F24" s="338"/>
      <c r="G24" s="338"/>
      <c r="H24" s="338"/>
      <c r="I24" s="338"/>
      <c r="J24" s="338"/>
      <c r="K24" s="338"/>
      <c r="L24" s="338"/>
      <c r="M24" s="338"/>
      <c r="N24" s="338"/>
      <c r="O24" s="338"/>
      <c r="P24" s="338"/>
      <c r="Q24" s="338"/>
      <c r="R24" s="338"/>
      <c r="S24" s="338"/>
      <c r="T24" s="338"/>
      <c r="U24" s="338"/>
      <c r="V24" s="338"/>
      <c r="W24" s="970"/>
    </row>
    <row r="25" spans="1:23" ht="14.25">
      <c r="A25" s="993">
        <v>3</v>
      </c>
      <c r="B25" s="338" t="s">
        <v>3333</v>
      </c>
      <c r="C25" s="338"/>
      <c r="D25" s="338"/>
      <c r="E25" s="338"/>
      <c r="F25" s="338"/>
      <c r="G25" s="338"/>
      <c r="H25" s="338"/>
      <c r="I25" s="338"/>
      <c r="J25" s="338"/>
      <c r="K25" s="338"/>
      <c r="L25" s="338"/>
      <c r="M25" s="338"/>
      <c r="N25" s="338"/>
      <c r="O25" s="338"/>
      <c r="P25" s="338"/>
      <c r="Q25" s="338"/>
      <c r="R25" s="338"/>
      <c r="S25" s="338"/>
      <c r="T25" s="338"/>
      <c r="U25" s="338"/>
      <c r="V25" s="338"/>
      <c r="W25" s="970"/>
    </row>
    <row r="26" spans="1:23" ht="17.649999999999999" customHeight="1">
      <c r="A26" s="993">
        <v>4</v>
      </c>
      <c r="B26" s="69" t="s">
        <v>3334</v>
      </c>
      <c r="C26" s="338"/>
      <c r="D26" s="338"/>
      <c r="E26" s="338"/>
      <c r="F26" s="338"/>
      <c r="G26" s="338"/>
      <c r="H26" s="338"/>
      <c r="I26" s="338"/>
      <c r="J26" s="338"/>
      <c r="K26" s="338"/>
      <c r="L26" s="338"/>
      <c r="M26" s="338"/>
      <c r="N26" s="338"/>
      <c r="O26" s="338"/>
      <c r="P26" s="338"/>
      <c r="Q26" s="338"/>
      <c r="R26" s="338"/>
      <c r="S26" s="338"/>
      <c r="T26" s="338"/>
      <c r="U26" s="338"/>
      <c r="V26" s="338"/>
      <c r="W26" s="970"/>
    </row>
    <row r="27" spans="1:23" ht="14.25">
      <c r="A27" s="993">
        <v>5</v>
      </c>
      <c r="B27" s="968" t="s">
        <v>3335</v>
      </c>
      <c r="C27" s="338"/>
      <c r="D27" s="338"/>
      <c r="E27" s="338"/>
      <c r="F27" s="338"/>
      <c r="G27" s="338"/>
      <c r="H27" s="338"/>
      <c r="I27" s="338"/>
      <c r="J27" s="338"/>
      <c r="K27" s="338"/>
      <c r="L27" s="338"/>
      <c r="M27" s="338"/>
      <c r="N27" s="338"/>
      <c r="O27" s="338"/>
      <c r="P27" s="338"/>
      <c r="Q27" s="338"/>
      <c r="R27" s="338"/>
      <c r="S27" s="338"/>
      <c r="T27" s="338"/>
      <c r="U27" s="338"/>
      <c r="V27" s="338"/>
      <c r="W27" s="970"/>
    </row>
    <row r="28" spans="1:23" ht="14.25">
      <c r="A28" s="993">
        <v>6</v>
      </c>
      <c r="B28" s="995" t="s">
        <v>569</v>
      </c>
      <c r="C28" s="338"/>
      <c r="D28" s="338"/>
      <c r="E28" s="338"/>
      <c r="F28" s="338"/>
      <c r="G28" s="338"/>
      <c r="H28" s="338"/>
      <c r="I28" s="338"/>
      <c r="J28" s="338"/>
      <c r="K28" s="338"/>
      <c r="L28" s="338"/>
      <c r="M28" s="338"/>
      <c r="N28" s="338"/>
      <c r="O28" s="338"/>
      <c r="P28" s="338"/>
      <c r="Q28" s="338"/>
      <c r="R28" s="338"/>
      <c r="S28" s="338"/>
      <c r="T28" s="338"/>
      <c r="U28" s="338"/>
      <c r="V28" s="338"/>
      <c r="W28" s="970"/>
    </row>
    <row r="29" spans="1:23" ht="14.25">
      <c r="A29" s="993">
        <v>7</v>
      </c>
      <c r="B29" s="333" t="s">
        <v>3336</v>
      </c>
      <c r="C29" s="338"/>
      <c r="D29" s="338"/>
      <c r="E29" s="338"/>
      <c r="F29" s="338"/>
      <c r="G29" s="338"/>
      <c r="H29" s="338"/>
      <c r="I29" s="338"/>
      <c r="J29" s="338"/>
      <c r="K29" s="338"/>
      <c r="L29" s="338"/>
      <c r="M29" s="338"/>
      <c r="N29" s="338"/>
      <c r="O29" s="338"/>
      <c r="P29" s="338"/>
      <c r="Q29" s="338"/>
      <c r="R29" s="338"/>
      <c r="S29" s="338"/>
      <c r="T29" s="338"/>
      <c r="U29" s="338"/>
      <c r="V29" s="338"/>
      <c r="W29" s="970"/>
    </row>
    <row r="30" spans="1:23" ht="14.25">
      <c r="A30" s="993">
        <v>8</v>
      </c>
      <c r="B30" s="69" t="s">
        <v>3337</v>
      </c>
      <c r="C30" s="996"/>
      <c r="D30" s="996"/>
      <c r="E30" s="996"/>
      <c r="F30" s="996"/>
      <c r="G30" s="996"/>
      <c r="H30" s="996"/>
      <c r="I30" s="996"/>
      <c r="J30" s="996"/>
      <c r="K30" s="996"/>
      <c r="L30" s="996"/>
      <c r="M30" s="996"/>
      <c r="N30" s="996"/>
      <c r="O30" s="996"/>
      <c r="P30" s="996"/>
      <c r="Q30" s="996"/>
      <c r="R30" s="996"/>
      <c r="W30" s="970"/>
    </row>
    <row r="31" spans="1:23" ht="14.25">
      <c r="A31" s="993">
        <v>9</v>
      </c>
      <c r="B31" s="69" t="s">
        <v>3338</v>
      </c>
    </row>
    <row r="32" spans="1:23" ht="14.25">
      <c r="A32" s="2813" t="s">
        <v>6133</v>
      </c>
      <c r="B32" s="2814" t="s">
        <v>6131</v>
      </c>
    </row>
  </sheetData>
  <mergeCells count="16">
    <mergeCell ref="S3:U3"/>
    <mergeCell ref="V3:V4"/>
    <mergeCell ref="B19:B20"/>
    <mergeCell ref="B21:C21"/>
    <mergeCell ref="G3:G4"/>
    <mergeCell ref="H3:H4"/>
    <mergeCell ref="I3:I4"/>
    <mergeCell ref="J3:M3"/>
    <mergeCell ref="N3:N4"/>
    <mergeCell ref="O3:R3"/>
    <mergeCell ref="F3:F4"/>
    <mergeCell ref="A3:A5"/>
    <mergeCell ref="B3:B4"/>
    <mergeCell ref="C3:C4"/>
    <mergeCell ref="D3:D4"/>
    <mergeCell ref="E3:E4"/>
  </mergeCells>
  <phoneticPr fontId="8" type="noConversion"/>
  <dataValidations count="4">
    <dataValidation type="decimal" allowBlank="1" showInputMessage="1" showErrorMessage="1" errorTitle="錯誤" error="輸入資料格式錯誤!!" sqref="Q6:R18 O6:O18" xr:uid="{00000000-0002-0000-1100-000000000000}">
      <formula1>-1000</formula1>
      <formula2>1000</formula2>
    </dataValidation>
    <dataValidation allowBlank="1" showInputMessage="1" showErrorMessage="1" errorTitle="錯誤" error="輸入資料格式錯誤!!" sqref="S6:V21 B6:M21 N19:R21" xr:uid="{00000000-0002-0000-1100-000001000000}"/>
    <dataValidation type="decimal" allowBlank="1" showInputMessage="1" showErrorMessage="1" errorTitle="錯誤" error="輸入資料格式錯誤!!" sqref="N6:N18" xr:uid="{00000000-0002-0000-1100-000002000000}">
      <formula1>-9.99999999999999E+28</formula1>
      <formula2>9.99999999999999E+31</formula2>
    </dataValidation>
    <dataValidation type="whole" allowBlank="1" showInputMessage="1" showErrorMessage="1" errorTitle="錯誤" error="輸入資料格式錯誤!!" sqref="P6:P18" xr:uid="{00000000-0002-0000-1100-000003000000}">
      <formula1>-9.99999999999999E+28</formula1>
      <formula2>9.99999999999999E+31</formula2>
    </dataValidation>
  </dataValidations>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Z277"/>
  <sheetViews>
    <sheetView showGridLines="0" zoomScale="80" zoomScaleNormal="80" workbookViewId="0">
      <pane xSplit="4" ySplit="5" topLeftCell="E161" activePane="bottomRight" state="frozen"/>
      <selection activeCell="F11" sqref="A1:K1098"/>
      <selection pane="topRight" activeCell="F11" sqref="A1:K1098"/>
      <selection pane="bottomLeft" activeCell="F11" sqref="A1:K1098"/>
      <selection pane="bottomRight"/>
    </sheetView>
  </sheetViews>
  <sheetFormatPr defaultRowHeight="15.75"/>
  <cols>
    <col min="1" max="2" width="9" style="611"/>
    <col min="3" max="3" width="12.25" style="611" customWidth="1"/>
    <col min="4" max="8" width="9" style="611"/>
    <col min="9" max="9" width="9.125" style="611" customWidth="1"/>
    <col min="10" max="10" width="14.875" style="611" customWidth="1"/>
    <col min="11" max="13" width="9" style="611"/>
    <col min="14" max="15" width="14.625" style="611" customWidth="1"/>
    <col min="16" max="16" width="16.875" style="611" customWidth="1"/>
    <col min="17" max="17" width="18.125" style="611" customWidth="1"/>
    <col min="18" max="18" width="11.5" style="611" customWidth="1"/>
    <col min="19" max="19" width="19.75" style="611" customWidth="1"/>
    <col min="20" max="20" width="16" style="611" customWidth="1"/>
    <col min="21" max="21" width="13.625" style="611" customWidth="1"/>
    <col min="22" max="22" width="13" style="611" customWidth="1"/>
    <col min="23" max="23" width="13.125" style="611" customWidth="1"/>
    <col min="24" max="24" width="12" style="611" customWidth="1"/>
    <col min="25" max="16384" width="9" style="611"/>
  </cols>
  <sheetData>
    <row r="1" spans="1:26" ht="16.5">
      <c r="A1" s="17" t="str">
        <f>+封面!A3&amp;" "&amp;封面!A2</f>
        <v xml:space="preserve">        保險股份有限公司(○○分公司) 年度(月、季、半年)報表</v>
      </c>
      <c r="B1" s="747"/>
      <c r="C1" s="748"/>
      <c r="D1" s="748"/>
      <c r="E1" s="748"/>
      <c r="F1" s="749"/>
      <c r="G1" s="748"/>
      <c r="H1" s="748"/>
      <c r="I1" s="748"/>
      <c r="J1" s="748"/>
      <c r="K1" s="748"/>
      <c r="L1" s="748"/>
      <c r="M1" s="748"/>
      <c r="N1" s="748"/>
      <c r="O1" s="748"/>
      <c r="P1" s="748"/>
      <c r="Q1" s="748"/>
      <c r="R1" s="748"/>
      <c r="S1" s="748"/>
      <c r="T1" s="748"/>
      <c r="U1" s="748"/>
      <c r="V1" s="748"/>
      <c r="W1" s="748"/>
      <c r="X1" s="748"/>
      <c r="Y1" s="750" t="s">
        <v>3219</v>
      </c>
      <c r="Z1" s="751"/>
    </row>
    <row r="2" spans="1:26" ht="17.25" thickBot="1">
      <c r="A2" s="750" t="s">
        <v>3324</v>
      </c>
      <c r="B2" s="750"/>
      <c r="C2" s="748"/>
      <c r="D2" s="748"/>
      <c r="E2" s="748"/>
      <c r="F2" s="749"/>
      <c r="G2" s="748"/>
      <c r="H2" s="748"/>
      <c r="I2" s="748"/>
      <c r="J2" s="748"/>
      <c r="K2" s="748"/>
      <c r="L2" s="748"/>
      <c r="M2" s="748"/>
      <c r="N2" s="748"/>
      <c r="O2" s="748"/>
      <c r="P2" s="748"/>
      <c r="Q2" s="748"/>
      <c r="R2" s="748"/>
      <c r="S2" s="748"/>
      <c r="T2" s="748"/>
      <c r="U2" s="748"/>
      <c r="V2" s="748"/>
      <c r="W2" s="748"/>
      <c r="X2" s="748"/>
      <c r="Y2" s="748"/>
      <c r="Z2" s="751"/>
    </row>
    <row r="3" spans="1:26" ht="16.5" customHeight="1">
      <c r="A3" s="3244" t="s">
        <v>3221</v>
      </c>
      <c r="B3" s="3247" t="s">
        <v>3222</v>
      </c>
      <c r="C3" s="3249" t="s">
        <v>3223</v>
      </c>
      <c r="D3" s="3250"/>
      <c r="E3" s="3247" t="s">
        <v>3224</v>
      </c>
      <c r="F3" s="3247"/>
      <c r="G3" s="3247"/>
      <c r="H3" s="3247"/>
      <c r="I3" s="3247"/>
      <c r="J3" s="3280" t="s">
        <v>3225</v>
      </c>
      <c r="K3" s="3247" t="s">
        <v>3226</v>
      </c>
      <c r="L3" s="3284" t="s">
        <v>3227</v>
      </c>
      <c r="M3" s="3284" t="s">
        <v>3228</v>
      </c>
      <c r="N3" s="3282" t="s">
        <v>3229</v>
      </c>
      <c r="O3" s="3282" t="s">
        <v>3230</v>
      </c>
      <c r="P3" s="3247" t="s">
        <v>3231</v>
      </c>
      <c r="Q3" s="3247" t="s">
        <v>3232</v>
      </c>
      <c r="R3" s="3249" t="s">
        <v>3233</v>
      </c>
      <c r="S3" s="3247" t="s">
        <v>3234</v>
      </c>
      <c r="T3" s="3278" t="s">
        <v>668</v>
      </c>
      <c r="U3" s="3247" t="s">
        <v>3292</v>
      </c>
      <c r="V3" s="3247" t="s">
        <v>3293</v>
      </c>
      <c r="W3" s="3247" t="s">
        <v>3294</v>
      </c>
      <c r="X3" s="3247" t="s">
        <v>3235</v>
      </c>
      <c r="Y3" s="3247" t="s">
        <v>3236</v>
      </c>
      <c r="Z3" s="3274" t="s">
        <v>3237</v>
      </c>
    </row>
    <row r="4" spans="1:26" ht="31.5">
      <c r="A4" s="3245"/>
      <c r="B4" s="3248"/>
      <c r="C4" s="3251"/>
      <c r="D4" s="3251"/>
      <c r="E4" s="753" t="s">
        <v>3238</v>
      </c>
      <c r="F4" s="753" t="s">
        <v>3239</v>
      </c>
      <c r="G4" s="755" t="s">
        <v>3240</v>
      </c>
      <c r="H4" s="755" t="s">
        <v>3241</v>
      </c>
      <c r="I4" s="755" t="s">
        <v>3242</v>
      </c>
      <c r="J4" s="3281"/>
      <c r="K4" s="3248"/>
      <c r="L4" s="3281"/>
      <c r="M4" s="3281"/>
      <c r="N4" s="3283"/>
      <c r="O4" s="3251"/>
      <c r="P4" s="3248"/>
      <c r="Q4" s="3248"/>
      <c r="R4" s="3277"/>
      <c r="S4" s="3248"/>
      <c r="T4" s="3279"/>
      <c r="U4" s="3248"/>
      <c r="V4" s="3248"/>
      <c r="W4" s="3248"/>
      <c r="X4" s="3248"/>
      <c r="Y4" s="3248"/>
      <c r="Z4" s="3275"/>
    </row>
    <row r="5" spans="1:26" ht="17.25" thickBot="1">
      <c r="A5" s="3246"/>
      <c r="B5" s="757" t="s">
        <v>424</v>
      </c>
      <c r="C5" s="3252" t="s">
        <v>425</v>
      </c>
      <c r="D5" s="3252"/>
      <c r="E5" s="757" t="s">
        <v>171</v>
      </c>
      <c r="F5" s="757" t="s">
        <v>172</v>
      </c>
      <c r="G5" s="757" t="s">
        <v>173</v>
      </c>
      <c r="H5" s="757" t="s">
        <v>174</v>
      </c>
      <c r="I5" s="757" t="s">
        <v>175</v>
      </c>
      <c r="J5" s="757" t="s">
        <v>141</v>
      </c>
      <c r="K5" s="757" t="s">
        <v>273</v>
      </c>
      <c r="L5" s="757" t="s">
        <v>142</v>
      </c>
      <c r="M5" s="757" t="s">
        <v>438</v>
      </c>
      <c r="N5" s="616" t="s">
        <v>439</v>
      </c>
      <c r="O5" s="757" t="s">
        <v>440</v>
      </c>
      <c r="P5" s="757" t="s">
        <v>441</v>
      </c>
      <c r="Q5" s="757" t="s">
        <v>246</v>
      </c>
      <c r="R5" s="757" t="s">
        <v>279</v>
      </c>
      <c r="S5" s="757" t="s">
        <v>280</v>
      </c>
      <c r="T5" s="757" t="s">
        <v>281</v>
      </c>
      <c r="U5" s="896" t="s">
        <v>71</v>
      </c>
      <c r="V5" s="896" t="s">
        <v>72</v>
      </c>
      <c r="W5" s="896" t="s">
        <v>73</v>
      </c>
      <c r="X5" s="958" t="s">
        <v>89</v>
      </c>
      <c r="Y5" s="959" t="s">
        <v>90</v>
      </c>
      <c r="Z5" s="960" t="s">
        <v>437</v>
      </c>
    </row>
    <row r="6" spans="1:26" ht="16.5" customHeight="1">
      <c r="A6" s="759">
        <v>1</v>
      </c>
      <c r="B6" s="3285" t="s">
        <v>3243</v>
      </c>
      <c r="C6" s="3253" t="s">
        <v>3244</v>
      </c>
      <c r="D6" s="3264" t="s">
        <v>3245</v>
      </c>
      <c r="E6" s="760"/>
      <c r="F6" s="760"/>
      <c r="G6" s="761"/>
      <c r="H6" s="761"/>
      <c r="I6" s="761"/>
      <c r="J6" s="761"/>
      <c r="K6" s="762"/>
      <c r="L6" s="762"/>
      <c r="M6" s="762"/>
      <c r="N6" s="762"/>
      <c r="O6" s="762"/>
      <c r="P6" s="764"/>
      <c r="Q6" s="762"/>
      <c r="R6" s="762"/>
      <c r="S6" s="762"/>
      <c r="T6" s="764"/>
      <c r="U6" s="899"/>
      <c r="V6" s="899"/>
      <c r="W6" s="899"/>
      <c r="X6" s="765"/>
      <c r="Y6" s="762"/>
      <c r="Z6" s="766"/>
    </row>
    <row r="7" spans="1:26" ht="16.5">
      <c r="A7" s="767">
        <v>2</v>
      </c>
      <c r="B7" s="3286"/>
      <c r="C7" s="3254"/>
      <c r="D7" s="3266"/>
      <c r="E7" s="769"/>
      <c r="F7" s="769"/>
      <c r="G7" s="770"/>
      <c r="H7" s="770"/>
      <c r="I7" s="770"/>
      <c r="J7" s="770"/>
      <c r="K7" s="771"/>
      <c r="L7" s="771"/>
      <c r="M7" s="771"/>
      <c r="N7" s="771"/>
      <c r="O7" s="771"/>
      <c r="P7" s="773"/>
      <c r="Q7" s="771"/>
      <c r="R7" s="771"/>
      <c r="S7" s="771"/>
      <c r="T7" s="773"/>
      <c r="U7" s="780"/>
      <c r="V7" s="780"/>
      <c r="W7" s="780"/>
      <c r="X7" s="774"/>
      <c r="Y7" s="771"/>
      <c r="Z7" s="775"/>
    </row>
    <row r="8" spans="1:26" ht="16.5">
      <c r="A8" s="767">
        <v>3</v>
      </c>
      <c r="B8" s="3286"/>
      <c r="C8" s="3254"/>
      <c r="D8" s="3266"/>
      <c r="E8" s="769"/>
      <c r="F8" s="769"/>
      <c r="G8" s="770"/>
      <c r="H8" s="770"/>
      <c r="I8" s="770"/>
      <c r="J8" s="770"/>
      <c r="K8" s="771"/>
      <c r="L8" s="771"/>
      <c r="M8" s="771"/>
      <c r="N8" s="771"/>
      <c r="O8" s="771"/>
      <c r="P8" s="773"/>
      <c r="Q8" s="771"/>
      <c r="R8" s="771"/>
      <c r="S8" s="771"/>
      <c r="T8" s="773"/>
      <c r="U8" s="780"/>
      <c r="V8" s="780"/>
      <c r="W8" s="780"/>
      <c r="X8" s="774"/>
      <c r="Y8" s="771"/>
      <c r="Z8" s="775"/>
    </row>
    <row r="9" spans="1:26" ht="16.5">
      <c r="A9" s="767">
        <v>4</v>
      </c>
      <c r="B9" s="3286"/>
      <c r="C9" s="3254"/>
      <c r="D9" s="3266"/>
      <c r="E9" s="769"/>
      <c r="F9" s="769"/>
      <c r="G9" s="770"/>
      <c r="H9" s="770"/>
      <c r="I9" s="770"/>
      <c r="J9" s="770"/>
      <c r="K9" s="771"/>
      <c r="L9" s="771"/>
      <c r="M9" s="771"/>
      <c r="N9" s="771"/>
      <c r="O9" s="771"/>
      <c r="P9" s="773"/>
      <c r="Q9" s="771"/>
      <c r="R9" s="771"/>
      <c r="S9" s="771"/>
      <c r="T9" s="773"/>
      <c r="U9" s="780"/>
      <c r="V9" s="780"/>
      <c r="W9" s="780"/>
      <c r="X9" s="774"/>
      <c r="Y9" s="771"/>
      <c r="Z9" s="775"/>
    </row>
    <row r="10" spans="1:26" ht="16.5">
      <c r="A10" s="767">
        <v>5</v>
      </c>
      <c r="B10" s="3286"/>
      <c r="C10" s="3254"/>
      <c r="D10" s="3266"/>
      <c r="E10" s="769"/>
      <c r="F10" s="769"/>
      <c r="G10" s="770"/>
      <c r="H10" s="770"/>
      <c r="I10" s="770"/>
      <c r="J10" s="770"/>
      <c r="K10" s="771"/>
      <c r="L10" s="771"/>
      <c r="M10" s="771"/>
      <c r="N10" s="771"/>
      <c r="O10" s="771"/>
      <c r="P10" s="773"/>
      <c r="Q10" s="771"/>
      <c r="R10" s="771"/>
      <c r="S10" s="771"/>
      <c r="T10" s="773"/>
      <c r="U10" s="780"/>
      <c r="V10" s="780"/>
      <c r="W10" s="780"/>
      <c r="X10" s="774"/>
      <c r="Y10" s="771"/>
      <c r="Z10" s="775"/>
    </row>
    <row r="11" spans="1:26" ht="16.5">
      <c r="A11" s="767">
        <v>6</v>
      </c>
      <c r="B11" s="3286"/>
      <c r="C11" s="3254"/>
      <c r="D11" s="3266"/>
      <c r="E11" s="769"/>
      <c r="F11" s="769"/>
      <c r="G11" s="770"/>
      <c r="H11" s="770"/>
      <c r="I11" s="770"/>
      <c r="J11" s="770"/>
      <c r="K11" s="771"/>
      <c r="L11" s="771"/>
      <c r="M11" s="771"/>
      <c r="N11" s="771"/>
      <c r="O11" s="771"/>
      <c r="P11" s="773"/>
      <c r="Q11" s="771"/>
      <c r="R11" s="771"/>
      <c r="S11" s="771"/>
      <c r="T11" s="773"/>
      <c r="U11" s="780"/>
      <c r="V11" s="780"/>
      <c r="W11" s="780"/>
      <c r="X11" s="774"/>
      <c r="Y11" s="771"/>
      <c r="Z11" s="775"/>
    </row>
    <row r="12" spans="1:26" ht="16.5">
      <c r="A12" s="767">
        <v>7</v>
      </c>
      <c r="B12" s="3286"/>
      <c r="C12" s="3254"/>
      <c r="D12" s="3266"/>
      <c r="E12" s="769"/>
      <c r="F12" s="769"/>
      <c r="G12" s="770"/>
      <c r="H12" s="770"/>
      <c r="I12" s="770"/>
      <c r="J12" s="770"/>
      <c r="K12" s="771"/>
      <c r="L12" s="771"/>
      <c r="M12" s="771"/>
      <c r="N12" s="771"/>
      <c r="O12" s="771"/>
      <c r="P12" s="773"/>
      <c r="Q12" s="771"/>
      <c r="R12" s="771"/>
      <c r="S12" s="771"/>
      <c r="T12" s="773"/>
      <c r="U12" s="780"/>
      <c r="V12" s="780"/>
      <c r="W12" s="780"/>
      <c r="X12" s="774"/>
      <c r="Y12" s="771"/>
      <c r="Z12" s="775"/>
    </row>
    <row r="13" spans="1:26" ht="16.5">
      <c r="A13" s="767">
        <v>8</v>
      </c>
      <c r="B13" s="3286"/>
      <c r="C13" s="3254"/>
      <c r="D13" s="3266"/>
      <c r="E13" s="769"/>
      <c r="F13" s="769"/>
      <c r="G13" s="770"/>
      <c r="H13" s="770"/>
      <c r="I13" s="770"/>
      <c r="J13" s="770"/>
      <c r="K13" s="771"/>
      <c r="L13" s="771"/>
      <c r="M13" s="771"/>
      <c r="N13" s="771"/>
      <c r="O13" s="771"/>
      <c r="P13" s="773"/>
      <c r="Q13" s="771"/>
      <c r="R13" s="771"/>
      <c r="S13" s="771"/>
      <c r="T13" s="773"/>
      <c r="U13" s="780"/>
      <c r="V13" s="780"/>
      <c r="W13" s="780"/>
      <c r="X13" s="774"/>
      <c r="Y13" s="771"/>
      <c r="Z13" s="775"/>
    </row>
    <row r="14" spans="1:26" ht="16.5">
      <c r="A14" s="767">
        <v>9</v>
      </c>
      <c r="B14" s="3286"/>
      <c r="C14" s="3254"/>
      <c r="D14" s="3266"/>
      <c r="E14" s="769"/>
      <c r="F14" s="769"/>
      <c r="G14" s="770"/>
      <c r="H14" s="770"/>
      <c r="I14" s="770"/>
      <c r="J14" s="770"/>
      <c r="K14" s="771"/>
      <c r="L14" s="771"/>
      <c r="M14" s="771"/>
      <c r="N14" s="771"/>
      <c r="O14" s="771"/>
      <c r="P14" s="773"/>
      <c r="Q14" s="771"/>
      <c r="R14" s="771"/>
      <c r="S14" s="771"/>
      <c r="T14" s="773"/>
      <c r="U14" s="780"/>
      <c r="V14" s="780"/>
      <c r="W14" s="780"/>
      <c r="X14" s="774"/>
      <c r="Y14" s="771"/>
      <c r="Z14" s="775"/>
    </row>
    <row r="15" spans="1:26" ht="16.5">
      <c r="A15" s="767">
        <v>10</v>
      </c>
      <c r="B15" s="3286"/>
      <c r="C15" s="3254"/>
      <c r="D15" s="3266"/>
      <c r="E15" s="769"/>
      <c r="F15" s="769"/>
      <c r="G15" s="770"/>
      <c r="H15" s="770"/>
      <c r="I15" s="770"/>
      <c r="J15" s="770"/>
      <c r="K15" s="771"/>
      <c r="L15" s="771"/>
      <c r="M15" s="771"/>
      <c r="N15" s="771"/>
      <c r="O15" s="771"/>
      <c r="P15" s="773"/>
      <c r="Q15" s="771"/>
      <c r="R15" s="771"/>
      <c r="S15" s="771"/>
      <c r="T15" s="773"/>
      <c r="U15" s="780"/>
      <c r="V15" s="780"/>
      <c r="W15" s="780"/>
      <c r="X15" s="774"/>
      <c r="Y15" s="771"/>
      <c r="Z15" s="775"/>
    </row>
    <row r="16" spans="1:26" ht="16.5">
      <c r="A16" s="767">
        <v>11</v>
      </c>
      <c r="B16" s="3286"/>
      <c r="C16" s="3254"/>
      <c r="D16" s="3266"/>
      <c r="E16" s="769"/>
      <c r="F16" s="769"/>
      <c r="G16" s="770"/>
      <c r="H16" s="770"/>
      <c r="I16" s="770"/>
      <c r="J16" s="770"/>
      <c r="K16" s="771"/>
      <c r="L16" s="771"/>
      <c r="M16" s="771"/>
      <c r="N16" s="771"/>
      <c r="O16" s="771"/>
      <c r="P16" s="773"/>
      <c r="Q16" s="771"/>
      <c r="R16" s="771"/>
      <c r="S16" s="771"/>
      <c r="T16" s="773"/>
      <c r="U16" s="780"/>
      <c r="V16" s="780"/>
      <c r="W16" s="780"/>
      <c r="X16" s="774"/>
      <c r="Y16" s="771"/>
      <c r="Z16" s="775"/>
    </row>
    <row r="17" spans="1:26" ht="16.5">
      <c r="A17" s="767">
        <v>12</v>
      </c>
      <c r="B17" s="3286"/>
      <c r="C17" s="3254"/>
      <c r="D17" s="3266"/>
      <c r="E17" s="769"/>
      <c r="F17" s="769"/>
      <c r="G17" s="770"/>
      <c r="H17" s="770"/>
      <c r="I17" s="770"/>
      <c r="J17" s="770"/>
      <c r="K17" s="771"/>
      <c r="L17" s="771"/>
      <c r="M17" s="771"/>
      <c r="N17" s="771"/>
      <c r="O17" s="771"/>
      <c r="P17" s="773"/>
      <c r="Q17" s="771"/>
      <c r="R17" s="771"/>
      <c r="S17" s="771"/>
      <c r="T17" s="773"/>
      <c r="U17" s="780"/>
      <c r="V17" s="780"/>
      <c r="W17" s="780"/>
      <c r="X17" s="774"/>
      <c r="Y17" s="771"/>
      <c r="Z17" s="775"/>
    </row>
    <row r="18" spans="1:26" ht="16.5">
      <c r="A18" s="767">
        <v>13</v>
      </c>
      <c r="B18" s="3286"/>
      <c r="C18" s="3254"/>
      <c r="D18" s="754" t="s">
        <v>3246</v>
      </c>
      <c r="E18" s="777"/>
      <c r="F18" s="777"/>
      <c r="G18" s="778"/>
      <c r="H18" s="778"/>
      <c r="I18" s="778"/>
      <c r="J18" s="778"/>
      <c r="K18" s="779"/>
      <c r="L18" s="779"/>
      <c r="M18" s="779"/>
      <c r="N18" s="771">
        <f>SUM(N6:N17)</f>
        <v>0</v>
      </c>
      <c r="O18" s="771">
        <f>SUM(O6:O17)</f>
        <v>0</v>
      </c>
      <c r="P18" s="771">
        <f>SUM(P6:P17)</f>
        <v>0</v>
      </c>
      <c r="Q18" s="779"/>
      <c r="R18" s="771">
        <f>SUM(R6:R17)</f>
        <v>0</v>
      </c>
      <c r="S18" s="779"/>
      <c r="T18" s="780"/>
      <c r="U18" s="780"/>
      <c r="V18" s="780"/>
      <c r="W18" s="780"/>
      <c r="X18" s="781"/>
      <c r="Y18" s="779"/>
      <c r="Z18" s="945"/>
    </row>
    <row r="19" spans="1:26" ht="16.5" customHeight="1">
      <c r="A19" s="767">
        <v>14</v>
      </c>
      <c r="B19" s="3286"/>
      <c r="C19" s="3254"/>
      <c r="D19" s="3298" t="s">
        <v>3247</v>
      </c>
      <c r="E19" s="769"/>
      <c r="F19" s="769"/>
      <c r="G19" s="770"/>
      <c r="H19" s="770"/>
      <c r="I19" s="770"/>
      <c r="J19" s="770"/>
      <c r="K19" s="771"/>
      <c r="L19" s="771"/>
      <c r="M19" s="771"/>
      <c r="N19" s="771"/>
      <c r="O19" s="771"/>
      <c r="P19" s="773"/>
      <c r="Q19" s="771"/>
      <c r="R19" s="771"/>
      <c r="S19" s="771"/>
      <c r="T19" s="773"/>
      <c r="U19" s="780"/>
      <c r="V19" s="780"/>
      <c r="W19" s="780"/>
      <c r="X19" s="774"/>
      <c r="Y19" s="771"/>
      <c r="Z19" s="775"/>
    </row>
    <row r="20" spans="1:26" ht="16.5">
      <c r="A20" s="767">
        <v>15</v>
      </c>
      <c r="B20" s="3286"/>
      <c r="C20" s="3254"/>
      <c r="D20" s="3266"/>
      <c r="E20" s="769"/>
      <c r="F20" s="769"/>
      <c r="G20" s="770"/>
      <c r="H20" s="770"/>
      <c r="I20" s="770"/>
      <c r="J20" s="770"/>
      <c r="K20" s="771"/>
      <c r="L20" s="771"/>
      <c r="M20" s="771"/>
      <c r="N20" s="771"/>
      <c r="O20" s="771"/>
      <c r="P20" s="773"/>
      <c r="Q20" s="771"/>
      <c r="R20" s="771"/>
      <c r="S20" s="771"/>
      <c r="T20" s="773"/>
      <c r="U20" s="780"/>
      <c r="V20" s="780"/>
      <c r="W20" s="780"/>
      <c r="X20" s="774"/>
      <c r="Y20" s="771"/>
      <c r="Z20" s="775"/>
    </row>
    <row r="21" spans="1:26" ht="16.5">
      <c r="A21" s="767">
        <v>16</v>
      </c>
      <c r="B21" s="3286"/>
      <c r="C21" s="3254"/>
      <c r="D21" s="3266"/>
      <c r="E21" s="769"/>
      <c r="F21" s="769"/>
      <c r="G21" s="770"/>
      <c r="H21" s="770"/>
      <c r="I21" s="770"/>
      <c r="J21" s="770"/>
      <c r="K21" s="771"/>
      <c r="L21" s="771"/>
      <c r="M21" s="771"/>
      <c r="N21" s="771"/>
      <c r="O21" s="771"/>
      <c r="P21" s="773"/>
      <c r="Q21" s="771"/>
      <c r="R21" s="771"/>
      <c r="S21" s="771"/>
      <c r="T21" s="773"/>
      <c r="U21" s="780"/>
      <c r="V21" s="780"/>
      <c r="W21" s="780"/>
      <c r="X21" s="774"/>
      <c r="Y21" s="771"/>
      <c r="Z21" s="775"/>
    </row>
    <row r="22" spans="1:26" ht="16.5">
      <c r="A22" s="767">
        <v>17</v>
      </c>
      <c r="B22" s="3286"/>
      <c r="C22" s="3254"/>
      <c r="D22" s="3266"/>
      <c r="E22" s="769"/>
      <c r="F22" s="769"/>
      <c r="G22" s="770"/>
      <c r="H22" s="770"/>
      <c r="I22" s="770"/>
      <c r="J22" s="770"/>
      <c r="K22" s="771"/>
      <c r="L22" s="771"/>
      <c r="M22" s="771"/>
      <c r="N22" s="771"/>
      <c r="O22" s="771"/>
      <c r="P22" s="773"/>
      <c r="Q22" s="771"/>
      <c r="R22" s="771"/>
      <c r="S22" s="771"/>
      <c r="T22" s="773"/>
      <c r="U22" s="780"/>
      <c r="V22" s="780"/>
      <c r="W22" s="780"/>
      <c r="X22" s="774"/>
      <c r="Y22" s="771"/>
      <c r="Z22" s="775"/>
    </row>
    <row r="23" spans="1:26" ht="16.5">
      <c r="A23" s="767">
        <v>18</v>
      </c>
      <c r="B23" s="3286"/>
      <c r="C23" s="3254"/>
      <c r="D23" s="3266"/>
      <c r="E23" s="769"/>
      <c r="F23" s="769"/>
      <c r="G23" s="770"/>
      <c r="H23" s="770"/>
      <c r="I23" s="770"/>
      <c r="J23" s="770"/>
      <c r="K23" s="771"/>
      <c r="L23" s="771"/>
      <c r="M23" s="771"/>
      <c r="N23" s="771"/>
      <c r="O23" s="771"/>
      <c r="P23" s="773"/>
      <c r="Q23" s="771"/>
      <c r="R23" s="771"/>
      <c r="S23" s="771"/>
      <c r="T23" s="773"/>
      <c r="U23" s="780"/>
      <c r="V23" s="780"/>
      <c r="W23" s="780"/>
      <c r="X23" s="774"/>
      <c r="Y23" s="771"/>
      <c r="Z23" s="775"/>
    </row>
    <row r="24" spans="1:26" ht="16.5">
      <c r="A24" s="767">
        <v>19</v>
      </c>
      <c r="B24" s="3286"/>
      <c r="C24" s="3254"/>
      <c r="D24" s="3266"/>
      <c r="E24" s="769"/>
      <c r="F24" s="769"/>
      <c r="G24" s="770"/>
      <c r="H24" s="770"/>
      <c r="I24" s="770"/>
      <c r="J24" s="770"/>
      <c r="K24" s="771"/>
      <c r="L24" s="771"/>
      <c r="M24" s="771"/>
      <c r="N24" s="771"/>
      <c r="O24" s="771"/>
      <c r="P24" s="773"/>
      <c r="Q24" s="771"/>
      <c r="R24" s="771"/>
      <c r="S24" s="771"/>
      <c r="T24" s="773"/>
      <c r="U24" s="780"/>
      <c r="V24" s="780"/>
      <c r="W24" s="780"/>
      <c r="X24" s="774"/>
      <c r="Y24" s="771"/>
      <c r="Z24" s="775"/>
    </row>
    <row r="25" spans="1:26" ht="16.5">
      <c r="A25" s="767">
        <v>20</v>
      </c>
      <c r="B25" s="3286"/>
      <c r="C25" s="3254"/>
      <c r="D25" s="3266"/>
      <c r="E25" s="769"/>
      <c r="F25" s="769"/>
      <c r="G25" s="770"/>
      <c r="H25" s="770"/>
      <c r="I25" s="770"/>
      <c r="J25" s="770"/>
      <c r="K25" s="771"/>
      <c r="L25" s="771"/>
      <c r="M25" s="771"/>
      <c r="N25" s="771"/>
      <c r="O25" s="771"/>
      <c r="P25" s="773"/>
      <c r="Q25" s="771"/>
      <c r="R25" s="771"/>
      <c r="S25" s="771"/>
      <c r="T25" s="773"/>
      <c r="U25" s="780"/>
      <c r="V25" s="780"/>
      <c r="W25" s="780"/>
      <c r="X25" s="774"/>
      <c r="Y25" s="771"/>
      <c r="Z25" s="775"/>
    </row>
    <row r="26" spans="1:26" ht="16.5">
      <c r="A26" s="767">
        <v>21</v>
      </c>
      <c r="B26" s="3286"/>
      <c r="C26" s="3254"/>
      <c r="D26" s="3266"/>
      <c r="E26" s="769"/>
      <c r="F26" s="769"/>
      <c r="G26" s="770"/>
      <c r="H26" s="770"/>
      <c r="I26" s="770"/>
      <c r="J26" s="770"/>
      <c r="K26" s="771"/>
      <c r="L26" s="771"/>
      <c r="M26" s="771"/>
      <c r="N26" s="771"/>
      <c r="O26" s="771"/>
      <c r="P26" s="773"/>
      <c r="Q26" s="771"/>
      <c r="R26" s="771"/>
      <c r="S26" s="771"/>
      <c r="T26" s="773"/>
      <c r="U26" s="780"/>
      <c r="V26" s="780"/>
      <c r="W26" s="780"/>
      <c r="X26" s="774"/>
      <c r="Y26" s="771"/>
      <c r="Z26" s="775"/>
    </row>
    <row r="27" spans="1:26" ht="16.5">
      <c r="A27" s="767">
        <v>22</v>
      </c>
      <c r="B27" s="3286"/>
      <c r="C27" s="3254"/>
      <c r="D27" s="3266"/>
      <c r="E27" s="769"/>
      <c r="F27" s="769"/>
      <c r="G27" s="770"/>
      <c r="H27" s="770"/>
      <c r="I27" s="770"/>
      <c r="J27" s="770"/>
      <c r="K27" s="771"/>
      <c r="L27" s="771"/>
      <c r="M27" s="771"/>
      <c r="N27" s="771"/>
      <c r="O27" s="771"/>
      <c r="P27" s="773"/>
      <c r="Q27" s="771"/>
      <c r="R27" s="771"/>
      <c r="S27" s="771"/>
      <c r="T27" s="773"/>
      <c r="U27" s="780"/>
      <c r="V27" s="780"/>
      <c r="W27" s="780"/>
      <c r="X27" s="774"/>
      <c r="Y27" s="771"/>
      <c r="Z27" s="775"/>
    </row>
    <row r="28" spans="1:26" ht="16.5">
      <c r="A28" s="767">
        <v>23</v>
      </c>
      <c r="B28" s="3286"/>
      <c r="C28" s="3254"/>
      <c r="D28" s="3266"/>
      <c r="E28" s="769"/>
      <c r="F28" s="769"/>
      <c r="G28" s="770"/>
      <c r="H28" s="770"/>
      <c r="I28" s="770"/>
      <c r="J28" s="770"/>
      <c r="K28" s="771"/>
      <c r="L28" s="771"/>
      <c r="M28" s="771"/>
      <c r="N28" s="771"/>
      <c r="O28" s="771"/>
      <c r="P28" s="773"/>
      <c r="Q28" s="771"/>
      <c r="R28" s="771"/>
      <c r="S28" s="771"/>
      <c r="T28" s="773"/>
      <c r="U28" s="780"/>
      <c r="V28" s="780"/>
      <c r="W28" s="780"/>
      <c r="X28" s="774"/>
      <c r="Y28" s="771"/>
      <c r="Z28" s="775"/>
    </row>
    <row r="29" spans="1:26" ht="16.5">
      <c r="A29" s="767">
        <v>24</v>
      </c>
      <c r="B29" s="3286"/>
      <c r="C29" s="3254"/>
      <c r="D29" s="3266"/>
      <c r="E29" s="769"/>
      <c r="F29" s="769"/>
      <c r="G29" s="770"/>
      <c r="H29" s="770"/>
      <c r="I29" s="770"/>
      <c r="J29" s="770"/>
      <c r="K29" s="771"/>
      <c r="L29" s="771"/>
      <c r="M29" s="771"/>
      <c r="N29" s="771"/>
      <c r="O29" s="771"/>
      <c r="P29" s="773"/>
      <c r="Q29" s="771"/>
      <c r="R29" s="771"/>
      <c r="S29" s="771"/>
      <c r="T29" s="773"/>
      <c r="U29" s="780"/>
      <c r="V29" s="780"/>
      <c r="W29" s="780"/>
      <c r="X29" s="774"/>
      <c r="Y29" s="771"/>
      <c r="Z29" s="775"/>
    </row>
    <row r="30" spans="1:26" ht="16.5">
      <c r="A30" s="767">
        <v>25</v>
      </c>
      <c r="B30" s="3286"/>
      <c r="C30" s="3254"/>
      <c r="D30" s="3266"/>
      <c r="E30" s="769"/>
      <c r="F30" s="769"/>
      <c r="G30" s="770"/>
      <c r="H30" s="770"/>
      <c r="I30" s="770"/>
      <c r="J30" s="770"/>
      <c r="K30" s="771"/>
      <c r="L30" s="771"/>
      <c r="M30" s="771"/>
      <c r="N30" s="771"/>
      <c r="O30" s="771"/>
      <c r="P30" s="773"/>
      <c r="Q30" s="771"/>
      <c r="R30" s="771"/>
      <c r="S30" s="771"/>
      <c r="T30" s="773"/>
      <c r="U30" s="780"/>
      <c r="V30" s="780"/>
      <c r="W30" s="780"/>
      <c r="X30" s="774"/>
      <c r="Y30" s="771"/>
      <c r="Z30" s="775"/>
    </row>
    <row r="31" spans="1:26" ht="17.25" thickBot="1">
      <c r="A31" s="767">
        <v>26</v>
      </c>
      <c r="B31" s="3286"/>
      <c r="C31" s="3255"/>
      <c r="D31" s="783" t="s">
        <v>3246</v>
      </c>
      <c r="E31" s="784"/>
      <c r="F31" s="784"/>
      <c r="G31" s="784"/>
      <c r="H31" s="784"/>
      <c r="I31" s="784"/>
      <c r="J31" s="784"/>
      <c r="K31" s="784"/>
      <c r="L31" s="784"/>
      <c r="M31" s="784"/>
      <c r="N31" s="785">
        <f>SUM(N19:N30)</f>
        <v>0</v>
      </c>
      <c r="O31" s="785">
        <f>SUM(O19:O30)</f>
        <v>0</v>
      </c>
      <c r="P31" s="785">
        <f>SUM(P19:P30)</f>
        <v>0</v>
      </c>
      <c r="Q31" s="786"/>
      <c r="R31" s="785">
        <f>SUM(R19:R30)</f>
        <v>0</v>
      </c>
      <c r="S31" s="786"/>
      <c r="T31" s="786"/>
      <c r="U31" s="786"/>
      <c r="V31" s="786"/>
      <c r="W31" s="786"/>
      <c r="X31" s="786"/>
      <c r="Y31" s="786"/>
      <c r="Z31" s="946"/>
    </row>
    <row r="32" spans="1:26" ht="16.5" customHeight="1">
      <c r="A32" s="767">
        <v>27</v>
      </c>
      <c r="B32" s="3286"/>
      <c r="C32" s="3273" t="s">
        <v>3248</v>
      </c>
      <c r="D32" s="3270" t="s">
        <v>3249</v>
      </c>
      <c r="E32" s="760"/>
      <c r="F32" s="760"/>
      <c r="G32" s="761"/>
      <c r="H32" s="761"/>
      <c r="I32" s="761"/>
      <c r="J32" s="761"/>
      <c r="K32" s="762"/>
      <c r="L32" s="762"/>
      <c r="M32" s="762"/>
      <c r="N32" s="762"/>
      <c r="O32" s="762"/>
      <c r="P32" s="764"/>
      <c r="Q32" s="762"/>
      <c r="R32" s="762"/>
      <c r="S32" s="762"/>
      <c r="T32" s="764"/>
      <c r="U32" s="780"/>
      <c r="V32" s="780"/>
      <c r="W32" s="780"/>
      <c r="X32" s="765"/>
      <c r="Y32" s="762"/>
      <c r="Z32" s="766"/>
    </row>
    <row r="33" spans="1:26" ht="16.5">
      <c r="A33" s="767">
        <v>28</v>
      </c>
      <c r="B33" s="3286"/>
      <c r="C33" s="3254"/>
      <c r="D33" s="3271"/>
      <c r="E33" s="769"/>
      <c r="F33" s="769"/>
      <c r="G33" s="770"/>
      <c r="H33" s="770"/>
      <c r="I33" s="770"/>
      <c r="J33" s="770"/>
      <c r="K33" s="771"/>
      <c r="L33" s="771"/>
      <c r="M33" s="771"/>
      <c r="N33" s="771"/>
      <c r="O33" s="771"/>
      <c r="P33" s="773"/>
      <c r="Q33" s="771"/>
      <c r="R33" s="771"/>
      <c r="S33" s="771"/>
      <c r="T33" s="773"/>
      <c r="U33" s="780"/>
      <c r="V33" s="780"/>
      <c r="W33" s="780"/>
      <c r="X33" s="774"/>
      <c r="Y33" s="771"/>
      <c r="Z33" s="775"/>
    </row>
    <row r="34" spans="1:26" ht="16.5">
      <c r="A34" s="767">
        <v>29</v>
      </c>
      <c r="B34" s="3286"/>
      <c r="C34" s="3254"/>
      <c r="D34" s="3271"/>
      <c r="E34" s="769"/>
      <c r="F34" s="769"/>
      <c r="G34" s="770"/>
      <c r="H34" s="770"/>
      <c r="I34" s="770"/>
      <c r="J34" s="770"/>
      <c r="K34" s="771"/>
      <c r="L34" s="771"/>
      <c r="M34" s="771"/>
      <c r="N34" s="771"/>
      <c r="O34" s="771"/>
      <c r="P34" s="773"/>
      <c r="Q34" s="771"/>
      <c r="R34" s="771"/>
      <c r="S34" s="771"/>
      <c r="T34" s="773"/>
      <c r="U34" s="780"/>
      <c r="V34" s="780"/>
      <c r="W34" s="780"/>
      <c r="X34" s="774"/>
      <c r="Y34" s="771"/>
      <c r="Z34" s="775"/>
    </row>
    <row r="35" spans="1:26" ht="16.5">
      <c r="A35" s="767">
        <v>30</v>
      </c>
      <c r="B35" s="3286"/>
      <c r="C35" s="3254"/>
      <c r="D35" s="3271"/>
      <c r="E35" s="769"/>
      <c r="F35" s="769"/>
      <c r="G35" s="770"/>
      <c r="H35" s="770"/>
      <c r="I35" s="770"/>
      <c r="J35" s="770"/>
      <c r="K35" s="771"/>
      <c r="L35" s="771"/>
      <c r="M35" s="771"/>
      <c r="N35" s="771"/>
      <c r="O35" s="771"/>
      <c r="P35" s="773"/>
      <c r="Q35" s="771"/>
      <c r="R35" s="771"/>
      <c r="S35" s="771"/>
      <c r="T35" s="773"/>
      <c r="U35" s="780"/>
      <c r="V35" s="780"/>
      <c r="W35" s="780"/>
      <c r="X35" s="774"/>
      <c r="Y35" s="771"/>
      <c r="Z35" s="775"/>
    </row>
    <row r="36" spans="1:26" ht="16.5">
      <c r="A36" s="767">
        <v>31</v>
      </c>
      <c r="B36" s="3286"/>
      <c r="C36" s="3254"/>
      <c r="D36" s="3271"/>
      <c r="E36" s="769"/>
      <c r="F36" s="769"/>
      <c r="G36" s="770"/>
      <c r="H36" s="770"/>
      <c r="I36" s="770"/>
      <c r="J36" s="770"/>
      <c r="K36" s="771"/>
      <c r="L36" s="771"/>
      <c r="M36" s="771"/>
      <c r="N36" s="771"/>
      <c r="O36" s="771"/>
      <c r="P36" s="773"/>
      <c r="Q36" s="771"/>
      <c r="R36" s="771"/>
      <c r="S36" s="771"/>
      <c r="T36" s="773"/>
      <c r="U36" s="780"/>
      <c r="V36" s="780"/>
      <c r="W36" s="780"/>
      <c r="X36" s="774"/>
      <c r="Y36" s="771"/>
      <c r="Z36" s="775"/>
    </row>
    <row r="37" spans="1:26" ht="16.5">
      <c r="A37" s="767">
        <v>32</v>
      </c>
      <c r="B37" s="3286"/>
      <c r="C37" s="3254"/>
      <c r="D37" s="3271"/>
      <c r="E37" s="769"/>
      <c r="F37" s="769"/>
      <c r="G37" s="770"/>
      <c r="H37" s="770"/>
      <c r="I37" s="770"/>
      <c r="J37" s="770"/>
      <c r="K37" s="771"/>
      <c r="L37" s="771"/>
      <c r="M37" s="771"/>
      <c r="N37" s="771"/>
      <c r="O37" s="771"/>
      <c r="P37" s="773"/>
      <c r="Q37" s="771"/>
      <c r="R37" s="771"/>
      <c r="S37" s="771"/>
      <c r="T37" s="773"/>
      <c r="U37" s="780"/>
      <c r="V37" s="780"/>
      <c r="W37" s="780"/>
      <c r="X37" s="774"/>
      <c r="Y37" s="771"/>
      <c r="Z37" s="775"/>
    </row>
    <row r="38" spans="1:26" ht="16.5">
      <c r="A38" s="767">
        <v>33</v>
      </c>
      <c r="B38" s="3286"/>
      <c r="C38" s="3254"/>
      <c r="D38" s="3271"/>
      <c r="E38" s="769"/>
      <c r="F38" s="769"/>
      <c r="G38" s="770"/>
      <c r="H38" s="770"/>
      <c r="I38" s="770"/>
      <c r="J38" s="770"/>
      <c r="K38" s="771"/>
      <c r="L38" s="771"/>
      <c r="M38" s="771"/>
      <c r="N38" s="771"/>
      <c r="O38" s="771"/>
      <c r="P38" s="773"/>
      <c r="Q38" s="771"/>
      <c r="R38" s="771"/>
      <c r="S38" s="771"/>
      <c r="T38" s="773"/>
      <c r="U38" s="780"/>
      <c r="V38" s="780"/>
      <c r="W38" s="780"/>
      <c r="X38" s="774"/>
      <c r="Y38" s="771"/>
      <c r="Z38" s="775"/>
    </row>
    <row r="39" spans="1:26" ht="16.5">
      <c r="A39" s="767">
        <v>34</v>
      </c>
      <c r="B39" s="3286"/>
      <c r="C39" s="3254"/>
      <c r="D39" s="3271"/>
      <c r="E39" s="769"/>
      <c r="F39" s="769"/>
      <c r="G39" s="770"/>
      <c r="H39" s="770"/>
      <c r="I39" s="770"/>
      <c r="J39" s="770"/>
      <c r="K39" s="771"/>
      <c r="L39" s="771"/>
      <c r="M39" s="771"/>
      <c r="N39" s="771"/>
      <c r="O39" s="771"/>
      <c r="P39" s="773"/>
      <c r="Q39" s="771"/>
      <c r="R39" s="771"/>
      <c r="S39" s="771"/>
      <c r="T39" s="773"/>
      <c r="U39" s="780"/>
      <c r="V39" s="780"/>
      <c r="W39" s="780"/>
      <c r="X39" s="774"/>
      <c r="Y39" s="771"/>
      <c r="Z39" s="775"/>
    </row>
    <row r="40" spans="1:26" ht="16.5">
      <c r="A40" s="767">
        <v>35</v>
      </c>
      <c r="B40" s="3286"/>
      <c r="C40" s="3254"/>
      <c r="D40" s="3271"/>
      <c r="E40" s="769"/>
      <c r="F40" s="769"/>
      <c r="G40" s="770"/>
      <c r="H40" s="770"/>
      <c r="I40" s="770"/>
      <c r="J40" s="770"/>
      <c r="K40" s="771"/>
      <c r="L40" s="771"/>
      <c r="M40" s="771"/>
      <c r="N40" s="771"/>
      <c r="O40" s="771"/>
      <c r="P40" s="773"/>
      <c r="Q40" s="771"/>
      <c r="R40" s="771"/>
      <c r="S40" s="771"/>
      <c r="T40" s="773"/>
      <c r="U40" s="780"/>
      <c r="V40" s="780"/>
      <c r="W40" s="780"/>
      <c r="X40" s="774"/>
      <c r="Y40" s="771"/>
      <c r="Z40" s="775"/>
    </row>
    <row r="41" spans="1:26" ht="16.5">
      <c r="A41" s="767">
        <v>36</v>
      </c>
      <c r="B41" s="3286"/>
      <c r="C41" s="3254"/>
      <c r="D41" s="3272"/>
      <c r="E41" s="769"/>
      <c r="F41" s="769"/>
      <c r="G41" s="770"/>
      <c r="H41" s="770"/>
      <c r="I41" s="770"/>
      <c r="J41" s="770"/>
      <c r="K41" s="771"/>
      <c r="L41" s="771"/>
      <c r="M41" s="771"/>
      <c r="N41" s="771"/>
      <c r="O41" s="771"/>
      <c r="P41" s="773"/>
      <c r="Q41" s="771"/>
      <c r="R41" s="771"/>
      <c r="S41" s="771"/>
      <c r="T41" s="773"/>
      <c r="U41" s="780"/>
      <c r="V41" s="780"/>
      <c r="W41" s="780"/>
      <c r="X41" s="774"/>
      <c r="Y41" s="771"/>
      <c r="Z41" s="775"/>
    </row>
    <row r="42" spans="1:26" ht="16.5">
      <c r="A42" s="767">
        <v>37</v>
      </c>
      <c r="B42" s="3286"/>
      <c r="C42" s="3254"/>
      <c r="D42" s="754" t="s">
        <v>3246</v>
      </c>
      <c r="E42" s="779"/>
      <c r="F42" s="779"/>
      <c r="G42" s="779"/>
      <c r="H42" s="779"/>
      <c r="I42" s="779"/>
      <c r="J42" s="779"/>
      <c r="K42" s="779"/>
      <c r="L42" s="779"/>
      <c r="M42" s="779"/>
      <c r="N42" s="771">
        <f>SUM(N32:N41)</f>
        <v>0</v>
      </c>
      <c r="O42" s="771">
        <f>SUM(O32:O41)</f>
        <v>0</v>
      </c>
      <c r="P42" s="771">
        <f>SUM(P32:P41)</f>
        <v>0</v>
      </c>
      <c r="Q42" s="779"/>
      <c r="R42" s="771">
        <f>SUM(R32:R41)</f>
        <v>0</v>
      </c>
      <c r="S42" s="779"/>
      <c r="T42" s="780"/>
      <c r="U42" s="780"/>
      <c r="V42" s="780"/>
      <c r="W42" s="780"/>
      <c r="X42" s="781"/>
      <c r="Y42" s="779"/>
      <c r="Z42" s="945"/>
    </row>
    <row r="43" spans="1:26" ht="16.5" customHeight="1">
      <c r="A43" s="767">
        <v>38</v>
      </c>
      <c r="B43" s="3286"/>
      <c r="C43" s="3254"/>
      <c r="D43" s="3276" t="s">
        <v>3250</v>
      </c>
      <c r="E43" s="769"/>
      <c r="F43" s="769"/>
      <c r="G43" s="770"/>
      <c r="H43" s="770"/>
      <c r="I43" s="770"/>
      <c r="J43" s="770"/>
      <c r="K43" s="771"/>
      <c r="L43" s="771"/>
      <c r="M43" s="771"/>
      <c r="N43" s="771"/>
      <c r="O43" s="771"/>
      <c r="P43" s="773"/>
      <c r="Q43" s="771"/>
      <c r="R43" s="771"/>
      <c r="S43" s="771"/>
      <c r="T43" s="773"/>
      <c r="U43" s="780"/>
      <c r="V43" s="780"/>
      <c r="W43" s="780"/>
      <c r="X43" s="774"/>
      <c r="Y43" s="771"/>
      <c r="Z43" s="775"/>
    </row>
    <row r="44" spans="1:26" ht="16.5">
      <c r="A44" s="767">
        <v>39</v>
      </c>
      <c r="B44" s="3286"/>
      <c r="C44" s="3254"/>
      <c r="D44" s="3271"/>
      <c r="E44" s="769"/>
      <c r="F44" s="769"/>
      <c r="G44" s="770"/>
      <c r="H44" s="770"/>
      <c r="I44" s="770"/>
      <c r="J44" s="770"/>
      <c r="K44" s="771"/>
      <c r="L44" s="771"/>
      <c r="M44" s="771"/>
      <c r="N44" s="771"/>
      <c r="O44" s="771"/>
      <c r="P44" s="773"/>
      <c r="Q44" s="771"/>
      <c r="R44" s="771"/>
      <c r="S44" s="771"/>
      <c r="T44" s="773"/>
      <c r="U44" s="780"/>
      <c r="V44" s="780"/>
      <c r="W44" s="780"/>
      <c r="X44" s="774"/>
      <c r="Y44" s="771"/>
      <c r="Z44" s="775"/>
    </row>
    <row r="45" spans="1:26" ht="16.5">
      <c r="A45" s="767">
        <v>40</v>
      </c>
      <c r="B45" s="3286"/>
      <c r="C45" s="3254"/>
      <c r="D45" s="3271"/>
      <c r="E45" s="769"/>
      <c r="F45" s="769"/>
      <c r="G45" s="770"/>
      <c r="H45" s="770"/>
      <c r="I45" s="770"/>
      <c r="J45" s="770"/>
      <c r="K45" s="771"/>
      <c r="L45" s="771"/>
      <c r="M45" s="771"/>
      <c r="N45" s="771"/>
      <c r="O45" s="771"/>
      <c r="P45" s="773"/>
      <c r="Q45" s="771"/>
      <c r="R45" s="771"/>
      <c r="S45" s="771"/>
      <c r="T45" s="773"/>
      <c r="U45" s="780"/>
      <c r="V45" s="780"/>
      <c r="W45" s="780"/>
      <c r="X45" s="774"/>
      <c r="Y45" s="771"/>
      <c r="Z45" s="775"/>
    </row>
    <row r="46" spans="1:26" ht="16.5">
      <c r="A46" s="767">
        <v>41</v>
      </c>
      <c r="B46" s="3286"/>
      <c r="C46" s="3254"/>
      <c r="D46" s="3271"/>
      <c r="E46" s="769"/>
      <c r="F46" s="769"/>
      <c r="G46" s="770"/>
      <c r="H46" s="770"/>
      <c r="I46" s="770"/>
      <c r="J46" s="770"/>
      <c r="K46" s="771"/>
      <c r="L46" s="771"/>
      <c r="M46" s="771"/>
      <c r="N46" s="771"/>
      <c r="O46" s="771"/>
      <c r="P46" s="773"/>
      <c r="Q46" s="771"/>
      <c r="R46" s="771"/>
      <c r="S46" s="771"/>
      <c r="T46" s="773"/>
      <c r="U46" s="780"/>
      <c r="V46" s="780"/>
      <c r="W46" s="780"/>
      <c r="X46" s="774"/>
      <c r="Y46" s="771"/>
      <c r="Z46" s="775"/>
    </row>
    <row r="47" spans="1:26" ht="16.5">
      <c r="A47" s="767">
        <v>42</v>
      </c>
      <c r="B47" s="3286"/>
      <c r="C47" s="3254"/>
      <c r="D47" s="3271"/>
      <c r="E47" s="769"/>
      <c r="F47" s="769"/>
      <c r="G47" s="770"/>
      <c r="H47" s="770"/>
      <c r="I47" s="770"/>
      <c r="J47" s="770"/>
      <c r="K47" s="771"/>
      <c r="L47" s="771"/>
      <c r="M47" s="771"/>
      <c r="N47" s="771"/>
      <c r="O47" s="771"/>
      <c r="P47" s="773"/>
      <c r="Q47" s="771"/>
      <c r="R47" s="771"/>
      <c r="S47" s="771"/>
      <c r="T47" s="773"/>
      <c r="U47" s="780"/>
      <c r="V47" s="780"/>
      <c r="W47" s="780"/>
      <c r="X47" s="774"/>
      <c r="Y47" s="771"/>
      <c r="Z47" s="775"/>
    </row>
    <row r="48" spans="1:26" ht="16.5">
      <c r="A48" s="767">
        <v>43</v>
      </c>
      <c r="B48" s="3286"/>
      <c r="C48" s="3254"/>
      <c r="D48" s="3271"/>
      <c r="E48" s="769"/>
      <c r="F48" s="769"/>
      <c r="G48" s="770"/>
      <c r="H48" s="770"/>
      <c r="I48" s="770"/>
      <c r="J48" s="770"/>
      <c r="K48" s="771"/>
      <c r="L48" s="771"/>
      <c r="M48" s="771"/>
      <c r="N48" s="771"/>
      <c r="O48" s="771"/>
      <c r="P48" s="773"/>
      <c r="Q48" s="771"/>
      <c r="R48" s="771"/>
      <c r="S48" s="771"/>
      <c r="T48" s="773"/>
      <c r="U48" s="780"/>
      <c r="V48" s="780"/>
      <c r="W48" s="780"/>
      <c r="X48" s="774"/>
      <c r="Y48" s="771"/>
      <c r="Z48" s="775"/>
    </row>
    <row r="49" spans="1:26" ht="16.5">
      <c r="A49" s="767">
        <v>44</v>
      </c>
      <c r="B49" s="3286"/>
      <c r="C49" s="3254"/>
      <c r="D49" s="3271"/>
      <c r="E49" s="769"/>
      <c r="F49" s="769"/>
      <c r="G49" s="770"/>
      <c r="H49" s="770"/>
      <c r="I49" s="770"/>
      <c r="J49" s="770"/>
      <c r="K49" s="771"/>
      <c r="L49" s="771"/>
      <c r="M49" s="771"/>
      <c r="N49" s="771"/>
      <c r="O49" s="771"/>
      <c r="P49" s="773"/>
      <c r="Q49" s="771"/>
      <c r="R49" s="771"/>
      <c r="S49" s="771"/>
      <c r="T49" s="773"/>
      <c r="U49" s="780"/>
      <c r="V49" s="780"/>
      <c r="W49" s="780"/>
      <c r="X49" s="774"/>
      <c r="Y49" s="771"/>
      <c r="Z49" s="775"/>
    </row>
    <row r="50" spans="1:26" ht="16.5">
      <c r="A50" s="767">
        <v>45</v>
      </c>
      <c r="B50" s="3286"/>
      <c r="C50" s="3254"/>
      <c r="D50" s="3271"/>
      <c r="E50" s="769"/>
      <c r="F50" s="769"/>
      <c r="G50" s="770"/>
      <c r="H50" s="770"/>
      <c r="I50" s="770"/>
      <c r="J50" s="770"/>
      <c r="K50" s="771"/>
      <c r="L50" s="771"/>
      <c r="M50" s="771"/>
      <c r="N50" s="771"/>
      <c r="O50" s="771"/>
      <c r="P50" s="773"/>
      <c r="Q50" s="771"/>
      <c r="R50" s="771"/>
      <c r="S50" s="771"/>
      <c r="T50" s="773"/>
      <c r="U50" s="780"/>
      <c r="V50" s="780"/>
      <c r="W50" s="780"/>
      <c r="X50" s="774"/>
      <c r="Y50" s="771"/>
      <c r="Z50" s="775"/>
    </row>
    <row r="51" spans="1:26" ht="16.5">
      <c r="A51" s="767">
        <v>46</v>
      </c>
      <c r="B51" s="3286"/>
      <c r="C51" s="3254"/>
      <c r="D51" s="3271"/>
      <c r="E51" s="769"/>
      <c r="F51" s="769"/>
      <c r="G51" s="770"/>
      <c r="H51" s="770"/>
      <c r="I51" s="770"/>
      <c r="J51" s="770"/>
      <c r="K51" s="771"/>
      <c r="L51" s="771"/>
      <c r="M51" s="771"/>
      <c r="N51" s="771"/>
      <c r="O51" s="771"/>
      <c r="P51" s="773"/>
      <c r="Q51" s="771"/>
      <c r="R51" s="771"/>
      <c r="S51" s="771"/>
      <c r="T51" s="773"/>
      <c r="U51" s="780"/>
      <c r="V51" s="780"/>
      <c r="W51" s="780"/>
      <c r="X51" s="774"/>
      <c r="Y51" s="771"/>
      <c r="Z51" s="775"/>
    </row>
    <row r="52" spans="1:26" ht="16.5">
      <c r="A52" s="767">
        <v>47</v>
      </c>
      <c r="B52" s="3286"/>
      <c r="C52" s="3254"/>
      <c r="D52" s="3272"/>
      <c r="E52" s="769"/>
      <c r="F52" s="769"/>
      <c r="G52" s="770"/>
      <c r="H52" s="770"/>
      <c r="I52" s="770"/>
      <c r="J52" s="770"/>
      <c r="K52" s="771"/>
      <c r="L52" s="771"/>
      <c r="M52" s="771"/>
      <c r="N52" s="771"/>
      <c r="O52" s="771"/>
      <c r="P52" s="773"/>
      <c r="Q52" s="771"/>
      <c r="R52" s="771"/>
      <c r="S52" s="771"/>
      <c r="T52" s="773"/>
      <c r="U52" s="780"/>
      <c r="V52" s="780"/>
      <c r="W52" s="780"/>
      <c r="X52" s="774"/>
      <c r="Y52" s="771"/>
      <c r="Z52" s="775"/>
    </row>
    <row r="53" spans="1:26" ht="17.25" thickBot="1">
      <c r="A53" s="767">
        <v>48</v>
      </c>
      <c r="B53" s="3286"/>
      <c r="C53" s="3255"/>
      <c r="D53" s="783" t="s">
        <v>3246</v>
      </c>
      <c r="E53" s="786"/>
      <c r="F53" s="786"/>
      <c r="G53" s="786"/>
      <c r="H53" s="786"/>
      <c r="I53" s="786"/>
      <c r="J53" s="786"/>
      <c r="K53" s="786"/>
      <c r="L53" s="786"/>
      <c r="M53" s="786"/>
      <c r="N53" s="785">
        <f>SUM(N43:N52)</f>
        <v>0</v>
      </c>
      <c r="O53" s="785">
        <f>SUM(O43:O52)</f>
        <v>0</v>
      </c>
      <c r="P53" s="785">
        <f>SUM(P43:P52)</f>
        <v>0</v>
      </c>
      <c r="Q53" s="786"/>
      <c r="R53" s="785">
        <f>SUM(R43:R52)</f>
        <v>0</v>
      </c>
      <c r="S53" s="786"/>
      <c r="T53" s="786"/>
      <c r="U53" s="786"/>
      <c r="V53" s="786"/>
      <c r="W53" s="786"/>
      <c r="X53" s="786"/>
      <c r="Y53" s="786"/>
      <c r="Z53" s="946"/>
    </row>
    <row r="54" spans="1:26" ht="16.5" customHeight="1">
      <c r="A54" s="767">
        <v>49</v>
      </c>
      <c r="B54" s="3286"/>
      <c r="C54" s="3294" t="s">
        <v>3295</v>
      </c>
      <c r="D54" s="3256" t="s">
        <v>3296</v>
      </c>
      <c r="E54" s="961"/>
      <c r="F54" s="961"/>
      <c r="G54" s="961"/>
      <c r="H54" s="961"/>
      <c r="I54" s="961"/>
      <c r="J54" s="962" t="s">
        <v>3325</v>
      </c>
      <c r="K54" s="961"/>
      <c r="L54" s="961"/>
      <c r="M54" s="961"/>
      <c r="N54" s="961"/>
      <c r="O54" s="961"/>
      <c r="P54" s="961"/>
      <c r="Q54" s="903" t="s">
        <v>3298</v>
      </c>
      <c r="R54" s="961"/>
      <c r="S54" s="903" t="s">
        <v>3299</v>
      </c>
      <c r="T54" s="961"/>
      <c r="U54" s="961"/>
      <c r="V54" s="961"/>
      <c r="W54" s="961"/>
      <c r="X54" s="961"/>
      <c r="Y54" s="961"/>
      <c r="Z54" s="766"/>
    </row>
    <row r="55" spans="1:26" ht="16.5">
      <c r="A55" s="767">
        <v>50</v>
      </c>
      <c r="B55" s="3286"/>
      <c r="C55" s="3295"/>
      <c r="D55" s="3257"/>
      <c r="E55" s="771"/>
      <c r="F55" s="771"/>
      <c r="G55" s="771"/>
      <c r="H55" s="771"/>
      <c r="I55" s="771"/>
      <c r="J55" s="963" t="s">
        <v>3325</v>
      </c>
      <c r="K55" s="771"/>
      <c r="L55" s="771"/>
      <c r="M55" s="771"/>
      <c r="N55" s="771"/>
      <c r="O55" s="771"/>
      <c r="P55" s="771"/>
      <c r="Q55" s="906" t="s">
        <v>3298</v>
      </c>
      <c r="R55" s="771"/>
      <c r="S55" s="906" t="s">
        <v>3299</v>
      </c>
      <c r="T55" s="771"/>
      <c r="U55" s="771"/>
      <c r="V55" s="771"/>
      <c r="W55" s="771"/>
      <c r="X55" s="771"/>
      <c r="Y55" s="771"/>
      <c r="Z55" s="964"/>
    </row>
    <row r="56" spans="1:26" ht="16.5">
      <c r="A56" s="767">
        <v>51</v>
      </c>
      <c r="B56" s="3286"/>
      <c r="C56" s="3295"/>
      <c r="D56" s="3257"/>
      <c r="E56" s="771"/>
      <c r="F56" s="771"/>
      <c r="G56" s="771"/>
      <c r="H56" s="771"/>
      <c r="I56" s="771"/>
      <c r="J56" s="963" t="s">
        <v>3325</v>
      </c>
      <c r="K56" s="771"/>
      <c r="L56" s="771"/>
      <c r="M56" s="771"/>
      <c r="N56" s="771"/>
      <c r="O56" s="771"/>
      <c r="P56" s="771"/>
      <c r="Q56" s="906" t="s">
        <v>3298</v>
      </c>
      <c r="R56" s="771"/>
      <c r="S56" s="906" t="s">
        <v>3299</v>
      </c>
      <c r="T56" s="771"/>
      <c r="U56" s="771"/>
      <c r="V56" s="771"/>
      <c r="W56" s="771"/>
      <c r="X56" s="771"/>
      <c r="Y56" s="771"/>
      <c r="Z56" s="797"/>
    </row>
    <row r="57" spans="1:26" ht="16.5">
      <c r="A57" s="767">
        <v>52</v>
      </c>
      <c r="B57" s="3286"/>
      <c r="C57" s="3295"/>
      <c r="D57" s="3257"/>
      <c r="E57" s="771"/>
      <c r="F57" s="771"/>
      <c r="G57" s="771"/>
      <c r="H57" s="771"/>
      <c r="I57" s="771"/>
      <c r="J57" s="963" t="s">
        <v>3325</v>
      </c>
      <c r="K57" s="771"/>
      <c r="L57" s="771"/>
      <c r="M57" s="771"/>
      <c r="N57" s="771"/>
      <c r="O57" s="771"/>
      <c r="P57" s="771"/>
      <c r="Q57" s="906" t="s">
        <v>3298</v>
      </c>
      <c r="R57" s="771"/>
      <c r="S57" s="906" t="s">
        <v>3299</v>
      </c>
      <c r="T57" s="771"/>
      <c r="U57" s="771"/>
      <c r="V57" s="771"/>
      <c r="W57" s="771"/>
      <c r="X57" s="771"/>
      <c r="Y57" s="771"/>
      <c r="Z57" s="797"/>
    </row>
    <row r="58" spans="1:26" ht="16.5">
      <c r="A58" s="767">
        <v>53</v>
      </c>
      <c r="B58" s="3286"/>
      <c r="C58" s="3295"/>
      <c r="D58" s="3257"/>
      <c r="E58" s="771"/>
      <c r="F58" s="771"/>
      <c r="G58" s="771"/>
      <c r="H58" s="771"/>
      <c r="I58" s="771"/>
      <c r="J58" s="963" t="s">
        <v>3325</v>
      </c>
      <c r="K58" s="771"/>
      <c r="L58" s="771"/>
      <c r="M58" s="771"/>
      <c r="N58" s="771"/>
      <c r="O58" s="771"/>
      <c r="P58" s="771"/>
      <c r="Q58" s="906" t="s">
        <v>3298</v>
      </c>
      <c r="R58" s="771"/>
      <c r="S58" s="906" t="s">
        <v>3299</v>
      </c>
      <c r="T58" s="771"/>
      <c r="U58" s="771"/>
      <c r="V58" s="771"/>
      <c r="W58" s="771"/>
      <c r="X58" s="771"/>
      <c r="Y58" s="771"/>
      <c r="Z58" s="797"/>
    </row>
    <row r="59" spans="1:26" ht="16.5">
      <c r="A59" s="767">
        <v>54</v>
      </c>
      <c r="B59" s="3286"/>
      <c r="C59" s="3295"/>
      <c r="D59" s="3257"/>
      <c r="E59" s="771"/>
      <c r="F59" s="771"/>
      <c r="G59" s="771"/>
      <c r="H59" s="771"/>
      <c r="I59" s="771"/>
      <c r="J59" s="963" t="s">
        <v>3325</v>
      </c>
      <c r="K59" s="771"/>
      <c r="L59" s="771"/>
      <c r="M59" s="771"/>
      <c r="N59" s="771"/>
      <c r="O59" s="771"/>
      <c r="P59" s="771"/>
      <c r="Q59" s="906" t="s">
        <v>3298</v>
      </c>
      <c r="R59" s="771"/>
      <c r="S59" s="906" t="s">
        <v>3299</v>
      </c>
      <c r="T59" s="771"/>
      <c r="U59" s="771"/>
      <c r="V59" s="771"/>
      <c r="W59" s="771"/>
      <c r="X59" s="771"/>
      <c r="Y59" s="771"/>
      <c r="Z59" s="797"/>
    </row>
    <row r="60" spans="1:26" ht="16.5">
      <c r="A60" s="767">
        <v>55</v>
      </c>
      <c r="B60" s="3286"/>
      <c r="C60" s="3295"/>
      <c r="D60" s="3257"/>
      <c r="E60" s="771"/>
      <c r="F60" s="771"/>
      <c r="G60" s="771"/>
      <c r="H60" s="771"/>
      <c r="I60" s="771"/>
      <c r="J60" s="963" t="s">
        <v>3325</v>
      </c>
      <c r="K60" s="771"/>
      <c r="L60" s="771"/>
      <c r="M60" s="771"/>
      <c r="N60" s="771"/>
      <c r="O60" s="771"/>
      <c r="P60" s="771"/>
      <c r="Q60" s="906" t="s">
        <v>3298</v>
      </c>
      <c r="R60" s="771"/>
      <c r="S60" s="906" t="s">
        <v>3299</v>
      </c>
      <c r="T60" s="771"/>
      <c r="U60" s="771"/>
      <c r="V60" s="771"/>
      <c r="W60" s="771"/>
      <c r="X60" s="771"/>
      <c r="Y60" s="771"/>
      <c r="Z60" s="775"/>
    </row>
    <row r="61" spans="1:26" ht="16.5">
      <c r="A61" s="767">
        <v>56</v>
      </c>
      <c r="B61" s="3286"/>
      <c r="C61" s="3295"/>
      <c r="D61" s="3257"/>
      <c r="E61" s="771"/>
      <c r="F61" s="771"/>
      <c r="G61" s="771"/>
      <c r="H61" s="771"/>
      <c r="I61" s="771"/>
      <c r="J61" s="963" t="s">
        <v>3325</v>
      </c>
      <c r="K61" s="771"/>
      <c r="L61" s="771"/>
      <c r="M61" s="771"/>
      <c r="N61" s="771"/>
      <c r="O61" s="771"/>
      <c r="P61" s="771"/>
      <c r="Q61" s="906" t="s">
        <v>3298</v>
      </c>
      <c r="R61" s="771"/>
      <c r="S61" s="906" t="s">
        <v>3299</v>
      </c>
      <c r="T61" s="771"/>
      <c r="U61" s="771"/>
      <c r="V61" s="771"/>
      <c r="W61" s="771"/>
      <c r="X61" s="771"/>
      <c r="Y61" s="771"/>
      <c r="Z61" s="964"/>
    </row>
    <row r="62" spans="1:26" ht="16.5">
      <c r="A62" s="767">
        <v>57</v>
      </c>
      <c r="B62" s="3286"/>
      <c r="C62" s="3295"/>
      <c r="D62" s="3257"/>
      <c r="E62" s="771"/>
      <c r="F62" s="771"/>
      <c r="G62" s="771"/>
      <c r="H62" s="771"/>
      <c r="I62" s="771"/>
      <c r="J62" s="963" t="s">
        <v>3325</v>
      </c>
      <c r="K62" s="771"/>
      <c r="L62" s="771"/>
      <c r="M62" s="771"/>
      <c r="N62" s="771"/>
      <c r="O62" s="771"/>
      <c r="P62" s="771"/>
      <c r="Q62" s="906" t="s">
        <v>3298</v>
      </c>
      <c r="R62" s="771"/>
      <c r="S62" s="906" t="s">
        <v>3299</v>
      </c>
      <c r="T62" s="771"/>
      <c r="U62" s="771"/>
      <c r="V62" s="771"/>
      <c r="W62" s="771"/>
      <c r="X62" s="771"/>
      <c r="Y62" s="771"/>
      <c r="Z62" s="797"/>
    </row>
    <row r="63" spans="1:26" ht="16.5">
      <c r="A63" s="767">
        <v>58</v>
      </c>
      <c r="B63" s="3286"/>
      <c r="C63" s="3295"/>
      <c r="D63" s="3258"/>
      <c r="E63" s="961"/>
      <c r="F63" s="961"/>
      <c r="G63" s="961"/>
      <c r="H63" s="961"/>
      <c r="I63" s="961"/>
      <c r="J63" s="963" t="s">
        <v>3325</v>
      </c>
      <c r="K63" s="961"/>
      <c r="L63" s="961"/>
      <c r="M63" s="961"/>
      <c r="N63" s="961"/>
      <c r="O63" s="961"/>
      <c r="P63" s="961"/>
      <c r="Q63" s="906" t="s">
        <v>3298</v>
      </c>
      <c r="R63" s="961"/>
      <c r="S63" s="906" t="s">
        <v>3299</v>
      </c>
      <c r="T63" s="961"/>
      <c r="U63" s="961"/>
      <c r="V63" s="961"/>
      <c r="W63" s="961"/>
      <c r="X63" s="961"/>
      <c r="Y63" s="961"/>
      <c r="Z63" s="775"/>
    </row>
    <row r="64" spans="1:26" ht="17.25" thickBot="1">
      <c r="A64" s="767">
        <v>59</v>
      </c>
      <c r="B64" s="3286"/>
      <c r="C64" s="3295"/>
      <c r="D64" s="754" t="s">
        <v>3246</v>
      </c>
      <c r="E64" s="779"/>
      <c r="F64" s="779"/>
      <c r="G64" s="779"/>
      <c r="H64" s="779"/>
      <c r="I64" s="779"/>
      <c r="J64" s="779"/>
      <c r="K64" s="779"/>
      <c r="L64" s="779"/>
      <c r="M64" s="779"/>
      <c r="N64" s="771">
        <f>SUM(N54:N63)</f>
        <v>0</v>
      </c>
      <c r="O64" s="771">
        <f>SUM(O54:O63)</f>
        <v>0</v>
      </c>
      <c r="P64" s="771">
        <f>SUM(P54:P63)</f>
        <v>0</v>
      </c>
      <c r="Q64" s="779"/>
      <c r="R64" s="771">
        <f>SUM(R54:R63)</f>
        <v>0</v>
      </c>
      <c r="S64" s="779"/>
      <c r="T64" s="779"/>
      <c r="U64" s="786"/>
      <c r="V64" s="786"/>
      <c r="W64" s="786"/>
      <c r="X64" s="779"/>
      <c r="Y64" s="779"/>
      <c r="Z64" s="945"/>
    </row>
    <row r="65" spans="1:26" ht="16.5" customHeight="1">
      <c r="A65" s="767">
        <v>60</v>
      </c>
      <c r="B65" s="3286"/>
      <c r="C65" s="3295"/>
      <c r="D65" s="3256" t="s">
        <v>3301</v>
      </c>
      <c r="E65" s="760"/>
      <c r="F65" s="760"/>
      <c r="G65" s="761"/>
      <c r="H65" s="761"/>
      <c r="I65" s="761"/>
      <c r="J65" s="962" t="s">
        <v>3325</v>
      </c>
      <c r="K65" s="762"/>
      <c r="L65" s="762"/>
      <c r="M65" s="762"/>
      <c r="N65" s="762"/>
      <c r="O65" s="762"/>
      <c r="P65" s="764"/>
      <c r="Q65" s="903" t="s">
        <v>3298</v>
      </c>
      <c r="R65" s="762"/>
      <c r="S65" s="903" t="s">
        <v>3299</v>
      </c>
      <c r="T65" s="764"/>
      <c r="U65" s="764"/>
      <c r="V65" s="764"/>
      <c r="W65" s="764"/>
      <c r="X65" s="765"/>
      <c r="Y65" s="762"/>
      <c r="Z65" s="766"/>
    </row>
    <row r="66" spans="1:26" ht="16.5">
      <c r="A66" s="767">
        <v>61</v>
      </c>
      <c r="B66" s="3286"/>
      <c r="C66" s="3295"/>
      <c r="D66" s="3257"/>
      <c r="E66" s="769"/>
      <c r="F66" s="769"/>
      <c r="G66" s="770"/>
      <c r="H66" s="770"/>
      <c r="I66" s="770"/>
      <c r="J66" s="963" t="s">
        <v>3325</v>
      </c>
      <c r="K66" s="771"/>
      <c r="L66" s="771"/>
      <c r="M66" s="771"/>
      <c r="N66" s="771"/>
      <c r="O66" s="771"/>
      <c r="P66" s="773"/>
      <c r="Q66" s="906" t="s">
        <v>3298</v>
      </c>
      <c r="R66" s="771"/>
      <c r="S66" s="906" t="s">
        <v>3299</v>
      </c>
      <c r="T66" s="773"/>
      <c r="U66" s="773"/>
      <c r="V66" s="773"/>
      <c r="W66" s="773"/>
      <c r="X66" s="774"/>
      <c r="Y66" s="771"/>
      <c r="Z66" s="775"/>
    </row>
    <row r="67" spans="1:26" ht="16.5">
      <c r="A67" s="767">
        <v>62</v>
      </c>
      <c r="B67" s="3286"/>
      <c r="C67" s="3295"/>
      <c r="D67" s="3257"/>
      <c r="E67" s="769"/>
      <c r="F67" s="769"/>
      <c r="G67" s="770"/>
      <c r="H67" s="770"/>
      <c r="I67" s="770"/>
      <c r="J67" s="963" t="s">
        <v>3325</v>
      </c>
      <c r="K67" s="771"/>
      <c r="L67" s="771"/>
      <c r="M67" s="771"/>
      <c r="N67" s="771"/>
      <c r="O67" s="771"/>
      <c r="P67" s="773"/>
      <c r="Q67" s="906" t="s">
        <v>3298</v>
      </c>
      <c r="R67" s="771"/>
      <c r="S67" s="906" t="s">
        <v>3299</v>
      </c>
      <c r="T67" s="773"/>
      <c r="U67" s="773"/>
      <c r="V67" s="773"/>
      <c r="W67" s="773"/>
      <c r="X67" s="774"/>
      <c r="Y67" s="771"/>
      <c r="Z67" s="775"/>
    </row>
    <row r="68" spans="1:26" ht="16.5">
      <c r="A68" s="767">
        <v>63</v>
      </c>
      <c r="B68" s="3286"/>
      <c r="C68" s="3295"/>
      <c r="D68" s="3257"/>
      <c r="E68" s="769"/>
      <c r="F68" s="769"/>
      <c r="G68" s="770"/>
      <c r="H68" s="770"/>
      <c r="I68" s="770"/>
      <c r="J68" s="963" t="s">
        <v>3325</v>
      </c>
      <c r="K68" s="771"/>
      <c r="L68" s="771"/>
      <c r="M68" s="771"/>
      <c r="N68" s="771"/>
      <c r="O68" s="771"/>
      <c r="P68" s="773"/>
      <c r="Q68" s="906" t="s">
        <v>3298</v>
      </c>
      <c r="R68" s="771"/>
      <c r="S68" s="906" t="s">
        <v>3299</v>
      </c>
      <c r="T68" s="773"/>
      <c r="U68" s="773"/>
      <c r="V68" s="773"/>
      <c r="W68" s="773"/>
      <c r="X68" s="774"/>
      <c r="Y68" s="771"/>
      <c r="Z68" s="775"/>
    </row>
    <row r="69" spans="1:26" ht="16.5">
      <c r="A69" s="767">
        <v>64</v>
      </c>
      <c r="B69" s="3286"/>
      <c r="C69" s="3295"/>
      <c r="D69" s="3257"/>
      <c r="E69" s="769"/>
      <c r="F69" s="769"/>
      <c r="G69" s="770"/>
      <c r="H69" s="770"/>
      <c r="I69" s="770"/>
      <c r="J69" s="963" t="s">
        <v>3325</v>
      </c>
      <c r="K69" s="771"/>
      <c r="L69" s="771"/>
      <c r="M69" s="771"/>
      <c r="N69" s="771"/>
      <c r="O69" s="771"/>
      <c r="P69" s="773"/>
      <c r="Q69" s="906" t="s">
        <v>3298</v>
      </c>
      <c r="R69" s="771"/>
      <c r="S69" s="906" t="s">
        <v>3299</v>
      </c>
      <c r="T69" s="773"/>
      <c r="U69" s="773"/>
      <c r="V69" s="773"/>
      <c r="W69" s="773"/>
      <c r="X69" s="774"/>
      <c r="Y69" s="771"/>
      <c r="Z69" s="775"/>
    </row>
    <row r="70" spans="1:26" ht="16.5">
      <c r="A70" s="767">
        <v>65</v>
      </c>
      <c r="B70" s="3286"/>
      <c r="C70" s="3295"/>
      <c r="D70" s="3257"/>
      <c r="E70" s="769"/>
      <c r="F70" s="769"/>
      <c r="G70" s="770"/>
      <c r="H70" s="770"/>
      <c r="I70" s="770"/>
      <c r="J70" s="963" t="s">
        <v>3325</v>
      </c>
      <c r="K70" s="771"/>
      <c r="L70" s="771"/>
      <c r="M70" s="771"/>
      <c r="N70" s="771"/>
      <c r="O70" s="771"/>
      <c r="P70" s="773"/>
      <c r="Q70" s="906" t="s">
        <v>3298</v>
      </c>
      <c r="R70" s="771"/>
      <c r="S70" s="906" t="s">
        <v>3299</v>
      </c>
      <c r="T70" s="773"/>
      <c r="U70" s="773"/>
      <c r="V70" s="773"/>
      <c r="W70" s="773"/>
      <c r="X70" s="774"/>
      <c r="Y70" s="771"/>
      <c r="Z70" s="775"/>
    </row>
    <row r="71" spans="1:26" ht="16.5">
      <c r="A71" s="767">
        <v>66</v>
      </c>
      <c r="B71" s="3286"/>
      <c r="C71" s="3295"/>
      <c r="D71" s="3257"/>
      <c r="E71" s="769"/>
      <c r="F71" s="769"/>
      <c r="G71" s="770"/>
      <c r="H71" s="770"/>
      <c r="I71" s="770"/>
      <c r="J71" s="963" t="s">
        <v>3325</v>
      </c>
      <c r="K71" s="771"/>
      <c r="L71" s="771"/>
      <c r="M71" s="771"/>
      <c r="N71" s="771"/>
      <c r="O71" s="771"/>
      <c r="P71" s="773"/>
      <c r="Q71" s="906" t="s">
        <v>3298</v>
      </c>
      <c r="R71" s="771"/>
      <c r="S71" s="906" t="s">
        <v>3299</v>
      </c>
      <c r="T71" s="773"/>
      <c r="U71" s="773"/>
      <c r="V71" s="773"/>
      <c r="W71" s="773"/>
      <c r="X71" s="774"/>
      <c r="Y71" s="771"/>
      <c r="Z71" s="775"/>
    </row>
    <row r="72" spans="1:26" ht="16.5">
      <c r="A72" s="767">
        <v>67</v>
      </c>
      <c r="B72" s="3286"/>
      <c r="C72" s="3295"/>
      <c r="D72" s="3257"/>
      <c r="E72" s="769"/>
      <c r="F72" s="769"/>
      <c r="G72" s="770"/>
      <c r="H72" s="770"/>
      <c r="I72" s="770"/>
      <c r="J72" s="963" t="s">
        <v>3325</v>
      </c>
      <c r="K72" s="771"/>
      <c r="L72" s="771"/>
      <c r="M72" s="771"/>
      <c r="N72" s="771"/>
      <c r="O72" s="771"/>
      <c r="P72" s="773"/>
      <c r="Q72" s="906" t="s">
        <v>3298</v>
      </c>
      <c r="R72" s="771"/>
      <c r="S72" s="906" t="s">
        <v>3299</v>
      </c>
      <c r="T72" s="773"/>
      <c r="U72" s="773"/>
      <c r="V72" s="773"/>
      <c r="W72" s="773"/>
      <c r="X72" s="774"/>
      <c r="Y72" s="771"/>
      <c r="Z72" s="775"/>
    </row>
    <row r="73" spans="1:26" ht="16.5">
      <c r="A73" s="767">
        <v>68</v>
      </c>
      <c r="B73" s="3286"/>
      <c r="C73" s="3295"/>
      <c r="D73" s="3257"/>
      <c r="E73" s="769"/>
      <c r="F73" s="769"/>
      <c r="G73" s="770"/>
      <c r="H73" s="770"/>
      <c r="I73" s="770"/>
      <c r="J73" s="963" t="s">
        <v>3325</v>
      </c>
      <c r="K73" s="771"/>
      <c r="L73" s="771"/>
      <c r="M73" s="771"/>
      <c r="N73" s="771"/>
      <c r="O73" s="771"/>
      <c r="P73" s="773"/>
      <c r="Q73" s="906" t="s">
        <v>3298</v>
      </c>
      <c r="R73" s="771"/>
      <c r="S73" s="906" t="s">
        <v>3299</v>
      </c>
      <c r="T73" s="773"/>
      <c r="U73" s="773"/>
      <c r="V73" s="773"/>
      <c r="W73" s="773"/>
      <c r="X73" s="774"/>
      <c r="Y73" s="771"/>
      <c r="Z73" s="775"/>
    </row>
    <row r="74" spans="1:26" ht="16.5">
      <c r="A74" s="767">
        <v>69</v>
      </c>
      <c r="B74" s="3286"/>
      <c r="C74" s="3295"/>
      <c r="D74" s="3258"/>
      <c r="E74" s="769"/>
      <c r="F74" s="769"/>
      <c r="G74" s="770"/>
      <c r="H74" s="770"/>
      <c r="I74" s="770"/>
      <c r="J74" s="963" t="s">
        <v>3325</v>
      </c>
      <c r="K74" s="771"/>
      <c r="L74" s="771"/>
      <c r="M74" s="771"/>
      <c r="N74" s="771"/>
      <c r="O74" s="771"/>
      <c r="P74" s="773"/>
      <c r="Q74" s="906" t="s">
        <v>3298</v>
      </c>
      <c r="R74" s="771"/>
      <c r="S74" s="906" t="s">
        <v>3299</v>
      </c>
      <c r="T74" s="773"/>
      <c r="U74" s="773"/>
      <c r="V74" s="773"/>
      <c r="W74" s="773"/>
      <c r="X74" s="774"/>
      <c r="Y74" s="771"/>
      <c r="Z74" s="775"/>
    </row>
    <row r="75" spans="1:26" ht="17.25" thickBot="1">
      <c r="A75" s="767">
        <v>70</v>
      </c>
      <c r="B75" s="3286"/>
      <c r="C75" s="3296"/>
      <c r="D75" s="754" t="s">
        <v>3246</v>
      </c>
      <c r="E75" s="779"/>
      <c r="F75" s="779"/>
      <c r="G75" s="779"/>
      <c r="H75" s="779"/>
      <c r="I75" s="779"/>
      <c r="J75" s="779"/>
      <c r="K75" s="779"/>
      <c r="L75" s="779"/>
      <c r="M75" s="779"/>
      <c r="N75" s="771">
        <f>SUM(N65:N74)</f>
        <v>0</v>
      </c>
      <c r="O75" s="771">
        <f>SUM(O65:O74)</f>
        <v>0</v>
      </c>
      <c r="P75" s="771">
        <f>SUM(P65:P74)</f>
        <v>0</v>
      </c>
      <c r="Q75" s="779"/>
      <c r="R75" s="771">
        <f>SUM(R65:R74)</f>
        <v>0</v>
      </c>
      <c r="S75" s="779"/>
      <c r="T75" s="779"/>
      <c r="U75" s="786"/>
      <c r="V75" s="786"/>
      <c r="W75" s="786"/>
      <c r="X75" s="779"/>
      <c r="Y75" s="779"/>
      <c r="Z75" s="945"/>
    </row>
    <row r="76" spans="1:26" ht="16.5" customHeight="1">
      <c r="A76" s="767">
        <v>71</v>
      </c>
      <c r="B76" s="3286"/>
      <c r="C76" s="3259" t="s">
        <v>3302</v>
      </c>
      <c r="D76" s="3249" t="s">
        <v>3252</v>
      </c>
      <c r="E76" s="760"/>
      <c r="F76" s="760"/>
      <c r="G76" s="761"/>
      <c r="H76" s="761"/>
      <c r="I76" s="761"/>
      <c r="J76" s="761"/>
      <c r="K76" s="762"/>
      <c r="L76" s="762"/>
      <c r="M76" s="762"/>
      <c r="N76" s="762"/>
      <c r="O76" s="762"/>
      <c r="P76" s="764"/>
      <c r="Q76" s="762"/>
      <c r="R76" s="762"/>
      <c r="S76" s="762"/>
      <c r="T76" s="764"/>
      <c r="U76" s="899"/>
      <c r="V76" s="899"/>
      <c r="W76" s="899"/>
      <c r="X76" s="765"/>
      <c r="Y76" s="762"/>
      <c r="Z76" s="766"/>
    </row>
    <row r="77" spans="1:26" ht="16.5">
      <c r="A77" s="767">
        <v>72</v>
      </c>
      <c r="B77" s="3286"/>
      <c r="C77" s="3267"/>
      <c r="D77" s="3251"/>
      <c r="E77" s="769"/>
      <c r="F77" s="769"/>
      <c r="G77" s="770"/>
      <c r="H77" s="770"/>
      <c r="I77" s="770"/>
      <c r="J77" s="770"/>
      <c r="K77" s="771"/>
      <c r="L77" s="771"/>
      <c r="M77" s="771"/>
      <c r="N77" s="771"/>
      <c r="O77" s="771"/>
      <c r="P77" s="773"/>
      <c r="Q77" s="771"/>
      <c r="R77" s="771"/>
      <c r="S77" s="771"/>
      <c r="T77" s="773"/>
      <c r="U77" s="780"/>
      <c r="V77" s="780"/>
      <c r="W77" s="780"/>
      <c r="X77" s="774"/>
      <c r="Y77" s="771"/>
      <c r="Z77" s="775"/>
    </row>
    <row r="78" spans="1:26" ht="16.5">
      <c r="A78" s="767">
        <v>73</v>
      </c>
      <c r="B78" s="3286"/>
      <c r="C78" s="3267"/>
      <c r="D78" s="3251"/>
      <c r="E78" s="769"/>
      <c r="F78" s="769"/>
      <c r="G78" s="770"/>
      <c r="H78" s="770"/>
      <c r="I78" s="770"/>
      <c r="J78" s="770"/>
      <c r="K78" s="771"/>
      <c r="L78" s="771"/>
      <c r="M78" s="771"/>
      <c r="N78" s="771"/>
      <c r="O78" s="771"/>
      <c r="P78" s="773"/>
      <c r="Q78" s="771"/>
      <c r="R78" s="771"/>
      <c r="S78" s="771"/>
      <c r="T78" s="773"/>
      <c r="U78" s="780"/>
      <c r="V78" s="780"/>
      <c r="W78" s="780"/>
      <c r="X78" s="774"/>
      <c r="Y78" s="771"/>
      <c r="Z78" s="775"/>
    </row>
    <row r="79" spans="1:26" ht="16.5">
      <c r="A79" s="767">
        <v>74</v>
      </c>
      <c r="B79" s="3286"/>
      <c r="C79" s="3267"/>
      <c r="D79" s="3251"/>
      <c r="E79" s="769"/>
      <c r="F79" s="769"/>
      <c r="G79" s="770"/>
      <c r="H79" s="770"/>
      <c r="I79" s="770"/>
      <c r="J79" s="770"/>
      <c r="K79" s="771"/>
      <c r="L79" s="771"/>
      <c r="M79" s="771"/>
      <c r="N79" s="771"/>
      <c r="O79" s="771"/>
      <c r="P79" s="773"/>
      <c r="Q79" s="771"/>
      <c r="R79" s="771"/>
      <c r="S79" s="771"/>
      <c r="T79" s="773"/>
      <c r="U79" s="780"/>
      <c r="V79" s="780"/>
      <c r="W79" s="780"/>
      <c r="X79" s="774"/>
      <c r="Y79" s="771"/>
      <c r="Z79" s="775"/>
    </row>
    <row r="80" spans="1:26" ht="16.5">
      <c r="A80" s="767">
        <v>75</v>
      </c>
      <c r="B80" s="3286"/>
      <c r="C80" s="3267"/>
      <c r="D80" s="3251"/>
      <c r="E80" s="769"/>
      <c r="F80" s="769"/>
      <c r="G80" s="770"/>
      <c r="H80" s="770"/>
      <c r="I80" s="770"/>
      <c r="J80" s="770"/>
      <c r="K80" s="771"/>
      <c r="L80" s="771"/>
      <c r="M80" s="771"/>
      <c r="N80" s="771"/>
      <c r="O80" s="771"/>
      <c r="P80" s="773"/>
      <c r="Q80" s="771"/>
      <c r="R80" s="771"/>
      <c r="S80" s="771"/>
      <c r="T80" s="773"/>
      <c r="U80" s="780"/>
      <c r="V80" s="780"/>
      <c r="W80" s="780"/>
      <c r="X80" s="774"/>
      <c r="Y80" s="771"/>
      <c r="Z80" s="775"/>
    </row>
    <row r="81" spans="1:26" ht="16.5">
      <c r="A81" s="767">
        <v>76</v>
      </c>
      <c r="B81" s="3286"/>
      <c r="C81" s="3267"/>
      <c r="D81" s="3251"/>
      <c r="E81" s="769"/>
      <c r="F81" s="769"/>
      <c r="G81" s="770"/>
      <c r="H81" s="770"/>
      <c r="I81" s="770"/>
      <c r="J81" s="770"/>
      <c r="K81" s="771"/>
      <c r="L81" s="771"/>
      <c r="M81" s="771"/>
      <c r="N81" s="771"/>
      <c r="O81" s="771"/>
      <c r="P81" s="773"/>
      <c r="Q81" s="771"/>
      <c r="R81" s="771"/>
      <c r="S81" s="771"/>
      <c r="T81" s="773"/>
      <c r="U81" s="780"/>
      <c r="V81" s="780"/>
      <c r="W81" s="780"/>
      <c r="X81" s="774"/>
      <c r="Y81" s="771"/>
      <c r="Z81" s="775"/>
    </row>
    <row r="82" spans="1:26" ht="16.5">
      <c r="A82" s="767">
        <v>77</v>
      </c>
      <c r="B82" s="3286"/>
      <c r="C82" s="3267"/>
      <c r="D82" s="3251"/>
      <c r="E82" s="769"/>
      <c r="F82" s="769"/>
      <c r="G82" s="770"/>
      <c r="H82" s="770"/>
      <c r="I82" s="770"/>
      <c r="J82" s="770"/>
      <c r="K82" s="771"/>
      <c r="L82" s="771"/>
      <c r="M82" s="771"/>
      <c r="N82" s="771"/>
      <c r="O82" s="771"/>
      <c r="P82" s="773"/>
      <c r="Q82" s="771"/>
      <c r="R82" s="771"/>
      <c r="S82" s="771"/>
      <c r="T82" s="773"/>
      <c r="U82" s="780"/>
      <c r="V82" s="780"/>
      <c r="W82" s="780"/>
      <c r="X82" s="774"/>
      <c r="Y82" s="771"/>
      <c r="Z82" s="775"/>
    </row>
    <row r="83" spans="1:26" ht="16.5">
      <c r="A83" s="767">
        <v>78</v>
      </c>
      <c r="B83" s="3286"/>
      <c r="C83" s="3267"/>
      <c r="D83" s="3251"/>
      <c r="E83" s="769"/>
      <c r="F83" s="769"/>
      <c r="G83" s="770"/>
      <c r="H83" s="770"/>
      <c r="I83" s="770"/>
      <c r="J83" s="770"/>
      <c r="K83" s="771"/>
      <c r="L83" s="771"/>
      <c r="M83" s="771"/>
      <c r="N83" s="771"/>
      <c r="O83" s="771"/>
      <c r="P83" s="773"/>
      <c r="Q83" s="771"/>
      <c r="R83" s="771"/>
      <c r="S83" s="771"/>
      <c r="T83" s="773"/>
      <c r="U83" s="780"/>
      <c r="V83" s="780"/>
      <c r="W83" s="780"/>
      <c r="X83" s="774"/>
      <c r="Y83" s="771"/>
      <c r="Z83" s="775"/>
    </row>
    <row r="84" spans="1:26" ht="16.5">
      <c r="A84" s="767">
        <v>79</v>
      </c>
      <c r="B84" s="3286"/>
      <c r="C84" s="3267"/>
      <c r="D84" s="3251"/>
      <c r="E84" s="769"/>
      <c r="F84" s="769"/>
      <c r="G84" s="770"/>
      <c r="H84" s="770"/>
      <c r="I84" s="770"/>
      <c r="J84" s="770"/>
      <c r="K84" s="771"/>
      <c r="L84" s="771"/>
      <c r="M84" s="771"/>
      <c r="N84" s="771"/>
      <c r="O84" s="771"/>
      <c r="P84" s="773"/>
      <c r="Q84" s="771"/>
      <c r="R84" s="771"/>
      <c r="S84" s="771"/>
      <c r="T84" s="773"/>
      <c r="U84" s="780"/>
      <c r="V84" s="780"/>
      <c r="W84" s="780"/>
      <c r="X84" s="774"/>
      <c r="Y84" s="771"/>
      <c r="Z84" s="775"/>
    </row>
    <row r="85" spans="1:26" ht="16.5">
      <c r="A85" s="767">
        <v>80</v>
      </c>
      <c r="B85" s="3286"/>
      <c r="C85" s="3267"/>
      <c r="D85" s="3251"/>
      <c r="E85" s="769"/>
      <c r="F85" s="769"/>
      <c r="G85" s="770"/>
      <c r="H85" s="770"/>
      <c r="I85" s="770"/>
      <c r="J85" s="770"/>
      <c r="K85" s="771"/>
      <c r="L85" s="771"/>
      <c r="M85" s="771"/>
      <c r="N85" s="771"/>
      <c r="O85" s="771"/>
      <c r="P85" s="773"/>
      <c r="Q85" s="771"/>
      <c r="R85" s="771"/>
      <c r="S85" s="771"/>
      <c r="T85" s="773"/>
      <c r="U85" s="780"/>
      <c r="V85" s="780"/>
      <c r="W85" s="780"/>
      <c r="X85" s="774"/>
      <c r="Y85" s="771"/>
      <c r="Z85" s="775"/>
    </row>
    <row r="86" spans="1:26" ht="16.5">
      <c r="A86" s="767">
        <v>81</v>
      </c>
      <c r="B86" s="3286"/>
      <c r="C86" s="3267"/>
      <c r="D86" s="754" t="s">
        <v>3246</v>
      </c>
      <c r="E86" s="779"/>
      <c r="F86" s="779"/>
      <c r="G86" s="779"/>
      <c r="H86" s="779"/>
      <c r="I86" s="779"/>
      <c r="J86" s="779"/>
      <c r="K86" s="779"/>
      <c r="L86" s="779"/>
      <c r="M86" s="779"/>
      <c r="N86" s="771">
        <f>SUM(N76:N85)</f>
        <v>0</v>
      </c>
      <c r="O86" s="771">
        <f>SUM(O76:O85)</f>
        <v>0</v>
      </c>
      <c r="P86" s="771">
        <f>SUM(P76:P85)</f>
        <v>0</v>
      </c>
      <c r="Q86" s="779"/>
      <c r="R86" s="771">
        <f>SUM(R76:R85)</f>
        <v>0</v>
      </c>
      <c r="S86" s="779"/>
      <c r="T86" s="779"/>
      <c r="U86" s="779"/>
      <c r="V86" s="779"/>
      <c r="W86" s="779"/>
      <c r="X86" s="779"/>
      <c r="Y86" s="779"/>
      <c r="Z86" s="945"/>
    </row>
    <row r="87" spans="1:26" ht="16.5" customHeight="1">
      <c r="A87" s="767">
        <v>82</v>
      </c>
      <c r="B87" s="3286"/>
      <c r="C87" s="3267"/>
      <c r="D87" s="3277" t="s">
        <v>3253</v>
      </c>
      <c r="E87" s="769"/>
      <c r="F87" s="769"/>
      <c r="G87" s="770"/>
      <c r="H87" s="770"/>
      <c r="I87" s="770"/>
      <c r="J87" s="770"/>
      <c r="K87" s="771"/>
      <c r="L87" s="771"/>
      <c r="M87" s="771"/>
      <c r="N87" s="771"/>
      <c r="O87" s="771"/>
      <c r="P87" s="773"/>
      <c r="Q87" s="771"/>
      <c r="R87" s="771"/>
      <c r="S87" s="771"/>
      <c r="T87" s="773"/>
      <c r="U87" s="780"/>
      <c r="V87" s="780"/>
      <c r="W87" s="780"/>
      <c r="X87" s="774"/>
      <c r="Y87" s="771"/>
      <c r="Z87" s="775"/>
    </row>
    <row r="88" spans="1:26" ht="16.5">
      <c r="A88" s="767">
        <v>83</v>
      </c>
      <c r="B88" s="3286"/>
      <c r="C88" s="3267"/>
      <c r="D88" s="3251"/>
      <c r="E88" s="769"/>
      <c r="F88" s="769"/>
      <c r="G88" s="770"/>
      <c r="H88" s="770"/>
      <c r="I88" s="770"/>
      <c r="J88" s="770"/>
      <c r="K88" s="771"/>
      <c r="L88" s="771"/>
      <c r="M88" s="771"/>
      <c r="N88" s="771"/>
      <c r="O88" s="771"/>
      <c r="P88" s="773"/>
      <c r="Q88" s="773"/>
      <c r="R88" s="771"/>
      <c r="S88" s="771"/>
      <c r="T88" s="790"/>
      <c r="U88" s="780"/>
      <c r="V88" s="780"/>
      <c r="W88" s="780"/>
      <c r="X88" s="774"/>
      <c r="Y88" s="771"/>
      <c r="Z88" s="775"/>
    </row>
    <row r="89" spans="1:26" ht="16.5">
      <c r="A89" s="767">
        <v>84</v>
      </c>
      <c r="B89" s="3286"/>
      <c r="C89" s="3267"/>
      <c r="D89" s="3251"/>
      <c r="E89" s="769"/>
      <c r="F89" s="769"/>
      <c r="G89" s="770"/>
      <c r="H89" s="770"/>
      <c r="I89" s="770"/>
      <c r="J89" s="770"/>
      <c r="K89" s="771"/>
      <c r="L89" s="771"/>
      <c r="M89" s="771"/>
      <c r="N89" s="771"/>
      <c r="O89" s="771"/>
      <c r="P89" s="773"/>
      <c r="Q89" s="773"/>
      <c r="R89" s="771"/>
      <c r="S89" s="771"/>
      <c r="T89" s="790"/>
      <c r="U89" s="780"/>
      <c r="V89" s="780"/>
      <c r="W89" s="780"/>
      <c r="X89" s="774"/>
      <c r="Y89" s="771"/>
      <c r="Z89" s="775"/>
    </row>
    <row r="90" spans="1:26" ht="16.5">
      <c r="A90" s="767">
        <v>85</v>
      </c>
      <c r="B90" s="3286"/>
      <c r="C90" s="3267"/>
      <c r="D90" s="3251"/>
      <c r="E90" s="769"/>
      <c r="F90" s="769"/>
      <c r="G90" s="770"/>
      <c r="H90" s="770"/>
      <c r="I90" s="770"/>
      <c r="J90" s="770"/>
      <c r="K90" s="771"/>
      <c r="L90" s="771"/>
      <c r="M90" s="771"/>
      <c r="N90" s="771"/>
      <c r="O90" s="771"/>
      <c r="P90" s="773"/>
      <c r="Q90" s="773"/>
      <c r="R90" s="771"/>
      <c r="S90" s="771"/>
      <c r="T90" s="790"/>
      <c r="U90" s="780"/>
      <c r="V90" s="780"/>
      <c r="W90" s="780"/>
      <c r="X90" s="774"/>
      <c r="Y90" s="771"/>
      <c r="Z90" s="775"/>
    </row>
    <row r="91" spans="1:26" ht="16.5">
      <c r="A91" s="767">
        <v>86</v>
      </c>
      <c r="B91" s="3286"/>
      <c r="C91" s="3267"/>
      <c r="D91" s="3251"/>
      <c r="E91" s="769"/>
      <c r="F91" s="769"/>
      <c r="G91" s="770"/>
      <c r="H91" s="770"/>
      <c r="I91" s="770"/>
      <c r="J91" s="770"/>
      <c r="K91" s="771"/>
      <c r="L91" s="771"/>
      <c r="M91" s="771"/>
      <c r="N91" s="771"/>
      <c r="O91" s="771"/>
      <c r="P91" s="773"/>
      <c r="Q91" s="773"/>
      <c r="R91" s="771"/>
      <c r="S91" s="771"/>
      <c r="T91" s="790"/>
      <c r="U91" s="780"/>
      <c r="V91" s="780"/>
      <c r="W91" s="780"/>
      <c r="X91" s="774"/>
      <c r="Y91" s="771"/>
      <c r="Z91" s="775"/>
    </row>
    <row r="92" spans="1:26" ht="16.5">
      <c r="A92" s="767">
        <v>87</v>
      </c>
      <c r="B92" s="3286"/>
      <c r="C92" s="3267"/>
      <c r="D92" s="3251"/>
      <c r="E92" s="769"/>
      <c r="F92" s="769"/>
      <c r="G92" s="770"/>
      <c r="H92" s="770"/>
      <c r="I92" s="770"/>
      <c r="J92" s="770"/>
      <c r="K92" s="771"/>
      <c r="L92" s="771"/>
      <c r="M92" s="771"/>
      <c r="N92" s="771"/>
      <c r="O92" s="771"/>
      <c r="P92" s="773"/>
      <c r="Q92" s="773"/>
      <c r="R92" s="771"/>
      <c r="S92" s="771"/>
      <c r="T92" s="790"/>
      <c r="U92" s="780"/>
      <c r="V92" s="780"/>
      <c r="W92" s="780"/>
      <c r="X92" s="774"/>
      <c r="Y92" s="771"/>
      <c r="Z92" s="775"/>
    </row>
    <row r="93" spans="1:26" ht="16.5">
      <c r="A93" s="767">
        <v>88</v>
      </c>
      <c r="B93" s="3286"/>
      <c r="C93" s="3267"/>
      <c r="D93" s="3251"/>
      <c r="E93" s="769"/>
      <c r="F93" s="769"/>
      <c r="G93" s="770"/>
      <c r="H93" s="770"/>
      <c r="I93" s="770"/>
      <c r="J93" s="770"/>
      <c r="K93" s="771"/>
      <c r="L93" s="771"/>
      <c r="M93" s="771"/>
      <c r="N93" s="771"/>
      <c r="O93" s="771"/>
      <c r="P93" s="773"/>
      <c r="Q93" s="773"/>
      <c r="R93" s="771"/>
      <c r="S93" s="771"/>
      <c r="T93" s="790"/>
      <c r="U93" s="780"/>
      <c r="V93" s="780"/>
      <c r="W93" s="780"/>
      <c r="X93" s="774"/>
      <c r="Y93" s="771"/>
      <c r="Z93" s="775"/>
    </row>
    <row r="94" spans="1:26" ht="16.5">
      <c r="A94" s="767">
        <v>89</v>
      </c>
      <c r="B94" s="3286"/>
      <c r="C94" s="3267"/>
      <c r="D94" s="3251"/>
      <c r="E94" s="769"/>
      <c r="F94" s="769"/>
      <c r="G94" s="770"/>
      <c r="H94" s="770"/>
      <c r="I94" s="770"/>
      <c r="J94" s="770"/>
      <c r="K94" s="771"/>
      <c r="L94" s="771"/>
      <c r="M94" s="771"/>
      <c r="N94" s="771"/>
      <c r="O94" s="771"/>
      <c r="P94" s="773"/>
      <c r="Q94" s="773"/>
      <c r="R94" s="771"/>
      <c r="S94" s="771"/>
      <c r="T94" s="790"/>
      <c r="U94" s="780"/>
      <c r="V94" s="780"/>
      <c r="W94" s="780"/>
      <c r="X94" s="774"/>
      <c r="Y94" s="771"/>
      <c r="Z94" s="775"/>
    </row>
    <row r="95" spans="1:26" ht="16.5">
      <c r="A95" s="767">
        <v>90</v>
      </c>
      <c r="B95" s="3286"/>
      <c r="C95" s="3267"/>
      <c r="D95" s="3251"/>
      <c r="E95" s="769"/>
      <c r="F95" s="769"/>
      <c r="G95" s="770"/>
      <c r="H95" s="770"/>
      <c r="I95" s="770"/>
      <c r="J95" s="770"/>
      <c r="K95" s="771"/>
      <c r="L95" s="771"/>
      <c r="M95" s="771"/>
      <c r="N95" s="771"/>
      <c r="O95" s="771"/>
      <c r="P95" s="773"/>
      <c r="Q95" s="773"/>
      <c r="R95" s="771"/>
      <c r="S95" s="771"/>
      <c r="T95" s="790"/>
      <c r="U95" s="780"/>
      <c r="V95" s="780"/>
      <c r="W95" s="780"/>
      <c r="X95" s="774"/>
      <c r="Y95" s="771"/>
      <c r="Z95" s="775"/>
    </row>
    <row r="96" spans="1:26" ht="16.5">
      <c r="A96" s="767">
        <v>91</v>
      </c>
      <c r="B96" s="3286"/>
      <c r="C96" s="3267"/>
      <c r="D96" s="3251"/>
      <c r="E96" s="769"/>
      <c r="F96" s="769"/>
      <c r="G96" s="770"/>
      <c r="H96" s="770"/>
      <c r="I96" s="770"/>
      <c r="J96" s="770"/>
      <c r="K96" s="771"/>
      <c r="L96" s="771"/>
      <c r="M96" s="771"/>
      <c r="N96" s="771"/>
      <c r="O96" s="771"/>
      <c r="P96" s="773"/>
      <c r="Q96" s="773"/>
      <c r="R96" s="771"/>
      <c r="S96" s="771"/>
      <c r="T96" s="790"/>
      <c r="U96" s="780"/>
      <c r="V96" s="780"/>
      <c r="W96" s="780"/>
      <c r="X96" s="774"/>
      <c r="Y96" s="771"/>
      <c r="Z96" s="775"/>
    </row>
    <row r="97" spans="1:26" ht="16.5">
      <c r="A97" s="767">
        <v>92</v>
      </c>
      <c r="B97" s="3286"/>
      <c r="C97" s="3267"/>
      <c r="D97" s="754" t="s">
        <v>3246</v>
      </c>
      <c r="E97" s="779"/>
      <c r="F97" s="779"/>
      <c r="G97" s="779"/>
      <c r="H97" s="779"/>
      <c r="I97" s="779"/>
      <c r="J97" s="779"/>
      <c r="K97" s="779"/>
      <c r="L97" s="779"/>
      <c r="M97" s="779"/>
      <c r="N97" s="771">
        <f>SUM(N87:N96)</f>
        <v>0</v>
      </c>
      <c r="O97" s="771">
        <f>SUM(O87:O96)</f>
        <v>0</v>
      </c>
      <c r="P97" s="771">
        <f>SUM(P87:P96)</f>
        <v>0</v>
      </c>
      <c r="Q97" s="779"/>
      <c r="R97" s="771">
        <f>SUM(R87:R96)</f>
        <v>0</v>
      </c>
      <c r="S97" s="779"/>
      <c r="T97" s="779"/>
      <c r="U97" s="780"/>
      <c r="V97" s="780"/>
      <c r="W97" s="780"/>
      <c r="X97" s="779"/>
      <c r="Y97" s="779"/>
      <c r="Z97" s="945"/>
    </row>
    <row r="98" spans="1:26" ht="16.5" customHeight="1">
      <c r="A98" s="767">
        <v>93</v>
      </c>
      <c r="B98" s="3286"/>
      <c r="C98" s="3267"/>
      <c r="D98" s="3266" t="s">
        <v>3250</v>
      </c>
      <c r="E98" s="769"/>
      <c r="F98" s="769"/>
      <c r="G98" s="770"/>
      <c r="H98" s="770"/>
      <c r="I98" s="770"/>
      <c r="J98" s="770"/>
      <c r="K98" s="771"/>
      <c r="L98" s="771"/>
      <c r="M98" s="771"/>
      <c r="N98" s="771"/>
      <c r="O98" s="771"/>
      <c r="P98" s="773"/>
      <c r="Q98" s="773"/>
      <c r="R98" s="771"/>
      <c r="S98" s="771"/>
      <c r="T98" s="790"/>
      <c r="U98" s="780"/>
      <c r="V98" s="780"/>
      <c r="W98" s="780"/>
      <c r="X98" s="774"/>
      <c r="Y98" s="771"/>
      <c r="Z98" s="775"/>
    </row>
    <row r="99" spans="1:26" ht="16.5">
      <c r="A99" s="767">
        <v>94</v>
      </c>
      <c r="B99" s="3286"/>
      <c r="C99" s="3267"/>
      <c r="D99" s="3266"/>
      <c r="E99" s="769"/>
      <c r="F99" s="769"/>
      <c r="G99" s="770"/>
      <c r="H99" s="770"/>
      <c r="I99" s="770"/>
      <c r="J99" s="770"/>
      <c r="K99" s="771"/>
      <c r="L99" s="771"/>
      <c r="M99" s="771"/>
      <c r="N99" s="771"/>
      <c r="O99" s="771"/>
      <c r="P99" s="773"/>
      <c r="Q99" s="773"/>
      <c r="R99" s="771"/>
      <c r="S99" s="771"/>
      <c r="T99" s="790"/>
      <c r="U99" s="780"/>
      <c r="V99" s="780"/>
      <c r="W99" s="780"/>
      <c r="X99" s="774"/>
      <c r="Y99" s="771"/>
      <c r="Z99" s="775"/>
    </row>
    <row r="100" spans="1:26" ht="16.5">
      <c r="A100" s="767">
        <v>95</v>
      </c>
      <c r="B100" s="3286"/>
      <c r="C100" s="3267"/>
      <c r="D100" s="3266"/>
      <c r="E100" s="769"/>
      <c r="F100" s="769"/>
      <c r="G100" s="770"/>
      <c r="H100" s="770"/>
      <c r="I100" s="770"/>
      <c r="J100" s="770"/>
      <c r="K100" s="771"/>
      <c r="L100" s="771"/>
      <c r="M100" s="771"/>
      <c r="N100" s="771"/>
      <c r="O100" s="771"/>
      <c r="P100" s="773"/>
      <c r="Q100" s="773"/>
      <c r="R100" s="771"/>
      <c r="S100" s="771"/>
      <c r="T100" s="790"/>
      <c r="U100" s="780"/>
      <c r="V100" s="780"/>
      <c r="W100" s="780"/>
      <c r="X100" s="774"/>
      <c r="Y100" s="771"/>
      <c r="Z100" s="775"/>
    </row>
    <row r="101" spans="1:26" ht="16.5">
      <c r="A101" s="767">
        <v>96</v>
      </c>
      <c r="B101" s="3286"/>
      <c r="C101" s="3267"/>
      <c r="D101" s="3266"/>
      <c r="E101" s="769"/>
      <c r="F101" s="769"/>
      <c r="G101" s="770"/>
      <c r="H101" s="770"/>
      <c r="I101" s="770"/>
      <c r="J101" s="770"/>
      <c r="K101" s="771"/>
      <c r="L101" s="771"/>
      <c r="M101" s="771"/>
      <c r="N101" s="771"/>
      <c r="O101" s="771"/>
      <c r="P101" s="773"/>
      <c r="Q101" s="773"/>
      <c r="R101" s="771"/>
      <c r="S101" s="771"/>
      <c r="T101" s="790"/>
      <c r="U101" s="780"/>
      <c r="V101" s="780"/>
      <c r="W101" s="780"/>
      <c r="X101" s="774"/>
      <c r="Y101" s="771"/>
      <c r="Z101" s="775"/>
    </row>
    <row r="102" spans="1:26" ht="16.5">
      <c r="A102" s="767">
        <v>97</v>
      </c>
      <c r="B102" s="3286"/>
      <c r="C102" s="3267"/>
      <c r="D102" s="3266"/>
      <c r="E102" s="769"/>
      <c r="F102" s="769"/>
      <c r="G102" s="770"/>
      <c r="H102" s="770"/>
      <c r="I102" s="770"/>
      <c r="J102" s="770"/>
      <c r="K102" s="771"/>
      <c r="L102" s="771"/>
      <c r="M102" s="771"/>
      <c r="N102" s="771"/>
      <c r="O102" s="771"/>
      <c r="P102" s="773"/>
      <c r="Q102" s="773"/>
      <c r="R102" s="771"/>
      <c r="S102" s="771"/>
      <c r="T102" s="790"/>
      <c r="U102" s="780"/>
      <c r="V102" s="780"/>
      <c r="W102" s="780"/>
      <c r="X102" s="774"/>
      <c r="Y102" s="771"/>
      <c r="Z102" s="775"/>
    </row>
    <row r="103" spans="1:26" ht="16.5">
      <c r="A103" s="767">
        <v>98</v>
      </c>
      <c r="B103" s="3286"/>
      <c r="C103" s="3267"/>
      <c r="D103" s="3266"/>
      <c r="E103" s="769"/>
      <c r="F103" s="769"/>
      <c r="G103" s="770"/>
      <c r="H103" s="770"/>
      <c r="I103" s="770"/>
      <c r="J103" s="770"/>
      <c r="K103" s="771"/>
      <c r="L103" s="771"/>
      <c r="M103" s="771"/>
      <c r="N103" s="771"/>
      <c r="O103" s="771"/>
      <c r="P103" s="773"/>
      <c r="Q103" s="773"/>
      <c r="R103" s="771"/>
      <c r="S103" s="771"/>
      <c r="T103" s="790"/>
      <c r="U103" s="780"/>
      <c r="V103" s="780"/>
      <c r="W103" s="780"/>
      <c r="X103" s="774"/>
      <c r="Y103" s="771"/>
      <c r="Z103" s="775"/>
    </row>
    <row r="104" spans="1:26" ht="16.5">
      <c r="A104" s="767">
        <v>99</v>
      </c>
      <c r="B104" s="3286"/>
      <c r="C104" s="3267"/>
      <c r="D104" s="3266"/>
      <c r="E104" s="769"/>
      <c r="F104" s="769"/>
      <c r="G104" s="770"/>
      <c r="H104" s="770"/>
      <c r="I104" s="770"/>
      <c r="J104" s="770"/>
      <c r="K104" s="771"/>
      <c r="L104" s="771"/>
      <c r="M104" s="771"/>
      <c r="N104" s="771"/>
      <c r="O104" s="771"/>
      <c r="P104" s="773"/>
      <c r="Q104" s="771"/>
      <c r="R104" s="771"/>
      <c r="S104" s="771"/>
      <c r="T104" s="773"/>
      <c r="U104" s="780"/>
      <c r="V104" s="780"/>
      <c r="W104" s="780"/>
      <c r="X104" s="774"/>
      <c r="Y104" s="771"/>
      <c r="Z104" s="775"/>
    </row>
    <row r="105" spans="1:26" ht="16.5">
      <c r="A105" s="767">
        <v>100</v>
      </c>
      <c r="B105" s="3286"/>
      <c r="C105" s="3267"/>
      <c r="D105" s="3266"/>
      <c r="E105" s="769"/>
      <c r="F105" s="769"/>
      <c r="G105" s="770"/>
      <c r="H105" s="770"/>
      <c r="I105" s="770"/>
      <c r="J105" s="770"/>
      <c r="K105" s="771"/>
      <c r="L105" s="771"/>
      <c r="M105" s="771"/>
      <c r="N105" s="771"/>
      <c r="O105" s="771"/>
      <c r="P105" s="773"/>
      <c r="Q105" s="771"/>
      <c r="R105" s="771"/>
      <c r="S105" s="771"/>
      <c r="T105" s="773"/>
      <c r="U105" s="780"/>
      <c r="V105" s="780"/>
      <c r="W105" s="780"/>
      <c r="X105" s="774"/>
      <c r="Y105" s="771"/>
      <c r="Z105" s="775"/>
    </row>
    <row r="106" spans="1:26" ht="16.5">
      <c r="A106" s="767">
        <v>101</v>
      </c>
      <c r="B106" s="3286"/>
      <c r="C106" s="3267"/>
      <c r="D106" s="3266"/>
      <c r="E106" s="769"/>
      <c r="F106" s="769"/>
      <c r="G106" s="770"/>
      <c r="H106" s="770"/>
      <c r="I106" s="770"/>
      <c r="J106" s="770"/>
      <c r="K106" s="771"/>
      <c r="L106" s="771"/>
      <c r="M106" s="771"/>
      <c r="N106" s="771"/>
      <c r="O106" s="771"/>
      <c r="P106" s="773"/>
      <c r="Q106" s="771"/>
      <c r="R106" s="771"/>
      <c r="S106" s="771"/>
      <c r="T106" s="773"/>
      <c r="U106" s="780"/>
      <c r="V106" s="780"/>
      <c r="W106" s="780"/>
      <c r="X106" s="774"/>
      <c r="Y106" s="771"/>
      <c r="Z106" s="775"/>
    </row>
    <row r="107" spans="1:26" ht="16.5">
      <c r="A107" s="767">
        <v>102</v>
      </c>
      <c r="B107" s="3286"/>
      <c r="C107" s="3267"/>
      <c r="D107" s="3266"/>
      <c r="E107" s="769"/>
      <c r="F107" s="769"/>
      <c r="G107" s="770"/>
      <c r="H107" s="770"/>
      <c r="I107" s="770"/>
      <c r="J107" s="770"/>
      <c r="K107" s="771"/>
      <c r="L107" s="771"/>
      <c r="M107" s="771"/>
      <c r="N107" s="771"/>
      <c r="O107" s="771"/>
      <c r="P107" s="773"/>
      <c r="Q107" s="771"/>
      <c r="R107" s="771"/>
      <c r="S107" s="771"/>
      <c r="T107" s="773"/>
      <c r="U107" s="780"/>
      <c r="V107" s="780"/>
      <c r="W107" s="780"/>
      <c r="X107" s="774"/>
      <c r="Y107" s="771"/>
      <c r="Z107" s="775"/>
    </row>
    <row r="108" spans="1:26" ht="17.25" thickBot="1">
      <c r="A108" s="767">
        <v>103</v>
      </c>
      <c r="B108" s="3286"/>
      <c r="C108" s="3268"/>
      <c r="D108" s="783" t="s">
        <v>3246</v>
      </c>
      <c r="E108" s="786"/>
      <c r="F108" s="786"/>
      <c r="G108" s="786"/>
      <c r="H108" s="786"/>
      <c r="I108" s="786"/>
      <c r="J108" s="786"/>
      <c r="K108" s="786"/>
      <c r="L108" s="786"/>
      <c r="M108" s="786"/>
      <c r="N108" s="785">
        <f>SUM(N98:N107)</f>
        <v>0</v>
      </c>
      <c r="O108" s="785">
        <f>SUM(O98:O107)</f>
        <v>0</v>
      </c>
      <c r="P108" s="785">
        <f>SUM(P98:P107)</f>
        <v>0</v>
      </c>
      <c r="Q108" s="786"/>
      <c r="R108" s="785">
        <f>SUM(R98:R107)</f>
        <v>0</v>
      </c>
      <c r="S108" s="786"/>
      <c r="T108" s="786"/>
      <c r="U108" s="786"/>
      <c r="V108" s="786"/>
      <c r="W108" s="786"/>
      <c r="X108" s="786"/>
      <c r="Y108" s="786"/>
      <c r="Z108" s="946"/>
    </row>
    <row r="109" spans="1:26" ht="16.5" customHeight="1">
      <c r="A109" s="767">
        <v>104</v>
      </c>
      <c r="B109" s="3286"/>
      <c r="C109" s="3253" t="s">
        <v>3254</v>
      </c>
      <c r="D109" s="3264" t="s">
        <v>3255</v>
      </c>
      <c r="E109" s="760"/>
      <c r="F109" s="760"/>
      <c r="G109" s="761"/>
      <c r="H109" s="761"/>
      <c r="I109" s="761"/>
      <c r="J109" s="761"/>
      <c r="K109" s="762"/>
      <c r="L109" s="762"/>
      <c r="M109" s="762"/>
      <c r="N109" s="762"/>
      <c r="O109" s="762"/>
      <c r="P109" s="764"/>
      <c r="Q109" s="762"/>
      <c r="R109" s="762"/>
      <c r="S109" s="791"/>
      <c r="T109" s="764"/>
      <c r="U109" s="806"/>
      <c r="V109" s="806"/>
      <c r="W109" s="807"/>
      <c r="X109" s="765"/>
      <c r="Y109" s="762"/>
      <c r="Z109" s="766"/>
    </row>
    <row r="110" spans="1:26" ht="16.5">
      <c r="A110" s="767">
        <v>105</v>
      </c>
      <c r="B110" s="3286"/>
      <c r="C110" s="3254"/>
      <c r="D110" s="3266"/>
      <c r="E110" s="769"/>
      <c r="F110" s="769"/>
      <c r="G110" s="770"/>
      <c r="H110" s="770"/>
      <c r="I110" s="770"/>
      <c r="J110" s="770"/>
      <c r="K110" s="771"/>
      <c r="L110" s="771"/>
      <c r="M110" s="771"/>
      <c r="N110" s="771"/>
      <c r="O110" s="771"/>
      <c r="P110" s="773"/>
      <c r="Q110" s="771"/>
      <c r="R110" s="771"/>
      <c r="S110" s="790"/>
      <c r="T110" s="773"/>
      <c r="U110" s="780"/>
      <c r="V110" s="780"/>
      <c r="W110" s="780"/>
      <c r="X110" s="774"/>
      <c r="Y110" s="771"/>
      <c r="Z110" s="775"/>
    </row>
    <row r="111" spans="1:26" ht="16.5">
      <c r="A111" s="767">
        <v>106</v>
      </c>
      <c r="B111" s="3286"/>
      <c r="C111" s="3254"/>
      <c r="D111" s="3266"/>
      <c r="E111" s="769"/>
      <c r="F111" s="769"/>
      <c r="G111" s="770"/>
      <c r="H111" s="770"/>
      <c r="I111" s="770"/>
      <c r="J111" s="770"/>
      <c r="K111" s="771"/>
      <c r="L111" s="771"/>
      <c r="M111" s="771"/>
      <c r="N111" s="771"/>
      <c r="O111" s="771"/>
      <c r="P111" s="773"/>
      <c r="Q111" s="771"/>
      <c r="R111" s="771"/>
      <c r="S111" s="790"/>
      <c r="T111" s="773"/>
      <c r="U111" s="780"/>
      <c r="V111" s="780"/>
      <c r="W111" s="780"/>
      <c r="X111" s="774"/>
      <c r="Y111" s="771"/>
      <c r="Z111" s="775"/>
    </row>
    <row r="112" spans="1:26" ht="16.5">
      <c r="A112" s="767">
        <v>107</v>
      </c>
      <c r="B112" s="3286"/>
      <c r="C112" s="3254"/>
      <c r="D112" s="3266"/>
      <c r="E112" s="769"/>
      <c r="F112" s="769"/>
      <c r="G112" s="770"/>
      <c r="H112" s="770"/>
      <c r="I112" s="770"/>
      <c r="J112" s="770"/>
      <c r="K112" s="771"/>
      <c r="L112" s="771"/>
      <c r="M112" s="771"/>
      <c r="N112" s="771"/>
      <c r="O112" s="771"/>
      <c r="P112" s="773"/>
      <c r="Q112" s="771"/>
      <c r="R112" s="771"/>
      <c r="S112" s="790"/>
      <c r="T112" s="773"/>
      <c r="U112" s="780"/>
      <c r="V112" s="780"/>
      <c r="W112" s="780"/>
      <c r="X112" s="774"/>
      <c r="Y112" s="771"/>
      <c r="Z112" s="775"/>
    </row>
    <row r="113" spans="1:26" ht="16.5">
      <c r="A113" s="767">
        <v>108</v>
      </c>
      <c r="B113" s="3286"/>
      <c r="C113" s="3254"/>
      <c r="D113" s="3266"/>
      <c r="E113" s="769"/>
      <c r="F113" s="769"/>
      <c r="G113" s="770"/>
      <c r="H113" s="770"/>
      <c r="I113" s="770"/>
      <c r="J113" s="770"/>
      <c r="K113" s="771"/>
      <c r="L113" s="771"/>
      <c r="M113" s="771"/>
      <c r="N113" s="771"/>
      <c r="O113" s="771"/>
      <c r="P113" s="773"/>
      <c r="Q113" s="771"/>
      <c r="R113" s="771"/>
      <c r="S113" s="790"/>
      <c r="T113" s="773"/>
      <c r="U113" s="780"/>
      <c r="V113" s="780"/>
      <c r="W113" s="780"/>
      <c r="X113" s="774"/>
      <c r="Y113" s="771"/>
      <c r="Z113" s="775"/>
    </row>
    <row r="114" spans="1:26" ht="16.5">
      <c r="A114" s="767">
        <v>109</v>
      </c>
      <c r="B114" s="3286"/>
      <c r="C114" s="3254"/>
      <c r="D114" s="3266"/>
      <c r="E114" s="769"/>
      <c r="F114" s="769"/>
      <c r="G114" s="770"/>
      <c r="H114" s="770"/>
      <c r="I114" s="770"/>
      <c r="J114" s="770"/>
      <c r="K114" s="771"/>
      <c r="L114" s="771"/>
      <c r="M114" s="771"/>
      <c r="N114" s="771"/>
      <c r="O114" s="771"/>
      <c r="P114" s="773"/>
      <c r="Q114" s="771"/>
      <c r="R114" s="771"/>
      <c r="S114" s="790"/>
      <c r="T114" s="773"/>
      <c r="U114" s="780"/>
      <c r="V114" s="780"/>
      <c r="W114" s="780"/>
      <c r="X114" s="774"/>
      <c r="Y114" s="771"/>
      <c r="Z114" s="775"/>
    </row>
    <row r="115" spans="1:26" ht="16.5">
      <c r="A115" s="767">
        <v>110</v>
      </c>
      <c r="B115" s="3286"/>
      <c r="C115" s="3254"/>
      <c r="D115" s="754" t="s">
        <v>3246</v>
      </c>
      <c r="E115" s="779"/>
      <c r="F115" s="779"/>
      <c r="G115" s="779"/>
      <c r="H115" s="779"/>
      <c r="I115" s="779"/>
      <c r="J115" s="779"/>
      <c r="K115" s="779"/>
      <c r="L115" s="779"/>
      <c r="M115" s="779"/>
      <c r="N115" s="771">
        <f>SUM(N109:N114)</f>
        <v>0</v>
      </c>
      <c r="O115" s="771">
        <f>SUM(O109:O114)</f>
        <v>0</v>
      </c>
      <c r="P115" s="771">
        <f>SUM(P109:P114)</f>
        <v>0</v>
      </c>
      <c r="Q115" s="779"/>
      <c r="R115" s="771">
        <f>SUM(R109:R114)</f>
        <v>0</v>
      </c>
      <c r="S115" s="779"/>
      <c r="T115" s="779"/>
      <c r="U115" s="780"/>
      <c r="V115" s="780"/>
      <c r="W115" s="780"/>
      <c r="X115" s="779"/>
      <c r="Y115" s="779"/>
      <c r="Z115" s="945"/>
    </row>
    <row r="116" spans="1:26" ht="16.5" customHeight="1">
      <c r="A116" s="767">
        <v>111</v>
      </c>
      <c r="B116" s="3286"/>
      <c r="C116" s="3254"/>
      <c r="D116" s="3266" t="s">
        <v>3249</v>
      </c>
      <c r="E116" s="769"/>
      <c r="F116" s="769"/>
      <c r="G116" s="770"/>
      <c r="H116" s="770"/>
      <c r="I116" s="770"/>
      <c r="J116" s="770"/>
      <c r="K116" s="771"/>
      <c r="L116" s="771"/>
      <c r="M116" s="771"/>
      <c r="N116" s="771"/>
      <c r="O116" s="771"/>
      <c r="P116" s="773"/>
      <c r="Q116" s="771"/>
      <c r="R116" s="771"/>
      <c r="S116" s="790"/>
      <c r="T116" s="773"/>
      <c r="U116" s="780"/>
      <c r="V116" s="780"/>
      <c r="W116" s="780"/>
      <c r="X116" s="774"/>
      <c r="Y116" s="771"/>
      <c r="Z116" s="775"/>
    </row>
    <row r="117" spans="1:26" ht="16.5">
      <c r="A117" s="767">
        <v>112</v>
      </c>
      <c r="B117" s="3286"/>
      <c r="C117" s="3254"/>
      <c r="D117" s="3266"/>
      <c r="E117" s="769"/>
      <c r="F117" s="769"/>
      <c r="G117" s="770"/>
      <c r="H117" s="770"/>
      <c r="I117" s="770"/>
      <c r="J117" s="770"/>
      <c r="K117" s="771"/>
      <c r="L117" s="771"/>
      <c r="M117" s="771"/>
      <c r="N117" s="771"/>
      <c r="O117" s="771"/>
      <c r="P117" s="773"/>
      <c r="Q117" s="771"/>
      <c r="R117" s="771"/>
      <c r="S117" s="790"/>
      <c r="T117" s="773"/>
      <c r="U117" s="780"/>
      <c r="V117" s="780"/>
      <c r="W117" s="780"/>
      <c r="X117" s="774"/>
      <c r="Y117" s="771"/>
      <c r="Z117" s="775"/>
    </row>
    <row r="118" spans="1:26" ht="16.5">
      <c r="A118" s="767">
        <v>113</v>
      </c>
      <c r="B118" s="3286"/>
      <c r="C118" s="3254"/>
      <c r="D118" s="3266"/>
      <c r="E118" s="769"/>
      <c r="F118" s="769"/>
      <c r="G118" s="770"/>
      <c r="H118" s="770"/>
      <c r="I118" s="770"/>
      <c r="J118" s="770"/>
      <c r="K118" s="771"/>
      <c r="L118" s="771"/>
      <c r="M118" s="771"/>
      <c r="N118" s="771"/>
      <c r="O118" s="771"/>
      <c r="P118" s="773"/>
      <c r="Q118" s="771"/>
      <c r="R118" s="771"/>
      <c r="S118" s="790"/>
      <c r="T118" s="773"/>
      <c r="U118" s="780"/>
      <c r="V118" s="780"/>
      <c r="W118" s="780"/>
      <c r="X118" s="774"/>
      <c r="Y118" s="771"/>
      <c r="Z118" s="775"/>
    </row>
    <row r="119" spans="1:26" ht="16.5">
      <c r="A119" s="767">
        <v>114</v>
      </c>
      <c r="B119" s="3286"/>
      <c r="C119" s="3254"/>
      <c r="D119" s="3266"/>
      <c r="E119" s="769"/>
      <c r="F119" s="769"/>
      <c r="G119" s="770"/>
      <c r="H119" s="770"/>
      <c r="I119" s="770"/>
      <c r="J119" s="770"/>
      <c r="K119" s="771"/>
      <c r="L119" s="771"/>
      <c r="M119" s="771"/>
      <c r="N119" s="771"/>
      <c r="O119" s="771"/>
      <c r="P119" s="773"/>
      <c r="Q119" s="771"/>
      <c r="R119" s="771"/>
      <c r="S119" s="790"/>
      <c r="T119" s="773"/>
      <c r="U119" s="780"/>
      <c r="V119" s="780"/>
      <c r="W119" s="780"/>
      <c r="X119" s="774"/>
      <c r="Y119" s="771"/>
      <c r="Z119" s="775"/>
    </row>
    <row r="120" spans="1:26" ht="16.5" customHeight="1">
      <c r="A120" s="767">
        <v>115</v>
      </c>
      <c r="B120" s="3286"/>
      <c r="C120" s="3254"/>
      <c r="D120" s="3266"/>
      <c r="E120" s="769"/>
      <c r="F120" s="769"/>
      <c r="G120" s="770"/>
      <c r="H120" s="770"/>
      <c r="I120" s="770"/>
      <c r="J120" s="770"/>
      <c r="K120" s="771"/>
      <c r="L120" s="771"/>
      <c r="M120" s="771"/>
      <c r="N120" s="771"/>
      <c r="O120" s="771"/>
      <c r="P120" s="773"/>
      <c r="Q120" s="771"/>
      <c r="R120" s="771"/>
      <c r="S120" s="790"/>
      <c r="T120" s="773"/>
      <c r="U120" s="780"/>
      <c r="V120" s="780"/>
      <c r="W120" s="780"/>
      <c r="X120" s="774"/>
      <c r="Y120" s="771"/>
      <c r="Z120" s="775"/>
    </row>
    <row r="121" spans="1:26" ht="16.5" customHeight="1">
      <c r="A121" s="767">
        <v>116</v>
      </c>
      <c r="B121" s="3286"/>
      <c r="C121" s="3254"/>
      <c r="D121" s="3266"/>
      <c r="E121" s="769"/>
      <c r="F121" s="769"/>
      <c r="G121" s="770"/>
      <c r="H121" s="770"/>
      <c r="I121" s="770"/>
      <c r="J121" s="770"/>
      <c r="K121" s="771"/>
      <c r="L121" s="771"/>
      <c r="M121" s="771"/>
      <c r="N121" s="771"/>
      <c r="O121" s="771"/>
      <c r="P121" s="773"/>
      <c r="Q121" s="771"/>
      <c r="R121" s="771"/>
      <c r="S121" s="790"/>
      <c r="T121" s="773"/>
      <c r="U121" s="780"/>
      <c r="V121" s="780"/>
      <c r="W121" s="780"/>
      <c r="X121" s="774"/>
      <c r="Y121" s="771"/>
      <c r="Z121" s="775"/>
    </row>
    <row r="122" spans="1:26" ht="16.5">
      <c r="A122" s="767">
        <v>117</v>
      </c>
      <c r="B122" s="3286"/>
      <c r="C122" s="3254"/>
      <c r="D122" s="754" t="s">
        <v>3246</v>
      </c>
      <c r="E122" s="779"/>
      <c r="F122" s="779"/>
      <c r="G122" s="779"/>
      <c r="H122" s="779"/>
      <c r="I122" s="779"/>
      <c r="J122" s="779"/>
      <c r="K122" s="779"/>
      <c r="L122" s="779"/>
      <c r="M122" s="779"/>
      <c r="N122" s="771">
        <f>SUM(N116:N121)</f>
        <v>0</v>
      </c>
      <c r="O122" s="771">
        <f>SUM(O116:O121)</f>
        <v>0</v>
      </c>
      <c r="P122" s="771">
        <f>SUM(P116:P121)</f>
        <v>0</v>
      </c>
      <c r="Q122" s="779"/>
      <c r="R122" s="771">
        <f>SUM(R116:R121)</f>
        <v>0</v>
      </c>
      <c r="S122" s="779"/>
      <c r="T122" s="779"/>
      <c r="U122" s="779"/>
      <c r="V122" s="779"/>
      <c r="W122" s="779"/>
      <c r="X122" s="779"/>
      <c r="Y122" s="779"/>
      <c r="Z122" s="945"/>
    </row>
    <row r="123" spans="1:26" ht="16.5" customHeight="1">
      <c r="A123" s="767">
        <v>118</v>
      </c>
      <c r="B123" s="3286"/>
      <c r="C123" s="3254"/>
      <c r="D123" s="3266" t="s">
        <v>3250</v>
      </c>
      <c r="E123" s="769"/>
      <c r="F123" s="769"/>
      <c r="G123" s="770"/>
      <c r="H123" s="770"/>
      <c r="I123" s="770"/>
      <c r="J123" s="770"/>
      <c r="K123" s="771"/>
      <c r="L123" s="771"/>
      <c r="M123" s="771"/>
      <c r="N123" s="771"/>
      <c r="O123" s="771"/>
      <c r="P123" s="773"/>
      <c r="Q123" s="771"/>
      <c r="R123" s="771"/>
      <c r="S123" s="790"/>
      <c r="T123" s="773"/>
      <c r="U123" s="780"/>
      <c r="V123" s="780"/>
      <c r="W123" s="780"/>
      <c r="X123" s="774"/>
      <c r="Y123" s="771"/>
      <c r="Z123" s="775"/>
    </row>
    <row r="124" spans="1:26" ht="16.5">
      <c r="A124" s="767">
        <v>119</v>
      </c>
      <c r="B124" s="3286"/>
      <c r="C124" s="3254"/>
      <c r="D124" s="3266"/>
      <c r="E124" s="769"/>
      <c r="F124" s="769"/>
      <c r="G124" s="770"/>
      <c r="H124" s="770"/>
      <c r="I124" s="770"/>
      <c r="J124" s="770"/>
      <c r="K124" s="771"/>
      <c r="L124" s="771"/>
      <c r="M124" s="771"/>
      <c r="N124" s="771"/>
      <c r="O124" s="771"/>
      <c r="P124" s="773"/>
      <c r="Q124" s="771"/>
      <c r="R124" s="771"/>
      <c r="S124" s="790"/>
      <c r="T124" s="773"/>
      <c r="U124" s="780"/>
      <c r="V124" s="780"/>
      <c r="W124" s="780"/>
      <c r="X124" s="774"/>
      <c r="Y124" s="771"/>
      <c r="Z124" s="775"/>
    </row>
    <row r="125" spans="1:26" ht="16.5">
      <c r="A125" s="767">
        <v>120</v>
      </c>
      <c r="B125" s="3286"/>
      <c r="C125" s="3254"/>
      <c r="D125" s="3266"/>
      <c r="E125" s="769"/>
      <c r="F125" s="769"/>
      <c r="G125" s="770"/>
      <c r="H125" s="770"/>
      <c r="I125" s="770"/>
      <c r="J125" s="770"/>
      <c r="K125" s="771"/>
      <c r="L125" s="771"/>
      <c r="M125" s="771"/>
      <c r="N125" s="771"/>
      <c r="O125" s="771"/>
      <c r="P125" s="773"/>
      <c r="Q125" s="771"/>
      <c r="R125" s="771"/>
      <c r="S125" s="790"/>
      <c r="T125" s="773"/>
      <c r="U125" s="780"/>
      <c r="V125" s="780"/>
      <c r="W125" s="780"/>
      <c r="X125" s="774"/>
      <c r="Y125" s="771"/>
      <c r="Z125" s="775"/>
    </row>
    <row r="126" spans="1:26" ht="16.5">
      <c r="A126" s="767">
        <v>121</v>
      </c>
      <c r="B126" s="3286"/>
      <c r="C126" s="3254"/>
      <c r="D126" s="3266"/>
      <c r="E126" s="769"/>
      <c r="F126" s="769"/>
      <c r="G126" s="770"/>
      <c r="H126" s="770"/>
      <c r="I126" s="770"/>
      <c r="J126" s="770"/>
      <c r="K126" s="771"/>
      <c r="L126" s="771"/>
      <c r="M126" s="771"/>
      <c r="N126" s="771"/>
      <c r="O126" s="771"/>
      <c r="P126" s="773"/>
      <c r="Q126" s="771"/>
      <c r="R126" s="771"/>
      <c r="S126" s="790"/>
      <c r="T126" s="773"/>
      <c r="U126" s="780"/>
      <c r="V126" s="780"/>
      <c r="W126" s="780"/>
      <c r="X126" s="774"/>
      <c r="Y126" s="771"/>
      <c r="Z126" s="775"/>
    </row>
    <row r="127" spans="1:26" ht="16.5">
      <c r="A127" s="767">
        <v>122</v>
      </c>
      <c r="B127" s="3286"/>
      <c r="C127" s="3254"/>
      <c r="D127" s="3266"/>
      <c r="E127" s="769"/>
      <c r="F127" s="769"/>
      <c r="G127" s="770"/>
      <c r="H127" s="770"/>
      <c r="I127" s="770"/>
      <c r="J127" s="770"/>
      <c r="K127" s="771"/>
      <c r="L127" s="771"/>
      <c r="M127" s="771"/>
      <c r="N127" s="771"/>
      <c r="O127" s="771"/>
      <c r="P127" s="773"/>
      <c r="Q127" s="771"/>
      <c r="R127" s="771"/>
      <c r="S127" s="790"/>
      <c r="T127" s="773"/>
      <c r="U127" s="780"/>
      <c r="V127" s="780"/>
      <c r="W127" s="780"/>
      <c r="X127" s="774"/>
      <c r="Y127" s="771"/>
      <c r="Z127" s="775"/>
    </row>
    <row r="128" spans="1:26" ht="16.5">
      <c r="A128" s="767">
        <v>123</v>
      </c>
      <c r="B128" s="3286"/>
      <c r="C128" s="3254"/>
      <c r="D128" s="3266"/>
      <c r="E128" s="769"/>
      <c r="F128" s="769"/>
      <c r="G128" s="770"/>
      <c r="H128" s="770"/>
      <c r="I128" s="770"/>
      <c r="J128" s="770"/>
      <c r="K128" s="771"/>
      <c r="L128" s="771"/>
      <c r="M128" s="771"/>
      <c r="N128" s="771"/>
      <c r="O128" s="771"/>
      <c r="P128" s="773"/>
      <c r="Q128" s="771"/>
      <c r="R128" s="771"/>
      <c r="S128" s="790"/>
      <c r="T128" s="773"/>
      <c r="U128" s="780"/>
      <c r="V128" s="780"/>
      <c r="W128" s="780"/>
      <c r="X128" s="774"/>
      <c r="Y128" s="771"/>
      <c r="Z128" s="775"/>
    </row>
    <row r="129" spans="1:26" ht="17.25" thickBot="1">
      <c r="A129" s="792">
        <v>124</v>
      </c>
      <c r="B129" s="3287"/>
      <c r="C129" s="3269"/>
      <c r="D129" s="776" t="s">
        <v>3246</v>
      </c>
      <c r="E129" s="793"/>
      <c r="F129" s="793"/>
      <c r="G129" s="794"/>
      <c r="H129" s="794"/>
      <c r="I129" s="794"/>
      <c r="J129" s="794"/>
      <c r="K129" s="795"/>
      <c r="L129" s="795"/>
      <c r="M129" s="795"/>
      <c r="N129" s="796">
        <f>SUM(N123:N128)</f>
        <v>0</v>
      </c>
      <c r="O129" s="796">
        <f>SUM(O123:O128)</f>
        <v>0</v>
      </c>
      <c r="P129" s="796">
        <f>SUM(P123:P128)</f>
        <v>0</v>
      </c>
      <c r="Q129" s="795"/>
      <c r="R129" s="796">
        <f>SUM(R123:R128)</f>
        <v>0</v>
      </c>
      <c r="S129" s="795"/>
      <c r="T129" s="795"/>
      <c r="U129" s="779"/>
      <c r="V129" s="779"/>
      <c r="W129" s="779"/>
      <c r="X129" s="795"/>
      <c r="Y129" s="795"/>
      <c r="Z129" s="965"/>
    </row>
    <row r="130" spans="1:26" ht="17.25" thickBot="1">
      <c r="A130" s="919">
        <v>125</v>
      </c>
      <c r="B130" s="3290" t="s">
        <v>3256</v>
      </c>
      <c r="C130" s="3291"/>
      <c r="D130" s="3291"/>
      <c r="E130" s="799"/>
      <c r="F130" s="799"/>
      <c r="G130" s="800"/>
      <c r="H130" s="800"/>
      <c r="I130" s="800"/>
      <c r="J130" s="800"/>
      <c r="K130" s="801"/>
      <c r="L130" s="801"/>
      <c r="M130" s="801"/>
      <c r="N130" s="802">
        <f>N129+N122+N115+N108+N97+N86+N75+N64+N53+N42+N31+N18</f>
        <v>0</v>
      </c>
      <c r="O130" s="802">
        <f>O129+O122+O115+O108+O97+O86+O75+O64+O53+O42+O31+O18</f>
        <v>0</v>
      </c>
      <c r="P130" s="802">
        <f>P129+P122+P115+P108+P97+P86+P75+P64+P53+P42+P31+P18</f>
        <v>0</v>
      </c>
      <c r="Q130" s="801"/>
      <c r="R130" s="802">
        <f>R129+R122+R115+R108+R97+R86+R75+R64+R53+R42+R31+R18</f>
        <v>0</v>
      </c>
      <c r="S130" s="801"/>
      <c r="T130" s="803"/>
      <c r="U130" s="803"/>
      <c r="V130" s="803"/>
      <c r="W130" s="803"/>
      <c r="X130" s="804"/>
      <c r="Y130" s="801"/>
      <c r="Z130" s="966"/>
    </row>
    <row r="131" spans="1:26" ht="16.5" customHeight="1">
      <c r="A131" s="759">
        <v>126</v>
      </c>
      <c r="B131" s="3285" t="s">
        <v>3257</v>
      </c>
      <c r="C131" s="3253" t="s">
        <v>3258</v>
      </c>
      <c r="D131" s="3297" t="s">
        <v>3259</v>
      </c>
      <c r="E131" s="760"/>
      <c r="F131" s="760"/>
      <c r="G131" s="761"/>
      <c r="H131" s="761"/>
      <c r="I131" s="761"/>
      <c r="J131" s="761"/>
      <c r="K131" s="762"/>
      <c r="L131" s="762"/>
      <c r="M131" s="762"/>
      <c r="N131" s="762"/>
      <c r="O131" s="762"/>
      <c r="P131" s="764"/>
      <c r="Q131" s="762"/>
      <c r="R131" s="762"/>
      <c r="S131" s="806"/>
      <c r="T131" s="807"/>
      <c r="U131" s="806"/>
      <c r="V131" s="806"/>
      <c r="W131" s="807"/>
      <c r="X131" s="765"/>
      <c r="Y131" s="762"/>
      <c r="Z131" s="766"/>
    </row>
    <row r="132" spans="1:26" ht="16.5" customHeight="1">
      <c r="A132" s="767">
        <v>127</v>
      </c>
      <c r="B132" s="3292"/>
      <c r="C132" s="3254"/>
      <c r="D132" s="3266"/>
      <c r="E132" s="769"/>
      <c r="F132" s="769"/>
      <c r="G132" s="770"/>
      <c r="H132" s="770"/>
      <c r="I132" s="770"/>
      <c r="J132" s="770"/>
      <c r="K132" s="771"/>
      <c r="L132" s="771"/>
      <c r="M132" s="771"/>
      <c r="N132" s="771"/>
      <c r="O132" s="771"/>
      <c r="P132" s="773"/>
      <c r="Q132" s="771"/>
      <c r="R132" s="771"/>
      <c r="S132" s="779"/>
      <c r="T132" s="780"/>
      <c r="U132" s="779"/>
      <c r="V132" s="779"/>
      <c r="W132" s="780"/>
      <c r="X132" s="774"/>
      <c r="Y132" s="771"/>
      <c r="Z132" s="775"/>
    </row>
    <row r="133" spans="1:26" ht="16.5" customHeight="1">
      <c r="A133" s="767">
        <v>128</v>
      </c>
      <c r="B133" s="3292"/>
      <c r="C133" s="3254"/>
      <c r="D133" s="3266"/>
      <c r="E133" s="769"/>
      <c r="F133" s="769"/>
      <c r="G133" s="770"/>
      <c r="H133" s="770"/>
      <c r="I133" s="770"/>
      <c r="J133" s="770"/>
      <c r="K133" s="771"/>
      <c r="L133" s="771"/>
      <c r="M133" s="771"/>
      <c r="N133" s="771"/>
      <c r="O133" s="771"/>
      <c r="P133" s="773"/>
      <c r="Q133" s="771"/>
      <c r="R133" s="771"/>
      <c r="S133" s="779"/>
      <c r="T133" s="780"/>
      <c r="U133" s="779"/>
      <c r="V133" s="779"/>
      <c r="W133" s="780"/>
      <c r="X133" s="774"/>
      <c r="Y133" s="771"/>
      <c r="Z133" s="775"/>
    </row>
    <row r="134" spans="1:26" ht="16.5" customHeight="1">
      <c r="A134" s="767">
        <v>129</v>
      </c>
      <c r="B134" s="3292"/>
      <c r="C134" s="3254"/>
      <c r="D134" s="3266"/>
      <c r="E134" s="769"/>
      <c r="F134" s="769"/>
      <c r="G134" s="770"/>
      <c r="H134" s="770"/>
      <c r="I134" s="770"/>
      <c r="J134" s="770"/>
      <c r="K134" s="771"/>
      <c r="L134" s="771"/>
      <c r="M134" s="771"/>
      <c r="N134" s="771"/>
      <c r="O134" s="771"/>
      <c r="P134" s="773"/>
      <c r="Q134" s="771"/>
      <c r="R134" s="771"/>
      <c r="S134" s="779"/>
      <c r="T134" s="780"/>
      <c r="U134" s="779"/>
      <c r="V134" s="779"/>
      <c r="W134" s="780"/>
      <c r="X134" s="774"/>
      <c r="Y134" s="771"/>
      <c r="Z134" s="775"/>
    </row>
    <row r="135" spans="1:26" ht="16.5" customHeight="1">
      <c r="A135" s="767">
        <v>130</v>
      </c>
      <c r="B135" s="3292"/>
      <c r="C135" s="3254"/>
      <c r="D135" s="3266"/>
      <c r="E135" s="769"/>
      <c r="F135" s="769"/>
      <c r="G135" s="770"/>
      <c r="H135" s="770"/>
      <c r="I135" s="770"/>
      <c r="J135" s="770"/>
      <c r="K135" s="771"/>
      <c r="L135" s="771"/>
      <c r="M135" s="771"/>
      <c r="N135" s="771"/>
      <c r="O135" s="771"/>
      <c r="P135" s="773"/>
      <c r="Q135" s="771"/>
      <c r="R135" s="771"/>
      <c r="S135" s="779"/>
      <c r="T135" s="780"/>
      <c r="U135" s="779"/>
      <c r="V135" s="779"/>
      <c r="W135" s="780"/>
      <c r="X135" s="774"/>
      <c r="Y135" s="771"/>
      <c r="Z135" s="775"/>
    </row>
    <row r="136" spans="1:26" ht="16.5" customHeight="1">
      <c r="A136" s="767">
        <v>131</v>
      </c>
      <c r="B136" s="3292"/>
      <c r="C136" s="3254"/>
      <c r="D136" s="3266"/>
      <c r="E136" s="769"/>
      <c r="F136" s="769"/>
      <c r="G136" s="770"/>
      <c r="H136" s="770"/>
      <c r="I136" s="770"/>
      <c r="J136" s="770"/>
      <c r="K136" s="771"/>
      <c r="L136" s="771"/>
      <c r="M136" s="771"/>
      <c r="N136" s="771"/>
      <c r="O136" s="771"/>
      <c r="P136" s="773"/>
      <c r="Q136" s="771"/>
      <c r="R136" s="771"/>
      <c r="S136" s="779"/>
      <c r="T136" s="780"/>
      <c r="U136" s="779"/>
      <c r="V136" s="779"/>
      <c r="W136" s="780"/>
      <c r="X136" s="774"/>
      <c r="Y136" s="771"/>
      <c r="Z136" s="775"/>
    </row>
    <row r="137" spans="1:26" ht="16.5" customHeight="1">
      <c r="A137" s="767">
        <v>132</v>
      </c>
      <c r="B137" s="3292"/>
      <c r="C137" s="3254"/>
      <c r="D137" s="808" t="s">
        <v>3246</v>
      </c>
      <c r="E137" s="779"/>
      <c r="F137" s="779"/>
      <c r="G137" s="779"/>
      <c r="H137" s="779"/>
      <c r="I137" s="779"/>
      <c r="J137" s="779"/>
      <c r="K137" s="779"/>
      <c r="L137" s="779"/>
      <c r="M137" s="779"/>
      <c r="N137" s="771">
        <f>SUM(N131:N136)</f>
        <v>0</v>
      </c>
      <c r="O137" s="771">
        <f>SUM(O131:O136)</f>
        <v>0</v>
      </c>
      <c r="P137" s="771">
        <f>SUM(P131:P136)</f>
        <v>0</v>
      </c>
      <c r="Q137" s="779"/>
      <c r="R137" s="771">
        <f>SUM(R131:R136)</f>
        <v>0</v>
      </c>
      <c r="S137" s="779"/>
      <c r="T137" s="780"/>
      <c r="U137" s="779"/>
      <c r="V137" s="779"/>
      <c r="W137" s="780"/>
      <c r="X137" s="781"/>
      <c r="Y137" s="779"/>
      <c r="Z137" s="945"/>
    </row>
    <row r="138" spans="1:26" ht="16.5" customHeight="1">
      <c r="A138" s="767">
        <v>133</v>
      </c>
      <c r="B138" s="3292"/>
      <c r="C138" s="3254"/>
      <c r="D138" s="3266" t="s">
        <v>3260</v>
      </c>
      <c r="E138" s="769"/>
      <c r="F138" s="769"/>
      <c r="G138" s="770"/>
      <c r="H138" s="770"/>
      <c r="I138" s="770"/>
      <c r="J138" s="770"/>
      <c r="K138" s="771"/>
      <c r="L138" s="771"/>
      <c r="M138" s="771"/>
      <c r="N138" s="771"/>
      <c r="O138" s="771"/>
      <c r="P138" s="773"/>
      <c r="Q138" s="771"/>
      <c r="R138" s="771"/>
      <c r="S138" s="779"/>
      <c r="T138" s="780"/>
      <c r="U138" s="779"/>
      <c r="V138" s="779"/>
      <c r="W138" s="780"/>
      <c r="X138" s="774"/>
      <c r="Y138" s="771"/>
      <c r="Z138" s="775"/>
    </row>
    <row r="139" spans="1:26" ht="16.5" customHeight="1">
      <c r="A139" s="767">
        <v>134</v>
      </c>
      <c r="B139" s="3292"/>
      <c r="C139" s="3254"/>
      <c r="D139" s="3266"/>
      <c r="E139" s="769"/>
      <c r="F139" s="769"/>
      <c r="G139" s="770"/>
      <c r="H139" s="770"/>
      <c r="I139" s="770"/>
      <c r="J139" s="770"/>
      <c r="K139" s="771"/>
      <c r="L139" s="771"/>
      <c r="M139" s="771"/>
      <c r="N139" s="771"/>
      <c r="O139" s="771"/>
      <c r="P139" s="773"/>
      <c r="Q139" s="771"/>
      <c r="R139" s="771"/>
      <c r="S139" s="779"/>
      <c r="T139" s="780"/>
      <c r="U139" s="779"/>
      <c r="V139" s="779"/>
      <c r="W139" s="780"/>
      <c r="X139" s="774"/>
      <c r="Y139" s="771"/>
      <c r="Z139" s="775"/>
    </row>
    <row r="140" spans="1:26" ht="16.5" customHeight="1">
      <c r="A140" s="767">
        <v>135</v>
      </c>
      <c r="B140" s="3292"/>
      <c r="C140" s="3254"/>
      <c r="D140" s="3266"/>
      <c r="E140" s="769"/>
      <c r="F140" s="769"/>
      <c r="G140" s="770"/>
      <c r="H140" s="770"/>
      <c r="I140" s="770"/>
      <c r="J140" s="770"/>
      <c r="K140" s="771"/>
      <c r="L140" s="771"/>
      <c r="M140" s="771"/>
      <c r="N140" s="771"/>
      <c r="O140" s="771"/>
      <c r="P140" s="773"/>
      <c r="Q140" s="771"/>
      <c r="R140" s="771"/>
      <c r="S140" s="779"/>
      <c r="T140" s="780"/>
      <c r="U140" s="779"/>
      <c r="V140" s="779"/>
      <c r="W140" s="780"/>
      <c r="X140" s="774"/>
      <c r="Y140" s="771"/>
      <c r="Z140" s="775"/>
    </row>
    <row r="141" spans="1:26" ht="16.5" customHeight="1">
      <c r="A141" s="767">
        <v>136</v>
      </c>
      <c r="B141" s="3292"/>
      <c r="C141" s="3254"/>
      <c r="D141" s="3266"/>
      <c r="E141" s="769"/>
      <c r="F141" s="769"/>
      <c r="G141" s="770"/>
      <c r="H141" s="770"/>
      <c r="I141" s="770"/>
      <c r="J141" s="770"/>
      <c r="K141" s="771"/>
      <c r="L141" s="771"/>
      <c r="M141" s="771"/>
      <c r="N141" s="771"/>
      <c r="O141" s="771"/>
      <c r="P141" s="773"/>
      <c r="Q141" s="771"/>
      <c r="R141" s="771"/>
      <c r="S141" s="779"/>
      <c r="T141" s="780"/>
      <c r="U141" s="779"/>
      <c r="V141" s="779"/>
      <c r="W141" s="780"/>
      <c r="X141" s="774"/>
      <c r="Y141" s="771"/>
      <c r="Z141" s="775"/>
    </row>
    <row r="142" spans="1:26" ht="16.5">
      <c r="A142" s="767">
        <v>137</v>
      </c>
      <c r="B142" s="3292"/>
      <c r="C142" s="3254"/>
      <c r="D142" s="3266"/>
      <c r="E142" s="769"/>
      <c r="F142" s="769"/>
      <c r="G142" s="770"/>
      <c r="H142" s="770"/>
      <c r="I142" s="770"/>
      <c r="J142" s="770"/>
      <c r="K142" s="771"/>
      <c r="L142" s="771"/>
      <c r="M142" s="771"/>
      <c r="N142" s="771"/>
      <c r="O142" s="771"/>
      <c r="P142" s="773"/>
      <c r="Q142" s="771"/>
      <c r="R142" s="771"/>
      <c r="S142" s="779"/>
      <c r="T142" s="780"/>
      <c r="U142" s="779"/>
      <c r="V142" s="779"/>
      <c r="W142" s="780"/>
      <c r="X142" s="774"/>
      <c r="Y142" s="771"/>
      <c r="Z142" s="775"/>
    </row>
    <row r="143" spans="1:26" ht="16.5">
      <c r="A143" s="767">
        <v>138</v>
      </c>
      <c r="B143" s="3292"/>
      <c r="C143" s="3254"/>
      <c r="D143" s="3266"/>
      <c r="E143" s="769"/>
      <c r="F143" s="769"/>
      <c r="G143" s="770"/>
      <c r="H143" s="770"/>
      <c r="I143" s="770"/>
      <c r="J143" s="770"/>
      <c r="K143" s="771"/>
      <c r="L143" s="771"/>
      <c r="M143" s="771"/>
      <c r="N143" s="771"/>
      <c r="O143" s="771"/>
      <c r="P143" s="773"/>
      <c r="Q143" s="771"/>
      <c r="R143" s="771"/>
      <c r="S143" s="779"/>
      <c r="T143" s="780"/>
      <c r="U143" s="779"/>
      <c r="V143" s="779"/>
      <c r="W143" s="780"/>
      <c r="X143" s="774"/>
      <c r="Y143" s="771"/>
      <c r="Z143" s="775"/>
    </row>
    <row r="144" spans="1:26" ht="17.25" thickBot="1">
      <c r="A144" s="767">
        <v>139</v>
      </c>
      <c r="B144" s="3292"/>
      <c r="C144" s="3255"/>
      <c r="D144" s="884" t="s">
        <v>3246</v>
      </c>
      <c r="E144" s="786"/>
      <c r="F144" s="786"/>
      <c r="G144" s="786"/>
      <c r="H144" s="786"/>
      <c r="I144" s="786"/>
      <c r="J144" s="786"/>
      <c r="K144" s="786"/>
      <c r="L144" s="786"/>
      <c r="M144" s="786"/>
      <c r="N144" s="785">
        <f>SUM(N138:N143)</f>
        <v>0</v>
      </c>
      <c r="O144" s="785">
        <f>SUM(O138:O143)</f>
        <v>0</v>
      </c>
      <c r="P144" s="785">
        <f>SUM(P138:P143)</f>
        <v>0</v>
      </c>
      <c r="Q144" s="786"/>
      <c r="R144" s="785">
        <f>SUM(R138:R143)</f>
        <v>0</v>
      </c>
      <c r="S144" s="786"/>
      <c r="T144" s="811"/>
      <c r="U144" s="786"/>
      <c r="V144" s="786"/>
      <c r="W144" s="811"/>
      <c r="X144" s="809"/>
      <c r="Y144" s="786"/>
      <c r="Z144" s="946"/>
    </row>
    <row r="145" spans="1:26" ht="16.5" customHeight="1">
      <c r="A145" s="767">
        <v>140</v>
      </c>
      <c r="B145" s="3292"/>
      <c r="C145" s="3259" t="s">
        <v>3251</v>
      </c>
      <c r="D145" s="3264" t="s">
        <v>3261</v>
      </c>
      <c r="E145" s="760"/>
      <c r="F145" s="760"/>
      <c r="G145" s="761"/>
      <c r="H145" s="761"/>
      <c r="I145" s="761"/>
      <c r="J145" s="761"/>
      <c r="K145" s="762"/>
      <c r="L145" s="762"/>
      <c r="M145" s="762"/>
      <c r="N145" s="762"/>
      <c r="O145" s="762"/>
      <c r="P145" s="764"/>
      <c r="Q145" s="762"/>
      <c r="R145" s="762"/>
      <c r="S145" s="812"/>
      <c r="T145" s="807"/>
      <c r="U145" s="812"/>
      <c r="V145" s="812"/>
      <c r="W145" s="807"/>
      <c r="X145" s="765"/>
      <c r="Y145" s="762"/>
      <c r="Z145" s="766"/>
    </row>
    <row r="146" spans="1:26" ht="16.5">
      <c r="A146" s="767">
        <v>141</v>
      </c>
      <c r="B146" s="3292"/>
      <c r="C146" s="3260"/>
      <c r="D146" s="3265"/>
      <c r="E146" s="769"/>
      <c r="F146" s="769"/>
      <c r="G146" s="770"/>
      <c r="H146" s="770"/>
      <c r="I146" s="770"/>
      <c r="J146" s="770"/>
      <c r="K146" s="771"/>
      <c r="L146" s="771"/>
      <c r="M146" s="771"/>
      <c r="N146" s="771"/>
      <c r="O146" s="771"/>
      <c r="P146" s="773"/>
      <c r="Q146" s="773"/>
      <c r="R146" s="771"/>
      <c r="S146" s="779"/>
      <c r="T146" s="813"/>
      <c r="U146" s="779"/>
      <c r="V146" s="779"/>
      <c r="W146" s="813"/>
      <c r="X146" s="774"/>
      <c r="Y146" s="771"/>
      <c r="Z146" s="775"/>
    </row>
    <row r="147" spans="1:26" ht="16.5">
      <c r="A147" s="767">
        <v>142</v>
      </c>
      <c r="B147" s="3292"/>
      <c r="C147" s="3260"/>
      <c r="D147" s="3265"/>
      <c r="E147" s="769"/>
      <c r="F147" s="769"/>
      <c r="G147" s="770"/>
      <c r="H147" s="770"/>
      <c r="I147" s="770"/>
      <c r="J147" s="770"/>
      <c r="K147" s="771"/>
      <c r="L147" s="771"/>
      <c r="M147" s="771"/>
      <c r="N147" s="771"/>
      <c r="O147" s="771"/>
      <c r="P147" s="773"/>
      <c r="Q147" s="773"/>
      <c r="R147" s="771"/>
      <c r="S147" s="779"/>
      <c r="T147" s="813"/>
      <c r="U147" s="779"/>
      <c r="V147" s="779"/>
      <c r="W147" s="813"/>
      <c r="X147" s="774"/>
      <c r="Y147" s="771"/>
      <c r="Z147" s="775"/>
    </row>
    <row r="148" spans="1:26" ht="16.5">
      <c r="A148" s="767">
        <v>143</v>
      </c>
      <c r="B148" s="3292"/>
      <c r="C148" s="3260"/>
      <c r="D148" s="3265"/>
      <c r="E148" s="769"/>
      <c r="F148" s="769"/>
      <c r="G148" s="770"/>
      <c r="H148" s="770"/>
      <c r="I148" s="770"/>
      <c r="J148" s="770"/>
      <c r="K148" s="771"/>
      <c r="L148" s="771"/>
      <c r="M148" s="771"/>
      <c r="N148" s="771"/>
      <c r="O148" s="771"/>
      <c r="P148" s="773"/>
      <c r="Q148" s="773"/>
      <c r="R148" s="771"/>
      <c r="S148" s="779"/>
      <c r="T148" s="813"/>
      <c r="U148" s="779"/>
      <c r="V148" s="779"/>
      <c r="W148" s="813"/>
      <c r="X148" s="774"/>
      <c r="Y148" s="771"/>
      <c r="Z148" s="775"/>
    </row>
    <row r="149" spans="1:26" ht="16.5">
      <c r="A149" s="767">
        <v>144</v>
      </c>
      <c r="B149" s="3292"/>
      <c r="C149" s="3260"/>
      <c r="D149" s="3265"/>
      <c r="E149" s="769"/>
      <c r="F149" s="769"/>
      <c r="G149" s="770"/>
      <c r="H149" s="770"/>
      <c r="I149" s="770"/>
      <c r="J149" s="770"/>
      <c r="K149" s="771"/>
      <c r="L149" s="771"/>
      <c r="M149" s="771"/>
      <c r="N149" s="771"/>
      <c r="O149" s="771"/>
      <c r="P149" s="773"/>
      <c r="Q149" s="773"/>
      <c r="R149" s="771"/>
      <c r="S149" s="779"/>
      <c r="T149" s="813"/>
      <c r="U149" s="779"/>
      <c r="V149" s="779"/>
      <c r="W149" s="813"/>
      <c r="X149" s="774"/>
      <c r="Y149" s="771"/>
      <c r="Z149" s="775"/>
    </row>
    <row r="150" spans="1:26" ht="16.5">
      <c r="A150" s="767">
        <v>145</v>
      </c>
      <c r="B150" s="3292"/>
      <c r="C150" s="3260"/>
      <c r="D150" s="3265"/>
      <c r="E150" s="769"/>
      <c r="F150" s="769"/>
      <c r="G150" s="770"/>
      <c r="H150" s="770"/>
      <c r="I150" s="770"/>
      <c r="J150" s="770"/>
      <c r="K150" s="771"/>
      <c r="L150" s="771"/>
      <c r="M150" s="771"/>
      <c r="N150" s="771"/>
      <c r="O150" s="771"/>
      <c r="P150" s="773"/>
      <c r="Q150" s="773"/>
      <c r="R150" s="771"/>
      <c r="S150" s="779"/>
      <c r="T150" s="813"/>
      <c r="U150" s="779"/>
      <c r="V150" s="779"/>
      <c r="W150" s="813"/>
      <c r="X150" s="774"/>
      <c r="Y150" s="771"/>
      <c r="Z150" s="775"/>
    </row>
    <row r="151" spans="1:26" ht="16.5">
      <c r="A151" s="767">
        <v>146</v>
      </c>
      <c r="B151" s="3292"/>
      <c r="C151" s="3260"/>
      <c r="D151" s="814" t="s">
        <v>3262</v>
      </c>
      <c r="E151" s="779"/>
      <c r="F151" s="779"/>
      <c r="G151" s="779"/>
      <c r="H151" s="779"/>
      <c r="I151" s="779"/>
      <c r="J151" s="779"/>
      <c r="K151" s="779"/>
      <c r="L151" s="779"/>
      <c r="M151" s="779"/>
      <c r="N151" s="771">
        <f>SUM(N145:N150)</f>
        <v>0</v>
      </c>
      <c r="O151" s="771">
        <f>SUM(O145:O150)</f>
        <v>0</v>
      </c>
      <c r="P151" s="771">
        <f>SUM(P145:P150)</f>
        <v>0</v>
      </c>
      <c r="Q151" s="779"/>
      <c r="R151" s="771">
        <f>SUM(R145:R150)</f>
        <v>0</v>
      </c>
      <c r="S151" s="779"/>
      <c r="T151" s="813"/>
      <c r="U151" s="779"/>
      <c r="V151" s="779"/>
      <c r="W151" s="813"/>
      <c r="X151" s="781"/>
      <c r="Y151" s="779"/>
      <c r="Z151" s="945"/>
    </row>
    <row r="152" spans="1:26" ht="17.649999999999999" customHeight="1">
      <c r="A152" s="767">
        <v>147</v>
      </c>
      <c r="B152" s="3292"/>
      <c r="C152" s="3260"/>
      <c r="D152" s="3251" t="s">
        <v>3259</v>
      </c>
      <c r="E152" s="769"/>
      <c r="F152" s="769"/>
      <c r="G152" s="770"/>
      <c r="H152" s="770"/>
      <c r="I152" s="770"/>
      <c r="J152" s="770"/>
      <c r="K152" s="771"/>
      <c r="L152" s="771"/>
      <c r="M152" s="771"/>
      <c r="N152" s="771"/>
      <c r="O152" s="771"/>
      <c r="P152" s="773"/>
      <c r="Q152" s="773"/>
      <c r="R152" s="771"/>
      <c r="S152" s="779"/>
      <c r="T152" s="813"/>
      <c r="U152" s="779"/>
      <c r="V152" s="779"/>
      <c r="W152" s="813"/>
      <c r="X152" s="774"/>
      <c r="Y152" s="771"/>
      <c r="Z152" s="775"/>
    </row>
    <row r="153" spans="1:26" ht="16.5">
      <c r="A153" s="767">
        <v>148</v>
      </c>
      <c r="B153" s="3292"/>
      <c r="C153" s="3260"/>
      <c r="D153" s="3251"/>
      <c r="E153" s="769"/>
      <c r="F153" s="769"/>
      <c r="G153" s="770"/>
      <c r="H153" s="770"/>
      <c r="I153" s="770"/>
      <c r="J153" s="770"/>
      <c r="K153" s="771"/>
      <c r="L153" s="771"/>
      <c r="M153" s="771"/>
      <c r="N153" s="771"/>
      <c r="O153" s="771"/>
      <c r="P153" s="773"/>
      <c r="Q153" s="773"/>
      <c r="R153" s="771"/>
      <c r="S153" s="779"/>
      <c r="T153" s="813"/>
      <c r="U153" s="779"/>
      <c r="V153" s="779"/>
      <c r="W153" s="813"/>
      <c r="X153" s="774"/>
      <c r="Y153" s="771"/>
      <c r="Z153" s="775"/>
    </row>
    <row r="154" spans="1:26" ht="16.5">
      <c r="A154" s="767">
        <v>149</v>
      </c>
      <c r="B154" s="3292"/>
      <c r="C154" s="3260"/>
      <c r="D154" s="3251"/>
      <c r="E154" s="769"/>
      <c r="F154" s="769"/>
      <c r="G154" s="770"/>
      <c r="H154" s="770"/>
      <c r="I154" s="770"/>
      <c r="J154" s="770"/>
      <c r="K154" s="771"/>
      <c r="L154" s="771"/>
      <c r="M154" s="771"/>
      <c r="N154" s="771"/>
      <c r="O154" s="771"/>
      <c r="P154" s="773"/>
      <c r="Q154" s="773"/>
      <c r="R154" s="771"/>
      <c r="S154" s="779"/>
      <c r="T154" s="813"/>
      <c r="U154" s="779"/>
      <c r="V154" s="779"/>
      <c r="W154" s="813"/>
      <c r="X154" s="774"/>
      <c r="Y154" s="771"/>
      <c r="Z154" s="775"/>
    </row>
    <row r="155" spans="1:26" ht="16.5">
      <c r="A155" s="767">
        <v>150</v>
      </c>
      <c r="B155" s="3292"/>
      <c r="C155" s="3260"/>
      <c r="D155" s="3251"/>
      <c r="E155" s="769"/>
      <c r="F155" s="769"/>
      <c r="G155" s="770"/>
      <c r="H155" s="770"/>
      <c r="I155" s="770"/>
      <c r="J155" s="770"/>
      <c r="K155" s="771"/>
      <c r="L155" s="771"/>
      <c r="M155" s="771"/>
      <c r="N155" s="771"/>
      <c r="O155" s="771"/>
      <c r="P155" s="773"/>
      <c r="Q155" s="773"/>
      <c r="R155" s="771"/>
      <c r="S155" s="779"/>
      <c r="T155" s="813"/>
      <c r="U155" s="779"/>
      <c r="V155" s="779"/>
      <c r="W155" s="813"/>
      <c r="X155" s="774"/>
      <c r="Y155" s="771"/>
      <c r="Z155" s="775"/>
    </row>
    <row r="156" spans="1:26" ht="16.5">
      <c r="A156" s="767">
        <v>151</v>
      </c>
      <c r="B156" s="3292"/>
      <c r="C156" s="3260"/>
      <c r="D156" s="3251"/>
      <c r="E156" s="769"/>
      <c r="F156" s="769"/>
      <c r="G156" s="770"/>
      <c r="H156" s="770"/>
      <c r="I156" s="770"/>
      <c r="J156" s="770"/>
      <c r="K156" s="771"/>
      <c r="L156" s="771"/>
      <c r="M156" s="771"/>
      <c r="N156" s="771"/>
      <c r="O156" s="771"/>
      <c r="P156" s="773"/>
      <c r="Q156" s="773"/>
      <c r="R156" s="771"/>
      <c r="S156" s="779"/>
      <c r="T156" s="813"/>
      <c r="U156" s="779"/>
      <c r="V156" s="779"/>
      <c r="W156" s="813"/>
      <c r="X156" s="774"/>
      <c r="Y156" s="771"/>
      <c r="Z156" s="775"/>
    </row>
    <row r="157" spans="1:26" ht="16.5">
      <c r="A157" s="767">
        <v>152</v>
      </c>
      <c r="B157" s="3292"/>
      <c r="C157" s="3260"/>
      <c r="D157" s="3251"/>
      <c r="E157" s="769"/>
      <c r="F157" s="769"/>
      <c r="G157" s="770"/>
      <c r="H157" s="770"/>
      <c r="I157" s="770"/>
      <c r="J157" s="770"/>
      <c r="K157" s="771"/>
      <c r="L157" s="771"/>
      <c r="M157" s="771"/>
      <c r="N157" s="771"/>
      <c r="O157" s="771"/>
      <c r="P157" s="773"/>
      <c r="Q157" s="773"/>
      <c r="R157" s="771"/>
      <c r="S157" s="779"/>
      <c r="T157" s="813"/>
      <c r="U157" s="779"/>
      <c r="V157" s="779"/>
      <c r="W157" s="813"/>
      <c r="X157" s="774"/>
      <c r="Y157" s="771"/>
      <c r="Z157" s="775"/>
    </row>
    <row r="158" spans="1:26" ht="16.5">
      <c r="A158" s="767">
        <v>153</v>
      </c>
      <c r="B158" s="3292"/>
      <c r="C158" s="3260"/>
      <c r="D158" s="808" t="s">
        <v>3246</v>
      </c>
      <c r="E158" s="779"/>
      <c r="F158" s="779"/>
      <c r="G158" s="779"/>
      <c r="H158" s="779"/>
      <c r="I158" s="779"/>
      <c r="J158" s="779"/>
      <c r="K158" s="779"/>
      <c r="L158" s="779"/>
      <c r="M158" s="779"/>
      <c r="N158" s="771">
        <f>SUM(N152:N157)</f>
        <v>0</v>
      </c>
      <c r="O158" s="771">
        <f>SUM(O152:O157)</f>
        <v>0</v>
      </c>
      <c r="P158" s="771">
        <f>SUM(P152:P157)</f>
        <v>0</v>
      </c>
      <c r="Q158" s="779"/>
      <c r="R158" s="771">
        <f>SUM(R152:R157)</f>
        <v>0</v>
      </c>
      <c r="S158" s="779"/>
      <c r="T158" s="813"/>
      <c r="U158" s="779"/>
      <c r="V158" s="779"/>
      <c r="W158" s="813"/>
      <c r="X158" s="781"/>
      <c r="Y158" s="779"/>
      <c r="Z158" s="945"/>
    </row>
    <row r="159" spans="1:26" ht="16.5" customHeight="1">
      <c r="A159" s="767">
        <v>154</v>
      </c>
      <c r="B159" s="3292"/>
      <c r="C159" s="3260"/>
      <c r="D159" s="3251" t="s">
        <v>3260</v>
      </c>
      <c r="E159" s="769"/>
      <c r="F159" s="769"/>
      <c r="G159" s="770"/>
      <c r="H159" s="770"/>
      <c r="I159" s="770"/>
      <c r="J159" s="770"/>
      <c r="K159" s="771"/>
      <c r="L159" s="771"/>
      <c r="M159" s="771"/>
      <c r="N159" s="771"/>
      <c r="O159" s="771"/>
      <c r="P159" s="773"/>
      <c r="Q159" s="773"/>
      <c r="R159" s="771"/>
      <c r="S159" s="779"/>
      <c r="T159" s="813"/>
      <c r="U159" s="779"/>
      <c r="V159" s="779"/>
      <c r="W159" s="813"/>
      <c r="X159" s="774"/>
      <c r="Y159" s="771"/>
      <c r="Z159" s="775"/>
    </row>
    <row r="160" spans="1:26" ht="15.75" customHeight="1">
      <c r="A160" s="767">
        <v>155</v>
      </c>
      <c r="B160" s="3292"/>
      <c r="C160" s="3260"/>
      <c r="D160" s="3251"/>
      <c r="E160" s="769"/>
      <c r="F160" s="769"/>
      <c r="G160" s="770"/>
      <c r="H160" s="770"/>
      <c r="I160" s="770"/>
      <c r="J160" s="770"/>
      <c r="K160" s="771"/>
      <c r="L160" s="771"/>
      <c r="M160" s="771"/>
      <c r="N160" s="771"/>
      <c r="O160" s="771"/>
      <c r="P160" s="773"/>
      <c r="Q160" s="771"/>
      <c r="R160" s="771"/>
      <c r="S160" s="779"/>
      <c r="T160" s="780"/>
      <c r="U160" s="779"/>
      <c r="V160" s="779"/>
      <c r="W160" s="780"/>
      <c r="X160" s="774"/>
      <c r="Y160" s="771"/>
      <c r="Z160" s="775"/>
    </row>
    <row r="161" spans="1:26" ht="15.75" customHeight="1">
      <c r="A161" s="767">
        <v>156</v>
      </c>
      <c r="B161" s="3292"/>
      <c r="C161" s="3260"/>
      <c r="D161" s="3251"/>
      <c r="E161" s="769"/>
      <c r="F161" s="769"/>
      <c r="G161" s="770"/>
      <c r="H161" s="770"/>
      <c r="I161" s="770"/>
      <c r="J161" s="770"/>
      <c r="K161" s="771"/>
      <c r="L161" s="771"/>
      <c r="M161" s="771"/>
      <c r="N161" s="771"/>
      <c r="O161" s="771"/>
      <c r="P161" s="773"/>
      <c r="Q161" s="771"/>
      <c r="R161" s="771"/>
      <c r="S161" s="779"/>
      <c r="T161" s="780"/>
      <c r="U161" s="779"/>
      <c r="V161" s="779"/>
      <c r="W161" s="780"/>
      <c r="X161" s="774"/>
      <c r="Y161" s="771"/>
      <c r="Z161" s="775"/>
    </row>
    <row r="162" spans="1:26" ht="16.5" customHeight="1">
      <c r="A162" s="767">
        <v>157</v>
      </c>
      <c r="B162" s="3292"/>
      <c r="C162" s="3260"/>
      <c r="D162" s="3251"/>
      <c r="E162" s="769"/>
      <c r="F162" s="769"/>
      <c r="G162" s="770"/>
      <c r="H162" s="770"/>
      <c r="I162" s="770"/>
      <c r="J162" s="770"/>
      <c r="K162" s="771"/>
      <c r="L162" s="771"/>
      <c r="M162" s="771"/>
      <c r="N162" s="771"/>
      <c r="O162" s="771"/>
      <c r="P162" s="773"/>
      <c r="Q162" s="771"/>
      <c r="R162" s="771"/>
      <c r="S162" s="779"/>
      <c r="T162" s="780"/>
      <c r="U162" s="779"/>
      <c r="V162" s="779"/>
      <c r="W162" s="780"/>
      <c r="X162" s="774"/>
      <c r="Y162" s="771"/>
      <c r="Z162" s="775"/>
    </row>
    <row r="163" spans="1:26" ht="16.5">
      <c r="A163" s="767">
        <v>158</v>
      </c>
      <c r="B163" s="3292"/>
      <c r="C163" s="3260"/>
      <c r="D163" s="3251"/>
      <c r="E163" s="769"/>
      <c r="F163" s="769"/>
      <c r="G163" s="770"/>
      <c r="H163" s="770"/>
      <c r="I163" s="770"/>
      <c r="J163" s="770"/>
      <c r="K163" s="771"/>
      <c r="L163" s="771"/>
      <c r="M163" s="771"/>
      <c r="N163" s="771"/>
      <c r="O163" s="771"/>
      <c r="P163" s="773"/>
      <c r="Q163" s="771"/>
      <c r="R163" s="771"/>
      <c r="S163" s="779"/>
      <c r="T163" s="780"/>
      <c r="U163" s="779"/>
      <c r="V163" s="779"/>
      <c r="W163" s="780"/>
      <c r="X163" s="774"/>
      <c r="Y163" s="771"/>
      <c r="Z163" s="775"/>
    </row>
    <row r="164" spans="1:26" ht="16.5">
      <c r="A164" s="767">
        <v>159</v>
      </c>
      <c r="B164" s="3292"/>
      <c r="C164" s="3260"/>
      <c r="D164" s="3251"/>
      <c r="E164" s="769"/>
      <c r="F164" s="769"/>
      <c r="G164" s="770"/>
      <c r="H164" s="770"/>
      <c r="I164" s="770"/>
      <c r="J164" s="770"/>
      <c r="K164" s="771"/>
      <c r="L164" s="771"/>
      <c r="M164" s="771"/>
      <c r="N164" s="771"/>
      <c r="O164" s="771"/>
      <c r="P164" s="773"/>
      <c r="Q164" s="771"/>
      <c r="R164" s="771"/>
      <c r="S164" s="779"/>
      <c r="T164" s="780"/>
      <c r="U164" s="779"/>
      <c r="V164" s="779"/>
      <c r="W164" s="780"/>
      <c r="X164" s="774"/>
      <c r="Y164" s="771"/>
      <c r="Z164" s="775"/>
    </row>
    <row r="165" spans="1:26" ht="17.25" thickBot="1">
      <c r="A165" s="767">
        <v>160</v>
      </c>
      <c r="B165" s="3292"/>
      <c r="C165" s="3261"/>
      <c r="D165" s="884" t="s">
        <v>3246</v>
      </c>
      <c r="E165" s="786"/>
      <c r="F165" s="786"/>
      <c r="G165" s="786"/>
      <c r="H165" s="786"/>
      <c r="I165" s="786"/>
      <c r="J165" s="786"/>
      <c r="K165" s="786"/>
      <c r="L165" s="786"/>
      <c r="M165" s="786"/>
      <c r="N165" s="785">
        <f>SUM(N159:N164)</f>
        <v>0</v>
      </c>
      <c r="O165" s="785">
        <f>SUM(O159:O164)</f>
        <v>0</v>
      </c>
      <c r="P165" s="785">
        <f>SUM(P159:P164)</f>
        <v>0</v>
      </c>
      <c r="Q165" s="786"/>
      <c r="R165" s="785">
        <f>SUM(R159:R164)</f>
        <v>0</v>
      </c>
      <c r="S165" s="786"/>
      <c r="T165" s="811"/>
      <c r="U165" s="786"/>
      <c r="V165" s="786"/>
      <c r="W165" s="811"/>
      <c r="X165" s="809"/>
      <c r="Y165" s="786"/>
      <c r="Z165" s="946"/>
    </row>
    <row r="166" spans="1:26" ht="16.5" customHeight="1">
      <c r="A166" s="767">
        <v>161</v>
      </c>
      <c r="B166" s="3292"/>
      <c r="C166" s="3253" t="s">
        <v>3254</v>
      </c>
      <c r="D166" s="3249" t="s">
        <v>3263</v>
      </c>
      <c r="E166" s="760"/>
      <c r="F166" s="760"/>
      <c r="G166" s="761"/>
      <c r="H166" s="761"/>
      <c r="I166" s="761"/>
      <c r="J166" s="761"/>
      <c r="K166" s="762"/>
      <c r="L166" s="762"/>
      <c r="M166" s="762"/>
      <c r="N166" s="762"/>
      <c r="O166" s="762"/>
      <c r="P166" s="764"/>
      <c r="Q166" s="762"/>
      <c r="R166" s="762"/>
      <c r="S166" s="806"/>
      <c r="T166" s="807"/>
      <c r="U166" s="806"/>
      <c r="V166" s="806"/>
      <c r="W166" s="807"/>
      <c r="X166" s="765"/>
      <c r="Y166" s="762"/>
      <c r="Z166" s="766"/>
    </row>
    <row r="167" spans="1:26" ht="16.5">
      <c r="A167" s="767">
        <v>162</v>
      </c>
      <c r="B167" s="3292"/>
      <c r="C167" s="3262"/>
      <c r="D167" s="3277"/>
      <c r="E167" s="769"/>
      <c r="F167" s="769"/>
      <c r="G167" s="770"/>
      <c r="H167" s="770"/>
      <c r="I167" s="770"/>
      <c r="J167" s="770"/>
      <c r="K167" s="771"/>
      <c r="L167" s="771"/>
      <c r="M167" s="771"/>
      <c r="N167" s="771"/>
      <c r="O167" s="771"/>
      <c r="P167" s="773"/>
      <c r="Q167" s="771"/>
      <c r="R167" s="771"/>
      <c r="S167" s="813"/>
      <c r="T167" s="780"/>
      <c r="U167" s="813"/>
      <c r="V167" s="813"/>
      <c r="W167" s="780"/>
      <c r="X167" s="774"/>
      <c r="Y167" s="771"/>
      <c r="Z167" s="775"/>
    </row>
    <row r="168" spans="1:26" ht="16.5">
      <c r="A168" s="767">
        <v>163</v>
      </c>
      <c r="B168" s="3292"/>
      <c r="C168" s="3262"/>
      <c r="D168" s="3277"/>
      <c r="E168" s="769"/>
      <c r="F168" s="769"/>
      <c r="G168" s="770"/>
      <c r="H168" s="770"/>
      <c r="I168" s="770"/>
      <c r="J168" s="770"/>
      <c r="K168" s="771"/>
      <c r="L168" s="771"/>
      <c r="M168" s="771"/>
      <c r="N168" s="771"/>
      <c r="O168" s="771"/>
      <c r="P168" s="773"/>
      <c r="Q168" s="771"/>
      <c r="R168" s="771"/>
      <c r="S168" s="813"/>
      <c r="T168" s="780"/>
      <c r="U168" s="813"/>
      <c r="V168" s="813"/>
      <c r="W168" s="780"/>
      <c r="X168" s="774"/>
      <c r="Y168" s="771"/>
      <c r="Z168" s="775"/>
    </row>
    <row r="169" spans="1:26" ht="16.5">
      <c r="A169" s="767">
        <v>164</v>
      </c>
      <c r="B169" s="3292"/>
      <c r="C169" s="3262"/>
      <c r="D169" s="3277"/>
      <c r="E169" s="769"/>
      <c r="F169" s="769"/>
      <c r="G169" s="770"/>
      <c r="H169" s="770"/>
      <c r="I169" s="770"/>
      <c r="J169" s="770"/>
      <c r="K169" s="771"/>
      <c r="L169" s="771"/>
      <c r="M169" s="771"/>
      <c r="N169" s="771"/>
      <c r="O169" s="771"/>
      <c r="P169" s="773"/>
      <c r="Q169" s="771"/>
      <c r="R169" s="771"/>
      <c r="S169" s="813"/>
      <c r="T169" s="780"/>
      <c r="U169" s="813"/>
      <c r="V169" s="813"/>
      <c r="W169" s="780"/>
      <c r="X169" s="774"/>
      <c r="Y169" s="771"/>
      <c r="Z169" s="775"/>
    </row>
    <row r="170" spans="1:26" ht="16.5">
      <c r="A170" s="767">
        <v>165</v>
      </c>
      <c r="B170" s="3292"/>
      <c r="C170" s="3262"/>
      <c r="D170" s="3277"/>
      <c r="E170" s="769"/>
      <c r="F170" s="769"/>
      <c r="G170" s="770"/>
      <c r="H170" s="770"/>
      <c r="I170" s="770"/>
      <c r="J170" s="770"/>
      <c r="K170" s="771"/>
      <c r="L170" s="771"/>
      <c r="M170" s="771"/>
      <c r="N170" s="771"/>
      <c r="O170" s="771"/>
      <c r="P170" s="773"/>
      <c r="Q170" s="771"/>
      <c r="R170" s="771"/>
      <c r="S170" s="813"/>
      <c r="T170" s="780"/>
      <c r="U170" s="813"/>
      <c r="V170" s="813"/>
      <c r="W170" s="780"/>
      <c r="X170" s="774"/>
      <c r="Y170" s="771"/>
      <c r="Z170" s="775"/>
    </row>
    <row r="171" spans="1:26" ht="16.5">
      <c r="A171" s="767">
        <v>166</v>
      </c>
      <c r="B171" s="3292"/>
      <c r="C171" s="3262"/>
      <c r="D171" s="3277"/>
      <c r="E171" s="769"/>
      <c r="F171" s="769"/>
      <c r="G171" s="770"/>
      <c r="H171" s="770"/>
      <c r="I171" s="770"/>
      <c r="J171" s="770"/>
      <c r="K171" s="771"/>
      <c r="L171" s="771"/>
      <c r="M171" s="771"/>
      <c r="N171" s="771"/>
      <c r="O171" s="771"/>
      <c r="P171" s="773"/>
      <c r="Q171" s="771"/>
      <c r="R171" s="771"/>
      <c r="S171" s="813"/>
      <c r="T171" s="780"/>
      <c r="U171" s="813"/>
      <c r="V171" s="813"/>
      <c r="W171" s="780"/>
      <c r="X171" s="774"/>
      <c r="Y171" s="771"/>
      <c r="Z171" s="775"/>
    </row>
    <row r="172" spans="1:26" ht="16.5">
      <c r="A172" s="767">
        <v>167</v>
      </c>
      <c r="B172" s="3292"/>
      <c r="C172" s="3262"/>
      <c r="D172" s="756" t="s">
        <v>3262</v>
      </c>
      <c r="E172" s="779"/>
      <c r="F172" s="779"/>
      <c r="G172" s="779"/>
      <c r="H172" s="779"/>
      <c r="I172" s="779"/>
      <c r="J172" s="779"/>
      <c r="K172" s="779"/>
      <c r="L172" s="779"/>
      <c r="M172" s="779"/>
      <c r="N172" s="771">
        <f>SUM(N166:N171)</f>
        <v>0</v>
      </c>
      <c r="O172" s="771">
        <f>SUM(O166:O171)</f>
        <v>0</v>
      </c>
      <c r="P172" s="771">
        <f>SUM(P166:P171)</f>
        <v>0</v>
      </c>
      <c r="Q172" s="779"/>
      <c r="R172" s="771">
        <f>SUM(R166:R171)</f>
        <v>0</v>
      </c>
      <c r="S172" s="813"/>
      <c r="T172" s="780"/>
      <c r="U172" s="813"/>
      <c r="V172" s="813"/>
      <c r="W172" s="780"/>
      <c r="X172" s="781"/>
      <c r="Y172" s="779"/>
      <c r="Z172" s="945"/>
    </row>
    <row r="173" spans="1:26" ht="16.5" customHeight="1">
      <c r="A173" s="767">
        <v>168</v>
      </c>
      <c r="B173" s="3292"/>
      <c r="C173" s="3262"/>
      <c r="D173" s="3251" t="s">
        <v>3259</v>
      </c>
      <c r="E173" s="769"/>
      <c r="F173" s="769"/>
      <c r="G173" s="770"/>
      <c r="H173" s="770"/>
      <c r="I173" s="770"/>
      <c r="J173" s="770"/>
      <c r="K173" s="771"/>
      <c r="L173" s="771"/>
      <c r="M173" s="771"/>
      <c r="N173" s="771"/>
      <c r="O173" s="771"/>
      <c r="P173" s="773"/>
      <c r="Q173" s="771"/>
      <c r="R173" s="771"/>
      <c r="S173" s="813"/>
      <c r="T173" s="780"/>
      <c r="U173" s="813"/>
      <c r="V173" s="813"/>
      <c r="W173" s="780"/>
      <c r="X173" s="774"/>
      <c r="Y173" s="771"/>
      <c r="Z173" s="775"/>
    </row>
    <row r="174" spans="1:26" ht="16.5">
      <c r="A174" s="767">
        <v>169</v>
      </c>
      <c r="B174" s="3292"/>
      <c r="C174" s="3262"/>
      <c r="D174" s="3251"/>
      <c r="E174" s="769"/>
      <c r="F174" s="769"/>
      <c r="G174" s="770"/>
      <c r="H174" s="770"/>
      <c r="I174" s="770"/>
      <c r="J174" s="770"/>
      <c r="K174" s="771"/>
      <c r="L174" s="771"/>
      <c r="M174" s="771"/>
      <c r="N174" s="771"/>
      <c r="O174" s="771"/>
      <c r="P174" s="773"/>
      <c r="Q174" s="771"/>
      <c r="R174" s="771"/>
      <c r="S174" s="813"/>
      <c r="T174" s="780"/>
      <c r="U174" s="813"/>
      <c r="V174" s="813"/>
      <c r="W174" s="780"/>
      <c r="X174" s="774"/>
      <c r="Y174" s="771"/>
      <c r="Z174" s="775"/>
    </row>
    <row r="175" spans="1:26" ht="16.5">
      <c r="A175" s="767">
        <v>170</v>
      </c>
      <c r="B175" s="3292"/>
      <c r="C175" s="3262"/>
      <c r="D175" s="3251"/>
      <c r="E175" s="769"/>
      <c r="F175" s="769"/>
      <c r="G175" s="770"/>
      <c r="H175" s="770"/>
      <c r="I175" s="770"/>
      <c r="J175" s="770"/>
      <c r="K175" s="771"/>
      <c r="L175" s="771"/>
      <c r="M175" s="771"/>
      <c r="N175" s="771"/>
      <c r="O175" s="771"/>
      <c r="P175" s="773"/>
      <c r="Q175" s="771"/>
      <c r="R175" s="771"/>
      <c r="S175" s="813"/>
      <c r="T175" s="780"/>
      <c r="U175" s="813"/>
      <c r="V175" s="813"/>
      <c r="W175" s="780"/>
      <c r="X175" s="774"/>
      <c r="Y175" s="771"/>
      <c r="Z175" s="775"/>
    </row>
    <row r="176" spans="1:26" ht="16.5">
      <c r="A176" s="767">
        <v>171</v>
      </c>
      <c r="B176" s="3292"/>
      <c r="C176" s="3262"/>
      <c r="D176" s="3251"/>
      <c r="E176" s="769"/>
      <c r="F176" s="769"/>
      <c r="G176" s="770"/>
      <c r="H176" s="770"/>
      <c r="I176" s="770"/>
      <c r="J176" s="770"/>
      <c r="K176" s="771"/>
      <c r="L176" s="771"/>
      <c r="M176" s="771"/>
      <c r="N176" s="771"/>
      <c r="O176" s="771"/>
      <c r="P176" s="773"/>
      <c r="Q176" s="771"/>
      <c r="R176" s="771"/>
      <c r="S176" s="813"/>
      <c r="T176" s="780"/>
      <c r="U176" s="813"/>
      <c r="V176" s="813"/>
      <c r="W176" s="780"/>
      <c r="X176" s="774"/>
      <c r="Y176" s="771"/>
      <c r="Z176" s="775"/>
    </row>
    <row r="177" spans="1:26" ht="16.5">
      <c r="A177" s="767">
        <v>172</v>
      </c>
      <c r="B177" s="3292"/>
      <c r="C177" s="3262"/>
      <c r="D177" s="3251"/>
      <c r="E177" s="769"/>
      <c r="F177" s="769"/>
      <c r="G177" s="770"/>
      <c r="H177" s="770"/>
      <c r="I177" s="770"/>
      <c r="J177" s="770"/>
      <c r="K177" s="771"/>
      <c r="L177" s="771"/>
      <c r="M177" s="771"/>
      <c r="N177" s="771"/>
      <c r="O177" s="771"/>
      <c r="P177" s="773"/>
      <c r="Q177" s="771"/>
      <c r="R177" s="771"/>
      <c r="S177" s="813"/>
      <c r="T177" s="780"/>
      <c r="U177" s="813"/>
      <c r="V177" s="813"/>
      <c r="W177" s="780"/>
      <c r="X177" s="774"/>
      <c r="Y177" s="771"/>
      <c r="Z177" s="775"/>
    </row>
    <row r="178" spans="1:26" ht="16.5">
      <c r="A178" s="767">
        <v>173</v>
      </c>
      <c r="B178" s="3292"/>
      <c r="C178" s="3262"/>
      <c r="D178" s="3251"/>
      <c r="E178" s="769"/>
      <c r="F178" s="769"/>
      <c r="G178" s="770"/>
      <c r="H178" s="770"/>
      <c r="I178" s="770"/>
      <c r="J178" s="770"/>
      <c r="K178" s="771"/>
      <c r="L178" s="771"/>
      <c r="M178" s="771"/>
      <c r="N178" s="771"/>
      <c r="O178" s="771"/>
      <c r="P178" s="773"/>
      <c r="Q178" s="771"/>
      <c r="R178" s="771"/>
      <c r="S178" s="813"/>
      <c r="T178" s="780"/>
      <c r="U178" s="813"/>
      <c r="V178" s="813"/>
      <c r="W178" s="780"/>
      <c r="X178" s="774"/>
      <c r="Y178" s="771"/>
      <c r="Z178" s="775"/>
    </row>
    <row r="179" spans="1:26" ht="16.5">
      <c r="A179" s="767">
        <v>174</v>
      </c>
      <c r="B179" s="3292"/>
      <c r="C179" s="3262"/>
      <c r="D179" s="808" t="s">
        <v>3246</v>
      </c>
      <c r="E179" s="779"/>
      <c r="F179" s="779"/>
      <c r="G179" s="779"/>
      <c r="H179" s="779"/>
      <c r="I179" s="779"/>
      <c r="J179" s="779"/>
      <c r="K179" s="779"/>
      <c r="L179" s="779"/>
      <c r="M179" s="779"/>
      <c r="N179" s="771">
        <f>SUM(N173:N178)</f>
        <v>0</v>
      </c>
      <c r="O179" s="771">
        <f>SUM(O173:O178)</f>
        <v>0</v>
      </c>
      <c r="P179" s="771">
        <f>SUM(P173:P178)</f>
        <v>0</v>
      </c>
      <c r="Q179" s="779"/>
      <c r="R179" s="771">
        <f>SUM(R173:R178)</f>
        <v>0</v>
      </c>
      <c r="S179" s="813"/>
      <c r="T179" s="780"/>
      <c r="U179" s="813"/>
      <c r="V179" s="813"/>
      <c r="W179" s="780"/>
      <c r="X179" s="781"/>
      <c r="Y179" s="779"/>
      <c r="Z179" s="945"/>
    </row>
    <row r="180" spans="1:26" ht="16.5" customHeight="1">
      <c r="A180" s="767">
        <v>175</v>
      </c>
      <c r="B180" s="3292"/>
      <c r="C180" s="3262"/>
      <c r="D180" s="3251" t="s">
        <v>3260</v>
      </c>
      <c r="E180" s="769"/>
      <c r="F180" s="769"/>
      <c r="G180" s="770"/>
      <c r="H180" s="770"/>
      <c r="I180" s="770"/>
      <c r="J180" s="770"/>
      <c r="K180" s="771"/>
      <c r="L180" s="771"/>
      <c r="M180" s="771"/>
      <c r="N180" s="771"/>
      <c r="O180" s="771"/>
      <c r="P180" s="773"/>
      <c r="Q180" s="771"/>
      <c r="R180" s="771"/>
      <c r="S180" s="813"/>
      <c r="T180" s="780"/>
      <c r="U180" s="813"/>
      <c r="V180" s="813"/>
      <c r="W180" s="780"/>
      <c r="X180" s="774"/>
      <c r="Y180" s="771"/>
      <c r="Z180" s="775"/>
    </row>
    <row r="181" spans="1:26" ht="16.5">
      <c r="A181" s="767">
        <v>176</v>
      </c>
      <c r="B181" s="3292"/>
      <c r="C181" s="3262"/>
      <c r="D181" s="3251"/>
      <c r="E181" s="769"/>
      <c r="F181" s="769"/>
      <c r="G181" s="770"/>
      <c r="H181" s="770"/>
      <c r="I181" s="770"/>
      <c r="J181" s="770"/>
      <c r="K181" s="771"/>
      <c r="L181" s="771"/>
      <c r="M181" s="771"/>
      <c r="N181" s="771"/>
      <c r="O181" s="771"/>
      <c r="P181" s="773"/>
      <c r="Q181" s="771"/>
      <c r="R181" s="771"/>
      <c r="S181" s="813"/>
      <c r="T181" s="780"/>
      <c r="U181" s="813"/>
      <c r="V181" s="813"/>
      <c r="W181" s="780"/>
      <c r="X181" s="774"/>
      <c r="Y181" s="771"/>
      <c r="Z181" s="775"/>
    </row>
    <row r="182" spans="1:26" ht="16.5">
      <c r="A182" s="767">
        <v>177</v>
      </c>
      <c r="B182" s="3292"/>
      <c r="C182" s="3262"/>
      <c r="D182" s="3251"/>
      <c r="E182" s="769"/>
      <c r="F182" s="769"/>
      <c r="G182" s="770"/>
      <c r="H182" s="770"/>
      <c r="I182" s="770"/>
      <c r="J182" s="770"/>
      <c r="K182" s="771"/>
      <c r="L182" s="771"/>
      <c r="M182" s="771"/>
      <c r="N182" s="771"/>
      <c r="O182" s="771"/>
      <c r="P182" s="773"/>
      <c r="Q182" s="771"/>
      <c r="R182" s="771"/>
      <c r="S182" s="813"/>
      <c r="T182" s="780"/>
      <c r="U182" s="813"/>
      <c r="V182" s="813"/>
      <c r="W182" s="780"/>
      <c r="X182" s="774"/>
      <c r="Y182" s="771"/>
      <c r="Z182" s="775"/>
    </row>
    <row r="183" spans="1:26" ht="16.5">
      <c r="A183" s="767">
        <v>178</v>
      </c>
      <c r="B183" s="3292"/>
      <c r="C183" s="3262"/>
      <c r="D183" s="3251"/>
      <c r="E183" s="769"/>
      <c r="F183" s="769"/>
      <c r="G183" s="770"/>
      <c r="H183" s="770"/>
      <c r="I183" s="770"/>
      <c r="J183" s="770"/>
      <c r="K183" s="771"/>
      <c r="L183" s="771"/>
      <c r="M183" s="771"/>
      <c r="N183" s="771"/>
      <c r="O183" s="771"/>
      <c r="P183" s="773"/>
      <c r="Q183" s="771"/>
      <c r="R183" s="771"/>
      <c r="S183" s="813"/>
      <c r="T183" s="780"/>
      <c r="U183" s="813"/>
      <c r="V183" s="813"/>
      <c r="W183" s="780"/>
      <c r="X183" s="774"/>
      <c r="Y183" s="771"/>
      <c r="Z183" s="775"/>
    </row>
    <row r="184" spans="1:26" ht="16.5">
      <c r="A184" s="767">
        <v>179</v>
      </c>
      <c r="B184" s="3292"/>
      <c r="C184" s="3262"/>
      <c r="D184" s="3251"/>
      <c r="E184" s="769"/>
      <c r="F184" s="769"/>
      <c r="G184" s="770"/>
      <c r="H184" s="770"/>
      <c r="I184" s="770"/>
      <c r="J184" s="770"/>
      <c r="K184" s="771"/>
      <c r="L184" s="771"/>
      <c r="M184" s="771"/>
      <c r="N184" s="771"/>
      <c r="O184" s="771"/>
      <c r="P184" s="773"/>
      <c r="Q184" s="771"/>
      <c r="R184" s="771"/>
      <c r="S184" s="813"/>
      <c r="T184" s="780"/>
      <c r="U184" s="813"/>
      <c r="V184" s="813"/>
      <c r="W184" s="780"/>
      <c r="X184" s="774"/>
      <c r="Y184" s="771"/>
      <c r="Z184" s="775"/>
    </row>
    <row r="185" spans="1:26" ht="16.5">
      <c r="A185" s="767">
        <v>180</v>
      </c>
      <c r="B185" s="3292"/>
      <c r="C185" s="3262"/>
      <c r="D185" s="3251"/>
      <c r="E185" s="769"/>
      <c r="F185" s="769"/>
      <c r="G185" s="770"/>
      <c r="H185" s="770"/>
      <c r="I185" s="770"/>
      <c r="J185" s="770"/>
      <c r="K185" s="771"/>
      <c r="L185" s="771"/>
      <c r="M185" s="771"/>
      <c r="N185" s="771"/>
      <c r="O185" s="771"/>
      <c r="P185" s="773"/>
      <c r="Q185" s="771"/>
      <c r="R185" s="771"/>
      <c r="S185" s="813"/>
      <c r="T185" s="780"/>
      <c r="U185" s="813"/>
      <c r="V185" s="813"/>
      <c r="W185" s="780"/>
      <c r="X185" s="774"/>
      <c r="Y185" s="771"/>
      <c r="Z185" s="775"/>
    </row>
    <row r="186" spans="1:26" ht="17.25" thickBot="1">
      <c r="A186" s="792">
        <v>181</v>
      </c>
      <c r="B186" s="3293"/>
      <c r="C186" s="3263"/>
      <c r="D186" s="776" t="s">
        <v>3246</v>
      </c>
      <c r="E186" s="795"/>
      <c r="F186" s="795"/>
      <c r="G186" s="795"/>
      <c r="H186" s="795"/>
      <c r="I186" s="795"/>
      <c r="J186" s="795"/>
      <c r="K186" s="795"/>
      <c r="L186" s="795"/>
      <c r="M186" s="795"/>
      <c r="N186" s="796">
        <f>SUM(N180:N185)</f>
        <v>0</v>
      </c>
      <c r="O186" s="796">
        <f>SUM(O180:O185)</f>
        <v>0</v>
      </c>
      <c r="P186" s="796">
        <f>SUM(P180:P185)</f>
        <v>0</v>
      </c>
      <c r="Q186" s="795"/>
      <c r="R186" s="796">
        <f>SUM(R180:R185)</f>
        <v>0</v>
      </c>
      <c r="S186" s="817"/>
      <c r="T186" s="818"/>
      <c r="U186" s="817"/>
      <c r="V186" s="817"/>
      <c r="W186" s="818"/>
      <c r="X186" s="819"/>
      <c r="Y186" s="795"/>
      <c r="Z186" s="965"/>
    </row>
    <row r="187" spans="1:26" ht="17.25" thickBot="1">
      <c r="A187" s="919">
        <v>182</v>
      </c>
      <c r="B187" s="3290" t="s">
        <v>3264</v>
      </c>
      <c r="C187" s="3291"/>
      <c r="D187" s="3291"/>
      <c r="E187" s="799"/>
      <c r="F187" s="799"/>
      <c r="G187" s="800"/>
      <c r="H187" s="800"/>
      <c r="I187" s="800"/>
      <c r="J187" s="800"/>
      <c r="K187" s="801"/>
      <c r="L187" s="801"/>
      <c r="M187" s="801"/>
      <c r="N187" s="820">
        <f>N137+N144+N151+N158+N165+N172+N179+N186</f>
        <v>0</v>
      </c>
      <c r="O187" s="820">
        <f>O137+O144+O151+O158+O165+O172+O179+O186</f>
        <v>0</v>
      </c>
      <c r="P187" s="820">
        <f>P137+P144+P151+P158+P165+P172+P179+P186</f>
        <v>0</v>
      </c>
      <c r="Q187" s="801"/>
      <c r="R187" s="820">
        <f>R137+R144+R151+R158+R165+R172+R179+R186</f>
        <v>0</v>
      </c>
      <c r="S187" s="821"/>
      <c r="T187" s="803"/>
      <c r="U187" s="821"/>
      <c r="V187" s="821"/>
      <c r="W187" s="803"/>
      <c r="X187" s="804"/>
      <c r="Y187" s="801"/>
      <c r="Z187" s="966"/>
    </row>
    <row r="188" spans="1:26" ht="16.5" customHeight="1">
      <c r="A188" s="759">
        <v>183</v>
      </c>
      <c r="B188" s="3285" t="s">
        <v>3265</v>
      </c>
      <c r="C188" s="3253" t="s">
        <v>3258</v>
      </c>
      <c r="D188" s="3297" t="s">
        <v>3259</v>
      </c>
      <c r="E188" s="760"/>
      <c r="F188" s="760"/>
      <c r="G188" s="761"/>
      <c r="H188" s="761"/>
      <c r="I188" s="761"/>
      <c r="J188" s="761"/>
      <c r="K188" s="762"/>
      <c r="L188" s="762"/>
      <c r="M188" s="762"/>
      <c r="N188" s="762"/>
      <c r="O188" s="762"/>
      <c r="P188" s="764"/>
      <c r="Q188" s="762"/>
      <c r="R188" s="762"/>
      <c r="S188" s="806"/>
      <c r="T188" s="807"/>
      <c r="U188" s="806"/>
      <c r="V188" s="806"/>
      <c r="W188" s="807"/>
      <c r="X188" s="765"/>
      <c r="Y188" s="762"/>
      <c r="Z188" s="766"/>
    </row>
    <row r="189" spans="1:26" ht="16.5" customHeight="1">
      <c r="A189" s="767">
        <v>184</v>
      </c>
      <c r="B189" s="3292"/>
      <c r="C189" s="3254"/>
      <c r="D189" s="3266"/>
      <c r="E189" s="769"/>
      <c r="F189" s="769"/>
      <c r="G189" s="770"/>
      <c r="H189" s="770"/>
      <c r="I189" s="770"/>
      <c r="J189" s="770"/>
      <c r="K189" s="771"/>
      <c r="L189" s="771"/>
      <c r="M189" s="771"/>
      <c r="N189" s="771"/>
      <c r="O189" s="771"/>
      <c r="P189" s="773"/>
      <c r="Q189" s="771"/>
      <c r="R189" s="771"/>
      <c r="S189" s="779"/>
      <c r="T189" s="780"/>
      <c r="U189" s="779"/>
      <c r="V189" s="779"/>
      <c r="W189" s="780"/>
      <c r="X189" s="774"/>
      <c r="Y189" s="771"/>
      <c r="Z189" s="775"/>
    </row>
    <row r="190" spans="1:26" ht="16.5" customHeight="1">
      <c r="A190" s="767">
        <v>185</v>
      </c>
      <c r="B190" s="3292"/>
      <c r="C190" s="3254"/>
      <c r="D190" s="3266"/>
      <c r="E190" s="769"/>
      <c r="F190" s="769"/>
      <c r="G190" s="770"/>
      <c r="H190" s="770"/>
      <c r="I190" s="770"/>
      <c r="J190" s="770"/>
      <c r="K190" s="771"/>
      <c r="L190" s="771"/>
      <c r="M190" s="771"/>
      <c r="N190" s="771"/>
      <c r="O190" s="771"/>
      <c r="P190" s="773"/>
      <c r="Q190" s="771"/>
      <c r="R190" s="771"/>
      <c r="S190" s="779"/>
      <c r="T190" s="780"/>
      <c r="U190" s="779"/>
      <c r="V190" s="779"/>
      <c r="W190" s="780"/>
      <c r="X190" s="774"/>
      <c r="Y190" s="771"/>
      <c r="Z190" s="775"/>
    </row>
    <row r="191" spans="1:26" ht="16.5" customHeight="1">
      <c r="A191" s="767">
        <v>186</v>
      </c>
      <c r="B191" s="3292"/>
      <c r="C191" s="3254"/>
      <c r="D191" s="3266"/>
      <c r="E191" s="769"/>
      <c r="F191" s="769"/>
      <c r="G191" s="770"/>
      <c r="H191" s="770"/>
      <c r="I191" s="770"/>
      <c r="J191" s="770"/>
      <c r="K191" s="771"/>
      <c r="L191" s="771"/>
      <c r="M191" s="771"/>
      <c r="N191" s="771"/>
      <c r="O191" s="771"/>
      <c r="P191" s="773"/>
      <c r="Q191" s="771"/>
      <c r="R191" s="771"/>
      <c r="S191" s="779"/>
      <c r="T191" s="780"/>
      <c r="U191" s="779"/>
      <c r="V191" s="779"/>
      <c r="W191" s="780"/>
      <c r="X191" s="774"/>
      <c r="Y191" s="771"/>
      <c r="Z191" s="775"/>
    </row>
    <row r="192" spans="1:26" ht="16.5" customHeight="1">
      <c r="A192" s="767">
        <v>187</v>
      </c>
      <c r="B192" s="3292"/>
      <c r="C192" s="3254"/>
      <c r="D192" s="3266"/>
      <c r="E192" s="769"/>
      <c r="F192" s="769"/>
      <c r="G192" s="770"/>
      <c r="H192" s="770"/>
      <c r="I192" s="770"/>
      <c r="J192" s="770"/>
      <c r="K192" s="771"/>
      <c r="L192" s="771"/>
      <c r="M192" s="771"/>
      <c r="N192" s="771"/>
      <c r="O192" s="771"/>
      <c r="P192" s="773"/>
      <c r="Q192" s="771"/>
      <c r="R192" s="771"/>
      <c r="S192" s="779"/>
      <c r="T192" s="780"/>
      <c r="U192" s="779"/>
      <c r="V192" s="779"/>
      <c r="W192" s="780"/>
      <c r="X192" s="774"/>
      <c r="Y192" s="771"/>
      <c r="Z192" s="775"/>
    </row>
    <row r="193" spans="1:26" ht="16.5" customHeight="1">
      <c r="A193" s="767">
        <v>188</v>
      </c>
      <c r="B193" s="3292"/>
      <c r="C193" s="3254"/>
      <c r="D193" s="3266"/>
      <c r="E193" s="769"/>
      <c r="F193" s="769"/>
      <c r="G193" s="770"/>
      <c r="H193" s="770"/>
      <c r="I193" s="770"/>
      <c r="J193" s="770"/>
      <c r="K193" s="771"/>
      <c r="L193" s="771"/>
      <c r="M193" s="771"/>
      <c r="N193" s="771"/>
      <c r="O193" s="771"/>
      <c r="P193" s="773"/>
      <c r="Q193" s="771"/>
      <c r="R193" s="771"/>
      <c r="S193" s="779"/>
      <c r="T193" s="780"/>
      <c r="U193" s="779"/>
      <c r="V193" s="779"/>
      <c r="W193" s="780"/>
      <c r="X193" s="774"/>
      <c r="Y193" s="771"/>
      <c r="Z193" s="775"/>
    </row>
    <row r="194" spans="1:26" ht="16.5" customHeight="1">
      <c r="A194" s="767">
        <v>189</v>
      </c>
      <c r="B194" s="3292"/>
      <c r="C194" s="3254"/>
      <c r="D194" s="808" t="s">
        <v>3246</v>
      </c>
      <c r="E194" s="779"/>
      <c r="F194" s="779"/>
      <c r="G194" s="779"/>
      <c r="H194" s="779"/>
      <c r="I194" s="779"/>
      <c r="J194" s="779"/>
      <c r="K194" s="779"/>
      <c r="L194" s="779"/>
      <c r="M194" s="779"/>
      <c r="N194" s="771">
        <f>SUM(N188:N193)</f>
        <v>0</v>
      </c>
      <c r="O194" s="771">
        <f>SUM(O188:O193)</f>
        <v>0</v>
      </c>
      <c r="P194" s="771">
        <f>SUM(P188:P193)</f>
        <v>0</v>
      </c>
      <c r="Q194" s="779"/>
      <c r="R194" s="771">
        <f>SUM(R188:R193)</f>
        <v>0</v>
      </c>
      <c r="S194" s="779"/>
      <c r="T194" s="780"/>
      <c r="U194" s="779"/>
      <c r="V194" s="779"/>
      <c r="W194" s="780"/>
      <c r="X194" s="781"/>
      <c r="Y194" s="779"/>
      <c r="Z194" s="945"/>
    </row>
    <row r="195" spans="1:26" ht="16.5" customHeight="1">
      <c r="A195" s="767">
        <v>190</v>
      </c>
      <c r="B195" s="3292"/>
      <c r="C195" s="3254"/>
      <c r="D195" s="3266" t="s">
        <v>3260</v>
      </c>
      <c r="E195" s="769"/>
      <c r="F195" s="769"/>
      <c r="G195" s="770"/>
      <c r="H195" s="770"/>
      <c r="I195" s="770"/>
      <c r="J195" s="770"/>
      <c r="K195" s="771"/>
      <c r="L195" s="771"/>
      <c r="M195" s="771"/>
      <c r="N195" s="771"/>
      <c r="O195" s="771"/>
      <c r="P195" s="773"/>
      <c r="Q195" s="771"/>
      <c r="R195" s="771"/>
      <c r="S195" s="779"/>
      <c r="T195" s="780"/>
      <c r="U195" s="779"/>
      <c r="V195" s="779"/>
      <c r="W195" s="780"/>
      <c r="X195" s="774"/>
      <c r="Y195" s="771"/>
      <c r="Z195" s="775"/>
    </row>
    <row r="196" spans="1:26" ht="16.5" customHeight="1">
      <c r="A196" s="767">
        <v>191</v>
      </c>
      <c r="B196" s="3292"/>
      <c r="C196" s="3254"/>
      <c r="D196" s="3266"/>
      <c r="E196" s="769"/>
      <c r="F196" s="769"/>
      <c r="G196" s="770"/>
      <c r="H196" s="770"/>
      <c r="I196" s="770"/>
      <c r="J196" s="770"/>
      <c r="K196" s="771"/>
      <c r="L196" s="771"/>
      <c r="M196" s="771"/>
      <c r="N196" s="771"/>
      <c r="O196" s="771"/>
      <c r="P196" s="773"/>
      <c r="Q196" s="771"/>
      <c r="R196" s="771"/>
      <c r="S196" s="779"/>
      <c r="T196" s="780"/>
      <c r="U196" s="779"/>
      <c r="V196" s="779"/>
      <c r="W196" s="780"/>
      <c r="X196" s="774"/>
      <c r="Y196" s="771"/>
      <c r="Z196" s="775"/>
    </row>
    <row r="197" spans="1:26" ht="16.5" customHeight="1">
      <c r="A197" s="767">
        <v>192</v>
      </c>
      <c r="B197" s="3292"/>
      <c r="C197" s="3254"/>
      <c r="D197" s="3266"/>
      <c r="E197" s="769"/>
      <c r="F197" s="769"/>
      <c r="G197" s="770"/>
      <c r="H197" s="770"/>
      <c r="I197" s="770"/>
      <c r="J197" s="770"/>
      <c r="K197" s="771"/>
      <c r="L197" s="771"/>
      <c r="M197" s="771"/>
      <c r="N197" s="771"/>
      <c r="O197" s="771"/>
      <c r="P197" s="773"/>
      <c r="Q197" s="771"/>
      <c r="R197" s="771"/>
      <c r="S197" s="779"/>
      <c r="T197" s="780"/>
      <c r="U197" s="779"/>
      <c r="V197" s="779"/>
      <c r="W197" s="780"/>
      <c r="X197" s="774"/>
      <c r="Y197" s="771"/>
      <c r="Z197" s="775"/>
    </row>
    <row r="198" spans="1:26" ht="16.5" customHeight="1">
      <c r="A198" s="767">
        <v>193</v>
      </c>
      <c r="B198" s="3292"/>
      <c r="C198" s="3254"/>
      <c r="D198" s="3266"/>
      <c r="E198" s="769"/>
      <c r="F198" s="769"/>
      <c r="G198" s="770"/>
      <c r="H198" s="770"/>
      <c r="I198" s="770"/>
      <c r="J198" s="770"/>
      <c r="K198" s="771"/>
      <c r="L198" s="771"/>
      <c r="M198" s="771"/>
      <c r="N198" s="771"/>
      <c r="O198" s="771"/>
      <c r="P198" s="773"/>
      <c r="Q198" s="771"/>
      <c r="R198" s="771"/>
      <c r="S198" s="779"/>
      <c r="T198" s="780"/>
      <c r="U198" s="779"/>
      <c r="V198" s="779"/>
      <c r="W198" s="780"/>
      <c r="X198" s="774"/>
      <c r="Y198" s="771"/>
      <c r="Z198" s="775"/>
    </row>
    <row r="199" spans="1:26" ht="16.5">
      <c r="A199" s="767">
        <v>194</v>
      </c>
      <c r="B199" s="3292"/>
      <c r="C199" s="3254"/>
      <c r="D199" s="3266"/>
      <c r="E199" s="769"/>
      <c r="F199" s="769"/>
      <c r="G199" s="770"/>
      <c r="H199" s="770"/>
      <c r="I199" s="770"/>
      <c r="J199" s="770"/>
      <c r="K199" s="771"/>
      <c r="L199" s="771"/>
      <c r="M199" s="771"/>
      <c r="N199" s="771"/>
      <c r="O199" s="771"/>
      <c r="P199" s="773"/>
      <c r="Q199" s="771"/>
      <c r="R199" s="771"/>
      <c r="S199" s="779"/>
      <c r="T199" s="780"/>
      <c r="U199" s="779"/>
      <c r="V199" s="779"/>
      <c r="W199" s="780"/>
      <c r="X199" s="774"/>
      <c r="Y199" s="771"/>
      <c r="Z199" s="775"/>
    </row>
    <row r="200" spans="1:26" ht="16.5">
      <c r="A200" s="767">
        <v>195</v>
      </c>
      <c r="B200" s="3292"/>
      <c r="C200" s="3254"/>
      <c r="D200" s="3266"/>
      <c r="E200" s="769"/>
      <c r="F200" s="769"/>
      <c r="G200" s="770"/>
      <c r="H200" s="770"/>
      <c r="I200" s="770"/>
      <c r="J200" s="770"/>
      <c r="K200" s="771"/>
      <c r="L200" s="771"/>
      <c r="M200" s="771"/>
      <c r="N200" s="771"/>
      <c r="O200" s="771"/>
      <c r="P200" s="773"/>
      <c r="Q200" s="771"/>
      <c r="R200" s="771"/>
      <c r="S200" s="779"/>
      <c r="T200" s="780"/>
      <c r="U200" s="779"/>
      <c r="V200" s="779"/>
      <c r="W200" s="780"/>
      <c r="X200" s="774"/>
      <c r="Y200" s="771"/>
      <c r="Z200" s="775"/>
    </row>
    <row r="201" spans="1:26" ht="17.25" thickBot="1">
      <c r="A201" s="767">
        <v>196</v>
      </c>
      <c r="B201" s="3292"/>
      <c r="C201" s="3255"/>
      <c r="D201" s="884" t="s">
        <v>3246</v>
      </c>
      <c r="E201" s="786"/>
      <c r="F201" s="786"/>
      <c r="G201" s="786"/>
      <c r="H201" s="786"/>
      <c r="I201" s="786"/>
      <c r="J201" s="786"/>
      <c r="K201" s="786"/>
      <c r="L201" s="786"/>
      <c r="M201" s="786"/>
      <c r="N201" s="785">
        <f>SUM(N195:N200)</f>
        <v>0</v>
      </c>
      <c r="O201" s="785">
        <f>SUM(O195:O200)</f>
        <v>0</v>
      </c>
      <c r="P201" s="785">
        <f>SUM(P195:P200)</f>
        <v>0</v>
      </c>
      <c r="Q201" s="786"/>
      <c r="R201" s="785">
        <f>SUM(R195:R200)</f>
        <v>0</v>
      </c>
      <c r="S201" s="786"/>
      <c r="T201" s="811"/>
      <c r="U201" s="786"/>
      <c r="V201" s="786"/>
      <c r="W201" s="811"/>
      <c r="X201" s="809"/>
      <c r="Y201" s="786"/>
      <c r="Z201" s="946"/>
    </row>
    <row r="202" spans="1:26" ht="16.5" customHeight="1">
      <c r="A202" s="767">
        <v>197</v>
      </c>
      <c r="B202" s="3292"/>
      <c r="C202" s="3259" t="s">
        <v>3251</v>
      </c>
      <c r="D202" s="3264" t="s">
        <v>3261</v>
      </c>
      <c r="E202" s="760"/>
      <c r="F202" s="760"/>
      <c r="G202" s="761"/>
      <c r="H202" s="761"/>
      <c r="I202" s="761"/>
      <c r="J202" s="761"/>
      <c r="K202" s="762"/>
      <c r="L202" s="762"/>
      <c r="M202" s="762"/>
      <c r="N202" s="762"/>
      <c r="O202" s="762"/>
      <c r="P202" s="764"/>
      <c r="Q202" s="762"/>
      <c r="R202" s="762"/>
      <c r="S202" s="812"/>
      <c r="T202" s="807"/>
      <c r="U202" s="812"/>
      <c r="V202" s="812"/>
      <c r="W202" s="807"/>
      <c r="X202" s="765"/>
      <c r="Y202" s="762"/>
      <c r="Z202" s="766"/>
    </row>
    <row r="203" spans="1:26" ht="16.5">
      <c r="A203" s="767">
        <v>198</v>
      </c>
      <c r="B203" s="3292"/>
      <c r="C203" s="3260"/>
      <c r="D203" s="3265"/>
      <c r="E203" s="769"/>
      <c r="F203" s="769"/>
      <c r="G203" s="770"/>
      <c r="H203" s="770"/>
      <c r="I203" s="770"/>
      <c r="J203" s="770"/>
      <c r="K203" s="771"/>
      <c r="L203" s="771"/>
      <c r="M203" s="771"/>
      <c r="N203" s="771"/>
      <c r="O203" s="771"/>
      <c r="P203" s="773"/>
      <c r="Q203" s="773"/>
      <c r="R203" s="771"/>
      <c r="S203" s="779"/>
      <c r="T203" s="813"/>
      <c r="U203" s="779"/>
      <c r="V203" s="779"/>
      <c r="W203" s="813"/>
      <c r="X203" s="774"/>
      <c r="Y203" s="771"/>
      <c r="Z203" s="775"/>
    </row>
    <row r="204" spans="1:26" ht="16.5">
      <c r="A204" s="767">
        <v>199</v>
      </c>
      <c r="B204" s="3292"/>
      <c r="C204" s="3260"/>
      <c r="D204" s="3265"/>
      <c r="E204" s="769"/>
      <c r="F204" s="769"/>
      <c r="G204" s="770"/>
      <c r="H204" s="770"/>
      <c r="I204" s="770"/>
      <c r="J204" s="770"/>
      <c r="K204" s="771"/>
      <c r="L204" s="771"/>
      <c r="M204" s="771"/>
      <c r="N204" s="771"/>
      <c r="O204" s="771"/>
      <c r="P204" s="773"/>
      <c r="Q204" s="773"/>
      <c r="R204" s="771"/>
      <c r="S204" s="779"/>
      <c r="T204" s="813"/>
      <c r="U204" s="779"/>
      <c r="V204" s="779"/>
      <c r="W204" s="813"/>
      <c r="X204" s="774"/>
      <c r="Y204" s="771"/>
      <c r="Z204" s="775"/>
    </row>
    <row r="205" spans="1:26" ht="16.5">
      <c r="A205" s="767">
        <v>200</v>
      </c>
      <c r="B205" s="3292"/>
      <c r="C205" s="3260"/>
      <c r="D205" s="3265"/>
      <c r="E205" s="769"/>
      <c r="F205" s="769"/>
      <c r="G205" s="770"/>
      <c r="H205" s="770"/>
      <c r="I205" s="770"/>
      <c r="J205" s="770"/>
      <c r="K205" s="771"/>
      <c r="L205" s="771"/>
      <c r="M205" s="771"/>
      <c r="N205" s="771"/>
      <c r="O205" s="771"/>
      <c r="P205" s="773"/>
      <c r="Q205" s="773"/>
      <c r="R205" s="771"/>
      <c r="S205" s="779"/>
      <c r="T205" s="813"/>
      <c r="U205" s="779"/>
      <c r="V205" s="779"/>
      <c r="W205" s="813"/>
      <c r="X205" s="774"/>
      <c r="Y205" s="771"/>
      <c r="Z205" s="775"/>
    </row>
    <row r="206" spans="1:26" ht="16.5">
      <c r="A206" s="767">
        <v>201</v>
      </c>
      <c r="B206" s="3292"/>
      <c r="C206" s="3260"/>
      <c r="D206" s="3265"/>
      <c r="E206" s="769"/>
      <c r="F206" s="769"/>
      <c r="G206" s="770"/>
      <c r="H206" s="770"/>
      <c r="I206" s="770"/>
      <c r="J206" s="770"/>
      <c r="K206" s="771"/>
      <c r="L206" s="771"/>
      <c r="M206" s="771"/>
      <c r="N206" s="771"/>
      <c r="O206" s="771"/>
      <c r="P206" s="773"/>
      <c r="Q206" s="773"/>
      <c r="R206" s="771"/>
      <c r="S206" s="779"/>
      <c r="T206" s="813"/>
      <c r="U206" s="779"/>
      <c r="V206" s="779"/>
      <c r="W206" s="813"/>
      <c r="X206" s="774"/>
      <c r="Y206" s="771"/>
      <c r="Z206" s="775"/>
    </row>
    <row r="207" spans="1:26" ht="16.5">
      <c r="A207" s="767">
        <v>202</v>
      </c>
      <c r="B207" s="3292"/>
      <c r="C207" s="3260"/>
      <c r="D207" s="3265"/>
      <c r="E207" s="769"/>
      <c r="F207" s="769"/>
      <c r="G207" s="770"/>
      <c r="H207" s="770"/>
      <c r="I207" s="770"/>
      <c r="J207" s="770"/>
      <c r="K207" s="771"/>
      <c r="L207" s="771"/>
      <c r="M207" s="771"/>
      <c r="N207" s="771"/>
      <c r="O207" s="771"/>
      <c r="P207" s="773"/>
      <c r="Q207" s="773"/>
      <c r="R207" s="771"/>
      <c r="S207" s="779"/>
      <c r="T207" s="813"/>
      <c r="U207" s="779"/>
      <c r="V207" s="779"/>
      <c r="W207" s="813"/>
      <c r="X207" s="774"/>
      <c r="Y207" s="771"/>
      <c r="Z207" s="775"/>
    </row>
    <row r="208" spans="1:26" ht="16.5">
      <c r="A208" s="767">
        <v>203</v>
      </c>
      <c r="B208" s="3292"/>
      <c r="C208" s="3260"/>
      <c r="D208" s="814" t="s">
        <v>3262</v>
      </c>
      <c r="E208" s="779"/>
      <c r="F208" s="779"/>
      <c r="G208" s="779"/>
      <c r="H208" s="779"/>
      <c r="I208" s="779"/>
      <c r="J208" s="779"/>
      <c r="K208" s="779"/>
      <c r="L208" s="779"/>
      <c r="M208" s="779"/>
      <c r="N208" s="771">
        <f>SUM(N202:N207)</f>
        <v>0</v>
      </c>
      <c r="O208" s="771">
        <f>SUM(O202:O207)</f>
        <v>0</v>
      </c>
      <c r="P208" s="771">
        <f>SUM(P202:P207)</f>
        <v>0</v>
      </c>
      <c r="Q208" s="779"/>
      <c r="R208" s="771">
        <f>SUM(R202:R207)</f>
        <v>0</v>
      </c>
      <c r="S208" s="779"/>
      <c r="T208" s="813"/>
      <c r="U208" s="779"/>
      <c r="V208" s="779"/>
      <c r="W208" s="813"/>
      <c r="X208" s="781"/>
      <c r="Y208" s="779"/>
      <c r="Z208" s="945"/>
    </row>
    <row r="209" spans="1:26" ht="17.649999999999999" customHeight="1">
      <c r="A209" s="767">
        <v>204</v>
      </c>
      <c r="B209" s="3292"/>
      <c r="C209" s="3260"/>
      <c r="D209" s="3251" t="s">
        <v>3259</v>
      </c>
      <c r="E209" s="769"/>
      <c r="F209" s="769"/>
      <c r="G209" s="770"/>
      <c r="H209" s="770"/>
      <c r="I209" s="770"/>
      <c r="J209" s="770"/>
      <c r="K209" s="771"/>
      <c r="L209" s="771"/>
      <c r="M209" s="771"/>
      <c r="N209" s="771"/>
      <c r="O209" s="771"/>
      <c r="P209" s="773"/>
      <c r="Q209" s="773"/>
      <c r="R209" s="771"/>
      <c r="S209" s="779"/>
      <c r="T209" s="813"/>
      <c r="U209" s="779"/>
      <c r="V209" s="779"/>
      <c r="W209" s="813"/>
      <c r="X209" s="774"/>
      <c r="Y209" s="771"/>
      <c r="Z209" s="775"/>
    </row>
    <row r="210" spans="1:26" ht="16.5">
      <c r="A210" s="767">
        <v>205</v>
      </c>
      <c r="B210" s="3292"/>
      <c r="C210" s="3260"/>
      <c r="D210" s="3251"/>
      <c r="E210" s="769"/>
      <c r="F210" s="769"/>
      <c r="G210" s="770"/>
      <c r="H210" s="770"/>
      <c r="I210" s="770"/>
      <c r="J210" s="770"/>
      <c r="K210" s="771"/>
      <c r="L210" s="771"/>
      <c r="M210" s="771"/>
      <c r="N210" s="771"/>
      <c r="O210" s="771"/>
      <c r="P210" s="773"/>
      <c r="Q210" s="773"/>
      <c r="R210" s="771"/>
      <c r="S210" s="779"/>
      <c r="T210" s="813"/>
      <c r="U210" s="779"/>
      <c r="V210" s="779"/>
      <c r="W210" s="813"/>
      <c r="X210" s="774"/>
      <c r="Y210" s="771"/>
      <c r="Z210" s="775"/>
    </row>
    <row r="211" spans="1:26" ht="16.5">
      <c r="A211" s="767">
        <v>206</v>
      </c>
      <c r="B211" s="3292"/>
      <c r="C211" s="3260"/>
      <c r="D211" s="3251"/>
      <c r="E211" s="769"/>
      <c r="F211" s="769"/>
      <c r="G211" s="770"/>
      <c r="H211" s="770"/>
      <c r="I211" s="770"/>
      <c r="J211" s="770"/>
      <c r="K211" s="771"/>
      <c r="L211" s="771"/>
      <c r="M211" s="771"/>
      <c r="N211" s="771"/>
      <c r="O211" s="771"/>
      <c r="P211" s="773"/>
      <c r="Q211" s="773"/>
      <c r="R211" s="771"/>
      <c r="S211" s="779"/>
      <c r="T211" s="813"/>
      <c r="U211" s="779"/>
      <c r="V211" s="779"/>
      <c r="W211" s="813"/>
      <c r="X211" s="774"/>
      <c r="Y211" s="771"/>
      <c r="Z211" s="775"/>
    </row>
    <row r="212" spans="1:26" ht="16.5">
      <c r="A212" s="767">
        <v>207</v>
      </c>
      <c r="B212" s="3292"/>
      <c r="C212" s="3260"/>
      <c r="D212" s="3251"/>
      <c r="E212" s="769"/>
      <c r="F212" s="769"/>
      <c r="G212" s="770"/>
      <c r="H212" s="770"/>
      <c r="I212" s="770"/>
      <c r="J212" s="770"/>
      <c r="K212" s="771"/>
      <c r="L212" s="771"/>
      <c r="M212" s="771"/>
      <c r="N212" s="771"/>
      <c r="O212" s="771"/>
      <c r="P212" s="773"/>
      <c r="Q212" s="773"/>
      <c r="R212" s="771"/>
      <c r="S212" s="779"/>
      <c r="T212" s="813"/>
      <c r="U212" s="779"/>
      <c r="V212" s="779"/>
      <c r="W212" s="813"/>
      <c r="X212" s="774"/>
      <c r="Y212" s="771"/>
      <c r="Z212" s="775"/>
    </row>
    <row r="213" spans="1:26" ht="16.5">
      <c r="A213" s="767">
        <v>208</v>
      </c>
      <c r="B213" s="3292"/>
      <c r="C213" s="3260"/>
      <c r="D213" s="3251"/>
      <c r="E213" s="769"/>
      <c r="F213" s="769"/>
      <c r="G213" s="770"/>
      <c r="H213" s="770"/>
      <c r="I213" s="770"/>
      <c r="J213" s="770"/>
      <c r="K213" s="771"/>
      <c r="L213" s="771"/>
      <c r="M213" s="771"/>
      <c r="N213" s="771"/>
      <c r="O213" s="771"/>
      <c r="P213" s="773"/>
      <c r="Q213" s="773"/>
      <c r="R213" s="771"/>
      <c r="S213" s="779"/>
      <c r="T213" s="813"/>
      <c r="U213" s="779"/>
      <c r="V213" s="779"/>
      <c r="W213" s="813"/>
      <c r="X213" s="774"/>
      <c r="Y213" s="771"/>
      <c r="Z213" s="775"/>
    </row>
    <row r="214" spans="1:26" ht="16.5">
      <c r="A214" s="767">
        <v>209</v>
      </c>
      <c r="B214" s="3292"/>
      <c r="C214" s="3260"/>
      <c r="D214" s="3251"/>
      <c r="E214" s="769"/>
      <c r="F214" s="769"/>
      <c r="G214" s="770"/>
      <c r="H214" s="770"/>
      <c r="I214" s="770"/>
      <c r="J214" s="770"/>
      <c r="K214" s="771"/>
      <c r="L214" s="771"/>
      <c r="M214" s="771"/>
      <c r="N214" s="771"/>
      <c r="O214" s="771"/>
      <c r="P214" s="773"/>
      <c r="Q214" s="773"/>
      <c r="R214" s="771"/>
      <c r="S214" s="779"/>
      <c r="T214" s="813"/>
      <c r="U214" s="779"/>
      <c r="V214" s="779"/>
      <c r="W214" s="813"/>
      <c r="X214" s="774"/>
      <c r="Y214" s="771"/>
      <c r="Z214" s="775"/>
    </row>
    <row r="215" spans="1:26" ht="16.5">
      <c r="A215" s="767">
        <v>210</v>
      </c>
      <c r="B215" s="3292"/>
      <c r="C215" s="3260"/>
      <c r="D215" s="808" t="s">
        <v>3246</v>
      </c>
      <c r="E215" s="779"/>
      <c r="F215" s="779"/>
      <c r="G215" s="779"/>
      <c r="H215" s="779"/>
      <c r="I215" s="779"/>
      <c r="J215" s="779"/>
      <c r="K215" s="779"/>
      <c r="L215" s="779"/>
      <c r="M215" s="779"/>
      <c r="N215" s="771">
        <f>SUM(N209:N214)</f>
        <v>0</v>
      </c>
      <c r="O215" s="771">
        <f>SUM(O209:O214)</f>
        <v>0</v>
      </c>
      <c r="P215" s="771">
        <f>SUM(P209:P214)</f>
        <v>0</v>
      </c>
      <c r="Q215" s="779"/>
      <c r="R215" s="771">
        <f>SUM(R209:R214)</f>
        <v>0</v>
      </c>
      <c r="S215" s="779"/>
      <c r="T215" s="813"/>
      <c r="U215" s="779"/>
      <c r="V215" s="779"/>
      <c r="W215" s="813"/>
      <c r="X215" s="781"/>
      <c r="Y215" s="779"/>
      <c r="Z215" s="945"/>
    </row>
    <row r="216" spans="1:26" ht="16.5" customHeight="1">
      <c r="A216" s="767">
        <v>211</v>
      </c>
      <c r="B216" s="3292"/>
      <c r="C216" s="3260"/>
      <c r="D216" s="3251" t="s">
        <v>3260</v>
      </c>
      <c r="E216" s="769"/>
      <c r="F216" s="769"/>
      <c r="G216" s="770"/>
      <c r="H216" s="770"/>
      <c r="I216" s="770"/>
      <c r="J216" s="770"/>
      <c r="K216" s="771"/>
      <c r="L216" s="771"/>
      <c r="M216" s="771"/>
      <c r="N216" s="771"/>
      <c r="O216" s="771"/>
      <c r="P216" s="773"/>
      <c r="Q216" s="773"/>
      <c r="R216" s="771"/>
      <c r="S216" s="779"/>
      <c r="T216" s="813"/>
      <c r="U216" s="779"/>
      <c r="V216" s="779"/>
      <c r="W216" s="813"/>
      <c r="X216" s="774"/>
      <c r="Y216" s="771"/>
      <c r="Z216" s="775"/>
    </row>
    <row r="217" spans="1:26" ht="15.75" customHeight="1">
      <c r="A217" s="767">
        <v>212</v>
      </c>
      <c r="B217" s="3292"/>
      <c r="C217" s="3260"/>
      <c r="D217" s="3251"/>
      <c r="E217" s="769"/>
      <c r="F217" s="769"/>
      <c r="G217" s="770"/>
      <c r="H217" s="770"/>
      <c r="I217" s="770"/>
      <c r="J217" s="770"/>
      <c r="K217" s="771"/>
      <c r="L217" s="771"/>
      <c r="M217" s="771"/>
      <c r="N217" s="771"/>
      <c r="O217" s="771"/>
      <c r="P217" s="773"/>
      <c r="Q217" s="771"/>
      <c r="R217" s="771"/>
      <c r="S217" s="779"/>
      <c r="T217" s="780"/>
      <c r="U217" s="779"/>
      <c r="V217" s="779"/>
      <c r="W217" s="780"/>
      <c r="X217" s="774"/>
      <c r="Y217" s="771"/>
      <c r="Z217" s="775"/>
    </row>
    <row r="218" spans="1:26" ht="15.75" customHeight="1">
      <c r="A218" s="767">
        <v>213</v>
      </c>
      <c r="B218" s="3292"/>
      <c r="C218" s="3260"/>
      <c r="D218" s="3251"/>
      <c r="E218" s="769"/>
      <c r="F218" s="769"/>
      <c r="G218" s="770"/>
      <c r="H218" s="770"/>
      <c r="I218" s="770"/>
      <c r="J218" s="770"/>
      <c r="K218" s="771"/>
      <c r="L218" s="771"/>
      <c r="M218" s="771"/>
      <c r="N218" s="771"/>
      <c r="O218" s="771"/>
      <c r="P218" s="773"/>
      <c r="Q218" s="771"/>
      <c r="R218" s="771"/>
      <c r="S218" s="779"/>
      <c r="T218" s="780"/>
      <c r="U218" s="779"/>
      <c r="V218" s="779"/>
      <c r="W218" s="780"/>
      <c r="X218" s="774"/>
      <c r="Y218" s="771"/>
      <c r="Z218" s="775"/>
    </row>
    <row r="219" spans="1:26" ht="16.5" customHeight="1">
      <c r="A219" s="767">
        <v>214</v>
      </c>
      <c r="B219" s="3292"/>
      <c r="C219" s="3260"/>
      <c r="D219" s="3251"/>
      <c r="E219" s="769"/>
      <c r="F219" s="769"/>
      <c r="G219" s="770"/>
      <c r="H219" s="770"/>
      <c r="I219" s="770"/>
      <c r="J219" s="770"/>
      <c r="K219" s="771"/>
      <c r="L219" s="771"/>
      <c r="M219" s="771"/>
      <c r="N219" s="771"/>
      <c r="O219" s="771"/>
      <c r="P219" s="773"/>
      <c r="Q219" s="771"/>
      <c r="R219" s="771"/>
      <c r="S219" s="779"/>
      <c r="T219" s="780"/>
      <c r="U219" s="779"/>
      <c r="V219" s="779"/>
      <c r="W219" s="780"/>
      <c r="X219" s="774"/>
      <c r="Y219" s="771"/>
      <c r="Z219" s="775"/>
    </row>
    <row r="220" spans="1:26" ht="16.5">
      <c r="A220" s="767">
        <v>215</v>
      </c>
      <c r="B220" s="3292"/>
      <c r="C220" s="3260"/>
      <c r="D220" s="3251"/>
      <c r="E220" s="769"/>
      <c r="F220" s="769"/>
      <c r="G220" s="770"/>
      <c r="H220" s="770"/>
      <c r="I220" s="770"/>
      <c r="J220" s="770"/>
      <c r="K220" s="771"/>
      <c r="L220" s="771"/>
      <c r="M220" s="771"/>
      <c r="N220" s="771"/>
      <c r="O220" s="771"/>
      <c r="P220" s="773"/>
      <c r="Q220" s="771"/>
      <c r="R220" s="771"/>
      <c r="S220" s="779"/>
      <c r="T220" s="780"/>
      <c r="U220" s="779"/>
      <c r="V220" s="779"/>
      <c r="W220" s="780"/>
      <c r="X220" s="774"/>
      <c r="Y220" s="771"/>
      <c r="Z220" s="775"/>
    </row>
    <row r="221" spans="1:26" ht="16.5">
      <c r="A221" s="767">
        <v>216</v>
      </c>
      <c r="B221" s="3292"/>
      <c r="C221" s="3260"/>
      <c r="D221" s="3251"/>
      <c r="E221" s="769"/>
      <c r="F221" s="769"/>
      <c r="G221" s="770"/>
      <c r="H221" s="770"/>
      <c r="I221" s="770"/>
      <c r="J221" s="770"/>
      <c r="K221" s="771"/>
      <c r="L221" s="771"/>
      <c r="M221" s="771"/>
      <c r="N221" s="771"/>
      <c r="O221" s="771"/>
      <c r="P221" s="773"/>
      <c r="Q221" s="771"/>
      <c r="R221" s="771"/>
      <c r="S221" s="779"/>
      <c r="T221" s="780"/>
      <c r="U221" s="779"/>
      <c r="V221" s="779"/>
      <c r="W221" s="780"/>
      <c r="X221" s="774"/>
      <c r="Y221" s="771"/>
      <c r="Z221" s="775"/>
    </row>
    <row r="222" spans="1:26" ht="17.25" thickBot="1">
      <c r="A222" s="767">
        <v>217</v>
      </c>
      <c r="B222" s="3292"/>
      <c r="C222" s="3261"/>
      <c r="D222" s="884" t="s">
        <v>3246</v>
      </c>
      <c r="E222" s="786"/>
      <c r="F222" s="786"/>
      <c r="G222" s="786"/>
      <c r="H222" s="786"/>
      <c r="I222" s="786"/>
      <c r="J222" s="786"/>
      <c r="K222" s="786"/>
      <c r="L222" s="786"/>
      <c r="M222" s="786"/>
      <c r="N222" s="785">
        <f>SUM(N216:N221)</f>
        <v>0</v>
      </c>
      <c r="O222" s="785">
        <f>SUM(O216:O221)</f>
        <v>0</v>
      </c>
      <c r="P222" s="785">
        <f>SUM(P216:P221)</f>
        <v>0</v>
      </c>
      <c r="Q222" s="786"/>
      <c r="R222" s="785">
        <f>SUM(R216:R221)</f>
        <v>0</v>
      </c>
      <c r="S222" s="786"/>
      <c r="T222" s="811"/>
      <c r="U222" s="786"/>
      <c r="V222" s="786"/>
      <c r="W222" s="811"/>
      <c r="X222" s="809"/>
      <c r="Y222" s="786"/>
      <c r="Z222" s="946"/>
    </row>
    <row r="223" spans="1:26" ht="16.5" customHeight="1">
      <c r="A223" s="767">
        <v>218</v>
      </c>
      <c r="B223" s="3292"/>
      <c r="C223" s="3253" t="s">
        <v>3254</v>
      </c>
      <c r="D223" s="3249" t="s">
        <v>3263</v>
      </c>
      <c r="E223" s="760"/>
      <c r="F223" s="760"/>
      <c r="G223" s="761"/>
      <c r="H223" s="761"/>
      <c r="I223" s="761"/>
      <c r="J223" s="761"/>
      <c r="K223" s="762"/>
      <c r="L223" s="762"/>
      <c r="M223" s="762"/>
      <c r="N223" s="762"/>
      <c r="O223" s="762"/>
      <c r="P223" s="764"/>
      <c r="Q223" s="762"/>
      <c r="R223" s="762"/>
      <c r="S223" s="806"/>
      <c r="T223" s="807"/>
      <c r="U223" s="806"/>
      <c r="V223" s="806"/>
      <c r="W223" s="807"/>
      <c r="X223" s="765"/>
      <c r="Y223" s="762"/>
      <c r="Z223" s="766"/>
    </row>
    <row r="224" spans="1:26" ht="16.5">
      <c r="A224" s="767">
        <v>219</v>
      </c>
      <c r="B224" s="3292"/>
      <c r="C224" s="3262"/>
      <c r="D224" s="3277"/>
      <c r="E224" s="769"/>
      <c r="F224" s="769"/>
      <c r="G224" s="770"/>
      <c r="H224" s="770"/>
      <c r="I224" s="770"/>
      <c r="J224" s="770"/>
      <c r="K224" s="771"/>
      <c r="L224" s="771"/>
      <c r="M224" s="771"/>
      <c r="N224" s="771"/>
      <c r="O224" s="771"/>
      <c r="P224" s="773"/>
      <c r="Q224" s="771"/>
      <c r="R224" s="771"/>
      <c r="S224" s="813"/>
      <c r="T224" s="780"/>
      <c r="U224" s="813"/>
      <c r="V224" s="813"/>
      <c r="W224" s="780"/>
      <c r="X224" s="774"/>
      <c r="Y224" s="771"/>
      <c r="Z224" s="775"/>
    </row>
    <row r="225" spans="1:26" ht="16.5">
      <c r="A225" s="767">
        <v>220</v>
      </c>
      <c r="B225" s="3292"/>
      <c r="C225" s="3262"/>
      <c r="D225" s="3277"/>
      <c r="E225" s="769"/>
      <c r="F225" s="769"/>
      <c r="G225" s="770"/>
      <c r="H225" s="770"/>
      <c r="I225" s="770"/>
      <c r="J225" s="770"/>
      <c r="K225" s="771"/>
      <c r="L225" s="771"/>
      <c r="M225" s="771"/>
      <c r="N225" s="771"/>
      <c r="O225" s="771"/>
      <c r="P225" s="773"/>
      <c r="Q225" s="771"/>
      <c r="R225" s="771"/>
      <c r="S225" s="813"/>
      <c r="T225" s="780"/>
      <c r="U225" s="813"/>
      <c r="V225" s="813"/>
      <c r="W225" s="780"/>
      <c r="X225" s="774"/>
      <c r="Y225" s="771"/>
      <c r="Z225" s="775"/>
    </row>
    <row r="226" spans="1:26" ht="16.5">
      <c r="A226" s="767">
        <v>221</v>
      </c>
      <c r="B226" s="3292"/>
      <c r="C226" s="3262"/>
      <c r="D226" s="3277"/>
      <c r="E226" s="769"/>
      <c r="F226" s="769"/>
      <c r="G226" s="770"/>
      <c r="H226" s="770"/>
      <c r="I226" s="770"/>
      <c r="J226" s="770"/>
      <c r="K226" s="771"/>
      <c r="L226" s="771"/>
      <c r="M226" s="771"/>
      <c r="N226" s="771"/>
      <c r="O226" s="771"/>
      <c r="P226" s="773"/>
      <c r="Q226" s="771"/>
      <c r="R226" s="771"/>
      <c r="S226" s="813"/>
      <c r="T226" s="780"/>
      <c r="U226" s="813"/>
      <c r="V226" s="813"/>
      <c r="W226" s="780"/>
      <c r="X226" s="774"/>
      <c r="Y226" s="771"/>
      <c r="Z226" s="775"/>
    </row>
    <row r="227" spans="1:26" ht="16.5">
      <c r="A227" s="767">
        <v>222</v>
      </c>
      <c r="B227" s="3292"/>
      <c r="C227" s="3262"/>
      <c r="D227" s="3277"/>
      <c r="E227" s="769"/>
      <c r="F227" s="769"/>
      <c r="G227" s="770"/>
      <c r="H227" s="770"/>
      <c r="I227" s="770"/>
      <c r="J227" s="770"/>
      <c r="K227" s="771"/>
      <c r="L227" s="771"/>
      <c r="M227" s="771"/>
      <c r="N227" s="771"/>
      <c r="O227" s="771"/>
      <c r="P227" s="773"/>
      <c r="Q227" s="771"/>
      <c r="R227" s="771"/>
      <c r="S227" s="813"/>
      <c r="T227" s="780"/>
      <c r="U227" s="813"/>
      <c r="V227" s="813"/>
      <c r="W227" s="780"/>
      <c r="X227" s="774"/>
      <c r="Y227" s="771"/>
      <c r="Z227" s="775"/>
    </row>
    <row r="228" spans="1:26" ht="16.5">
      <c r="A228" s="767">
        <v>223</v>
      </c>
      <c r="B228" s="3292"/>
      <c r="C228" s="3262"/>
      <c r="D228" s="3277"/>
      <c r="E228" s="769"/>
      <c r="F228" s="769"/>
      <c r="G228" s="770"/>
      <c r="H228" s="770"/>
      <c r="I228" s="770"/>
      <c r="J228" s="770"/>
      <c r="K228" s="771"/>
      <c r="L228" s="771"/>
      <c r="M228" s="771"/>
      <c r="N228" s="771"/>
      <c r="O228" s="771"/>
      <c r="P228" s="773"/>
      <c r="Q228" s="771"/>
      <c r="R228" s="771"/>
      <c r="S228" s="813"/>
      <c r="T228" s="780"/>
      <c r="U228" s="813"/>
      <c r="V228" s="813"/>
      <c r="W228" s="780"/>
      <c r="X228" s="774"/>
      <c r="Y228" s="771"/>
      <c r="Z228" s="775"/>
    </row>
    <row r="229" spans="1:26" ht="16.5">
      <c r="A229" s="767">
        <v>224</v>
      </c>
      <c r="B229" s="3292"/>
      <c r="C229" s="3262"/>
      <c r="D229" s="756" t="s">
        <v>3262</v>
      </c>
      <c r="E229" s="779"/>
      <c r="F229" s="779"/>
      <c r="G229" s="779"/>
      <c r="H229" s="779"/>
      <c r="I229" s="779"/>
      <c r="J229" s="779"/>
      <c r="K229" s="779"/>
      <c r="L229" s="779"/>
      <c r="M229" s="779"/>
      <c r="N229" s="771">
        <f>SUM(N223:N228)</f>
        <v>0</v>
      </c>
      <c r="O229" s="771">
        <f>SUM(O223:O228)</f>
        <v>0</v>
      </c>
      <c r="P229" s="771">
        <f>SUM(P223:P228)</f>
        <v>0</v>
      </c>
      <c r="Q229" s="779"/>
      <c r="R229" s="771">
        <f>SUM(R223:R228)</f>
        <v>0</v>
      </c>
      <c r="S229" s="813"/>
      <c r="T229" s="780"/>
      <c r="U229" s="813"/>
      <c r="V229" s="813"/>
      <c r="W229" s="780"/>
      <c r="X229" s="781"/>
      <c r="Y229" s="779"/>
      <c r="Z229" s="945"/>
    </row>
    <row r="230" spans="1:26" ht="16.5" customHeight="1">
      <c r="A230" s="767">
        <v>225</v>
      </c>
      <c r="B230" s="3292"/>
      <c r="C230" s="3262"/>
      <c r="D230" s="3251" t="s">
        <v>3259</v>
      </c>
      <c r="E230" s="769"/>
      <c r="F230" s="769"/>
      <c r="G230" s="770"/>
      <c r="H230" s="770"/>
      <c r="I230" s="770"/>
      <c r="J230" s="770"/>
      <c r="K230" s="771"/>
      <c r="L230" s="771"/>
      <c r="M230" s="771"/>
      <c r="N230" s="771"/>
      <c r="O230" s="771"/>
      <c r="P230" s="773"/>
      <c r="Q230" s="771"/>
      <c r="R230" s="771"/>
      <c r="S230" s="813"/>
      <c r="T230" s="780"/>
      <c r="U230" s="813"/>
      <c r="V230" s="813"/>
      <c r="W230" s="780"/>
      <c r="X230" s="774"/>
      <c r="Y230" s="771"/>
      <c r="Z230" s="775"/>
    </row>
    <row r="231" spans="1:26" ht="16.5">
      <c r="A231" s="767">
        <v>226</v>
      </c>
      <c r="B231" s="3292"/>
      <c r="C231" s="3262"/>
      <c r="D231" s="3251"/>
      <c r="E231" s="769"/>
      <c r="F231" s="769"/>
      <c r="G231" s="770"/>
      <c r="H231" s="770"/>
      <c r="I231" s="770"/>
      <c r="J231" s="770"/>
      <c r="K231" s="771"/>
      <c r="L231" s="771"/>
      <c r="M231" s="771"/>
      <c r="N231" s="771"/>
      <c r="O231" s="771"/>
      <c r="P231" s="773"/>
      <c r="Q231" s="771"/>
      <c r="R231" s="771"/>
      <c r="S231" s="813"/>
      <c r="T231" s="780"/>
      <c r="U231" s="813"/>
      <c r="V231" s="813"/>
      <c r="W231" s="780"/>
      <c r="X231" s="774"/>
      <c r="Y231" s="771"/>
      <c r="Z231" s="775"/>
    </row>
    <row r="232" spans="1:26" ht="16.5">
      <c r="A232" s="767">
        <v>227</v>
      </c>
      <c r="B232" s="3292"/>
      <c r="C232" s="3262"/>
      <c r="D232" s="3251"/>
      <c r="E232" s="769"/>
      <c r="F232" s="769"/>
      <c r="G232" s="770"/>
      <c r="H232" s="770"/>
      <c r="I232" s="770"/>
      <c r="J232" s="770"/>
      <c r="K232" s="771"/>
      <c r="L232" s="771"/>
      <c r="M232" s="771"/>
      <c r="N232" s="771"/>
      <c r="O232" s="771"/>
      <c r="P232" s="773"/>
      <c r="Q232" s="771"/>
      <c r="R232" s="771"/>
      <c r="S232" s="813"/>
      <c r="T232" s="780"/>
      <c r="U232" s="813"/>
      <c r="V232" s="813"/>
      <c r="W232" s="780"/>
      <c r="X232" s="774"/>
      <c r="Y232" s="771"/>
      <c r="Z232" s="775"/>
    </row>
    <row r="233" spans="1:26" ht="16.5">
      <c r="A233" s="767">
        <v>228</v>
      </c>
      <c r="B233" s="3292"/>
      <c r="C233" s="3262"/>
      <c r="D233" s="3251"/>
      <c r="E233" s="769"/>
      <c r="F233" s="769"/>
      <c r="G233" s="770"/>
      <c r="H233" s="770"/>
      <c r="I233" s="770"/>
      <c r="J233" s="770"/>
      <c r="K233" s="771"/>
      <c r="L233" s="771"/>
      <c r="M233" s="771"/>
      <c r="N233" s="771"/>
      <c r="O233" s="771"/>
      <c r="P233" s="773"/>
      <c r="Q233" s="771"/>
      <c r="R233" s="771"/>
      <c r="S233" s="813"/>
      <c r="T233" s="780"/>
      <c r="U233" s="813"/>
      <c r="V233" s="813"/>
      <c r="W233" s="780"/>
      <c r="X233" s="774"/>
      <c r="Y233" s="771"/>
      <c r="Z233" s="775"/>
    </row>
    <row r="234" spans="1:26" ht="16.5">
      <c r="A234" s="767">
        <v>229</v>
      </c>
      <c r="B234" s="3292"/>
      <c r="C234" s="3262"/>
      <c r="D234" s="3251"/>
      <c r="E234" s="769"/>
      <c r="F234" s="769"/>
      <c r="G234" s="770"/>
      <c r="H234" s="770"/>
      <c r="I234" s="770"/>
      <c r="J234" s="770"/>
      <c r="K234" s="771"/>
      <c r="L234" s="771"/>
      <c r="M234" s="771"/>
      <c r="N234" s="771"/>
      <c r="O234" s="771"/>
      <c r="P234" s="773"/>
      <c r="Q234" s="771"/>
      <c r="R234" s="771"/>
      <c r="S234" s="813"/>
      <c r="T234" s="780"/>
      <c r="U234" s="813"/>
      <c r="V234" s="813"/>
      <c r="W234" s="780"/>
      <c r="X234" s="774"/>
      <c r="Y234" s="771"/>
      <c r="Z234" s="775"/>
    </row>
    <row r="235" spans="1:26" ht="16.5">
      <c r="A235" s="767">
        <v>230</v>
      </c>
      <c r="B235" s="3292"/>
      <c r="C235" s="3262"/>
      <c r="D235" s="3251"/>
      <c r="E235" s="769"/>
      <c r="F235" s="769"/>
      <c r="G235" s="770"/>
      <c r="H235" s="770"/>
      <c r="I235" s="770"/>
      <c r="J235" s="770"/>
      <c r="K235" s="771"/>
      <c r="L235" s="771"/>
      <c r="M235" s="771"/>
      <c r="N235" s="771"/>
      <c r="O235" s="771"/>
      <c r="P235" s="773"/>
      <c r="Q235" s="771"/>
      <c r="R235" s="771"/>
      <c r="S235" s="813"/>
      <c r="T235" s="780"/>
      <c r="U235" s="813"/>
      <c r="V235" s="813"/>
      <c r="W235" s="780"/>
      <c r="X235" s="774"/>
      <c r="Y235" s="771"/>
      <c r="Z235" s="775"/>
    </row>
    <row r="236" spans="1:26" ht="16.5">
      <c r="A236" s="767">
        <v>231</v>
      </c>
      <c r="B236" s="3292"/>
      <c r="C236" s="3262"/>
      <c r="D236" s="808" t="s">
        <v>3246</v>
      </c>
      <c r="E236" s="779"/>
      <c r="F236" s="779"/>
      <c r="G236" s="779"/>
      <c r="H236" s="779"/>
      <c r="I236" s="779"/>
      <c r="J236" s="779"/>
      <c r="K236" s="779"/>
      <c r="L236" s="779"/>
      <c r="M236" s="779"/>
      <c r="N236" s="771">
        <f>SUM(N230:N235)</f>
        <v>0</v>
      </c>
      <c r="O236" s="771">
        <f>SUM(O230:O235)</f>
        <v>0</v>
      </c>
      <c r="P236" s="771">
        <f>SUM(P230:P235)</f>
        <v>0</v>
      </c>
      <c r="Q236" s="779"/>
      <c r="R236" s="771">
        <f>SUM(R230:R235)</f>
        <v>0</v>
      </c>
      <c r="S236" s="813"/>
      <c r="T236" s="780"/>
      <c r="U236" s="813"/>
      <c r="V236" s="813"/>
      <c r="W236" s="780"/>
      <c r="X236" s="781"/>
      <c r="Y236" s="779"/>
      <c r="Z236" s="945"/>
    </row>
    <row r="237" spans="1:26" ht="16.5" customHeight="1">
      <c r="A237" s="767">
        <v>232</v>
      </c>
      <c r="B237" s="3292"/>
      <c r="C237" s="3262"/>
      <c r="D237" s="3251" t="s">
        <v>3260</v>
      </c>
      <c r="E237" s="769"/>
      <c r="F237" s="769"/>
      <c r="G237" s="770"/>
      <c r="H237" s="770"/>
      <c r="I237" s="770"/>
      <c r="J237" s="770"/>
      <c r="K237" s="771"/>
      <c r="L237" s="771"/>
      <c r="M237" s="771"/>
      <c r="N237" s="771"/>
      <c r="O237" s="771"/>
      <c r="P237" s="773"/>
      <c r="Q237" s="771"/>
      <c r="R237" s="771"/>
      <c r="S237" s="813"/>
      <c r="T237" s="780"/>
      <c r="U237" s="813"/>
      <c r="V237" s="813"/>
      <c r="W237" s="780"/>
      <c r="X237" s="774"/>
      <c r="Y237" s="771"/>
      <c r="Z237" s="775"/>
    </row>
    <row r="238" spans="1:26" ht="16.5">
      <c r="A238" s="767">
        <v>233</v>
      </c>
      <c r="B238" s="3292"/>
      <c r="C238" s="3262"/>
      <c r="D238" s="3251"/>
      <c r="E238" s="769"/>
      <c r="F238" s="769"/>
      <c r="G238" s="770"/>
      <c r="H238" s="770"/>
      <c r="I238" s="770"/>
      <c r="J238" s="770"/>
      <c r="K238" s="771"/>
      <c r="L238" s="771"/>
      <c r="M238" s="771"/>
      <c r="N238" s="771"/>
      <c r="O238" s="771"/>
      <c r="P238" s="773"/>
      <c r="Q238" s="771"/>
      <c r="R238" s="771"/>
      <c r="S238" s="813"/>
      <c r="T238" s="780"/>
      <c r="U238" s="813"/>
      <c r="V238" s="813"/>
      <c r="W238" s="780"/>
      <c r="X238" s="774"/>
      <c r="Y238" s="771"/>
      <c r="Z238" s="775"/>
    </row>
    <row r="239" spans="1:26" ht="16.5">
      <c r="A239" s="767">
        <v>234</v>
      </c>
      <c r="B239" s="3292"/>
      <c r="C239" s="3262"/>
      <c r="D239" s="3251"/>
      <c r="E239" s="769"/>
      <c r="F239" s="769"/>
      <c r="G239" s="770"/>
      <c r="H239" s="770"/>
      <c r="I239" s="770"/>
      <c r="J239" s="770"/>
      <c r="K239" s="771"/>
      <c r="L239" s="771"/>
      <c r="M239" s="771"/>
      <c r="N239" s="771"/>
      <c r="O239" s="771"/>
      <c r="P239" s="773"/>
      <c r="Q239" s="771"/>
      <c r="R239" s="771"/>
      <c r="S239" s="813"/>
      <c r="T239" s="780"/>
      <c r="U239" s="813"/>
      <c r="V239" s="813"/>
      <c r="W239" s="780"/>
      <c r="X239" s="774"/>
      <c r="Y239" s="771"/>
      <c r="Z239" s="775"/>
    </row>
    <row r="240" spans="1:26" ht="16.5">
      <c r="A240" s="767">
        <v>235</v>
      </c>
      <c r="B240" s="3292"/>
      <c r="C240" s="3262"/>
      <c r="D240" s="3251"/>
      <c r="E240" s="769"/>
      <c r="F240" s="769"/>
      <c r="G240" s="770"/>
      <c r="H240" s="770"/>
      <c r="I240" s="770"/>
      <c r="J240" s="770"/>
      <c r="K240" s="771"/>
      <c r="L240" s="771"/>
      <c r="M240" s="771"/>
      <c r="N240" s="771"/>
      <c r="O240" s="771"/>
      <c r="P240" s="773"/>
      <c r="Q240" s="771"/>
      <c r="R240" s="771"/>
      <c r="S240" s="813"/>
      <c r="T240" s="780"/>
      <c r="U240" s="813"/>
      <c r="V240" s="813"/>
      <c r="W240" s="780"/>
      <c r="X240" s="774"/>
      <c r="Y240" s="771"/>
      <c r="Z240" s="775"/>
    </row>
    <row r="241" spans="1:26" ht="16.5">
      <c r="A241" s="767">
        <v>236</v>
      </c>
      <c r="B241" s="3292"/>
      <c r="C241" s="3262"/>
      <c r="D241" s="3251"/>
      <c r="E241" s="769"/>
      <c r="F241" s="769"/>
      <c r="G241" s="770"/>
      <c r="H241" s="770"/>
      <c r="I241" s="770"/>
      <c r="J241" s="770"/>
      <c r="K241" s="771"/>
      <c r="L241" s="771"/>
      <c r="M241" s="771"/>
      <c r="N241" s="771"/>
      <c r="O241" s="771"/>
      <c r="P241" s="773"/>
      <c r="Q241" s="771"/>
      <c r="R241" s="771"/>
      <c r="S241" s="813"/>
      <c r="T241" s="780"/>
      <c r="U241" s="813"/>
      <c r="V241" s="813"/>
      <c r="W241" s="780"/>
      <c r="X241" s="774"/>
      <c r="Y241" s="771"/>
      <c r="Z241" s="775"/>
    </row>
    <row r="242" spans="1:26" ht="16.5">
      <c r="A242" s="767">
        <v>237</v>
      </c>
      <c r="B242" s="3292"/>
      <c r="C242" s="3262"/>
      <c r="D242" s="3251"/>
      <c r="E242" s="769"/>
      <c r="F242" s="769"/>
      <c r="G242" s="770"/>
      <c r="H242" s="770"/>
      <c r="I242" s="770"/>
      <c r="J242" s="770"/>
      <c r="K242" s="771"/>
      <c r="L242" s="771"/>
      <c r="M242" s="771"/>
      <c r="N242" s="771"/>
      <c r="O242" s="771"/>
      <c r="P242" s="773"/>
      <c r="Q242" s="771"/>
      <c r="R242" s="771"/>
      <c r="S242" s="813"/>
      <c r="T242" s="780"/>
      <c r="U242" s="813"/>
      <c r="V242" s="813"/>
      <c r="W242" s="780"/>
      <c r="X242" s="774"/>
      <c r="Y242" s="771"/>
      <c r="Z242" s="775"/>
    </row>
    <row r="243" spans="1:26" ht="17.25" thickBot="1">
      <c r="A243" s="870">
        <v>238</v>
      </c>
      <c r="B243" s="3293"/>
      <c r="C243" s="3263"/>
      <c r="D243" s="776" t="s">
        <v>3246</v>
      </c>
      <c r="E243" s="795"/>
      <c r="F243" s="795"/>
      <c r="G243" s="795"/>
      <c r="H243" s="795"/>
      <c r="I243" s="795"/>
      <c r="J243" s="795"/>
      <c r="K243" s="795"/>
      <c r="L243" s="795"/>
      <c r="M243" s="795"/>
      <c r="N243" s="796">
        <f>SUM(N237:N242)</f>
        <v>0</v>
      </c>
      <c r="O243" s="796">
        <f>SUM(O237:O242)</f>
        <v>0</v>
      </c>
      <c r="P243" s="796">
        <f>SUM(P237:P242)</f>
        <v>0</v>
      </c>
      <c r="Q243" s="795"/>
      <c r="R243" s="796">
        <f>SUM(R237:R242)</f>
        <v>0</v>
      </c>
      <c r="S243" s="817"/>
      <c r="T243" s="818"/>
      <c r="U243" s="817"/>
      <c r="V243" s="817"/>
      <c r="W243" s="818"/>
      <c r="X243" s="819"/>
      <c r="Y243" s="795"/>
      <c r="Z243" s="965"/>
    </row>
    <row r="244" spans="1:26" ht="17.25" thickBot="1">
      <c r="A244" s="967">
        <v>239</v>
      </c>
      <c r="B244" s="3290" t="s">
        <v>3266</v>
      </c>
      <c r="C244" s="3291"/>
      <c r="D244" s="3291"/>
      <c r="E244" s="799"/>
      <c r="F244" s="799"/>
      <c r="G244" s="800"/>
      <c r="H244" s="800"/>
      <c r="I244" s="800"/>
      <c r="J244" s="800"/>
      <c r="K244" s="801"/>
      <c r="L244" s="801"/>
      <c r="M244" s="801"/>
      <c r="N244" s="820">
        <f>N194+N201+N208+N215+N222+N229+N236+N243</f>
        <v>0</v>
      </c>
      <c r="O244" s="820">
        <f>O194+O201+O208+O215+O222+O229+O236+O243</f>
        <v>0</v>
      </c>
      <c r="P244" s="820">
        <f>P194+P201+P208+P215+P222+P229+P236+P243</f>
        <v>0</v>
      </c>
      <c r="Q244" s="801"/>
      <c r="R244" s="820">
        <f>R194+R201+R208+R215+R222+R229+R236+R243</f>
        <v>0</v>
      </c>
      <c r="S244" s="821"/>
      <c r="T244" s="803"/>
      <c r="U244" s="821"/>
      <c r="V244" s="821"/>
      <c r="W244" s="803"/>
      <c r="X244" s="804"/>
      <c r="Y244" s="801"/>
      <c r="Z244" s="966"/>
    </row>
    <row r="245" spans="1:26" ht="17.25" thickBot="1">
      <c r="A245" s="798">
        <v>240</v>
      </c>
      <c r="B245" s="3288" t="s">
        <v>3267</v>
      </c>
      <c r="C245" s="3289"/>
      <c r="D245" s="3289"/>
      <c r="E245" s="823"/>
      <c r="F245" s="823"/>
      <c r="G245" s="824"/>
      <c r="H245" s="824"/>
      <c r="I245" s="824"/>
      <c r="J245" s="824"/>
      <c r="K245" s="825"/>
      <c r="L245" s="825"/>
      <c r="M245" s="825"/>
      <c r="N245" s="826">
        <f>N187+N130+N244</f>
        <v>0</v>
      </c>
      <c r="O245" s="826">
        <f>O187+O130+O244</f>
        <v>0</v>
      </c>
      <c r="P245" s="826">
        <f>P187+P130+P244</f>
        <v>0</v>
      </c>
      <c r="Q245" s="825"/>
      <c r="R245" s="826">
        <f>R187+R130+R244</f>
        <v>0</v>
      </c>
      <c r="S245" s="827"/>
      <c r="T245" s="828"/>
      <c r="U245" s="827"/>
      <c r="V245" s="827"/>
      <c r="W245" s="828"/>
      <c r="X245" s="829"/>
      <c r="Y245" s="825"/>
      <c r="Z245" s="949"/>
    </row>
    <row r="246" spans="1:26" ht="16.5">
      <c r="A246" s="941"/>
      <c r="B246" s="831"/>
      <c r="C246" s="832"/>
      <c r="D246" s="832"/>
      <c r="E246" s="833"/>
      <c r="F246" s="833"/>
      <c r="G246" s="833"/>
      <c r="H246" s="833"/>
      <c r="I246" s="833"/>
      <c r="J246" s="833"/>
      <c r="K246" s="833"/>
      <c r="L246" s="833"/>
      <c r="M246" s="833"/>
      <c r="N246" s="833"/>
      <c r="O246" s="833"/>
      <c r="P246" s="833"/>
      <c r="Q246" s="833"/>
      <c r="R246" s="833"/>
      <c r="S246" s="833"/>
      <c r="T246" s="834"/>
      <c r="U246" s="834"/>
      <c r="V246" s="834"/>
      <c r="W246" s="834"/>
      <c r="X246" s="834"/>
      <c r="Y246" s="835"/>
      <c r="Z246" s="751"/>
    </row>
    <row r="247" spans="1:26" ht="16.5">
      <c r="A247" s="654" t="s">
        <v>3185</v>
      </c>
      <c r="B247" s="831"/>
      <c r="C247" s="832"/>
      <c r="D247" s="832"/>
      <c r="E247" s="833"/>
      <c r="F247" s="833"/>
      <c r="G247" s="833"/>
      <c r="H247" s="833"/>
      <c r="I247" s="833"/>
      <c r="J247" s="833"/>
      <c r="K247" s="833"/>
      <c r="L247" s="833"/>
      <c r="M247" s="833"/>
      <c r="N247" s="833"/>
      <c r="O247" s="833"/>
      <c r="P247" s="833"/>
      <c r="Q247" s="833"/>
      <c r="R247" s="833"/>
      <c r="S247" s="833"/>
      <c r="T247" s="834"/>
      <c r="U247" s="834"/>
      <c r="V247" s="834"/>
      <c r="W247" s="834"/>
      <c r="X247" s="834"/>
      <c r="Y247" s="835"/>
      <c r="Z247" s="751"/>
    </row>
    <row r="248" spans="1:26" ht="16.5">
      <c r="A248" s="654">
        <v>1</v>
      </c>
      <c r="B248" s="832" t="s">
        <v>3268</v>
      </c>
      <c r="D248" s="832"/>
      <c r="E248" s="833"/>
      <c r="F248" s="833"/>
      <c r="G248" s="833"/>
      <c r="H248" s="833"/>
      <c r="I248" s="833"/>
      <c r="J248" s="833"/>
      <c r="K248" s="833"/>
      <c r="L248" s="833"/>
      <c r="M248" s="833"/>
      <c r="N248" s="833"/>
      <c r="O248" s="833"/>
      <c r="P248" s="833"/>
      <c r="Q248" s="833"/>
      <c r="R248" s="833"/>
      <c r="S248" s="833"/>
      <c r="T248" s="834"/>
      <c r="U248" s="834"/>
      <c r="V248" s="834"/>
      <c r="W248" s="834"/>
      <c r="X248" s="834"/>
      <c r="Y248" s="835"/>
      <c r="Z248" s="751"/>
    </row>
    <row r="249" spans="1:26" ht="16.5">
      <c r="A249" s="831" t="s">
        <v>202</v>
      </c>
      <c r="B249" s="832" t="s">
        <v>3269</v>
      </c>
      <c r="D249" s="832"/>
      <c r="E249" s="833"/>
      <c r="F249" s="833"/>
      <c r="G249" s="833"/>
      <c r="H249" s="833"/>
      <c r="I249" s="833"/>
      <c r="J249" s="833"/>
      <c r="K249" s="833"/>
      <c r="L249" s="833"/>
      <c r="M249" s="833"/>
      <c r="N249" s="833"/>
      <c r="O249" s="833"/>
      <c r="P249" s="833"/>
      <c r="Q249" s="833"/>
      <c r="R249" s="833"/>
      <c r="S249" s="833"/>
      <c r="T249" s="834"/>
      <c r="U249" s="834"/>
      <c r="V249" s="834"/>
      <c r="W249" s="834"/>
      <c r="X249" s="834"/>
      <c r="Y249" s="835"/>
      <c r="Z249" s="751"/>
    </row>
    <row r="250" spans="1:26" ht="16.5">
      <c r="A250" s="836">
        <v>3</v>
      </c>
      <c r="B250" s="333" t="s">
        <v>3326</v>
      </c>
      <c r="D250" s="832"/>
      <c r="E250" s="833"/>
      <c r="F250" s="833"/>
      <c r="G250" s="833"/>
      <c r="H250" s="833"/>
      <c r="I250" s="833"/>
      <c r="J250" s="833"/>
      <c r="K250" s="833"/>
      <c r="L250" s="833"/>
      <c r="M250" s="833"/>
      <c r="N250" s="833"/>
      <c r="O250" s="833"/>
      <c r="P250" s="833"/>
      <c r="Q250" s="833"/>
      <c r="R250" s="833"/>
      <c r="S250" s="833"/>
      <c r="T250" s="834"/>
      <c r="U250" s="834"/>
      <c r="V250" s="834"/>
      <c r="W250" s="834"/>
      <c r="X250" s="834"/>
      <c r="Y250" s="835"/>
      <c r="Z250" s="751"/>
    </row>
    <row r="251" spans="1:26" ht="16.5">
      <c r="A251" s="654"/>
      <c r="B251" s="333" t="s">
        <v>3305</v>
      </c>
      <c r="D251" s="832"/>
      <c r="E251" s="833"/>
      <c r="F251" s="833"/>
      <c r="G251" s="833"/>
      <c r="H251" s="833"/>
      <c r="I251" s="833"/>
      <c r="J251" s="833"/>
      <c r="K251" s="833"/>
      <c r="L251" s="833"/>
      <c r="M251" s="833"/>
      <c r="N251" s="833"/>
      <c r="O251" s="833"/>
      <c r="P251" s="833"/>
      <c r="Q251" s="833"/>
      <c r="R251" s="833"/>
      <c r="S251" s="833"/>
      <c r="T251" s="834"/>
      <c r="U251" s="834"/>
      <c r="V251" s="834"/>
      <c r="W251" s="834"/>
      <c r="X251" s="834"/>
      <c r="Y251" s="835"/>
      <c r="Z251" s="751"/>
    </row>
    <row r="252" spans="1:26" ht="16.5">
      <c r="A252" s="831"/>
      <c r="B252" s="333" t="s">
        <v>3306</v>
      </c>
      <c r="D252" s="832"/>
      <c r="E252" s="833"/>
      <c r="F252" s="833"/>
      <c r="G252" s="833"/>
      <c r="H252" s="833"/>
      <c r="I252" s="833"/>
      <c r="J252" s="833"/>
      <c r="K252" s="833"/>
      <c r="L252" s="833"/>
      <c r="M252" s="833"/>
      <c r="N252" s="833"/>
      <c r="O252" s="833"/>
      <c r="P252" s="833"/>
      <c r="Q252" s="833"/>
      <c r="R252" s="833"/>
      <c r="S252" s="833"/>
      <c r="T252" s="834"/>
      <c r="U252" s="834"/>
      <c r="V252" s="834"/>
      <c r="W252" s="834"/>
      <c r="X252" s="834"/>
      <c r="Y252" s="835"/>
      <c r="Z252" s="751"/>
    </row>
    <row r="253" spans="1:26" ht="16.5">
      <c r="A253" s="654"/>
      <c r="B253" s="333" t="s">
        <v>3307</v>
      </c>
      <c r="D253" s="832"/>
      <c r="E253" s="833"/>
      <c r="F253" s="833"/>
      <c r="G253" s="833"/>
      <c r="H253" s="833"/>
      <c r="I253" s="833"/>
      <c r="J253" s="833"/>
      <c r="K253" s="833"/>
      <c r="L253" s="833"/>
      <c r="M253" s="833"/>
      <c r="N253" s="833"/>
      <c r="O253" s="833"/>
      <c r="P253" s="833"/>
      <c r="Q253" s="833"/>
      <c r="R253" s="833"/>
      <c r="S253" s="833"/>
      <c r="T253" s="834"/>
      <c r="U253" s="834"/>
      <c r="V253" s="834"/>
      <c r="W253" s="834"/>
      <c r="X253" s="834"/>
      <c r="Y253" s="835"/>
      <c r="Z253" s="751"/>
    </row>
    <row r="254" spans="1:26" ht="16.5">
      <c r="A254" s="348">
        <v>4</v>
      </c>
      <c r="B254" s="277" t="s">
        <v>3270</v>
      </c>
      <c r="D254" s="277"/>
      <c r="E254" s="277"/>
      <c r="F254" s="277"/>
      <c r="G254" s="277"/>
      <c r="H254" s="277"/>
      <c r="I254" s="277"/>
      <c r="J254" s="277"/>
      <c r="K254" s="277"/>
      <c r="L254" s="277"/>
      <c r="M254" s="277"/>
      <c r="N254" s="277"/>
      <c r="U254" s="834"/>
      <c r="V254" s="834"/>
      <c r="W254" s="834"/>
    </row>
    <row r="255" spans="1:26" ht="16.5">
      <c r="A255" s="348">
        <v>5</v>
      </c>
      <c r="B255" s="277" t="s">
        <v>3271</v>
      </c>
      <c r="D255" s="277"/>
      <c r="E255" s="277"/>
      <c r="F255" s="277"/>
      <c r="G255" s="277"/>
      <c r="H255" s="277"/>
      <c r="I255" s="277"/>
      <c r="J255" s="277"/>
      <c r="K255" s="277"/>
      <c r="L255" s="277"/>
      <c r="M255" s="277"/>
      <c r="N255" s="277"/>
      <c r="U255" s="834"/>
      <c r="V255" s="834"/>
      <c r="W255" s="834"/>
    </row>
    <row r="256" spans="1:26" ht="16.5">
      <c r="A256" s="836" t="s">
        <v>7</v>
      </c>
      <c r="B256" s="333" t="s">
        <v>3309</v>
      </c>
      <c r="D256" s="832"/>
      <c r="E256" s="833"/>
      <c r="F256" s="833"/>
      <c r="G256" s="833"/>
      <c r="H256" s="833"/>
      <c r="I256" s="833"/>
      <c r="J256" s="833"/>
      <c r="K256" s="833"/>
      <c r="L256" s="833"/>
      <c r="M256" s="833"/>
      <c r="N256" s="833"/>
      <c r="O256" s="833"/>
      <c r="P256" s="833"/>
      <c r="Q256" s="833"/>
      <c r="R256" s="833"/>
      <c r="S256" s="833"/>
      <c r="T256" s="834"/>
      <c r="U256" s="834"/>
      <c r="V256" s="834"/>
      <c r="W256" s="834"/>
      <c r="X256" s="834"/>
      <c r="Y256" s="835"/>
      <c r="Z256" s="751"/>
    </row>
    <row r="257" spans="1:26" ht="16.5">
      <c r="A257" s="654">
        <v>7</v>
      </c>
      <c r="B257" s="942" t="s">
        <v>3310</v>
      </c>
      <c r="C257" s="832"/>
      <c r="D257" s="832"/>
      <c r="E257" s="833"/>
      <c r="F257" s="833"/>
      <c r="G257" s="833"/>
      <c r="H257" s="833"/>
      <c r="I257" s="833"/>
      <c r="J257" s="833"/>
      <c r="K257" s="833"/>
      <c r="L257" s="833"/>
      <c r="M257" s="833"/>
      <c r="N257" s="833"/>
      <c r="O257" s="833"/>
      <c r="P257" s="833"/>
      <c r="Q257" s="833"/>
      <c r="R257" s="833"/>
      <c r="S257" s="833"/>
      <c r="T257" s="834"/>
      <c r="U257" s="834"/>
      <c r="V257" s="834"/>
      <c r="W257" s="834"/>
      <c r="X257" s="834"/>
      <c r="Y257" s="835"/>
      <c r="Z257" s="751"/>
    </row>
    <row r="258" spans="1:26" ht="16.5">
      <c r="A258" s="654"/>
      <c r="B258" s="333"/>
      <c r="C258" s="832"/>
      <c r="D258" s="832"/>
      <c r="E258" s="833"/>
      <c r="F258" s="833"/>
      <c r="G258" s="833"/>
      <c r="H258" s="833"/>
      <c r="I258" s="833"/>
      <c r="J258" s="833"/>
      <c r="K258" s="833"/>
      <c r="L258" s="833"/>
      <c r="M258" s="833"/>
      <c r="N258" s="833"/>
      <c r="O258" s="833"/>
      <c r="P258" s="833"/>
      <c r="Q258" s="833"/>
      <c r="R258" s="833"/>
      <c r="S258" s="833"/>
      <c r="T258" s="837"/>
      <c r="X258" s="837"/>
      <c r="Y258" s="835"/>
      <c r="Z258" s="751"/>
    </row>
    <row r="259" spans="1:26" ht="16.5">
      <c r="A259" s="831"/>
      <c r="B259" s="333"/>
      <c r="C259" s="838"/>
      <c r="D259" s="838"/>
      <c r="E259" s="833"/>
      <c r="F259" s="833"/>
      <c r="G259" s="833"/>
      <c r="H259" s="833"/>
      <c r="I259" s="833"/>
      <c r="J259" s="833"/>
      <c r="K259" s="833"/>
      <c r="L259" s="833"/>
      <c r="M259" s="833"/>
      <c r="N259" s="833"/>
      <c r="O259" s="833"/>
      <c r="P259" s="833"/>
      <c r="Q259" s="833"/>
      <c r="R259" s="833"/>
      <c r="S259" s="833"/>
      <c r="T259" s="837"/>
      <c r="X259" s="837"/>
      <c r="Y259" s="835"/>
      <c r="Z259" s="751"/>
    </row>
    <row r="260" spans="1:26" ht="16.5">
      <c r="A260" s="654"/>
      <c r="B260" s="333"/>
      <c r="C260" s="832"/>
      <c r="D260" s="832"/>
      <c r="E260" s="833"/>
      <c r="F260" s="833"/>
      <c r="G260" s="833"/>
      <c r="H260" s="833"/>
      <c r="I260" s="833"/>
      <c r="J260" s="833"/>
      <c r="K260" s="833"/>
      <c r="L260" s="833"/>
      <c r="M260" s="833"/>
      <c r="N260" s="833"/>
      <c r="O260" s="833"/>
      <c r="P260" s="833"/>
      <c r="Q260" s="833"/>
      <c r="R260" s="833"/>
      <c r="S260" s="833"/>
      <c r="T260" s="837"/>
      <c r="U260" s="834"/>
      <c r="V260" s="834"/>
      <c r="W260" s="834"/>
      <c r="X260" s="837"/>
      <c r="Y260" s="835"/>
      <c r="Z260" s="751"/>
    </row>
    <row r="261" spans="1:26" ht="16.5">
      <c r="A261" s="654"/>
      <c r="B261" s="333"/>
      <c r="C261" s="832"/>
      <c r="D261" s="832"/>
      <c r="E261" s="833"/>
      <c r="F261" s="833"/>
      <c r="G261" s="833"/>
      <c r="H261" s="833"/>
      <c r="I261" s="833"/>
      <c r="J261" s="833"/>
      <c r="K261" s="833"/>
      <c r="L261" s="833"/>
      <c r="M261" s="833"/>
      <c r="N261" s="833"/>
      <c r="O261" s="833"/>
      <c r="P261" s="833"/>
      <c r="Q261" s="833"/>
      <c r="R261" s="833"/>
      <c r="S261" s="833"/>
      <c r="T261" s="834"/>
      <c r="U261" s="834"/>
      <c r="V261" s="834"/>
      <c r="W261" s="834"/>
      <c r="X261" s="834"/>
      <c r="Y261" s="835"/>
      <c r="Z261" s="751"/>
    </row>
    <row r="262" spans="1:26" ht="16.5">
      <c r="A262" s="831"/>
      <c r="B262" s="333"/>
      <c r="C262" s="833"/>
      <c r="D262" s="832"/>
      <c r="E262" s="833"/>
      <c r="F262" s="833"/>
      <c r="G262" s="833"/>
      <c r="H262" s="833"/>
      <c r="I262" s="833"/>
      <c r="J262" s="833"/>
      <c r="K262" s="833"/>
      <c r="L262" s="833"/>
      <c r="M262" s="833"/>
      <c r="N262" s="833"/>
      <c r="O262" s="833"/>
      <c r="P262" s="833"/>
      <c r="Q262" s="833"/>
      <c r="R262" s="833"/>
      <c r="S262" s="833"/>
      <c r="T262" s="834"/>
      <c r="U262" s="837"/>
      <c r="V262" s="837"/>
      <c r="W262" s="837"/>
      <c r="X262" s="834"/>
      <c r="Y262" s="835"/>
      <c r="Z262" s="751"/>
    </row>
    <row r="263" spans="1:26" ht="16.5">
      <c r="A263" s="654"/>
      <c r="B263" s="333"/>
      <c r="C263" s="832"/>
      <c r="D263" s="832"/>
      <c r="E263" s="833"/>
      <c r="F263" s="833"/>
      <c r="G263" s="833"/>
      <c r="H263" s="833"/>
      <c r="I263" s="833"/>
      <c r="J263" s="833"/>
      <c r="K263" s="833"/>
      <c r="L263" s="833"/>
      <c r="M263" s="833"/>
      <c r="N263" s="833"/>
      <c r="O263" s="833"/>
      <c r="P263" s="833"/>
      <c r="Q263" s="833"/>
      <c r="R263" s="833"/>
      <c r="S263" s="833"/>
      <c r="T263" s="834"/>
      <c r="U263" s="837"/>
      <c r="V263" s="837"/>
      <c r="W263" s="837"/>
      <c r="X263" s="834"/>
      <c r="Y263" s="835"/>
      <c r="Z263" s="751"/>
    </row>
    <row r="264" spans="1:26" ht="16.5">
      <c r="A264" s="654"/>
      <c r="B264" s="831"/>
      <c r="C264" s="832"/>
      <c r="D264" s="832"/>
      <c r="E264" s="833"/>
      <c r="F264" s="833"/>
      <c r="G264" s="833"/>
      <c r="H264" s="833"/>
      <c r="I264" s="833"/>
      <c r="J264" s="833"/>
      <c r="K264" s="833"/>
      <c r="L264" s="833"/>
      <c r="M264" s="833"/>
      <c r="N264" s="833"/>
      <c r="O264" s="833"/>
      <c r="P264" s="833"/>
      <c r="Q264" s="833"/>
      <c r="R264" s="833"/>
      <c r="S264" s="833"/>
      <c r="T264" s="834"/>
      <c r="U264" s="837"/>
      <c r="V264" s="837"/>
      <c r="W264" s="837"/>
      <c r="X264" s="834"/>
      <c r="Y264" s="835"/>
      <c r="Z264" s="751"/>
    </row>
    <row r="265" spans="1:26" ht="16.5">
      <c r="A265" s="831"/>
      <c r="B265" s="831"/>
      <c r="C265" s="833"/>
      <c r="D265" s="833"/>
      <c r="E265" s="833"/>
      <c r="F265" s="833"/>
      <c r="G265" s="833"/>
      <c r="H265" s="833"/>
      <c r="I265" s="833"/>
      <c r="J265" s="833"/>
      <c r="K265" s="833"/>
      <c r="L265" s="833"/>
      <c r="M265" s="833"/>
      <c r="N265" s="833"/>
      <c r="O265" s="833"/>
      <c r="P265" s="833"/>
      <c r="Q265" s="833"/>
      <c r="R265" s="833"/>
      <c r="S265" s="833"/>
      <c r="T265" s="751"/>
      <c r="U265" s="834"/>
      <c r="V265" s="834"/>
      <c r="W265" s="834"/>
      <c r="X265" s="751"/>
      <c r="Y265" s="751"/>
      <c r="Z265" s="751"/>
    </row>
    <row r="266" spans="1:26" ht="16.5">
      <c r="A266" s="654"/>
      <c r="B266" s="831"/>
      <c r="C266" s="751"/>
      <c r="D266" s="751"/>
      <c r="E266" s="833"/>
      <c r="F266" s="833"/>
      <c r="G266" s="833"/>
      <c r="H266" s="833"/>
      <c r="I266" s="833"/>
      <c r="J266" s="833"/>
      <c r="K266" s="833"/>
      <c r="L266" s="833"/>
      <c r="M266" s="833"/>
      <c r="N266" s="833"/>
      <c r="O266" s="833"/>
      <c r="P266" s="833"/>
      <c r="Q266" s="833"/>
      <c r="R266" s="833"/>
      <c r="S266" s="833"/>
      <c r="T266" s="751"/>
      <c r="U266" s="834"/>
      <c r="V266" s="834"/>
      <c r="W266" s="834"/>
      <c r="X266" s="751"/>
      <c r="Y266" s="751"/>
      <c r="Z266" s="751"/>
    </row>
    <row r="267" spans="1:26" ht="16.5">
      <c r="A267" s="654"/>
      <c r="B267" s="831"/>
      <c r="C267" s="833"/>
      <c r="D267" s="833"/>
      <c r="E267" s="839"/>
      <c r="F267" s="839"/>
      <c r="G267" s="839"/>
      <c r="H267" s="839"/>
      <c r="I267" s="839"/>
      <c r="J267" s="839"/>
      <c r="K267" s="839"/>
      <c r="L267" s="839"/>
      <c r="M267" s="839"/>
      <c r="N267" s="839"/>
      <c r="O267" s="839"/>
      <c r="P267" s="833"/>
      <c r="Q267" s="839"/>
      <c r="R267" s="839"/>
      <c r="S267" s="839"/>
      <c r="T267" s="751"/>
      <c r="U267" s="834"/>
      <c r="V267" s="834"/>
      <c r="W267" s="834"/>
      <c r="X267" s="751"/>
      <c r="Y267" s="751"/>
      <c r="Z267" s="751"/>
    </row>
    <row r="268" spans="1:26" ht="16.5">
      <c r="A268" s="831"/>
      <c r="B268" s="831"/>
      <c r="C268" s="832"/>
      <c r="D268" s="832"/>
      <c r="E268" s="839"/>
      <c r="F268" s="839"/>
      <c r="G268" s="839"/>
      <c r="H268" s="839"/>
      <c r="I268" s="839"/>
      <c r="J268" s="839"/>
      <c r="K268" s="839"/>
      <c r="L268" s="839"/>
      <c r="M268" s="839"/>
      <c r="N268" s="839"/>
      <c r="O268" s="839"/>
      <c r="P268" s="833"/>
      <c r="Q268" s="839"/>
      <c r="R268" s="839"/>
      <c r="S268" s="839"/>
      <c r="T268" s="751"/>
      <c r="U268" s="834"/>
      <c r="V268" s="834"/>
      <c r="W268" s="834"/>
      <c r="X268" s="751"/>
      <c r="Y268" s="751"/>
      <c r="Z268" s="751"/>
    </row>
    <row r="269" spans="1:26" ht="16.5">
      <c r="A269" s="654"/>
      <c r="B269" s="831"/>
      <c r="C269" s="833"/>
      <c r="D269" s="833"/>
      <c r="E269" s="837"/>
      <c r="F269" s="840"/>
      <c r="G269" s="837"/>
      <c r="H269" s="837"/>
      <c r="I269" s="837"/>
      <c r="J269" s="837"/>
      <c r="K269" s="837"/>
      <c r="L269" s="837"/>
      <c r="M269" s="837"/>
      <c r="N269" s="837"/>
      <c r="O269" s="837"/>
      <c r="P269" s="839"/>
      <c r="Q269" s="837"/>
      <c r="R269" s="837"/>
      <c r="S269" s="837"/>
      <c r="T269" s="751"/>
      <c r="U269" s="751"/>
      <c r="V269" s="751"/>
      <c r="W269" s="751"/>
      <c r="X269" s="751"/>
      <c r="Y269" s="751"/>
      <c r="Z269" s="751"/>
    </row>
    <row r="270" spans="1:26" ht="16.5">
      <c r="A270" s="654"/>
      <c r="B270" s="831"/>
      <c r="C270" s="833"/>
      <c r="D270" s="833"/>
      <c r="E270" s="837"/>
      <c r="F270" s="840"/>
      <c r="G270" s="837"/>
      <c r="H270" s="837"/>
      <c r="I270" s="837"/>
      <c r="J270" s="837"/>
      <c r="K270" s="837"/>
      <c r="L270" s="837"/>
      <c r="M270" s="837"/>
      <c r="N270" s="837"/>
      <c r="O270" s="837"/>
      <c r="P270" s="834"/>
      <c r="Q270" s="837"/>
      <c r="R270" s="837"/>
      <c r="S270" s="837"/>
      <c r="T270" s="751"/>
      <c r="U270" s="751"/>
      <c r="V270" s="751"/>
      <c r="W270" s="751"/>
      <c r="X270" s="751"/>
      <c r="Y270" s="751"/>
      <c r="Z270" s="751"/>
    </row>
    <row r="271" spans="1:26" ht="16.5">
      <c r="A271" s="831"/>
      <c r="B271" s="831"/>
      <c r="C271" s="833"/>
      <c r="D271" s="833"/>
      <c r="E271" s="837"/>
      <c r="F271" s="840"/>
      <c r="G271" s="837"/>
      <c r="H271" s="837"/>
      <c r="I271" s="837"/>
      <c r="J271" s="837"/>
      <c r="K271" s="837"/>
      <c r="L271" s="837"/>
      <c r="M271" s="837"/>
      <c r="N271" s="837"/>
      <c r="O271" s="837"/>
      <c r="P271" s="837"/>
      <c r="Q271" s="837"/>
      <c r="R271" s="837"/>
      <c r="S271" s="837"/>
      <c r="T271" s="751"/>
      <c r="U271" s="751"/>
      <c r="V271" s="751"/>
      <c r="W271" s="751"/>
      <c r="X271" s="751"/>
      <c r="Y271" s="751"/>
      <c r="Z271" s="751"/>
    </row>
    <row r="272" spans="1:26" ht="16.5">
      <c r="A272" s="831"/>
      <c r="B272" s="831"/>
      <c r="C272" s="833"/>
      <c r="D272" s="833"/>
      <c r="E272" s="835"/>
      <c r="F272" s="841"/>
      <c r="G272" s="835"/>
      <c r="H272" s="835"/>
      <c r="I272" s="835"/>
      <c r="J272" s="835"/>
      <c r="K272" s="835"/>
      <c r="L272" s="835"/>
      <c r="M272" s="835"/>
      <c r="N272" s="835"/>
      <c r="O272" s="835"/>
      <c r="P272" s="837"/>
      <c r="Q272" s="835"/>
      <c r="R272" s="835"/>
      <c r="S272" s="835"/>
      <c r="T272" s="751"/>
      <c r="U272" s="751"/>
      <c r="V272" s="751"/>
      <c r="W272" s="751"/>
      <c r="X272" s="751"/>
      <c r="Y272" s="751"/>
      <c r="Z272" s="751"/>
    </row>
    <row r="273" spans="1:26" ht="16.5">
      <c r="A273" s="831"/>
      <c r="B273" s="831"/>
      <c r="C273" s="833"/>
      <c r="D273" s="833"/>
      <c r="E273" s="751"/>
      <c r="F273" s="842"/>
      <c r="G273" s="751"/>
      <c r="H273" s="751"/>
      <c r="I273" s="751"/>
      <c r="J273" s="751"/>
      <c r="K273" s="751"/>
      <c r="L273" s="751"/>
      <c r="M273" s="751"/>
      <c r="N273" s="751"/>
      <c r="O273" s="751"/>
      <c r="P273" s="837"/>
      <c r="Q273" s="751"/>
      <c r="R273" s="751"/>
      <c r="S273" s="751"/>
      <c r="T273" s="751"/>
      <c r="U273" s="751"/>
      <c r="V273" s="751"/>
      <c r="W273" s="751"/>
      <c r="X273" s="751"/>
      <c r="Y273" s="751"/>
      <c r="Z273" s="751"/>
    </row>
    <row r="274" spans="1:26" ht="16.5">
      <c r="U274" s="751"/>
      <c r="V274" s="751"/>
      <c r="W274" s="751"/>
    </row>
    <row r="275" spans="1:26" ht="16.5">
      <c r="U275" s="751"/>
      <c r="V275" s="751"/>
      <c r="W275" s="751"/>
    </row>
    <row r="276" spans="1:26" ht="16.5">
      <c r="U276" s="751"/>
      <c r="V276" s="751"/>
      <c r="W276" s="751"/>
    </row>
    <row r="277" spans="1:26" ht="16.5">
      <c r="U277" s="751"/>
      <c r="V277" s="751"/>
      <c r="W277" s="751"/>
    </row>
  </sheetData>
  <mergeCells count="68">
    <mergeCell ref="D237:D242"/>
    <mergeCell ref="Y3:Y4"/>
    <mergeCell ref="W3:W4"/>
    <mergeCell ref="D152:D157"/>
    <mergeCell ref="X3:X4"/>
    <mergeCell ref="L3:L4"/>
    <mergeCell ref="D159:D164"/>
    <mergeCell ref="D131:D136"/>
    <mergeCell ref="D188:D193"/>
    <mergeCell ref="D195:D200"/>
    <mergeCell ref="D223:D228"/>
    <mergeCell ref="D230:D235"/>
    <mergeCell ref="R3:R4"/>
    <mergeCell ref="Q3:Q4"/>
    <mergeCell ref="D19:D30"/>
    <mergeCell ref="U3:U4"/>
    <mergeCell ref="B6:B129"/>
    <mergeCell ref="B245:D245"/>
    <mergeCell ref="C223:C243"/>
    <mergeCell ref="B244:D244"/>
    <mergeCell ref="B188:B243"/>
    <mergeCell ref="C188:C201"/>
    <mergeCell ref="B130:D130"/>
    <mergeCell ref="B187:D187"/>
    <mergeCell ref="D173:D178"/>
    <mergeCell ref="B131:B186"/>
    <mergeCell ref="D166:D171"/>
    <mergeCell ref="C54:C75"/>
    <mergeCell ref="C202:C222"/>
    <mergeCell ref="D202:D207"/>
    <mergeCell ref="D209:D214"/>
    <mergeCell ref="D216:D221"/>
    <mergeCell ref="Z3:Z4"/>
    <mergeCell ref="D123:D128"/>
    <mergeCell ref="D43:D52"/>
    <mergeCell ref="D87:D96"/>
    <mergeCell ref="D109:D114"/>
    <mergeCell ref="S3:S4"/>
    <mergeCell ref="T3:T4"/>
    <mergeCell ref="D6:D17"/>
    <mergeCell ref="P3:P4"/>
    <mergeCell ref="J3:J4"/>
    <mergeCell ref="K3:K4"/>
    <mergeCell ref="N3:N4"/>
    <mergeCell ref="O3:O4"/>
    <mergeCell ref="D54:D63"/>
    <mergeCell ref="M3:M4"/>
    <mergeCell ref="V3:V4"/>
    <mergeCell ref="C6:C31"/>
    <mergeCell ref="D76:D85"/>
    <mergeCell ref="D98:D107"/>
    <mergeCell ref="D32:D41"/>
    <mergeCell ref="C32:C53"/>
    <mergeCell ref="C131:C144"/>
    <mergeCell ref="D65:D74"/>
    <mergeCell ref="C145:C165"/>
    <mergeCell ref="C166:C186"/>
    <mergeCell ref="D145:D150"/>
    <mergeCell ref="D116:D121"/>
    <mergeCell ref="C76:C108"/>
    <mergeCell ref="C109:C129"/>
    <mergeCell ref="D180:D185"/>
    <mergeCell ref="D138:D143"/>
    <mergeCell ref="A3:A5"/>
    <mergeCell ref="B3:B4"/>
    <mergeCell ref="C3:D4"/>
    <mergeCell ref="C5:D5"/>
    <mergeCell ref="E3:I3"/>
  </mergeCells>
  <phoneticPr fontId="8" type="noConversion"/>
  <pageMargins left="0.51181102362204722" right="0.35433070866141736" top="0.39370078740157483" bottom="0.27559055118110237" header="0.15748031496062992" footer="0.23622047244094491"/>
  <pageSetup paperSize="9" scale="30" fitToHeight="2" orientation="portrait" r:id="rId1"/>
  <headerFooter alignWithMargins="0">
    <oddFooter>&amp;C&amp;P/&amp;N&amp;R&amp;A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W189"/>
  <sheetViews>
    <sheetView showGridLines="0" zoomScale="75" workbookViewId="0">
      <pane xSplit="4" ySplit="5" topLeftCell="E17" activePane="bottomRight" state="frozen"/>
      <selection activeCell="F11" sqref="A1:K1098"/>
      <selection pane="topRight" activeCell="F11" sqref="A1:K1098"/>
      <selection pane="bottomLeft" activeCell="F11" sqref="A1:K1098"/>
      <selection pane="bottomRight"/>
    </sheetView>
  </sheetViews>
  <sheetFormatPr defaultRowHeight="15.75"/>
  <cols>
    <col min="1" max="3" width="9" style="611"/>
    <col min="4" max="4" width="13" style="611" customWidth="1"/>
    <col min="5" max="9" width="9" style="611"/>
    <col min="10" max="10" width="11.625" style="611" customWidth="1"/>
    <col min="11" max="12" width="9" style="611"/>
    <col min="13" max="14" width="14.875" style="611" customWidth="1"/>
    <col min="15" max="15" width="16.125" style="611" customWidth="1"/>
    <col min="16" max="16" width="9" style="611"/>
    <col min="17" max="17" width="16.125" style="611" customWidth="1"/>
    <col min="18" max="18" width="9" style="611"/>
    <col min="19" max="19" width="14.625" style="611" customWidth="1"/>
    <col min="20" max="20" width="12.25" style="611" customWidth="1"/>
    <col min="21" max="21" width="18.125" style="611" customWidth="1"/>
    <col min="22" max="16384" width="9" style="611"/>
  </cols>
  <sheetData>
    <row r="1" spans="1:23" ht="16.5">
      <c r="A1" s="17" t="str">
        <f>+封面!A3&amp;" "&amp;封面!A2</f>
        <v xml:space="preserve">        保險股份有限公司(○○分公司) 年度(月、季、半年)報表</v>
      </c>
      <c r="B1" s="747"/>
      <c r="C1" s="748"/>
      <c r="D1" s="748"/>
      <c r="E1" s="748"/>
      <c r="F1" s="749"/>
      <c r="G1" s="748"/>
      <c r="H1" s="748"/>
      <c r="I1" s="748"/>
      <c r="J1" s="748"/>
      <c r="K1" s="748"/>
      <c r="L1" s="748"/>
      <c r="M1" s="748"/>
      <c r="N1" s="748"/>
      <c r="O1" s="748"/>
      <c r="P1" s="748"/>
      <c r="Q1" s="748"/>
      <c r="R1" s="748"/>
      <c r="S1" s="748"/>
      <c r="T1" s="748"/>
      <c r="U1" s="843"/>
      <c r="V1" s="750" t="s">
        <v>3219</v>
      </c>
      <c r="W1" s="751"/>
    </row>
    <row r="2" spans="1:23" ht="17.25" thickBot="1">
      <c r="A2" s="750" t="s">
        <v>3311</v>
      </c>
      <c r="B2" s="750"/>
      <c r="C2" s="748"/>
      <c r="D2" s="748"/>
      <c r="E2" s="748"/>
      <c r="F2" s="749"/>
      <c r="G2" s="748"/>
      <c r="H2" s="748"/>
      <c r="I2" s="748"/>
      <c r="J2" s="748"/>
      <c r="K2" s="748"/>
      <c r="L2" s="748"/>
      <c r="M2" s="748"/>
      <c r="N2" s="748"/>
      <c r="O2" s="748"/>
      <c r="P2" s="748"/>
      <c r="Q2" s="748"/>
      <c r="R2" s="748"/>
      <c r="S2" s="748"/>
      <c r="T2" s="748"/>
      <c r="U2" s="843"/>
      <c r="V2" s="748"/>
      <c r="W2" s="751"/>
    </row>
    <row r="3" spans="1:23" ht="16.5" customHeight="1">
      <c r="A3" s="3244" t="s">
        <v>3221</v>
      </c>
      <c r="B3" s="3247" t="s">
        <v>3222</v>
      </c>
      <c r="C3" s="3249" t="s">
        <v>3223</v>
      </c>
      <c r="D3" s="3250"/>
      <c r="E3" s="3247" t="s">
        <v>3224</v>
      </c>
      <c r="F3" s="3247"/>
      <c r="G3" s="3247"/>
      <c r="H3" s="3247"/>
      <c r="I3" s="3247"/>
      <c r="J3" s="3280" t="s">
        <v>3225</v>
      </c>
      <c r="K3" s="3247" t="s">
        <v>3226</v>
      </c>
      <c r="L3" s="3284" t="s">
        <v>3227</v>
      </c>
      <c r="M3" s="3282" t="s">
        <v>3229</v>
      </c>
      <c r="N3" s="3247" t="s">
        <v>3312</v>
      </c>
      <c r="O3" s="3247" t="s">
        <v>3313</v>
      </c>
      <c r="P3" s="3297"/>
      <c r="Q3" s="3305" t="s">
        <v>3314</v>
      </c>
      <c r="R3" s="3306"/>
      <c r="S3" s="3299" t="s">
        <v>3315</v>
      </c>
      <c r="T3" s="3247" t="s">
        <v>3234</v>
      </c>
      <c r="U3" s="3278" t="s">
        <v>669</v>
      </c>
      <c r="V3" s="3247" t="s">
        <v>3236</v>
      </c>
      <c r="W3" s="3274" t="s">
        <v>3237</v>
      </c>
    </row>
    <row r="4" spans="1:23" ht="31.5">
      <c r="A4" s="3245"/>
      <c r="B4" s="3248"/>
      <c r="C4" s="3251"/>
      <c r="D4" s="3251"/>
      <c r="E4" s="753" t="s">
        <v>3238</v>
      </c>
      <c r="F4" s="753" t="s">
        <v>3239</v>
      </c>
      <c r="G4" s="755" t="s">
        <v>3240</v>
      </c>
      <c r="H4" s="755" t="s">
        <v>3241</v>
      </c>
      <c r="I4" s="755" t="s">
        <v>3242</v>
      </c>
      <c r="J4" s="3281"/>
      <c r="K4" s="3248"/>
      <c r="L4" s="3281"/>
      <c r="M4" s="3251"/>
      <c r="N4" s="3248"/>
      <c r="O4" s="3266"/>
      <c r="P4" s="3266"/>
      <c r="Q4" s="3307"/>
      <c r="R4" s="3308"/>
      <c r="S4" s="3300"/>
      <c r="T4" s="3248"/>
      <c r="U4" s="3279"/>
      <c r="V4" s="3248"/>
      <c r="W4" s="3275"/>
    </row>
    <row r="5" spans="1:23" ht="17.25" thickBot="1">
      <c r="A5" s="3246"/>
      <c r="B5" s="757" t="s">
        <v>424</v>
      </c>
      <c r="C5" s="3252" t="s">
        <v>425</v>
      </c>
      <c r="D5" s="3252"/>
      <c r="E5" s="757" t="s">
        <v>171</v>
      </c>
      <c r="F5" s="757" t="s">
        <v>172</v>
      </c>
      <c r="G5" s="757" t="s">
        <v>173</v>
      </c>
      <c r="H5" s="757" t="s">
        <v>174</v>
      </c>
      <c r="I5" s="757" t="s">
        <v>175</v>
      </c>
      <c r="J5" s="757" t="s">
        <v>141</v>
      </c>
      <c r="K5" s="757" t="s">
        <v>273</v>
      </c>
      <c r="L5" s="757" t="s">
        <v>142</v>
      </c>
      <c r="M5" s="757" t="s">
        <v>438</v>
      </c>
      <c r="N5" s="757" t="s">
        <v>439</v>
      </c>
      <c r="O5" s="757" t="s">
        <v>3316</v>
      </c>
      <c r="P5" s="757" t="s">
        <v>3317</v>
      </c>
      <c r="Q5" s="757" t="s">
        <v>3316</v>
      </c>
      <c r="R5" s="757" t="s">
        <v>3317</v>
      </c>
      <c r="S5" s="757" t="s">
        <v>246</v>
      </c>
      <c r="T5" s="757" t="s">
        <v>279</v>
      </c>
      <c r="U5" s="757" t="s">
        <v>280</v>
      </c>
      <c r="V5" s="757" t="s">
        <v>281</v>
      </c>
      <c r="W5" s="758" t="s">
        <v>282</v>
      </c>
    </row>
    <row r="6" spans="1:23" ht="16.5" customHeight="1">
      <c r="A6" s="759">
        <v>1</v>
      </c>
      <c r="B6" s="3285" t="s">
        <v>3243</v>
      </c>
      <c r="C6" s="3253" t="s">
        <v>3244</v>
      </c>
      <c r="D6" s="3313" t="s">
        <v>549</v>
      </c>
      <c r="E6" s="760"/>
      <c r="F6" s="760"/>
      <c r="G6" s="761"/>
      <c r="H6" s="761"/>
      <c r="I6" s="761"/>
      <c r="J6" s="761"/>
      <c r="K6" s="762"/>
      <c r="L6" s="762"/>
      <c r="M6" s="762"/>
      <c r="N6" s="762"/>
      <c r="O6" s="764"/>
      <c r="P6" s="762"/>
      <c r="Q6" s="764"/>
      <c r="R6" s="762"/>
      <c r="S6" s="762"/>
      <c r="T6" s="762"/>
      <c r="U6" s="764"/>
      <c r="V6" s="762"/>
      <c r="W6" s="766"/>
    </row>
    <row r="7" spans="1:23" ht="16.5">
      <c r="A7" s="767">
        <v>2</v>
      </c>
      <c r="B7" s="3286"/>
      <c r="C7" s="3254"/>
      <c r="D7" s="3302"/>
      <c r="E7" s="769"/>
      <c r="F7" s="769"/>
      <c r="G7" s="770"/>
      <c r="H7" s="770"/>
      <c r="I7" s="770"/>
      <c r="J7" s="770"/>
      <c r="K7" s="771"/>
      <c r="L7" s="771"/>
      <c r="M7" s="771"/>
      <c r="N7" s="771"/>
      <c r="O7" s="773"/>
      <c r="P7" s="771"/>
      <c r="Q7" s="773"/>
      <c r="R7" s="771"/>
      <c r="S7" s="771"/>
      <c r="T7" s="771"/>
      <c r="U7" s="773"/>
      <c r="V7" s="771"/>
      <c r="W7" s="775"/>
    </row>
    <row r="8" spans="1:23" ht="16.5">
      <c r="A8" s="767">
        <v>3</v>
      </c>
      <c r="B8" s="3286"/>
      <c r="C8" s="3254"/>
      <c r="D8" s="3302"/>
      <c r="E8" s="769"/>
      <c r="F8" s="769"/>
      <c r="G8" s="770"/>
      <c r="H8" s="770"/>
      <c r="I8" s="770"/>
      <c r="J8" s="770"/>
      <c r="K8" s="771"/>
      <c r="L8" s="771"/>
      <c r="M8" s="771"/>
      <c r="N8" s="771"/>
      <c r="O8" s="773"/>
      <c r="P8" s="771"/>
      <c r="Q8" s="773"/>
      <c r="R8" s="771"/>
      <c r="S8" s="771"/>
      <c r="T8" s="771"/>
      <c r="U8" s="773"/>
      <c r="V8" s="771"/>
      <c r="W8" s="775"/>
    </row>
    <row r="9" spans="1:23" ht="16.5">
      <c r="A9" s="767">
        <v>4</v>
      </c>
      <c r="B9" s="3286"/>
      <c r="C9" s="3254"/>
      <c r="D9" s="3302"/>
      <c r="E9" s="769"/>
      <c r="F9" s="769"/>
      <c r="G9" s="770"/>
      <c r="H9" s="770"/>
      <c r="I9" s="770"/>
      <c r="J9" s="770"/>
      <c r="K9" s="771"/>
      <c r="L9" s="771"/>
      <c r="M9" s="771"/>
      <c r="N9" s="771"/>
      <c r="O9" s="773"/>
      <c r="P9" s="771"/>
      <c r="Q9" s="773"/>
      <c r="R9" s="771"/>
      <c r="S9" s="771"/>
      <c r="T9" s="771"/>
      <c r="U9" s="773"/>
      <c r="V9" s="771"/>
      <c r="W9" s="775"/>
    </row>
    <row r="10" spans="1:23" ht="16.5">
      <c r="A10" s="767">
        <v>5</v>
      </c>
      <c r="B10" s="3286"/>
      <c r="C10" s="3254"/>
      <c r="D10" s="3302"/>
      <c r="E10" s="769"/>
      <c r="F10" s="769"/>
      <c r="G10" s="770"/>
      <c r="H10" s="770"/>
      <c r="I10" s="770"/>
      <c r="J10" s="770"/>
      <c r="K10" s="771"/>
      <c r="L10" s="771"/>
      <c r="M10" s="771"/>
      <c r="N10" s="771"/>
      <c r="O10" s="773"/>
      <c r="P10" s="771"/>
      <c r="Q10" s="773"/>
      <c r="R10" s="771"/>
      <c r="S10" s="771"/>
      <c r="T10" s="771"/>
      <c r="U10" s="773"/>
      <c r="V10" s="771"/>
      <c r="W10" s="775"/>
    </row>
    <row r="11" spans="1:23" ht="16.5">
      <c r="A11" s="767">
        <v>6</v>
      </c>
      <c r="B11" s="3286"/>
      <c r="C11" s="3254"/>
      <c r="D11" s="3302"/>
      <c r="E11" s="769"/>
      <c r="F11" s="769"/>
      <c r="G11" s="770"/>
      <c r="H11" s="770"/>
      <c r="I11" s="770"/>
      <c r="J11" s="770"/>
      <c r="K11" s="771"/>
      <c r="L11" s="771"/>
      <c r="M11" s="771"/>
      <c r="N11" s="771"/>
      <c r="O11" s="773"/>
      <c r="P11" s="771"/>
      <c r="Q11" s="773"/>
      <c r="R11" s="771"/>
      <c r="S11" s="771"/>
      <c r="T11" s="771"/>
      <c r="U11" s="773"/>
      <c r="V11" s="771"/>
      <c r="W11" s="775"/>
    </row>
    <row r="12" spans="1:23" ht="16.5">
      <c r="A12" s="767">
        <v>7</v>
      </c>
      <c r="B12" s="3286"/>
      <c r="C12" s="3254"/>
      <c r="D12" s="3302"/>
      <c r="E12" s="769"/>
      <c r="F12" s="769"/>
      <c r="G12" s="770"/>
      <c r="H12" s="770"/>
      <c r="I12" s="770"/>
      <c r="J12" s="770"/>
      <c r="K12" s="771"/>
      <c r="L12" s="771"/>
      <c r="M12" s="771"/>
      <c r="N12" s="771"/>
      <c r="O12" s="773"/>
      <c r="P12" s="771"/>
      <c r="Q12" s="773"/>
      <c r="R12" s="771"/>
      <c r="S12" s="771"/>
      <c r="T12" s="771"/>
      <c r="U12" s="773"/>
      <c r="V12" s="771"/>
      <c r="W12" s="775"/>
    </row>
    <row r="13" spans="1:23" ht="16.5">
      <c r="A13" s="767">
        <v>8</v>
      </c>
      <c r="B13" s="3286"/>
      <c r="C13" s="3254"/>
      <c r="D13" s="3302"/>
      <c r="E13" s="769"/>
      <c r="F13" s="769"/>
      <c r="G13" s="770"/>
      <c r="H13" s="770"/>
      <c r="I13" s="770"/>
      <c r="J13" s="770"/>
      <c r="K13" s="771"/>
      <c r="L13" s="771"/>
      <c r="M13" s="771"/>
      <c r="N13" s="771"/>
      <c r="O13" s="773"/>
      <c r="P13" s="771"/>
      <c r="Q13" s="773"/>
      <c r="R13" s="771"/>
      <c r="S13" s="771"/>
      <c r="T13" s="771"/>
      <c r="U13" s="773"/>
      <c r="V13" s="771"/>
      <c r="W13" s="775"/>
    </row>
    <row r="14" spans="1:23" ht="16.5">
      <c r="A14" s="767">
        <v>9</v>
      </c>
      <c r="B14" s="3286"/>
      <c r="C14" s="3254"/>
      <c r="D14" s="3302"/>
      <c r="E14" s="769"/>
      <c r="F14" s="769"/>
      <c r="G14" s="770"/>
      <c r="H14" s="770"/>
      <c r="I14" s="770"/>
      <c r="J14" s="770"/>
      <c r="K14" s="771"/>
      <c r="L14" s="771"/>
      <c r="M14" s="771"/>
      <c r="N14" s="771"/>
      <c r="O14" s="773"/>
      <c r="P14" s="771"/>
      <c r="Q14" s="773"/>
      <c r="R14" s="771"/>
      <c r="S14" s="771"/>
      <c r="T14" s="771"/>
      <c r="U14" s="773"/>
      <c r="V14" s="771"/>
      <c r="W14" s="775"/>
    </row>
    <row r="15" spans="1:23" ht="16.5">
      <c r="A15" s="767">
        <v>10</v>
      </c>
      <c r="B15" s="3286"/>
      <c r="C15" s="3254"/>
      <c r="D15" s="3302"/>
      <c r="E15" s="769"/>
      <c r="F15" s="769"/>
      <c r="G15" s="770"/>
      <c r="H15" s="770"/>
      <c r="I15" s="770"/>
      <c r="J15" s="770"/>
      <c r="K15" s="771"/>
      <c r="L15" s="771"/>
      <c r="M15" s="771"/>
      <c r="N15" s="771"/>
      <c r="O15" s="773"/>
      <c r="P15" s="771"/>
      <c r="Q15" s="773"/>
      <c r="R15" s="771"/>
      <c r="S15" s="771"/>
      <c r="T15" s="771"/>
      <c r="U15" s="773"/>
      <c r="V15" s="771"/>
      <c r="W15" s="775"/>
    </row>
    <row r="16" spans="1:23" ht="16.5">
      <c r="A16" s="767">
        <v>11</v>
      </c>
      <c r="B16" s="3286"/>
      <c r="C16" s="3254"/>
      <c r="D16" s="3302"/>
      <c r="E16" s="769"/>
      <c r="F16" s="769"/>
      <c r="G16" s="770"/>
      <c r="H16" s="770"/>
      <c r="I16" s="770"/>
      <c r="J16" s="770"/>
      <c r="K16" s="771"/>
      <c r="L16" s="771"/>
      <c r="M16" s="771"/>
      <c r="N16" s="771"/>
      <c r="O16" s="773"/>
      <c r="P16" s="771"/>
      <c r="Q16" s="773"/>
      <c r="R16" s="771"/>
      <c r="S16" s="771"/>
      <c r="T16" s="771"/>
      <c r="U16" s="773"/>
      <c r="V16" s="771"/>
      <c r="W16" s="775"/>
    </row>
    <row r="17" spans="1:23" ht="16.5">
      <c r="A17" s="767">
        <v>12</v>
      </c>
      <c r="B17" s="3286"/>
      <c r="C17" s="3254"/>
      <c r="D17" s="3302"/>
      <c r="E17" s="769"/>
      <c r="F17" s="769"/>
      <c r="G17" s="770"/>
      <c r="H17" s="770"/>
      <c r="I17" s="770"/>
      <c r="J17" s="770"/>
      <c r="K17" s="771"/>
      <c r="L17" s="771"/>
      <c r="M17" s="771"/>
      <c r="N17" s="771"/>
      <c r="O17" s="773"/>
      <c r="P17" s="771"/>
      <c r="Q17" s="773"/>
      <c r="R17" s="771"/>
      <c r="S17" s="771"/>
      <c r="T17" s="771"/>
      <c r="U17" s="773"/>
      <c r="V17" s="771"/>
      <c r="W17" s="775"/>
    </row>
    <row r="18" spans="1:23" ht="16.5">
      <c r="A18" s="767">
        <v>13</v>
      </c>
      <c r="B18" s="3286"/>
      <c r="C18" s="3254"/>
      <c r="D18" s="944" t="s">
        <v>6</v>
      </c>
      <c r="E18" s="777"/>
      <c r="F18" s="777"/>
      <c r="G18" s="778"/>
      <c r="H18" s="778"/>
      <c r="I18" s="778"/>
      <c r="J18" s="778"/>
      <c r="K18" s="779"/>
      <c r="L18" s="779"/>
      <c r="M18" s="771">
        <f>SUM(M6:M17)</f>
        <v>0</v>
      </c>
      <c r="N18" s="771">
        <f>SUM(N6:N17)</f>
        <v>0</v>
      </c>
      <c r="O18" s="779"/>
      <c r="P18" s="779"/>
      <c r="Q18" s="779"/>
      <c r="R18" s="779"/>
      <c r="S18" s="771">
        <f>SUM(S6:S17)</f>
        <v>0</v>
      </c>
      <c r="T18" s="779"/>
      <c r="U18" s="780"/>
      <c r="V18" s="779"/>
      <c r="W18" s="945"/>
    </row>
    <row r="19" spans="1:23" ht="16.5" customHeight="1">
      <c r="A19" s="767">
        <v>14</v>
      </c>
      <c r="B19" s="3286"/>
      <c r="C19" s="3254"/>
      <c r="D19" s="3309" t="s">
        <v>550</v>
      </c>
      <c r="E19" s="769"/>
      <c r="F19" s="769"/>
      <c r="G19" s="770"/>
      <c r="H19" s="770"/>
      <c r="I19" s="770"/>
      <c r="J19" s="770"/>
      <c r="K19" s="771"/>
      <c r="L19" s="771"/>
      <c r="M19" s="771"/>
      <c r="N19" s="771"/>
      <c r="O19" s="773"/>
      <c r="P19" s="771"/>
      <c r="Q19" s="773"/>
      <c r="R19" s="771"/>
      <c r="S19" s="771"/>
      <c r="T19" s="771"/>
      <c r="U19" s="773"/>
      <c r="V19" s="771"/>
      <c r="W19" s="775"/>
    </row>
    <row r="20" spans="1:23" ht="16.5">
      <c r="A20" s="767">
        <v>15</v>
      </c>
      <c r="B20" s="3286"/>
      <c r="C20" s="3254"/>
      <c r="D20" s="3302"/>
      <c r="E20" s="769"/>
      <c r="F20" s="769"/>
      <c r="G20" s="770"/>
      <c r="H20" s="770"/>
      <c r="I20" s="770"/>
      <c r="J20" s="770"/>
      <c r="K20" s="771"/>
      <c r="L20" s="771"/>
      <c r="M20" s="771"/>
      <c r="N20" s="771"/>
      <c r="O20" s="773"/>
      <c r="P20" s="771"/>
      <c r="Q20" s="773"/>
      <c r="R20" s="771"/>
      <c r="S20" s="771"/>
      <c r="T20" s="771"/>
      <c r="U20" s="773"/>
      <c r="V20" s="771"/>
      <c r="W20" s="775"/>
    </row>
    <row r="21" spans="1:23" ht="16.5">
      <c r="A21" s="767">
        <v>16</v>
      </c>
      <c r="B21" s="3286"/>
      <c r="C21" s="3254"/>
      <c r="D21" s="3302"/>
      <c r="E21" s="769"/>
      <c r="F21" s="769"/>
      <c r="G21" s="770"/>
      <c r="H21" s="770"/>
      <c r="I21" s="770"/>
      <c r="J21" s="770"/>
      <c r="K21" s="771"/>
      <c r="L21" s="771"/>
      <c r="M21" s="771"/>
      <c r="N21" s="771"/>
      <c r="O21" s="773"/>
      <c r="P21" s="771"/>
      <c r="Q21" s="773"/>
      <c r="R21" s="771"/>
      <c r="S21" s="771"/>
      <c r="T21" s="771"/>
      <c r="U21" s="773"/>
      <c r="V21" s="771"/>
      <c r="W21" s="775"/>
    </row>
    <row r="22" spans="1:23" ht="16.5">
      <c r="A22" s="767">
        <v>17</v>
      </c>
      <c r="B22" s="3286"/>
      <c r="C22" s="3254"/>
      <c r="D22" s="3302"/>
      <c r="E22" s="769"/>
      <c r="F22" s="769"/>
      <c r="G22" s="770"/>
      <c r="H22" s="770"/>
      <c r="I22" s="770"/>
      <c r="J22" s="770"/>
      <c r="K22" s="771"/>
      <c r="L22" s="771"/>
      <c r="M22" s="771"/>
      <c r="N22" s="771"/>
      <c r="O22" s="773"/>
      <c r="P22" s="771"/>
      <c r="Q22" s="773"/>
      <c r="R22" s="771"/>
      <c r="S22" s="771"/>
      <c r="T22" s="771"/>
      <c r="U22" s="773"/>
      <c r="V22" s="771"/>
      <c r="W22" s="775"/>
    </row>
    <row r="23" spans="1:23" ht="16.5">
      <c r="A23" s="767">
        <v>18</v>
      </c>
      <c r="B23" s="3286"/>
      <c r="C23" s="3254"/>
      <c r="D23" s="3302"/>
      <c r="E23" s="769"/>
      <c r="F23" s="769"/>
      <c r="G23" s="770"/>
      <c r="H23" s="770"/>
      <c r="I23" s="770"/>
      <c r="J23" s="770"/>
      <c r="K23" s="771"/>
      <c r="L23" s="771"/>
      <c r="M23" s="771"/>
      <c r="N23" s="771"/>
      <c r="O23" s="773"/>
      <c r="P23" s="771"/>
      <c r="Q23" s="773"/>
      <c r="R23" s="771"/>
      <c r="S23" s="771"/>
      <c r="T23" s="771"/>
      <c r="U23" s="773"/>
      <c r="V23" s="771"/>
      <c r="W23" s="775"/>
    </row>
    <row r="24" spans="1:23" ht="16.5">
      <c r="A24" s="767">
        <v>19</v>
      </c>
      <c r="B24" s="3286"/>
      <c r="C24" s="3254"/>
      <c r="D24" s="3302"/>
      <c r="E24" s="769"/>
      <c r="F24" s="769"/>
      <c r="G24" s="770"/>
      <c r="H24" s="770"/>
      <c r="I24" s="770"/>
      <c r="J24" s="770"/>
      <c r="K24" s="771"/>
      <c r="L24" s="771"/>
      <c r="M24" s="771"/>
      <c r="N24" s="771"/>
      <c r="O24" s="773"/>
      <c r="P24" s="771"/>
      <c r="Q24" s="773"/>
      <c r="R24" s="771"/>
      <c r="S24" s="771"/>
      <c r="T24" s="771"/>
      <c r="U24" s="773"/>
      <c r="V24" s="771"/>
      <c r="W24" s="775"/>
    </row>
    <row r="25" spans="1:23" ht="16.5">
      <c r="A25" s="767">
        <v>20</v>
      </c>
      <c r="B25" s="3286"/>
      <c r="C25" s="3254"/>
      <c r="D25" s="3302"/>
      <c r="E25" s="769"/>
      <c r="F25" s="769"/>
      <c r="G25" s="770"/>
      <c r="H25" s="770"/>
      <c r="I25" s="770"/>
      <c r="J25" s="770"/>
      <c r="K25" s="771"/>
      <c r="L25" s="771"/>
      <c r="M25" s="771"/>
      <c r="N25" s="771"/>
      <c r="O25" s="773"/>
      <c r="P25" s="771"/>
      <c r="Q25" s="773"/>
      <c r="R25" s="771"/>
      <c r="S25" s="771"/>
      <c r="T25" s="771"/>
      <c r="U25" s="773"/>
      <c r="V25" s="771"/>
      <c r="W25" s="775"/>
    </row>
    <row r="26" spans="1:23" ht="16.5">
      <c r="A26" s="767">
        <v>21</v>
      </c>
      <c r="B26" s="3286"/>
      <c r="C26" s="3254"/>
      <c r="D26" s="3302"/>
      <c r="E26" s="769"/>
      <c r="F26" s="769"/>
      <c r="G26" s="770"/>
      <c r="H26" s="770"/>
      <c r="I26" s="770"/>
      <c r="J26" s="770"/>
      <c r="K26" s="771"/>
      <c r="L26" s="771"/>
      <c r="M26" s="771"/>
      <c r="N26" s="771"/>
      <c r="O26" s="773"/>
      <c r="P26" s="771"/>
      <c r="Q26" s="773"/>
      <c r="R26" s="771"/>
      <c r="S26" s="771"/>
      <c r="T26" s="771"/>
      <c r="U26" s="773"/>
      <c r="V26" s="771"/>
      <c r="W26" s="775"/>
    </row>
    <row r="27" spans="1:23" ht="16.5">
      <c r="A27" s="767">
        <v>22</v>
      </c>
      <c r="B27" s="3286"/>
      <c r="C27" s="3254"/>
      <c r="D27" s="3302"/>
      <c r="E27" s="769"/>
      <c r="F27" s="769"/>
      <c r="G27" s="770"/>
      <c r="H27" s="770"/>
      <c r="I27" s="770"/>
      <c r="J27" s="770"/>
      <c r="K27" s="771"/>
      <c r="L27" s="771"/>
      <c r="M27" s="771"/>
      <c r="N27" s="771"/>
      <c r="O27" s="773"/>
      <c r="P27" s="771"/>
      <c r="Q27" s="773"/>
      <c r="R27" s="771"/>
      <c r="S27" s="771"/>
      <c r="T27" s="771"/>
      <c r="U27" s="773"/>
      <c r="V27" s="771"/>
      <c r="W27" s="775"/>
    </row>
    <row r="28" spans="1:23" ht="16.5">
      <c r="A28" s="767">
        <v>23</v>
      </c>
      <c r="B28" s="3286"/>
      <c r="C28" s="3254"/>
      <c r="D28" s="3302"/>
      <c r="E28" s="769"/>
      <c r="F28" s="769"/>
      <c r="G28" s="770"/>
      <c r="H28" s="770"/>
      <c r="I28" s="770"/>
      <c r="J28" s="770"/>
      <c r="K28" s="771"/>
      <c r="L28" s="771"/>
      <c r="M28" s="771"/>
      <c r="N28" s="771"/>
      <c r="O28" s="773"/>
      <c r="P28" s="771"/>
      <c r="Q28" s="773"/>
      <c r="R28" s="771"/>
      <c r="S28" s="771"/>
      <c r="T28" s="771"/>
      <c r="U28" s="773"/>
      <c r="V28" s="771"/>
      <c r="W28" s="775"/>
    </row>
    <row r="29" spans="1:23" ht="16.5">
      <c r="A29" s="767">
        <v>24</v>
      </c>
      <c r="B29" s="3286"/>
      <c r="C29" s="3254"/>
      <c r="D29" s="3302"/>
      <c r="E29" s="769"/>
      <c r="F29" s="769"/>
      <c r="G29" s="770"/>
      <c r="H29" s="770"/>
      <c r="I29" s="770"/>
      <c r="J29" s="770"/>
      <c r="K29" s="771"/>
      <c r="L29" s="771"/>
      <c r="M29" s="771"/>
      <c r="N29" s="771"/>
      <c r="O29" s="773"/>
      <c r="P29" s="771"/>
      <c r="Q29" s="773"/>
      <c r="R29" s="771"/>
      <c r="S29" s="771"/>
      <c r="T29" s="771"/>
      <c r="U29" s="773"/>
      <c r="V29" s="771"/>
      <c r="W29" s="775"/>
    </row>
    <row r="30" spans="1:23" ht="16.5">
      <c r="A30" s="767">
        <v>25</v>
      </c>
      <c r="B30" s="3286"/>
      <c r="C30" s="3254"/>
      <c r="D30" s="3302"/>
      <c r="E30" s="769"/>
      <c r="F30" s="769"/>
      <c r="G30" s="770"/>
      <c r="H30" s="770"/>
      <c r="I30" s="770"/>
      <c r="J30" s="770"/>
      <c r="K30" s="771"/>
      <c r="L30" s="771"/>
      <c r="M30" s="771"/>
      <c r="N30" s="771"/>
      <c r="O30" s="773"/>
      <c r="P30" s="771"/>
      <c r="Q30" s="773"/>
      <c r="R30" s="771"/>
      <c r="S30" s="771"/>
      <c r="T30" s="771"/>
      <c r="U30" s="773"/>
      <c r="V30" s="771"/>
      <c r="W30" s="775"/>
    </row>
    <row r="31" spans="1:23" ht="17.25" thickBot="1">
      <c r="A31" s="767">
        <v>26</v>
      </c>
      <c r="B31" s="3286"/>
      <c r="C31" s="3255"/>
      <c r="D31" s="783" t="s">
        <v>3246</v>
      </c>
      <c r="E31" s="784"/>
      <c r="F31" s="784"/>
      <c r="G31" s="784"/>
      <c r="H31" s="784"/>
      <c r="I31" s="784"/>
      <c r="J31" s="784"/>
      <c r="K31" s="784"/>
      <c r="L31" s="784"/>
      <c r="M31" s="785">
        <f>SUM(M19:M30)</f>
        <v>0</v>
      </c>
      <c r="N31" s="785">
        <f>SUM(N19:N30)</f>
        <v>0</v>
      </c>
      <c r="O31" s="786"/>
      <c r="P31" s="786"/>
      <c r="Q31" s="786"/>
      <c r="R31" s="786"/>
      <c r="S31" s="785">
        <f>SUM(S19:S30)</f>
        <v>0</v>
      </c>
      <c r="T31" s="786"/>
      <c r="U31" s="786"/>
      <c r="V31" s="786"/>
      <c r="W31" s="946"/>
    </row>
    <row r="32" spans="1:23" ht="16.5" customHeight="1">
      <c r="A32" s="767">
        <v>27</v>
      </c>
      <c r="B32" s="3286"/>
      <c r="C32" s="3273" t="s">
        <v>3248</v>
      </c>
      <c r="D32" s="3301" t="s">
        <v>551</v>
      </c>
      <c r="E32" s="760"/>
      <c r="F32" s="760"/>
      <c r="G32" s="761"/>
      <c r="H32" s="761"/>
      <c r="I32" s="761"/>
      <c r="J32" s="761"/>
      <c r="K32" s="762"/>
      <c r="L32" s="762"/>
      <c r="M32" s="762"/>
      <c r="N32" s="762"/>
      <c r="O32" s="764"/>
      <c r="P32" s="762"/>
      <c r="Q32" s="764"/>
      <c r="R32" s="762"/>
      <c r="S32" s="762"/>
      <c r="T32" s="762"/>
      <c r="U32" s="764"/>
      <c r="V32" s="762"/>
      <c r="W32" s="766"/>
    </row>
    <row r="33" spans="1:23" ht="16.5">
      <c r="A33" s="767">
        <v>28</v>
      </c>
      <c r="B33" s="3286"/>
      <c r="C33" s="3254"/>
      <c r="D33" s="3302"/>
      <c r="E33" s="769"/>
      <c r="F33" s="769"/>
      <c r="G33" s="770"/>
      <c r="H33" s="770"/>
      <c r="I33" s="770"/>
      <c r="J33" s="770"/>
      <c r="K33" s="771"/>
      <c r="L33" s="771"/>
      <c r="M33" s="771"/>
      <c r="N33" s="771"/>
      <c r="O33" s="773"/>
      <c r="P33" s="771"/>
      <c r="Q33" s="773"/>
      <c r="R33" s="771"/>
      <c r="S33" s="771"/>
      <c r="T33" s="771"/>
      <c r="U33" s="773"/>
      <c r="V33" s="771"/>
      <c r="W33" s="775"/>
    </row>
    <row r="34" spans="1:23" ht="16.5">
      <c r="A34" s="767">
        <v>29</v>
      </c>
      <c r="B34" s="3286"/>
      <c r="C34" s="3254"/>
      <c r="D34" s="3302"/>
      <c r="E34" s="769"/>
      <c r="F34" s="769"/>
      <c r="G34" s="770"/>
      <c r="H34" s="770"/>
      <c r="I34" s="770"/>
      <c r="J34" s="770"/>
      <c r="K34" s="771"/>
      <c r="L34" s="771"/>
      <c r="M34" s="771"/>
      <c r="N34" s="771"/>
      <c r="O34" s="773"/>
      <c r="P34" s="771"/>
      <c r="Q34" s="773"/>
      <c r="R34" s="771"/>
      <c r="S34" s="771"/>
      <c r="T34" s="771"/>
      <c r="U34" s="773"/>
      <c r="V34" s="771"/>
      <c r="W34" s="775"/>
    </row>
    <row r="35" spans="1:23" ht="16.5">
      <c r="A35" s="767">
        <v>30</v>
      </c>
      <c r="B35" s="3286"/>
      <c r="C35" s="3254"/>
      <c r="D35" s="3302"/>
      <c r="E35" s="769"/>
      <c r="F35" s="769"/>
      <c r="G35" s="770"/>
      <c r="H35" s="770"/>
      <c r="I35" s="770"/>
      <c r="J35" s="770"/>
      <c r="K35" s="771"/>
      <c r="L35" s="771"/>
      <c r="M35" s="771"/>
      <c r="N35" s="771"/>
      <c r="O35" s="773"/>
      <c r="P35" s="771"/>
      <c r="Q35" s="773"/>
      <c r="R35" s="771"/>
      <c r="S35" s="771"/>
      <c r="T35" s="771"/>
      <c r="U35" s="773"/>
      <c r="V35" s="771"/>
      <c r="W35" s="775"/>
    </row>
    <row r="36" spans="1:23" ht="16.5">
      <c r="A36" s="767">
        <v>31</v>
      </c>
      <c r="B36" s="3286"/>
      <c r="C36" s="3254"/>
      <c r="D36" s="3302"/>
      <c r="E36" s="769"/>
      <c r="F36" s="769"/>
      <c r="G36" s="770"/>
      <c r="H36" s="770"/>
      <c r="I36" s="770"/>
      <c r="J36" s="770"/>
      <c r="K36" s="771"/>
      <c r="L36" s="771"/>
      <c r="M36" s="771"/>
      <c r="N36" s="771"/>
      <c r="O36" s="773"/>
      <c r="P36" s="771"/>
      <c r="Q36" s="773"/>
      <c r="R36" s="771"/>
      <c r="S36" s="771"/>
      <c r="T36" s="771"/>
      <c r="U36" s="773"/>
      <c r="V36" s="771"/>
      <c r="W36" s="775"/>
    </row>
    <row r="37" spans="1:23" ht="16.5">
      <c r="A37" s="767">
        <v>32</v>
      </c>
      <c r="B37" s="3286"/>
      <c r="C37" s="3254"/>
      <c r="D37" s="3302"/>
      <c r="E37" s="769"/>
      <c r="F37" s="769"/>
      <c r="G37" s="770"/>
      <c r="H37" s="770"/>
      <c r="I37" s="770"/>
      <c r="J37" s="770"/>
      <c r="K37" s="771"/>
      <c r="L37" s="771"/>
      <c r="M37" s="771"/>
      <c r="N37" s="771"/>
      <c r="O37" s="773"/>
      <c r="P37" s="771"/>
      <c r="Q37" s="773"/>
      <c r="R37" s="771"/>
      <c r="S37" s="771"/>
      <c r="T37" s="771"/>
      <c r="U37" s="773"/>
      <c r="V37" s="771"/>
      <c r="W37" s="775"/>
    </row>
    <row r="38" spans="1:23" ht="16.5">
      <c r="A38" s="767">
        <v>33</v>
      </c>
      <c r="B38" s="3286"/>
      <c r="C38" s="3254"/>
      <c r="D38" s="3302"/>
      <c r="E38" s="769"/>
      <c r="F38" s="769"/>
      <c r="G38" s="770"/>
      <c r="H38" s="770"/>
      <c r="I38" s="770"/>
      <c r="J38" s="770"/>
      <c r="K38" s="771"/>
      <c r="L38" s="771"/>
      <c r="M38" s="771"/>
      <c r="N38" s="771"/>
      <c r="O38" s="773"/>
      <c r="P38" s="771"/>
      <c r="Q38" s="773"/>
      <c r="R38" s="771"/>
      <c r="S38" s="771"/>
      <c r="T38" s="771"/>
      <c r="U38" s="773"/>
      <c r="V38" s="771"/>
      <c r="W38" s="775"/>
    </row>
    <row r="39" spans="1:23" ht="16.5">
      <c r="A39" s="767">
        <v>34</v>
      </c>
      <c r="B39" s="3286"/>
      <c r="C39" s="3254"/>
      <c r="D39" s="3302"/>
      <c r="E39" s="769"/>
      <c r="F39" s="769"/>
      <c r="G39" s="770"/>
      <c r="H39" s="770"/>
      <c r="I39" s="770"/>
      <c r="J39" s="770"/>
      <c r="K39" s="771"/>
      <c r="L39" s="771"/>
      <c r="M39" s="771"/>
      <c r="N39" s="771"/>
      <c r="O39" s="773"/>
      <c r="P39" s="771"/>
      <c r="Q39" s="773"/>
      <c r="R39" s="771"/>
      <c r="S39" s="771"/>
      <c r="T39" s="771"/>
      <c r="U39" s="773"/>
      <c r="V39" s="771"/>
      <c r="W39" s="775"/>
    </row>
    <row r="40" spans="1:23" ht="16.5">
      <c r="A40" s="767">
        <v>35</v>
      </c>
      <c r="B40" s="3286"/>
      <c r="C40" s="3254"/>
      <c r="D40" s="3302"/>
      <c r="E40" s="769"/>
      <c r="F40" s="769"/>
      <c r="G40" s="770"/>
      <c r="H40" s="770"/>
      <c r="I40" s="770"/>
      <c r="J40" s="770"/>
      <c r="K40" s="771"/>
      <c r="L40" s="771"/>
      <c r="M40" s="771"/>
      <c r="N40" s="771"/>
      <c r="O40" s="773"/>
      <c r="P40" s="771"/>
      <c r="Q40" s="773"/>
      <c r="R40" s="771"/>
      <c r="S40" s="771"/>
      <c r="T40" s="771"/>
      <c r="U40" s="773"/>
      <c r="V40" s="771"/>
      <c r="W40" s="775"/>
    </row>
    <row r="41" spans="1:23" ht="16.5">
      <c r="A41" s="767">
        <v>36</v>
      </c>
      <c r="B41" s="3286"/>
      <c r="C41" s="3254"/>
      <c r="D41" s="3302"/>
      <c r="E41" s="769"/>
      <c r="F41" s="769"/>
      <c r="G41" s="770"/>
      <c r="H41" s="770"/>
      <c r="I41" s="770"/>
      <c r="J41" s="770"/>
      <c r="K41" s="771"/>
      <c r="L41" s="771"/>
      <c r="M41" s="771"/>
      <c r="N41" s="771"/>
      <c r="O41" s="773"/>
      <c r="P41" s="771"/>
      <c r="Q41" s="773"/>
      <c r="R41" s="771"/>
      <c r="S41" s="771"/>
      <c r="T41" s="771"/>
      <c r="U41" s="773"/>
      <c r="V41" s="771"/>
      <c r="W41" s="775"/>
    </row>
    <row r="42" spans="1:23" ht="16.5">
      <c r="A42" s="767">
        <v>37</v>
      </c>
      <c r="B42" s="3286"/>
      <c r="C42" s="3254"/>
      <c r="D42" s="944" t="s">
        <v>6</v>
      </c>
      <c r="E42" s="779"/>
      <c r="F42" s="779"/>
      <c r="G42" s="779"/>
      <c r="H42" s="779"/>
      <c r="I42" s="779"/>
      <c r="J42" s="779"/>
      <c r="K42" s="779"/>
      <c r="L42" s="779"/>
      <c r="M42" s="771">
        <f>SUM(M32:M41)</f>
        <v>0</v>
      </c>
      <c r="N42" s="771">
        <f>SUM(N32:N41)</f>
        <v>0</v>
      </c>
      <c r="O42" s="779"/>
      <c r="P42" s="779"/>
      <c r="Q42" s="779"/>
      <c r="R42" s="779"/>
      <c r="S42" s="771">
        <f>SUM(S32:S41)</f>
        <v>0</v>
      </c>
      <c r="T42" s="779"/>
      <c r="U42" s="780"/>
      <c r="V42" s="779"/>
      <c r="W42" s="945"/>
    </row>
    <row r="43" spans="1:23" ht="16.5" customHeight="1">
      <c r="A43" s="767">
        <v>38</v>
      </c>
      <c r="B43" s="3286"/>
      <c r="C43" s="3254"/>
      <c r="D43" s="3302" t="s">
        <v>552</v>
      </c>
      <c r="E43" s="769"/>
      <c r="F43" s="769"/>
      <c r="G43" s="770"/>
      <c r="H43" s="770"/>
      <c r="I43" s="770"/>
      <c r="J43" s="770"/>
      <c r="K43" s="771"/>
      <c r="L43" s="771"/>
      <c r="M43" s="771"/>
      <c r="N43" s="771"/>
      <c r="O43" s="773"/>
      <c r="P43" s="771"/>
      <c r="Q43" s="773"/>
      <c r="R43" s="771"/>
      <c r="S43" s="771"/>
      <c r="T43" s="771"/>
      <c r="U43" s="773"/>
      <c r="V43" s="771"/>
      <c r="W43" s="775"/>
    </row>
    <row r="44" spans="1:23" ht="16.5">
      <c r="A44" s="767">
        <v>39</v>
      </c>
      <c r="B44" s="3286"/>
      <c r="C44" s="3254"/>
      <c r="D44" s="3302"/>
      <c r="E44" s="769"/>
      <c r="F44" s="769"/>
      <c r="G44" s="770"/>
      <c r="H44" s="770"/>
      <c r="I44" s="770"/>
      <c r="J44" s="770"/>
      <c r="K44" s="771"/>
      <c r="L44" s="771"/>
      <c r="M44" s="771"/>
      <c r="N44" s="771"/>
      <c r="O44" s="773"/>
      <c r="P44" s="771"/>
      <c r="Q44" s="773"/>
      <c r="R44" s="771"/>
      <c r="S44" s="771"/>
      <c r="T44" s="771"/>
      <c r="U44" s="773"/>
      <c r="V44" s="771"/>
      <c r="W44" s="775"/>
    </row>
    <row r="45" spans="1:23" ht="16.5">
      <c r="A45" s="767">
        <v>40</v>
      </c>
      <c r="B45" s="3286"/>
      <c r="C45" s="3254"/>
      <c r="D45" s="3302"/>
      <c r="E45" s="769"/>
      <c r="F45" s="769"/>
      <c r="G45" s="770"/>
      <c r="H45" s="770"/>
      <c r="I45" s="770"/>
      <c r="J45" s="770"/>
      <c r="K45" s="771"/>
      <c r="L45" s="771"/>
      <c r="M45" s="771"/>
      <c r="N45" s="771"/>
      <c r="O45" s="773"/>
      <c r="P45" s="771"/>
      <c r="Q45" s="773"/>
      <c r="R45" s="771"/>
      <c r="S45" s="771"/>
      <c r="T45" s="771"/>
      <c r="U45" s="773"/>
      <c r="V45" s="771"/>
      <c r="W45" s="775"/>
    </row>
    <row r="46" spans="1:23" ht="16.5">
      <c r="A46" s="767">
        <v>41</v>
      </c>
      <c r="B46" s="3286"/>
      <c r="C46" s="3254"/>
      <c r="D46" s="3302"/>
      <c r="E46" s="769"/>
      <c r="F46" s="769"/>
      <c r="G46" s="770"/>
      <c r="H46" s="770"/>
      <c r="I46" s="770"/>
      <c r="J46" s="770"/>
      <c r="K46" s="771"/>
      <c r="L46" s="771"/>
      <c r="M46" s="771"/>
      <c r="N46" s="771"/>
      <c r="O46" s="773"/>
      <c r="P46" s="771"/>
      <c r="Q46" s="773"/>
      <c r="R46" s="771"/>
      <c r="S46" s="771"/>
      <c r="T46" s="771"/>
      <c r="U46" s="773"/>
      <c r="V46" s="771"/>
      <c r="W46" s="775"/>
    </row>
    <row r="47" spans="1:23" ht="16.5">
      <c r="A47" s="767">
        <v>42</v>
      </c>
      <c r="B47" s="3286"/>
      <c r="C47" s="3254"/>
      <c r="D47" s="3302"/>
      <c r="E47" s="769"/>
      <c r="F47" s="769"/>
      <c r="G47" s="770"/>
      <c r="H47" s="770"/>
      <c r="I47" s="770"/>
      <c r="J47" s="770"/>
      <c r="K47" s="771"/>
      <c r="L47" s="771"/>
      <c r="M47" s="771"/>
      <c r="N47" s="771"/>
      <c r="O47" s="773"/>
      <c r="P47" s="771"/>
      <c r="Q47" s="773"/>
      <c r="R47" s="771"/>
      <c r="S47" s="771"/>
      <c r="T47" s="771"/>
      <c r="U47" s="773"/>
      <c r="V47" s="771"/>
      <c r="W47" s="775"/>
    </row>
    <row r="48" spans="1:23" ht="16.5">
      <c r="A48" s="767">
        <v>43</v>
      </c>
      <c r="B48" s="3286"/>
      <c r="C48" s="3254"/>
      <c r="D48" s="3302"/>
      <c r="E48" s="769"/>
      <c r="F48" s="769"/>
      <c r="G48" s="770"/>
      <c r="H48" s="770"/>
      <c r="I48" s="770"/>
      <c r="J48" s="770"/>
      <c r="K48" s="771"/>
      <c r="L48" s="771"/>
      <c r="M48" s="771"/>
      <c r="N48" s="771"/>
      <c r="O48" s="773"/>
      <c r="P48" s="771"/>
      <c r="Q48" s="773"/>
      <c r="R48" s="771"/>
      <c r="S48" s="771"/>
      <c r="T48" s="771"/>
      <c r="U48" s="773"/>
      <c r="V48" s="771"/>
      <c r="W48" s="775"/>
    </row>
    <row r="49" spans="1:23" ht="16.5">
      <c r="A49" s="767">
        <v>44</v>
      </c>
      <c r="B49" s="3286"/>
      <c r="C49" s="3254"/>
      <c r="D49" s="3302"/>
      <c r="E49" s="769"/>
      <c r="F49" s="769"/>
      <c r="G49" s="770"/>
      <c r="H49" s="770"/>
      <c r="I49" s="770"/>
      <c r="J49" s="770"/>
      <c r="K49" s="771"/>
      <c r="L49" s="771"/>
      <c r="M49" s="771"/>
      <c r="N49" s="771"/>
      <c r="O49" s="773"/>
      <c r="P49" s="771"/>
      <c r="Q49" s="773"/>
      <c r="R49" s="771"/>
      <c r="S49" s="771"/>
      <c r="T49" s="771"/>
      <c r="U49" s="773"/>
      <c r="V49" s="771"/>
      <c r="W49" s="775"/>
    </row>
    <row r="50" spans="1:23" ht="16.5">
      <c r="A50" s="767">
        <v>45</v>
      </c>
      <c r="B50" s="3286"/>
      <c r="C50" s="3254"/>
      <c r="D50" s="3302"/>
      <c r="E50" s="769"/>
      <c r="F50" s="769"/>
      <c r="G50" s="770"/>
      <c r="H50" s="770"/>
      <c r="I50" s="770"/>
      <c r="J50" s="770"/>
      <c r="K50" s="771"/>
      <c r="L50" s="771"/>
      <c r="M50" s="771"/>
      <c r="N50" s="771"/>
      <c r="O50" s="773"/>
      <c r="P50" s="771"/>
      <c r="Q50" s="773"/>
      <c r="R50" s="771"/>
      <c r="S50" s="771"/>
      <c r="T50" s="771"/>
      <c r="U50" s="773"/>
      <c r="V50" s="771"/>
      <c r="W50" s="775"/>
    </row>
    <row r="51" spans="1:23" ht="16.5">
      <c r="A51" s="767">
        <v>46</v>
      </c>
      <c r="B51" s="3286"/>
      <c r="C51" s="3254"/>
      <c r="D51" s="3302"/>
      <c r="E51" s="769"/>
      <c r="F51" s="769"/>
      <c r="G51" s="770"/>
      <c r="H51" s="770"/>
      <c r="I51" s="770"/>
      <c r="J51" s="770"/>
      <c r="K51" s="771"/>
      <c r="L51" s="771"/>
      <c r="M51" s="771"/>
      <c r="N51" s="771"/>
      <c r="O51" s="773"/>
      <c r="P51" s="771"/>
      <c r="Q51" s="773"/>
      <c r="R51" s="771"/>
      <c r="S51" s="771"/>
      <c r="T51" s="771"/>
      <c r="U51" s="773"/>
      <c r="V51" s="771"/>
      <c r="W51" s="775"/>
    </row>
    <row r="52" spans="1:23" ht="16.5">
      <c r="A52" s="767">
        <v>47</v>
      </c>
      <c r="B52" s="3286"/>
      <c r="C52" s="3254"/>
      <c r="D52" s="3302"/>
      <c r="E52" s="769"/>
      <c r="F52" s="769"/>
      <c r="G52" s="770"/>
      <c r="H52" s="770"/>
      <c r="I52" s="770"/>
      <c r="J52" s="770"/>
      <c r="K52" s="771"/>
      <c r="L52" s="771"/>
      <c r="M52" s="771"/>
      <c r="N52" s="771"/>
      <c r="O52" s="773"/>
      <c r="P52" s="771"/>
      <c r="Q52" s="773"/>
      <c r="R52" s="771"/>
      <c r="S52" s="771"/>
      <c r="T52" s="771"/>
      <c r="U52" s="773"/>
      <c r="V52" s="771"/>
      <c r="W52" s="775"/>
    </row>
    <row r="53" spans="1:23" ht="17.25" thickBot="1">
      <c r="A53" s="767">
        <v>48</v>
      </c>
      <c r="B53" s="3286"/>
      <c r="C53" s="3255"/>
      <c r="D53" s="783" t="s">
        <v>3246</v>
      </c>
      <c r="E53" s="786"/>
      <c r="F53" s="786"/>
      <c r="G53" s="786"/>
      <c r="H53" s="786"/>
      <c r="I53" s="786"/>
      <c r="J53" s="786"/>
      <c r="K53" s="786"/>
      <c r="L53" s="786"/>
      <c r="M53" s="785">
        <f>SUM(M43:M52)</f>
        <v>0</v>
      </c>
      <c r="N53" s="785">
        <f>SUM(N43:N52)</f>
        <v>0</v>
      </c>
      <c r="O53" s="786"/>
      <c r="P53" s="786"/>
      <c r="Q53" s="786"/>
      <c r="R53" s="786"/>
      <c r="S53" s="785">
        <f>SUM(S43:S52)</f>
        <v>0</v>
      </c>
      <c r="T53" s="786"/>
      <c r="U53" s="786"/>
      <c r="V53" s="786"/>
      <c r="W53" s="946"/>
    </row>
    <row r="54" spans="1:23" ht="16.5">
      <c r="A54" s="767">
        <v>49</v>
      </c>
      <c r="B54" s="3286"/>
      <c r="C54" s="3259" t="s">
        <v>3251</v>
      </c>
      <c r="D54" s="3249" t="s">
        <v>3252</v>
      </c>
      <c r="E54" s="760"/>
      <c r="F54" s="760"/>
      <c r="G54" s="761"/>
      <c r="H54" s="761"/>
      <c r="I54" s="761"/>
      <c r="J54" s="761"/>
      <c r="K54" s="762"/>
      <c r="L54" s="762"/>
      <c r="M54" s="762"/>
      <c r="N54" s="762"/>
      <c r="O54" s="764"/>
      <c r="P54" s="762"/>
      <c r="Q54" s="764"/>
      <c r="R54" s="762"/>
      <c r="S54" s="762"/>
      <c r="T54" s="762"/>
      <c r="U54" s="764"/>
      <c r="V54" s="762"/>
      <c r="W54" s="766"/>
    </row>
    <row r="55" spans="1:23" ht="16.5">
      <c r="A55" s="767">
        <v>50</v>
      </c>
      <c r="B55" s="3286"/>
      <c r="C55" s="3260"/>
      <c r="D55" s="3251"/>
      <c r="E55" s="769"/>
      <c r="F55" s="769"/>
      <c r="G55" s="770"/>
      <c r="H55" s="770"/>
      <c r="I55" s="770"/>
      <c r="J55" s="770"/>
      <c r="K55" s="771"/>
      <c r="L55" s="771"/>
      <c r="M55" s="771"/>
      <c r="N55" s="771"/>
      <c r="O55" s="773"/>
      <c r="P55" s="771"/>
      <c r="Q55" s="773"/>
      <c r="R55" s="771"/>
      <c r="S55" s="771"/>
      <c r="T55" s="771"/>
      <c r="U55" s="773"/>
      <c r="V55" s="771"/>
      <c r="W55" s="775"/>
    </row>
    <row r="56" spans="1:23" ht="16.5">
      <c r="A56" s="767">
        <v>51</v>
      </c>
      <c r="B56" s="3286"/>
      <c r="C56" s="3260"/>
      <c r="D56" s="3251"/>
      <c r="E56" s="769"/>
      <c r="F56" s="769"/>
      <c r="G56" s="770"/>
      <c r="H56" s="770"/>
      <c r="I56" s="770"/>
      <c r="J56" s="770"/>
      <c r="K56" s="771"/>
      <c r="L56" s="771"/>
      <c r="M56" s="771"/>
      <c r="N56" s="771"/>
      <c r="O56" s="773"/>
      <c r="P56" s="771"/>
      <c r="Q56" s="773"/>
      <c r="R56" s="771"/>
      <c r="S56" s="771"/>
      <c r="T56" s="771"/>
      <c r="U56" s="773"/>
      <c r="V56" s="771"/>
      <c r="W56" s="775"/>
    </row>
    <row r="57" spans="1:23" ht="16.5">
      <c r="A57" s="767">
        <v>52</v>
      </c>
      <c r="B57" s="3286"/>
      <c r="C57" s="3260"/>
      <c r="D57" s="3251"/>
      <c r="E57" s="769"/>
      <c r="F57" s="769"/>
      <c r="G57" s="770"/>
      <c r="H57" s="770"/>
      <c r="I57" s="770"/>
      <c r="J57" s="770"/>
      <c r="K57" s="771"/>
      <c r="L57" s="771"/>
      <c r="M57" s="771"/>
      <c r="N57" s="771"/>
      <c r="O57" s="773"/>
      <c r="P57" s="771"/>
      <c r="Q57" s="773"/>
      <c r="R57" s="771"/>
      <c r="S57" s="771"/>
      <c r="T57" s="771"/>
      <c r="U57" s="773"/>
      <c r="V57" s="771"/>
      <c r="W57" s="775"/>
    </row>
    <row r="58" spans="1:23" ht="16.5">
      <c r="A58" s="767">
        <v>53</v>
      </c>
      <c r="B58" s="3286"/>
      <c r="C58" s="3260"/>
      <c r="D58" s="3251"/>
      <c r="E58" s="769"/>
      <c r="F58" s="769"/>
      <c r="G58" s="770"/>
      <c r="H58" s="770"/>
      <c r="I58" s="770"/>
      <c r="J58" s="770"/>
      <c r="K58" s="771"/>
      <c r="L58" s="771"/>
      <c r="M58" s="771"/>
      <c r="N58" s="771"/>
      <c r="O58" s="773"/>
      <c r="P58" s="771"/>
      <c r="Q58" s="773"/>
      <c r="R58" s="771"/>
      <c r="S58" s="771"/>
      <c r="T58" s="771"/>
      <c r="U58" s="773"/>
      <c r="V58" s="771"/>
      <c r="W58" s="775"/>
    </row>
    <row r="59" spans="1:23" ht="16.5">
      <c r="A59" s="767">
        <v>54</v>
      </c>
      <c r="B59" s="3286"/>
      <c r="C59" s="3260"/>
      <c r="D59" s="3251"/>
      <c r="E59" s="769"/>
      <c r="F59" s="769"/>
      <c r="G59" s="770"/>
      <c r="H59" s="770"/>
      <c r="I59" s="770"/>
      <c r="J59" s="770"/>
      <c r="K59" s="771"/>
      <c r="L59" s="771"/>
      <c r="M59" s="771"/>
      <c r="N59" s="771"/>
      <c r="O59" s="773"/>
      <c r="P59" s="771"/>
      <c r="Q59" s="773"/>
      <c r="R59" s="771"/>
      <c r="S59" s="771"/>
      <c r="T59" s="771"/>
      <c r="U59" s="773"/>
      <c r="V59" s="771"/>
      <c r="W59" s="775"/>
    </row>
    <row r="60" spans="1:23" ht="16.5">
      <c r="A60" s="767">
        <v>55</v>
      </c>
      <c r="B60" s="3286"/>
      <c r="C60" s="3260"/>
      <c r="D60" s="3251"/>
      <c r="E60" s="769"/>
      <c r="F60" s="769"/>
      <c r="G60" s="770"/>
      <c r="H60" s="770"/>
      <c r="I60" s="770"/>
      <c r="J60" s="770"/>
      <c r="K60" s="771"/>
      <c r="L60" s="771"/>
      <c r="M60" s="771"/>
      <c r="N60" s="771"/>
      <c r="O60" s="773"/>
      <c r="P60" s="771"/>
      <c r="Q60" s="773"/>
      <c r="R60" s="771"/>
      <c r="S60" s="771"/>
      <c r="T60" s="771"/>
      <c r="U60" s="773"/>
      <c r="V60" s="771"/>
      <c r="W60" s="775"/>
    </row>
    <row r="61" spans="1:23" ht="16.5">
      <c r="A61" s="767">
        <v>56</v>
      </c>
      <c r="B61" s="3286"/>
      <c r="C61" s="3260"/>
      <c r="D61" s="3251"/>
      <c r="E61" s="769"/>
      <c r="F61" s="769"/>
      <c r="G61" s="770"/>
      <c r="H61" s="770"/>
      <c r="I61" s="770"/>
      <c r="J61" s="770"/>
      <c r="K61" s="771"/>
      <c r="L61" s="771"/>
      <c r="M61" s="771"/>
      <c r="N61" s="771"/>
      <c r="O61" s="773"/>
      <c r="P61" s="771"/>
      <c r="Q61" s="773"/>
      <c r="R61" s="771"/>
      <c r="S61" s="771"/>
      <c r="T61" s="771"/>
      <c r="U61" s="773"/>
      <c r="V61" s="771"/>
      <c r="W61" s="775"/>
    </row>
    <row r="62" spans="1:23" ht="16.5">
      <c r="A62" s="767">
        <v>57</v>
      </c>
      <c r="B62" s="3286"/>
      <c r="C62" s="3260"/>
      <c r="D62" s="3251"/>
      <c r="E62" s="769"/>
      <c r="F62" s="769"/>
      <c r="G62" s="770"/>
      <c r="H62" s="770"/>
      <c r="I62" s="770"/>
      <c r="J62" s="770"/>
      <c r="K62" s="771"/>
      <c r="L62" s="771"/>
      <c r="M62" s="771"/>
      <c r="N62" s="771"/>
      <c r="O62" s="773"/>
      <c r="P62" s="771"/>
      <c r="Q62" s="773"/>
      <c r="R62" s="771"/>
      <c r="S62" s="771"/>
      <c r="T62" s="771"/>
      <c r="U62" s="773"/>
      <c r="V62" s="771"/>
      <c r="W62" s="775"/>
    </row>
    <row r="63" spans="1:23" ht="16.5">
      <c r="A63" s="767">
        <v>58</v>
      </c>
      <c r="B63" s="3286"/>
      <c r="C63" s="3260"/>
      <c r="D63" s="3251"/>
      <c r="E63" s="769"/>
      <c r="F63" s="769"/>
      <c r="G63" s="770"/>
      <c r="H63" s="770"/>
      <c r="I63" s="770"/>
      <c r="J63" s="770"/>
      <c r="K63" s="771"/>
      <c r="L63" s="771"/>
      <c r="M63" s="771"/>
      <c r="N63" s="771"/>
      <c r="O63" s="773"/>
      <c r="P63" s="771"/>
      <c r="Q63" s="773"/>
      <c r="R63" s="771"/>
      <c r="S63" s="771"/>
      <c r="T63" s="771"/>
      <c r="U63" s="773"/>
      <c r="V63" s="771"/>
      <c r="W63" s="775"/>
    </row>
    <row r="64" spans="1:23" ht="16.5">
      <c r="A64" s="767">
        <v>59</v>
      </c>
      <c r="B64" s="3286"/>
      <c r="C64" s="3260"/>
      <c r="D64" s="754" t="s">
        <v>3246</v>
      </c>
      <c r="E64" s="779"/>
      <c r="F64" s="779"/>
      <c r="G64" s="779"/>
      <c r="H64" s="779"/>
      <c r="I64" s="779"/>
      <c r="J64" s="779"/>
      <c r="K64" s="779"/>
      <c r="L64" s="779"/>
      <c r="M64" s="771">
        <f>SUM(M54:M63)</f>
        <v>0</v>
      </c>
      <c r="N64" s="771">
        <f>SUM(N54:N63)</f>
        <v>0</v>
      </c>
      <c r="O64" s="779"/>
      <c r="P64" s="779"/>
      <c r="Q64" s="779"/>
      <c r="R64" s="779"/>
      <c r="S64" s="771">
        <f>SUM(S54:S63)</f>
        <v>0</v>
      </c>
      <c r="T64" s="779"/>
      <c r="U64" s="779"/>
      <c r="V64" s="779"/>
      <c r="W64" s="945"/>
    </row>
    <row r="65" spans="1:23" ht="16.5" customHeight="1">
      <c r="A65" s="767">
        <v>60</v>
      </c>
      <c r="B65" s="3286"/>
      <c r="C65" s="3260"/>
      <c r="D65" s="3303" t="s">
        <v>551</v>
      </c>
      <c r="E65" s="769"/>
      <c r="F65" s="769"/>
      <c r="G65" s="770"/>
      <c r="H65" s="770"/>
      <c r="I65" s="770"/>
      <c r="J65" s="770"/>
      <c r="K65" s="771"/>
      <c r="L65" s="771"/>
      <c r="M65" s="771"/>
      <c r="N65" s="771"/>
      <c r="O65" s="773"/>
      <c r="P65" s="771"/>
      <c r="Q65" s="773"/>
      <c r="R65" s="771"/>
      <c r="S65" s="771"/>
      <c r="T65" s="771"/>
      <c r="U65" s="773"/>
      <c r="V65" s="771"/>
      <c r="W65" s="775"/>
    </row>
    <row r="66" spans="1:23" ht="16.5">
      <c r="A66" s="767">
        <v>61</v>
      </c>
      <c r="B66" s="3286"/>
      <c r="C66" s="3311"/>
      <c r="D66" s="3304"/>
      <c r="E66" s="769"/>
      <c r="F66" s="769"/>
      <c r="G66" s="770"/>
      <c r="H66" s="770"/>
      <c r="I66" s="770"/>
      <c r="J66" s="770"/>
      <c r="K66" s="771"/>
      <c r="L66" s="771"/>
      <c r="M66" s="771"/>
      <c r="N66" s="771"/>
      <c r="O66" s="773"/>
      <c r="P66" s="773"/>
      <c r="Q66" s="773"/>
      <c r="R66" s="773"/>
      <c r="S66" s="771"/>
      <c r="T66" s="771"/>
      <c r="U66" s="790"/>
      <c r="V66" s="771"/>
      <c r="W66" s="775"/>
    </row>
    <row r="67" spans="1:23" ht="16.5">
      <c r="A67" s="767">
        <v>62</v>
      </c>
      <c r="B67" s="3286"/>
      <c r="C67" s="3311"/>
      <c r="D67" s="3304"/>
      <c r="E67" s="769"/>
      <c r="F67" s="769"/>
      <c r="G67" s="770"/>
      <c r="H67" s="770"/>
      <c r="I67" s="770"/>
      <c r="J67" s="770"/>
      <c r="K67" s="771"/>
      <c r="L67" s="771"/>
      <c r="M67" s="771"/>
      <c r="N67" s="771"/>
      <c r="O67" s="773"/>
      <c r="P67" s="773"/>
      <c r="Q67" s="773"/>
      <c r="R67" s="773"/>
      <c r="S67" s="771"/>
      <c r="T67" s="771"/>
      <c r="U67" s="790"/>
      <c r="V67" s="771"/>
      <c r="W67" s="775"/>
    </row>
    <row r="68" spans="1:23" ht="16.5">
      <c r="A68" s="767">
        <v>63</v>
      </c>
      <c r="B68" s="3286"/>
      <c r="C68" s="3311"/>
      <c r="D68" s="3304"/>
      <c r="E68" s="769"/>
      <c r="F68" s="769"/>
      <c r="G68" s="770"/>
      <c r="H68" s="770"/>
      <c r="I68" s="770"/>
      <c r="J68" s="770"/>
      <c r="K68" s="771"/>
      <c r="L68" s="771"/>
      <c r="M68" s="771"/>
      <c r="N68" s="771"/>
      <c r="O68" s="773"/>
      <c r="P68" s="773"/>
      <c r="Q68" s="773"/>
      <c r="R68" s="773"/>
      <c r="S68" s="771"/>
      <c r="T68" s="771"/>
      <c r="U68" s="790"/>
      <c r="V68" s="771"/>
      <c r="W68" s="775"/>
    </row>
    <row r="69" spans="1:23" ht="16.5">
      <c r="A69" s="767">
        <v>64</v>
      </c>
      <c r="B69" s="3286"/>
      <c r="C69" s="3311"/>
      <c r="D69" s="3304"/>
      <c r="E69" s="769"/>
      <c r="F69" s="769"/>
      <c r="G69" s="770"/>
      <c r="H69" s="770"/>
      <c r="I69" s="770"/>
      <c r="J69" s="770"/>
      <c r="K69" s="771"/>
      <c r="L69" s="771"/>
      <c r="M69" s="771"/>
      <c r="N69" s="771"/>
      <c r="O69" s="773"/>
      <c r="P69" s="773"/>
      <c r="Q69" s="773"/>
      <c r="R69" s="773"/>
      <c r="S69" s="771"/>
      <c r="T69" s="771"/>
      <c r="U69" s="790"/>
      <c r="V69" s="771"/>
      <c r="W69" s="775"/>
    </row>
    <row r="70" spans="1:23" ht="16.5">
      <c r="A70" s="767">
        <v>65</v>
      </c>
      <c r="B70" s="3286"/>
      <c r="C70" s="3311"/>
      <c r="D70" s="3304"/>
      <c r="E70" s="769"/>
      <c r="F70" s="769"/>
      <c r="G70" s="770"/>
      <c r="H70" s="770"/>
      <c r="I70" s="770"/>
      <c r="J70" s="770"/>
      <c r="K70" s="771"/>
      <c r="L70" s="771"/>
      <c r="M70" s="771"/>
      <c r="N70" s="771"/>
      <c r="O70" s="773"/>
      <c r="P70" s="773"/>
      <c r="Q70" s="773"/>
      <c r="R70" s="773"/>
      <c r="S70" s="771"/>
      <c r="T70" s="771"/>
      <c r="U70" s="790"/>
      <c r="V70" s="771"/>
      <c r="W70" s="775"/>
    </row>
    <row r="71" spans="1:23" ht="16.5">
      <c r="A71" s="767">
        <v>66</v>
      </c>
      <c r="B71" s="3286"/>
      <c r="C71" s="3311"/>
      <c r="D71" s="3304"/>
      <c r="E71" s="769"/>
      <c r="F71" s="769"/>
      <c r="G71" s="770"/>
      <c r="H71" s="770"/>
      <c r="I71" s="770"/>
      <c r="J71" s="770"/>
      <c r="K71" s="771"/>
      <c r="L71" s="771"/>
      <c r="M71" s="771"/>
      <c r="N71" s="771"/>
      <c r="O71" s="773"/>
      <c r="P71" s="773"/>
      <c r="Q71" s="773"/>
      <c r="R71" s="773"/>
      <c r="S71" s="771"/>
      <c r="T71" s="771"/>
      <c r="U71" s="790"/>
      <c r="V71" s="771"/>
      <c r="W71" s="775"/>
    </row>
    <row r="72" spans="1:23" ht="16.5">
      <c r="A72" s="767">
        <v>67</v>
      </c>
      <c r="B72" s="3286"/>
      <c r="C72" s="3311"/>
      <c r="D72" s="3304"/>
      <c r="E72" s="769"/>
      <c r="F72" s="769"/>
      <c r="G72" s="770"/>
      <c r="H72" s="770"/>
      <c r="I72" s="770"/>
      <c r="J72" s="770"/>
      <c r="K72" s="771"/>
      <c r="L72" s="771"/>
      <c r="M72" s="771"/>
      <c r="N72" s="771"/>
      <c r="O72" s="773"/>
      <c r="P72" s="773"/>
      <c r="Q72" s="773"/>
      <c r="R72" s="773"/>
      <c r="S72" s="771"/>
      <c r="T72" s="771"/>
      <c r="U72" s="790"/>
      <c r="V72" s="771"/>
      <c r="W72" s="775"/>
    </row>
    <row r="73" spans="1:23" ht="16.5">
      <c r="A73" s="767">
        <v>68</v>
      </c>
      <c r="B73" s="3286"/>
      <c r="C73" s="3311"/>
      <c r="D73" s="3304"/>
      <c r="E73" s="769"/>
      <c r="F73" s="769"/>
      <c r="G73" s="770"/>
      <c r="H73" s="770"/>
      <c r="I73" s="770"/>
      <c r="J73" s="770"/>
      <c r="K73" s="771"/>
      <c r="L73" s="771"/>
      <c r="M73" s="771"/>
      <c r="N73" s="771"/>
      <c r="O73" s="773"/>
      <c r="P73" s="773"/>
      <c r="Q73" s="773"/>
      <c r="R73" s="773"/>
      <c r="S73" s="771"/>
      <c r="T73" s="771"/>
      <c r="U73" s="790"/>
      <c r="V73" s="771"/>
      <c r="W73" s="775"/>
    </row>
    <row r="74" spans="1:23" ht="16.5">
      <c r="A74" s="767">
        <v>69</v>
      </c>
      <c r="B74" s="3286"/>
      <c r="C74" s="3311"/>
      <c r="D74" s="3304"/>
      <c r="E74" s="769"/>
      <c r="F74" s="769"/>
      <c r="G74" s="770"/>
      <c r="H74" s="770"/>
      <c r="I74" s="770"/>
      <c r="J74" s="770"/>
      <c r="K74" s="771"/>
      <c r="L74" s="771"/>
      <c r="M74" s="771"/>
      <c r="N74" s="771"/>
      <c r="O74" s="773"/>
      <c r="P74" s="773"/>
      <c r="Q74" s="773"/>
      <c r="R74" s="773"/>
      <c r="S74" s="771"/>
      <c r="T74" s="771"/>
      <c r="U74" s="790"/>
      <c r="V74" s="771"/>
      <c r="W74" s="775"/>
    </row>
    <row r="75" spans="1:23" ht="16.5">
      <c r="A75" s="767">
        <v>70</v>
      </c>
      <c r="B75" s="3286"/>
      <c r="C75" s="3311"/>
      <c r="D75" s="944" t="s">
        <v>6</v>
      </c>
      <c r="E75" s="779"/>
      <c r="F75" s="779"/>
      <c r="G75" s="779"/>
      <c r="H75" s="779"/>
      <c r="I75" s="779"/>
      <c r="J75" s="779"/>
      <c r="K75" s="779"/>
      <c r="L75" s="779"/>
      <c r="M75" s="771">
        <f>SUM(M65:M74)</f>
        <v>0</v>
      </c>
      <c r="N75" s="771">
        <f>SUM(N65:N74)</f>
        <v>0</v>
      </c>
      <c r="O75" s="779"/>
      <c r="P75" s="779"/>
      <c r="Q75" s="779"/>
      <c r="R75" s="779"/>
      <c r="S75" s="771">
        <f>SUM(S65:S74)</f>
        <v>0</v>
      </c>
      <c r="T75" s="779"/>
      <c r="U75" s="779"/>
      <c r="V75" s="779"/>
      <c r="W75" s="945"/>
    </row>
    <row r="76" spans="1:23" ht="16.5" customHeight="1">
      <c r="A76" s="767">
        <v>71</v>
      </c>
      <c r="B76" s="3286"/>
      <c r="C76" s="3311"/>
      <c r="D76" s="3302" t="s">
        <v>552</v>
      </c>
      <c r="E76" s="769"/>
      <c r="F76" s="769"/>
      <c r="G76" s="770"/>
      <c r="H76" s="770"/>
      <c r="I76" s="770"/>
      <c r="J76" s="770"/>
      <c r="K76" s="771"/>
      <c r="L76" s="771"/>
      <c r="M76" s="771"/>
      <c r="N76" s="771"/>
      <c r="O76" s="773"/>
      <c r="P76" s="773"/>
      <c r="Q76" s="773"/>
      <c r="R76" s="773"/>
      <c r="S76" s="771"/>
      <c r="T76" s="771"/>
      <c r="U76" s="790"/>
      <c r="V76" s="771"/>
      <c r="W76" s="775"/>
    </row>
    <row r="77" spans="1:23" ht="16.5">
      <c r="A77" s="767">
        <v>72</v>
      </c>
      <c r="B77" s="3286"/>
      <c r="C77" s="3311"/>
      <c r="D77" s="3302"/>
      <c r="E77" s="769"/>
      <c r="F77" s="769"/>
      <c r="G77" s="770"/>
      <c r="H77" s="770"/>
      <c r="I77" s="770"/>
      <c r="J77" s="770"/>
      <c r="K77" s="771"/>
      <c r="L77" s="771"/>
      <c r="M77" s="771"/>
      <c r="N77" s="771"/>
      <c r="O77" s="773"/>
      <c r="P77" s="773"/>
      <c r="Q77" s="773"/>
      <c r="R77" s="773"/>
      <c r="S77" s="771"/>
      <c r="T77" s="771"/>
      <c r="U77" s="790"/>
      <c r="V77" s="771"/>
      <c r="W77" s="775"/>
    </row>
    <row r="78" spans="1:23" ht="16.5">
      <c r="A78" s="767">
        <v>73</v>
      </c>
      <c r="B78" s="3286"/>
      <c r="C78" s="3311"/>
      <c r="D78" s="3302"/>
      <c r="E78" s="769"/>
      <c r="F78" s="769"/>
      <c r="G78" s="770"/>
      <c r="H78" s="770"/>
      <c r="I78" s="770"/>
      <c r="J78" s="770"/>
      <c r="K78" s="771"/>
      <c r="L78" s="771"/>
      <c r="M78" s="771"/>
      <c r="N78" s="771"/>
      <c r="O78" s="773"/>
      <c r="P78" s="773"/>
      <c r="Q78" s="773"/>
      <c r="R78" s="773"/>
      <c r="S78" s="771"/>
      <c r="T78" s="771"/>
      <c r="U78" s="790"/>
      <c r="V78" s="771"/>
      <c r="W78" s="775"/>
    </row>
    <row r="79" spans="1:23" ht="16.5">
      <c r="A79" s="767">
        <v>74</v>
      </c>
      <c r="B79" s="3286"/>
      <c r="C79" s="3311"/>
      <c r="D79" s="3302"/>
      <c r="E79" s="769"/>
      <c r="F79" s="769"/>
      <c r="G79" s="770"/>
      <c r="H79" s="770"/>
      <c r="I79" s="770"/>
      <c r="J79" s="770"/>
      <c r="K79" s="771"/>
      <c r="L79" s="771"/>
      <c r="M79" s="771"/>
      <c r="N79" s="771"/>
      <c r="O79" s="773"/>
      <c r="P79" s="773"/>
      <c r="Q79" s="773"/>
      <c r="R79" s="773"/>
      <c r="S79" s="771"/>
      <c r="T79" s="771"/>
      <c r="U79" s="790"/>
      <c r="V79" s="771"/>
      <c r="W79" s="775"/>
    </row>
    <row r="80" spans="1:23" ht="16.5">
      <c r="A80" s="767">
        <v>75</v>
      </c>
      <c r="B80" s="3286"/>
      <c r="C80" s="3311"/>
      <c r="D80" s="3302"/>
      <c r="E80" s="769"/>
      <c r="F80" s="769"/>
      <c r="G80" s="770"/>
      <c r="H80" s="770"/>
      <c r="I80" s="770"/>
      <c r="J80" s="770"/>
      <c r="K80" s="771"/>
      <c r="L80" s="771"/>
      <c r="M80" s="771"/>
      <c r="N80" s="771"/>
      <c r="O80" s="773"/>
      <c r="P80" s="773"/>
      <c r="Q80" s="773"/>
      <c r="R80" s="773"/>
      <c r="S80" s="771"/>
      <c r="T80" s="771"/>
      <c r="U80" s="790"/>
      <c r="V80" s="771"/>
      <c r="W80" s="775"/>
    </row>
    <row r="81" spans="1:23" ht="16.5">
      <c r="A81" s="767">
        <v>76</v>
      </c>
      <c r="B81" s="3286"/>
      <c r="C81" s="3311"/>
      <c r="D81" s="3302"/>
      <c r="E81" s="769"/>
      <c r="F81" s="769"/>
      <c r="G81" s="770"/>
      <c r="H81" s="770"/>
      <c r="I81" s="770"/>
      <c r="J81" s="770"/>
      <c r="K81" s="771"/>
      <c r="L81" s="771"/>
      <c r="M81" s="771"/>
      <c r="N81" s="771"/>
      <c r="O81" s="773"/>
      <c r="P81" s="773"/>
      <c r="Q81" s="773"/>
      <c r="R81" s="773"/>
      <c r="S81" s="771"/>
      <c r="T81" s="771"/>
      <c r="U81" s="790"/>
      <c r="V81" s="771"/>
      <c r="W81" s="775"/>
    </row>
    <row r="82" spans="1:23" ht="16.5">
      <c r="A82" s="767">
        <v>77</v>
      </c>
      <c r="B82" s="3286"/>
      <c r="C82" s="3311"/>
      <c r="D82" s="3302"/>
      <c r="E82" s="769"/>
      <c r="F82" s="769"/>
      <c r="G82" s="770"/>
      <c r="H82" s="770"/>
      <c r="I82" s="770"/>
      <c r="J82" s="770"/>
      <c r="K82" s="771"/>
      <c r="L82" s="771"/>
      <c r="M82" s="771"/>
      <c r="N82" s="771"/>
      <c r="O82" s="773"/>
      <c r="P82" s="771"/>
      <c r="Q82" s="773"/>
      <c r="R82" s="771"/>
      <c r="S82" s="771"/>
      <c r="T82" s="771"/>
      <c r="U82" s="773"/>
      <c r="V82" s="771"/>
      <c r="W82" s="775"/>
    </row>
    <row r="83" spans="1:23" ht="16.5">
      <c r="A83" s="767">
        <v>78</v>
      </c>
      <c r="B83" s="3286"/>
      <c r="C83" s="3311"/>
      <c r="D83" s="3302"/>
      <c r="E83" s="769"/>
      <c r="F83" s="769"/>
      <c r="G83" s="770"/>
      <c r="H83" s="770"/>
      <c r="I83" s="770"/>
      <c r="J83" s="770"/>
      <c r="K83" s="771"/>
      <c r="L83" s="771"/>
      <c r="M83" s="771"/>
      <c r="N83" s="771"/>
      <c r="O83" s="773"/>
      <c r="P83" s="771"/>
      <c r="Q83" s="773"/>
      <c r="R83" s="771"/>
      <c r="S83" s="771"/>
      <c r="T83" s="771"/>
      <c r="U83" s="773"/>
      <c r="V83" s="771"/>
      <c r="W83" s="775"/>
    </row>
    <row r="84" spans="1:23" ht="16.5">
      <c r="A84" s="767">
        <v>79</v>
      </c>
      <c r="B84" s="3286"/>
      <c r="C84" s="3311"/>
      <c r="D84" s="3302"/>
      <c r="E84" s="769"/>
      <c r="F84" s="769"/>
      <c r="G84" s="770"/>
      <c r="H84" s="770"/>
      <c r="I84" s="770"/>
      <c r="J84" s="770"/>
      <c r="K84" s="771"/>
      <c r="L84" s="771"/>
      <c r="M84" s="771"/>
      <c r="N84" s="771"/>
      <c r="O84" s="773"/>
      <c r="P84" s="771"/>
      <c r="Q84" s="773"/>
      <c r="R84" s="771"/>
      <c r="S84" s="771"/>
      <c r="T84" s="771"/>
      <c r="U84" s="773"/>
      <c r="V84" s="771"/>
      <c r="W84" s="775"/>
    </row>
    <row r="85" spans="1:23" ht="16.5">
      <c r="A85" s="767">
        <v>80</v>
      </c>
      <c r="B85" s="3286"/>
      <c r="C85" s="3311"/>
      <c r="D85" s="3302"/>
      <c r="E85" s="769"/>
      <c r="F85" s="769"/>
      <c r="G85" s="770"/>
      <c r="H85" s="770"/>
      <c r="I85" s="770"/>
      <c r="J85" s="770"/>
      <c r="K85" s="771"/>
      <c r="L85" s="771"/>
      <c r="M85" s="771"/>
      <c r="N85" s="771"/>
      <c r="O85" s="773"/>
      <c r="P85" s="771"/>
      <c r="Q85" s="773"/>
      <c r="R85" s="771"/>
      <c r="S85" s="771"/>
      <c r="T85" s="771"/>
      <c r="U85" s="773"/>
      <c r="V85" s="771"/>
      <c r="W85" s="775"/>
    </row>
    <row r="86" spans="1:23" ht="17.25" thickBot="1">
      <c r="A86" s="767">
        <v>81</v>
      </c>
      <c r="B86" s="3286"/>
      <c r="C86" s="3312"/>
      <c r="D86" s="783" t="s">
        <v>3246</v>
      </c>
      <c r="E86" s="786"/>
      <c r="F86" s="786"/>
      <c r="G86" s="786"/>
      <c r="H86" s="786"/>
      <c r="I86" s="786"/>
      <c r="J86" s="786"/>
      <c r="K86" s="786"/>
      <c r="L86" s="786"/>
      <c r="M86" s="785">
        <f>SUM(M76:M85)</f>
        <v>0</v>
      </c>
      <c r="N86" s="785">
        <f>SUM(N76:N85)</f>
        <v>0</v>
      </c>
      <c r="O86" s="786"/>
      <c r="P86" s="786"/>
      <c r="Q86" s="786"/>
      <c r="R86" s="786"/>
      <c r="S86" s="785">
        <f>SUM(S76:S85)</f>
        <v>0</v>
      </c>
      <c r="T86" s="786"/>
      <c r="U86" s="786"/>
      <c r="V86" s="786"/>
      <c r="W86" s="946"/>
    </row>
    <row r="87" spans="1:23" ht="16.5" customHeight="1">
      <c r="A87" s="767">
        <v>82</v>
      </c>
      <c r="B87" s="3286"/>
      <c r="C87" s="3253" t="s">
        <v>3254</v>
      </c>
      <c r="D87" s="3264" t="s">
        <v>3255</v>
      </c>
      <c r="E87" s="760"/>
      <c r="F87" s="760"/>
      <c r="G87" s="761"/>
      <c r="H87" s="761"/>
      <c r="I87" s="761"/>
      <c r="J87" s="761"/>
      <c r="K87" s="762"/>
      <c r="L87" s="762"/>
      <c r="M87" s="762"/>
      <c r="N87" s="762"/>
      <c r="O87" s="764"/>
      <c r="P87" s="762"/>
      <c r="Q87" s="764"/>
      <c r="R87" s="762"/>
      <c r="S87" s="762"/>
      <c r="T87" s="791"/>
      <c r="U87" s="764"/>
      <c r="V87" s="762"/>
      <c r="W87" s="766"/>
    </row>
    <row r="88" spans="1:23" ht="16.5">
      <c r="A88" s="767">
        <v>83</v>
      </c>
      <c r="B88" s="3286"/>
      <c r="C88" s="3254"/>
      <c r="D88" s="3266"/>
      <c r="E88" s="769"/>
      <c r="F88" s="769"/>
      <c r="G88" s="770"/>
      <c r="H88" s="770"/>
      <c r="I88" s="770"/>
      <c r="J88" s="770"/>
      <c r="K88" s="771"/>
      <c r="L88" s="771"/>
      <c r="M88" s="771"/>
      <c r="N88" s="771"/>
      <c r="O88" s="773"/>
      <c r="P88" s="771"/>
      <c r="Q88" s="773"/>
      <c r="R88" s="771"/>
      <c r="S88" s="771"/>
      <c r="T88" s="790"/>
      <c r="U88" s="773"/>
      <c r="V88" s="771"/>
      <c r="W88" s="775"/>
    </row>
    <row r="89" spans="1:23" ht="16.5">
      <c r="A89" s="767">
        <v>84</v>
      </c>
      <c r="B89" s="3286"/>
      <c r="C89" s="3254"/>
      <c r="D89" s="3266"/>
      <c r="E89" s="769"/>
      <c r="F89" s="769"/>
      <c r="G89" s="770"/>
      <c r="H89" s="770"/>
      <c r="I89" s="770"/>
      <c r="J89" s="770"/>
      <c r="K89" s="771"/>
      <c r="L89" s="771"/>
      <c r="M89" s="771"/>
      <c r="N89" s="771"/>
      <c r="O89" s="773"/>
      <c r="P89" s="771"/>
      <c r="Q89" s="773"/>
      <c r="R89" s="771"/>
      <c r="S89" s="771"/>
      <c r="T89" s="790"/>
      <c r="U89" s="773"/>
      <c r="V89" s="771"/>
      <c r="W89" s="775"/>
    </row>
    <row r="90" spans="1:23" ht="16.5">
      <c r="A90" s="767">
        <v>85</v>
      </c>
      <c r="B90" s="3286"/>
      <c r="C90" s="3254"/>
      <c r="D90" s="3266"/>
      <c r="E90" s="769"/>
      <c r="F90" s="769"/>
      <c r="G90" s="770"/>
      <c r="H90" s="770"/>
      <c r="I90" s="770"/>
      <c r="J90" s="770"/>
      <c r="K90" s="771"/>
      <c r="L90" s="771"/>
      <c r="M90" s="771"/>
      <c r="N90" s="771"/>
      <c r="O90" s="773"/>
      <c r="P90" s="771"/>
      <c r="Q90" s="773"/>
      <c r="R90" s="771"/>
      <c r="S90" s="771"/>
      <c r="T90" s="790"/>
      <c r="U90" s="773"/>
      <c r="V90" s="771"/>
      <c r="W90" s="775"/>
    </row>
    <row r="91" spans="1:23" ht="16.5">
      <c r="A91" s="767">
        <v>86</v>
      </c>
      <c r="B91" s="3286"/>
      <c r="C91" s="3254"/>
      <c r="D91" s="3266"/>
      <c r="E91" s="769"/>
      <c r="F91" s="769"/>
      <c r="G91" s="770"/>
      <c r="H91" s="770"/>
      <c r="I91" s="770"/>
      <c r="J91" s="770"/>
      <c r="K91" s="771"/>
      <c r="L91" s="771"/>
      <c r="M91" s="771"/>
      <c r="N91" s="771"/>
      <c r="O91" s="773"/>
      <c r="P91" s="771"/>
      <c r="Q91" s="773"/>
      <c r="R91" s="771"/>
      <c r="S91" s="771"/>
      <c r="T91" s="790"/>
      <c r="U91" s="773"/>
      <c r="V91" s="771"/>
      <c r="W91" s="775"/>
    </row>
    <row r="92" spans="1:23" ht="16.5">
      <c r="A92" s="767">
        <v>87</v>
      </c>
      <c r="B92" s="3286"/>
      <c r="C92" s="3254"/>
      <c r="D92" s="3266"/>
      <c r="E92" s="769"/>
      <c r="F92" s="769"/>
      <c r="G92" s="770"/>
      <c r="H92" s="770"/>
      <c r="I92" s="770"/>
      <c r="J92" s="770"/>
      <c r="K92" s="771"/>
      <c r="L92" s="771"/>
      <c r="M92" s="771"/>
      <c r="N92" s="771"/>
      <c r="O92" s="773"/>
      <c r="P92" s="771"/>
      <c r="Q92" s="773"/>
      <c r="R92" s="771"/>
      <c r="S92" s="771"/>
      <c r="T92" s="790"/>
      <c r="U92" s="773"/>
      <c r="V92" s="771"/>
      <c r="W92" s="775"/>
    </row>
    <row r="93" spans="1:23" ht="16.5">
      <c r="A93" s="767">
        <v>88</v>
      </c>
      <c r="B93" s="3286"/>
      <c r="C93" s="3254"/>
      <c r="D93" s="754" t="s">
        <v>3246</v>
      </c>
      <c r="E93" s="779"/>
      <c r="F93" s="779"/>
      <c r="G93" s="779"/>
      <c r="H93" s="779"/>
      <c r="I93" s="779"/>
      <c r="J93" s="779"/>
      <c r="K93" s="779"/>
      <c r="L93" s="779"/>
      <c r="M93" s="771">
        <f>SUM(M87:M92)</f>
        <v>0</v>
      </c>
      <c r="N93" s="771">
        <f>SUM(N87:N92)</f>
        <v>0</v>
      </c>
      <c r="O93" s="779"/>
      <c r="P93" s="779"/>
      <c r="Q93" s="779"/>
      <c r="R93" s="779"/>
      <c r="S93" s="771">
        <f>SUM(S87:S92)</f>
        <v>0</v>
      </c>
      <c r="T93" s="779"/>
      <c r="U93" s="779"/>
      <c r="V93" s="779"/>
      <c r="W93" s="945"/>
    </row>
    <row r="94" spans="1:23" ht="16.5" customHeight="1">
      <c r="A94" s="767">
        <v>89</v>
      </c>
      <c r="B94" s="3286"/>
      <c r="C94" s="3254"/>
      <c r="D94" s="3302" t="s">
        <v>551</v>
      </c>
      <c r="E94" s="769"/>
      <c r="F94" s="769"/>
      <c r="G94" s="770"/>
      <c r="H94" s="770"/>
      <c r="I94" s="770"/>
      <c r="J94" s="770"/>
      <c r="K94" s="771"/>
      <c r="L94" s="771"/>
      <c r="M94" s="771"/>
      <c r="N94" s="771"/>
      <c r="O94" s="773"/>
      <c r="P94" s="771"/>
      <c r="Q94" s="773"/>
      <c r="R94" s="771"/>
      <c r="S94" s="771"/>
      <c r="T94" s="790"/>
      <c r="U94" s="773"/>
      <c r="V94" s="771"/>
      <c r="W94" s="775"/>
    </row>
    <row r="95" spans="1:23" ht="16.5">
      <c r="A95" s="767">
        <v>90</v>
      </c>
      <c r="B95" s="3286"/>
      <c r="C95" s="3254"/>
      <c r="D95" s="3302"/>
      <c r="E95" s="769"/>
      <c r="F95" s="769"/>
      <c r="G95" s="770"/>
      <c r="H95" s="770"/>
      <c r="I95" s="770"/>
      <c r="J95" s="770"/>
      <c r="K95" s="771"/>
      <c r="L95" s="771"/>
      <c r="M95" s="771"/>
      <c r="N95" s="771"/>
      <c r="O95" s="773"/>
      <c r="P95" s="771"/>
      <c r="Q95" s="773"/>
      <c r="R95" s="771"/>
      <c r="S95" s="771"/>
      <c r="T95" s="790"/>
      <c r="U95" s="773"/>
      <c r="V95" s="771"/>
      <c r="W95" s="775"/>
    </row>
    <row r="96" spans="1:23" ht="16.5">
      <c r="A96" s="767">
        <v>91</v>
      </c>
      <c r="B96" s="3286"/>
      <c r="C96" s="3254"/>
      <c r="D96" s="3302"/>
      <c r="E96" s="769"/>
      <c r="F96" s="769"/>
      <c r="G96" s="770"/>
      <c r="H96" s="770"/>
      <c r="I96" s="770"/>
      <c r="J96" s="770"/>
      <c r="K96" s="771"/>
      <c r="L96" s="771"/>
      <c r="M96" s="771"/>
      <c r="N96" s="771"/>
      <c r="O96" s="773"/>
      <c r="P96" s="771"/>
      <c r="Q96" s="773"/>
      <c r="R96" s="771"/>
      <c r="S96" s="771"/>
      <c r="T96" s="790"/>
      <c r="U96" s="773"/>
      <c r="V96" s="771"/>
      <c r="W96" s="775"/>
    </row>
    <row r="97" spans="1:23" ht="16.5">
      <c r="A97" s="767">
        <v>92</v>
      </c>
      <c r="B97" s="3286"/>
      <c r="C97" s="3254"/>
      <c r="D97" s="3302"/>
      <c r="E97" s="769"/>
      <c r="F97" s="769"/>
      <c r="G97" s="770"/>
      <c r="H97" s="770"/>
      <c r="I97" s="770"/>
      <c r="J97" s="770"/>
      <c r="K97" s="771"/>
      <c r="L97" s="771"/>
      <c r="M97" s="771"/>
      <c r="N97" s="771"/>
      <c r="O97" s="773"/>
      <c r="P97" s="771"/>
      <c r="Q97" s="773"/>
      <c r="R97" s="771"/>
      <c r="S97" s="771"/>
      <c r="T97" s="790"/>
      <c r="U97" s="773"/>
      <c r="V97" s="771"/>
      <c r="W97" s="775"/>
    </row>
    <row r="98" spans="1:23" ht="16.5" customHeight="1">
      <c r="A98" s="767">
        <v>93</v>
      </c>
      <c r="B98" s="3286"/>
      <c r="C98" s="3254"/>
      <c r="D98" s="3302"/>
      <c r="E98" s="769"/>
      <c r="F98" s="769"/>
      <c r="G98" s="770"/>
      <c r="H98" s="770"/>
      <c r="I98" s="770"/>
      <c r="J98" s="770"/>
      <c r="K98" s="771"/>
      <c r="L98" s="771"/>
      <c r="M98" s="771"/>
      <c r="N98" s="771"/>
      <c r="O98" s="773"/>
      <c r="P98" s="771"/>
      <c r="Q98" s="773"/>
      <c r="R98" s="771"/>
      <c r="S98" s="771"/>
      <c r="T98" s="790"/>
      <c r="U98" s="773"/>
      <c r="V98" s="771"/>
      <c r="W98" s="775"/>
    </row>
    <row r="99" spans="1:23" ht="16.5" customHeight="1">
      <c r="A99" s="767">
        <v>94</v>
      </c>
      <c r="B99" s="3286"/>
      <c r="C99" s="3254"/>
      <c r="D99" s="3302"/>
      <c r="E99" s="769"/>
      <c r="F99" s="769"/>
      <c r="G99" s="770"/>
      <c r="H99" s="770"/>
      <c r="I99" s="770"/>
      <c r="J99" s="770"/>
      <c r="K99" s="771"/>
      <c r="L99" s="771"/>
      <c r="M99" s="771"/>
      <c r="N99" s="771"/>
      <c r="O99" s="773"/>
      <c r="P99" s="771"/>
      <c r="Q99" s="773"/>
      <c r="R99" s="771"/>
      <c r="S99" s="771"/>
      <c r="T99" s="790"/>
      <c r="U99" s="773"/>
      <c r="V99" s="771"/>
      <c r="W99" s="775"/>
    </row>
    <row r="100" spans="1:23" ht="16.5">
      <c r="A100" s="767">
        <v>95</v>
      </c>
      <c r="B100" s="3286"/>
      <c r="C100" s="3254"/>
      <c r="D100" s="944" t="s">
        <v>6</v>
      </c>
      <c r="E100" s="779"/>
      <c r="F100" s="779"/>
      <c r="G100" s="779"/>
      <c r="H100" s="779"/>
      <c r="I100" s="779"/>
      <c r="J100" s="779"/>
      <c r="K100" s="779"/>
      <c r="L100" s="779"/>
      <c r="M100" s="771">
        <f>SUM(M94:M99)</f>
        <v>0</v>
      </c>
      <c r="N100" s="771">
        <f>SUM(N94:N99)</f>
        <v>0</v>
      </c>
      <c r="O100" s="779"/>
      <c r="P100" s="779"/>
      <c r="Q100" s="779"/>
      <c r="R100" s="779"/>
      <c r="S100" s="771">
        <f>SUM(S94:S99)</f>
        <v>0</v>
      </c>
      <c r="T100" s="779"/>
      <c r="U100" s="779"/>
      <c r="V100" s="779"/>
      <c r="W100" s="945"/>
    </row>
    <row r="101" spans="1:23" ht="16.5" customHeight="1">
      <c r="A101" s="767">
        <v>96</v>
      </c>
      <c r="B101" s="3286"/>
      <c r="C101" s="3254"/>
      <c r="D101" s="3302" t="s">
        <v>552</v>
      </c>
      <c r="E101" s="769"/>
      <c r="F101" s="769"/>
      <c r="G101" s="770"/>
      <c r="H101" s="770"/>
      <c r="I101" s="770"/>
      <c r="J101" s="770"/>
      <c r="K101" s="771"/>
      <c r="L101" s="771"/>
      <c r="M101" s="771"/>
      <c r="N101" s="771"/>
      <c r="O101" s="773"/>
      <c r="P101" s="771"/>
      <c r="Q101" s="773"/>
      <c r="R101" s="771"/>
      <c r="S101" s="771"/>
      <c r="T101" s="790"/>
      <c r="U101" s="773"/>
      <c r="V101" s="771"/>
      <c r="W101" s="775"/>
    </row>
    <row r="102" spans="1:23" ht="16.5">
      <c r="A102" s="767">
        <v>97</v>
      </c>
      <c r="B102" s="3286"/>
      <c r="C102" s="3254"/>
      <c r="D102" s="3302"/>
      <c r="E102" s="769"/>
      <c r="F102" s="769"/>
      <c r="G102" s="770"/>
      <c r="H102" s="770"/>
      <c r="I102" s="770"/>
      <c r="J102" s="770"/>
      <c r="K102" s="771"/>
      <c r="L102" s="771"/>
      <c r="M102" s="771"/>
      <c r="N102" s="771"/>
      <c r="O102" s="773"/>
      <c r="P102" s="771"/>
      <c r="Q102" s="773"/>
      <c r="R102" s="771"/>
      <c r="S102" s="771"/>
      <c r="T102" s="790"/>
      <c r="U102" s="773"/>
      <c r="V102" s="771"/>
      <c r="W102" s="775"/>
    </row>
    <row r="103" spans="1:23" ht="16.5">
      <c r="A103" s="767">
        <v>98</v>
      </c>
      <c r="B103" s="3286"/>
      <c r="C103" s="3254"/>
      <c r="D103" s="3302"/>
      <c r="E103" s="769"/>
      <c r="F103" s="769"/>
      <c r="G103" s="770"/>
      <c r="H103" s="770"/>
      <c r="I103" s="770"/>
      <c r="J103" s="770"/>
      <c r="K103" s="771"/>
      <c r="L103" s="771"/>
      <c r="M103" s="771"/>
      <c r="N103" s="771"/>
      <c r="O103" s="773"/>
      <c r="P103" s="771"/>
      <c r="Q103" s="773"/>
      <c r="R103" s="771"/>
      <c r="S103" s="771"/>
      <c r="T103" s="790"/>
      <c r="U103" s="773"/>
      <c r="V103" s="771"/>
      <c r="W103" s="775"/>
    </row>
    <row r="104" spans="1:23" ht="16.5">
      <c r="A104" s="767">
        <v>99</v>
      </c>
      <c r="B104" s="3286"/>
      <c r="C104" s="3254"/>
      <c r="D104" s="3302"/>
      <c r="E104" s="769"/>
      <c r="F104" s="769"/>
      <c r="G104" s="770"/>
      <c r="H104" s="770"/>
      <c r="I104" s="770"/>
      <c r="J104" s="770"/>
      <c r="K104" s="771"/>
      <c r="L104" s="771"/>
      <c r="M104" s="771"/>
      <c r="N104" s="771"/>
      <c r="O104" s="773"/>
      <c r="P104" s="771"/>
      <c r="Q104" s="773"/>
      <c r="R104" s="771"/>
      <c r="S104" s="771"/>
      <c r="T104" s="790"/>
      <c r="U104" s="773"/>
      <c r="V104" s="771"/>
      <c r="W104" s="775"/>
    </row>
    <row r="105" spans="1:23" ht="16.5">
      <c r="A105" s="767">
        <v>100</v>
      </c>
      <c r="B105" s="3286"/>
      <c r="C105" s="3254"/>
      <c r="D105" s="3302"/>
      <c r="E105" s="769"/>
      <c r="F105" s="769"/>
      <c r="G105" s="770"/>
      <c r="H105" s="770"/>
      <c r="I105" s="770"/>
      <c r="J105" s="770"/>
      <c r="K105" s="771"/>
      <c r="L105" s="771"/>
      <c r="M105" s="771"/>
      <c r="N105" s="771"/>
      <c r="O105" s="773"/>
      <c r="P105" s="771"/>
      <c r="Q105" s="773"/>
      <c r="R105" s="771"/>
      <c r="S105" s="771"/>
      <c r="T105" s="790"/>
      <c r="U105" s="773"/>
      <c r="V105" s="771"/>
      <c r="W105" s="775"/>
    </row>
    <row r="106" spans="1:23" ht="16.5">
      <c r="A106" s="767">
        <v>101</v>
      </c>
      <c r="B106" s="3286"/>
      <c r="C106" s="3254"/>
      <c r="D106" s="3302"/>
      <c r="E106" s="769"/>
      <c r="F106" s="769"/>
      <c r="G106" s="770"/>
      <c r="H106" s="770"/>
      <c r="I106" s="770"/>
      <c r="J106" s="770"/>
      <c r="K106" s="771"/>
      <c r="L106" s="771"/>
      <c r="M106" s="771"/>
      <c r="N106" s="771"/>
      <c r="O106" s="773"/>
      <c r="P106" s="771"/>
      <c r="Q106" s="773"/>
      <c r="R106" s="771"/>
      <c r="S106" s="771"/>
      <c r="T106" s="790"/>
      <c r="U106" s="773"/>
      <c r="V106" s="771"/>
      <c r="W106" s="775"/>
    </row>
    <row r="107" spans="1:23" ht="17.25" thickBot="1">
      <c r="A107" s="767">
        <v>102</v>
      </c>
      <c r="B107" s="3286"/>
      <c r="C107" s="3255"/>
      <c r="D107" s="783" t="s">
        <v>3246</v>
      </c>
      <c r="E107" s="784"/>
      <c r="F107" s="784"/>
      <c r="G107" s="947"/>
      <c r="H107" s="947"/>
      <c r="I107" s="947"/>
      <c r="J107" s="947"/>
      <c r="K107" s="786"/>
      <c r="L107" s="786"/>
      <c r="M107" s="785">
        <f>SUM(M101:M106)</f>
        <v>0</v>
      </c>
      <c r="N107" s="785">
        <f>SUM(N101:N106)</f>
        <v>0</v>
      </c>
      <c r="O107" s="786"/>
      <c r="P107" s="786"/>
      <c r="Q107" s="786"/>
      <c r="R107" s="786"/>
      <c r="S107" s="785">
        <f>SUM(S101:S106)</f>
        <v>0</v>
      </c>
      <c r="T107" s="786"/>
      <c r="U107" s="786"/>
      <c r="V107" s="786"/>
      <c r="W107" s="946"/>
    </row>
    <row r="108" spans="1:23" ht="17.25" thickBot="1">
      <c r="A108" s="870">
        <v>103</v>
      </c>
      <c r="B108" s="3310" t="s">
        <v>3256</v>
      </c>
      <c r="C108" s="3289"/>
      <c r="D108" s="871"/>
      <c r="E108" s="823"/>
      <c r="F108" s="823"/>
      <c r="G108" s="824"/>
      <c r="H108" s="824"/>
      <c r="I108" s="824"/>
      <c r="J108" s="824"/>
      <c r="K108" s="825"/>
      <c r="L108" s="825"/>
      <c r="M108" s="948">
        <f>M107+M100+M93+M86+M75+M64+M53+M42+M31+M18</f>
        <v>0</v>
      </c>
      <c r="N108" s="948">
        <f>N107+N100+N93+N86+N75+N64+N53+N42+N31+N18</f>
        <v>0</v>
      </c>
      <c r="O108" s="825"/>
      <c r="P108" s="825"/>
      <c r="Q108" s="825"/>
      <c r="R108" s="825"/>
      <c r="S108" s="948">
        <f>S107+S100+S93+S86+S75+S64+S53+S42+S31+S18</f>
        <v>0</v>
      </c>
      <c r="T108" s="825"/>
      <c r="U108" s="828"/>
      <c r="V108" s="825"/>
      <c r="W108" s="949"/>
    </row>
    <row r="109" spans="1:23" ht="16.5" customHeight="1">
      <c r="A109" s="759">
        <v>104</v>
      </c>
      <c r="B109" s="3285" t="s">
        <v>3285</v>
      </c>
      <c r="C109" s="3253" t="s">
        <v>3258</v>
      </c>
      <c r="D109" s="3301" t="s">
        <v>553</v>
      </c>
      <c r="E109" s="760"/>
      <c r="F109" s="760"/>
      <c r="G109" s="761"/>
      <c r="H109" s="761"/>
      <c r="I109" s="761"/>
      <c r="J109" s="761"/>
      <c r="K109" s="762"/>
      <c r="L109" s="762"/>
      <c r="M109" s="762"/>
      <c r="N109" s="762"/>
      <c r="O109" s="764"/>
      <c r="P109" s="762"/>
      <c r="Q109" s="764"/>
      <c r="R109" s="762"/>
      <c r="S109" s="762"/>
      <c r="T109" s="806"/>
      <c r="U109" s="807"/>
      <c r="V109" s="762"/>
      <c r="W109" s="766"/>
    </row>
    <row r="110" spans="1:23" ht="16.5" customHeight="1">
      <c r="A110" s="767">
        <v>105</v>
      </c>
      <c r="B110" s="3292"/>
      <c r="C110" s="3254"/>
      <c r="D110" s="3302"/>
      <c r="E110" s="769"/>
      <c r="F110" s="769"/>
      <c r="G110" s="770"/>
      <c r="H110" s="770"/>
      <c r="I110" s="770"/>
      <c r="J110" s="770"/>
      <c r="K110" s="771"/>
      <c r="L110" s="771"/>
      <c r="M110" s="771"/>
      <c r="N110" s="771"/>
      <c r="O110" s="773"/>
      <c r="P110" s="771"/>
      <c r="Q110" s="773"/>
      <c r="R110" s="771"/>
      <c r="S110" s="771"/>
      <c r="T110" s="779"/>
      <c r="U110" s="780"/>
      <c r="V110" s="771"/>
      <c r="W110" s="775"/>
    </row>
    <row r="111" spans="1:23" ht="16.5" customHeight="1">
      <c r="A111" s="767">
        <v>106</v>
      </c>
      <c r="B111" s="3292"/>
      <c r="C111" s="3254"/>
      <c r="D111" s="3302"/>
      <c r="E111" s="769"/>
      <c r="F111" s="769"/>
      <c r="G111" s="770"/>
      <c r="H111" s="770"/>
      <c r="I111" s="770"/>
      <c r="J111" s="770"/>
      <c r="K111" s="771"/>
      <c r="L111" s="771"/>
      <c r="M111" s="771"/>
      <c r="N111" s="771"/>
      <c r="O111" s="773"/>
      <c r="P111" s="771"/>
      <c r="Q111" s="773"/>
      <c r="R111" s="771"/>
      <c r="S111" s="771"/>
      <c r="T111" s="779"/>
      <c r="U111" s="780"/>
      <c r="V111" s="771"/>
      <c r="W111" s="775"/>
    </row>
    <row r="112" spans="1:23" ht="16.5" customHeight="1">
      <c r="A112" s="767">
        <v>107</v>
      </c>
      <c r="B112" s="3292"/>
      <c r="C112" s="3254"/>
      <c r="D112" s="3302"/>
      <c r="E112" s="769"/>
      <c r="F112" s="769"/>
      <c r="G112" s="770"/>
      <c r="H112" s="770"/>
      <c r="I112" s="770"/>
      <c r="J112" s="770"/>
      <c r="K112" s="771"/>
      <c r="L112" s="771"/>
      <c r="M112" s="771"/>
      <c r="N112" s="771"/>
      <c r="O112" s="773"/>
      <c r="P112" s="771"/>
      <c r="Q112" s="773"/>
      <c r="R112" s="771"/>
      <c r="S112" s="771"/>
      <c r="T112" s="779"/>
      <c r="U112" s="780"/>
      <c r="V112" s="771"/>
      <c r="W112" s="775"/>
    </row>
    <row r="113" spans="1:23" ht="16.5" customHeight="1">
      <c r="A113" s="767">
        <v>108</v>
      </c>
      <c r="B113" s="3292"/>
      <c r="C113" s="3254"/>
      <c r="D113" s="3302"/>
      <c r="E113" s="769"/>
      <c r="F113" s="769"/>
      <c r="G113" s="770"/>
      <c r="H113" s="770"/>
      <c r="I113" s="770"/>
      <c r="J113" s="770"/>
      <c r="K113" s="771"/>
      <c r="L113" s="771"/>
      <c r="M113" s="771"/>
      <c r="N113" s="771"/>
      <c r="O113" s="773"/>
      <c r="P113" s="771"/>
      <c r="Q113" s="773"/>
      <c r="R113" s="771"/>
      <c r="S113" s="771"/>
      <c r="T113" s="779"/>
      <c r="U113" s="780"/>
      <c r="V113" s="771"/>
      <c r="W113" s="775"/>
    </row>
    <row r="114" spans="1:23" ht="16.5" customHeight="1">
      <c r="A114" s="767">
        <v>109</v>
      </c>
      <c r="B114" s="3292"/>
      <c r="C114" s="3254"/>
      <c r="D114" s="3302"/>
      <c r="E114" s="769"/>
      <c r="F114" s="769"/>
      <c r="G114" s="770"/>
      <c r="H114" s="770"/>
      <c r="I114" s="770"/>
      <c r="J114" s="770"/>
      <c r="K114" s="771"/>
      <c r="L114" s="771"/>
      <c r="M114" s="771"/>
      <c r="N114" s="771"/>
      <c r="O114" s="773"/>
      <c r="P114" s="771"/>
      <c r="Q114" s="773"/>
      <c r="R114" s="771"/>
      <c r="S114" s="771"/>
      <c r="T114" s="779"/>
      <c r="U114" s="780"/>
      <c r="V114" s="771"/>
      <c r="W114" s="775"/>
    </row>
    <row r="115" spans="1:23" ht="16.5" customHeight="1">
      <c r="A115" s="767">
        <v>110</v>
      </c>
      <c r="B115" s="3292"/>
      <c r="C115" s="3254"/>
      <c r="D115" s="944" t="s">
        <v>6</v>
      </c>
      <c r="E115" s="779"/>
      <c r="F115" s="779"/>
      <c r="G115" s="779"/>
      <c r="H115" s="779"/>
      <c r="I115" s="779"/>
      <c r="J115" s="779"/>
      <c r="K115" s="779"/>
      <c r="L115" s="779"/>
      <c r="M115" s="771">
        <f>SUM(M109:M114)</f>
        <v>0</v>
      </c>
      <c r="N115" s="771">
        <f>SUM(N109:N114)</f>
        <v>0</v>
      </c>
      <c r="O115" s="779"/>
      <c r="P115" s="779"/>
      <c r="Q115" s="779"/>
      <c r="R115" s="779"/>
      <c r="S115" s="771">
        <f>SUM(S109:S114)</f>
        <v>0</v>
      </c>
      <c r="T115" s="779"/>
      <c r="U115" s="780"/>
      <c r="V115" s="779"/>
      <c r="W115" s="945"/>
    </row>
    <row r="116" spans="1:23" ht="16.5" customHeight="1">
      <c r="A116" s="767">
        <v>111</v>
      </c>
      <c r="B116" s="3292"/>
      <c r="C116" s="3254"/>
      <c r="D116" s="3302" t="s">
        <v>554</v>
      </c>
      <c r="E116" s="769"/>
      <c r="F116" s="769"/>
      <c r="G116" s="770"/>
      <c r="H116" s="770"/>
      <c r="I116" s="770"/>
      <c r="J116" s="770"/>
      <c r="K116" s="771"/>
      <c r="L116" s="771"/>
      <c r="M116" s="771"/>
      <c r="N116" s="771"/>
      <c r="O116" s="773"/>
      <c r="P116" s="771"/>
      <c r="Q116" s="773"/>
      <c r="R116" s="771"/>
      <c r="S116" s="771"/>
      <c r="T116" s="779"/>
      <c r="U116" s="780"/>
      <c r="V116" s="771"/>
      <c r="W116" s="775"/>
    </row>
    <row r="117" spans="1:23" ht="16.5" customHeight="1">
      <c r="A117" s="767">
        <v>112</v>
      </c>
      <c r="B117" s="3292"/>
      <c r="C117" s="3254"/>
      <c r="D117" s="3302"/>
      <c r="E117" s="769"/>
      <c r="F117" s="769"/>
      <c r="G117" s="770"/>
      <c r="H117" s="770"/>
      <c r="I117" s="770"/>
      <c r="J117" s="770"/>
      <c r="K117" s="771"/>
      <c r="L117" s="771"/>
      <c r="M117" s="771"/>
      <c r="N117" s="771"/>
      <c r="O117" s="773"/>
      <c r="P117" s="771"/>
      <c r="Q117" s="773"/>
      <c r="R117" s="771"/>
      <c r="S117" s="771"/>
      <c r="T117" s="779"/>
      <c r="U117" s="780"/>
      <c r="V117" s="771"/>
      <c r="W117" s="775"/>
    </row>
    <row r="118" spans="1:23" ht="16.5" customHeight="1">
      <c r="A118" s="767">
        <v>113</v>
      </c>
      <c r="B118" s="3292"/>
      <c r="C118" s="3254"/>
      <c r="D118" s="3302"/>
      <c r="E118" s="769"/>
      <c r="F118" s="769"/>
      <c r="G118" s="770"/>
      <c r="H118" s="770"/>
      <c r="I118" s="770"/>
      <c r="J118" s="770"/>
      <c r="K118" s="771"/>
      <c r="L118" s="771"/>
      <c r="M118" s="771"/>
      <c r="N118" s="771"/>
      <c r="O118" s="773"/>
      <c r="P118" s="771"/>
      <c r="Q118" s="773"/>
      <c r="R118" s="771"/>
      <c r="S118" s="771"/>
      <c r="T118" s="779"/>
      <c r="U118" s="780"/>
      <c r="V118" s="771"/>
      <c r="W118" s="775"/>
    </row>
    <row r="119" spans="1:23" ht="16.5" customHeight="1">
      <c r="A119" s="767">
        <v>114</v>
      </c>
      <c r="B119" s="3292"/>
      <c r="C119" s="3254"/>
      <c r="D119" s="3302"/>
      <c r="E119" s="769"/>
      <c r="F119" s="769"/>
      <c r="G119" s="770"/>
      <c r="H119" s="770"/>
      <c r="I119" s="770"/>
      <c r="J119" s="770"/>
      <c r="K119" s="771"/>
      <c r="L119" s="771"/>
      <c r="M119" s="771"/>
      <c r="N119" s="771"/>
      <c r="O119" s="773"/>
      <c r="P119" s="771"/>
      <c r="Q119" s="773"/>
      <c r="R119" s="771"/>
      <c r="S119" s="771"/>
      <c r="T119" s="779"/>
      <c r="U119" s="780"/>
      <c r="V119" s="771"/>
      <c r="W119" s="775"/>
    </row>
    <row r="120" spans="1:23" ht="16.5">
      <c r="A120" s="767">
        <v>115</v>
      </c>
      <c r="B120" s="3292"/>
      <c r="C120" s="3254"/>
      <c r="D120" s="3302"/>
      <c r="E120" s="769"/>
      <c r="F120" s="769"/>
      <c r="G120" s="770"/>
      <c r="H120" s="770"/>
      <c r="I120" s="770"/>
      <c r="J120" s="770"/>
      <c r="K120" s="771"/>
      <c r="L120" s="771"/>
      <c r="M120" s="771"/>
      <c r="N120" s="771"/>
      <c r="O120" s="773"/>
      <c r="P120" s="771"/>
      <c r="Q120" s="773"/>
      <c r="R120" s="771"/>
      <c r="S120" s="771"/>
      <c r="T120" s="779"/>
      <c r="U120" s="780"/>
      <c r="V120" s="771"/>
      <c r="W120" s="775"/>
    </row>
    <row r="121" spans="1:23" ht="16.5">
      <c r="A121" s="767">
        <v>116</v>
      </c>
      <c r="B121" s="3292"/>
      <c r="C121" s="3254"/>
      <c r="D121" s="3302"/>
      <c r="E121" s="769"/>
      <c r="F121" s="769"/>
      <c r="G121" s="770"/>
      <c r="H121" s="770"/>
      <c r="I121" s="770"/>
      <c r="J121" s="770"/>
      <c r="K121" s="771"/>
      <c r="L121" s="771"/>
      <c r="M121" s="771"/>
      <c r="N121" s="771"/>
      <c r="O121" s="773"/>
      <c r="P121" s="771"/>
      <c r="Q121" s="773"/>
      <c r="R121" s="771"/>
      <c r="S121" s="771"/>
      <c r="T121" s="779"/>
      <c r="U121" s="780"/>
      <c r="V121" s="771"/>
      <c r="W121" s="775"/>
    </row>
    <row r="122" spans="1:23" ht="17.25" thickBot="1">
      <c r="A122" s="767">
        <v>117</v>
      </c>
      <c r="B122" s="3292"/>
      <c r="C122" s="3255"/>
      <c r="D122" s="783" t="s">
        <v>3246</v>
      </c>
      <c r="E122" s="786"/>
      <c r="F122" s="786"/>
      <c r="G122" s="786"/>
      <c r="H122" s="786"/>
      <c r="I122" s="786"/>
      <c r="J122" s="786"/>
      <c r="K122" s="786"/>
      <c r="L122" s="786"/>
      <c r="M122" s="785">
        <f>SUM(M116:M121)</f>
        <v>0</v>
      </c>
      <c r="N122" s="785">
        <f>SUM(N116:N121)</f>
        <v>0</v>
      </c>
      <c r="O122" s="786"/>
      <c r="P122" s="786"/>
      <c r="Q122" s="786"/>
      <c r="R122" s="786"/>
      <c r="S122" s="785">
        <f>SUM(S116:S121)</f>
        <v>0</v>
      </c>
      <c r="T122" s="786"/>
      <c r="U122" s="811"/>
      <c r="V122" s="786"/>
      <c r="W122" s="946"/>
    </row>
    <row r="123" spans="1:23" ht="16.5" customHeight="1">
      <c r="A123" s="767">
        <v>118</v>
      </c>
      <c r="B123" s="3292"/>
      <c r="C123" s="3259" t="s">
        <v>3251</v>
      </c>
      <c r="D123" s="3264" t="s">
        <v>3318</v>
      </c>
      <c r="E123" s="760"/>
      <c r="F123" s="760"/>
      <c r="G123" s="761"/>
      <c r="H123" s="761"/>
      <c r="I123" s="761"/>
      <c r="J123" s="761"/>
      <c r="K123" s="762"/>
      <c r="L123" s="762"/>
      <c r="M123" s="762"/>
      <c r="N123" s="762"/>
      <c r="O123" s="764"/>
      <c r="P123" s="762"/>
      <c r="Q123" s="764"/>
      <c r="R123" s="762"/>
      <c r="S123" s="762"/>
      <c r="T123" s="812"/>
      <c r="U123" s="807"/>
      <c r="V123" s="762"/>
      <c r="W123" s="766"/>
    </row>
    <row r="124" spans="1:23" ht="16.5">
      <c r="A124" s="767">
        <v>119</v>
      </c>
      <c r="B124" s="3292"/>
      <c r="C124" s="3260"/>
      <c r="D124" s="3265"/>
      <c r="E124" s="769"/>
      <c r="F124" s="769"/>
      <c r="G124" s="770"/>
      <c r="H124" s="770"/>
      <c r="I124" s="770"/>
      <c r="J124" s="770"/>
      <c r="K124" s="771"/>
      <c r="L124" s="771"/>
      <c r="M124" s="771"/>
      <c r="N124" s="771"/>
      <c r="O124" s="773"/>
      <c r="P124" s="773"/>
      <c r="Q124" s="773"/>
      <c r="R124" s="773"/>
      <c r="S124" s="771"/>
      <c r="T124" s="779"/>
      <c r="U124" s="813"/>
      <c r="V124" s="771"/>
      <c r="W124" s="775"/>
    </row>
    <row r="125" spans="1:23" ht="16.5">
      <c r="A125" s="767">
        <v>120</v>
      </c>
      <c r="B125" s="3292"/>
      <c r="C125" s="3260"/>
      <c r="D125" s="3265"/>
      <c r="E125" s="769"/>
      <c r="F125" s="769"/>
      <c r="G125" s="770"/>
      <c r="H125" s="770"/>
      <c r="I125" s="770"/>
      <c r="J125" s="770"/>
      <c r="K125" s="771"/>
      <c r="L125" s="771"/>
      <c r="M125" s="771"/>
      <c r="N125" s="771"/>
      <c r="O125" s="773"/>
      <c r="P125" s="773"/>
      <c r="Q125" s="773"/>
      <c r="R125" s="773"/>
      <c r="S125" s="771"/>
      <c r="T125" s="779"/>
      <c r="U125" s="813"/>
      <c r="V125" s="771"/>
      <c r="W125" s="775"/>
    </row>
    <row r="126" spans="1:23" ht="16.5">
      <c r="A126" s="767">
        <v>121</v>
      </c>
      <c r="B126" s="3292"/>
      <c r="C126" s="3260"/>
      <c r="D126" s="3265"/>
      <c r="E126" s="769"/>
      <c r="F126" s="769"/>
      <c r="G126" s="770"/>
      <c r="H126" s="770"/>
      <c r="I126" s="770"/>
      <c r="J126" s="770"/>
      <c r="K126" s="771"/>
      <c r="L126" s="771"/>
      <c r="M126" s="771"/>
      <c r="N126" s="771"/>
      <c r="O126" s="773"/>
      <c r="P126" s="773"/>
      <c r="Q126" s="773"/>
      <c r="R126" s="773"/>
      <c r="S126" s="771"/>
      <c r="T126" s="779"/>
      <c r="U126" s="813"/>
      <c r="V126" s="771"/>
      <c r="W126" s="775"/>
    </row>
    <row r="127" spans="1:23" ht="16.5">
      <c r="A127" s="767">
        <v>122</v>
      </c>
      <c r="B127" s="3292"/>
      <c r="C127" s="3260"/>
      <c r="D127" s="3265"/>
      <c r="E127" s="769"/>
      <c r="F127" s="769"/>
      <c r="G127" s="770"/>
      <c r="H127" s="770"/>
      <c r="I127" s="770"/>
      <c r="J127" s="770"/>
      <c r="K127" s="771"/>
      <c r="L127" s="771"/>
      <c r="M127" s="771"/>
      <c r="N127" s="771"/>
      <c r="O127" s="773"/>
      <c r="P127" s="773"/>
      <c r="Q127" s="773"/>
      <c r="R127" s="773"/>
      <c r="S127" s="771"/>
      <c r="T127" s="779"/>
      <c r="U127" s="813"/>
      <c r="V127" s="771"/>
      <c r="W127" s="775"/>
    </row>
    <row r="128" spans="1:23" ht="16.5">
      <c r="A128" s="767">
        <v>123</v>
      </c>
      <c r="B128" s="3292"/>
      <c r="C128" s="3260"/>
      <c r="D128" s="3265"/>
      <c r="E128" s="769"/>
      <c r="F128" s="769"/>
      <c r="G128" s="770"/>
      <c r="H128" s="770"/>
      <c r="I128" s="770"/>
      <c r="J128" s="770"/>
      <c r="K128" s="771"/>
      <c r="L128" s="771"/>
      <c r="M128" s="771"/>
      <c r="N128" s="771"/>
      <c r="O128" s="773"/>
      <c r="P128" s="773"/>
      <c r="Q128" s="773"/>
      <c r="R128" s="773"/>
      <c r="S128" s="771"/>
      <c r="T128" s="779"/>
      <c r="U128" s="813"/>
      <c r="V128" s="771"/>
      <c r="W128" s="775"/>
    </row>
    <row r="129" spans="1:23" ht="16.5">
      <c r="A129" s="767">
        <v>124</v>
      </c>
      <c r="B129" s="3292"/>
      <c r="C129" s="3260"/>
      <c r="D129" s="756" t="s">
        <v>3262</v>
      </c>
      <c r="E129" s="779"/>
      <c r="F129" s="779"/>
      <c r="G129" s="779"/>
      <c r="H129" s="779"/>
      <c r="I129" s="779"/>
      <c r="J129" s="779"/>
      <c r="K129" s="779"/>
      <c r="L129" s="779"/>
      <c r="M129" s="771">
        <f>SUM(M123:M128)</f>
        <v>0</v>
      </c>
      <c r="N129" s="771">
        <f>SUM(N123:N128)</f>
        <v>0</v>
      </c>
      <c r="O129" s="779"/>
      <c r="P129" s="779"/>
      <c r="Q129" s="779"/>
      <c r="R129" s="779"/>
      <c r="S129" s="771">
        <f>SUM(S123:S128)</f>
        <v>0</v>
      </c>
      <c r="T129" s="779"/>
      <c r="U129" s="813"/>
      <c r="V129" s="779"/>
      <c r="W129" s="945"/>
    </row>
    <row r="130" spans="1:23" ht="17.649999999999999" customHeight="1">
      <c r="A130" s="767">
        <v>125</v>
      </c>
      <c r="B130" s="3292"/>
      <c r="C130" s="3260"/>
      <c r="D130" s="3304" t="s">
        <v>553</v>
      </c>
      <c r="E130" s="769"/>
      <c r="F130" s="769"/>
      <c r="G130" s="770"/>
      <c r="H130" s="770"/>
      <c r="I130" s="770"/>
      <c r="J130" s="770"/>
      <c r="K130" s="771"/>
      <c r="L130" s="771"/>
      <c r="M130" s="771"/>
      <c r="N130" s="771"/>
      <c r="O130" s="773"/>
      <c r="P130" s="773"/>
      <c r="Q130" s="773"/>
      <c r="R130" s="773"/>
      <c r="S130" s="771"/>
      <c r="T130" s="779"/>
      <c r="U130" s="813"/>
      <c r="V130" s="771"/>
      <c r="W130" s="775"/>
    </row>
    <row r="131" spans="1:23" ht="16.5">
      <c r="A131" s="767">
        <v>126</v>
      </c>
      <c r="B131" s="3292"/>
      <c r="C131" s="3260"/>
      <c r="D131" s="3304"/>
      <c r="E131" s="769"/>
      <c r="F131" s="769"/>
      <c r="G131" s="770"/>
      <c r="H131" s="770"/>
      <c r="I131" s="770"/>
      <c r="J131" s="770"/>
      <c r="K131" s="771"/>
      <c r="L131" s="771"/>
      <c r="M131" s="771"/>
      <c r="N131" s="771"/>
      <c r="O131" s="773"/>
      <c r="P131" s="773"/>
      <c r="Q131" s="773"/>
      <c r="R131" s="773"/>
      <c r="S131" s="771"/>
      <c r="T131" s="779"/>
      <c r="U131" s="813"/>
      <c r="V131" s="771"/>
      <c r="W131" s="775"/>
    </row>
    <row r="132" spans="1:23" ht="16.5">
      <c r="A132" s="767">
        <v>127</v>
      </c>
      <c r="B132" s="3292"/>
      <c r="C132" s="3260"/>
      <c r="D132" s="3304"/>
      <c r="E132" s="769"/>
      <c r="F132" s="769"/>
      <c r="G132" s="770"/>
      <c r="H132" s="770"/>
      <c r="I132" s="770"/>
      <c r="J132" s="770"/>
      <c r="K132" s="771"/>
      <c r="L132" s="771"/>
      <c r="M132" s="771"/>
      <c r="N132" s="771"/>
      <c r="O132" s="773"/>
      <c r="P132" s="773"/>
      <c r="Q132" s="773"/>
      <c r="R132" s="773"/>
      <c r="S132" s="771"/>
      <c r="T132" s="779"/>
      <c r="U132" s="813"/>
      <c r="V132" s="771"/>
      <c r="W132" s="775"/>
    </row>
    <row r="133" spans="1:23" ht="16.5">
      <c r="A133" s="767">
        <v>128</v>
      </c>
      <c r="B133" s="3292"/>
      <c r="C133" s="3260"/>
      <c r="D133" s="3304"/>
      <c r="E133" s="769"/>
      <c r="F133" s="769"/>
      <c r="G133" s="770"/>
      <c r="H133" s="770"/>
      <c r="I133" s="770"/>
      <c r="J133" s="770"/>
      <c r="K133" s="771"/>
      <c r="L133" s="771"/>
      <c r="M133" s="771"/>
      <c r="N133" s="771"/>
      <c r="O133" s="773"/>
      <c r="P133" s="773"/>
      <c r="Q133" s="773"/>
      <c r="R133" s="773"/>
      <c r="S133" s="771"/>
      <c r="T133" s="779"/>
      <c r="U133" s="813"/>
      <c r="V133" s="771"/>
      <c r="W133" s="775"/>
    </row>
    <row r="134" spans="1:23" ht="16.5">
      <c r="A134" s="767">
        <v>129</v>
      </c>
      <c r="B134" s="3292"/>
      <c r="C134" s="3260"/>
      <c r="D134" s="3304"/>
      <c r="E134" s="769"/>
      <c r="F134" s="769"/>
      <c r="G134" s="770"/>
      <c r="H134" s="770"/>
      <c r="I134" s="770"/>
      <c r="J134" s="770"/>
      <c r="K134" s="771"/>
      <c r="L134" s="771"/>
      <c r="M134" s="771"/>
      <c r="N134" s="771"/>
      <c r="O134" s="773"/>
      <c r="P134" s="773"/>
      <c r="Q134" s="773"/>
      <c r="R134" s="773"/>
      <c r="S134" s="771"/>
      <c r="T134" s="779"/>
      <c r="U134" s="813"/>
      <c r="V134" s="771"/>
      <c r="W134" s="775"/>
    </row>
    <row r="135" spans="1:23" ht="16.5">
      <c r="A135" s="767">
        <v>130</v>
      </c>
      <c r="B135" s="3292"/>
      <c r="C135" s="3260"/>
      <c r="D135" s="3304"/>
      <c r="E135" s="769"/>
      <c r="F135" s="769"/>
      <c r="G135" s="770"/>
      <c r="H135" s="770"/>
      <c r="I135" s="770"/>
      <c r="J135" s="770"/>
      <c r="K135" s="771"/>
      <c r="L135" s="771"/>
      <c r="M135" s="771"/>
      <c r="N135" s="771"/>
      <c r="O135" s="773"/>
      <c r="P135" s="773"/>
      <c r="Q135" s="773"/>
      <c r="R135" s="773"/>
      <c r="S135" s="771"/>
      <c r="T135" s="779"/>
      <c r="U135" s="813"/>
      <c r="V135" s="771"/>
      <c r="W135" s="775"/>
    </row>
    <row r="136" spans="1:23" ht="16.5">
      <c r="A136" s="767">
        <v>131</v>
      </c>
      <c r="B136" s="3292"/>
      <c r="C136" s="3260"/>
      <c r="D136" s="944" t="s">
        <v>6</v>
      </c>
      <c r="E136" s="779"/>
      <c r="F136" s="779"/>
      <c r="G136" s="779"/>
      <c r="H136" s="779"/>
      <c r="I136" s="779"/>
      <c r="J136" s="779"/>
      <c r="K136" s="779"/>
      <c r="L136" s="779"/>
      <c r="M136" s="771">
        <f>SUM(M130:M135)</f>
        <v>0</v>
      </c>
      <c r="N136" s="771">
        <f>SUM(N130:N135)</f>
        <v>0</v>
      </c>
      <c r="O136" s="779"/>
      <c r="P136" s="779"/>
      <c r="Q136" s="779"/>
      <c r="R136" s="779"/>
      <c r="S136" s="771">
        <f>SUM(S130:S135)</f>
        <v>0</v>
      </c>
      <c r="T136" s="779"/>
      <c r="U136" s="813"/>
      <c r="V136" s="779"/>
      <c r="W136" s="945"/>
    </row>
    <row r="137" spans="1:23" ht="16.5" customHeight="1">
      <c r="A137" s="767">
        <v>132</v>
      </c>
      <c r="B137" s="3292"/>
      <c r="C137" s="3260"/>
      <c r="D137" s="3304" t="s">
        <v>555</v>
      </c>
      <c r="E137" s="769"/>
      <c r="F137" s="769"/>
      <c r="G137" s="770"/>
      <c r="H137" s="770"/>
      <c r="I137" s="770"/>
      <c r="J137" s="770"/>
      <c r="K137" s="771"/>
      <c r="L137" s="771"/>
      <c r="M137" s="771"/>
      <c r="N137" s="771"/>
      <c r="O137" s="773"/>
      <c r="P137" s="773"/>
      <c r="Q137" s="773"/>
      <c r="R137" s="773"/>
      <c r="S137" s="771"/>
      <c r="T137" s="779"/>
      <c r="U137" s="813"/>
      <c r="V137" s="771"/>
      <c r="W137" s="775"/>
    </row>
    <row r="138" spans="1:23" ht="15.75" customHeight="1">
      <c r="A138" s="767">
        <v>133</v>
      </c>
      <c r="B138" s="3292"/>
      <c r="C138" s="3260"/>
      <c r="D138" s="3304"/>
      <c r="E138" s="769"/>
      <c r="F138" s="769"/>
      <c r="G138" s="770"/>
      <c r="H138" s="770"/>
      <c r="I138" s="770"/>
      <c r="J138" s="770"/>
      <c r="K138" s="771"/>
      <c r="L138" s="771"/>
      <c r="M138" s="771"/>
      <c r="N138" s="771"/>
      <c r="O138" s="773"/>
      <c r="P138" s="771"/>
      <c r="Q138" s="773"/>
      <c r="R138" s="771"/>
      <c r="S138" s="771"/>
      <c r="T138" s="779"/>
      <c r="U138" s="780"/>
      <c r="V138" s="771"/>
      <c r="W138" s="775"/>
    </row>
    <row r="139" spans="1:23" ht="15.75" customHeight="1">
      <c r="A139" s="767">
        <v>134</v>
      </c>
      <c r="B139" s="3292"/>
      <c r="C139" s="3260"/>
      <c r="D139" s="3304"/>
      <c r="E139" s="769"/>
      <c r="F139" s="769"/>
      <c r="G139" s="770"/>
      <c r="H139" s="770"/>
      <c r="I139" s="770"/>
      <c r="J139" s="770"/>
      <c r="K139" s="771"/>
      <c r="L139" s="771"/>
      <c r="M139" s="771"/>
      <c r="N139" s="771"/>
      <c r="O139" s="773"/>
      <c r="P139" s="771"/>
      <c r="Q139" s="773"/>
      <c r="R139" s="771"/>
      <c r="S139" s="771"/>
      <c r="T139" s="779"/>
      <c r="U139" s="780"/>
      <c r="V139" s="771"/>
      <c r="W139" s="775"/>
    </row>
    <row r="140" spans="1:23" ht="16.5" customHeight="1">
      <c r="A140" s="767">
        <v>135</v>
      </c>
      <c r="B140" s="3292"/>
      <c r="C140" s="3260"/>
      <c r="D140" s="3304"/>
      <c r="E140" s="769"/>
      <c r="F140" s="769"/>
      <c r="G140" s="770"/>
      <c r="H140" s="770"/>
      <c r="I140" s="770"/>
      <c r="J140" s="770"/>
      <c r="K140" s="771"/>
      <c r="L140" s="771"/>
      <c r="M140" s="771"/>
      <c r="N140" s="771"/>
      <c r="O140" s="773"/>
      <c r="P140" s="771"/>
      <c r="Q140" s="773"/>
      <c r="R140" s="771"/>
      <c r="S140" s="771"/>
      <c r="T140" s="779"/>
      <c r="U140" s="780"/>
      <c r="V140" s="771"/>
      <c r="W140" s="775"/>
    </row>
    <row r="141" spans="1:23" ht="16.5">
      <c r="A141" s="767">
        <v>136</v>
      </c>
      <c r="B141" s="3292"/>
      <c r="C141" s="3260"/>
      <c r="D141" s="3304"/>
      <c r="E141" s="769"/>
      <c r="F141" s="769"/>
      <c r="G141" s="770"/>
      <c r="H141" s="770"/>
      <c r="I141" s="770"/>
      <c r="J141" s="770"/>
      <c r="K141" s="771"/>
      <c r="L141" s="771"/>
      <c r="M141" s="771"/>
      <c r="N141" s="771"/>
      <c r="O141" s="773"/>
      <c r="P141" s="771"/>
      <c r="Q141" s="773"/>
      <c r="R141" s="771"/>
      <c r="S141" s="771"/>
      <c r="T141" s="779"/>
      <c r="U141" s="780"/>
      <c r="V141" s="771"/>
      <c r="W141" s="775"/>
    </row>
    <row r="142" spans="1:23" ht="16.5">
      <c r="A142" s="767">
        <v>137</v>
      </c>
      <c r="B142" s="3292"/>
      <c r="C142" s="3260"/>
      <c r="D142" s="3304"/>
      <c r="E142" s="769"/>
      <c r="F142" s="769"/>
      <c r="G142" s="770"/>
      <c r="H142" s="770"/>
      <c r="I142" s="770"/>
      <c r="J142" s="770"/>
      <c r="K142" s="771"/>
      <c r="L142" s="771"/>
      <c r="M142" s="771"/>
      <c r="N142" s="771"/>
      <c r="O142" s="773"/>
      <c r="P142" s="771"/>
      <c r="Q142" s="773"/>
      <c r="R142" s="771"/>
      <c r="S142" s="771"/>
      <c r="T142" s="779"/>
      <c r="U142" s="780"/>
      <c r="V142" s="771"/>
      <c r="W142" s="775"/>
    </row>
    <row r="143" spans="1:23" ht="17.25" thickBot="1">
      <c r="A143" s="767">
        <v>138</v>
      </c>
      <c r="B143" s="3292"/>
      <c r="C143" s="3261"/>
      <c r="D143" s="783" t="s">
        <v>3246</v>
      </c>
      <c r="E143" s="786"/>
      <c r="F143" s="786"/>
      <c r="G143" s="786"/>
      <c r="H143" s="786"/>
      <c r="I143" s="786"/>
      <c r="J143" s="786"/>
      <c r="K143" s="786"/>
      <c r="L143" s="786"/>
      <c r="M143" s="785">
        <f>SUM(M137:M142)</f>
        <v>0</v>
      </c>
      <c r="N143" s="785">
        <f>SUM(N137:N142)</f>
        <v>0</v>
      </c>
      <c r="O143" s="786"/>
      <c r="P143" s="786"/>
      <c r="Q143" s="786"/>
      <c r="R143" s="786"/>
      <c r="S143" s="785">
        <f>SUM(S137:S142)</f>
        <v>0</v>
      </c>
      <c r="T143" s="786"/>
      <c r="U143" s="811"/>
      <c r="V143" s="786"/>
      <c r="W143" s="946"/>
    </row>
    <row r="144" spans="1:23" ht="16.5" customHeight="1">
      <c r="A144" s="767">
        <v>139</v>
      </c>
      <c r="B144" s="3292"/>
      <c r="C144" s="3253" t="s">
        <v>3254</v>
      </c>
      <c r="D144" s="3249" t="s">
        <v>3318</v>
      </c>
      <c r="E144" s="760"/>
      <c r="F144" s="760"/>
      <c r="G144" s="761"/>
      <c r="H144" s="761"/>
      <c r="I144" s="761"/>
      <c r="J144" s="761"/>
      <c r="K144" s="762"/>
      <c r="L144" s="762"/>
      <c r="M144" s="762"/>
      <c r="N144" s="762"/>
      <c r="O144" s="764"/>
      <c r="P144" s="762"/>
      <c r="Q144" s="764"/>
      <c r="R144" s="762"/>
      <c r="S144" s="762"/>
      <c r="T144" s="806"/>
      <c r="U144" s="807"/>
      <c r="V144" s="762"/>
      <c r="W144" s="766"/>
    </row>
    <row r="145" spans="1:23" ht="16.5">
      <c r="A145" s="767">
        <v>140</v>
      </c>
      <c r="B145" s="3292"/>
      <c r="C145" s="3262"/>
      <c r="D145" s="3277"/>
      <c r="E145" s="769"/>
      <c r="F145" s="769"/>
      <c r="G145" s="770"/>
      <c r="H145" s="770"/>
      <c r="I145" s="770"/>
      <c r="J145" s="770"/>
      <c r="K145" s="771"/>
      <c r="L145" s="771"/>
      <c r="M145" s="771"/>
      <c r="N145" s="771"/>
      <c r="O145" s="773"/>
      <c r="P145" s="771"/>
      <c r="Q145" s="773"/>
      <c r="R145" s="771"/>
      <c r="S145" s="771"/>
      <c r="T145" s="813"/>
      <c r="U145" s="780"/>
      <c r="V145" s="771"/>
      <c r="W145" s="775"/>
    </row>
    <row r="146" spans="1:23" ht="16.5">
      <c r="A146" s="767">
        <v>141</v>
      </c>
      <c r="B146" s="3292"/>
      <c r="C146" s="3262"/>
      <c r="D146" s="3277"/>
      <c r="E146" s="769"/>
      <c r="F146" s="769"/>
      <c r="G146" s="770"/>
      <c r="H146" s="770"/>
      <c r="I146" s="770"/>
      <c r="J146" s="770"/>
      <c r="K146" s="771"/>
      <c r="L146" s="771"/>
      <c r="M146" s="771"/>
      <c r="N146" s="771"/>
      <c r="O146" s="773"/>
      <c r="P146" s="771"/>
      <c r="Q146" s="773"/>
      <c r="R146" s="771"/>
      <c r="S146" s="771"/>
      <c r="T146" s="813"/>
      <c r="U146" s="780"/>
      <c r="V146" s="771"/>
      <c r="W146" s="775"/>
    </row>
    <row r="147" spans="1:23" ht="16.5">
      <c r="A147" s="767">
        <v>142</v>
      </c>
      <c r="B147" s="3292"/>
      <c r="C147" s="3262"/>
      <c r="D147" s="3277"/>
      <c r="E147" s="769"/>
      <c r="F147" s="769"/>
      <c r="G147" s="770"/>
      <c r="H147" s="770"/>
      <c r="I147" s="770"/>
      <c r="J147" s="770"/>
      <c r="K147" s="771"/>
      <c r="L147" s="771"/>
      <c r="M147" s="771"/>
      <c r="N147" s="771"/>
      <c r="O147" s="773"/>
      <c r="P147" s="771"/>
      <c r="Q147" s="773"/>
      <c r="R147" s="771"/>
      <c r="S147" s="771"/>
      <c r="T147" s="813"/>
      <c r="U147" s="780"/>
      <c r="V147" s="771"/>
      <c r="W147" s="775"/>
    </row>
    <row r="148" spans="1:23" ht="16.5">
      <c r="A148" s="767">
        <v>143</v>
      </c>
      <c r="B148" s="3292"/>
      <c r="C148" s="3262"/>
      <c r="D148" s="3277"/>
      <c r="E148" s="769"/>
      <c r="F148" s="769"/>
      <c r="G148" s="770"/>
      <c r="H148" s="770"/>
      <c r="I148" s="770"/>
      <c r="J148" s="770"/>
      <c r="K148" s="771"/>
      <c r="L148" s="771"/>
      <c r="M148" s="771"/>
      <c r="N148" s="771"/>
      <c r="O148" s="773"/>
      <c r="P148" s="771"/>
      <c r="Q148" s="773"/>
      <c r="R148" s="771"/>
      <c r="S148" s="771"/>
      <c r="T148" s="813"/>
      <c r="U148" s="780"/>
      <c r="V148" s="771"/>
      <c r="W148" s="775"/>
    </row>
    <row r="149" spans="1:23" ht="16.5">
      <c r="A149" s="767">
        <v>144</v>
      </c>
      <c r="B149" s="3292"/>
      <c r="C149" s="3262"/>
      <c r="D149" s="3277"/>
      <c r="E149" s="769"/>
      <c r="F149" s="769"/>
      <c r="G149" s="770"/>
      <c r="H149" s="770"/>
      <c r="I149" s="770"/>
      <c r="J149" s="770"/>
      <c r="K149" s="771"/>
      <c r="L149" s="771"/>
      <c r="M149" s="771"/>
      <c r="N149" s="771"/>
      <c r="O149" s="773"/>
      <c r="P149" s="771"/>
      <c r="Q149" s="773"/>
      <c r="R149" s="771"/>
      <c r="S149" s="771"/>
      <c r="T149" s="813"/>
      <c r="U149" s="780"/>
      <c r="V149" s="771"/>
      <c r="W149" s="775"/>
    </row>
    <row r="150" spans="1:23" ht="16.5">
      <c r="A150" s="767">
        <v>145</v>
      </c>
      <c r="B150" s="3292"/>
      <c r="C150" s="3262"/>
      <c r="D150" s="756" t="s">
        <v>3262</v>
      </c>
      <c r="E150" s="779"/>
      <c r="F150" s="779"/>
      <c r="G150" s="779"/>
      <c r="H150" s="779"/>
      <c r="I150" s="779"/>
      <c r="J150" s="779"/>
      <c r="K150" s="779"/>
      <c r="L150" s="779"/>
      <c r="M150" s="771">
        <f>SUM(M144:M149)</f>
        <v>0</v>
      </c>
      <c r="N150" s="771">
        <f>SUM(N144:N149)</f>
        <v>0</v>
      </c>
      <c r="O150" s="779"/>
      <c r="P150" s="779"/>
      <c r="Q150" s="779"/>
      <c r="R150" s="779"/>
      <c r="S150" s="771">
        <f>SUM(S144:S149)</f>
        <v>0</v>
      </c>
      <c r="T150" s="813"/>
      <c r="U150" s="780"/>
      <c r="V150" s="779"/>
      <c r="W150" s="945"/>
    </row>
    <row r="151" spans="1:23" ht="16.5" customHeight="1">
      <c r="A151" s="767">
        <v>146</v>
      </c>
      <c r="B151" s="3292"/>
      <c r="C151" s="3262"/>
      <c r="D151" s="3304" t="s">
        <v>553</v>
      </c>
      <c r="E151" s="769"/>
      <c r="F151" s="769"/>
      <c r="G151" s="770"/>
      <c r="H151" s="770"/>
      <c r="I151" s="770"/>
      <c r="J151" s="770"/>
      <c r="K151" s="771"/>
      <c r="L151" s="771"/>
      <c r="M151" s="771"/>
      <c r="N151" s="771"/>
      <c r="O151" s="773"/>
      <c r="P151" s="771"/>
      <c r="Q151" s="773"/>
      <c r="R151" s="771"/>
      <c r="S151" s="771"/>
      <c r="T151" s="813"/>
      <c r="U151" s="780"/>
      <c r="V151" s="771"/>
      <c r="W151" s="775"/>
    </row>
    <row r="152" spans="1:23" ht="16.5">
      <c r="A152" s="767">
        <v>147</v>
      </c>
      <c r="B152" s="3292"/>
      <c r="C152" s="3262"/>
      <c r="D152" s="3304"/>
      <c r="E152" s="769"/>
      <c r="F152" s="769"/>
      <c r="G152" s="770"/>
      <c r="H152" s="770"/>
      <c r="I152" s="770"/>
      <c r="J152" s="770"/>
      <c r="K152" s="771"/>
      <c r="L152" s="771"/>
      <c r="M152" s="771"/>
      <c r="N152" s="771"/>
      <c r="O152" s="773"/>
      <c r="P152" s="771"/>
      <c r="Q152" s="773"/>
      <c r="R152" s="771"/>
      <c r="S152" s="771"/>
      <c r="T152" s="813"/>
      <c r="U152" s="780"/>
      <c r="V152" s="771"/>
      <c r="W152" s="775"/>
    </row>
    <row r="153" spans="1:23" ht="16.5">
      <c r="A153" s="767">
        <v>148</v>
      </c>
      <c r="B153" s="3292"/>
      <c r="C153" s="3262"/>
      <c r="D153" s="3304"/>
      <c r="E153" s="769"/>
      <c r="F153" s="769"/>
      <c r="G153" s="770"/>
      <c r="H153" s="770"/>
      <c r="I153" s="770"/>
      <c r="J153" s="770"/>
      <c r="K153" s="771"/>
      <c r="L153" s="771"/>
      <c r="M153" s="771"/>
      <c r="N153" s="771"/>
      <c r="O153" s="773"/>
      <c r="P153" s="771"/>
      <c r="Q153" s="773"/>
      <c r="R153" s="771"/>
      <c r="S153" s="771"/>
      <c r="T153" s="813"/>
      <c r="U153" s="780"/>
      <c r="V153" s="771"/>
      <c r="W153" s="775"/>
    </row>
    <row r="154" spans="1:23" ht="16.5">
      <c r="A154" s="767">
        <v>149</v>
      </c>
      <c r="B154" s="3292"/>
      <c r="C154" s="3262"/>
      <c r="D154" s="3304"/>
      <c r="E154" s="769"/>
      <c r="F154" s="769"/>
      <c r="G154" s="770"/>
      <c r="H154" s="770"/>
      <c r="I154" s="770"/>
      <c r="J154" s="770"/>
      <c r="K154" s="771"/>
      <c r="L154" s="771"/>
      <c r="M154" s="771"/>
      <c r="N154" s="771"/>
      <c r="O154" s="773"/>
      <c r="P154" s="771"/>
      <c r="Q154" s="773"/>
      <c r="R154" s="771"/>
      <c r="S154" s="771"/>
      <c r="T154" s="813"/>
      <c r="U154" s="780"/>
      <c r="V154" s="771"/>
      <c r="W154" s="775"/>
    </row>
    <row r="155" spans="1:23" ht="16.5">
      <c r="A155" s="767">
        <v>150</v>
      </c>
      <c r="B155" s="3292"/>
      <c r="C155" s="3262"/>
      <c r="D155" s="3304"/>
      <c r="E155" s="769"/>
      <c r="F155" s="769"/>
      <c r="G155" s="770"/>
      <c r="H155" s="770"/>
      <c r="I155" s="770"/>
      <c r="J155" s="770"/>
      <c r="K155" s="771"/>
      <c r="L155" s="771"/>
      <c r="M155" s="771"/>
      <c r="N155" s="771"/>
      <c r="O155" s="773"/>
      <c r="P155" s="771"/>
      <c r="Q155" s="773"/>
      <c r="R155" s="771"/>
      <c r="S155" s="771"/>
      <c r="T155" s="813"/>
      <c r="U155" s="780"/>
      <c r="V155" s="771"/>
      <c r="W155" s="775"/>
    </row>
    <row r="156" spans="1:23" ht="16.5">
      <c r="A156" s="767">
        <v>151</v>
      </c>
      <c r="B156" s="3292"/>
      <c r="C156" s="3262"/>
      <c r="D156" s="3304"/>
      <c r="E156" s="769"/>
      <c r="F156" s="769"/>
      <c r="G156" s="770"/>
      <c r="H156" s="770"/>
      <c r="I156" s="770"/>
      <c r="J156" s="770"/>
      <c r="K156" s="771"/>
      <c r="L156" s="771"/>
      <c r="M156" s="771"/>
      <c r="N156" s="771"/>
      <c r="O156" s="773"/>
      <c r="P156" s="771"/>
      <c r="Q156" s="773"/>
      <c r="R156" s="771"/>
      <c r="S156" s="771"/>
      <c r="T156" s="813"/>
      <c r="U156" s="780"/>
      <c r="V156" s="771"/>
      <c r="W156" s="775"/>
    </row>
    <row r="157" spans="1:23" ht="16.5">
      <c r="A157" s="767">
        <v>152</v>
      </c>
      <c r="B157" s="3292"/>
      <c r="C157" s="3262"/>
      <c r="D157" s="943" t="s">
        <v>6</v>
      </c>
      <c r="E157" s="779"/>
      <c r="F157" s="779"/>
      <c r="G157" s="779"/>
      <c r="H157" s="779"/>
      <c r="I157" s="779"/>
      <c r="J157" s="779"/>
      <c r="K157" s="779"/>
      <c r="L157" s="779"/>
      <c r="M157" s="771">
        <f>SUM(M151:M156)</f>
        <v>0</v>
      </c>
      <c r="N157" s="771">
        <f>SUM(N151:N156)</f>
        <v>0</v>
      </c>
      <c r="O157" s="779"/>
      <c r="P157" s="779"/>
      <c r="Q157" s="779"/>
      <c r="R157" s="779"/>
      <c r="S157" s="771">
        <f>SUM(S151:S156)</f>
        <v>0</v>
      </c>
      <c r="T157" s="813"/>
      <c r="U157" s="780"/>
      <c r="V157" s="779"/>
      <c r="W157" s="945"/>
    </row>
    <row r="158" spans="1:23" ht="16.5" customHeight="1">
      <c r="A158" s="767">
        <v>153</v>
      </c>
      <c r="B158" s="3292"/>
      <c r="C158" s="3262"/>
      <c r="D158" s="3304" t="s">
        <v>555</v>
      </c>
      <c r="E158" s="769"/>
      <c r="F158" s="769"/>
      <c r="G158" s="770"/>
      <c r="H158" s="770"/>
      <c r="I158" s="770"/>
      <c r="J158" s="770"/>
      <c r="K158" s="771"/>
      <c r="L158" s="771"/>
      <c r="M158" s="771"/>
      <c r="N158" s="771"/>
      <c r="O158" s="773"/>
      <c r="P158" s="771"/>
      <c r="Q158" s="773"/>
      <c r="R158" s="771"/>
      <c r="S158" s="771"/>
      <c r="T158" s="813"/>
      <c r="U158" s="780"/>
      <c r="V158" s="771"/>
      <c r="W158" s="775"/>
    </row>
    <row r="159" spans="1:23" ht="16.5">
      <c r="A159" s="767">
        <v>154</v>
      </c>
      <c r="B159" s="3292"/>
      <c r="C159" s="3262"/>
      <c r="D159" s="3304"/>
      <c r="E159" s="769"/>
      <c r="F159" s="769"/>
      <c r="G159" s="770"/>
      <c r="H159" s="770"/>
      <c r="I159" s="770"/>
      <c r="J159" s="770"/>
      <c r="K159" s="771"/>
      <c r="L159" s="771"/>
      <c r="M159" s="771"/>
      <c r="N159" s="771"/>
      <c r="O159" s="773"/>
      <c r="P159" s="771"/>
      <c r="Q159" s="773"/>
      <c r="R159" s="771"/>
      <c r="S159" s="771"/>
      <c r="T159" s="813"/>
      <c r="U159" s="780"/>
      <c r="V159" s="771"/>
      <c r="W159" s="775"/>
    </row>
    <row r="160" spans="1:23" ht="16.5">
      <c r="A160" s="767">
        <v>155</v>
      </c>
      <c r="B160" s="3292"/>
      <c r="C160" s="3262"/>
      <c r="D160" s="3304"/>
      <c r="E160" s="769"/>
      <c r="F160" s="769"/>
      <c r="G160" s="770"/>
      <c r="H160" s="770"/>
      <c r="I160" s="770"/>
      <c r="J160" s="770"/>
      <c r="K160" s="771"/>
      <c r="L160" s="771"/>
      <c r="M160" s="771"/>
      <c r="N160" s="771"/>
      <c r="O160" s="773"/>
      <c r="P160" s="771"/>
      <c r="Q160" s="773"/>
      <c r="R160" s="771"/>
      <c r="S160" s="771"/>
      <c r="T160" s="813"/>
      <c r="U160" s="780"/>
      <c r="V160" s="771"/>
      <c r="W160" s="775"/>
    </row>
    <row r="161" spans="1:23" ht="16.5">
      <c r="A161" s="767">
        <v>156</v>
      </c>
      <c r="B161" s="3292"/>
      <c r="C161" s="3262"/>
      <c r="D161" s="3304"/>
      <c r="E161" s="769"/>
      <c r="F161" s="769"/>
      <c r="G161" s="770"/>
      <c r="H161" s="770"/>
      <c r="I161" s="770"/>
      <c r="J161" s="770"/>
      <c r="K161" s="771"/>
      <c r="L161" s="771"/>
      <c r="M161" s="771"/>
      <c r="N161" s="771"/>
      <c r="O161" s="773"/>
      <c r="P161" s="771"/>
      <c r="Q161" s="773"/>
      <c r="R161" s="771"/>
      <c r="S161" s="771"/>
      <c r="T161" s="813"/>
      <c r="U161" s="780"/>
      <c r="V161" s="771"/>
      <c r="W161" s="775"/>
    </row>
    <row r="162" spans="1:23" ht="16.5">
      <c r="A162" s="767">
        <v>157</v>
      </c>
      <c r="B162" s="3292"/>
      <c r="C162" s="3262"/>
      <c r="D162" s="3304"/>
      <c r="E162" s="769"/>
      <c r="F162" s="769"/>
      <c r="G162" s="770"/>
      <c r="H162" s="770"/>
      <c r="I162" s="770"/>
      <c r="J162" s="770"/>
      <c r="K162" s="771"/>
      <c r="L162" s="771"/>
      <c r="M162" s="771"/>
      <c r="N162" s="771"/>
      <c r="O162" s="773"/>
      <c r="P162" s="771"/>
      <c r="Q162" s="773"/>
      <c r="R162" s="771"/>
      <c r="S162" s="771"/>
      <c r="T162" s="813"/>
      <c r="U162" s="780"/>
      <c r="V162" s="771"/>
      <c r="W162" s="775"/>
    </row>
    <row r="163" spans="1:23" ht="16.5">
      <c r="A163" s="767">
        <v>158</v>
      </c>
      <c r="B163" s="3292"/>
      <c r="C163" s="3262"/>
      <c r="D163" s="3304"/>
      <c r="E163" s="769"/>
      <c r="F163" s="769"/>
      <c r="G163" s="770"/>
      <c r="H163" s="770"/>
      <c r="I163" s="770"/>
      <c r="J163" s="770"/>
      <c r="K163" s="771"/>
      <c r="L163" s="771"/>
      <c r="M163" s="771"/>
      <c r="N163" s="771"/>
      <c r="O163" s="773"/>
      <c r="P163" s="771"/>
      <c r="Q163" s="773"/>
      <c r="R163" s="771"/>
      <c r="S163" s="771"/>
      <c r="T163" s="813"/>
      <c r="U163" s="780"/>
      <c r="V163" s="771"/>
      <c r="W163" s="775"/>
    </row>
    <row r="164" spans="1:23" ht="17.25" thickBot="1">
      <c r="A164" s="767">
        <v>159</v>
      </c>
      <c r="B164" s="3292"/>
      <c r="C164" s="3314"/>
      <c r="D164" s="783" t="s">
        <v>3246</v>
      </c>
      <c r="E164" s="786"/>
      <c r="F164" s="786"/>
      <c r="G164" s="786"/>
      <c r="H164" s="786"/>
      <c r="I164" s="786"/>
      <c r="J164" s="786"/>
      <c r="K164" s="786"/>
      <c r="L164" s="786"/>
      <c r="M164" s="785">
        <f>SUM(M158:M163)</f>
        <v>0</v>
      </c>
      <c r="N164" s="785">
        <f>SUM(N158:N163)</f>
        <v>0</v>
      </c>
      <c r="O164" s="786"/>
      <c r="P164" s="786"/>
      <c r="Q164" s="786"/>
      <c r="R164" s="786"/>
      <c r="S164" s="785">
        <f>SUM(S158:S163)</f>
        <v>0</v>
      </c>
      <c r="T164" s="950"/>
      <c r="U164" s="811"/>
      <c r="V164" s="786"/>
      <c r="W164" s="946"/>
    </row>
    <row r="165" spans="1:23" ht="17.25" thickBot="1">
      <c r="A165" s="870">
        <v>160</v>
      </c>
      <c r="B165" s="3315" t="s">
        <v>3286</v>
      </c>
      <c r="C165" s="3316"/>
      <c r="D165" s="3316"/>
      <c r="E165" s="823"/>
      <c r="F165" s="823"/>
      <c r="G165" s="824"/>
      <c r="H165" s="824"/>
      <c r="I165" s="824"/>
      <c r="J165" s="824"/>
      <c r="K165" s="825"/>
      <c r="L165" s="825"/>
      <c r="M165" s="826">
        <f>M115+M122+M129+M136+M143+M150+M157+M164</f>
        <v>0</v>
      </c>
      <c r="N165" s="826">
        <f>N115+N122+N129+N136+N143+N150+N157+N164</f>
        <v>0</v>
      </c>
      <c r="O165" s="825"/>
      <c r="P165" s="825"/>
      <c r="Q165" s="825"/>
      <c r="R165" s="825"/>
      <c r="S165" s="826">
        <f>S115+S122+S129+S136+S143+S150+S157+S164</f>
        <v>0</v>
      </c>
      <c r="T165" s="827"/>
      <c r="U165" s="828"/>
      <c r="V165" s="825"/>
      <c r="W165" s="949"/>
    </row>
    <row r="166" spans="1:23" ht="17.25" thickBot="1">
      <c r="A166" s="893">
        <v>161</v>
      </c>
      <c r="B166" s="3288" t="s">
        <v>3267</v>
      </c>
      <c r="C166" s="3289"/>
      <c r="D166" s="3289"/>
      <c r="E166" s="823"/>
      <c r="F166" s="823"/>
      <c r="G166" s="824"/>
      <c r="H166" s="824"/>
      <c r="I166" s="824"/>
      <c r="J166" s="824"/>
      <c r="K166" s="825"/>
      <c r="L166" s="825"/>
      <c r="M166" s="826">
        <f>M165+M108</f>
        <v>0</v>
      </c>
      <c r="N166" s="826">
        <f>N165+N108</f>
        <v>0</v>
      </c>
      <c r="O166" s="825"/>
      <c r="P166" s="825"/>
      <c r="Q166" s="825"/>
      <c r="R166" s="825"/>
      <c r="S166" s="826">
        <f>S165+S108</f>
        <v>0</v>
      </c>
      <c r="T166" s="827"/>
      <c r="U166" s="828"/>
      <c r="V166" s="825"/>
      <c r="W166" s="949"/>
    </row>
    <row r="167" spans="1:23" ht="16.5">
      <c r="B167" s="831"/>
      <c r="C167" s="832"/>
      <c r="D167" s="832"/>
      <c r="E167" s="833"/>
      <c r="F167" s="833"/>
      <c r="G167" s="833"/>
      <c r="H167" s="833"/>
      <c r="I167" s="833"/>
      <c r="J167" s="833"/>
      <c r="K167" s="833"/>
      <c r="L167" s="833"/>
      <c r="M167" s="833"/>
      <c r="N167" s="833"/>
      <c r="O167" s="833"/>
      <c r="P167" s="833"/>
      <c r="Q167" s="833"/>
      <c r="R167" s="833"/>
      <c r="S167" s="833"/>
      <c r="T167" s="833"/>
      <c r="U167" s="951"/>
      <c r="V167" s="835"/>
      <c r="W167" s="751"/>
    </row>
    <row r="168" spans="1:23" ht="16.5">
      <c r="A168" s="654" t="s">
        <v>3185</v>
      </c>
      <c r="B168" s="831"/>
      <c r="C168" s="832"/>
      <c r="D168" s="832"/>
      <c r="E168" s="833"/>
      <c r="F168" s="833"/>
      <c r="G168" s="833"/>
      <c r="H168" s="833"/>
      <c r="I168" s="833"/>
      <c r="J168" s="833"/>
      <c r="K168" s="833"/>
      <c r="L168" s="833"/>
      <c r="M168" s="833"/>
      <c r="N168" s="833"/>
      <c r="O168" s="833"/>
      <c r="P168" s="833"/>
      <c r="Q168" s="833"/>
      <c r="R168" s="833"/>
      <c r="S168" s="833"/>
      <c r="T168" s="833"/>
      <c r="U168" s="951"/>
      <c r="V168" s="835"/>
      <c r="W168" s="751"/>
    </row>
    <row r="169" spans="1:23" ht="16.5">
      <c r="A169" s="654">
        <v>1</v>
      </c>
      <c r="B169" s="832" t="s">
        <v>3319</v>
      </c>
      <c r="D169" s="832"/>
      <c r="E169" s="833"/>
      <c r="F169" s="833"/>
      <c r="G169" s="833"/>
      <c r="H169" s="833"/>
      <c r="I169" s="833"/>
      <c r="J169" s="833"/>
      <c r="K169" s="833"/>
      <c r="L169" s="833"/>
      <c r="M169" s="833"/>
      <c r="N169" s="833"/>
      <c r="O169" s="833"/>
      <c r="P169" s="833"/>
      <c r="Q169" s="833"/>
      <c r="R169" s="833"/>
      <c r="S169" s="833"/>
      <c r="T169" s="833"/>
      <c r="U169" s="951"/>
      <c r="V169" s="835"/>
      <c r="W169" s="751"/>
    </row>
    <row r="170" spans="1:23" ht="16.5">
      <c r="A170" s="831" t="s">
        <v>202</v>
      </c>
      <c r="B170" s="832" t="s">
        <v>3320</v>
      </c>
      <c r="D170" s="832"/>
      <c r="E170" s="833"/>
      <c r="F170" s="833"/>
      <c r="G170" s="833"/>
      <c r="H170" s="833"/>
      <c r="I170" s="833"/>
      <c r="J170" s="833"/>
      <c r="K170" s="833"/>
      <c r="L170" s="833"/>
      <c r="M170" s="833"/>
      <c r="N170" s="833"/>
      <c r="O170" s="833"/>
      <c r="P170" s="833"/>
      <c r="Q170" s="833"/>
      <c r="R170" s="833"/>
      <c r="S170" s="833"/>
      <c r="T170" s="833"/>
      <c r="U170" s="951"/>
      <c r="V170" s="835"/>
      <c r="W170" s="751"/>
    </row>
    <row r="171" spans="1:23" ht="16.5">
      <c r="A171" s="654">
        <v>3</v>
      </c>
      <c r="B171" s="832" t="s">
        <v>3321</v>
      </c>
      <c r="D171" s="832"/>
      <c r="E171" s="833"/>
      <c r="F171" s="833"/>
      <c r="G171" s="833"/>
      <c r="H171" s="833"/>
      <c r="I171" s="833"/>
      <c r="J171" s="833"/>
      <c r="K171" s="833"/>
      <c r="L171" s="833"/>
      <c r="M171" s="833"/>
      <c r="N171" s="833"/>
      <c r="O171" s="833"/>
      <c r="P171" s="833"/>
      <c r="Q171" s="833"/>
      <c r="R171" s="833"/>
      <c r="S171" s="833"/>
      <c r="T171" s="833"/>
      <c r="U171" s="951"/>
      <c r="V171" s="835"/>
      <c r="W171" s="751"/>
    </row>
    <row r="172" spans="1:23">
      <c r="A172" s="654">
        <v>4</v>
      </c>
      <c r="B172" s="277" t="s">
        <v>3322</v>
      </c>
      <c r="D172" s="277"/>
      <c r="E172" s="277"/>
      <c r="F172" s="277"/>
      <c r="G172" s="277"/>
      <c r="H172" s="277"/>
      <c r="I172" s="277"/>
      <c r="J172" s="277"/>
      <c r="K172" s="277"/>
      <c r="L172" s="277"/>
      <c r="M172" s="277"/>
    </row>
    <row r="173" spans="1:23" ht="16.5">
      <c r="A173" s="831" t="s">
        <v>104</v>
      </c>
      <c r="B173" s="277" t="s">
        <v>3323</v>
      </c>
      <c r="D173" s="277"/>
      <c r="E173" s="277"/>
      <c r="F173" s="277"/>
      <c r="G173" s="277"/>
      <c r="H173" s="277"/>
      <c r="I173" s="277"/>
      <c r="J173" s="277"/>
      <c r="K173" s="277"/>
      <c r="L173" s="277"/>
      <c r="M173" s="277"/>
    </row>
    <row r="174" spans="1:23" ht="16.5">
      <c r="A174" s="952" t="s">
        <v>7</v>
      </c>
      <c r="B174" s="953" t="s">
        <v>8</v>
      </c>
      <c r="D174" s="833"/>
      <c r="E174" s="833"/>
      <c r="F174" s="833"/>
      <c r="G174" s="833"/>
      <c r="H174" s="833"/>
      <c r="I174" s="833"/>
      <c r="J174" s="833"/>
      <c r="K174" s="833"/>
      <c r="L174" s="833"/>
      <c r="M174" s="833"/>
      <c r="N174" s="833"/>
      <c r="O174" s="833"/>
      <c r="P174" s="833"/>
      <c r="Q174" s="833"/>
      <c r="R174" s="833"/>
      <c r="S174" s="833"/>
      <c r="T174" s="833"/>
      <c r="U174" s="951"/>
      <c r="V174" s="835"/>
      <c r="W174" s="751"/>
    </row>
    <row r="175" spans="1:23" ht="16.5">
      <c r="A175" s="654"/>
      <c r="B175" s="831"/>
      <c r="C175" s="832"/>
      <c r="D175" s="832"/>
      <c r="E175" s="833"/>
      <c r="F175" s="833"/>
      <c r="G175" s="833"/>
      <c r="H175" s="833"/>
      <c r="I175" s="833"/>
      <c r="J175" s="833"/>
      <c r="K175" s="833"/>
      <c r="L175" s="833"/>
      <c r="M175" s="833"/>
      <c r="N175" s="833"/>
      <c r="O175" s="833"/>
      <c r="P175" s="833"/>
      <c r="Q175" s="833"/>
      <c r="R175" s="833"/>
      <c r="S175" s="833"/>
      <c r="T175" s="833"/>
      <c r="U175" s="951"/>
      <c r="V175" s="835"/>
      <c r="W175" s="751"/>
    </row>
    <row r="176" spans="1:23" ht="16.5">
      <c r="A176" s="831"/>
      <c r="B176" s="831"/>
      <c r="C176" s="832"/>
      <c r="D176" s="832"/>
      <c r="E176" s="833"/>
      <c r="F176" s="833"/>
      <c r="G176" s="833"/>
      <c r="H176" s="833"/>
      <c r="I176" s="833"/>
      <c r="J176" s="833"/>
      <c r="K176" s="833"/>
      <c r="L176" s="833"/>
      <c r="M176" s="833"/>
      <c r="N176" s="833"/>
      <c r="O176" s="833"/>
      <c r="P176" s="833"/>
      <c r="Q176" s="833"/>
      <c r="R176" s="833"/>
      <c r="S176" s="833"/>
      <c r="T176" s="833"/>
      <c r="U176" s="951"/>
      <c r="V176" s="835"/>
      <c r="W176" s="751"/>
    </row>
    <row r="177" spans="1:23" ht="16.5">
      <c r="A177" s="654"/>
      <c r="B177" s="831"/>
      <c r="C177" s="838"/>
      <c r="D177" s="838"/>
      <c r="E177" s="833"/>
      <c r="F177" s="833"/>
      <c r="G177" s="833"/>
      <c r="H177" s="833"/>
      <c r="I177" s="833"/>
      <c r="J177" s="833"/>
      <c r="K177" s="833"/>
      <c r="L177" s="833"/>
      <c r="M177" s="833"/>
      <c r="N177" s="833"/>
      <c r="O177" s="833"/>
      <c r="P177" s="833"/>
      <c r="Q177" s="833"/>
      <c r="R177" s="833"/>
      <c r="S177" s="833"/>
      <c r="T177" s="833"/>
      <c r="U177" s="951"/>
      <c r="V177" s="835"/>
      <c r="W177" s="751"/>
    </row>
    <row r="178" spans="1:23" ht="16.5">
      <c r="A178" s="654"/>
      <c r="B178" s="831"/>
      <c r="C178" s="832"/>
      <c r="D178" s="832"/>
      <c r="E178" s="833"/>
      <c r="F178" s="833"/>
      <c r="G178" s="833"/>
      <c r="H178" s="833"/>
      <c r="I178" s="833"/>
      <c r="J178" s="833"/>
      <c r="K178" s="833"/>
      <c r="L178" s="833"/>
      <c r="M178" s="833"/>
      <c r="N178" s="833"/>
      <c r="O178" s="833"/>
      <c r="P178" s="833"/>
      <c r="Q178" s="833"/>
      <c r="R178" s="833"/>
      <c r="S178" s="833"/>
      <c r="T178" s="833"/>
      <c r="U178" s="951"/>
      <c r="V178" s="835"/>
      <c r="W178" s="751"/>
    </row>
    <row r="179" spans="1:23" ht="16.5">
      <c r="A179" s="831"/>
      <c r="B179" s="831"/>
      <c r="C179" s="832"/>
      <c r="D179" s="832"/>
      <c r="E179" s="833"/>
      <c r="F179" s="833"/>
      <c r="G179" s="833"/>
      <c r="H179" s="833"/>
      <c r="I179" s="833"/>
      <c r="J179" s="833"/>
      <c r="K179" s="833"/>
      <c r="L179" s="833"/>
      <c r="M179" s="833"/>
      <c r="N179" s="833"/>
      <c r="O179" s="833"/>
      <c r="P179" s="833"/>
      <c r="Q179" s="833"/>
      <c r="R179" s="833"/>
      <c r="S179" s="833"/>
      <c r="T179" s="833"/>
      <c r="U179" s="951"/>
      <c r="V179" s="835"/>
      <c r="W179" s="751"/>
    </row>
    <row r="180" spans="1:23" ht="16.5">
      <c r="A180" s="654"/>
      <c r="B180" s="831"/>
      <c r="C180" s="833"/>
      <c r="D180" s="833"/>
      <c r="E180" s="837"/>
      <c r="F180" s="840"/>
      <c r="G180" s="837"/>
      <c r="H180" s="837"/>
      <c r="I180" s="837"/>
      <c r="J180" s="837"/>
      <c r="K180" s="834"/>
      <c r="L180" s="834"/>
      <c r="M180" s="837"/>
      <c r="N180" s="837"/>
      <c r="O180" s="839"/>
      <c r="P180" s="834"/>
      <c r="Q180" s="839"/>
      <c r="R180" s="834"/>
      <c r="S180" s="834"/>
      <c r="T180" s="834"/>
      <c r="U180" s="954"/>
      <c r="V180" s="751"/>
      <c r="W180" s="751"/>
    </row>
    <row r="181" spans="1:23" ht="16.5">
      <c r="A181" s="654"/>
      <c r="B181" s="831"/>
      <c r="C181" s="832"/>
      <c r="D181" s="832"/>
      <c r="E181" s="833"/>
      <c r="F181" s="833"/>
      <c r="G181" s="833"/>
      <c r="H181" s="833"/>
      <c r="I181" s="833"/>
      <c r="J181" s="833"/>
      <c r="K181" s="833"/>
      <c r="L181" s="833"/>
      <c r="M181" s="833"/>
      <c r="N181" s="833"/>
      <c r="O181" s="833"/>
      <c r="P181" s="833"/>
      <c r="Q181" s="833"/>
      <c r="R181" s="833"/>
      <c r="S181" s="833"/>
      <c r="T181" s="833"/>
      <c r="U181" s="951"/>
      <c r="V181" s="835"/>
      <c r="W181" s="751"/>
    </row>
    <row r="182" spans="1:23" ht="16.5">
      <c r="A182" s="831"/>
      <c r="B182" s="831"/>
      <c r="C182" s="832"/>
      <c r="D182" s="832"/>
      <c r="E182" s="833"/>
      <c r="F182" s="833"/>
      <c r="G182" s="833"/>
      <c r="H182" s="833"/>
      <c r="I182" s="833"/>
      <c r="J182" s="833"/>
      <c r="K182" s="833"/>
      <c r="L182" s="833"/>
      <c r="M182" s="833"/>
      <c r="N182" s="833"/>
      <c r="O182" s="833"/>
      <c r="P182" s="833"/>
      <c r="Q182" s="833"/>
      <c r="R182" s="833"/>
      <c r="S182" s="833"/>
      <c r="T182" s="833"/>
      <c r="U182" s="951"/>
      <c r="V182" s="835"/>
      <c r="W182" s="751"/>
    </row>
    <row r="183" spans="1:23" ht="16.5">
      <c r="A183" s="654"/>
      <c r="B183" s="831"/>
      <c r="C183" s="833"/>
      <c r="D183" s="833"/>
      <c r="E183" s="833"/>
      <c r="F183" s="833"/>
      <c r="G183" s="833"/>
      <c r="H183" s="833"/>
      <c r="I183" s="833"/>
      <c r="J183" s="833"/>
      <c r="K183" s="833"/>
      <c r="L183" s="833"/>
      <c r="M183" s="833"/>
      <c r="N183" s="833"/>
      <c r="O183" s="833"/>
      <c r="P183" s="833"/>
      <c r="Q183" s="833"/>
      <c r="R183" s="833"/>
      <c r="S183" s="833"/>
      <c r="T183" s="833"/>
      <c r="U183" s="951"/>
      <c r="V183" s="751"/>
      <c r="W183" s="751"/>
    </row>
    <row r="184" spans="1:23" ht="16.5">
      <c r="A184" s="654"/>
      <c r="B184" s="831"/>
      <c r="C184" s="751"/>
      <c r="D184" s="751"/>
      <c r="E184" s="833"/>
      <c r="F184" s="833"/>
      <c r="G184" s="833"/>
      <c r="H184" s="833"/>
      <c r="I184" s="833"/>
      <c r="J184" s="833"/>
      <c r="K184" s="833"/>
      <c r="L184" s="833"/>
      <c r="M184" s="839"/>
      <c r="N184" s="839"/>
      <c r="O184" s="833"/>
      <c r="P184" s="833"/>
      <c r="Q184" s="833"/>
      <c r="R184" s="833"/>
      <c r="S184" s="833"/>
      <c r="T184" s="833"/>
      <c r="U184" s="955"/>
      <c r="V184" s="751"/>
      <c r="W184" s="751"/>
    </row>
    <row r="185" spans="1:23" ht="16.5">
      <c r="A185" s="831"/>
      <c r="B185" s="831"/>
      <c r="C185" s="833"/>
      <c r="D185" s="833"/>
      <c r="E185" s="839"/>
      <c r="F185" s="839"/>
      <c r="G185" s="839"/>
      <c r="H185" s="839"/>
      <c r="I185" s="839"/>
      <c r="J185" s="839"/>
      <c r="K185" s="839"/>
      <c r="L185" s="839"/>
      <c r="M185" s="839"/>
      <c r="N185" s="839"/>
      <c r="O185" s="833"/>
      <c r="P185" s="839"/>
      <c r="Q185" s="833"/>
      <c r="R185" s="839"/>
      <c r="S185" s="839"/>
      <c r="T185" s="839"/>
      <c r="U185" s="955"/>
      <c r="V185" s="751"/>
      <c r="W185" s="751"/>
    </row>
    <row r="186" spans="1:23" ht="16.5">
      <c r="A186" s="654"/>
      <c r="B186" s="831"/>
      <c r="C186" s="832"/>
      <c r="D186" s="832"/>
      <c r="E186" s="839"/>
      <c r="F186" s="839"/>
      <c r="G186" s="839"/>
      <c r="H186" s="839"/>
      <c r="I186" s="839"/>
      <c r="J186" s="839"/>
      <c r="K186" s="839"/>
      <c r="L186" s="839"/>
      <c r="M186" s="834"/>
      <c r="N186" s="834"/>
      <c r="O186" s="839"/>
      <c r="P186" s="839"/>
      <c r="Q186" s="839"/>
      <c r="R186" s="839"/>
      <c r="S186" s="839"/>
      <c r="T186" s="839"/>
      <c r="U186" s="956"/>
      <c r="V186" s="751"/>
      <c r="W186" s="751"/>
    </row>
    <row r="187" spans="1:23" ht="16.5">
      <c r="A187" s="654"/>
      <c r="B187" s="831"/>
      <c r="C187" s="833"/>
      <c r="D187" s="833"/>
      <c r="E187" s="837"/>
      <c r="F187" s="840"/>
      <c r="G187" s="837"/>
      <c r="H187" s="837"/>
      <c r="I187" s="837"/>
      <c r="J187" s="837"/>
      <c r="K187" s="837"/>
      <c r="L187" s="837"/>
      <c r="M187" s="837"/>
      <c r="N187" s="837"/>
      <c r="O187" s="834"/>
      <c r="P187" s="837"/>
      <c r="Q187" s="834"/>
      <c r="R187" s="837"/>
      <c r="S187" s="837"/>
      <c r="T187" s="837"/>
      <c r="U187" s="957"/>
      <c r="V187" s="751"/>
      <c r="W187" s="751"/>
    </row>
    <row r="188" spans="1:23" ht="16.5">
      <c r="A188" s="831"/>
    </row>
    <row r="189" spans="1:23">
      <c r="A189" s="654"/>
    </row>
  </sheetData>
  <mergeCells count="47">
    <mergeCell ref="D130:D135"/>
    <mergeCell ref="D137:D142"/>
    <mergeCell ref="B166:D166"/>
    <mergeCell ref="C144:C164"/>
    <mergeCell ref="D144:D149"/>
    <mergeCell ref="D151:D156"/>
    <mergeCell ref="D158:D163"/>
    <mergeCell ref="B165:D165"/>
    <mergeCell ref="D87:D92"/>
    <mergeCell ref="C109:C122"/>
    <mergeCell ref="D109:D114"/>
    <mergeCell ref="D116:D121"/>
    <mergeCell ref="C87:C107"/>
    <mergeCell ref="B108:C108"/>
    <mergeCell ref="B109:B164"/>
    <mergeCell ref="B6:B107"/>
    <mergeCell ref="C123:C143"/>
    <mergeCell ref="D123:D128"/>
    <mergeCell ref="C54:C86"/>
    <mergeCell ref="D101:D106"/>
    <mergeCell ref="D94:D99"/>
    <mergeCell ref="D6:D17"/>
    <mergeCell ref="C6:C31"/>
    <mergeCell ref="C32:C53"/>
    <mergeCell ref="D32:D41"/>
    <mergeCell ref="D43:D52"/>
    <mergeCell ref="D65:D74"/>
    <mergeCell ref="D76:D85"/>
    <mergeCell ref="Q3:R4"/>
    <mergeCell ref="L3:L4"/>
    <mergeCell ref="D54:D63"/>
    <mergeCell ref="N3:N4"/>
    <mergeCell ref="K3:K4"/>
    <mergeCell ref="M3:M4"/>
    <mergeCell ref="D19:D30"/>
    <mergeCell ref="J3:J4"/>
    <mergeCell ref="O3:P4"/>
    <mergeCell ref="A3:A5"/>
    <mergeCell ref="B3:B4"/>
    <mergeCell ref="E3:I3"/>
    <mergeCell ref="C5:D5"/>
    <mergeCell ref="C3:D4"/>
    <mergeCell ref="W3:W4"/>
    <mergeCell ref="T3:T4"/>
    <mergeCell ref="U3:U4"/>
    <mergeCell ref="S3:S4"/>
    <mergeCell ref="V3:V4"/>
  </mergeCells>
  <phoneticPr fontId="8" type="noConversion"/>
  <pageMargins left="0.51181102362204722" right="0.35433070866141736" top="0.39370078740157483" bottom="0.27559055118110237" header="0.15748031496062992" footer="0.23622047244094491"/>
  <pageSetup paperSize="9" scale="36" fitToHeight="2" orientation="portrait" r:id="rId1"/>
  <headerFooter alignWithMargins="0">
    <oddFooter>&amp;C&amp;P/&amp;N&amp;R&amp;A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AG216"/>
  <sheetViews>
    <sheetView showGridLines="0" zoomScale="80" zoomScaleNormal="80" workbookViewId="0">
      <pane xSplit="4" ySplit="5" topLeftCell="E6" activePane="bottomRight" state="frozen"/>
      <selection activeCell="F11" sqref="A1:K1098"/>
      <selection pane="topRight" activeCell="F11" sqref="A1:K1098"/>
      <selection pane="bottomLeft" activeCell="F11" sqref="A1:K1098"/>
      <selection pane="bottomRight"/>
    </sheetView>
  </sheetViews>
  <sheetFormatPr defaultRowHeight="15.75"/>
  <cols>
    <col min="1" max="1" width="9" style="611"/>
    <col min="2" max="3" width="9.625" style="611" customWidth="1"/>
    <col min="4" max="9" width="9" style="611"/>
    <col min="10" max="10" width="11.375" style="611" customWidth="1"/>
    <col min="11" max="13" width="9" style="611"/>
    <col min="14" max="16" width="13.5" style="611" customWidth="1"/>
    <col min="17" max="17" width="19" style="611" customWidth="1"/>
    <col min="18" max="18" width="18.875" style="611" customWidth="1"/>
    <col min="19" max="19" width="11" style="611" customWidth="1"/>
    <col min="20" max="22" width="9" style="611"/>
    <col min="23" max="23" width="8.375" style="611" customWidth="1"/>
    <col min="24" max="24" width="11" style="611" customWidth="1"/>
    <col min="25" max="25" width="14.5" style="611" customWidth="1"/>
    <col min="26" max="26" width="13" style="611" customWidth="1"/>
    <col min="27" max="27" width="12.5" style="611" customWidth="1"/>
    <col min="28" max="28" width="14.5" style="611" customWidth="1"/>
    <col min="29" max="16384" width="9" style="611"/>
  </cols>
  <sheetData>
    <row r="1" spans="1:31" ht="16.5">
      <c r="A1" s="17" t="str">
        <f>+封面!A3&amp;" "&amp;封面!A2</f>
        <v xml:space="preserve">        保險股份有限公司(○○分公司) 年度(月、季、半年)報表</v>
      </c>
      <c r="B1" s="747"/>
      <c r="C1" s="747"/>
      <c r="D1" s="748"/>
      <c r="E1" s="748"/>
      <c r="F1" s="749"/>
      <c r="G1" s="748"/>
      <c r="H1" s="748"/>
      <c r="I1" s="748"/>
      <c r="J1" s="748"/>
      <c r="K1" s="748"/>
      <c r="L1" s="748"/>
      <c r="M1" s="748"/>
      <c r="N1" s="748"/>
      <c r="O1" s="748"/>
      <c r="P1" s="748"/>
      <c r="Q1" s="748"/>
      <c r="R1" s="748"/>
      <c r="S1" s="748"/>
      <c r="T1" s="748"/>
      <c r="U1" s="748"/>
      <c r="V1" s="748"/>
      <c r="W1" s="748"/>
      <c r="X1" s="748"/>
      <c r="Y1" s="843"/>
      <c r="Z1" s="843"/>
      <c r="AA1" s="843"/>
      <c r="AB1" s="843"/>
      <c r="AC1" s="748"/>
      <c r="AD1" s="750" t="s">
        <v>3219</v>
      </c>
      <c r="AE1" s="751"/>
    </row>
    <row r="2" spans="1:31" ht="17.25" thickBot="1">
      <c r="A2" s="750" t="s">
        <v>3291</v>
      </c>
      <c r="B2" s="750"/>
      <c r="C2" s="750"/>
      <c r="D2" s="748"/>
      <c r="E2" s="748"/>
      <c r="F2" s="749"/>
      <c r="G2" s="748"/>
      <c r="H2" s="748"/>
      <c r="I2" s="748"/>
      <c r="J2" s="748"/>
      <c r="K2" s="748"/>
      <c r="L2" s="748"/>
      <c r="M2" s="748"/>
      <c r="N2" s="748"/>
      <c r="O2" s="748"/>
      <c r="P2" s="748"/>
      <c r="Q2" s="748"/>
      <c r="R2" s="748"/>
      <c r="S2" s="748"/>
      <c r="T2" s="748"/>
      <c r="U2" s="748"/>
      <c r="V2" s="748"/>
      <c r="W2" s="748"/>
      <c r="X2" s="748"/>
      <c r="Y2" s="843"/>
      <c r="Z2" s="843"/>
      <c r="AA2" s="843"/>
      <c r="AB2" s="843"/>
      <c r="AC2" s="748"/>
      <c r="AD2" s="748"/>
      <c r="AE2" s="751"/>
    </row>
    <row r="3" spans="1:31" ht="16.5" customHeight="1">
      <c r="A3" s="3244" t="s">
        <v>3221</v>
      </c>
      <c r="B3" s="3247" t="s">
        <v>3222</v>
      </c>
      <c r="C3" s="3249" t="s">
        <v>3223</v>
      </c>
      <c r="D3" s="3250"/>
      <c r="E3" s="3247" t="s">
        <v>3224</v>
      </c>
      <c r="F3" s="3247"/>
      <c r="G3" s="3247"/>
      <c r="H3" s="3247"/>
      <c r="I3" s="3247"/>
      <c r="J3" s="752"/>
      <c r="K3" s="3247" t="s">
        <v>3226</v>
      </c>
      <c r="L3" s="3247" t="s">
        <v>3227</v>
      </c>
      <c r="M3" s="3321" t="s">
        <v>3274</v>
      </c>
      <c r="N3" s="3282" t="s">
        <v>3173</v>
      </c>
      <c r="O3" s="3282" t="s">
        <v>3275</v>
      </c>
      <c r="P3" s="3247" t="s">
        <v>3276</v>
      </c>
      <c r="Q3" s="3320" t="s">
        <v>3277</v>
      </c>
      <c r="R3" s="3320" t="s">
        <v>3278</v>
      </c>
      <c r="S3" s="3250" t="s">
        <v>3279</v>
      </c>
      <c r="T3" s="3250" t="s">
        <v>3280</v>
      </c>
      <c r="U3" s="3297"/>
      <c r="V3" s="3250" t="s">
        <v>3281</v>
      </c>
      <c r="W3" s="3297"/>
      <c r="X3" s="3247" t="s">
        <v>3234</v>
      </c>
      <c r="Y3" s="3278" t="s">
        <v>670</v>
      </c>
      <c r="Z3" s="3247" t="s">
        <v>3292</v>
      </c>
      <c r="AA3" s="3247" t="s">
        <v>3293</v>
      </c>
      <c r="AB3" s="3247" t="s">
        <v>3294</v>
      </c>
      <c r="AC3" s="3247" t="s">
        <v>3235</v>
      </c>
      <c r="AD3" s="3247" t="s">
        <v>3236</v>
      </c>
      <c r="AE3" s="3274" t="s">
        <v>3237</v>
      </c>
    </row>
    <row r="4" spans="1:31" ht="31.9" customHeight="1">
      <c r="A4" s="3245"/>
      <c r="B4" s="3248"/>
      <c r="C4" s="3251"/>
      <c r="D4" s="3251"/>
      <c r="E4" s="753" t="s">
        <v>3238</v>
      </c>
      <c r="F4" s="753" t="s">
        <v>3239</v>
      </c>
      <c r="G4" s="755" t="s">
        <v>3240</v>
      </c>
      <c r="H4" s="755" t="s">
        <v>3241</v>
      </c>
      <c r="I4" s="755" t="s">
        <v>3242</v>
      </c>
      <c r="J4" s="755" t="s">
        <v>3282</v>
      </c>
      <c r="K4" s="3248"/>
      <c r="L4" s="3251"/>
      <c r="M4" s="3281"/>
      <c r="N4" s="3251"/>
      <c r="O4" s="3251"/>
      <c r="P4" s="3248"/>
      <c r="Q4" s="3251"/>
      <c r="R4" s="3283"/>
      <c r="S4" s="3251"/>
      <c r="T4" s="3266"/>
      <c r="U4" s="3266"/>
      <c r="V4" s="3266"/>
      <c r="W4" s="3266"/>
      <c r="X4" s="3248"/>
      <c r="Y4" s="3279"/>
      <c r="Z4" s="3248"/>
      <c r="AA4" s="3248"/>
      <c r="AB4" s="3248"/>
      <c r="AC4" s="3248"/>
      <c r="AD4" s="3248"/>
      <c r="AE4" s="3275"/>
    </row>
    <row r="5" spans="1:31" ht="17.25" thickBot="1">
      <c r="A5" s="3246"/>
      <c r="B5" s="757" t="s">
        <v>424</v>
      </c>
      <c r="C5" s="3252" t="s">
        <v>425</v>
      </c>
      <c r="D5" s="3322"/>
      <c r="E5" s="757" t="s">
        <v>171</v>
      </c>
      <c r="F5" s="757" t="s">
        <v>172</v>
      </c>
      <c r="G5" s="757" t="s">
        <v>173</v>
      </c>
      <c r="H5" s="757" t="s">
        <v>174</v>
      </c>
      <c r="I5" s="757" t="s">
        <v>175</v>
      </c>
      <c r="J5" s="757" t="s">
        <v>141</v>
      </c>
      <c r="K5" s="757" t="s">
        <v>273</v>
      </c>
      <c r="L5" s="757" t="s">
        <v>142</v>
      </c>
      <c r="M5" s="616" t="s">
        <v>438</v>
      </c>
      <c r="N5" s="616" t="s">
        <v>439</v>
      </c>
      <c r="O5" s="757" t="s">
        <v>440</v>
      </c>
      <c r="P5" s="757" t="s">
        <v>441</v>
      </c>
      <c r="Q5" s="757" t="s">
        <v>246</v>
      </c>
      <c r="R5" s="757" t="s">
        <v>279</v>
      </c>
      <c r="S5" s="757" t="s">
        <v>280</v>
      </c>
      <c r="T5" s="757" t="s">
        <v>3283</v>
      </c>
      <c r="U5" s="757" t="s">
        <v>3284</v>
      </c>
      <c r="V5" s="757" t="s">
        <v>3283</v>
      </c>
      <c r="W5" s="757" t="s">
        <v>3284</v>
      </c>
      <c r="X5" s="757" t="s">
        <v>136</v>
      </c>
      <c r="Y5" s="757" t="s">
        <v>137</v>
      </c>
      <c r="Z5" s="896" t="s">
        <v>89</v>
      </c>
      <c r="AA5" s="896" t="s">
        <v>90</v>
      </c>
      <c r="AB5" s="897" t="s">
        <v>437</v>
      </c>
      <c r="AC5" s="896" t="s">
        <v>571</v>
      </c>
      <c r="AD5" s="896" t="s">
        <v>572</v>
      </c>
      <c r="AE5" s="898" t="s">
        <v>573</v>
      </c>
    </row>
    <row r="6" spans="1:31" ht="16.5" customHeight="1">
      <c r="A6" s="759">
        <v>1</v>
      </c>
      <c r="B6" s="3285" t="s">
        <v>3243</v>
      </c>
      <c r="C6" s="3253" t="s">
        <v>3244</v>
      </c>
      <c r="D6" s="3264" t="s">
        <v>3245</v>
      </c>
      <c r="E6" s="844"/>
      <c r="F6" s="845"/>
      <c r="G6" s="845"/>
      <c r="H6" s="845"/>
      <c r="I6" s="845"/>
      <c r="J6" s="846"/>
      <c r="K6" s="846"/>
      <c r="L6" s="846"/>
      <c r="M6" s="846"/>
      <c r="N6" s="846"/>
      <c r="O6" s="846"/>
      <c r="P6" s="847"/>
      <c r="Q6" s="846"/>
      <c r="R6" s="846"/>
      <c r="S6" s="846"/>
      <c r="T6" s="846"/>
      <c r="U6" s="847"/>
      <c r="V6" s="846"/>
      <c r="W6" s="847"/>
      <c r="X6" s="848"/>
      <c r="Y6" s="846"/>
      <c r="Z6" s="899"/>
      <c r="AA6" s="899"/>
      <c r="AB6" s="899"/>
      <c r="AC6" s="849"/>
      <c r="AD6" s="849"/>
      <c r="AE6" s="850"/>
    </row>
    <row r="7" spans="1:31" ht="16.5">
      <c r="A7" s="767">
        <v>2</v>
      </c>
      <c r="B7" s="3286"/>
      <c r="C7" s="3254"/>
      <c r="D7" s="3266"/>
      <c r="E7" s="851"/>
      <c r="F7" s="852"/>
      <c r="G7" s="852"/>
      <c r="H7" s="852"/>
      <c r="I7" s="852"/>
      <c r="J7" s="853"/>
      <c r="K7" s="853"/>
      <c r="L7" s="853"/>
      <c r="M7" s="853"/>
      <c r="N7" s="853"/>
      <c r="O7" s="853"/>
      <c r="P7" s="854"/>
      <c r="Q7" s="853"/>
      <c r="R7" s="853"/>
      <c r="S7" s="853"/>
      <c r="T7" s="853"/>
      <c r="U7" s="854"/>
      <c r="V7" s="853"/>
      <c r="W7" s="854"/>
      <c r="X7" s="855"/>
      <c r="Y7" s="853"/>
      <c r="Z7" s="780"/>
      <c r="AA7" s="780"/>
      <c r="AB7" s="780"/>
      <c r="AC7" s="856"/>
      <c r="AD7" s="856"/>
      <c r="AE7" s="857"/>
    </row>
    <row r="8" spans="1:31" ht="16.5">
      <c r="A8" s="767">
        <v>3</v>
      </c>
      <c r="B8" s="3286"/>
      <c r="C8" s="3254"/>
      <c r="D8" s="3266"/>
      <c r="E8" s="851"/>
      <c r="F8" s="852"/>
      <c r="G8" s="852"/>
      <c r="H8" s="852"/>
      <c r="I8" s="852"/>
      <c r="J8" s="853"/>
      <c r="K8" s="853"/>
      <c r="L8" s="853"/>
      <c r="M8" s="853"/>
      <c r="N8" s="853"/>
      <c r="O8" s="853"/>
      <c r="P8" s="854"/>
      <c r="Q8" s="853"/>
      <c r="R8" s="853"/>
      <c r="S8" s="853"/>
      <c r="T8" s="853"/>
      <c r="U8" s="854"/>
      <c r="V8" s="853"/>
      <c r="W8" s="854"/>
      <c r="X8" s="855"/>
      <c r="Y8" s="853"/>
      <c r="Z8" s="780"/>
      <c r="AA8" s="780"/>
      <c r="AB8" s="780"/>
      <c r="AC8" s="856"/>
      <c r="AD8" s="856"/>
      <c r="AE8" s="857"/>
    </row>
    <row r="9" spans="1:31" ht="16.5">
      <c r="A9" s="767">
        <v>4</v>
      </c>
      <c r="B9" s="3286"/>
      <c r="C9" s="3254"/>
      <c r="D9" s="3266"/>
      <c r="E9" s="851"/>
      <c r="F9" s="852"/>
      <c r="G9" s="852"/>
      <c r="H9" s="852"/>
      <c r="I9" s="852"/>
      <c r="J9" s="853"/>
      <c r="K9" s="853"/>
      <c r="L9" s="853"/>
      <c r="M9" s="853"/>
      <c r="N9" s="853"/>
      <c r="O9" s="853"/>
      <c r="P9" s="854"/>
      <c r="Q9" s="853"/>
      <c r="R9" s="853"/>
      <c r="S9" s="853"/>
      <c r="T9" s="853"/>
      <c r="U9" s="854"/>
      <c r="V9" s="853"/>
      <c r="W9" s="854"/>
      <c r="X9" s="855"/>
      <c r="Y9" s="853"/>
      <c r="Z9" s="780"/>
      <c r="AA9" s="780"/>
      <c r="AB9" s="780"/>
      <c r="AC9" s="856"/>
      <c r="AD9" s="856"/>
      <c r="AE9" s="857"/>
    </row>
    <row r="10" spans="1:31" ht="16.5">
      <c r="A10" s="767">
        <v>5</v>
      </c>
      <c r="B10" s="3286"/>
      <c r="C10" s="3254"/>
      <c r="D10" s="3266"/>
      <c r="E10" s="851"/>
      <c r="F10" s="852"/>
      <c r="G10" s="852"/>
      <c r="H10" s="852"/>
      <c r="I10" s="852"/>
      <c r="J10" s="853"/>
      <c r="K10" s="853"/>
      <c r="L10" s="853"/>
      <c r="M10" s="853"/>
      <c r="N10" s="853"/>
      <c r="O10" s="853"/>
      <c r="P10" s="854"/>
      <c r="Q10" s="853"/>
      <c r="R10" s="853"/>
      <c r="S10" s="853"/>
      <c r="T10" s="853"/>
      <c r="U10" s="854"/>
      <c r="V10" s="853"/>
      <c r="W10" s="854"/>
      <c r="X10" s="855"/>
      <c r="Y10" s="853"/>
      <c r="Z10" s="780"/>
      <c r="AA10" s="780"/>
      <c r="AB10" s="780"/>
      <c r="AC10" s="856"/>
      <c r="AD10" s="856"/>
      <c r="AE10" s="857"/>
    </row>
    <row r="11" spans="1:31" ht="16.5">
      <c r="A11" s="767">
        <v>6</v>
      </c>
      <c r="B11" s="3286"/>
      <c r="C11" s="3254"/>
      <c r="D11" s="3266"/>
      <c r="E11" s="851"/>
      <c r="F11" s="852"/>
      <c r="G11" s="852"/>
      <c r="H11" s="852"/>
      <c r="I11" s="852"/>
      <c r="J11" s="853"/>
      <c r="K11" s="853"/>
      <c r="L11" s="853"/>
      <c r="M11" s="853"/>
      <c r="N11" s="853"/>
      <c r="O11" s="853"/>
      <c r="P11" s="854"/>
      <c r="Q11" s="853"/>
      <c r="R11" s="853"/>
      <c r="S11" s="853"/>
      <c r="T11" s="853"/>
      <c r="U11" s="854"/>
      <c r="V11" s="853"/>
      <c r="W11" s="854"/>
      <c r="X11" s="855"/>
      <c r="Y11" s="853"/>
      <c r="Z11" s="780"/>
      <c r="AA11" s="780"/>
      <c r="AB11" s="780"/>
      <c r="AC11" s="856"/>
      <c r="AD11" s="856"/>
      <c r="AE11" s="857"/>
    </row>
    <row r="12" spans="1:31" ht="16.5">
      <c r="A12" s="767">
        <v>7</v>
      </c>
      <c r="B12" s="3286"/>
      <c r="C12" s="3254"/>
      <c r="D12" s="3266"/>
      <c r="E12" s="851"/>
      <c r="F12" s="852"/>
      <c r="G12" s="852"/>
      <c r="H12" s="852"/>
      <c r="I12" s="852"/>
      <c r="J12" s="853"/>
      <c r="K12" s="853"/>
      <c r="L12" s="853"/>
      <c r="M12" s="853"/>
      <c r="N12" s="853"/>
      <c r="O12" s="853"/>
      <c r="P12" s="854"/>
      <c r="Q12" s="853"/>
      <c r="R12" s="853"/>
      <c r="S12" s="853"/>
      <c r="T12" s="853"/>
      <c r="U12" s="854"/>
      <c r="V12" s="853"/>
      <c r="W12" s="854"/>
      <c r="X12" s="855"/>
      <c r="Y12" s="853"/>
      <c r="Z12" s="780"/>
      <c r="AA12" s="780"/>
      <c r="AB12" s="780"/>
      <c r="AC12" s="856"/>
      <c r="AD12" s="856"/>
      <c r="AE12" s="857"/>
    </row>
    <row r="13" spans="1:31" ht="16.5">
      <c r="A13" s="767">
        <v>8</v>
      </c>
      <c r="B13" s="3286"/>
      <c r="C13" s="3254"/>
      <c r="D13" s="3266"/>
      <c r="E13" s="851"/>
      <c r="F13" s="852"/>
      <c r="G13" s="852"/>
      <c r="H13" s="852"/>
      <c r="I13" s="852"/>
      <c r="J13" s="853"/>
      <c r="K13" s="853"/>
      <c r="L13" s="853"/>
      <c r="M13" s="853"/>
      <c r="N13" s="853"/>
      <c r="O13" s="853"/>
      <c r="P13" s="854"/>
      <c r="Q13" s="853"/>
      <c r="R13" s="853"/>
      <c r="S13" s="853"/>
      <c r="T13" s="853"/>
      <c r="U13" s="854"/>
      <c r="V13" s="853"/>
      <c r="W13" s="854"/>
      <c r="X13" s="855"/>
      <c r="Y13" s="853"/>
      <c r="Z13" s="780"/>
      <c r="AA13" s="780"/>
      <c r="AB13" s="780"/>
      <c r="AC13" s="856"/>
      <c r="AD13" s="856"/>
      <c r="AE13" s="857"/>
    </row>
    <row r="14" spans="1:31" ht="16.5">
      <c r="A14" s="767">
        <v>9</v>
      </c>
      <c r="B14" s="3286"/>
      <c r="C14" s="3254"/>
      <c r="D14" s="3266"/>
      <c r="E14" s="851"/>
      <c r="F14" s="852"/>
      <c r="G14" s="852"/>
      <c r="H14" s="852"/>
      <c r="I14" s="852"/>
      <c r="J14" s="853"/>
      <c r="K14" s="853"/>
      <c r="L14" s="853"/>
      <c r="M14" s="853"/>
      <c r="N14" s="853"/>
      <c r="O14" s="853"/>
      <c r="P14" s="854"/>
      <c r="Q14" s="853"/>
      <c r="R14" s="853"/>
      <c r="S14" s="853"/>
      <c r="T14" s="853"/>
      <c r="U14" s="854"/>
      <c r="V14" s="853"/>
      <c r="W14" s="854"/>
      <c r="X14" s="855"/>
      <c r="Y14" s="853"/>
      <c r="Z14" s="780"/>
      <c r="AA14" s="780"/>
      <c r="AB14" s="780"/>
      <c r="AC14" s="856"/>
      <c r="AD14" s="856"/>
      <c r="AE14" s="857"/>
    </row>
    <row r="15" spans="1:31" ht="16.5">
      <c r="A15" s="767">
        <v>10</v>
      </c>
      <c r="B15" s="3286"/>
      <c r="C15" s="3254"/>
      <c r="D15" s="3266"/>
      <c r="E15" s="851"/>
      <c r="F15" s="852"/>
      <c r="G15" s="852"/>
      <c r="H15" s="852"/>
      <c r="I15" s="852"/>
      <c r="J15" s="853"/>
      <c r="K15" s="853"/>
      <c r="L15" s="853"/>
      <c r="M15" s="853"/>
      <c r="N15" s="853"/>
      <c r="O15" s="853"/>
      <c r="P15" s="854"/>
      <c r="Q15" s="853"/>
      <c r="R15" s="853"/>
      <c r="S15" s="853"/>
      <c r="T15" s="853"/>
      <c r="U15" s="854"/>
      <c r="V15" s="853"/>
      <c r="W15" s="854"/>
      <c r="X15" s="855"/>
      <c r="Y15" s="853"/>
      <c r="Z15" s="780"/>
      <c r="AA15" s="780"/>
      <c r="AB15" s="780"/>
      <c r="AC15" s="856"/>
      <c r="AD15" s="856"/>
      <c r="AE15" s="857"/>
    </row>
    <row r="16" spans="1:31" ht="16.5">
      <c r="A16" s="767">
        <v>11</v>
      </c>
      <c r="B16" s="3286"/>
      <c r="C16" s="3254"/>
      <c r="D16" s="3266"/>
      <c r="E16" s="851"/>
      <c r="F16" s="852"/>
      <c r="G16" s="852"/>
      <c r="H16" s="852"/>
      <c r="I16" s="852"/>
      <c r="J16" s="853"/>
      <c r="K16" s="853"/>
      <c r="L16" s="853"/>
      <c r="M16" s="853"/>
      <c r="N16" s="853"/>
      <c r="O16" s="853"/>
      <c r="P16" s="854"/>
      <c r="Q16" s="853"/>
      <c r="R16" s="853"/>
      <c r="S16" s="853"/>
      <c r="T16" s="853"/>
      <c r="U16" s="854"/>
      <c r="V16" s="853"/>
      <c r="W16" s="854"/>
      <c r="X16" s="855"/>
      <c r="Y16" s="853"/>
      <c r="Z16" s="780"/>
      <c r="AA16" s="780"/>
      <c r="AB16" s="780"/>
      <c r="AC16" s="856"/>
      <c r="AD16" s="856"/>
      <c r="AE16" s="857"/>
    </row>
    <row r="17" spans="1:31" ht="16.5">
      <c r="A17" s="767">
        <v>12</v>
      </c>
      <c r="B17" s="3286"/>
      <c r="C17" s="3254"/>
      <c r="D17" s="3266"/>
      <c r="E17" s="851"/>
      <c r="F17" s="852"/>
      <c r="G17" s="852"/>
      <c r="H17" s="852"/>
      <c r="I17" s="852"/>
      <c r="J17" s="853"/>
      <c r="K17" s="853"/>
      <c r="L17" s="853"/>
      <c r="M17" s="853"/>
      <c r="N17" s="853"/>
      <c r="O17" s="853"/>
      <c r="P17" s="854"/>
      <c r="Q17" s="853"/>
      <c r="R17" s="853"/>
      <c r="S17" s="853"/>
      <c r="T17" s="853"/>
      <c r="U17" s="854"/>
      <c r="V17" s="853"/>
      <c r="W17" s="854"/>
      <c r="X17" s="855"/>
      <c r="Y17" s="853"/>
      <c r="Z17" s="780"/>
      <c r="AA17" s="780"/>
      <c r="AB17" s="780"/>
      <c r="AC17" s="856"/>
      <c r="AD17" s="856"/>
      <c r="AE17" s="857"/>
    </row>
    <row r="18" spans="1:31" ht="16.5">
      <c r="A18" s="767">
        <v>13</v>
      </c>
      <c r="B18" s="3286"/>
      <c r="C18" s="3254"/>
      <c r="D18" s="754" t="s">
        <v>3246</v>
      </c>
      <c r="E18" s="858"/>
      <c r="F18" s="859"/>
      <c r="G18" s="859"/>
      <c r="H18" s="859"/>
      <c r="I18" s="859"/>
      <c r="J18" s="860"/>
      <c r="K18" s="860"/>
      <c r="L18" s="860"/>
      <c r="M18" s="853">
        <f>SUM(M6:M17)</f>
        <v>0</v>
      </c>
      <c r="N18" s="853">
        <f>SUM(N6:N17)</f>
        <v>0</v>
      </c>
      <c r="O18" s="853">
        <f>SUM(O6:O17)</f>
        <v>0</v>
      </c>
      <c r="P18" s="853">
        <f>SUM(P6:P17)</f>
        <v>0</v>
      </c>
      <c r="Q18" s="860"/>
      <c r="R18" s="853">
        <f>SUM(R6:R17)</f>
        <v>0</v>
      </c>
      <c r="S18" s="860"/>
      <c r="T18" s="853">
        <f>SUM(T6:T17)</f>
        <v>0</v>
      </c>
      <c r="U18" s="853">
        <f>SUM(U6:U17)</f>
        <v>0</v>
      </c>
      <c r="V18" s="853">
        <f>SUM(V6:V17)</f>
        <v>0</v>
      </c>
      <c r="W18" s="853">
        <f>SUM(W6:W17)</f>
        <v>0</v>
      </c>
      <c r="X18" s="861"/>
      <c r="Y18" s="860"/>
      <c r="Z18" s="780"/>
      <c r="AA18" s="780"/>
      <c r="AB18" s="780"/>
      <c r="AC18" s="860"/>
      <c r="AD18" s="860"/>
      <c r="AE18" s="900"/>
    </row>
    <row r="19" spans="1:31" ht="16.5" customHeight="1">
      <c r="A19" s="767">
        <v>14</v>
      </c>
      <c r="B19" s="3286"/>
      <c r="C19" s="3254"/>
      <c r="D19" s="3323" t="s">
        <v>3247</v>
      </c>
      <c r="E19" s="851"/>
      <c r="F19" s="852"/>
      <c r="G19" s="852"/>
      <c r="H19" s="852"/>
      <c r="I19" s="852"/>
      <c r="J19" s="853"/>
      <c r="K19" s="853"/>
      <c r="L19" s="853"/>
      <c r="M19" s="853"/>
      <c r="N19" s="853"/>
      <c r="O19" s="853"/>
      <c r="P19" s="854"/>
      <c r="Q19" s="853"/>
      <c r="R19" s="853"/>
      <c r="S19" s="853"/>
      <c r="T19" s="853"/>
      <c r="U19" s="854"/>
      <c r="V19" s="853"/>
      <c r="W19" s="854"/>
      <c r="X19" s="855"/>
      <c r="Y19" s="853"/>
      <c r="Z19" s="780"/>
      <c r="AA19" s="780"/>
      <c r="AB19" s="780"/>
      <c r="AC19" s="856"/>
      <c r="AD19" s="856"/>
      <c r="AE19" s="857"/>
    </row>
    <row r="20" spans="1:31" ht="16.5">
      <c r="A20" s="767">
        <v>15</v>
      </c>
      <c r="B20" s="3286"/>
      <c r="C20" s="3254"/>
      <c r="D20" s="3266"/>
      <c r="E20" s="851"/>
      <c r="F20" s="852"/>
      <c r="G20" s="852"/>
      <c r="H20" s="852"/>
      <c r="I20" s="852"/>
      <c r="J20" s="853"/>
      <c r="K20" s="853"/>
      <c r="L20" s="853"/>
      <c r="M20" s="853"/>
      <c r="N20" s="853"/>
      <c r="O20" s="853"/>
      <c r="P20" s="854"/>
      <c r="Q20" s="853"/>
      <c r="R20" s="853"/>
      <c r="S20" s="853"/>
      <c r="T20" s="853"/>
      <c r="U20" s="854"/>
      <c r="V20" s="853"/>
      <c r="W20" s="854"/>
      <c r="X20" s="855"/>
      <c r="Y20" s="853"/>
      <c r="Z20" s="780"/>
      <c r="AA20" s="780"/>
      <c r="AB20" s="780"/>
      <c r="AC20" s="856"/>
      <c r="AD20" s="856"/>
      <c r="AE20" s="857"/>
    </row>
    <row r="21" spans="1:31" ht="16.5">
      <c r="A21" s="767">
        <v>16</v>
      </c>
      <c r="B21" s="3286"/>
      <c r="C21" s="3254"/>
      <c r="D21" s="3266"/>
      <c r="E21" s="851"/>
      <c r="F21" s="852"/>
      <c r="G21" s="852"/>
      <c r="H21" s="852"/>
      <c r="I21" s="852"/>
      <c r="J21" s="853"/>
      <c r="K21" s="853"/>
      <c r="L21" s="853"/>
      <c r="M21" s="853"/>
      <c r="N21" s="853"/>
      <c r="O21" s="853"/>
      <c r="P21" s="854"/>
      <c r="Q21" s="853"/>
      <c r="R21" s="853"/>
      <c r="S21" s="853"/>
      <c r="T21" s="853"/>
      <c r="U21" s="854"/>
      <c r="V21" s="853"/>
      <c r="W21" s="854"/>
      <c r="X21" s="855"/>
      <c r="Y21" s="853"/>
      <c r="Z21" s="780"/>
      <c r="AA21" s="780"/>
      <c r="AB21" s="780"/>
      <c r="AC21" s="856"/>
      <c r="AD21" s="856"/>
      <c r="AE21" s="857"/>
    </row>
    <row r="22" spans="1:31" ht="16.5">
      <c r="A22" s="767">
        <v>17</v>
      </c>
      <c r="B22" s="3286"/>
      <c r="C22" s="3254"/>
      <c r="D22" s="3266"/>
      <c r="E22" s="851"/>
      <c r="F22" s="852"/>
      <c r="G22" s="852"/>
      <c r="H22" s="852"/>
      <c r="I22" s="852"/>
      <c r="J22" s="853"/>
      <c r="K22" s="853"/>
      <c r="L22" s="853"/>
      <c r="M22" s="853"/>
      <c r="N22" s="853"/>
      <c r="O22" s="853"/>
      <c r="P22" s="854"/>
      <c r="Q22" s="853"/>
      <c r="R22" s="853"/>
      <c r="S22" s="853"/>
      <c r="T22" s="853"/>
      <c r="U22" s="854"/>
      <c r="V22" s="853"/>
      <c r="W22" s="854"/>
      <c r="X22" s="855"/>
      <c r="Y22" s="853"/>
      <c r="Z22" s="780"/>
      <c r="AA22" s="780"/>
      <c r="AB22" s="780"/>
      <c r="AC22" s="856"/>
      <c r="AD22" s="856"/>
      <c r="AE22" s="857"/>
    </row>
    <row r="23" spans="1:31" ht="16.5">
      <c r="A23" s="767">
        <v>18</v>
      </c>
      <c r="B23" s="3286"/>
      <c r="C23" s="3254"/>
      <c r="D23" s="3266"/>
      <c r="E23" s="851"/>
      <c r="F23" s="852"/>
      <c r="G23" s="852"/>
      <c r="H23" s="852"/>
      <c r="I23" s="852"/>
      <c r="J23" s="853"/>
      <c r="K23" s="853"/>
      <c r="L23" s="853"/>
      <c r="M23" s="853"/>
      <c r="N23" s="853"/>
      <c r="O23" s="853"/>
      <c r="P23" s="854"/>
      <c r="Q23" s="853"/>
      <c r="R23" s="853"/>
      <c r="S23" s="853"/>
      <c r="T23" s="853"/>
      <c r="U23" s="854"/>
      <c r="V23" s="853"/>
      <c r="W23" s="854"/>
      <c r="X23" s="855"/>
      <c r="Y23" s="853"/>
      <c r="Z23" s="780"/>
      <c r="AA23" s="780"/>
      <c r="AB23" s="780"/>
      <c r="AC23" s="856"/>
      <c r="AD23" s="856"/>
      <c r="AE23" s="857"/>
    </row>
    <row r="24" spans="1:31" ht="16.5">
      <c r="A24" s="767">
        <v>19</v>
      </c>
      <c r="B24" s="3286"/>
      <c r="C24" s="3254"/>
      <c r="D24" s="3266"/>
      <c r="E24" s="851"/>
      <c r="F24" s="852"/>
      <c r="G24" s="852"/>
      <c r="H24" s="852"/>
      <c r="I24" s="852"/>
      <c r="J24" s="853"/>
      <c r="K24" s="853"/>
      <c r="L24" s="853"/>
      <c r="M24" s="853"/>
      <c r="N24" s="853"/>
      <c r="O24" s="853"/>
      <c r="P24" s="854"/>
      <c r="Q24" s="853"/>
      <c r="R24" s="853"/>
      <c r="S24" s="853"/>
      <c r="T24" s="853"/>
      <c r="U24" s="854"/>
      <c r="V24" s="853"/>
      <c r="W24" s="854"/>
      <c r="X24" s="855"/>
      <c r="Y24" s="853"/>
      <c r="Z24" s="780"/>
      <c r="AA24" s="780"/>
      <c r="AB24" s="780"/>
      <c r="AC24" s="856"/>
      <c r="AD24" s="856"/>
      <c r="AE24" s="857"/>
    </row>
    <row r="25" spans="1:31" ht="16.5">
      <c r="A25" s="767">
        <v>20</v>
      </c>
      <c r="B25" s="3286"/>
      <c r="C25" s="3254"/>
      <c r="D25" s="3266"/>
      <c r="E25" s="851"/>
      <c r="F25" s="852"/>
      <c r="G25" s="852"/>
      <c r="H25" s="852"/>
      <c r="I25" s="852"/>
      <c r="J25" s="853"/>
      <c r="K25" s="853"/>
      <c r="L25" s="853"/>
      <c r="M25" s="853"/>
      <c r="N25" s="853"/>
      <c r="O25" s="853"/>
      <c r="P25" s="854"/>
      <c r="Q25" s="853"/>
      <c r="R25" s="853"/>
      <c r="S25" s="853"/>
      <c r="T25" s="853"/>
      <c r="U25" s="854"/>
      <c r="V25" s="853"/>
      <c r="W25" s="854"/>
      <c r="X25" s="855"/>
      <c r="Y25" s="853"/>
      <c r="Z25" s="780"/>
      <c r="AA25" s="780"/>
      <c r="AB25" s="780"/>
      <c r="AC25" s="856"/>
      <c r="AD25" s="856"/>
      <c r="AE25" s="857"/>
    </row>
    <row r="26" spans="1:31" ht="16.5">
      <c r="A26" s="767">
        <v>21</v>
      </c>
      <c r="B26" s="3286"/>
      <c r="C26" s="3254"/>
      <c r="D26" s="3266"/>
      <c r="E26" s="851"/>
      <c r="F26" s="852"/>
      <c r="G26" s="852"/>
      <c r="H26" s="852"/>
      <c r="I26" s="852"/>
      <c r="J26" s="853"/>
      <c r="K26" s="853"/>
      <c r="L26" s="853"/>
      <c r="M26" s="853"/>
      <c r="N26" s="853"/>
      <c r="O26" s="853"/>
      <c r="P26" s="854"/>
      <c r="Q26" s="853"/>
      <c r="R26" s="853"/>
      <c r="S26" s="853"/>
      <c r="T26" s="853"/>
      <c r="U26" s="854"/>
      <c r="V26" s="853"/>
      <c r="W26" s="854"/>
      <c r="X26" s="855"/>
      <c r="Y26" s="853"/>
      <c r="Z26" s="780"/>
      <c r="AA26" s="780"/>
      <c r="AB26" s="780"/>
      <c r="AC26" s="856"/>
      <c r="AD26" s="856"/>
      <c r="AE26" s="857"/>
    </row>
    <row r="27" spans="1:31" ht="16.5">
      <c r="A27" s="767">
        <v>22</v>
      </c>
      <c r="B27" s="3286"/>
      <c r="C27" s="3254"/>
      <c r="D27" s="3266"/>
      <c r="E27" s="851"/>
      <c r="F27" s="852"/>
      <c r="G27" s="852"/>
      <c r="H27" s="852"/>
      <c r="I27" s="852"/>
      <c r="J27" s="853"/>
      <c r="K27" s="853"/>
      <c r="L27" s="853"/>
      <c r="M27" s="853"/>
      <c r="N27" s="853"/>
      <c r="O27" s="853"/>
      <c r="P27" s="854"/>
      <c r="Q27" s="853"/>
      <c r="R27" s="853"/>
      <c r="S27" s="853"/>
      <c r="T27" s="853"/>
      <c r="U27" s="854"/>
      <c r="V27" s="853"/>
      <c r="W27" s="854"/>
      <c r="X27" s="855"/>
      <c r="Y27" s="853"/>
      <c r="Z27" s="780"/>
      <c r="AA27" s="780"/>
      <c r="AB27" s="780"/>
      <c r="AC27" s="856"/>
      <c r="AD27" s="856"/>
      <c r="AE27" s="857"/>
    </row>
    <row r="28" spans="1:31" ht="16.5">
      <c r="A28" s="767">
        <v>23</v>
      </c>
      <c r="B28" s="3286"/>
      <c r="C28" s="3254"/>
      <c r="D28" s="3266"/>
      <c r="E28" s="851"/>
      <c r="F28" s="852"/>
      <c r="G28" s="852"/>
      <c r="H28" s="852"/>
      <c r="I28" s="852"/>
      <c r="J28" s="853"/>
      <c r="K28" s="853"/>
      <c r="L28" s="853"/>
      <c r="M28" s="853"/>
      <c r="N28" s="853"/>
      <c r="O28" s="853"/>
      <c r="P28" s="854"/>
      <c r="Q28" s="853"/>
      <c r="R28" s="853"/>
      <c r="S28" s="853"/>
      <c r="T28" s="853"/>
      <c r="U28" s="854"/>
      <c r="V28" s="853"/>
      <c r="W28" s="854"/>
      <c r="X28" s="855"/>
      <c r="Y28" s="853"/>
      <c r="Z28" s="780"/>
      <c r="AA28" s="780"/>
      <c r="AB28" s="780"/>
      <c r="AC28" s="856"/>
      <c r="AD28" s="856"/>
      <c r="AE28" s="857"/>
    </row>
    <row r="29" spans="1:31" ht="16.5">
      <c r="A29" s="767">
        <v>24</v>
      </c>
      <c r="B29" s="3286"/>
      <c r="C29" s="3254"/>
      <c r="D29" s="3266"/>
      <c r="E29" s="851"/>
      <c r="F29" s="852"/>
      <c r="G29" s="852"/>
      <c r="H29" s="852"/>
      <c r="I29" s="852"/>
      <c r="J29" s="853"/>
      <c r="K29" s="853"/>
      <c r="L29" s="853"/>
      <c r="M29" s="853"/>
      <c r="N29" s="853"/>
      <c r="O29" s="853"/>
      <c r="P29" s="854"/>
      <c r="Q29" s="853"/>
      <c r="R29" s="853"/>
      <c r="S29" s="853"/>
      <c r="T29" s="853"/>
      <c r="U29" s="854"/>
      <c r="V29" s="853"/>
      <c r="W29" s="854"/>
      <c r="X29" s="855"/>
      <c r="Y29" s="853"/>
      <c r="Z29" s="780"/>
      <c r="AA29" s="780"/>
      <c r="AB29" s="780"/>
      <c r="AC29" s="856"/>
      <c r="AD29" s="856"/>
      <c r="AE29" s="857"/>
    </row>
    <row r="30" spans="1:31" ht="16.5">
      <c r="A30" s="767">
        <v>25</v>
      </c>
      <c r="B30" s="3286"/>
      <c r="C30" s="3254"/>
      <c r="D30" s="3266"/>
      <c r="E30" s="851"/>
      <c r="F30" s="852"/>
      <c r="G30" s="852"/>
      <c r="H30" s="852"/>
      <c r="I30" s="852"/>
      <c r="J30" s="853"/>
      <c r="K30" s="853"/>
      <c r="L30" s="853"/>
      <c r="M30" s="853"/>
      <c r="N30" s="853"/>
      <c r="O30" s="853"/>
      <c r="P30" s="854"/>
      <c r="Q30" s="853"/>
      <c r="R30" s="853"/>
      <c r="S30" s="853"/>
      <c r="T30" s="853"/>
      <c r="U30" s="854"/>
      <c r="V30" s="853"/>
      <c r="W30" s="854"/>
      <c r="X30" s="855"/>
      <c r="Y30" s="853"/>
      <c r="Z30" s="780"/>
      <c r="AA30" s="780"/>
      <c r="AB30" s="780"/>
      <c r="AC30" s="856"/>
      <c r="AD30" s="856"/>
      <c r="AE30" s="857"/>
    </row>
    <row r="31" spans="1:31" ht="17.25" thickBot="1">
      <c r="A31" s="767">
        <v>26</v>
      </c>
      <c r="B31" s="3286"/>
      <c r="C31" s="3255"/>
      <c r="D31" s="783" t="s">
        <v>3246</v>
      </c>
      <c r="E31" s="863"/>
      <c r="F31" s="863"/>
      <c r="G31" s="863"/>
      <c r="H31" s="863"/>
      <c r="I31" s="863"/>
      <c r="J31" s="863"/>
      <c r="K31" s="863"/>
      <c r="L31" s="864"/>
      <c r="M31" s="865">
        <f>SUM(M19:M30)</f>
        <v>0</v>
      </c>
      <c r="N31" s="865">
        <f>SUM(N19:N30)</f>
        <v>0</v>
      </c>
      <c r="O31" s="865">
        <f>SUM(O19:O30)</f>
        <v>0</v>
      </c>
      <c r="P31" s="865">
        <f>SUM(P19:P30)</f>
        <v>0</v>
      </c>
      <c r="Q31" s="864"/>
      <c r="R31" s="865">
        <f>SUM(R19:R30)</f>
        <v>0</v>
      </c>
      <c r="S31" s="860"/>
      <c r="T31" s="865">
        <f>SUM(T19:T30)</f>
        <v>0</v>
      </c>
      <c r="U31" s="865">
        <f>SUM(U19:U30)</f>
        <v>0</v>
      </c>
      <c r="V31" s="865">
        <f>SUM(V19:V30)</f>
        <v>0</v>
      </c>
      <c r="W31" s="865">
        <f>SUM(W19:W30)</f>
        <v>0</v>
      </c>
      <c r="X31" s="864"/>
      <c r="Y31" s="864"/>
      <c r="Z31" s="786"/>
      <c r="AA31" s="786"/>
      <c r="AB31" s="786"/>
      <c r="AC31" s="864"/>
      <c r="AD31" s="864"/>
      <c r="AE31" s="900"/>
    </row>
    <row r="32" spans="1:31" ht="16.5" customHeight="1">
      <c r="A32" s="767">
        <v>27</v>
      </c>
      <c r="B32" s="3286"/>
      <c r="C32" s="3273" t="s">
        <v>3248</v>
      </c>
      <c r="D32" s="3297" t="s">
        <v>3249</v>
      </c>
      <c r="E32" s="844"/>
      <c r="F32" s="845"/>
      <c r="G32" s="845"/>
      <c r="H32" s="845"/>
      <c r="I32" s="845"/>
      <c r="J32" s="846"/>
      <c r="K32" s="846"/>
      <c r="L32" s="846"/>
      <c r="M32" s="846"/>
      <c r="N32" s="846"/>
      <c r="O32" s="846"/>
      <c r="P32" s="847"/>
      <c r="Q32" s="846"/>
      <c r="R32" s="846"/>
      <c r="S32" s="846"/>
      <c r="T32" s="846"/>
      <c r="U32" s="847"/>
      <c r="V32" s="846"/>
      <c r="W32" s="847"/>
      <c r="X32" s="848"/>
      <c r="Y32" s="846"/>
      <c r="Z32" s="780"/>
      <c r="AA32" s="780"/>
      <c r="AB32" s="780"/>
      <c r="AC32" s="849"/>
      <c r="AD32" s="849"/>
      <c r="AE32" s="866"/>
    </row>
    <row r="33" spans="1:31" ht="16.5">
      <c r="A33" s="767">
        <v>28</v>
      </c>
      <c r="B33" s="3286"/>
      <c r="C33" s="3254"/>
      <c r="D33" s="3266"/>
      <c r="E33" s="851"/>
      <c r="F33" s="852"/>
      <c r="G33" s="852"/>
      <c r="H33" s="852"/>
      <c r="I33" s="852"/>
      <c r="J33" s="853"/>
      <c r="K33" s="853"/>
      <c r="L33" s="853"/>
      <c r="M33" s="853"/>
      <c r="N33" s="853"/>
      <c r="O33" s="853"/>
      <c r="P33" s="854"/>
      <c r="Q33" s="853"/>
      <c r="R33" s="853"/>
      <c r="S33" s="853"/>
      <c r="T33" s="853"/>
      <c r="U33" s="854"/>
      <c r="V33" s="853"/>
      <c r="W33" s="854"/>
      <c r="X33" s="855"/>
      <c r="Y33" s="853"/>
      <c r="Z33" s="780"/>
      <c r="AA33" s="780"/>
      <c r="AB33" s="780"/>
      <c r="AC33" s="856"/>
      <c r="AD33" s="856"/>
      <c r="AE33" s="857"/>
    </row>
    <row r="34" spans="1:31" ht="16.5">
      <c r="A34" s="767">
        <v>29</v>
      </c>
      <c r="B34" s="3286"/>
      <c r="C34" s="3254"/>
      <c r="D34" s="3266"/>
      <c r="E34" s="851"/>
      <c r="F34" s="852"/>
      <c r="G34" s="852"/>
      <c r="H34" s="852"/>
      <c r="I34" s="852"/>
      <c r="J34" s="853"/>
      <c r="K34" s="853"/>
      <c r="L34" s="853"/>
      <c r="M34" s="853"/>
      <c r="N34" s="853"/>
      <c r="O34" s="853"/>
      <c r="P34" s="854"/>
      <c r="Q34" s="853"/>
      <c r="R34" s="853"/>
      <c r="S34" s="853"/>
      <c r="T34" s="853"/>
      <c r="U34" s="854"/>
      <c r="V34" s="853"/>
      <c r="W34" s="854"/>
      <c r="X34" s="855"/>
      <c r="Y34" s="853"/>
      <c r="Z34" s="780"/>
      <c r="AA34" s="780"/>
      <c r="AB34" s="780"/>
      <c r="AC34" s="856"/>
      <c r="AD34" s="856"/>
      <c r="AE34" s="857"/>
    </row>
    <row r="35" spans="1:31" ht="16.5">
      <c r="A35" s="767">
        <v>30</v>
      </c>
      <c r="B35" s="3286"/>
      <c r="C35" s="3254"/>
      <c r="D35" s="3266"/>
      <c r="E35" s="851"/>
      <c r="F35" s="852"/>
      <c r="G35" s="852"/>
      <c r="H35" s="852"/>
      <c r="I35" s="852"/>
      <c r="J35" s="853"/>
      <c r="K35" s="853"/>
      <c r="L35" s="853"/>
      <c r="M35" s="853"/>
      <c r="N35" s="853"/>
      <c r="O35" s="853"/>
      <c r="P35" s="854"/>
      <c r="Q35" s="853"/>
      <c r="R35" s="853"/>
      <c r="S35" s="853"/>
      <c r="T35" s="853"/>
      <c r="U35" s="854"/>
      <c r="V35" s="853"/>
      <c r="W35" s="854"/>
      <c r="X35" s="855"/>
      <c r="Y35" s="853"/>
      <c r="Z35" s="780"/>
      <c r="AA35" s="780"/>
      <c r="AB35" s="780"/>
      <c r="AC35" s="856"/>
      <c r="AD35" s="856"/>
      <c r="AE35" s="857"/>
    </row>
    <row r="36" spans="1:31" ht="16.5">
      <c r="A36" s="767">
        <v>31</v>
      </c>
      <c r="B36" s="3286"/>
      <c r="C36" s="3254"/>
      <c r="D36" s="3266"/>
      <c r="E36" s="851"/>
      <c r="F36" s="852"/>
      <c r="G36" s="852"/>
      <c r="H36" s="852"/>
      <c r="I36" s="852"/>
      <c r="J36" s="853"/>
      <c r="K36" s="853"/>
      <c r="L36" s="853"/>
      <c r="M36" s="853"/>
      <c r="N36" s="853"/>
      <c r="O36" s="853"/>
      <c r="P36" s="854"/>
      <c r="Q36" s="853"/>
      <c r="R36" s="853"/>
      <c r="S36" s="853"/>
      <c r="T36" s="853"/>
      <c r="U36" s="854"/>
      <c r="V36" s="853"/>
      <c r="W36" s="854"/>
      <c r="X36" s="855"/>
      <c r="Y36" s="853"/>
      <c r="Z36" s="780"/>
      <c r="AA36" s="780"/>
      <c r="AB36" s="780"/>
      <c r="AC36" s="856"/>
      <c r="AD36" s="856"/>
      <c r="AE36" s="857"/>
    </row>
    <row r="37" spans="1:31" ht="16.5">
      <c r="A37" s="767">
        <v>32</v>
      </c>
      <c r="B37" s="3286"/>
      <c r="C37" s="3254"/>
      <c r="D37" s="3266"/>
      <c r="E37" s="851"/>
      <c r="F37" s="852"/>
      <c r="G37" s="852"/>
      <c r="H37" s="852"/>
      <c r="I37" s="852"/>
      <c r="J37" s="853"/>
      <c r="K37" s="853"/>
      <c r="L37" s="853"/>
      <c r="M37" s="853"/>
      <c r="N37" s="853"/>
      <c r="O37" s="853"/>
      <c r="P37" s="854"/>
      <c r="Q37" s="853"/>
      <c r="R37" s="853"/>
      <c r="S37" s="853"/>
      <c r="T37" s="853"/>
      <c r="U37" s="854"/>
      <c r="V37" s="853"/>
      <c r="W37" s="854"/>
      <c r="X37" s="855"/>
      <c r="Y37" s="853"/>
      <c r="Z37" s="780"/>
      <c r="AA37" s="780"/>
      <c r="AB37" s="780"/>
      <c r="AC37" s="856"/>
      <c r="AD37" s="856"/>
      <c r="AE37" s="857"/>
    </row>
    <row r="38" spans="1:31" ht="16.5">
      <c r="A38" s="767">
        <v>33</v>
      </c>
      <c r="B38" s="3286"/>
      <c r="C38" s="3254"/>
      <c r="D38" s="3266"/>
      <c r="E38" s="851"/>
      <c r="F38" s="852"/>
      <c r="G38" s="852"/>
      <c r="H38" s="852"/>
      <c r="I38" s="852"/>
      <c r="J38" s="853"/>
      <c r="K38" s="853"/>
      <c r="L38" s="853"/>
      <c r="M38" s="853"/>
      <c r="N38" s="853"/>
      <c r="O38" s="853"/>
      <c r="P38" s="854"/>
      <c r="Q38" s="853"/>
      <c r="R38" s="853"/>
      <c r="S38" s="853"/>
      <c r="T38" s="853"/>
      <c r="U38" s="854"/>
      <c r="V38" s="853"/>
      <c r="W38" s="854"/>
      <c r="X38" s="855"/>
      <c r="Y38" s="853"/>
      <c r="Z38" s="780"/>
      <c r="AA38" s="780"/>
      <c r="AB38" s="780"/>
      <c r="AC38" s="856"/>
      <c r="AD38" s="856"/>
      <c r="AE38" s="857"/>
    </row>
    <row r="39" spans="1:31" ht="16.5">
      <c r="A39" s="767">
        <v>34</v>
      </c>
      <c r="B39" s="3286"/>
      <c r="C39" s="3254"/>
      <c r="D39" s="3266"/>
      <c r="E39" s="851"/>
      <c r="F39" s="852"/>
      <c r="G39" s="852"/>
      <c r="H39" s="852"/>
      <c r="I39" s="852"/>
      <c r="J39" s="853"/>
      <c r="K39" s="853"/>
      <c r="L39" s="853"/>
      <c r="M39" s="853"/>
      <c r="N39" s="853"/>
      <c r="O39" s="853"/>
      <c r="P39" s="854"/>
      <c r="Q39" s="853"/>
      <c r="R39" s="853"/>
      <c r="S39" s="853"/>
      <c r="T39" s="853"/>
      <c r="U39" s="854"/>
      <c r="V39" s="853"/>
      <c r="W39" s="854"/>
      <c r="X39" s="855"/>
      <c r="Y39" s="853"/>
      <c r="Z39" s="780"/>
      <c r="AA39" s="780"/>
      <c r="AB39" s="780"/>
      <c r="AC39" s="856"/>
      <c r="AD39" s="856"/>
      <c r="AE39" s="857"/>
    </row>
    <row r="40" spans="1:31" ht="16.5">
      <c r="A40" s="767">
        <v>35</v>
      </c>
      <c r="B40" s="3286"/>
      <c r="C40" s="3254"/>
      <c r="D40" s="3266"/>
      <c r="E40" s="851"/>
      <c r="F40" s="852"/>
      <c r="G40" s="852"/>
      <c r="H40" s="852"/>
      <c r="I40" s="852"/>
      <c r="J40" s="853"/>
      <c r="K40" s="853"/>
      <c r="L40" s="853"/>
      <c r="M40" s="853"/>
      <c r="N40" s="853"/>
      <c r="O40" s="853"/>
      <c r="P40" s="854"/>
      <c r="Q40" s="853"/>
      <c r="R40" s="853"/>
      <c r="S40" s="853"/>
      <c r="T40" s="853"/>
      <c r="U40" s="854"/>
      <c r="V40" s="853"/>
      <c r="W40" s="854"/>
      <c r="X40" s="855"/>
      <c r="Y40" s="853"/>
      <c r="Z40" s="780"/>
      <c r="AA40" s="780"/>
      <c r="AB40" s="780"/>
      <c r="AC40" s="856"/>
      <c r="AD40" s="856"/>
      <c r="AE40" s="857"/>
    </row>
    <row r="41" spans="1:31" ht="16.5">
      <c r="A41" s="767">
        <v>36</v>
      </c>
      <c r="B41" s="3286"/>
      <c r="C41" s="3254"/>
      <c r="D41" s="3266"/>
      <c r="E41" s="851"/>
      <c r="F41" s="852"/>
      <c r="G41" s="852"/>
      <c r="H41" s="852"/>
      <c r="I41" s="852"/>
      <c r="J41" s="853"/>
      <c r="K41" s="853"/>
      <c r="L41" s="853"/>
      <c r="M41" s="853"/>
      <c r="N41" s="853"/>
      <c r="O41" s="853"/>
      <c r="P41" s="854"/>
      <c r="Q41" s="853"/>
      <c r="R41" s="853"/>
      <c r="S41" s="853"/>
      <c r="T41" s="853"/>
      <c r="U41" s="854"/>
      <c r="V41" s="853"/>
      <c r="W41" s="854"/>
      <c r="X41" s="855"/>
      <c r="Y41" s="853"/>
      <c r="Z41" s="780"/>
      <c r="AA41" s="780"/>
      <c r="AB41" s="780"/>
      <c r="AC41" s="856"/>
      <c r="AD41" s="856"/>
      <c r="AE41" s="857"/>
    </row>
    <row r="42" spans="1:31" ht="16.5">
      <c r="A42" s="767">
        <v>37</v>
      </c>
      <c r="B42" s="3286"/>
      <c r="C42" s="3254"/>
      <c r="D42" s="754" t="s">
        <v>3246</v>
      </c>
      <c r="E42" s="860"/>
      <c r="F42" s="860"/>
      <c r="G42" s="860"/>
      <c r="H42" s="860"/>
      <c r="I42" s="860"/>
      <c r="J42" s="860"/>
      <c r="K42" s="860"/>
      <c r="L42" s="860"/>
      <c r="M42" s="853">
        <f>SUM(M32:M41)</f>
        <v>0</v>
      </c>
      <c r="N42" s="853">
        <f>SUM(N32:N41)</f>
        <v>0</v>
      </c>
      <c r="O42" s="853">
        <f>SUM(O32:O41)</f>
        <v>0</v>
      </c>
      <c r="P42" s="853">
        <f>SUM(P32:P41)</f>
        <v>0</v>
      </c>
      <c r="Q42" s="860"/>
      <c r="R42" s="853">
        <f>SUM(R32:R41)</f>
        <v>0</v>
      </c>
      <c r="S42" s="860"/>
      <c r="T42" s="853">
        <f>SUM(T32:T41)</f>
        <v>0</v>
      </c>
      <c r="U42" s="853">
        <f>SUM(U32:U41)</f>
        <v>0</v>
      </c>
      <c r="V42" s="853">
        <f>SUM(V32:V41)</f>
        <v>0</v>
      </c>
      <c r="W42" s="853">
        <f>SUM(W32:W41)</f>
        <v>0</v>
      </c>
      <c r="X42" s="861"/>
      <c r="Y42" s="860"/>
      <c r="Z42" s="780"/>
      <c r="AA42" s="780"/>
      <c r="AB42" s="780"/>
      <c r="AC42" s="860"/>
      <c r="AD42" s="860"/>
      <c r="AE42" s="900"/>
    </row>
    <row r="43" spans="1:31" ht="16.5" customHeight="1">
      <c r="A43" s="767">
        <v>38</v>
      </c>
      <c r="B43" s="3286"/>
      <c r="C43" s="3254"/>
      <c r="D43" s="3266" t="s">
        <v>3250</v>
      </c>
      <c r="E43" s="851"/>
      <c r="F43" s="852"/>
      <c r="G43" s="852"/>
      <c r="H43" s="852"/>
      <c r="I43" s="852"/>
      <c r="J43" s="853"/>
      <c r="K43" s="853"/>
      <c r="L43" s="853"/>
      <c r="M43" s="853"/>
      <c r="N43" s="853"/>
      <c r="O43" s="853"/>
      <c r="P43" s="854"/>
      <c r="Q43" s="853"/>
      <c r="R43" s="853"/>
      <c r="S43" s="853"/>
      <c r="T43" s="853"/>
      <c r="U43" s="854"/>
      <c r="V43" s="853"/>
      <c r="W43" s="854"/>
      <c r="X43" s="855"/>
      <c r="Y43" s="853"/>
      <c r="Z43" s="780"/>
      <c r="AA43" s="780"/>
      <c r="AB43" s="780"/>
      <c r="AC43" s="856"/>
      <c r="AD43" s="856"/>
      <c r="AE43" s="857"/>
    </row>
    <row r="44" spans="1:31" ht="16.5">
      <c r="A44" s="767">
        <v>39</v>
      </c>
      <c r="B44" s="3286"/>
      <c r="C44" s="3254"/>
      <c r="D44" s="3266"/>
      <c r="E44" s="851"/>
      <c r="F44" s="852"/>
      <c r="G44" s="852"/>
      <c r="H44" s="852"/>
      <c r="I44" s="852"/>
      <c r="J44" s="853"/>
      <c r="K44" s="853"/>
      <c r="L44" s="853"/>
      <c r="M44" s="853"/>
      <c r="N44" s="853"/>
      <c r="O44" s="853"/>
      <c r="P44" s="854"/>
      <c r="Q44" s="853"/>
      <c r="R44" s="853"/>
      <c r="S44" s="853"/>
      <c r="T44" s="853"/>
      <c r="U44" s="854"/>
      <c r="V44" s="853"/>
      <c r="W44" s="854"/>
      <c r="X44" s="855"/>
      <c r="Y44" s="853"/>
      <c r="Z44" s="780"/>
      <c r="AA44" s="780"/>
      <c r="AB44" s="780"/>
      <c r="AC44" s="856"/>
      <c r="AD44" s="856"/>
      <c r="AE44" s="857"/>
    </row>
    <row r="45" spans="1:31" ht="16.5">
      <c r="A45" s="767">
        <v>40</v>
      </c>
      <c r="B45" s="3286"/>
      <c r="C45" s="3254"/>
      <c r="D45" s="3266"/>
      <c r="E45" s="851"/>
      <c r="F45" s="852"/>
      <c r="G45" s="852"/>
      <c r="H45" s="852"/>
      <c r="I45" s="852"/>
      <c r="J45" s="853"/>
      <c r="K45" s="853"/>
      <c r="L45" s="853"/>
      <c r="M45" s="853"/>
      <c r="N45" s="853"/>
      <c r="O45" s="853"/>
      <c r="P45" s="854"/>
      <c r="Q45" s="853"/>
      <c r="R45" s="853"/>
      <c r="S45" s="853"/>
      <c r="T45" s="853"/>
      <c r="U45" s="854"/>
      <c r="V45" s="853"/>
      <c r="W45" s="854"/>
      <c r="X45" s="855"/>
      <c r="Y45" s="853"/>
      <c r="Z45" s="780"/>
      <c r="AA45" s="780"/>
      <c r="AB45" s="780"/>
      <c r="AC45" s="856"/>
      <c r="AD45" s="856"/>
      <c r="AE45" s="857"/>
    </row>
    <row r="46" spans="1:31" ht="16.5">
      <c r="A46" s="767">
        <v>41</v>
      </c>
      <c r="B46" s="3286"/>
      <c r="C46" s="3254"/>
      <c r="D46" s="3266"/>
      <c r="E46" s="851"/>
      <c r="F46" s="852"/>
      <c r="G46" s="852"/>
      <c r="H46" s="852"/>
      <c r="I46" s="852"/>
      <c r="J46" s="853"/>
      <c r="K46" s="853"/>
      <c r="L46" s="853"/>
      <c r="M46" s="853"/>
      <c r="N46" s="853"/>
      <c r="O46" s="853"/>
      <c r="P46" s="854"/>
      <c r="Q46" s="853"/>
      <c r="R46" s="853"/>
      <c r="S46" s="853"/>
      <c r="T46" s="853"/>
      <c r="U46" s="854"/>
      <c r="V46" s="853"/>
      <c r="W46" s="854"/>
      <c r="X46" s="855"/>
      <c r="Y46" s="853"/>
      <c r="Z46" s="780"/>
      <c r="AA46" s="780"/>
      <c r="AB46" s="780"/>
      <c r="AC46" s="856"/>
      <c r="AD46" s="856"/>
      <c r="AE46" s="857"/>
    </row>
    <row r="47" spans="1:31" ht="16.5">
      <c r="A47" s="767">
        <v>42</v>
      </c>
      <c r="B47" s="3286"/>
      <c r="C47" s="3254"/>
      <c r="D47" s="3266"/>
      <c r="E47" s="851"/>
      <c r="F47" s="852"/>
      <c r="G47" s="852"/>
      <c r="H47" s="852"/>
      <c r="I47" s="852"/>
      <c r="J47" s="853"/>
      <c r="K47" s="853"/>
      <c r="L47" s="853"/>
      <c r="M47" s="853"/>
      <c r="N47" s="853"/>
      <c r="O47" s="853"/>
      <c r="P47" s="854"/>
      <c r="Q47" s="853"/>
      <c r="R47" s="853"/>
      <c r="S47" s="853"/>
      <c r="T47" s="853"/>
      <c r="U47" s="854"/>
      <c r="V47" s="853"/>
      <c r="W47" s="854"/>
      <c r="X47" s="855"/>
      <c r="Y47" s="853"/>
      <c r="Z47" s="780"/>
      <c r="AA47" s="780"/>
      <c r="AB47" s="780"/>
      <c r="AC47" s="856"/>
      <c r="AD47" s="856"/>
      <c r="AE47" s="857"/>
    </row>
    <row r="48" spans="1:31" ht="16.5">
      <c r="A48" s="767">
        <v>43</v>
      </c>
      <c r="B48" s="3286"/>
      <c r="C48" s="3254"/>
      <c r="D48" s="3266"/>
      <c r="E48" s="851"/>
      <c r="F48" s="852"/>
      <c r="G48" s="852"/>
      <c r="H48" s="852"/>
      <c r="I48" s="852"/>
      <c r="J48" s="853"/>
      <c r="K48" s="853"/>
      <c r="L48" s="853"/>
      <c r="M48" s="853"/>
      <c r="N48" s="853"/>
      <c r="O48" s="853"/>
      <c r="P48" s="854"/>
      <c r="Q48" s="853"/>
      <c r="R48" s="853"/>
      <c r="S48" s="853"/>
      <c r="T48" s="853"/>
      <c r="U48" s="854"/>
      <c r="V48" s="853"/>
      <c r="W48" s="854"/>
      <c r="X48" s="855"/>
      <c r="Y48" s="853"/>
      <c r="Z48" s="780"/>
      <c r="AA48" s="780"/>
      <c r="AB48" s="780"/>
      <c r="AC48" s="856"/>
      <c r="AD48" s="856"/>
      <c r="AE48" s="857"/>
    </row>
    <row r="49" spans="1:33" ht="16.5">
      <c r="A49" s="767">
        <v>44</v>
      </c>
      <c r="B49" s="3286"/>
      <c r="C49" s="3254"/>
      <c r="D49" s="3266"/>
      <c r="E49" s="851"/>
      <c r="F49" s="852"/>
      <c r="G49" s="852"/>
      <c r="H49" s="852"/>
      <c r="I49" s="852"/>
      <c r="J49" s="853"/>
      <c r="K49" s="853"/>
      <c r="L49" s="853"/>
      <c r="M49" s="853"/>
      <c r="N49" s="853"/>
      <c r="O49" s="853"/>
      <c r="P49" s="854"/>
      <c r="Q49" s="853"/>
      <c r="R49" s="853"/>
      <c r="S49" s="853"/>
      <c r="T49" s="853"/>
      <c r="U49" s="854"/>
      <c r="V49" s="853"/>
      <c r="W49" s="854"/>
      <c r="X49" s="855"/>
      <c r="Y49" s="853"/>
      <c r="Z49" s="780"/>
      <c r="AA49" s="780"/>
      <c r="AB49" s="780"/>
      <c r="AC49" s="856"/>
      <c r="AD49" s="856"/>
      <c r="AE49" s="857"/>
    </row>
    <row r="50" spans="1:33" ht="16.5">
      <c r="A50" s="767">
        <v>45</v>
      </c>
      <c r="B50" s="3286"/>
      <c r="C50" s="3254"/>
      <c r="D50" s="3266"/>
      <c r="E50" s="851"/>
      <c r="F50" s="852"/>
      <c r="G50" s="852"/>
      <c r="H50" s="852"/>
      <c r="I50" s="852"/>
      <c r="J50" s="853"/>
      <c r="K50" s="853"/>
      <c r="L50" s="853"/>
      <c r="M50" s="853"/>
      <c r="N50" s="853"/>
      <c r="O50" s="853"/>
      <c r="P50" s="854"/>
      <c r="Q50" s="853"/>
      <c r="R50" s="853"/>
      <c r="S50" s="853"/>
      <c r="T50" s="853"/>
      <c r="U50" s="854"/>
      <c r="V50" s="853"/>
      <c r="W50" s="854"/>
      <c r="X50" s="855"/>
      <c r="Y50" s="853"/>
      <c r="Z50" s="780"/>
      <c r="AA50" s="780"/>
      <c r="AB50" s="780"/>
      <c r="AC50" s="856"/>
      <c r="AD50" s="856"/>
      <c r="AE50" s="857"/>
    </row>
    <row r="51" spans="1:33" ht="16.5">
      <c r="A51" s="767">
        <v>46</v>
      </c>
      <c r="B51" s="3286"/>
      <c r="C51" s="3254"/>
      <c r="D51" s="3266"/>
      <c r="E51" s="851"/>
      <c r="F51" s="852"/>
      <c r="G51" s="852"/>
      <c r="H51" s="852"/>
      <c r="I51" s="852"/>
      <c r="J51" s="853"/>
      <c r="K51" s="853"/>
      <c r="L51" s="853"/>
      <c r="M51" s="853"/>
      <c r="N51" s="853"/>
      <c r="O51" s="853"/>
      <c r="P51" s="854"/>
      <c r="Q51" s="853"/>
      <c r="R51" s="853"/>
      <c r="S51" s="853"/>
      <c r="T51" s="853"/>
      <c r="U51" s="854"/>
      <c r="V51" s="853"/>
      <c r="W51" s="854"/>
      <c r="X51" s="855"/>
      <c r="Y51" s="853"/>
      <c r="Z51" s="780"/>
      <c r="AA51" s="780"/>
      <c r="AB51" s="780"/>
      <c r="AC51" s="856"/>
      <c r="AD51" s="856"/>
      <c r="AE51" s="857"/>
    </row>
    <row r="52" spans="1:33" ht="16.5">
      <c r="A52" s="767">
        <v>47</v>
      </c>
      <c r="B52" s="3286"/>
      <c r="C52" s="3254"/>
      <c r="D52" s="3266"/>
      <c r="E52" s="851"/>
      <c r="F52" s="852"/>
      <c r="G52" s="852"/>
      <c r="H52" s="852"/>
      <c r="I52" s="852"/>
      <c r="J52" s="853"/>
      <c r="K52" s="853"/>
      <c r="L52" s="853"/>
      <c r="M52" s="853"/>
      <c r="N52" s="853"/>
      <c r="O52" s="853"/>
      <c r="P52" s="854"/>
      <c r="Q52" s="853"/>
      <c r="R52" s="853"/>
      <c r="S52" s="853"/>
      <c r="T52" s="853"/>
      <c r="U52" s="854"/>
      <c r="V52" s="853"/>
      <c r="W52" s="854"/>
      <c r="X52" s="855"/>
      <c r="Y52" s="853"/>
      <c r="Z52" s="780"/>
      <c r="AA52" s="780"/>
      <c r="AB52" s="780"/>
      <c r="AC52" s="856"/>
      <c r="AD52" s="856"/>
      <c r="AE52" s="857"/>
    </row>
    <row r="53" spans="1:33" ht="17.25" thickBot="1">
      <c r="A53" s="767">
        <v>48</v>
      </c>
      <c r="B53" s="3286"/>
      <c r="C53" s="3255"/>
      <c r="D53" s="783" t="s">
        <v>3246</v>
      </c>
      <c r="E53" s="864"/>
      <c r="F53" s="864"/>
      <c r="G53" s="864"/>
      <c r="H53" s="864"/>
      <c r="I53" s="864"/>
      <c r="J53" s="864"/>
      <c r="K53" s="864"/>
      <c r="L53" s="864"/>
      <c r="M53" s="865">
        <f>SUM(M43:M52)</f>
        <v>0</v>
      </c>
      <c r="N53" s="865">
        <f>SUM(N43:N52)</f>
        <v>0</v>
      </c>
      <c r="O53" s="865">
        <f>SUM(O43:O52)</f>
        <v>0</v>
      </c>
      <c r="P53" s="865">
        <f>SUM(P43:P52)</f>
        <v>0</v>
      </c>
      <c r="Q53" s="864"/>
      <c r="R53" s="865">
        <f>SUM(R43:R52)</f>
        <v>0</v>
      </c>
      <c r="S53" s="864"/>
      <c r="T53" s="865">
        <f>SUM(T43:T52)</f>
        <v>0</v>
      </c>
      <c r="U53" s="865">
        <f>SUM(U43:U52)</f>
        <v>0</v>
      </c>
      <c r="V53" s="865">
        <f>SUM(V43:V52)</f>
        <v>0</v>
      </c>
      <c r="W53" s="865">
        <f>SUM(W43:W52)</f>
        <v>0</v>
      </c>
      <c r="X53" s="864"/>
      <c r="Y53" s="864"/>
      <c r="Z53" s="786"/>
      <c r="AA53" s="786"/>
      <c r="AB53" s="786"/>
      <c r="AC53" s="864"/>
      <c r="AD53" s="864"/>
      <c r="AE53" s="901"/>
    </row>
    <row r="54" spans="1:33" ht="16.5" customHeight="1">
      <c r="A54" s="767">
        <v>49</v>
      </c>
      <c r="B54" s="3286"/>
      <c r="C54" s="3294" t="s">
        <v>3295</v>
      </c>
      <c r="D54" s="3256" t="s">
        <v>3296</v>
      </c>
      <c r="E54" s="844"/>
      <c r="F54" s="845"/>
      <c r="G54" s="845"/>
      <c r="H54" s="845"/>
      <c r="I54" s="845"/>
      <c r="J54" s="902" t="s">
        <v>3297</v>
      </c>
      <c r="K54" s="846"/>
      <c r="L54" s="846"/>
      <c r="M54" s="846"/>
      <c r="N54" s="846"/>
      <c r="O54" s="846"/>
      <c r="P54" s="847"/>
      <c r="Q54" s="903" t="s">
        <v>3298</v>
      </c>
      <c r="R54" s="846"/>
      <c r="S54" s="904"/>
      <c r="T54" s="846"/>
      <c r="U54" s="847"/>
      <c r="V54" s="846"/>
      <c r="W54" s="847"/>
      <c r="X54" s="903" t="s">
        <v>3299</v>
      </c>
      <c r="Y54" s="846"/>
      <c r="Z54" s="846"/>
      <c r="AA54" s="846"/>
      <c r="AB54" s="846"/>
      <c r="AC54" s="849"/>
      <c r="AD54" s="849"/>
      <c r="AE54" s="866"/>
    </row>
    <row r="55" spans="1:33" ht="16.5">
      <c r="A55" s="767">
        <v>50</v>
      </c>
      <c r="B55" s="3286"/>
      <c r="C55" s="3295"/>
      <c r="D55" s="3257"/>
      <c r="E55" s="851"/>
      <c r="F55" s="852"/>
      <c r="G55" s="852"/>
      <c r="H55" s="852"/>
      <c r="I55" s="852"/>
      <c r="J55" s="905" t="s">
        <v>3300</v>
      </c>
      <c r="K55" s="853"/>
      <c r="L55" s="853"/>
      <c r="M55" s="853"/>
      <c r="N55" s="853"/>
      <c r="O55" s="853"/>
      <c r="P55" s="854"/>
      <c r="Q55" s="906" t="s">
        <v>3298</v>
      </c>
      <c r="R55" s="853"/>
      <c r="S55" s="904"/>
      <c r="T55" s="853"/>
      <c r="U55" s="854"/>
      <c r="V55" s="853"/>
      <c r="W55" s="854"/>
      <c r="X55" s="906" t="s">
        <v>3299</v>
      </c>
      <c r="Y55" s="853"/>
      <c r="Z55" s="853"/>
      <c r="AA55" s="853"/>
      <c r="AB55" s="853"/>
      <c r="AC55" s="856"/>
      <c r="AD55" s="856"/>
      <c r="AE55" s="857"/>
    </row>
    <row r="56" spans="1:33" ht="16.5">
      <c r="A56" s="767">
        <v>51</v>
      </c>
      <c r="B56" s="3286"/>
      <c r="C56" s="3295"/>
      <c r="D56" s="3257"/>
      <c r="E56" s="851"/>
      <c r="F56" s="852"/>
      <c r="G56" s="852"/>
      <c r="H56" s="852"/>
      <c r="I56" s="852"/>
      <c r="J56" s="905" t="s">
        <v>3300</v>
      </c>
      <c r="K56" s="853"/>
      <c r="L56" s="853"/>
      <c r="M56" s="853"/>
      <c r="N56" s="853"/>
      <c r="O56" s="853"/>
      <c r="P56" s="854"/>
      <c r="Q56" s="906" t="s">
        <v>3298</v>
      </c>
      <c r="R56" s="853"/>
      <c r="S56" s="904"/>
      <c r="T56" s="853"/>
      <c r="U56" s="854"/>
      <c r="V56" s="853"/>
      <c r="W56" s="854"/>
      <c r="X56" s="906" t="s">
        <v>3299</v>
      </c>
      <c r="Y56" s="853"/>
      <c r="Z56" s="853"/>
      <c r="AA56" s="853"/>
      <c r="AB56" s="853"/>
      <c r="AC56" s="856"/>
      <c r="AD56" s="856"/>
      <c r="AE56" s="857"/>
    </row>
    <row r="57" spans="1:33" ht="16.5">
      <c r="A57" s="767">
        <v>52</v>
      </c>
      <c r="B57" s="3286"/>
      <c r="C57" s="3295"/>
      <c r="D57" s="3257"/>
      <c r="E57" s="851"/>
      <c r="F57" s="852"/>
      <c r="G57" s="852"/>
      <c r="H57" s="852"/>
      <c r="I57" s="852"/>
      <c r="J57" s="905" t="s">
        <v>3300</v>
      </c>
      <c r="K57" s="853"/>
      <c r="L57" s="853"/>
      <c r="M57" s="853"/>
      <c r="N57" s="853"/>
      <c r="O57" s="853"/>
      <c r="P57" s="854"/>
      <c r="Q57" s="906" t="s">
        <v>3298</v>
      </c>
      <c r="R57" s="853"/>
      <c r="S57" s="904"/>
      <c r="T57" s="853"/>
      <c r="U57" s="854"/>
      <c r="V57" s="853"/>
      <c r="W57" s="854"/>
      <c r="X57" s="906" t="s">
        <v>3299</v>
      </c>
      <c r="Y57" s="853"/>
      <c r="Z57" s="853"/>
      <c r="AA57" s="853"/>
      <c r="AB57" s="853"/>
      <c r="AC57" s="856"/>
      <c r="AD57" s="856"/>
      <c r="AE57" s="857"/>
    </row>
    <row r="58" spans="1:33" ht="16.5">
      <c r="A58" s="767">
        <v>53</v>
      </c>
      <c r="B58" s="3286"/>
      <c r="C58" s="3295"/>
      <c r="D58" s="3257"/>
      <c r="E58" s="851"/>
      <c r="F58" s="852"/>
      <c r="G58" s="852"/>
      <c r="H58" s="852"/>
      <c r="I58" s="852"/>
      <c r="J58" s="905" t="s">
        <v>3300</v>
      </c>
      <c r="K58" s="853"/>
      <c r="L58" s="853"/>
      <c r="M58" s="853"/>
      <c r="N58" s="853"/>
      <c r="O58" s="853"/>
      <c r="P58" s="854"/>
      <c r="Q58" s="906" t="s">
        <v>3298</v>
      </c>
      <c r="R58" s="853"/>
      <c r="S58" s="904"/>
      <c r="T58" s="853"/>
      <c r="U58" s="854"/>
      <c r="V58" s="853"/>
      <c r="W58" s="854"/>
      <c r="X58" s="906" t="s">
        <v>3299</v>
      </c>
      <c r="Y58" s="853"/>
      <c r="Z58" s="853"/>
      <c r="AA58" s="853"/>
      <c r="AB58" s="853"/>
      <c r="AC58" s="856"/>
      <c r="AD58" s="856"/>
      <c r="AE58" s="857"/>
    </row>
    <row r="59" spans="1:33" ht="16.5">
      <c r="A59" s="767">
        <v>54</v>
      </c>
      <c r="B59" s="3286"/>
      <c r="C59" s="3295"/>
      <c r="D59" s="3257"/>
      <c r="E59" s="851"/>
      <c r="F59" s="852"/>
      <c r="G59" s="852"/>
      <c r="H59" s="852"/>
      <c r="I59" s="852"/>
      <c r="J59" s="905" t="s">
        <v>3300</v>
      </c>
      <c r="K59" s="853"/>
      <c r="L59" s="853"/>
      <c r="M59" s="853"/>
      <c r="N59" s="853"/>
      <c r="O59" s="853"/>
      <c r="P59" s="854"/>
      <c r="Q59" s="906" t="s">
        <v>3298</v>
      </c>
      <c r="R59" s="853"/>
      <c r="S59" s="904"/>
      <c r="T59" s="853"/>
      <c r="U59" s="854"/>
      <c r="V59" s="853"/>
      <c r="W59" s="854"/>
      <c r="X59" s="906" t="s">
        <v>3299</v>
      </c>
      <c r="Y59" s="853"/>
      <c r="Z59" s="853"/>
      <c r="AA59" s="853"/>
      <c r="AB59" s="853"/>
      <c r="AC59" s="856"/>
      <c r="AD59" s="856"/>
      <c r="AE59" s="857"/>
    </row>
    <row r="60" spans="1:33" ht="16.5">
      <c r="A60" s="767">
        <v>55</v>
      </c>
      <c r="B60" s="3286"/>
      <c r="C60" s="3295"/>
      <c r="D60" s="3257"/>
      <c r="E60" s="851"/>
      <c r="F60" s="852"/>
      <c r="G60" s="852"/>
      <c r="H60" s="852"/>
      <c r="I60" s="852"/>
      <c r="J60" s="905" t="s">
        <v>3300</v>
      </c>
      <c r="K60" s="853"/>
      <c r="L60" s="853"/>
      <c r="M60" s="853"/>
      <c r="N60" s="853"/>
      <c r="O60" s="853"/>
      <c r="P60" s="854"/>
      <c r="Q60" s="906" t="s">
        <v>3298</v>
      </c>
      <c r="R60" s="853"/>
      <c r="S60" s="904"/>
      <c r="T60" s="853"/>
      <c r="U60" s="854"/>
      <c r="V60" s="853"/>
      <c r="W60" s="854"/>
      <c r="X60" s="906" t="s">
        <v>3299</v>
      </c>
      <c r="Y60" s="853"/>
      <c r="Z60" s="853"/>
      <c r="AA60" s="853"/>
      <c r="AB60" s="853"/>
      <c r="AC60" s="856"/>
      <c r="AD60" s="856"/>
      <c r="AE60" s="857"/>
      <c r="AG60" s="907"/>
    </row>
    <row r="61" spans="1:33" ht="16.5">
      <c r="A61" s="767">
        <v>56</v>
      </c>
      <c r="B61" s="3286"/>
      <c r="C61" s="3295"/>
      <c r="D61" s="3257"/>
      <c r="E61" s="851"/>
      <c r="F61" s="852"/>
      <c r="G61" s="852"/>
      <c r="H61" s="852"/>
      <c r="I61" s="852"/>
      <c r="J61" s="905" t="s">
        <v>3300</v>
      </c>
      <c r="K61" s="853"/>
      <c r="L61" s="853"/>
      <c r="M61" s="853"/>
      <c r="N61" s="853"/>
      <c r="O61" s="853"/>
      <c r="P61" s="854"/>
      <c r="Q61" s="906" t="s">
        <v>3298</v>
      </c>
      <c r="R61" s="853"/>
      <c r="S61" s="904"/>
      <c r="T61" s="853"/>
      <c r="U61" s="854"/>
      <c r="V61" s="853"/>
      <c r="W61" s="854"/>
      <c r="X61" s="906" t="s">
        <v>3299</v>
      </c>
      <c r="Y61" s="853"/>
      <c r="Z61" s="853"/>
      <c r="AA61" s="853"/>
      <c r="AB61" s="853"/>
      <c r="AC61" s="856"/>
      <c r="AD61" s="856"/>
      <c r="AE61" s="857"/>
    </row>
    <row r="62" spans="1:33" ht="16.5">
      <c r="A62" s="767">
        <v>57</v>
      </c>
      <c r="B62" s="3286"/>
      <c r="C62" s="3295"/>
      <c r="D62" s="3257"/>
      <c r="E62" s="851"/>
      <c r="F62" s="852"/>
      <c r="G62" s="852"/>
      <c r="H62" s="852"/>
      <c r="I62" s="852"/>
      <c r="J62" s="905" t="s">
        <v>3300</v>
      </c>
      <c r="K62" s="853"/>
      <c r="L62" s="853"/>
      <c r="M62" s="853"/>
      <c r="N62" s="853"/>
      <c r="O62" s="853"/>
      <c r="P62" s="854"/>
      <c r="Q62" s="906" t="s">
        <v>3298</v>
      </c>
      <c r="R62" s="853"/>
      <c r="S62" s="904"/>
      <c r="T62" s="853"/>
      <c r="U62" s="854"/>
      <c r="V62" s="853"/>
      <c r="W62" s="854"/>
      <c r="X62" s="906" t="s">
        <v>3299</v>
      </c>
      <c r="Y62" s="853"/>
      <c r="Z62" s="853"/>
      <c r="AA62" s="853"/>
      <c r="AB62" s="853"/>
      <c r="AC62" s="856"/>
      <c r="AD62" s="856"/>
      <c r="AE62" s="857"/>
    </row>
    <row r="63" spans="1:33" ht="16.5">
      <c r="A63" s="767">
        <v>58</v>
      </c>
      <c r="B63" s="3286"/>
      <c r="C63" s="3295"/>
      <c r="D63" s="3258"/>
      <c r="E63" s="851"/>
      <c r="F63" s="852"/>
      <c r="G63" s="852"/>
      <c r="H63" s="852"/>
      <c r="I63" s="852"/>
      <c r="J63" s="905" t="s">
        <v>3300</v>
      </c>
      <c r="K63" s="853"/>
      <c r="L63" s="853"/>
      <c r="M63" s="853"/>
      <c r="N63" s="853"/>
      <c r="O63" s="853"/>
      <c r="P63" s="854"/>
      <c r="Q63" s="906" t="s">
        <v>3298</v>
      </c>
      <c r="R63" s="853"/>
      <c r="S63" s="904"/>
      <c r="T63" s="853"/>
      <c r="U63" s="854"/>
      <c r="V63" s="853"/>
      <c r="W63" s="854"/>
      <c r="X63" s="906" t="s">
        <v>3299</v>
      </c>
      <c r="Y63" s="853"/>
      <c r="Z63" s="853"/>
      <c r="AA63" s="853"/>
      <c r="AB63" s="853"/>
      <c r="AC63" s="856"/>
      <c r="AD63" s="856"/>
      <c r="AE63" s="857"/>
    </row>
    <row r="64" spans="1:33" ht="16.5">
      <c r="A64" s="767">
        <v>59</v>
      </c>
      <c r="B64" s="3286"/>
      <c r="C64" s="3295"/>
      <c r="D64" s="754" t="s">
        <v>3246</v>
      </c>
      <c r="E64" s="860"/>
      <c r="F64" s="860"/>
      <c r="G64" s="860"/>
      <c r="H64" s="860"/>
      <c r="I64" s="860"/>
      <c r="J64" s="860"/>
      <c r="K64" s="860"/>
      <c r="L64" s="860"/>
      <c r="M64" s="853">
        <f>SUM(M54:M63)</f>
        <v>0</v>
      </c>
      <c r="N64" s="853">
        <f>SUM(N54:N63)</f>
        <v>0</v>
      </c>
      <c r="O64" s="853">
        <f>SUM(O54:O63)</f>
        <v>0</v>
      </c>
      <c r="P64" s="853">
        <f>SUM(P54:P63)</f>
        <v>0</v>
      </c>
      <c r="Q64" s="860"/>
      <c r="R64" s="853">
        <f>SUM(R54:R63)</f>
        <v>0</v>
      </c>
      <c r="S64" s="860"/>
      <c r="T64" s="853">
        <f>SUM(T54:T63)</f>
        <v>0</v>
      </c>
      <c r="U64" s="853">
        <f>SUM(U54:U63)</f>
        <v>0</v>
      </c>
      <c r="V64" s="853">
        <f>SUM(V54:V63)</f>
        <v>0</v>
      </c>
      <c r="W64" s="853">
        <f>SUM(W54:W63)</f>
        <v>0</v>
      </c>
      <c r="X64" s="779"/>
      <c r="Y64" s="860"/>
      <c r="Z64" s="860"/>
      <c r="AA64" s="860"/>
      <c r="AB64" s="860"/>
      <c r="AC64" s="860"/>
      <c r="AD64" s="860"/>
      <c r="AE64" s="900"/>
    </row>
    <row r="65" spans="1:31" ht="16.5" customHeight="1">
      <c r="A65" s="767">
        <v>60</v>
      </c>
      <c r="B65" s="3286"/>
      <c r="C65" s="3295"/>
      <c r="D65" s="3257" t="s">
        <v>3301</v>
      </c>
      <c r="E65" s="908"/>
      <c r="F65" s="909"/>
      <c r="G65" s="909"/>
      <c r="H65" s="909"/>
      <c r="I65" s="909"/>
      <c r="J65" s="910" t="s">
        <v>3297</v>
      </c>
      <c r="K65" s="904"/>
      <c r="L65" s="904"/>
      <c r="M65" s="904"/>
      <c r="N65" s="904"/>
      <c r="O65" s="904"/>
      <c r="P65" s="911"/>
      <c r="Q65" s="912" t="s">
        <v>3298</v>
      </c>
      <c r="R65" s="904"/>
      <c r="S65" s="904"/>
      <c r="T65" s="904"/>
      <c r="U65" s="911"/>
      <c r="V65" s="904"/>
      <c r="W65" s="911"/>
      <c r="X65" s="912" t="s">
        <v>3299</v>
      </c>
      <c r="Y65" s="904"/>
      <c r="Z65" s="904"/>
      <c r="AA65" s="904"/>
      <c r="AB65" s="904"/>
      <c r="AC65" s="913"/>
      <c r="AD65" s="913"/>
      <c r="AE65" s="866"/>
    </row>
    <row r="66" spans="1:31" ht="16.5">
      <c r="A66" s="767">
        <v>61</v>
      </c>
      <c r="B66" s="3286"/>
      <c r="C66" s="3295"/>
      <c r="D66" s="3257"/>
      <c r="E66" s="851"/>
      <c r="F66" s="852"/>
      <c r="G66" s="852"/>
      <c r="H66" s="852"/>
      <c r="I66" s="852"/>
      <c r="J66" s="905" t="s">
        <v>3300</v>
      </c>
      <c r="K66" s="853"/>
      <c r="L66" s="853"/>
      <c r="M66" s="853"/>
      <c r="N66" s="853"/>
      <c r="O66" s="853"/>
      <c r="P66" s="854"/>
      <c r="Q66" s="906" t="s">
        <v>3298</v>
      </c>
      <c r="R66" s="853"/>
      <c r="S66" s="904"/>
      <c r="T66" s="853"/>
      <c r="U66" s="854"/>
      <c r="V66" s="853"/>
      <c r="W66" s="854"/>
      <c r="X66" s="906" t="s">
        <v>3299</v>
      </c>
      <c r="Y66" s="853"/>
      <c r="Z66" s="853"/>
      <c r="AA66" s="853"/>
      <c r="AB66" s="853"/>
      <c r="AC66" s="856"/>
      <c r="AD66" s="856"/>
      <c r="AE66" s="857"/>
    </row>
    <row r="67" spans="1:31" ht="16.5">
      <c r="A67" s="767">
        <v>62</v>
      </c>
      <c r="B67" s="3286"/>
      <c r="C67" s="3295"/>
      <c r="D67" s="3257"/>
      <c r="E67" s="851"/>
      <c r="F67" s="852"/>
      <c r="G67" s="852"/>
      <c r="H67" s="852"/>
      <c r="I67" s="852"/>
      <c r="J67" s="905" t="s">
        <v>3300</v>
      </c>
      <c r="K67" s="853"/>
      <c r="L67" s="853"/>
      <c r="M67" s="853"/>
      <c r="N67" s="853"/>
      <c r="O67" s="853"/>
      <c r="P67" s="854"/>
      <c r="Q67" s="906" t="s">
        <v>3298</v>
      </c>
      <c r="R67" s="853"/>
      <c r="S67" s="904"/>
      <c r="T67" s="853"/>
      <c r="U67" s="854"/>
      <c r="V67" s="853"/>
      <c r="W67" s="854"/>
      <c r="X67" s="906" t="s">
        <v>3299</v>
      </c>
      <c r="Y67" s="853"/>
      <c r="Z67" s="853"/>
      <c r="AA67" s="853"/>
      <c r="AB67" s="853"/>
      <c r="AC67" s="856"/>
      <c r="AD67" s="856"/>
      <c r="AE67" s="857"/>
    </row>
    <row r="68" spans="1:31" ht="16.5">
      <c r="A68" s="767">
        <v>63</v>
      </c>
      <c r="B68" s="3286"/>
      <c r="C68" s="3295"/>
      <c r="D68" s="3257"/>
      <c r="E68" s="851"/>
      <c r="F68" s="852"/>
      <c r="G68" s="852"/>
      <c r="H68" s="852"/>
      <c r="I68" s="852"/>
      <c r="J68" s="905" t="s">
        <v>3300</v>
      </c>
      <c r="K68" s="853"/>
      <c r="L68" s="853"/>
      <c r="M68" s="853"/>
      <c r="N68" s="853"/>
      <c r="O68" s="853"/>
      <c r="P68" s="854"/>
      <c r="Q68" s="906" t="s">
        <v>3298</v>
      </c>
      <c r="R68" s="853"/>
      <c r="S68" s="904"/>
      <c r="T68" s="853"/>
      <c r="U68" s="854"/>
      <c r="V68" s="853"/>
      <c r="W68" s="854"/>
      <c r="X68" s="906" t="s">
        <v>3299</v>
      </c>
      <c r="Y68" s="853"/>
      <c r="Z68" s="853"/>
      <c r="AA68" s="853"/>
      <c r="AB68" s="853"/>
      <c r="AC68" s="856"/>
      <c r="AD68" s="856"/>
      <c r="AE68" s="857"/>
    </row>
    <row r="69" spans="1:31" ht="16.5">
      <c r="A69" s="767">
        <v>64</v>
      </c>
      <c r="B69" s="3286"/>
      <c r="C69" s="3295"/>
      <c r="D69" s="3257"/>
      <c r="E69" s="851"/>
      <c r="F69" s="852"/>
      <c r="G69" s="852"/>
      <c r="H69" s="852"/>
      <c r="I69" s="852"/>
      <c r="J69" s="905" t="s">
        <v>3300</v>
      </c>
      <c r="K69" s="853"/>
      <c r="L69" s="853"/>
      <c r="M69" s="853"/>
      <c r="N69" s="853"/>
      <c r="O69" s="853"/>
      <c r="P69" s="854"/>
      <c r="Q69" s="906" t="s">
        <v>3298</v>
      </c>
      <c r="R69" s="853"/>
      <c r="S69" s="904"/>
      <c r="T69" s="853"/>
      <c r="U69" s="854"/>
      <c r="V69" s="853"/>
      <c r="W69" s="854"/>
      <c r="X69" s="906" t="s">
        <v>3299</v>
      </c>
      <c r="Y69" s="853"/>
      <c r="Z69" s="853"/>
      <c r="AA69" s="853"/>
      <c r="AB69" s="853"/>
      <c r="AC69" s="856"/>
      <c r="AD69" s="856"/>
      <c r="AE69" s="857"/>
    </row>
    <row r="70" spans="1:31" ht="16.5">
      <c r="A70" s="767">
        <v>65</v>
      </c>
      <c r="B70" s="3286"/>
      <c r="C70" s="3295"/>
      <c r="D70" s="3257"/>
      <c r="E70" s="851"/>
      <c r="F70" s="852"/>
      <c r="G70" s="852"/>
      <c r="H70" s="852"/>
      <c r="I70" s="852"/>
      <c r="J70" s="905" t="s">
        <v>3300</v>
      </c>
      <c r="K70" s="853"/>
      <c r="L70" s="853"/>
      <c r="M70" s="853"/>
      <c r="N70" s="853"/>
      <c r="O70" s="853"/>
      <c r="P70" s="854"/>
      <c r="Q70" s="906" t="s">
        <v>3298</v>
      </c>
      <c r="R70" s="853"/>
      <c r="S70" s="904"/>
      <c r="T70" s="853"/>
      <c r="U70" s="854"/>
      <c r="V70" s="853"/>
      <c r="W70" s="854"/>
      <c r="X70" s="906" t="s">
        <v>3299</v>
      </c>
      <c r="Y70" s="853"/>
      <c r="Z70" s="853"/>
      <c r="AA70" s="853"/>
      <c r="AB70" s="853"/>
      <c r="AC70" s="856"/>
      <c r="AD70" s="856"/>
      <c r="AE70" s="857"/>
    </row>
    <row r="71" spans="1:31" ht="16.5">
      <c r="A71" s="767">
        <v>66</v>
      </c>
      <c r="B71" s="3286"/>
      <c r="C71" s="3295"/>
      <c r="D71" s="3257"/>
      <c r="E71" s="851"/>
      <c r="F71" s="852"/>
      <c r="G71" s="852"/>
      <c r="H71" s="852"/>
      <c r="I71" s="852"/>
      <c r="J71" s="905" t="s">
        <v>3300</v>
      </c>
      <c r="K71" s="853"/>
      <c r="L71" s="853"/>
      <c r="M71" s="853"/>
      <c r="N71" s="853"/>
      <c r="O71" s="853"/>
      <c r="P71" s="854"/>
      <c r="Q71" s="906" t="s">
        <v>3298</v>
      </c>
      <c r="R71" s="853"/>
      <c r="S71" s="904"/>
      <c r="T71" s="853"/>
      <c r="U71" s="854"/>
      <c r="V71" s="853"/>
      <c r="W71" s="854"/>
      <c r="X71" s="906" t="s">
        <v>3299</v>
      </c>
      <c r="Y71" s="853"/>
      <c r="Z71" s="853"/>
      <c r="AA71" s="853"/>
      <c r="AB71" s="853"/>
      <c r="AC71" s="856"/>
      <c r="AD71" s="856"/>
      <c r="AE71" s="857"/>
    </row>
    <row r="72" spans="1:31" ht="16.5">
      <c r="A72" s="767">
        <v>67</v>
      </c>
      <c r="B72" s="3286"/>
      <c r="C72" s="3295"/>
      <c r="D72" s="3257"/>
      <c r="E72" s="851"/>
      <c r="F72" s="852"/>
      <c r="G72" s="852"/>
      <c r="H72" s="852"/>
      <c r="I72" s="852"/>
      <c r="J72" s="905" t="s">
        <v>3300</v>
      </c>
      <c r="K72" s="853"/>
      <c r="L72" s="853"/>
      <c r="M72" s="853"/>
      <c r="N72" s="853"/>
      <c r="O72" s="853"/>
      <c r="P72" s="854"/>
      <c r="Q72" s="906" t="s">
        <v>3298</v>
      </c>
      <c r="R72" s="853"/>
      <c r="S72" s="904"/>
      <c r="T72" s="853"/>
      <c r="U72" s="854"/>
      <c r="V72" s="853"/>
      <c r="W72" s="854"/>
      <c r="X72" s="906" t="s">
        <v>3299</v>
      </c>
      <c r="Y72" s="853"/>
      <c r="Z72" s="853"/>
      <c r="AA72" s="853"/>
      <c r="AB72" s="853"/>
      <c r="AC72" s="856"/>
      <c r="AD72" s="856"/>
      <c r="AE72" s="857"/>
    </row>
    <row r="73" spans="1:31" ht="16.5">
      <c r="A73" s="767">
        <v>68</v>
      </c>
      <c r="B73" s="3286"/>
      <c r="C73" s="3295"/>
      <c r="D73" s="3257"/>
      <c r="E73" s="851"/>
      <c r="F73" s="852"/>
      <c r="G73" s="852"/>
      <c r="H73" s="852"/>
      <c r="I73" s="852"/>
      <c r="J73" s="905" t="s">
        <v>3300</v>
      </c>
      <c r="K73" s="853"/>
      <c r="L73" s="853"/>
      <c r="M73" s="853"/>
      <c r="N73" s="853"/>
      <c r="O73" s="853"/>
      <c r="P73" s="854"/>
      <c r="Q73" s="906" t="s">
        <v>3298</v>
      </c>
      <c r="R73" s="853"/>
      <c r="S73" s="904"/>
      <c r="T73" s="853"/>
      <c r="U73" s="854"/>
      <c r="V73" s="853"/>
      <c r="W73" s="854"/>
      <c r="X73" s="906" t="s">
        <v>3299</v>
      </c>
      <c r="Y73" s="853"/>
      <c r="Z73" s="853"/>
      <c r="AA73" s="853"/>
      <c r="AB73" s="853"/>
      <c r="AC73" s="856"/>
      <c r="AD73" s="856"/>
      <c r="AE73" s="857"/>
    </row>
    <row r="74" spans="1:31" ht="16.5">
      <c r="A74" s="767">
        <v>69</v>
      </c>
      <c r="B74" s="3286"/>
      <c r="C74" s="3295"/>
      <c r="D74" s="3258"/>
      <c r="E74" s="851"/>
      <c r="F74" s="852"/>
      <c r="G74" s="852"/>
      <c r="H74" s="852"/>
      <c r="I74" s="852"/>
      <c r="J74" s="905" t="s">
        <v>3300</v>
      </c>
      <c r="K74" s="853"/>
      <c r="L74" s="853"/>
      <c r="M74" s="853"/>
      <c r="N74" s="853"/>
      <c r="O74" s="853"/>
      <c r="P74" s="854"/>
      <c r="Q74" s="906" t="s">
        <v>3298</v>
      </c>
      <c r="R74" s="853"/>
      <c r="S74" s="904"/>
      <c r="T74" s="853"/>
      <c r="U74" s="854"/>
      <c r="V74" s="853"/>
      <c r="W74" s="854"/>
      <c r="X74" s="906" t="s">
        <v>3299</v>
      </c>
      <c r="Y74" s="853"/>
      <c r="Z74" s="853"/>
      <c r="AA74" s="853"/>
      <c r="AB74" s="853"/>
      <c r="AC74" s="856"/>
      <c r="AD74" s="856"/>
      <c r="AE74" s="857"/>
    </row>
    <row r="75" spans="1:31" ht="17.25" thickBot="1">
      <c r="A75" s="767">
        <v>70</v>
      </c>
      <c r="B75" s="3286"/>
      <c r="C75" s="3296"/>
      <c r="D75" s="754" t="s">
        <v>3246</v>
      </c>
      <c r="E75" s="860"/>
      <c r="F75" s="860"/>
      <c r="G75" s="860"/>
      <c r="H75" s="860"/>
      <c r="I75" s="860"/>
      <c r="J75" s="860"/>
      <c r="K75" s="860"/>
      <c r="L75" s="860"/>
      <c r="M75" s="853">
        <f>SUM(M65:M74)</f>
        <v>0</v>
      </c>
      <c r="N75" s="853">
        <f>SUM(N65:N74)</f>
        <v>0</v>
      </c>
      <c r="O75" s="853">
        <f>SUM(O65:O74)</f>
        <v>0</v>
      </c>
      <c r="P75" s="853">
        <f>SUM(P65:P74)</f>
        <v>0</v>
      </c>
      <c r="Q75" s="860"/>
      <c r="R75" s="853">
        <f>SUM(R65:R74)</f>
        <v>0</v>
      </c>
      <c r="S75" s="864"/>
      <c r="T75" s="853">
        <f>SUM(T65:T74)</f>
        <v>0</v>
      </c>
      <c r="U75" s="853">
        <f>SUM(U65:U74)</f>
        <v>0</v>
      </c>
      <c r="V75" s="853">
        <f>SUM(V65:V74)</f>
        <v>0</v>
      </c>
      <c r="W75" s="853">
        <f>SUM(W65:W74)</f>
        <v>0</v>
      </c>
      <c r="X75" s="860"/>
      <c r="Y75" s="860"/>
      <c r="Z75" s="864"/>
      <c r="AA75" s="864"/>
      <c r="AB75" s="864"/>
      <c r="AC75" s="860"/>
      <c r="AD75" s="860"/>
      <c r="AE75" s="914"/>
    </row>
    <row r="76" spans="1:31" ht="16.5" customHeight="1">
      <c r="A76" s="767">
        <v>71</v>
      </c>
      <c r="B76" s="3286"/>
      <c r="C76" s="3259" t="s">
        <v>3302</v>
      </c>
      <c r="D76" s="3249" t="s">
        <v>3252</v>
      </c>
      <c r="E76" s="844"/>
      <c r="F76" s="845"/>
      <c r="G76" s="845"/>
      <c r="H76" s="845"/>
      <c r="I76" s="845"/>
      <c r="J76" s="846"/>
      <c r="K76" s="846"/>
      <c r="L76" s="846"/>
      <c r="M76" s="846"/>
      <c r="N76" s="846"/>
      <c r="O76" s="846"/>
      <c r="P76" s="847"/>
      <c r="Q76" s="846"/>
      <c r="R76" s="846"/>
      <c r="S76" s="846"/>
      <c r="T76" s="846"/>
      <c r="U76" s="847"/>
      <c r="V76" s="846"/>
      <c r="W76" s="847"/>
      <c r="X76" s="848"/>
      <c r="Y76" s="846"/>
      <c r="Z76" s="899"/>
      <c r="AA76" s="899"/>
      <c r="AB76" s="899"/>
      <c r="AC76" s="849"/>
      <c r="AD76" s="849"/>
      <c r="AE76" s="850"/>
    </row>
    <row r="77" spans="1:31" ht="16.5">
      <c r="A77" s="767">
        <v>72</v>
      </c>
      <c r="B77" s="3286"/>
      <c r="C77" s="3267"/>
      <c r="D77" s="3251"/>
      <c r="E77" s="851"/>
      <c r="F77" s="852"/>
      <c r="G77" s="852"/>
      <c r="H77" s="852"/>
      <c r="I77" s="852"/>
      <c r="J77" s="853"/>
      <c r="K77" s="853"/>
      <c r="L77" s="853"/>
      <c r="M77" s="853"/>
      <c r="N77" s="853"/>
      <c r="O77" s="853"/>
      <c r="P77" s="854"/>
      <c r="Q77" s="853"/>
      <c r="R77" s="853"/>
      <c r="S77" s="853"/>
      <c r="T77" s="853"/>
      <c r="U77" s="854"/>
      <c r="V77" s="853"/>
      <c r="W77" s="854"/>
      <c r="X77" s="855"/>
      <c r="Y77" s="853"/>
      <c r="Z77" s="780"/>
      <c r="AA77" s="780"/>
      <c r="AB77" s="780"/>
      <c r="AC77" s="856"/>
      <c r="AD77" s="856"/>
      <c r="AE77" s="857"/>
    </row>
    <row r="78" spans="1:31" ht="16.5">
      <c r="A78" s="767">
        <v>73</v>
      </c>
      <c r="B78" s="3286"/>
      <c r="C78" s="3267"/>
      <c r="D78" s="3251"/>
      <c r="E78" s="851"/>
      <c r="F78" s="852"/>
      <c r="G78" s="852"/>
      <c r="H78" s="852"/>
      <c r="I78" s="852"/>
      <c r="J78" s="853"/>
      <c r="K78" s="853"/>
      <c r="L78" s="853"/>
      <c r="M78" s="853"/>
      <c r="N78" s="853"/>
      <c r="O78" s="853"/>
      <c r="P78" s="854"/>
      <c r="Q78" s="853"/>
      <c r="R78" s="853"/>
      <c r="S78" s="853"/>
      <c r="T78" s="853"/>
      <c r="U78" s="854"/>
      <c r="V78" s="853"/>
      <c r="W78" s="854"/>
      <c r="X78" s="855"/>
      <c r="Y78" s="853"/>
      <c r="Z78" s="780"/>
      <c r="AA78" s="780"/>
      <c r="AB78" s="780"/>
      <c r="AC78" s="856"/>
      <c r="AD78" s="856"/>
      <c r="AE78" s="857"/>
    </row>
    <row r="79" spans="1:31" ht="16.5">
      <c r="A79" s="767">
        <v>74</v>
      </c>
      <c r="B79" s="3286"/>
      <c r="C79" s="3267"/>
      <c r="D79" s="3251"/>
      <c r="E79" s="851"/>
      <c r="F79" s="852"/>
      <c r="G79" s="852"/>
      <c r="H79" s="852"/>
      <c r="I79" s="852"/>
      <c r="J79" s="853"/>
      <c r="K79" s="853"/>
      <c r="L79" s="853"/>
      <c r="M79" s="853"/>
      <c r="N79" s="853"/>
      <c r="O79" s="853"/>
      <c r="P79" s="854"/>
      <c r="Q79" s="853"/>
      <c r="R79" s="853"/>
      <c r="S79" s="853"/>
      <c r="T79" s="853"/>
      <c r="U79" s="854"/>
      <c r="V79" s="853"/>
      <c r="W79" s="854"/>
      <c r="X79" s="855"/>
      <c r="Y79" s="853"/>
      <c r="Z79" s="780"/>
      <c r="AA79" s="780"/>
      <c r="AB79" s="780"/>
      <c r="AC79" s="856"/>
      <c r="AD79" s="856"/>
      <c r="AE79" s="857"/>
    </row>
    <row r="80" spans="1:31" ht="16.5">
      <c r="A80" s="767">
        <v>75</v>
      </c>
      <c r="B80" s="3286"/>
      <c r="C80" s="3267"/>
      <c r="D80" s="3251"/>
      <c r="E80" s="851"/>
      <c r="F80" s="852"/>
      <c r="G80" s="852"/>
      <c r="H80" s="852"/>
      <c r="I80" s="852"/>
      <c r="J80" s="853"/>
      <c r="K80" s="853"/>
      <c r="L80" s="853"/>
      <c r="M80" s="853"/>
      <c r="N80" s="853"/>
      <c r="O80" s="853"/>
      <c r="P80" s="854"/>
      <c r="Q80" s="853"/>
      <c r="R80" s="853"/>
      <c r="S80" s="853"/>
      <c r="T80" s="853"/>
      <c r="U80" s="854"/>
      <c r="V80" s="853"/>
      <c r="W80" s="854"/>
      <c r="X80" s="855"/>
      <c r="Y80" s="853"/>
      <c r="Z80" s="780"/>
      <c r="AA80" s="780"/>
      <c r="AB80" s="780"/>
      <c r="AC80" s="856"/>
      <c r="AD80" s="856"/>
      <c r="AE80" s="857"/>
    </row>
    <row r="81" spans="1:31" ht="16.5">
      <c r="A81" s="767">
        <v>76</v>
      </c>
      <c r="B81" s="3286"/>
      <c r="C81" s="3267"/>
      <c r="D81" s="3251"/>
      <c r="E81" s="851"/>
      <c r="F81" s="852"/>
      <c r="G81" s="852"/>
      <c r="H81" s="852"/>
      <c r="I81" s="852"/>
      <c r="J81" s="853"/>
      <c r="K81" s="853"/>
      <c r="L81" s="853"/>
      <c r="M81" s="853"/>
      <c r="N81" s="853"/>
      <c r="O81" s="853"/>
      <c r="P81" s="854"/>
      <c r="Q81" s="853"/>
      <c r="R81" s="853"/>
      <c r="S81" s="853"/>
      <c r="T81" s="853"/>
      <c r="U81" s="854"/>
      <c r="V81" s="853"/>
      <c r="W81" s="854"/>
      <c r="X81" s="855"/>
      <c r="Y81" s="853"/>
      <c r="Z81" s="780"/>
      <c r="AA81" s="780"/>
      <c r="AB81" s="780"/>
      <c r="AC81" s="856"/>
      <c r="AD81" s="856"/>
      <c r="AE81" s="857"/>
    </row>
    <row r="82" spans="1:31" ht="16.5">
      <c r="A82" s="767">
        <v>77</v>
      </c>
      <c r="B82" s="3286"/>
      <c r="C82" s="3267"/>
      <c r="D82" s="3251"/>
      <c r="E82" s="851"/>
      <c r="F82" s="852"/>
      <c r="G82" s="852"/>
      <c r="H82" s="852"/>
      <c r="I82" s="852"/>
      <c r="J82" s="853"/>
      <c r="K82" s="853"/>
      <c r="L82" s="853"/>
      <c r="M82" s="853"/>
      <c r="N82" s="853"/>
      <c r="O82" s="853"/>
      <c r="P82" s="854"/>
      <c r="Q82" s="853"/>
      <c r="R82" s="853"/>
      <c r="S82" s="853"/>
      <c r="T82" s="853"/>
      <c r="U82" s="854"/>
      <c r="V82" s="853"/>
      <c r="W82" s="854"/>
      <c r="X82" s="855"/>
      <c r="Y82" s="853"/>
      <c r="Z82" s="780"/>
      <c r="AA82" s="780"/>
      <c r="AB82" s="780"/>
      <c r="AC82" s="856"/>
      <c r="AD82" s="856"/>
      <c r="AE82" s="857"/>
    </row>
    <row r="83" spans="1:31" ht="16.5">
      <c r="A83" s="767">
        <v>78</v>
      </c>
      <c r="B83" s="3286"/>
      <c r="C83" s="3267"/>
      <c r="D83" s="3251"/>
      <c r="E83" s="851"/>
      <c r="F83" s="852"/>
      <c r="G83" s="852"/>
      <c r="H83" s="852"/>
      <c r="I83" s="852"/>
      <c r="J83" s="853"/>
      <c r="K83" s="853"/>
      <c r="L83" s="853"/>
      <c r="M83" s="853"/>
      <c r="N83" s="853"/>
      <c r="O83" s="853"/>
      <c r="P83" s="854"/>
      <c r="Q83" s="853"/>
      <c r="R83" s="853"/>
      <c r="S83" s="853"/>
      <c r="T83" s="853"/>
      <c r="U83" s="854"/>
      <c r="V83" s="853"/>
      <c r="W83" s="854"/>
      <c r="X83" s="855"/>
      <c r="Y83" s="853"/>
      <c r="Z83" s="780"/>
      <c r="AA83" s="780"/>
      <c r="AB83" s="780"/>
      <c r="AC83" s="856"/>
      <c r="AD83" s="856"/>
      <c r="AE83" s="857"/>
    </row>
    <row r="84" spans="1:31" ht="16.5">
      <c r="A84" s="767">
        <v>79</v>
      </c>
      <c r="B84" s="3286"/>
      <c r="C84" s="3267"/>
      <c r="D84" s="3251"/>
      <c r="E84" s="851"/>
      <c r="F84" s="852"/>
      <c r="G84" s="852"/>
      <c r="H84" s="852"/>
      <c r="I84" s="852"/>
      <c r="J84" s="853"/>
      <c r="K84" s="853"/>
      <c r="L84" s="853"/>
      <c r="M84" s="853"/>
      <c r="N84" s="853"/>
      <c r="O84" s="853"/>
      <c r="P84" s="854"/>
      <c r="Q84" s="853"/>
      <c r="R84" s="853"/>
      <c r="S84" s="853"/>
      <c r="T84" s="853"/>
      <c r="U84" s="854"/>
      <c r="V84" s="853"/>
      <c r="W84" s="854"/>
      <c r="X84" s="855"/>
      <c r="Y84" s="853"/>
      <c r="Z84" s="780"/>
      <c r="AA84" s="780"/>
      <c r="AB84" s="780"/>
      <c r="AC84" s="856"/>
      <c r="AD84" s="856"/>
      <c r="AE84" s="857"/>
    </row>
    <row r="85" spans="1:31" ht="16.5">
      <c r="A85" s="767">
        <v>80</v>
      </c>
      <c r="B85" s="3286"/>
      <c r="C85" s="3267"/>
      <c r="D85" s="3251"/>
      <c r="E85" s="851"/>
      <c r="F85" s="852"/>
      <c r="G85" s="852"/>
      <c r="H85" s="852"/>
      <c r="I85" s="852"/>
      <c r="J85" s="853"/>
      <c r="K85" s="853"/>
      <c r="L85" s="853"/>
      <c r="M85" s="853"/>
      <c r="N85" s="853"/>
      <c r="O85" s="853"/>
      <c r="P85" s="854"/>
      <c r="Q85" s="853"/>
      <c r="R85" s="853"/>
      <c r="S85" s="853"/>
      <c r="T85" s="853"/>
      <c r="U85" s="854"/>
      <c r="V85" s="853"/>
      <c r="W85" s="854"/>
      <c r="X85" s="855"/>
      <c r="Y85" s="853"/>
      <c r="Z85" s="780"/>
      <c r="AA85" s="780"/>
      <c r="AB85" s="780"/>
      <c r="AC85" s="856"/>
      <c r="AD85" s="856"/>
      <c r="AE85" s="857"/>
    </row>
    <row r="86" spans="1:31" ht="16.5">
      <c r="A86" s="767">
        <v>81</v>
      </c>
      <c r="B86" s="3286"/>
      <c r="C86" s="3267"/>
      <c r="D86" s="754" t="s">
        <v>3246</v>
      </c>
      <c r="E86" s="860"/>
      <c r="F86" s="860"/>
      <c r="G86" s="860"/>
      <c r="H86" s="860"/>
      <c r="I86" s="860"/>
      <c r="J86" s="860"/>
      <c r="K86" s="860"/>
      <c r="L86" s="860"/>
      <c r="M86" s="853">
        <f>SUM(M76:M85)</f>
        <v>0</v>
      </c>
      <c r="N86" s="853">
        <f>SUM(N76:N85)</f>
        <v>0</v>
      </c>
      <c r="O86" s="853">
        <f>SUM(O76:O85)</f>
        <v>0</v>
      </c>
      <c r="P86" s="853">
        <f>SUM(P76:P85)</f>
        <v>0</v>
      </c>
      <c r="Q86" s="860"/>
      <c r="R86" s="853">
        <f>SUM(R76:R85)</f>
        <v>0</v>
      </c>
      <c r="S86" s="860"/>
      <c r="T86" s="853">
        <f>SUM(T76:T85)</f>
        <v>0</v>
      </c>
      <c r="U86" s="853">
        <f>SUM(U76:U85)</f>
        <v>0</v>
      </c>
      <c r="V86" s="853">
        <f>SUM(V76:V85)</f>
        <v>0</v>
      </c>
      <c r="W86" s="853">
        <f>SUM(W76:W85)</f>
        <v>0</v>
      </c>
      <c r="X86" s="860"/>
      <c r="Y86" s="860"/>
      <c r="Z86" s="779"/>
      <c r="AA86" s="779"/>
      <c r="AB86" s="779"/>
      <c r="AC86" s="860"/>
      <c r="AD86" s="860"/>
      <c r="AE86" s="900"/>
    </row>
    <row r="87" spans="1:31" ht="16.5" customHeight="1">
      <c r="A87" s="767">
        <v>82</v>
      </c>
      <c r="B87" s="3286"/>
      <c r="C87" s="3267"/>
      <c r="D87" s="3277" t="s">
        <v>3253</v>
      </c>
      <c r="E87" s="851"/>
      <c r="F87" s="852"/>
      <c r="G87" s="852"/>
      <c r="H87" s="852"/>
      <c r="I87" s="852"/>
      <c r="J87" s="853"/>
      <c r="K87" s="853"/>
      <c r="L87" s="853"/>
      <c r="M87" s="853"/>
      <c r="N87" s="853"/>
      <c r="O87" s="853"/>
      <c r="P87" s="854"/>
      <c r="Q87" s="853"/>
      <c r="R87" s="853"/>
      <c r="S87" s="853"/>
      <c r="T87" s="853"/>
      <c r="U87" s="854"/>
      <c r="V87" s="853"/>
      <c r="W87" s="854"/>
      <c r="X87" s="855"/>
      <c r="Y87" s="853"/>
      <c r="Z87" s="780"/>
      <c r="AA87" s="780"/>
      <c r="AB87" s="780"/>
      <c r="AC87" s="856"/>
      <c r="AD87" s="856"/>
      <c r="AE87" s="857"/>
    </row>
    <row r="88" spans="1:31" ht="16.5">
      <c r="A88" s="767">
        <v>83</v>
      </c>
      <c r="B88" s="3286"/>
      <c r="C88" s="3267"/>
      <c r="D88" s="3251"/>
      <c r="E88" s="851"/>
      <c r="F88" s="852"/>
      <c r="G88" s="852"/>
      <c r="H88" s="852"/>
      <c r="I88" s="852"/>
      <c r="J88" s="853"/>
      <c r="K88" s="853"/>
      <c r="L88" s="853"/>
      <c r="M88" s="853"/>
      <c r="N88" s="853"/>
      <c r="O88" s="853"/>
      <c r="P88" s="854"/>
      <c r="Q88" s="854"/>
      <c r="R88" s="853"/>
      <c r="S88" s="854"/>
      <c r="T88" s="853"/>
      <c r="U88" s="867"/>
      <c r="V88" s="853"/>
      <c r="W88" s="867"/>
      <c r="X88" s="855"/>
      <c r="Y88" s="853"/>
      <c r="Z88" s="780"/>
      <c r="AA88" s="780"/>
      <c r="AB88" s="780"/>
      <c r="AC88" s="856"/>
      <c r="AD88" s="856"/>
      <c r="AE88" s="857"/>
    </row>
    <row r="89" spans="1:31" ht="16.5">
      <c r="A89" s="767">
        <v>84</v>
      </c>
      <c r="B89" s="3286"/>
      <c r="C89" s="3267"/>
      <c r="D89" s="3251"/>
      <c r="E89" s="851"/>
      <c r="F89" s="852"/>
      <c r="G89" s="852"/>
      <c r="H89" s="852"/>
      <c r="I89" s="852"/>
      <c r="J89" s="853"/>
      <c r="K89" s="853"/>
      <c r="L89" s="853"/>
      <c r="M89" s="853"/>
      <c r="N89" s="853"/>
      <c r="O89" s="853"/>
      <c r="P89" s="854"/>
      <c r="Q89" s="854"/>
      <c r="R89" s="853"/>
      <c r="S89" s="854"/>
      <c r="T89" s="853"/>
      <c r="U89" s="867"/>
      <c r="V89" s="853"/>
      <c r="W89" s="867"/>
      <c r="X89" s="855"/>
      <c r="Y89" s="853"/>
      <c r="Z89" s="780"/>
      <c r="AA89" s="780"/>
      <c r="AB89" s="780"/>
      <c r="AC89" s="856"/>
      <c r="AD89" s="856"/>
      <c r="AE89" s="857"/>
    </row>
    <row r="90" spans="1:31" ht="16.5">
      <c r="A90" s="767">
        <v>85</v>
      </c>
      <c r="B90" s="3286"/>
      <c r="C90" s="3267"/>
      <c r="D90" s="3251"/>
      <c r="E90" s="851"/>
      <c r="F90" s="852"/>
      <c r="G90" s="852"/>
      <c r="H90" s="852"/>
      <c r="I90" s="852"/>
      <c r="J90" s="853"/>
      <c r="K90" s="853"/>
      <c r="L90" s="853"/>
      <c r="M90" s="853"/>
      <c r="N90" s="853"/>
      <c r="O90" s="853"/>
      <c r="P90" s="854"/>
      <c r="Q90" s="854"/>
      <c r="R90" s="853"/>
      <c r="S90" s="854"/>
      <c r="T90" s="853"/>
      <c r="U90" s="867"/>
      <c r="V90" s="853"/>
      <c r="W90" s="867"/>
      <c r="X90" s="855"/>
      <c r="Y90" s="853"/>
      <c r="Z90" s="780"/>
      <c r="AA90" s="780"/>
      <c r="AB90" s="780"/>
      <c r="AC90" s="856"/>
      <c r="AD90" s="856"/>
      <c r="AE90" s="857"/>
    </row>
    <row r="91" spans="1:31" ht="16.5">
      <c r="A91" s="767">
        <v>86</v>
      </c>
      <c r="B91" s="3286"/>
      <c r="C91" s="3267"/>
      <c r="D91" s="3251"/>
      <c r="E91" s="851"/>
      <c r="F91" s="852"/>
      <c r="G91" s="852"/>
      <c r="H91" s="852"/>
      <c r="I91" s="852"/>
      <c r="J91" s="853"/>
      <c r="K91" s="853"/>
      <c r="L91" s="853"/>
      <c r="M91" s="853"/>
      <c r="N91" s="853"/>
      <c r="O91" s="853"/>
      <c r="P91" s="854"/>
      <c r="Q91" s="854"/>
      <c r="R91" s="853"/>
      <c r="S91" s="854"/>
      <c r="T91" s="853"/>
      <c r="U91" s="867"/>
      <c r="V91" s="853"/>
      <c r="W91" s="867"/>
      <c r="X91" s="855"/>
      <c r="Y91" s="853"/>
      <c r="Z91" s="780"/>
      <c r="AA91" s="780"/>
      <c r="AB91" s="780"/>
      <c r="AC91" s="856"/>
      <c r="AD91" s="856"/>
      <c r="AE91" s="857"/>
    </row>
    <row r="92" spans="1:31" ht="16.5">
      <c r="A92" s="767">
        <v>87</v>
      </c>
      <c r="B92" s="3286"/>
      <c r="C92" s="3267"/>
      <c r="D92" s="3251"/>
      <c r="E92" s="851"/>
      <c r="F92" s="852"/>
      <c r="G92" s="852"/>
      <c r="H92" s="852"/>
      <c r="I92" s="852"/>
      <c r="J92" s="853"/>
      <c r="K92" s="853"/>
      <c r="L92" s="853"/>
      <c r="M92" s="853"/>
      <c r="N92" s="853"/>
      <c r="O92" s="853"/>
      <c r="P92" s="854"/>
      <c r="Q92" s="854"/>
      <c r="R92" s="853"/>
      <c r="S92" s="854"/>
      <c r="T92" s="853"/>
      <c r="U92" s="867"/>
      <c r="V92" s="853"/>
      <c r="W92" s="867"/>
      <c r="X92" s="855"/>
      <c r="Y92" s="853"/>
      <c r="Z92" s="780"/>
      <c r="AA92" s="780"/>
      <c r="AB92" s="780"/>
      <c r="AC92" s="856"/>
      <c r="AD92" s="856"/>
      <c r="AE92" s="857"/>
    </row>
    <row r="93" spans="1:31" ht="16.5">
      <c r="A93" s="767">
        <v>88</v>
      </c>
      <c r="B93" s="3286"/>
      <c r="C93" s="3267"/>
      <c r="D93" s="3251"/>
      <c r="E93" s="851"/>
      <c r="F93" s="852"/>
      <c r="G93" s="852"/>
      <c r="H93" s="852"/>
      <c r="I93" s="852"/>
      <c r="J93" s="853"/>
      <c r="K93" s="853"/>
      <c r="L93" s="853"/>
      <c r="M93" s="853"/>
      <c r="N93" s="853"/>
      <c r="O93" s="853"/>
      <c r="P93" s="854"/>
      <c r="Q93" s="854"/>
      <c r="R93" s="853"/>
      <c r="S93" s="854"/>
      <c r="T93" s="853"/>
      <c r="U93" s="867"/>
      <c r="V93" s="853"/>
      <c r="W93" s="867"/>
      <c r="X93" s="855"/>
      <c r="Y93" s="853"/>
      <c r="Z93" s="780"/>
      <c r="AA93" s="780"/>
      <c r="AB93" s="780"/>
      <c r="AC93" s="856"/>
      <c r="AD93" s="856"/>
      <c r="AE93" s="857"/>
    </row>
    <row r="94" spans="1:31" ht="16.5">
      <c r="A94" s="767">
        <v>89</v>
      </c>
      <c r="B94" s="3286"/>
      <c r="C94" s="3267"/>
      <c r="D94" s="3251"/>
      <c r="E94" s="851"/>
      <c r="F94" s="852"/>
      <c r="G94" s="852"/>
      <c r="H94" s="852"/>
      <c r="I94" s="852"/>
      <c r="J94" s="853"/>
      <c r="K94" s="853"/>
      <c r="L94" s="853"/>
      <c r="M94" s="853"/>
      <c r="N94" s="853"/>
      <c r="O94" s="853"/>
      <c r="P94" s="854"/>
      <c r="Q94" s="854"/>
      <c r="R94" s="853"/>
      <c r="S94" s="854"/>
      <c r="T94" s="853"/>
      <c r="U94" s="867"/>
      <c r="V94" s="853"/>
      <c r="W94" s="867"/>
      <c r="X94" s="855"/>
      <c r="Y94" s="853"/>
      <c r="Z94" s="780"/>
      <c r="AA94" s="780"/>
      <c r="AB94" s="780"/>
      <c r="AC94" s="856"/>
      <c r="AD94" s="856"/>
      <c r="AE94" s="857"/>
    </row>
    <row r="95" spans="1:31" ht="16.5">
      <c r="A95" s="767">
        <v>90</v>
      </c>
      <c r="B95" s="3286"/>
      <c r="C95" s="3267"/>
      <c r="D95" s="3251"/>
      <c r="E95" s="851"/>
      <c r="F95" s="852"/>
      <c r="G95" s="852"/>
      <c r="H95" s="852"/>
      <c r="I95" s="852"/>
      <c r="J95" s="853"/>
      <c r="K95" s="853"/>
      <c r="L95" s="853"/>
      <c r="M95" s="853"/>
      <c r="N95" s="853"/>
      <c r="O95" s="853"/>
      <c r="P95" s="854"/>
      <c r="Q95" s="854"/>
      <c r="R95" s="853"/>
      <c r="S95" s="854"/>
      <c r="T95" s="853"/>
      <c r="U95" s="867"/>
      <c r="V95" s="853"/>
      <c r="W95" s="867"/>
      <c r="X95" s="855"/>
      <c r="Y95" s="853"/>
      <c r="Z95" s="780"/>
      <c r="AA95" s="780"/>
      <c r="AB95" s="780"/>
      <c r="AC95" s="856"/>
      <c r="AD95" s="856"/>
      <c r="AE95" s="857"/>
    </row>
    <row r="96" spans="1:31" ht="16.5">
      <c r="A96" s="767">
        <v>91</v>
      </c>
      <c r="B96" s="3286"/>
      <c r="C96" s="3267"/>
      <c r="D96" s="3251"/>
      <c r="E96" s="851"/>
      <c r="F96" s="852"/>
      <c r="G96" s="852"/>
      <c r="H96" s="852"/>
      <c r="I96" s="852"/>
      <c r="J96" s="853"/>
      <c r="K96" s="853"/>
      <c r="L96" s="853"/>
      <c r="M96" s="853"/>
      <c r="N96" s="853"/>
      <c r="O96" s="853"/>
      <c r="P96" s="854"/>
      <c r="Q96" s="854"/>
      <c r="R96" s="853"/>
      <c r="S96" s="854"/>
      <c r="T96" s="853"/>
      <c r="U96" s="867"/>
      <c r="V96" s="853"/>
      <c r="W96" s="867"/>
      <c r="X96" s="855"/>
      <c r="Y96" s="853"/>
      <c r="Z96" s="780"/>
      <c r="AA96" s="780"/>
      <c r="AB96" s="780"/>
      <c r="AC96" s="856"/>
      <c r="AD96" s="856"/>
      <c r="AE96" s="857"/>
    </row>
    <row r="97" spans="1:31" ht="16.5">
      <c r="A97" s="767">
        <v>92</v>
      </c>
      <c r="B97" s="3286"/>
      <c r="C97" s="3267"/>
      <c r="D97" s="754" t="s">
        <v>3246</v>
      </c>
      <c r="E97" s="860"/>
      <c r="F97" s="860"/>
      <c r="G97" s="860"/>
      <c r="H97" s="860"/>
      <c r="I97" s="860"/>
      <c r="J97" s="860"/>
      <c r="K97" s="860"/>
      <c r="L97" s="860"/>
      <c r="M97" s="853">
        <f>SUM(M87:M96)</f>
        <v>0</v>
      </c>
      <c r="N97" s="853">
        <f>SUM(N87:N96)</f>
        <v>0</v>
      </c>
      <c r="O97" s="853">
        <f>SUM(O87:O96)</f>
        <v>0</v>
      </c>
      <c r="P97" s="853">
        <f>SUM(P87:P96)</f>
        <v>0</v>
      </c>
      <c r="Q97" s="860"/>
      <c r="R97" s="853">
        <f>SUM(R87:R96)</f>
        <v>0</v>
      </c>
      <c r="S97" s="860"/>
      <c r="T97" s="853">
        <f>SUM(T87:T96)</f>
        <v>0</v>
      </c>
      <c r="U97" s="853">
        <f>SUM(U87:U96)</f>
        <v>0</v>
      </c>
      <c r="V97" s="853">
        <f>SUM(V87:V96)</f>
        <v>0</v>
      </c>
      <c r="W97" s="853">
        <f>SUM(W87:W96)</f>
        <v>0</v>
      </c>
      <c r="X97" s="860"/>
      <c r="Y97" s="860"/>
      <c r="Z97" s="780"/>
      <c r="AA97" s="780"/>
      <c r="AB97" s="780"/>
      <c r="AC97" s="860"/>
      <c r="AD97" s="860"/>
      <c r="AE97" s="900"/>
    </row>
    <row r="98" spans="1:31" ht="16.5" customHeight="1">
      <c r="A98" s="767">
        <v>93</v>
      </c>
      <c r="B98" s="3286"/>
      <c r="C98" s="3267"/>
      <c r="D98" s="3266" t="s">
        <v>3250</v>
      </c>
      <c r="E98" s="851"/>
      <c r="F98" s="852"/>
      <c r="G98" s="852"/>
      <c r="H98" s="852"/>
      <c r="I98" s="852"/>
      <c r="J98" s="853"/>
      <c r="K98" s="853"/>
      <c r="L98" s="853"/>
      <c r="M98" s="853"/>
      <c r="N98" s="853"/>
      <c r="O98" s="853"/>
      <c r="P98" s="854"/>
      <c r="Q98" s="854"/>
      <c r="R98" s="853"/>
      <c r="S98" s="854"/>
      <c r="T98" s="853"/>
      <c r="U98" s="867"/>
      <c r="V98" s="853"/>
      <c r="W98" s="867"/>
      <c r="X98" s="855"/>
      <c r="Y98" s="853"/>
      <c r="Z98" s="780"/>
      <c r="AA98" s="780"/>
      <c r="AB98" s="780"/>
      <c r="AC98" s="856"/>
      <c r="AD98" s="856"/>
      <c r="AE98" s="857"/>
    </row>
    <row r="99" spans="1:31" ht="16.5">
      <c r="A99" s="767">
        <v>94</v>
      </c>
      <c r="B99" s="3286"/>
      <c r="C99" s="3267"/>
      <c r="D99" s="3266"/>
      <c r="E99" s="851"/>
      <c r="F99" s="852"/>
      <c r="G99" s="852"/>
      <c r="H99" s="852"/>
      <c r="I99" s="852"/>
      <c r="J99" s="853"/>
      <c r="K99" s="853"/>
      <c r="L99" s="853"/>
      <c r="M99" s="853"/>
      <c r="N99" s="853"/>
      <c r="O99" s="853"/>
      <c r="P99" s="854"/>
      <c r="Q99" s="854"/>
      <c r="R99" s="853"/>
      <c r="S99" s="854"/>
      <c r="T99" s="853"/>
      <c r="U99" s="867"/>
      <c r="V99" s="853"/>
      <c r="W99" s="867"/>
      <c r="X99" s="855"/>
      <c r="Y99" s="853"/>
      <c r="Z99" s="780"/>
      <c r="AA99" s="780"/>
      <c r="AB99" s="780"/>
      <c r="AC99" s="856"/>
      <c r="AD99" s="856"/>
      <c r="AE99" s="857"/>
    </row>
    <row r="100" spans="1:31" ht="16.5">
      <c r="A100" s="767">
        <v>95</v>
      </c>
      <c r="B100" s="3286"/>
      <c r="C100" s="3267"/>
      <c r="D100" s="3266"/>
      <c r="E100" s="851"/>
      <c r="F100" s="852"/>
      <c r="G100" s="852"/>
      <c r="H100" s="852"/>
      <c r="I100" s="852"/>
      <c r="J100" s="853"/>
      <c r="K100" s="853"/>
      <c r="L100" s="853"/>
      <c r="M100" s="853"/>
      <c r="N100" s="853"/>
      <c r="O100" s="853"/>
      <c r="P100" s="854"/>
      <c r="Q100" s="854"/>
      <c r="R100" s="853"/>
      <c r="S100" s="854"/>
      <c r="T100" s="853"/>
      <c r="U100" s="867"/>
      <c r="V100" s="853"/>
      <c r="W100" s="867"/>
      <c r="X100" s="855"/>
      <c r="Y100" s="853"/>
      <c r="Z100" s="780"/>
      <c r="AA100" s="780"/>
      <c r="AB100" s="780"/>
      <c r="AC100" s="856"/>
      <c r="AD100" s="856"/>
      <c r="AE100" s="857"/>
    </row>
    <row r="101" spans="1:31" ht="16.5">
      <c r="A101" s="767">
        <v>96</v>
      </c>
      <c r="B101" s="3286"/>
      <c r="C101" s="3267"/>
      <c r="D101" s="3266"/>
      <c r="E101" s="851"/>
      <c r="F101" s="852"/>
      <c r="G101" s="852"/>
      <c r="H101" s="852"/>
      <c r="I101" s="852"/>
      <c r="J101" s="853"/>
      <c r="K101" s="853"/>
      <c r="L101" s="853"/>
      <c r="M101" s="853"/>
      <c r="N101" s="853"/>
      <c r="O101" s="853"/>
      <c r="P101" s="854"/>
      <c r="Q101" s="854"/>
      <c r="R101" s="853"/>
      <c r="S101" s="854"/>
      <c r="T101" s="853"/>
      <c r="U101" s="867"/>
      <c r="V101" s="853"/>
      <c r="W101" s="867"/>
      <c r="X101" s="855"/>
      <c r="Y101" s="853"/>
      <c r="Z101" s="780"/>
      <c r="AA101" s="780"/>
      <c r="AB101" s="780"/>
      <c r="AC101" s="856"/>
      <c r="AD101" s="856"/>
      <c r="AE101" s="857"/>
    </row>
    <row r="102" spans="1:31" ht="16.5">
      <c r="A102" s="767">
        <v>97</v>
      </c>
      <c r="B102" s="3286"/>
      <c r="C102" s="3267"/>
      <c r="D102" s="3266"/>
      <c r="E102" s="851"/>
      <c r="F102" s="852"/>
      <c r="G102" s="852"/>
      <c r="H102" s="852"/>
      <c r="I102" s="852"/>
      <c r="J102" s="853"/>
      <c r="K102" s="853"/>
      <c r="L102" s="853"/>
      <c r="M102" s="853"/>
      <c r="N102" s="853"/>
      <c r="O102" s="853"/>
      <c r="P102" s="854"/>
      <c r="Q102" s="854"/>
      <c r="R102" s="853"/>
      <c r="S102" s="854"/>
      <c r="T102" s="853"/>
      <c r="U102" s="867"/>
      <c r="V102" s="853"/>
      <c r="W102" s="867"/>
      <c r="X102" s="855"/>
      <c r="Y102" s="853"/>
      <c r="Z102" s="780"/>
      <c r="AA102" s="780"/>
      <c r="AB102" s="780"/>
      <c r="AC102" s="856"/>
      <c r="AD102" s="856"/>
      <c r="AE102" s="857"/>
    </row>
    <row r="103" spans="1:31" ht="16.5">
      <c r="A103" s="767">
        <v>98</v>
      </c>
      <c r="B103" s="3286"/>
      <c r="C103" s="3267"/>
      <c r="D103" s="3266"/>
      <c r="E103" s="851"/>
      <c r="F103" s="852"/>
      <c r="G103" s="852"/>
      <c r="H103" s="852"/>
      <c r="I103" s="852"/>
      <c r="J103" s="853"/>
      <c r="K103" s="853"/>
      <c r="L103" s="853"/>
      <c r="M103" s="853"/>
      <c r="N103" s="853"/>
      <c r="O103" s="853"/>
      <c r="P103" s="854"/>
      <c r="Q103" s="854"/>
      <c r="R103" s="853"/>
      <c r="S103" s="854"/>
      <c r="T103" s="853"/>
      <c r="U103" s="867"/>
      <c r="V103" s="853"/>
      <c r="W103" s="867"/>
      <c r="X103" s="855"/>
      <c r="Y103" s="853"/>
      <c r="Z103" s="780"/>
      <c r="AA103" s="780"/>
      <c r="AB103" s="780"/>
      <c r="AC103" s="856"/>
      <c r="AD103" s="856"/>
      <c r="AE103" s="857"/>
    </row>
    <row r="104" spans="1:31" ht="16.5">
      <c r="A104" s="767">
        <v>99</v>
      </c>
      <c r="B104" s="3286"/>
      <c r="C104" s="3267"/>
      <c r="D104" s="3266"/>
      <c r="E104" s="851"/>
      <c r="F104" s="852"/>
      <c r="G104" s="852"/>
      <c r="H104" s="852"/>
      <c r="I104" s="852"/>
      <c r="J104" s="853"/>
      <c r="K104" s="853"/>
      <c r="L104" s="853"/>
      <c r="M104" s="853"/>
      <c r="N104" s="853"/>
      <c r="O104" s="853"/>
      <c r="P104" s="854"/>
      <c r="Q104" s="853"/>
      <c r="R104" s="853"/>
      <c r="S104" s="853"/>
      <c r="T104" s="853"/>
      <c r="U104" s="854"/>
      <c r="V104" s="853"/>
      <c r="W104" s="854"/>
      <c r="X104" s="855"/>
      <c r="Y104" s="853"/>
      <c r="Z104" s="780"/>
      <c r="AA104" s="780"/>
      <c r="AB104" s="780"/>
      <c r="AC104" s="856"/>
      <c r="AD104" s="856"/>
      <c r="AE104" s="857"/>
    </row>
    <row r="105" spans="1:31" ht="16.5">
      <c r="A105" s="767">
        <v>100</v>
      </c>
      <c r="B105" s="3286"/>
      <c r="C105" s="3267"/>
      <c r="D105" s="3266"/>
      <c r="E105" s="851"/>
      <c r="F105" s="852"/>
      <c r="G105" s="852"/>
      <c r="H105" s="852"/>
      <c r="I105" s="852"/>
      <c r="J105" s="853"/>
      <c r="K105" s="853"/>
      <c r="L105" s="853"/>
      <c r="M105" s="853"/>
      <c r="N105" s="853"/>
      <c r="O105" s="853"/>
      <c r="P105" s="854"/>
      <c r="Q105" s="853"/>
      <c r="R105" s="853"/>
      <c r="S105" s="853"/>
      <c r="T105" s="853"/>
      <c r="U105" s="854"/>
      <c r="V105" s="853"/>
      <c r="W105" s="854"/>
      <c r="X105" s="855"/>
      <c r="Y105" s="853"/>
      <c r="Z105" s="780"/>
      <c r="AA105" s="780"/>
      <c r="AB105" s="780"/>
      <c r="AC105" s="856"/>
      <c r="AD105" s="856"/>
      <c r="AE105" s="857"/>
    </row>
    <row r="106" spans="1:31" ht="16.5">
      <c r="A106" s="767">
        <v>101</v>
      </c>
      <c r="B106" s="3286"/>
      <c r="C106" s="3267"/>
      <c r="D106" s="3266"/>
      <c r="E106" s="851"/>
      <c r="F106" s="852"/>
      <c r="G106" s="852"/>
      <c r="H106" s="852"/>
      <c r="I106" s="852"/>
      <c r="J106" s="853"/>
      <c r="K106" s="853"/>
      <c r="L106" s="853"/>
      <c r="M106" s="853"/>
      <c r="N106" s="853"/>
      <c r="O106" s="853"/>
      <c r="P106" s="854"/>
      <c r="Q106" s="853"/>
      <c r="R106" s="853"/>
      <c r="S106" s="853"/>
      <c r="T106" s="853"/>
      <c r="U106" s="854"/>
      <c r="V106" s="853"/>
      <c r="W106" s="854"/>
      <c r="X106" s="855"/>
      <c r="Y106" s="853"/>
      <c r="Z106" s="780"/>
      <c r="AA106" s="780"/>
      <c r="AB106" s="780"/>
      <c r="AC106" s="856"/>
      <c r="AD106" s="856"/>
      <c r="AE106" s="857"/>
    </row>
    <row r="107" spans="1:31" ht="16.5">
      <c r="A107" s="767">
        <v>102</v>
      </c>
      <c r="B107" s="3286"/>
      <c r="C107" s="3267"/>
      <c r="D107" s="3266"/>
      <c r="E107" s="851"/>
      <c r="F107" s="852"/>
      <c r="G107" s="852"/>
      <c r="H107" s="852"/>
      <c r="I107" s="852"/>
      <c r="J107" s="853"/>
      <c r="K107" s="853"/>
      <c r="L107" s="853"/>
      <c r="M107" s="853"/>
      <c r="N107" s="853"/>
      <c r="O107" s="853"/>
      <c r="P107" s="854"/>
      <c r="Q107" s="853"/>
      <c r="R107" s="853"/>
      <c r="S107" s="853"/>
      <c r="T107" s="853"/>
      <c r="U107" s="854"/>
      <c r="V107" s="853"/>
      <c r="W107" s="854"/>
      <c r="X107" s="855"/>
      <c r="Y107" s="853"/>
      <c r="Z107" s="780"/>
      <c r="AA107" s="780"/>
      <c r="AB107" s="780"/>
      <c r="AC107" s="856"/>
      <c r="AD107" s="856"/>
      <c r="AE107" s="857"/>
    </row>
    <row r="108" spans="1:31" ht="17.25" thickBot="1">
      <c r="A108" s="767">
        <v>103</v>
      </c>
      <c r="B108" s="3286"/>
      <c r="C108" s="3268"/>
      <c r="D108" s="783" t="s">
        <v>3246</v>
      </c>
      <c r="E108" s="864"/>
      <c r="F108" s="864"/>
      <c r="G108" s="864"/>
      <c r="H108" s="864"/>
      <c r="I108" s="864"/>
      <c r="J108" s="864"/>
      <c r="K108" s="864"/>
      <c r="L108" s="864"/>
      <c r="M108" s="865">
        <f>SUM(M98:M107)</f>
        <v>0</v>
      </c>
      <c r="N108" s="865">
        <f>SUM(N98:N107)</f>
        <v>0</v>
      </c>
      <c r="O108" s="865">
        <f>SUM(O98:O107)</f>
        <v>0</v>
      </c>
      <c r="P108" s="865">
        <f>SUM(P98:P107)</f>
        <v>0</v>
      </c>
      <c r="Q108" s="864"/>
      <c r="R108" s="865">
        <f>SUM(R98:R107)</f>
        <v>0</v>
      </c>
      <c r="S108" s="860"/>
      <c r="T108" s="865">
        <f>SUM(T98:T107)</f>
        <v>0</v>
      </c>
      <c r="U108" s="865">
        <f>SUM(U98:U107)</f>
        <v>0</v>
      </c>
      <c r="V108" s="865">
        <f>SUM(V98:V107)</f>
        <v>0</v>
      </c>
      <c r="W108" s="865">
        <f>SUM(W98:W107)</f>
        <v>0</v>
      </c>
      <c r="X108" s="864"/>
      <c r="Y108" s="864"/>
      <c r="Z108" s="786"/>
      <c r="AA108" s="786"/>
      <c r="AB108" s="786"/>
      <c r="AC108" s="864"/>
      <c r="AD108" s="864"/>
      <c r="AE108" s="901"/>
    </row>
    <row r="109" spans="1:31" ht="16.5" customHeight="1">
      <c r="A109" s="767">
        <v>104</v>
      </c>
      <c r="B109" s="3286"/>
      <c r="C109" s="3253" t="s">
        <v>3254</v>
      </c>
      <c r="D109" s="3264" t="s">
        <v>3255</v>
      </c>
      <c r="E109" s="844"/>
      <c r="F109" s="845"/>
      <c r="G109" s="845"/>
      <c r="H109" s="845"/>
      <c r="I109" s="845"/>
      <c r="J109" s="846"/>
      <c r="K109" s="846"/>
      <c r="L109" s="846"/>
      <c r="M109" s="846"/>
      <c r="N109" s="846"/>
      <c r="O109" s="846"/>
      <c r="P109" s="847"/>
      <c r="Q109" s="846"/>
      <c r="R109" s="846"/>
      <c r="S109" s="846"/>
      <c r="T109" s="868"/>
      <c r="U109" s="847"/>
      <c r="V109" s="868"/>
      <c r="W109" s="847"/>
      <c r="X109" s="848"/>
      <c r="Y109" s="846"/>
      <c r="Z109" s="806"/>
      <c r="AA109" s="806"/>
      <c r="AB109" s="807"/>
      <c r="AC109" s="849"/>
      <c r="AD109" s="849"/>
      <c r="AE109" s="866"/>
    </row>
    <row r="110" spans="1:31" ht="16.5">
      <c r="A110" s="767">
        <v>105</v>
      </c>
      <c r="B110" s="3286"/>
      <c r="C110" s="3254"/>
      <c r="D110" s="3266"/>
      <c r="E110" s="851"/>
      <c r="F110" s="852"/>
      <c r="G110" s="852"/>
      <c r="H110" s="852"/>
      <c r="I110" s="852"/>
      <c r="J110" s="853"/>
      <c r="K110" s="853"/>
      <c r="L110" s="853"/>
      <c r="M110" s="853"/>
      <c r="N110" s="853"/>
      <c r="O110" s="853"/>
      <c r="P110" s="854"/>
      <c r="Q110" s="853"/>
      <c r="R110" s="853"/>
      <c r="S110" s="853"/>
      <c r="T110" s="867"/>
      <c r="U110" s="854"/>
      <c r="V110" s="867"/>
      <c r="W110" s="854"/>
      <c r="X110" s="855"/>
      <c r="Y110" s="853"/>
      <c r="Z110" s="780"/>
      <c r="AA110" s="780"/>
      <c r="AB110" s="780"/>
      <c r="AC110" s="856"/>
      <c r="AD110" s="856"/>
      <c r="AE110" s="857"/>
    </row>
    <row r="111" spans="1:31" ht="16.5">
      <c r="A111" s="767">
        <v>106</v>
      </c>
      <c r="B111" s="3286"/>
      <c r="C111" s="3254"/>
      <c r="D111" s="3266"/>
      <c r="E111" s="851"/>
      <c r="F111" s="852"/>
      <c r="G111" s="852"/>
      <c r="H111" s="852"/>
      <c r="I111" s="852"/>
      <c r="J111" s="853"/>
      <c r="K111" s="853"/>
      <c r="L111" s="853"/>
      <c r="M111" s="853"/>
      <c r="N111" s="853"/>
      <c r="O111" s="853"/>
      <c r="P111" s="854"/>
      <c r="Q111" s="853"/>
      <c r="R111" s="853"/>
      <c r="S111" s="853"/>
      <c r="T111" s="867"/>
      <c r="U111" s="854"/>
      <c r="V111" s="867"/>
      <c r="W111" s="854"/>
      <c r="X111" s="855"/>
      <c r="Y111" s="853"/>
      <c r="Z111" s="780"/>
      <c r="AA111" s="780"/>
      <c r="AB111" s="780"/>
      <c r="AC111" s="856"/>
      <c r="AD111" s="856"/>
      <c r="AE111" s="857"/>
    </row>
    <row r="112" spans="1:31" ht="16.5">
      <c r="A112" s="767">
        <v>107</v>
      </c>
      <c r="B112" s="3286"/>
      <c r="C112" s="3254"/>
      <c r="D112" s="3266"/>
      <c r="E112" s="851"/>
      <c r="F112" s="852"/>
      <c r="G112" s="852"/>
      <c r="H112" s="852"/>
      <c r="I112" s="852"/>
      <c r="J112" s="853"/>
      <c r="K112" s="853"/>
      <c r="L112" s="853"/>
      <c r="M112" s="853"/>
      <c r="N112" s="853"/>
      <c r="O112" s="853"/>
      <c r="P112" s="854"/>
      <c r="Q112" s="853"/>
      <c r="R112" s="853"/>
      <c r="S112" s="853"/>
      <c r="T112" s="867"/>
      <c r="U112" s="854"/>
      <c r="V112" s="867"/>
      <c r="W112" s="854"/>
      <c r="X112" s="855"/>
      <c r="Y112" s="853"/>
      <c r="Z112" s="780"/>
      <c r="AA112" s="780"/>
      <c r="AB112" s="780"/>
      <c r="AC112" s="856"/>
      <c r="AD112" s="856"/>
      <c r="AE112" s="857"/>
    </row>
    <row r="113" spans="1:31" ht="16.5">
      <c r="A113" s="767">
        <v>108</v>
      </c>
      <c r="B113" s="3286"/>
      <c r="C113" s="3254"/>
      <c r="D113" s="3266"/>
      <c r="E113" s="851"/>
      <c r="F113" s="852"/>
      <c r="G113" s="852"/>
      <c r="H113" s="852"/>
      <c r="I113" s="852"/>
      <c r="J113" s="853"/>
      <c r="K113" s="853"/>
      <c r="L113" s="853"/>
      <c r="M113" s="853"/>
      <c r="N113" s="853"/>
      <c r="O113" s="853"/>
      <c r="P113" s="854"/>
      <c r="Q113" s="853"/>
      <c r="R113" s="853"/>
      <c r="S113" s="853"/>
      <c r="T113" s="867"/>
      <c r="U113" s="854"/>
      <c r="V113" s="867"/>
      <c r="W113" s="854"/>
      <c r="X113" s="855"/>
      <c r="Y113" s="853"/>
      <c r="Z113" s="780"/>
      <c r="AA113" s="780"/>
      <c r="AB113" s="780"/>
      <c r="AC113" s="856"/>
      <c r="AD113" s="856"/>
      <c r="AE113" s="857"/>
    </row>
    <row r="114" spans="1:31" ht="16.5">
      <c r="A114" s="767">
        <v>109</v>
      </c>
      <c r="B114" s="3286"/>
      <c r="C114" s="3254"/>
      <c r="D114" s="3266"/>
      <c r="E114" s="851"/>
      <c r="F114" s="852"/>
      <c r="G114" s="852"/>
      <c r="H114" s="852"/>
      <c r="I114" s="852"/>
      <c r="J114" s="853"/>
      <c r="K114" s="853"/>
      <c r="L114" s="853"/>
      <c r="M114" s="853"/>
      <c r="N114" s="853"/>
      <c r="O114" s="853"/>
      <c r="P114" s="854"/>
      <c r="Q114" s="853"/>
      <c r="R114" s="853"/>
      <c r="S114" s="853"/>
      <c r="T114" s="867"/>
      <c r="U114" s="854"/>
      <c r="V114" s="867"/>
      <c r="W114" s="854"/>
      <c r="X114" s="855"/>
      <c r="Y114" s="853"/>
      <c r="Z114" s="780"/>
      <c r="AA114" s="780"/>
      <c r="AB114" s="780"/>
      <c r="AC114" s="856"/>
      <c r="AD114" s="856"/>
      <c r="AE114" s="857"/>
    </row>
    <row r="115" spans="1:31" ht="16.5">
      <c r="A115" s="767">
        <v>110</v>
      </c>
      <c r="B115" s="3286"/>
      <c r="C115" s="3254"/>
      <c r="D115" s="754" t="s">
        <v>3246</v>
      </c>
      <c r="E115" s="860"/>
      <c r="F115" s="860"/>
      <c r="G115" s="860"/>
      <c r="H115" s="860"/>
      <c r="I115" s="860"/>
      <c r="J115" s="860"/>
      <c r="K115" s="860"/>
      <c r="L115" s="860"/>
      <c r="M115" s="853">
        <f>SUM(M109:M114)</f>
        <v>0</v>
      </c>
      <c r="N115" s="853">
        <f>SUM(N109:N114)</f>
        <v>0</v>
      </c>
      <c r="O115" s="853">
        <f>SUM(O109:O114)</f>
        <v>0</v>
      </c>
      <c r="P115" s="853">
        <f>SUM(P109:P114)</f>
        <v>0</v>
      </c>
      <c r="Q115" s="860"/>
      <c r="R115" s="853">
        <f>SUM(R109:R114)</f>
        <v>0</v>
      </c>
      <c r="S115" s="860"/>
      <c r="T115" s="853">
        <f>SUM(T109:T114)</f>
        <v>0</v>
      </c>
      <c r="U115" s="853">
        <f>SUM(U109:U114)</f>
        <v>0</v>
      </c>
      <c r="V115" s="853">
        <f>SUM(V109:V114)</f>
        <v>0</v>
      </c>
      <c r="W115" s="853">
        <f>SUM(W109:W114)</f>
        <v>0</v>
      </c>
      <c r="X115" s="860"/>
      <c r="Y115" s="860"/>
      <c r="Z115" s="780"/>
      <c r="AA115" s="780"/>
      <c r="AB115" s="780"/>
      <c r="AC115" s="860"/>
      <c r="AD115" s="860"/>
      <c r="AE115" s="900"/>
    </row>
    <row r="116" spans="1:31" ht="16.5" customHeight="1">
      <c r="A116" s="767">
        <v>111</v>
      </c>
      <c r="B116" s="3286"/>
      <c r="C116" s="3254"/>
      <c r="D116" s="3266" t="s">
        <v>3249</v>
      </c>
      <c r="E116" s="851"/>
      <c r="F116" s="852"/>
      <c r="G116" s="852"/>
      <c r="H116" s="852"/>
      <c r="I116" s="852"/>
      <c r="J116" s="853"/>
      <c r="K116" s="853"/>
      <c r="L116" s="853"/>
      <c r="M116" s="853"/>
      <c r="N116" s="853"/>
      <c r="O116" s="853"/>
      <c r="P116" s="854"/>
      <c r="Q116" s="853"/>
      <c r="R116" s="853"/>
      <c r="S116" s="853"/>
      <c r="T116" s="867"/>
      <c r="U116" s="854"/>
      <c r="V116" s="867"/>
      <c r="W116" s="854"/>
      <c r="X116" s="855"/>
      <c r="Y116" s="853"/>
      <c r="Z116" s="780"/>
      <c r="AA116" s="780"/>
      <c r="AB116" s="780"/>
      <c r="AC116" s="856"/>
      <c r="AD116" s="856"/>
      <c r="AE116" s="857"/>
    </row>
    <row r="117" spans="1:31" ht="16.5">
      <c r="A117" s="767">
        <v>112</v>
      </c>
      <c r="B117" s="3286"/>
      <c r="C117" s="3254"/>
      <c r="D117" s="3266"/>
      <c r="E117" s="851"/>
      <c r="F117" s="852"/>
      <c r="G117" s="852"/>
      <c r="H117" s="852"/>
      <c r="I117" s="852"/>
      <c r="J117" s="853"/>
      <c r="K117" s="853"/>
      <c r="L117" s="853"/>
      <c r="M117" s="853"/>
      <c r="N117" s="853"/>
      <c r="O117" s="853"/>
      <c r="P117" s="854"/>
      <c r="Q117" s="853"/>
      <c r="R117" s="853"/>
      <c r="S117" s="853"/>
      <c r="T117" s="867"/>
      <c r="U117" s="854"/>
      <c r="V117" s="867"/>
      <c r="W117" s="854"/>
      <c r="X117" s="855"/>
      <c r="Y117" s="853"/>
      <c r="Z117" s="780"/>
      <c r="AA117" s="780"/>
      <c r="AB117" s="780"/>
      <c r="AC117" s="856"/>
      <c r="AD117" s="856"/>
      <c r="AE117" s="857"/>
    </row>
    <row r="118" spans="1:31" ht="16.5">
      <c r="A118" s="767">
        <v>113</v>
      </c>
      <c r="B118" s="3286"/>
      <c r="C118" s="3254"/>
      <c r="D118" s="3266"/>
      <c r="E118" s="851"/>
      <c r="F118" s="852"/>
      <c r="G118" s="852"/>
      <c r="H118" s="852"/>
      <c r="I118" s="852"/>
      <c r="J118" s="853"/>
      <c r="K118" s="853"/>
      <c r="L118" s="853"/>
      <c r="M118" s="853"/>
      <c r="N118" s="853"/>
      <c r="O118" s="853"/>
      <c r="P118" s="854"/>
      <c r="Q118" s="853"/>
      <c r="R118" s="853"/>
      <c r="S118" s="853"/>
      <c r="T118" s="867"/>
      <c r="U118" s="854"/>
      <c r="V118" s="867"/>
      <c r="W118" s="854"/>
      <c r="X118" s="855"/>
      <c r="Y118" s="853"/>
      <c r="Z118" s="780"/>
      <c r="AA118" s="780"/>
      <c r="AB118" s="780"/>
      <c r="AC118" s="856"/>
      <c r="AD118" s="856"/>
      <c r="AE118" s="857"/>
    </row>
    <row r="119" spans="1:31" ht="16.5">
      <c r="A119" s="767">
        <v>114</v>
      </c>
      <c r="B119" s="3286"/>
      <c r="C119" s="3254"/>
      <c r="D119" s="3266"/>
      <c r="E119" s="851"/>
      <c r="F119" s="852"/>
      <c r="G119" s="852"/>
      <c r="H119" s="852"/>
      <c r="I119" s="852"/>
      <c r="J119" s="853"/>
      <c r="K119" s="853"/>
      <c r="L119" s="853"/>
      <c r="M119" s="853"/>
      <c r="N119" s="853"/>
      <c r="O119" s="853"/>
      <c r="P119" s="854"/>
      <c r="Q119" s="853"/>
      <c r="R119" s="853"/>
      <c r="S119" s="853"/>
      <c r="T119" s="867"/>
      <c r="U119" s="854"/>
      <c r="V119" s="867"/>
      <c r="W119" s="854"/>
      <c r="X119" s="855"/>
      <c r="Y119" s="853"/>
      <c r="Z119" s="780"/>
      <c r="AA119" s="780"/>
      <c r="AB119" s="780"/>
      <c r="AC119" s="856"/>
      <c r="AD119" s="856"/>
      <c r="AE119" s="857"/>
    </row>
    <row r="120" spans="1:31" ht="16.5" customHeight="1">
      <c r="A120" s="767">
        <v>115</v>
      </c>
      <c r="B120" s="3286"/>
      <c r="C120" s="3254"/>
      <c r="D120" s="3266"/>
      <c r="E120" s="851"/>
      <c r="F120" s="852"/>
      <c r="G120" s="852"/>
      <c r="H120" s="852"/>
      <c r="I120" s="852"/>
      <c r="J120" s="853"/>
      <c r="K120" s="853"/>
      <c r="L120" s="853"/>
      <c r="M120" s="853"/>
      <c r="N120" s="853"/>
      <c r="O120" s="853"/>
      <c r="P120" s="854"/>
      <c r="Q120" s="853"/>
      <c r="R120" s="853"/>
      <c r="S120" s="853"/>
      <c r="T120" s="867"/>
      <c r="U120" s="854"/>
      <c r="V120" s="867"/>
      <c r="W120" s="854"/>
      <c r="X120" s="855"/>
      <c r="Y120" s="853"/>
      <c r="Z120" s="780"/>
      <c r="AA120" s="780"/>
      <c r="AB120" s="780"/>
      <c r="AC120" s="856"/>
      <c r="AD120" s="856"/>
      <c r="AE120" s="857"/>
    </row>
    <row r="121" spans="1:31" ht="16.5" customHeight="1">
      <c r="A121" s="767">
        <v>116</v>
      </c>
      <c r="B121" s="3286"/>
      <c r="C121" s="3254"/>
      <c r="D121" s="3266"/>
      <c r="E121" s="851"/>
      <c r="F121" s="852"/>
      <c r="G121" s="852"/>
      <c r="H121" s="852"/>
      <c r="I121" s="852"/>
      <c r="J121" s="853"/>
      <c r="K121" s="853"/>
      <c r="L121" s="853"/>
      <c r="M121" s="853"/>
      <c r="N121" s="853"/>
      <c r="O121" s="853"/>
      <c r="P121" s="854"/>
      <c r="Q121" s="853"/>
      <c r="R121" s="853"/>
      <c r="S121" s="853"/>
      <c r="T121" s="867"/>
      <c r="U121" s="854"/>
      <c r="V121" s="867"/>
      <c r="W121" s="854"/>
      <c r="X121" s="855"/>
      <c r="Y121" s="853"/>
      <c r="Z121" s="780"/>
      <c r="AA121" s="780"/>
      <c r="AB121" s="780"/>
      <c r="AC121" s="856"/>
      <c r="AD121" s="856"/>
      <c r="AE121" s="857"/>
    </row>
    <row r="122" spans="1:31" ht="16.5">
      <c r="A122" s="767">
        <v>117</v>
      </c>
      <c r="B122" s="3286"/>
      <c r="C122" s="3254"/>
      <c r="D122" s="754" t="s">
        <v>3246</v>
      </c>
      <c r="E122" s="860"/>
      <c r="F122" s="860"/>
      <c r="G122" s="860"/>
      <c r="H122" s="860"/>
      <c r="I122" s="860"/>
      <c r="J122" s="860"/>
      <c r="K122" s="860"/>
      <c r="L122" s="860"/>
      <c r="M122" s="853">
        <f>SUM(M116:M121)</f>
        <v>0</v>
      </c>
      <c r="N122" s="853">
        <f>SUM(N116:N121)</f>
        <v>0</v>
      </c>
      <c r="O122" s="853">
        <f>SUM(O116:O121)</f>
        <v>0</v>
      </c>
      <c r="P122" s="853">
        <f>SUM(P116:P121)</f>
        <v>0</v>
      </c>
      <c r="Q122" s="860"/>
      <c r="R122" s="853">
        <f>SUM(R116:R121)</f>
        <v>0</v>
      </c>
      <c r="S122" s="860"/>
      <c r="T122" s="853">
        <f>SUM(T116:T121)</f>
        <v>0</v>
      </c>
      <c r="U122" s="853">
        <f>SUM(U116:U121)</f>
        <v>0</v>
      </c>
      <c r="V122" s="853">
        <f>SUM(V116:V121)</f>
        <v>0</v>
      </c>
      <c r="W122" s="853">
        <f>SUM(W116:W121)</f>
        <v>0</v>
      </c>
      <c r="X122" s="860"/>
      <c r="Y122" s="860"/>
      <c r="Z122" s="779"/>
      <c r="AA122" s="779"/>
      <c r="AB122" s="779"/>
      <c r="AC122" s="860"/>
      <c r="AD122" s="860"/>
      <c r="AE122" s="900"/>
    </row>
    <row r="123" spans="1:31" ht="16.5" customHeight="1">
      <c r="A123" s="767">
        <v>118</v>
      </c>
      <c r="B123" s="3286"/>
      <c r="C123" s="3254"/>
      <c r="D123" s="3266" t="s">
        <v>3250</v>
      </c>
      <c r="E123" s="851"/>
      <c r="F123" s="852"/>
      <c r="G123" s="852"/>
      <c r="H123" s="852"/>
      <c r="I123" s="852"/>
      <c r="J123" s="853"/>
      <c r="K123" s="853"/>
      <c r="L123" s="853"/>
      <c r="M123" s="853"/>
      <c r="N123" s="853"/>
      <c r="O123" s="853"/>
      <c r="P123" s="854"/>
      <c r="Q123" s="853"/>
      <c r="R123" s="853"/>
      <c r="S123" s="853"/>
      <c r="T123" s="867"/>
      <c r="U123" s="854"/>
      <c r="V123" s="867"/>
      <c r="W123" s="854"/>
      <c r="X123" s="855"/>
      <c r="Y123" s="853"/>
      <c r="Z123" s="780"/>
      <c r="AA123" s="780"/>
      <c r="AB123" s="780"/>
      <c r="AC123" s="856"/>
      <c r="AD123" s="856"/>
      <c r="AE123" s="857"/>
    </row>
    <row r="124" spans="1:31" ht="16.5">
      <c r="A124" s="767">
        <v>119</v>
      </c>
      <c r="B124" s="3286"/>
      <c r="C124" s="3254"/>
      <c r="D124" s="3266"/>
      <c r="E124" s="851"/>
      <c r="F124" s="852"/>
      <c r="G124" s="852"/>
      <c r="H124" s="852"/>
      <c r="I124" s="852"/>
      <c r="J124" s="853"/>
      <c r="K124" s="853"/>
      <c r="L124" s="853"/>
      <c r="M124" s="853"/>
      <c r="N124" s="853"/>
      <c r="O124" s="853"/>
      <c r="P124" s="854"/>
      <c r="Q124" s="853"/>
      <c r="R124" s="853"/>
      <c r="S124" s="853"/>
      <c r="T124" s="867"/>
      <c r="U124" s="854"/>
      <c r="V124" s="867"/>
      <c r="W124" s="854"/>
      <c r="X124" s="855"/>
      <c r="Y124" s="853"/>
      <c r="Z124" s="780"/>
      <c r="AA124" s="780"/>
      <c r="AB124" s="780"/>
      <c r="AC124" s="856"/>
      <c r="AD124" s="856"/>
      <c r="AE124" s="857"/>
    </row>
    <row r="125" spans="1:31" ht="16.5">
      <c r="A125" s="767">
        <v>120</v>
      </c>
      <c r="B125" s="3286"/>
      <c r="C125" s="3254"/>
      <c r="D125" s="3266"/>
      <c r="E125" s="851"/>
      <c r="F125" s="852"/>
      <c r="G125" s="852"/>
      <c r="H125" s="852"/>
      <c r="I125" s="852"/>
      <c r="J125" s="853"/>
      <c r="K125" s="853"/>
      <c r="L125" s="853"/>
      <c r="M125" s="853"/>
      <c r="N125" s="853"/>
      <c r="O125" s="853"/>
      <c r="P125" s="854"/>
      <c r="Q125" s="853"/>
      <c r="R125" s="853"/>
      <c r="S125" s="853"/>
      <c r="T125" s="867"/>
      <c r="U125" s="854"/>
      <c r="V125" s="867"/>
      <c r="W125" s="854"/>
      <c r="X125" s="855"/>
      <c r="Y125" s="853"/>
      <c r="Z125" s="780"/>
      <c r="AA125" s="780"/>
      <c r="AB125" s="780"/>
      <c r="AC125" s="856"/>
      <c r="AD125" s="856"/>
      <c r="AE125" s="857"/>
    </row>
    <row r="126" spans="1:31" ht="16.5">
      <c r="A126" s="767">
        <v>121</v>
      </c>
      <c r="B126" s="3286"/>
      <c r="C126" s="3254"/>
      <c r="D126" s="3266"/>
      <c r="E126" s="851"/>
      <c r="F126" s="852"/>
      <c r="G126" s="852"/>
      <c r="H126" s="852"/>
      <c r="I126" s="852"/>
      <c r="J126" s="853"/>
      <c r="K126" s="853"/>
      <c r="L126" s="853"/>
      <c r="M126" s="853"/>
      <c r="N126" s="853"/>
      <c r="O126" s="853"/>
      <c r="P126" s="854"/>
      <c r="Q126" s="853"/>
      <c r="R126" s="853"/>
      <c r="S126" s="853"/>
      <c r="T126" s="867"/>
      <c r="U126" s="854"/>
      <c r="V126" s="867"/>
      <c r="W126" s="854"/>
      <c r="X126" s="855"/>
      <c r="Y126" s="853"/>
      <c r="Z126" s="780"/>
      <c r="AA126" s="780"/>
      <c r="AB126" s="780"/>
      <c r="AC126" s="856"/>
      <c r="AD126" s="856"/>
      <c r="AE126" s="857"/>
    </row>
    <row r="127" spans="1:31" ht="16.5">
      <c r="A127" s="767">
        <v>122</v>
      </c>
      <c r="B127" s="3286"/>
      <c r="C127" s="3254"/>
      <c r="D127" s="3266"/>
      <c r="E127" s="851"/>
      <c r="F127" s="852"/>
      <c r="G127" s="852"/>
      <c r="H127" s="852"/>
      <c r="I127" s="852"/>
      <c r="J127" s="853"/>
      <c r="K127" s="853"/>
      <c r="L127" s="853"/>
      <c r="M127" s="853"/>
      <c r="N127" s="853"/>
      <c r="O127" s="853"/>
      <c r="P127" s="854"/>
      <c r="Q127" s="853"/>
      <c r="R127" s="853"/>
      <c r="S127" s="853"/>
      <c r="T127" s="867"/>
      <c r="U127" s="854"/>
      <c r="V127" s="867"/>
      <c r="W127" s="854"/>
      <c r="X127" s="855"/>
      <c r="Y127" s="853"/>
      <c r="Z127" s="780"/>
      <c r="AA127" s="780"/>
      <c r="AB127" s="780"/>
      <c r="AC127" s="856"/>
      <c r="AD127" s="856"/>
      <c r="AE127" s="857"/>
    </row>
    <row r="128" spans="1:31" ht="16.5">
      <c r="A128" s="767">
        <v>123</v>
      </c>
      <c r="B128" s="3286"/>
      <c r="C128" s="3254"/>
      <c r="D128" s="3266"/>
      <c r="E128" s="851"/>
      <c r="F128" s="852"/>
      <c r="G128" s="852"/>
      <c r="H128" s="852"/>
      <c r="I128" s="852"/>
      <c r="J128" s="853"/>
      <c r="K128" s="853"/>
      <c r="L128" s="853"/>
      <c r="M128" s="853"/>
      <c r="N128" s="853"/>
      <c r="O128" s="853"/>
      <c r="P128" s="854"/>
      <c r="Q128" s="853"/>
      <c r="R128" s="853"/>
      <c r="S128" s="853"/>
      <c r="T128" s="867"/>
      <c r="U128" s="854"/>
      <c r="V128" s="867"/>
      <c r="W128" s="854"/>
      <c r="X128" s="855"/>
      <c r="Y128" s="853"/>
      <c r="Z128" s="780"/>
      <c r="AA128" s="780"/>
      <c r="AB128" s="780"/>
      <c r="AC128" s="856"/>
      <c r="AD128" s="856"/>
      <c r="AE128" s="857"/>
    </row>
    <row r="129" spans="1:31" ht="17.25" thickBot="1">
      <c r="A129" s="792">
        <v>124</v>
      </c>
      <c r="B129" s="3287"/>
      <c r="C129" s="3269"/>
      <c r="D129" s="776" t="s">
        <v>3246</v>
      </c>
      <c r="E129" s="915"/>
      <c r="F129" s="916"/>
      <c r="G129" s="916"/>
      <c r="H129" s="916"/>
      <c r="I129" s="916"/>
      <c r="J129" s="917"/>
      <c r="K129" s="917"/>
      <c r="L129" s="917"/>
      <c r="M129" s="918">
        <f>SUM(M123:M128)</f>
        <v>0</v>
      </c>
      <c r="N129" s="918">
        <f>SUM(N123:N128)</f>
        <v>0</v>
      </c>
      <c r="O129" s="918">
        <f>SUM(O123:O128)</f>
        <v>0</v>
      </c>
      <c r="P129" s="918">
        <f>SUM(P123:P128)</f>
        <v>0</v>
      </c>
      <c r="Q129" s="917"/>
      <c r="R129" s="918">
        <f>SUM(R123:R128)</f>
        <v>0</v>
      </c>
      <c r="S129" s="917"/>
      <c r="T129" s="918">
        <f>SUM(T123:T128)</f>
        <v>0</v>
      </c>
      <c r="U129" s="918">
        <f>SUM(U123:U128)</f>
        <v>0</v>
      </c>
      <c r="V129" s="918">
        <f>SUM(V123:V128)</f>
        <v>0</v>
      </c>
      <c r="W129" s="918">
        <f>SUM(W123:W128)</f>
        <v>0</v>
      </c>
      <c r="X129" s="917"/>
      <c r="Y129" s="917"/>
      <c r="Z129" s="779"/>
      <c r="AA129" s="779"/>
      <c r="AB129" s="779"/>
      <c r="AC129" s="917"/>
      <c r="AD129" s="917"/>
      <c r="AE129" s="914"/>
    </row>
    <row r="130" spans="1:31" ht="17.25" thickBot="1">
      <c r="A130" s="919">
        <v>125</v>
      </c>
      <c r="B130" s="3290" t="s">
        <v>3256</v>
      </c>
      <c r="C130" s="3291"/>
      <c r="D130" s="920"/>
      <c r="E130" s="921"/>
      <c r="F130" s="922"/>
      <c r="G130" s="922"/>
      <c r="H130" s="922"/>
      <c r="I130" s="922"/>
      <c r="J130" s="923"/>
      <c r="K130" s="923"/>
      <c r="L130" s="923"/>
      <c r="M130" s="924">
        <f>M129+M122+M115+M108+M97+M86+M75+M64+M53+M42+M31+M18</f>
        <v>0</v>
      </c>
      <c r="N130" s="924">
        <f t="shared" ref="N130:V130" si="0">N129+N122+N115+N108+N97+N86+N75+N64+N53+N42+N31+N18</f>
        <v>0</v>
      </c>
      <c r="O130" s="924">
        <f t="shared" si="0"/>
        <v>0</v>
      </c>
      <c r="P130" s="924">
        <f t="shared" si="0"/>
        <v>0</v>
      </c>
      <c r="Q130" s="923"/>
      <c r="R130" s="924">
        <f t="shared" si="0"/>
        <v>0</v>
      </c>
      <c r="S130" s="923"/>
      <c r="T130" s="924">
        <f>T129+T122+T115+T108+T97+T86+T75+T64+T53+T42+T31+T18</f>
        <v>0</v>
      </c>
      <c r="U130" s="924">
        <f t="shared" si="0"/>
        <v>0</v>
      </c>
      <c r="V130" s="924">
        <f t="shared" si="0"/>
        <v>0</v>
      </c>
      <c r="W130" s="924">
        <f>W129+W122+W115+W108+W97+W86+W75+W64+W53+W42+W31+W18</f>
        <v>0</v>
      </c>
      <c r="X130" s="925"/>
      <c r="Y130" s="923"/>
      <c r="Z130" s="803"/>
      <c r="AA130" s="803"/>
      <c r="AB130" s="803"/>
      <c r="AC130" s="926"/>
      <c r="AD130" s="926"/>
      <c r="AE130" s="927"/>
    </row>
    <row r="131" spans="1:31" ht="16.5" customHeight="1">
      <c r="A131" s="928">
        <v>126</v>
      </c>
      <c r="B131" s="3317" t="s">
        <v>3285</v>
      </c>
      <c r="C131" s="3253" t="s">
        <v>3258</v>
      </c>
      <c r="D131" s="3297" t="s">
        <v>3259</v>
      </c>
      <c r="E131" s="844"/>
      <c r="F131" s="845"/>
      <c r="G131" s="845"/>
      <c r="H131" s="845"/>
      <c r="I131" s="845"/>
      <c r="J131" s="846"/>
      <c r="K131" s="846"/>
      <c r="L131" s="846"/>
      <c r="M131" s="846"/>
      <c r="N131" s="846"/>
      <c r="O131" s="846"/>
      <c r="P131" s="847"/>
      <c r="Q131" s="846"/>
      <c r="R131" s="846"/>
      <c r="S131" s="846"/>
      <c r="T131" s="849"/>
      <c r="U131" s="849"/>
      <c r="V131" s="849"/>
      <c r="W131" s="849"/>
      <c r="X131" s="880"/>
      <c r="Y131" s="881"/>
      <c r="Z131" s="806"/>
      <c r="AA131" s="806"/>
      <c r="AB131" s="807"/>
      <c r="AC131" s="849"/>
      <c r="AD131" s="849"/>
      <c r="AE131" s="850"/>
    </row>
    <row r="132" spans="1:31" ht="16.5" customHeight="1">
      <c r="A132" s="767">
        <v>127</v>
      </c>
      <c r="B132" s="3318"/>
      <c r="C132" s="3254"/>
      <c r="D132" s="3266"/>
      <c r="E132" s="851"/>
      <c r="F132" s="852"/>
      <c r="G132" s="852"/>
      <c r="H132" s="852"/>
      <c r="I132" s="852"/>
      <c r="J132" s="853"/>
      <c r="K132" s="853"/>
      <c r="L132" s="853"/>
      <c r="M132" s="853"/>
      <c r="N132" s="853"/>
      <c r="O132" s="853"/>
      <c r="P132" s="854"/>
      <c r="Q132" s="853"/>
      <c r="R132" s="853"/>
      <c r="S132" s="853"/>
      <c r="T132" s="856"/>
      <c r="U132" s="856"/>
      <c r="V132" s="856"/>
      <c r="W132" s="856"/>
      <c r="X132" s="860"/>
      <c r="Y132" s="883"/>
      <c r="Z132" s="779"/>
      <c r="AA132" s="779"/>
      <c r="AB132" s="780"/>
      <c r="AC132" s="856"/>
      <c r="AD132" s="856"/>
      <c r="AE132" s="857"/>
    </row>
    <row r="133" spans="1:31" ht="16.5" customHeight="1">
      <c r="A133" s="767">
        <v>128</v>
      </c>
      <c r="B133" s="3318"/>
      <c r="C133" s="3254"/>
      <c r="D133" s="3266"/>
      <c r="E133" s="851"/>
      <c r="F133" s="852"/>
      <c r="G133" s="852"/>
      <c r="H133" s="852"/>
      <c r="I133" s="852"/>
      <c r="J133" s="853"/>
      <c r="K133" s="853"/>
      <c r="L133" s="853"/>
      <c r="M133" s="853"/>
      <c r="N133" s="853"/>
      <c r="O133" s="853"/>
      <c r="P133" s="854"/>
      <c r="Q133" s="853"/>
      <c r="R133" s="853"/>
      <c r="S133" s="853"/>
      <c r="T133" s="856"/>
      <c r="U133" s="856"/>
      <c r="V133" s="856"/>
      <c r="W133" s="856"/>
      <c r="X133" s="860"/>
      <c r="Y133" s="883"/>
      <c r="Z133" s="779"/>
      <c r="AA133" s="779"/>
      <c r="AB133" s="780"/>
      <c r="AC133" s="856"/>
      <c r="AD133" s="856"/>
      <c r="AE133" s="857"/>
    </row>
    <row r="134" spans="1:31" ht="16.5" customHeight="1">
      <c r="A134" s="767">
        <v>129</v>
      </c>
      <c r="B134" s="3318"/>
      <c r="C134" s="3254"/>
      <c r="D134" s="3266"/>
      <c r="E134" s="851"/>
      <c r="F134" s="852"/>
      <c r="G134" s="852"/>
      <c r="H134" s="852"/>
      <c r="I134" s="852"/>
      <c r="J134" s="853"/>
      <c r="K134" s="853"/>
      <c r="L134" s="853"/>
      <c r="M134" s="853"/>
      <c r="N134" s="853"/>
      <c r="O134" s="853"/>
      <c r="P134" s="854"/>
      <c r="Q134" s="853"/>
      <c r="R134" s="853"/>
      <c r="S134" s="853"/>
      <c r="T134" s="856"/>
      <c r="U134" s="856"/>
      <c r="V134" s="856"/>
      <c r="W134" s="856"/>
      <c r="X134" s="860"/>
      <c r="Y134" s="883"/>
      <c r="Z134" s="779"/>
      <c r="AA134" s="779"/>
      <c r="AB134" s="780"/>
      <c r="AC134" s="856"/>
      <c r="AD134" s="856"/>
      <c r="AE134" s="857"/>
    </row>
    <row r="135" spans="1:31" ht="16.5" customHeight="1">
      <c r="A135" s="767">
        <v>130</v>
      </c>
      <c r="B135" s="3318"/>
      <c r="C135" s="3254"/>
      <c r="D135" s="3266"/>
      <c r="E135" s="851"/>
      <c r="F135" s="852"/>
      <c r="G135" s="852"/>
      <c r="H135" s="852"/>
      <c r="I135" s="852"/>
      <c r="J135" s="853"/>
      <c r="K135" s="853"/>
      <c r="L135" s="853"/>
      <c r="M135" s="853"/>
      <c r="N135" s="853"/>
      <c r="O135" s="853"/>
      <c r="P135" s="854"/>
      <c r="Q135" s="853"/>
      <c r="R135" s="853"/>
      <c r="S135" s="853"/>
      <c r="T135" s="856"/>
      <c r="U135" s="856"/>
      <c r="V135" s="856"/>
      <c r="W135" s="856"/>
      <c r="X135" s="860"/>
      <c r="Y135" s="883"/>
      <c r="Z135" s="779"/>
      <c r="AA135" s="779"/>
      <c r="AB135" s="780"/>
      <c r="AC135" s="856"/>
      <c r="AD135" s="856"/>
      <c r="AE135" s="857"/>
    </row>
    <row r="136" spans="1:31" ht="16.5" customHeight="1">
      <c r="A136" s="767">
        <v>131</v>
      </c>
      <c r="B136" s="3318"/>
      <c r="C136" s="3254"/>
      <c r="D136" s="3266"/>
      <c r="E136" s="851"/>
      <c r="F136" s="852"/>
      <c r="G136" s="852"/>
      <c r="H136" s="852"/>
      <c r="I136" s="852"/>
      <c r="J136" s="853"/>
      <c r="K136" s="853"/>
      <c r="L136" s="853"/>
      <c r="M136" s="853"/>
      <c r="N136" s="853"/>
      <c r="O136" s="853"/>
      <c r="P136" s="854"/>
      <c r="Q136" s="853"/>
      <c r="R136" s="853"/>
      <c r="S136" s="853"/>
      <c r="T136" s="856"/>
      <c r="U136" s="856"/>
      <c r="V136" s="856"/>
      <c r="W136" s="856"/>
      <c r="X136" s="860"/>
      <c r="Y136" s="883"/>
      <c r="Z136" s="779"/>
      <c r="AA136" s="779"/>
      <c r="AB136" s="780"/>
      <c r="AC136" s="856"/>
      <c r="AD136" s="856"/>
      <c r="AE136" s="857"/>
    </row>
    <row r="137" spans="1:31" ht="16.5" customHeight="1">
      <c r="A137" s="767">
        <v>132</v>
      </c>
      <c r="B137" s="3318"/>
      <c r="C137" s="3254"/>
      <c r="D137" s="808" t="s">
        <v>3246</v>
      </c>
      <c r="E137" s="860"/>
      <c r="F137" s="860"/>
      <c r="G137" s="860"/>
      <c r="H137" s="860"/>
      <c r="I137" s="860"/>
      <c r="J137" s="860"/>
      <c r="K137" s="860"/>
      <c r="L137" s="860"/>
      <c r="M137" s="853">
        <f>SUM(M131:M136)</f>
        <v>0</v>
      </c>
      <c r="N137" s="853">
        <f>SUM(N131:N136)</f>
        <v>0</v>
      </c>
      <c r="O137" s="853">
        <f>SUM(O131:O136)</f>
        <v>0</v>
      </c>
      <c r="P137" s="853">
        <f>SUM(P131:P136)</f>
        <v>0</v>
      </c>
      <c r="Q137" s="860"/>
      <c r="R137" s="853">
        <f>SUM(R131:R136)</f>
        <v>0</v>
      </c>
      <c r="S137" s="860"/>
      <c r="T137" s="853">
        <f>SUM(T131:T136)</f>
        <v>0</v>
      </c>
      <c r="U137" s="853">
        <f>SUM(U131:U136)</f>
        <v>0</v>
      </c>
      <c r="V137" s="853">
        <f>SUM(V131:V136)</f>
        <v>0</v>
      </c>
      <c r="W137" s="853">
        <f>SUM(W131:W136)</f>
        <v>0</v>
      </c>
      <c r="X137" s="860"/>
      <c r="Y137" s="883"/>
      <c r="Z137" s="779"/>
      <c r="AA137" s="779"/>
      <c r="AB137" s="780"/>
      <c r="AC137" s="883"/>
      <c r="AD137" s="883"/>
      <c r="AE137" s="929"/>
    </row>
    <row r="138" spans="1:31" ht="16.5" customHeight="1">
      <c r="A138" s="767">
        <v>133</v>
      </c>
      <c r="B138" s="3318"/>
      <c r="C138" s="3254"/>
      <c r="D138" s="3266" t="s">
        <v>3260</v>
      </c>
      <c r="E138" s="851"/>
      <c r="F138" s="852"/>
      <c r="G138" s="852"/>
      <c r="H138" s="852"/>
      <c r="I138" s="852"/>
      <c r="J138" s="853"/>
      <c r="K138" s="853"/>
      <c r="L138" s="853"/>
      <c r="M138" s="853"/>
      <c r="N138" s="853"/>
      <c r="O138" s="853"/>
      <c r="P138" s="854"/>
      <c r="Q138" s="853"/>
      <c r="R138" s="853"/>
      <c r="S138" s="853"/>
      <c r="T138" s="856"/>
      <c r="U138" s="856"/>
      <c r="V138" s="856"/>
      <c r="W138" s="856"/>
      <c r="X138" s="860"/>
      <c r="Y138" s="883"/>
      <c r="Z138" s="779"/>
      <c r="AA138" s="779"/>
      <c r="AB138" s="780"/>
      <c r="AC138" s="856"/>
      <c r="AD138" s="856"/>
      <c r="AE138" s="857"/>
    </row>
    <row r="139" spans="1:31" ht="16.5" customHeight="1">
      <c r="A139" s="767">
        <v>134</v>
      </c>
      <c r="B139" s="3318"/>
      <c r="C139" s="3254"/>
      <c r="D139" s="3266"/>
      <c r="E139" s="851"/>
      <c r="F139" s="852"/>
      <c r="G139" s="852"/>
      <c r="H139" s="852"/>
      <c r="I139" s="852"/>
      <c r="J139" s="853"/>
      <c r="K139" s="853"/>
      <c r="L139" s="853"/>
      <c r="M139" s="853"/>
      <c r="N139" s="853"/>
      <c r="O139" s="853"/>
      <c r="P139" s="854"/>
      <c r="Q139" s="853"/>
      <c r="R139" s="853"/>
      <c r="S139" s="853"/>
      <c r="T139" s="856"/>
      <c r="U139" s="856"/>
      <c r="V139" s="856"/>
      <c r="W139" s="856"/>
      <c r="X139" s="860"/>
      <c r="Y139" s="883"/>
      <c r="Z139" s="779"/>
      <c r="AA139" s="779"/>
      <c r="AB139" s="780"/>
      <c r="AC139" s="856"/>
      <c r="AD139" s="856"/>
      <c r="AE139" s="857"/>
    </row>
    <row r="140" spans="1:31" ht="16.5" customHeight="1">
      <c r="A140" s="767">
        <v>135</v>
      </c>
      <c r="B140" s="3318"/>
      <c r="C140" s="3254"/>
      <c r="D140" s="3266"/>
      <c r="E140" s="851"/>
      <c r="F140" s="852"/>
      <c r="G140" s="852"/>
      <c r="H140" s="852"/>
      <c r="I140" s="852"/>
      <c r="J140" s="853"/>
      <c r="K140" s="853"/>
      <c r="L140" s="853"/>
      <c r="M140" s="853"/>
      <c r="N140" s="853"/>
      <c r="O140" s="853"/>
      <c r="P140" s="854"/>
      <c r="Q140" s="853"/>
      <c r="R140" s="853"/>
      <c r="S140" s="853"/>
      <c r="T140" s="856"/>
      <c r="U140" s="856"/>
      <c r="V140" s="856"/>
      <c r="W140" s="856"/>
      <c r="X140" s="860"/>
      <c r="Y140" s="883"/>
      <c r="Z140" s="779"/>
      <c r="AA140" s="779"/>
      <c r="AB140" s="780"/>
      <c r="AC140" s="856"/>
      <c r="AD140" s="856"/>
      <c r="AE140" s="857"/>
    </row>
    <row r="141" spans="1:31" ht="16.5" customHeight="1">
      <c r="A141" s="767">
        <v>136</v>
      </c>
      <c r="B141" s="3318"/>
      <c r="C141" s="3254"/>
      <c r="D141" s="3266"/>
      <c r="E141" s="851"/>
      <c r="F141" s="852"/>
      <c r="G141" s="852"/>
      <c r="H141" s="852"/>
      <c r="I141" s="852"/>
      <c r="J141" s="853"/>
      <c r="K141" s="853"/>
      <c r="L141" s="853"/>
      <c r="M141" s="853"/>
      <c r="N141" s="853"/>
      <c r="O141" s="853"/>
      <c r="P141" s="854"/>
      <c r="Q141" s="853"/>
      <c r="R141" s="853"/>
      <c r="S141" s="853"/>
      <c r="T141" s="856"/>
      <c r="U141" s="856"/>
      <c r="V141" s="856"/>
      <c r="W141" s="856"/>
      <c r="X141" s="860"/>
      <c r="Y141" s="883"/>
      <c r="Z141" s="779"/>
      <c r="AA141" s="779"/>
      <c r="AB141" s="780"/>
      <c r="AC141" s="856"/>
      <c r="AD141" s="856"/>
      <c r="AE141" s="857"/>
    </row>
    <row r="142" spans="1:31" ht="16.5">
      <c r="A142" s="767">
        <v>137</v>
      </c>
      <c r="B142" s="3318"/>
      <c r="C142" s="3254"/>
      <c r="D142" s="3266"/>
      <c r="E142" s="851"/>
      <c r="F142" s="852"/>
      <c r="G142" s="852"/>
      <c r="H142" s="852"/>
      <c r="I142" s="852"/>
      <c r="J142" s="853"/>
      <c r="K142" s="853"/>
      <c r="L142" s="853"/>
      <c r="M142" s="853"/>
      <c r="N142" s="853"/>
      <c r="O142" s="853"/>
      <c r="P142" s="854"/>
      <c r="Q142" s="853"/>
      <c r="R142" s="853"/>
      <c r="S142" s="853"/>
      <c r="T142" s="856"/>
      <c r="U142" s="856"/>
      <c r="V142" s="856"/>
      <c r="W142" s="856"/>
      <c r="X142" s="860"/>
      <c r="Y142" s="883"/>
      <c r="Z142" s="779"/>
      <c r="AA142" s="779"/>
      <c r="AB142" s="780"/>
      <c r="AC142" s="856"/>
      <c r="AD142" s="856"/>
      <c r="AE142" s="857"/>
    </row>
    <row r="143" spans="1:31" ht="16.5">
      <c r="A143" s="767">
        <v>138</v>
      </c>
      <c r="B143" s="3318"/>
      <c r="C143" s="3254"/>
      <c r="D143" s="3266"/>
      <c r="E143" s="851"/>
      <c r="F143" s="852"/>
      <c r="G143" s="852"/>
      <c r="H143" s="852"/>
      <c r="I143" s="852"/>
      <c r="J143" s="853"/>
      <c r="K143" s="853"/>
      <c r="L143" s="853"/>
      <c r="M143" s="853"/>
      <c r="N143" s="853"/>
      <c r="O143" s="853"/>
      <c r="P143" s="854"/>
      <c r="Q143" s="853"/>
      <c r="R143" s="853"/>
      <c r="S143" s="853"/>
      <c r="T143" s="856"/>
      <c r="U143" s="856"/>
      <c r="V143" s="856"/>
      <c r="W143" s="856"/>
      <c r="X143" s="860"/>
      <c r="Y143" s="883"/>
      <c r="Z143" s="779"/>
      <c r="AA143" s="779"/>
      <c r="AB143" s="780"/>
      <c r="AC143" s="856"/>
      <c r="AD143" s="856"/>
      <c r="AE143" s="857"/>
    </row>
    <row r="144" spans="1:31" ht="17.25" thickBot="1">
      <c r="A144" s="767">
        <v>139</v>
      </c>
      <c r="B144" s="3318"/>
      <c r="C144" s="3255"/>
      <c r="D144" s="884" t="s">
        <v>3246</v>
      </c>
      <c r="E144" s="864"/>
      <c r="F144" s="864"/>
      <c r="G144" s="864"/>
      <c r="H144" s="864"/>
      <c r="I144" s="864"/>
      <c r="J144" s="864"/>
      <c r="K144" s="864"/>
      <c r="L144" s="864"/>
      <c r="M144" s="865">
        <f>SUM(M138:M143)</f>
        <v>0</v>
      </c>
      <c r="N144" s="865">
        <f>SUM(N138:N143)</f>
        <v>0</v>
      </c>
      <c r="O144" s="865">
        <f>SUM(O138:O143)</f>
        <v>0</v>
      </c>
      <c r="P144" s="865">
        <f>SUM(P138:P143)</f>
        <v>0</v>
      </c>
      <c r="Q144" s="864"/>
      <c r="R144" s="865">
        <f>SUM(R138:R143)</f>
        <v>0</v>
      </c>
      <c r="S144" s="860"/>
      <c r="T144" s="865">
        <f>SUM(T138:T143)</f>
        <v>0</v>
      </c>
      <c r="U144" s="865">
        <f>SUM(U138:U143)</f>
        <v>0</v>
      </c>
      <c r="V144" s="865">
        <f>SUM(V138:V143)</f>
        <v>0</v>
      </c>
      <c r="W144" s="865">
        <f>SUM(W138:W143)</f>
        <v>0</v>
      </c>
      <c r="X144" s="864"/>
      <c r="Y144" s="885"/>
      <c r="Z144" s="786"/>
      <c r="AA144" s="786"/>
      <c r="AB144" s="811"/>
      <c r="AC144" s="885"/>
      <c r="AD144" s="885"/>
      <c r="AE144" s="930"/>
    </row>
    <row r="145" spans="1:31" ht="16.5" customHeight="1">
      <c r="A145" s="767">
        <v>140</v>
      </c>
      <c r="B145" s="3318"/>
      <c r="C145" s="3259" t="s">
        <v>3251</v>
      </c>
      <c r="D145" s="3264" t="s">
        <v>3261</v>
      </c>
      <c r="E145" s="844"/>
      <c r="F145" s="845"/>
      <c r="G145" s="845"/>
      <c r="H145" s="845"/>
      <c r="I145" s="845"/>
      <c r="J145" s="846"/>
      <c r="K145" s="846"/>
      <c r="L145" s="846"/>
      <c r="M145" s="846"/>
      <c r="N145" s="846"/>
      <c r="O145" s="846"/>
      <c r="P145" s="847"/>
      <c r="Q145" s="846"/>
      <c r="R145" s="846"/>
      <c r="S145" s="846"/>
      <c r="T145" s="849"/>
      <c r="U145" s="849"/>
      <c r="V145" s="849"/>
      <c r="W145" s="849"/>
      <c r="X145" s="886"/>
      <c r="Y145" s="881"/>
      <c r="Z145" s="812"/>
      <c r="AA145" s="812"/>
      <c r="AB145" s="807"/>
      <c r="AC145" s="849"/>
      <c r="AD145" s="849"/>
      <c r="AE145" s="866"/>
    </row>
    <row r="146" spans="1:31" ht="16.5">
      <c r="A146" s="767">
        <v>141</v>
      </c>
      <c r="B146" s="3318"/>
      <c r="C146" s="3260"/>
      <c r="D146" s="3265"/>
      <c r="E146" s="851"/>
      <c r="F146" s="852"/>
      <c r="G146" s="852"/>
      <c r="H146" s="852"/>
      <c r="I146" s="852"/>
      <c r="J146" s="853"/>
      <c r="K146" s="853"/>
      <c r="L146" s="853"/>
      <c r="M146" s="853"/>
      <c r="N146" s="853"/>
      <c r="O146" s="853"/>
      <c r="P146" s="854"/>
      <c r="Q146" s="854"/>
      <c r="R146" s="853"/>
      <c r="S146" s="854"/>
      <c r="T146" s="856"/>
      <c r="U146" s="856"/>
      <c r="V146" s="856"/>
      <c r="W146" s="856"/>
      <c r="X146" s="860"/>
      <c r="Y146" s="887"/>
      <c r="Z146" s="779"/>
      <c r="AA146" s="779"/>
      <c r="AB146" s="813"/>
      <c r="AC146" s="856"/>
      <c r="AD146" s="856"/>
      <c r="AE146" s="857"/>
    </row>
    <row r="147" spans="1:31" ht="16.5">
      <c r="A147" s="767">
        <v>142</v>
      </c>
      <c r="B147" s="3318"/>
      <c r="C147" s="3260"/>
      <c r="D147" s="3265"/>
      <c r="E147" s="851"/>
      <c r="F147" s="852"/>
      <c r="G147" s="852"/>
      <c r="H147" s="852"/>
      <c r="I147" s="852"/>
      <c r="J147" s="853"/>
      <c r="K147" s="853"/>
      <c r="L147" s="853"/>
      <c r="M147" s="853"/>
      <c r="N147" s="853"/>
      <c r="O147" s="853"/>
      <c r="P147" s="854"/>
      <c r="Q147" s="854"/>
      <c r="R147" s="853"/>
      <c r="S147" s="854"/>
      <c r="T147" s="856"/>
      <c r="U147" s="856"/>
      <c r="V147" s="856"/>
      <c r="W147" s="856"/>
      <c r="X147" s="860"/>
      <c r="Y147" s="887"/>
      <c r="Z147" s="779"/>
      <c r="AA147" s="779"/>
      <c r="AB147" s="813"/>
      <c r="AC147" s="856"/>
      <c r="AD147" s="856"/>
      <c r="AE147" s="857"/>
    </row>
    <row r="148" spans="1:31" ht="16.5">
      <c r="A148" s="767">
        <v>143</v>
      </c>
      <c r="B148" s="3318"/>
      <c r="C148" s="3260"/>
      <c r="D148" s="3265"/>
      <c r="E148" s="851"/>
      <c r="F148" s="852"/>
      <c r="G148" s="852"/>
      <c r="H148" s="852"/>
      <c r="I148" s="852"/>
      <c r="J148" s="853"/>
      <c r="K148" s="853"/>
      <c r="L148" s="853"/>
      <c r="M148" s="853"/>
      <c r="N148" s="853"/>
      <c r="O148" s="853"/>
      <c r="P148" s="854"/>
      <c r="Q148" s="854"/>
      <c r="R148" s="853"/>
      <c r="S148" s="854"/>
      <c r="T148" s="856"/>
      <c r="U148" s="856"/>
      <c r="V148" s="856"/>
      <c r="W148" s="856"/>
      <c r="X148" s="860"/>
      <c r="Y148" s="887"/>
      <c r="Z148" s="779"/>
      <c r="AA148" s="779"/>
      <c r="AB148" s="813"/>
      <c r="AC148" s="856"/>
      <c r="AD148" s="856"/>
      <c r="AE148" s="857"/>
    </row>
    <row r="149" spans="1:31" ht="16.5">
      <c r="A149" s="767">
        <v>144</v>
      </c>
      <c r="B149" s="3318"/>
      <c r="C149" s="3260"/>
      <c r="D149" s="3265"/>
      <c r="E149" s="851"/>
      <c r="F149" s="852"/>
      <c r="G149" s="852"/>
      <c r="H149" s="852"/>
      <c r="I149" s="852"/>
      <c r="J149" s="853"/>
      <c r="K149" s="853"/>
      <c r="L149" s="853"/>
      <c r="M149" s="853"/>
      <c r="N149" s="853"/>
      <c r="O149" s="853"/>
      <c r="P149" s="854"/>
      <c r="Q149" s="854"/>
      <c r="R149" s="853"/>
      <c r="S149" s="854"/>
      <c r="T149" s="856"/>
      <c r="U149" s="856"/>
      <c r="V149" s="856"/>
      <c r="W149" s="856"/>
      <c r="X149" s="860"/>
      <c r="Y149" s="887"/>
      <c r="Z149" s="779"/>
      <c r="AA149" s="779"/>
      <c r="AB149" s="813"/>
      <c r="AC149" s="856"/>
      <c r="AD149" s="856"/>
      <c r="AE149" s="857"/>
    </row>
    <row r="150" spans="1:31" ht="16.5">
      <c r="A150" s="767">
        <v>145</v>
      </c>
      <c r="B150" s="3318"/>
      <c r="C150" s="3260"/>
      <c r="D150" s="3265"/>
      <c r="E150" s="851"/>
      <c r="F150" s="852"/>
      <c r="G150" s="852"/>
      <c r="H150" s="852"/>
      <c r="I150" s="852"/>
      <c r="J150" s="853"/>
      <c r="K150" s="853"/>
      <c r="L150" s="853"/>
      <c r="M150" s="853"/>
      <c r="N150" s="853"/>
      <c r="O150" s="853"/>
      <c r="P150" s="854"/>
      <c r="Q150" s="854"/>
      <c r="R150" s="853"/>
      <c r="S150" s="854"/>
      <c r="T150" s="856"/>
      <c r="U150" s="856"/>
      <c r="V150" s="856"/>
      <c r="W150" s="856"/>
      <c r="X150" s="860"/>
      <c r="Y150" s="887"/>
      <c r="Z150" s="779"/>
      <c r="AA150" s="779"/>
      <c r="AB150" s="813"/>
      <c r="AC150" s="856"/>
      <c r="AD150" s="856"/>
      <c r="AE150" s="857"/>
    </row>
    <row r="151" spans="1:31" ht="16.5">
      <c r="A151" s="767">
        <v>146</v>
      </c>
      <c r="B151" s="3318"/>
      <c r="C151" s="3260"/>
      <c r="D151" s="814" t="s">
        <v>3262</v>
      </c>
      <c r="E151" s="860"/>
      <c r="F151" s="860"/>
      <c r="G151" s="860"/>
      <c r="H151" s="860"/>
      <c r="I151" s="860"/>
      <c r="J151" s="860"/>
      <c r="K151" s="860"/>
      <c r="L151" s="860"/>
      <c r="M151" s="853">
        <f>SUM(M145:M150)</f>
        <v>0</v>
      </c>
      <c r="N151" s="853">
        <f>SUM(N145:N150)</f>
        <v>0</v>
      </c>
      <c r="O151" s="853">
        <f>SUM(O145:O150)</f>
        <v>0</v>
      </c>
      <c r="P151" s="853">
        <f>SUM(P145:P150)</f>
        <v>0</v>
      </c>
      <c r="Q151" s="860"/>
      <c r="R151" s="853">
        <f>SUM(R145:R150)</f>
        <v>0</v>
      </c>
      <c r="S151" s="860"/>
      <c r="T151" s="853">
        <f>SUM(T145:T150)</f>
        <v>0</v>
      </c>
      <c r="U151" s="853">
        <f>SUM(U145:U150)</f>
        <v>0</v>
      </c>
      <c r="V151" s="853">
        <f>SUM(V145:V150)</f>
        <v>0</v>
      </c>
      <c r="W151" s="853">
        <f>SUM(W145:W150)</f>
        <v>0</v>
      </c>
      <c r="X151" s="860"/>
      <c r="Y151" s="887"/>
      <c r="Z151" s="779"/>
      <c r="AA151" s="779"/>
      <c r="AB151" s="813"/>
      <c r="AC151" s="887"/>
      <c r="AD151" s="887"/>
      <c r="AE151" s="931"/>
    </row>
    <row r="152" spans="1:31" ht="17.649999999999999" customHeight="1">
      <c r="A152" s="767">
        <v>147</v>
      </c>
      <c r="B152" s="3318"/>
      <c r="C152" s="3260"/>
      <c r="D152" s="3251" t="s">
        <v>3259</v>
      </c>
      <c r="E152" s="851"/>
      <c r="F152" s="852"/>
      <c r="G152" s="852"/>
      <c r="H152" s="852"/>
      <c r="I152" s="852"/>
      <c r="J152" s="853"/>
      <c r="K152" s="853"/>
      <c r="L152" s="853"/>
      <c r="M152" s="853"/>
      <c r="N152" s="853"/>
      <c r="O152" s="853"/>
      <c r="P152" s="854"/>
      <c r="Q152" s="854"/>
      <c r="R152" s="853"/>
      <c r="S152" s="854"/>
      <c r="T152" s="856"/>
      <c r="U152" s="856"/>
      <c r="V152" s="856"/>
      <c r="W152" s="856"/>
      <c r="X152" s="860"/>
      <c r="Y152" s="887"/>
      <c r="Z152" s="779"/>
      <c r="AA152" s="779"/>
      <c r="AB152" s="813"/>
      <c r="AC152" s="856"/>
      <c r="AD152" s="856"/>
      <c r="AE152" s="857"/>
    </row>
    <row r="153" spans="1:31" ht="16.5">
      <c r="A153" s="767">
        <v>148</v>
      </c>
      <c r="B153" s="3318"/>
      <c r="C153" s="3260"/>
      <c r="D153" s="3251"/>
      <c r="E153" s="851"/>
      <c r="F153" s="852"/>
      <c r="G153" s="852"/>
      <c r="H153" s="852"/>
      <c r="I153" s="852"/>
      <c r="J153" s="853"/>
      <c r="K153" s="853"/>
      <c r="L153" s="853"/>
      <c r="M153" s="853"/>
      <c r="N153" s="853"/>
      <c r="O153" s="853"/>
      <c r="P153" s="854"/>
      <c r="Q153" s="854"/>
      <c r="R153" s="853"/>
      <c r="S153" s="854"/>
      <c r="T153" s="856"/>
      <c r="U153" s="856"/>
      <c r="V153" s="856"/>
      <c r="W153" s="856"/>
      <c r="X153" s="860"/>
      <c r="Y153" s="887"/>
      <c r="Z153" s="779"/>
      <c r="AA153" s="779"/>
      <c r="AB153" s="813"/>
      <c r="AC153" s="856"/>
      <c r="AD153" s="856"/>
      <c r="AE153" s="857"/>
    </row>
    <row r="154" spans="1:31" ht="16.5">
      <c r="A154" s="767">
        <v>149</v>
      </c>
      <c r="B154" s="3318"/>
      <c r="C154" s="3260"/>
      <c r="D154" s="3251"/>
      <c r="E154" s="851"/>
      <c r="F154" s="852"/>
      <c r="G154" s="852"/>
      <c r="H154" s="852"/>
      <c r="I154" s="852"/>
      <c r="J154" s="853"/>
      <c r="K154" s="853"/>
      <c r="L154" s="853"/>
      <c r="M154" s="853"/>
      <c r="N154" s="853"/>
      <c r="O154" s="853"/>
      <c r="P154" s="854"/>
      <c r="Q154" s="854"/>
      <c r="R154" s="853"/>
      <c r="S154" s="854"/>
      <c r="T154" s="856"/>
      <c r="U154" s="856"/>
      <c r="V154" s="856"/>
      <c r="W154" s="856"/>
      <c r="X154" s="860"/>
      <c r="Y154" s="887"/>
      <c r="Z154" s="779"/>
      <c r="AA154" s="779"/>
      <c r="AB154" s="813"/>
      <c r="AC154" s="856"/>
      <c r="AD154" s="856"/>
      <c r="AE154" s="857"/>
    </row>
    <row r="155" spans="1:31" ht="16.5">
      <c r="A155" s="767">
        <v>150</v>
      </c>
      <c r="B155" s="3318"/>
      <c r="C155" s="3260"/>
      <c r="D155" s="3251"/>
      <c r="E155" s="851"/>
      <c r="F155" s="852"/>
      <c r="G155" s="852"/>
      <c r="H155" s="852"/>
      <c r="I155" s="852"/>
      <c r="J155" s="853"/>
      <c r="K155" s="853"/>
      <c r="L155" s="853"/>
      <c r="M155" s="853"/>
      <c r="N155" s="853"/>
      <c r="O155" s="853"/>
      <c r="P155" s="854"/>
      <c r="Q155" s="854"/>
      <c r="R155" s="853"/>
      <c r="S155" s="854"/>
      <c r="T155" s="856"/>
      <c r="U155" s="856"/>
      <c r="V155" s="856"/>
      <c r="W155" s="856"/>
      <c r="X155" s="860"/>
      <c r="Y155" s="887"/>
      <c r="Z155" s="779"/>
      <c r="AA155" s="779"/>
      <c r="AB155" s="813"/>
      <c r="AC155" s="856"/>
      <c r="AD155" s="856"/>
      <c r="AE155" s="857"/>
    </row>
    <row r="156" spans="1:31" ht="16.5">
      <c r="A156" s="767">
        <v>151</v>
      </c>
      <c r="B156" s="3318"/>
      <c r="C156" s="3260"/>
      <c r="D156" s="3251"/>
      <c r="E156" s="851"/>
      <c r="F156" s="852"/>
      <c r="G156" s="852"/>
      <c r="H156" s="852"/>
      <c r="I156" s="852"/>
      <c r="J156" s="853"/>
      <c r="K156" s="853"/>
      <c r="L156" s="853"/>
      <c r="M156" s="853"/>
      <c r="N156" s="853"/>
      <c r="O156" s="853"/>
      <c r="P156" s="854"/>
      <c r="Q156" s="854"/>
      <c r="R156" s="853"/>
      <c r="S156" s="854"/>
      <c r="T156" s="856"/>
      <c r="U156" s="856"/>
      <c r="V156" s="856"/>
      <c r="W156" s="856"/>
      <c r="X156" s="860"/>
      <c r="Y156" s="887"/>
      <c r="Z156" s="779"/>
      <c r="AA156" s="779"/>
      <c r="AB156" s="813"/>
      <c r="AC156" s="856"/>
      <c r="AD156" s="856"/>
      <c r="AE156" s="857"/>
    </row>
    <row r="157" spans="1:31" ht="16.5">
      <c r="A157" s="767">
        <v>152</v>
      </c>
      <c r="B157" s="3318"/>
      <c r="C157" s="3260"/>
      <c r="D157" s="3251"/>
      <c r="E157" s="851"/>
      <c r="F157" s="852"/>
      <c r="G157" s="852"/>
      <c r="H157" s="852"/>
      <c r="I157" s="852"/>
      <c r="J157" s="853"/>
      <c r="K157" s="853"/>
      <c r="L157" s="853"/>
      <c r="M157" s="853"/>
      <c r="N157" s="853"/>
      <c r="O157" s="853"/>
      <c r="P157" s="854"/>
      <c r="Q157" s="854"/>
      <c r="R157" s="853"/>
      <c r="S157" s="854"/>
      <c r="T157" s="856"/>
      <c r="U157" s="856"/>
      <c r="V157" s="856"/>
      <c r="W157" s="856"/>
      <c r="X157" s="860"/>
      <c r="Y157" s="887"/>
      <c r="Z157" s="779"/>
      <c r="AA157" s="779"/>
      <c r="AB157" s="813"/>
      <c r="AC157" s="856"/>
      <c r="AD157" s="856"/>
      <c r="AE157" s="857"/>
    </row>
    <row r="158" spans="1:31" ht="16.5">
      <c r="A158" s="767">
        <v>153</v>
      </c>
      <c r="B158" s="3318"/>
      <c r="C158" s="3260"/>
      <c r="D158" s="808" t="s">
        <v>3246</v>
      </c>
      <c r="E158" s="860"/>
      <c r="F158" s="860"/>
      <c r="G158" s="860"/>
      <c r="H158" s="860"/>
      <c r="I158" s="860"/>
      <c r="J158" s="860"/>
      <c r="K158" s="860"/>
      <c r="L158" s="860"/>
      <c r="M158" s="853">
        <f>SUM(M152:M157)</f>
        <v>0</v>
      </c>
      <c r="N158" s="853">
        <f>SUM(N152:N157)</f>
        <v>0</v>
      </c>
      <c r="O158" s="853">
        <f>SUM(O152:O157)</f>
        <v>0</v>
      </c>
      <c r="P158" s="853">
        <f>SUM(P152:P157)</f>
        <v>0</v>
      </c>
      <c r="Q158" s="860"/>
      <c r="R158" s="853">
        <f>SUM(R152:R157)</f>
        <v>0</v>
      </c>
      <c r="S158" s="860"/>
      <c r="T158" s="853">
        <f>SUM(T152:T157)</f>
        <v>0</v>
      </c>
      <c r="U158" s="853">
        <f>SUM(U152:U157)</f>
        <v>0</v>
      </c>
      <c r="V158" s="853">
        <f>SUM(V152:V157)</f>
        <v>0</v>
      </c>
      <c r="W158" s="853">
        <f>SUM(W152:W157)</f>
        <v>0</v>
      </c>
      <c r="X158" s="860"/>
      <c r="Y158" s="887"/>
      <c r="Z158" s="779"/>
      <c r="AA158" s="779"/>
      <c r="AB158" s="813"/>
      <c r="AC158" s="887"/>
      <c r="AD158" s="887"/>
      <c r="AE158" s="931"/>
    </row>
    <row r="159" spans="1:31" ht="16.5" customHeight="1">
      <c r="A159" s="767">
        <v>154</v>
      </c>
      <c r="B159" s="3318"/>
      <c r="C159" s="3260"/>
      <c r="D159" s="3251" t="s">
        <v>3260</v>
      </c>
      <c r="E159" s="851"/>
      <c r="F159" s="852"/>
      <c r="G159" s="852"/>
      <c r="H159" s="852"/>
      <c r="I159" s="852"/>
      <c r="J159" s="853"/>
      <c r="K159" s="853"/>
      <c r="L159" s="853"/>
      <c r="M159" s="853"/>
      <c r="N159" s="853"/>
      <c r="O159" s="853"/>
      <c r="P159" s="854"/>
      <c r="Q159" s="854"/>
      <c r="R159" s="853"/>
      <c r="S159" s="854"/>
      <c r="T159" s="856"/>
      <c r="U159" s="856"/>
      <c r="V159" s="856"/>
      <c r="W159" s="856"/>
      <c r="X159" s="860"/>
      <c r="Y159" s="887"/>
      <c r="Z159" s="779"/>
      <c r="AA159" s="779"/>
      <c r="AB159" s="813"/>
      <c r="AC159" s="856"/>
      <c r="AD159" s="856"/>
      <c r="AE159" s="857"/>
    </row>
    <row r="160" spans="1:31" ht="15.75" customHeight="1">
      <c r="A160" s="767">
        <v>155</v>
      </c>
      <c r="B160" s="3318"/>
      <c r="C160" s="3260"/>
      <c r="D160" s="3251"/>
      <c r="E160" s="851"/>
      <c r="F160" s="852"/>
      <c r="G160" s="852"/>
      <c r="H160" s="852"/>
      <c r="I160" s="852"/>
      <c r="J160" s="853"/>
      <c r="K160" s="853"/>
      <c r="L160" s="853"/>
      <c r="M160" s="853"/>
      <c r="N160" s="853"/>
      <c r="O160" s="853"/>
      <c r="P160" s="854"/>
      <c r="Q160" s="853"/>
      <c r="R160" s="853"/>
      <c r="S160" s="853"/>
      <c r="T160" s="856"/>
      <c r="U160" s="856"/>
      <c r="V160" s="856"/>
      <c r="W160" s="856"/>
      <c r="X160" s="860"/>
      <c r="Y160" s="883"/>
      <c r="Z160" s="779"/>
      <c r="AA160" s="779"/>
      <c r="AB160" s="780"/>
      <c r="AC160" s="856"/>
      <c r="AD160" s="856"/>
      <c r="AE160" s="857"/>
    </row>
    <row r="161" spans="1:31" ht="15.75" customHeight="1">
      <c r="A161" s="767">
        <v>156</v>
      </c>
      <c r="B161" s="3318"/>
      <c r="C161" s="3260"/>
      <c r="D161" s="3251"/>
      <c r="E161" s="851"/>
      <c r="F161" s="852"/>
      <c r="G161" s="852"/>
      <c r="H161" s="852"/>
      <c r="I161" s="852"/>
      <c r="J161" s="853"/>
      <c r="K161" s="853"/>
      <c r="L161" s="853"/>
      <c r="M161" s="853"/>
      <c r="N161" s="853"/>
      <c r="O161" s="853"/>
      <c r="P161" s="854"/>
      <c r="Q161" s="853"/>
      <c r="R161" s="853"/>
      <c r="S161" s="853"/>
      <c r="T161" s="856"/>
      <c r="U161" s="856"/>
      <c r="V161" s="856"/>
      <c r="W161" s="856"/>
      <c r="X161" s="860"/>
      <c r="Y161" s="883"/>
      <c r="Z161" s="779"/>
      <c r="AA161" s="779"/>
      <c r="AB161" s="780"/>
      <c r="AC161" s="856"/>
      <c r="AD161" s="856"/>
      <c r="AE161" s="857"/>
    </row>
    <row r="162" spans="1:31" ht="16.5" customHeight="1">
      <c r="A162" s="767">
        <v>157</v>
      </c>
      <c r="B162" s="3318"/>
      <c r="C162" s="3260"/>
      <c r="D162" s="3251"/>
      <c r="E162" s="851"/>
      <c r="F162" s="852"/>
      <c r="G162" s="852"/>
      <c r="H162" s="852"/>
      <c r="I162" s="852"/>
      <c r="J162" s="853"/>
      <c r="K162" s="853"/>
      <c r="L162" s="853"/>
      <c r="M162" s="853"/>
      <c r="N162" s="853"/>
      <c r="O162" s="853"/>
      <c r="P162" s="854"/>
      <c r="Q162" s="853"/>
      <c r="R162" s="853"/>
      <c r="S162" s="853"/>
      <c r="T162" s="856"/>
      <c r="U162" s="856"/>
      <c r="V162" s="856"/>
      <c r="W162" s="856"/>
      <c r="X162" s="860"/>
      <c r="Y162" s="883"/>
      <c r="Z162" s="779"/>
      <c r="AA162" s="779"/>
      <c r="AB162" s="780"/>
      <c r="AC162" s="856"/>
      <c r="AD162" s="856"/>
      <c r="AE162" s="857"/>
    </row>
    <row r="163" spans="1:31" ht="16.5">
      <c r="A163" s="767">
        <v>158</v>
      </c>
      <c r="B163" s="3318"/>
      <c r="C163" s="3260"/>
      <c r="D163" s="3251"/>
      <c r="E163" s="851"/>
      <c r="F163" s="852"/>
      <c r="G163" s="852"/>
      <c r="H163" s="852"/>
      <c r="I163" s="852"/>
      <c r="J163" s="853"/>
      <c r="K163" s="853"/>
      <c r="L163" s="853"/>
      <c r="M163" s="853"/>
      <c r="N163" s="853"/>
      <c r="O163" s="853"/>
      <c r="P163" s="854"/>
      <c r="Q163" s="853"/>
      <c r="R163" s="853"/>
      <c r="S163" s="853"/>
      <c r="T163" s="856"/>
      <c r="U163" s="856"/>
      <c r="V163" s="856"/>
      <c r="W163" s="856"/>
      <c r="X163" s="860"/>
      <c r="Y163" s="883"/>
      <c r="Z163" s="779"/>
      <c r="AA163" s="779"/>
      <c r="AB163" s="780"/>
      <c r="AC163" s="856"/>
      <c r="AD163" s="856"/>
      <c r="AE163" s="857"/>
    </row>
    <row r="164" spans="1:31" ht="16.5">
      <c r="A164" s="767">
        <v>159</v>
      </c>
      <c r="B164" s="3318"/>
      <c r="C164" s="3260"/>
      <c r="D164" s="3251"/>
      <c r="E164" s="851"/>
      <c r="F164" s="852"/>
      <c r="G164" s="852"/>
      <c r="H164" s="852"/>
      <c r="I164" s="852"/>
      <c r="J164" s="853"/>
      <c r="K164" s="853"/>
      <c r="L164" s="853"/>
      <c r="M164" s="853"/>
      <c r="N164" s="853"/>
      <c r="O164" s="853"/>
      <c r="P164" s="854"/>
      <c r="Q164" s="853"/>
      <c r="R164" s="853"/>
      <c r="S164" s="853"/>
      <c r="T164" s="856"/>
      <c r="U164" s="856"/>
      <c r="V164" s="856"/>
      <c r="W164" s="856"/>
      <c r="X164" s="860"/>
      <c r="Y164" s="883"/>
      <c r="Z164" s="779"/>
      <c r="AA164" s="779"/>
      <c r="AB164" s="780"/>
      <c r="AC164" s="856"/>
      <c r="AD164" s="856"/>
      <c r="AE164" s="857"/>
    </row>
    <row r="165" spans="1:31" ht="17.25" thickBot="1">
      <c r="A165" s="767">
        <v>160</v>
      </c>
      <c r="B165" s="3318"/>
      <c r="C165" s="3261"/>
      <c r="D165" s="884" t="s">
        <v>3246</v>
      </c>
      <c r="E165" s="864"/>
      <c r="F165" s="864"/>
      <c r="G165" s="864"/>
      <c r="H165" s="864"/>
      <c r="I165" s="864"/>
      <c r="J165" s="864"/>
      <c r="K165" s="864"/>
      <c r="L165" s="864"/>
      <c r="M165" s="865">
        <f>SUM(M159:M164)</f>
        <v>0</v>
      </c>
      <c r="N165" s="865">
        <f>SUM(N159:N164)</f>
        <v>0</v>
      </c>
      <c r="O165" s="865">
        <f>SUM(O159:O164)</f>
        <v>0</v>
      </c>
      <c r="P165" s="865">
        <f>SUM(P159:P164)</f>
        <v>0</v>
      </c>
      <c r="Q165" s="864"/>
      <c r="R165" s="865">
        <f>SUM(R159:R164)</f>
        <v>0</v>
      </c>
      <c r="S165" s="860"/>
      <c r="T165" s="865">
        <f>SUM(T159:T164)</f>
        <v>0</v>
      </c>
      <c r="U165" s="865">
        <f>SUM(U159:U164)</f>
        <v>0</v>
      </c>
      <c r="V165" s="865">
        <f>SUM(V159:V164)</f>
        <v>0</v>
      </c>
      <c r="W165" s="865">
        <f>SUM(W159:W164)</f>
        <v>0</v>
      </c>
      <c r="X165" s="864"/>
      <c r="Y165" s="885"/>
      <c r="Z165" s="786"/>
      <c r="AA165" s="786"/>
      <c r="AB165" s="811"/>
      <c r="AC165" s="885"/>
      <c r="AD165" s="885"/>
      <c r="AE165" s="932"/>
    </row>
    <row r="166" spans="1:31" ht="16.5" customHeight="1">
      <c r="A166" s="767">
        <v>161</v>
      </c>
      <c r="B166" s="3318"/>
      <c r="C166" s="3253" t="s">
        <v>3254</v>
      </c>
      <c r="D166" s="3249" t="s">
        <v>3263</v>
      </c>
      <c r="E166" s="844"/>
      <c r="F166" s="845"/>
      <c r="G166" s="845"/>
      <c r="H166" s="845"/>
      <c r="I166" s="845"/>
      <c r="J166" s="846"/>
      <c r="K166" s="846"/>
      <c r="L166" s="846"/>
      <c r="M166" s="846"/>
      <c r="N166" s="846"/>
      <c r="O166" s="846"/>
      <c r="P166" s="847"/>
      <c r="Q166" s="846"/>
      <c r="R166" s="846"/>
      <c r="S166" s="846"/>
      <c r="T166" s="849"/>
      <c r="U166" s="849"/>
      <c r="V166" s="849"/>
      <c r="W166" s="849"/>
      <c r="X166" s="880"/>
      <c r="Y166" s="881"/>
      <c r="Z166" s="812"/>
      <c r="AA166" s="812"/>
      <c r="AB166" s="807"/>
      <c r="AC166" s="849"/>
      <c r="AD166" s="849"/>
      <c r="AE166" s="850"/>
    </row>
    <row r="167" spans="1:31" ht="16.5">
      <c r="A167" s="767">
        <v>162</v>
      </c>
      <c r="B167" s="3318"/>
      <c r="C167" s="3262"/>
      <c r="D167" s="3277"/>
      <c r="E167" s="851"/>
      <c r="F167" s="852"/>
      <c r="G167" s="852"/>
      <c r="H167" s="852"/>
      <c r="I167" s="852"/>
      <c r="J167" s="853"/>
      <c r="K167" s="853"/>
      <c r="L167" s="853"/>
      <c r="M167" s="853"/>
      <c r="N167" s="853"/>
      <c r="O167" s="853"/>
      <c r="P167" s="854"/>
      <c r="Q167" s="853"/>
      <c r="R167" s="853"/>
      <c r="S167" s="853"/>
      <c r="T167" s="856"/>
      <c r="U167" s="856"/>
      <c r="V167" s="856"/>
      <c r="W167" s="856"/>
      <c r="X167" s="887"/>
      <c r="Y167" s="883"/>
      <c r="Z167" s="779"/>
      <c r="AA167" s="779"/>
      <c r="AB167" s="813"/>
      <c r="AC167" s="856"/>
      <c r="AD167" s="856"/>
      <c r="AE167" s="857"/>
    </row>
    <row r="168" spans="1:31" ht="16.5">
      <c r="A168" s="767">
        <v>163</v>
      </c>
      <c r="B168" s="3318"/>
      <c r="C168" s="3262"/>
      <c r="D168" s="3277"/>
      <c r="E168" s="851"/>
      <c r="F168" s="852"/>
      <c r="G168" s="852"/>
      <c r="H168" s="852"/>
      <c r="I168" s="852"/>
      <c r="J168" s="853"/>
      <c r="K168" s="853"/>
      <c r="L168" s="853"/>
      <c r="M168" s="853"/>
      <c r="N168" s="853"/>
      <c r="O168" s="853"/>
      <c r="P168" s="854"/>
      <c r="Q168" s="853"/>
      <c r="R168" s="853"/>
      <c r="S168" s="853"/>
      <c r="T168" s="856"/>
      <c r="U168" s="856"/>
      <c r="V168" s="856"/>
      <c r="W168" s="856"/>
      <c r="X168" s="887"/>
      <c r="Y168" s="883"/>
      <c r="Z168" s="779"/>
      <c r="AA168" s="779"/>
      <c r="AB168" s="813"/>
      <c r="AC168" s="856"/>
      <c r="AD168" s="856"/>
      <c r="AE168" s="857"/>
    </row>
    <row r="169" spans="1:31" ht="16.5">
      <c r="A169" s="767">
        <v>164</v>
      </c>
      <c r="B169" s="3318"/>
      <c r="C169" s="3262"/>
      <c r="D169" s="3277"/>
      <c r="E169" s="851"/>
      <c r="F169" s="852"/>
      <c r="G169" s="852"/>
      <c r="H169" s="852"/>
      <c r="I169" s="852"/>
      <c r="J169" s="853"/>
      <c r="K169" s="853"/>
      <c r="L169" s="853"/>
      <c r="M169" s="853"/>
      <c r="N169" s="853"/>
      <c r="O169" s="853"/>
      <c r="P169" s="854"/>
      <c r="Q169" s="853"/>
      <c r="R169" s="853"/>
      <c r="S169" s="853"/>
      <c r="T169" s="856"/>
      <c r="U169" s="856"/>
      <c r="V169" s="856"/>
      <c r="W169" s="856"/>
      <c r="X169" s="887"/>
      <c r="Y169" s="883"/>
      <c r="Z169" s="779"/>
      <c r="AA169" s="779"/>
      <c r="AB169" s="813"/>
      <c r="AC169" s="856"/>
      <c r="AD169" s="856"/>
      <c r="AE169" s="857"/>
    </row>
    <row r="170" spans="1:31" ht="16.5">
      <c r="A170" s="767">
        <v>165</v>
      </c>
      <c r="B170" s="3318"/>
      <c r="C170" s="3262"/>
      <c r="D170" s="3277"/>
      <c r="E170" s="851"/>
      <c r="F170" s="852"/>
      <c r="G170" s="852"/>
      <c r="H170" s="852"/>
      <c r="I170" s="852"/>
      <c r="J170" s="853"/>
      <c r="K170" s="853"/>
      <c r="L170" s="853"/>
      <c r="M170" s="853"/>
      <c r="N170" s="853"/>
      <c r="O170" s="853"/>
      <c r="P170" s="854"/>
      <c r="Q170" s="853"/>
      <c r="R170" s="853"/>
      <c r="S170" s="853"/>
      <c r="T170" s="856"/>
      <c r="U170" s="856"/>
      <c r="V170" s="856"/>
      <c r="W170" s="856"/>
      <c r="X170" s="887"/>
      <c r="Y170" s="883"/>
      <c r="Z170" s="779"/>
      <c r="AA170" s="779"/>
      <c r="AB170" s="813"/>
      <c r="AC170" s="856"/>
      <c r="AD170" s="856"/>
      <c r="AE170" s="857"/>
    </row>
    <row r="171" spans="1:31" ht="16.5">
      <c r="A171" s="767">
        <v>166</v>
      </c>
      <c r="B171" s="3318"/>
      <c r="C171" s="3262"/>
      <c r="D171" s="3277"/>
      <c r="E171" s="851"/>
      <c r="F171" s="852"/>
      <c r="G171" s="852"/>
      <c r="H171" s="852"/>
      <c r="I171" s="852"/>
      <c r="J171" s="853"/>
      <c r="K171" s="853"/>
      <c r="L171" s="853"/>
      <c r="M171" s="853"/>
      <c r="N171" s="853"/>
      <c r="O171" s="853"/>
      <c r="P171" s="854"/>
      <c r="Q171" s="853"/>
      <c r="R171" s="853"/>
      <c r="S171" s="853"/>
      <c r="T171" s="856"/>
      <c r="U171" s="856"/>
      <c r="V171" s="856"/>
      <c r="W171" s="856"/>
      <c r="X171" s="887"/>
      <c r="Y171" s="883"/>
      <c r="Z171" s="779"/>
      <c r="AA171" s="779"/>
      <c r="AB171" s="813"/>
      <c r="AC171" s="856"/>
      <c r="AD171" s="856"/>
      <c r="AE171" s="857"/>
    </row>
    <row r="172" spans="1:31" ht="16.5">
      <c r="A172" s="767">
        <v>167</v>
      </c>
      <c r="B172" s="3318"/>
      <c r="C172" s="3262"/>
      <c r="D172" s="756" t="s">
        <v>3262</v>
      </c>
      <c r="E172" s="860"/>
      <c r="F172" s="860"/>
      <c r="G172" s="860"/>
      <c r="H172" s="860"/>
      <c r="I172" s="860"/>
      <c r="J172" s="860"/>
      <c r="K172" s="860"/>
      <c r="L172" s="860"/>
      <c r="M172" s="853">
        <f>SUM(M166:M171)</f>
        <v>0</v>
      </c>
      <c r="N172" s="853">
        <f>SUM(N166:N171)</f>
        <v>0</v>
      </c>
      <c r="O172" s="853">
        <f>SUM(O166:O171)</f>
        <v>0</v>
      </c>
      <c r="P172" s="853">
        <f>SUM(P166:P171)</f>
        <v>0</v>
      </c>
      <c r="Q172" s="860"/>
      <c r="R172" s="853">
        <f>SUM(R166:R171)</f>
        <v>0</v>
      </c>
      <c r="S172" s="860"/>
      <c r="T172" s="853">
        <f>SUM(T166:T171)</f>
        <v>0</v>
      </c>
      <c r="U172" s="853">
        <f>SUM(U166:U171)</f>
        <v>0</v>
      </c>
      <c r="V172" s="853">
        <f>SUM(V166:V171)</f>
        <v>0</v>
      </c>
      <c r="W172" s="853">
        <f>SUM(W166:W171)</f>
        <v>0</v>
      </c>
      <c r="X172" s="887"/>
      <c r="Y172" s="883"/>
      <c r="Z172" s="779"/>
      <c r="AA172" s="779"/>
      <c r="AB172" s="780"/>
      <c r="AC172" s="883"/>
      <c r="AD172" s="883"/>
      <c r="AE172" s="929"/>
    </row>
    <row r="173" spans="1:31" ht="16.5" customHeight="1">
      <c r="A173" s="767">
        <v>168</v>
      </c>
      <c r="B173" s="3318"/>
      <c r="C173" s="3262"/>
      <c r="D173" s="3251" t="s">
        <v>3259</v>
      </c>
      <c r="E173" s="851"/>
      <c r="F173" s="852"/>
      <c r="G173" s="852"/>
      <c r="H173" s="852"/>
      <c r="I173" s="852"/>
      <c r="J173" s="853"/>
      <c r="K173" s="853"/>
      <c r="L173" s="853"/>
      <c r="M173" s="853"/>
      <c r="N173" s="853"/>
      <c r="O173" s="853"/>
      <c r="P173" s="854"/>
      <c r="Q173" s="853"/>
      <c r="R173" s="853"/>
      <c r="S173" s="853"/>
      <c r="T173" s="856"/>
      <c r="U173" s="856"/>
      <c r="V173" s="856"/>
      <c r="W173" s="856"/>
      <c r="X173" s="887"/>
      <c r="Y173" s="883"/>
      <c r="Z173" s="779"/>
      <c r="AA173" s="779"/>
      <c r="AB173" s="780"/>
      <c r="AC173" s="856"/>
      <c r="AD173" s="856"/>
      <c r="AE173" s="857"/>
    </row>
    <row r="174" spans="1:31" ht="16.5">
      <c r="A174" s="767">
        <v>169</v>
      </c>
      <c r="B174" s="3318"/>
      <c r="C174" s="3262"/>
      <c r="D174" s="3251"/>
      <c r="E174" s="851"/>
      <c r="F174" s="852"/>
      <c r="G174" s="852"/>
      <c r="H174" s="852"/>
      <c r="I174" s="852"/>
      <c r="J174" s="853"/>
      <c r="K174" s="853"/>
      <c r="L174" s="853"/>
      <c r="M174" s="853"/>
      <c r="N174" s="853"/>
      <c r="O174" s="853"/>
      <c r="P174" s="854"/>
      <c r="Q174" s="853"/>
      <c r="R174" s="853"/>
      <c r="S174" s="853"/>
      <c r="T174" s="856"/>
      <c r="U174" s="856"/>
      <c r="V174" s="856"/>
      <c r="W174" s="856"/>
      <c r="X174" s="887"/>
      <c r="Y174" s="883"/>
      <c r="Z174" s="779"/>
      <c r="AA174" s="779"/>
      <c r="AB174" s="780"/>
      <c r="AC174" s="856"/>
      <c r="AD174" s="856"/>
      <c r="AE174" s="857"/>
    </row>
    <row r="175" spans="1:31" ht="16.5">
      <c r="A175" s="767">
        <v>170</v>
      </c>
      <c r="B175" s="3318"/>
      <c r="C175" s="3262"/>
      <c r="D175" s="3251"/>
      <c r="E175" s="851"/>
      <c r="F175" s="852"/>
      <c r="G175" s="852"/>
      <c r="H175" s="852"/>
      <c r="I175" s="852"/>
      <c r="J175" s="853"/>
      <c r="K175" s="853"/>
      <c r="L175" s="853"/>
      <c r="M175" s="853"/>
      <c r="N175" s="853"/>
      <c r="O175" s="853"/>
      <c r="P175" s="854"/>
      <c r="Q175" s="853"/>
      <c r="R175" s="853"/>
      <c r="S175" s="853"/>
      <c r="T175" s="856"/>
      <c r="U175" s="856"/>
      <c r="V175" s="856"/>
      <c r="W175" s="856"/>
      <c r="X175" s="887"/>
      <c r="Y175" s="883"/>
      <c r="Z175" s="779"/>
      <c r="AA175" s="779"/>
      <c r="AB175" s="780"/>
      <c r="AC175" s="856"/>
      <c r="AD175" s="856"/>
      <c r="AE175" s="857"/>
    </row>
    <row r="176" spans="1:31" ht="16.5">
      <c r="A176" s="767">
        <v>171</v>
      </c>
      <c r="B176" s="3318"/>
      <c r="C176" s="3262"/>
      <c r="D176" s="3251"/>
      <c r="E176" s="851"/>
      <c r="F176" s="852"/>
      <c r="G176" s="852"/>
      <c r="H176" s="852"/>
      <c r="I176" s="852"/>
      <c r="J176" s="853"/>
      <c r="K176" s="853"/>
      <c r="L176" s="853"/>
      <c r="M176" s="853"/>
      <c r="N176" s="853"/>
      <c r="O176" s="853"/>
      <c r="P176" s="854"/>
      <c r="Q176" s="853"/>
      <c r="R176" s="853"/>
      <c r="S176" s="853"/>
      <c r="T176" s="856"/>
      <c r="U176" s="856"/>
      <c r="V176" s="856"/>
      <c r="W176" s="856"/>
      <c r="X176" s="887"/>
      <c r="Y176" s="883"/>
      <c r="Z176" s="779"/>
      <c r="AA176" s="779"/>
      <c r="AB176" s="813"/>
      <c r="AC176" s="856"/>
      <c r="AD176" s="856"/>
      <c r="AE176" s="857"/>
    </row>
    <row r="177" spans="1:31" ht="16.5">
      <c r="A177" s="767">
        <v>172</v>
      </c>
      <c r="B177" s="3318"/>
      <c r="C177" s="3262"/>
      <c r="D177" s="3251"/>
      <c r="E177" s="851"/>
      <c r="F177" s="852"/>
      <c r="G177" s="852"/>
      <c r="H177" s="852"/>
      <c r="I177" s="852"/>
      <c r="J177" s="853"/>
      <c r="K177" s="853"/>
      <c r="L177" s="853"/>
      <c r="M177" s="853"/>
      <c r="N177" s="853"/>
      <c r="O177" s="853"/>
      <c r="P177" s="854"/>
      <c r="Q177" s="853"/>
      <c r="R177" s="853"/>
      <c r="S177" s="853"/>
      <c r="T177" s="856"/>
      <c r="U177" s="856"/>
      <c r="V177" s="856"/>
      <c r="W177" s="856"/>
      <c r="X177" s="887"/>
      <c r="Y177" s="883"/>
      <c r="Z177" s="779"/>
      <c r="AA177" s="779"/>
      <c r="AB177" s="813"/>
      <c r="AC177" s="856"/>
      <c r="AD177" s="856"/>
      <c r="AE177" s="857"/>
    </row>
    <row r="178" spans="1:31" ht="16.5">
      <c r="A178" s="767">
        <v>173</v>
      </c>
      <c r="B178" s="3318"/>
      <c r="C178" s="3262"/>
      <c r="D178" s="3251"/>
      <c r="E178" s="851"/>
      <c r="F178" s="852"/>
      <c r="G178" s="852"/>
      <c r="H178" s="852"/>
      <c r="I178" s="852"/>
      <c r="J178" s="853"/>
      <c r="K178" s="853"/>
      <c r="L178" s="853"/>
      <c r="M178" s="853"/>
      <c r="N178" s="853"/>
      <c r="O178" s="853"/>
      <c r="P178" s="854"/>
      <c r="Q178" s="853"/>
      <c r="R178" s="853"/>
      <c r="S178" s="853"/>
      <c r="T178" s="856"/>
      <c r="U178" s="856"/>
      <c r="V178" s="856"/>
      <c r="W178" s="856"/>
      <c r="X178" s="887"/>
      <c r="Y178" s="883"/>
      <c r="Z178" s="779"/>
      <c r="AA178" s="779"/>
      <c r="AB178" s="813"/>
      <c r="AC178" s="856"/>
      <c r="AD178" s="856"/>
      <c r="AE178" s="857"/>
    </row>
    <row r="179" spans="1:31" ht="16.5">
      <c r="A179" s="767">
        <v>174</v>
      </c>
      <c r="B179" s="3318"/>
      <c r="C179" s="3262"/>
      <c r="D179" s="808" t="s">
        <v>3246</v>
      </c>
      <c r="E179" s="860"/>
      <c r="F179" s="860"/>
      <c r="G179" s="860"/>
      <c r="H179" s="860"/>
      <c r="I179" s="860"/>
      <c r="J179" s="860"/>
      <c r="K179" s="860"/>
      <c r="L179" s="860"/>
      <c r="M179" s="853">
        <f>SUM(M173:M178)</f>
        <v>0</v>
      </c>
      <c r="N179" s="853">
        <f>SUM(N173:N178)</f>
        <v>0</v>
      </c>
      <c r="O179" s="853">
        <f>SUM(O173:O178)</f>
        <v>0</v>
      </c>
      <c r="P179" s="853">
        <f>SUM(P173:P178)</f>
        <v>0</v>
      </c>
      <c r="Q179" s="860"/>
      <c r="R179" s="853">
        <f>SUM(R173:R178)</f>
        <v>0</v>
      </c>
      <c r="S179" s="860"/>
      <c r="T179" s="853">
        <f>SUM(T173:T178)</f>
        <v>0</v>
      </c>
      <c r="U179" s="853">
        <f>SUM(U173:U178)</f>
        <v>0</v>
      </c>
      <c r="V179" s="853">
        <f>SUM(V173:V178)</f>
        <v>0</v>
      </c>
      <c r="W179" s="853">
        <f>SUM(W173:W178)</f>
        <v>0</v>
      </c>
      <c r="X179" s="887"/>
      <c r="Y179" s="883"/>
      <c r="Z179" s="779"/>
      <c r="AA179" s="779"/>
      <c r="AB179" s="813"/>
      <c r="AC179" s="883"/>
      <c r="AD179" s="883"/>
      <c r="AE179" s="929"/>
    </row>
    <row r="180" spans="1:31" ht="16.5" customHeight="1">
      <c r="A180" s="767">
        <v>175</v>
      </c>
      <c r="B180" s="3318"/>
      <c r="C180" s="3262"/>
      <c r="D180" s="3251" t="s">
        <v>3260</v>
      </c>
      <c r="E180" s="851"/>
      <c r="F180" s="852"/>
      <c r="G180" s="852"/>
      <c r="H180" s="852"/>
      <c r="I180" s="852"/>
      <c r="J180" s="853"/>
      <c r="K180" s="853"/>
      <c r="L180" s="853"/>
      <c r="M180" s="853"/>
      <c r="N180" s="853"/>
      <c r="O180" s="853"/>
      <c r="P180" s="854"/>
      <c r="Q180" s="853"/>
      <c r="R180" s="853"/>
      <c r="S180" s="853"/>
      <c r="T180" s="856"/>
      <c r="U180" s="856"/>
      <c r="V180" s="856"/>
      <c r="W180" s="856"/>
      <c r="X180" s="887"/>
      <c r="Y180" s="883"/>
      <c r="Z180" s="779"/>
      <c r="AA180" s="779"/>
      <c r="AB180" s="813"/>
      <c r="AC180" s="856"/>
      <c r="AD180" s="856"/>
      <c r="AE180" s="857"/>
    </row>
    <row r="181" spans="1:31" ht="16.5">
      <c r="A181" s="767">
        <v>176</v>
      </c>
      <c r="B181" s="3318"/>
      <c r="C181" s="3262"/>
      <c r="D181" s="3251"/>
      <c r="E181" s="851"/>
      <c r="F181" s="852"/>
      <c r="G181" s="852"/>
      <c r="H181" s="852"/>
      <c r="I181" s="852"/>
      <c r="J181" s="853"/>
      <c r="K181" s="853"/>
      <c r="L181" s="853"/>
      <c r="M181" s="853"/>
      <c r="N181" s="853"/>
      <c r="O181" s="853"/>
      <c r="P181" s="854"/>
      <c r="Q181" s="853"/>
      <c r="R181" s="853"/>
      <c r="S181" s="853"/>
      <c r="T181" s="856"/>
      <c r="U181" s="856"/>
      <c r="V181" s="856"/>
      <c r="W181" s="856"/>
      <c r="X181" s="887"/>
      <c r="Y181" s="883"/>
      <c r="Z181" s="779"/>
      <c r="AA181" s="779"/>
      <c r="AB181" s="780"/>
      <c r="AC181" s="856"/>
      <c r="AD181" s="856"/>
      <c r="AE181" s="857"/>
    </row>
    <row r="182" spans="1:31" ht="16.5">
      <c r="A182" s="767">
        <v>177</v>
      </c>
      <c r="B182" s="3318"/>
      <c r="C182" s="3262"/>
      <c r="D182" s="3251"/>
      <c r="E182" s="851"/>
      <c r="F182" s="852"/>
      <c r="G182" s="852"/>
      <c r="H182" s="852"/>
      <c r="I182" s="852"/>
      <c r="J182" s="853"/>
      <c r="K182" s="853"/>
      <c r="L182" s="853"/>
      <c r="M182" s="853"/>
      <c r="N182" s="853"/>
      <c r="O182" s="853"/>
      <c r="P182" s="854"/>
      <c r="Q182" s="853"/>
      <c r="R182" s="853"/>
      <c r="S182" s="853"/>
      <c r="T182" s="856"/>
      <c r="U182" s="856"/>
      <c r="V182" s="856"/>
      <c r="W182" s="856"/>
      <c r="X182" s="887"/>
      <c r="Y182" s="883"/>
      <c r="Z182" s="779"/>
      <c r="AA182" s="779"/>
      <c r="AB182" s="780"/>
      <c r="AC182" s="856"/>
      <c r="AD182" s="856"/>
      <c r="AE182" s="857"/>
    </row>
    <row r="183" spans="1:31" ht="16.5">
      <c r="A183" s="767">
        <v>178</v>
      </c>
      <c r="B183" s="3318"/>
      <c r="C183" s="3262"/>
      <c r="D183" s="3251"/>
      <c r="E183" s="851"/>
      <c r="F183" s="852"/>
      <c r="G183" s="852"/>
      <c r="H183" s="852"/>
      <c r="I183" s="852"/>
      <c r="J183" s="853"/>
      <c r="K183" s="853"/>
      <c r="L183" s="853"/>
      <c r="M183" s="853"/>
      <c r="N183" s="853"/>
      <c r="O183" s="853"/>
      <c r="P183" s="854"/>
      <c r="Q183" s="853"/>
      <c r="R183" s="853"/>
      <c r="S183" s="853"/>
      <c r="T183" s="856"/>
      <c r="U183" s="856"/>
      <c r="V183" s="856"/>
      <c r="W183" s="856"/>
      <c r="X183" s="887"/>
      <c r="Y183" s="883"/>
      <c r="Z183" s="779"/>
      <c r="AA183" s="779"/>
      <c r="AB183" s="780"/>
      <c r="AC183" s="856"/>
      <c r="AD183" s="856"/>
      <c r="AE183" s="857"/>
    </row>
    <row r="184" spans="1:31" ht="16.5">
      <c r="A184" s="767">
        <v>179</v>
      </c>
      <c r="B184" s="3318"/>
      <c r="C184" s="3262"/>
      <c r="D184" s="3251"/>
      <c r="E184" s="851"/>
      <c r="F184" s="852"/>
      <c r="G184" s="852"/>
      <c r="H184" s="852"/>
      <c r="I184" s="852"/>
      <c r="J184" s="853"/>
      <c r="K184" s="853"/>
      <c r="L184" s="853"/>
      <c r="M184" s="853"/>
      <c r="N184" s="853"/>
      <c r="O184" s="853"/>
      <c r="P184" s="854"/>
      <c r="Q184" s="853"/>
      <c r="R184" s="853"/>
      <c r="S184" s="853"/>
      <c r="T184" s="856"/>
      <c r="U184" s="856"/>
      <c r="V184" s="856"/>
      <c r="W184" s="856"/>
      <c r="X184" s="887"/>
      <c r="Y184" s="883"/>
      <c r="Z184" s="779"/>
      <c r="AA184" s="779"/>
      <c r="AB184" s="780"/>
      <c r="AC184" s="856"/>
      <c r="AD184" s="856"/>
      <c r="AE184" s="857"/>
    </row>
    <row r="185" spans="1:31" ht="16.5">
      <c r="A185" s="767">
        <v>180</v>
      </c>
      <c r="B185" s="3318"/>
      <c r="C185" s="3262"/>
      <c r="D185" s="3251"/>
      <c r="E185" s="851"/>
      <c r="F185" s="852"/>
      <c r="G185" s="852"/>
      <c r="H185" s="852"/>
      <c r="I185" s="852"/>
      <c r="J185" s="853"/>
      <c r="K185" s="853"/>
      <c r="L185" s="853"/>
      <c r="M185" s="853"/>
      <c r="N185" s="853"/>
      <c r="O185" s="853"/>
      <c r="P185" s="854"/>
      <c r="Q185" s="853"/>
      <c r="R185" s="853"/>
      <c r="S185" s="853"/>
      <c r="T185" s="856"/>
      <c r="U185" s="856"/>
      <c r="V185" s="856"/>
      <c r="W185" s="856"/>
      <c r="X185" s="887"/>
      <c r="Y185" s="883"/>
      <c r="Z185" s="779"/>
      <c r="AA185" s="779"/>
      <c r="AB185" s="780"/>
      <c r="AC185" s="856"/>
      <c r="AD185" s="856"/>
      <c r="AE185" s="857"/>
    </row>
    <row r="186" spans="1:31" ht="17.25" thickBot="1">
      <c r="A186" s="792">
        <v>181</v>
      </c>
      <c r="B186" s="3319"/>
      <c r="C186" s="3263"/>
      <c r="D186" s="776" t="s">
        <v>3246</v>
      </c>
      <c r="E186" s="917"/>
      <c r="F186" s="917"/>
      <c r="G186" s="917"/>
      <c r="H186" s="917"/>
      <c r="I186" s="917"/>
      <c r="J186" s="917"/>
      <c r="K186" s="917"/>
      <c r="L186" s="917"/>
      <c r="M186" s="918">
        <f>SUM(M180:M185)</f>
        <v>0</v>
      </c>
      <c r="N186" s="918">
        <f>SUM(N180:N185)</f>
        <v>0</v>
      </c>
      <c r="O186" s="918">
        <f>SUM(O180:O185)</f>
        <v>0</v>
      </c>
      <c r="P186" s="918">
        <f>SUM(P180:P185)</f>
        <v>0</v>
      </c>
      <c r="Q186" s="917"/>
      <c r="R186" s="918">
        <f>SUM(R180:R185)</f>
        <v>0</v>
      </c>
      <c r="S186" s="917"/>
      <c r="T186" s="918">
        <f>SUM(T180:T185)</f>
        <v>0</v>
      </c>
      <c r="U186" s="918">
        <f>SUM(U180:U185)</f>
        <v>0</v>
      </c>
      <c r="V186" s="918">
        <f>SUM(V180:V185)</f>
        <v>0</v>
      </c>
      <c r="W186" s="918">
        <f>SUM(W180:W185)</f>
        <v>0</v>
      </c>
      <c r="X186" s="933"/>
      <c r="Y186" s="934"/>
      <c r="Z186" s="934"/>
      <c r="AA186" s="934"/>
      <c r="AB186" s="934"/>
      <c r="AC186" s="934"/>
      <c r="AD186" s="934"/>
      <c r="AE186" s="932"/>
    </row>
    <row r="187" spans="1:31" ht="17.25" thickBot="1">
      <c r="A187" s="935">
        <v>182</v>
      </c>
      <c r="B187" s="3324" t="s">
        <v>3286</v>
      </c>
      <c r="C187" s="3291"/>
      <c r="D187" s="3291"/>
      <c r="E187" s="921"/>
      <c r="F187" s="922"/>
      <c r="G187" s="922"/>
      <c r="H187" s="922"/>
      <c r="I187" s="922"/>
      <c r="J187" s="923"/>
      <c r="K187" s="923"/>
      <c r="L187" s="923"/>
      <c r="M187" s="936">
        <f>M137+M144+M151+M158+M165+M172+M179+M186</f>
        <v>0</v>
      </c>
      <c r="N187" s="936">
        <f>N137+N144+N151+N158+N165+N172+N179+N186</f>
        <v>0</v>
      </c>
      <c r="O187" s="936">
        <f>O137+O144+O151+O158+O165+O172+O179+O186</f>
        <v>0</v>
      </c>
      <c r="P187" s="936">
        <f>P137+P144+P151+P158+P165+P172+P179+P186</f>
        <v>0</v>
      </c>
      <c r="Q187" s="923"/>
      <c r="R187" s="936">
        <f>R137+R144+R151+R158+R165+R172+R179+R186</f>
        <v>0</v>
      </c>
      <c r="S187" s="923"/>
      <c r="T187" s="936">
        <f>T137+T144+T151+T158+T165+T172+T179+T186</f>
        <v>0</v>
      </c>
      <c r="U187" s="936">
        <f>U137+U144+U151+U158+U165+U172+U179+U186</f>
        <v>0</v>
      </c>
      <c r="V187" s="936">
        <f>V137+V144+V151+V158+V165+V172+V179+V186</f>
        <v>0</v>
      </c>
      <c r="W187" s="936">
        <f>W137+W144+W151+W158+W165+W172+W179+W186</f>
        <v>0</v>
      </c>
      <c r="X187" s="937"/>
      <c r="Y187" s="938"/>
      <c r="Z187" s="938"/>
      <c r="AA187" s="938"/>
      <c r="AB187" s="938"/>
      <c r="AC187" s="938"/>
      <c r="AD187" s="938"/>
      <c r="AE187" s="939"/>
    </row>
    <row r="188" spans="1:31" ht="17.25" thickBot="1">
      <c r="A188" s="798">
        <v>183</v>
      </c>
      <c r="B188" s="3288" t="s">
        <v>3267</v>
      </c>
      <c r="C188" s="3289"/>
      <c r="D188" s="3289"/>
      <c r="E188" s="872"/>
      <c r="F188" s="873"/>
      <c r="G188" s="873"/>
      <c r="H188" s="873"/>
      <c r="I188" s="873"/>
      <c r="J188" s="874"/>
      <c r="K188" s="874"/>
      <c r="L188" s="874"/>
      <c r="M188" s="890">
        <f>M187+M130</f>
        <v>0</v>
      </c>
      <c r="N188" s="890">
        <f>N187+N130</f>
        <v>0</v>
      </c>
      <c r="O188" s="890">
        <f>O187+O130</f>
        <v>0</v>
      </c>
      <c r="P188" s="890">
        <f>P187+P130</f>
        <v>0</v>
      </c>
      <c r="Q188" s="874"/>
      <c r="R188" s="890">
        <f>R187+R130</f>
        <v>0</v>
      </c>
      <c r="S188" s="894"/>
      <c r="T188" s="890">
        <f>T187+T130</f>
        <v>0</v>
      </c>
      <c r="U188" s="890">
        <f>U187+U130</f>
        <v>0</v>
      </c>
      <c r="V188" s="890">
        <f>V187+V130</f>
        <v>0</v>
      </c>
      <c r="W188" s="890">
        <f>W187+W130</f>
        <v>0</v>
      </c>
      <c r="X188" s="891"/>
      <c r="Y188" s="892"/>
      <c r="Z188" s="892"/>
      <c r="AA188" s="892"/>
      <c r="AB188" s="892"/>
      <c r="AC188" s="892"/>
      <c r="AD188" s="892"/>
      <c r="AE188" s="940"/>
    </row>
    <row r="189" spans="1:31">
      <c r="AE189" s="941"/>
    </row>
    <row r="191" spans="1:31" ht="16.5">
      <c r="A191" s="895" t="s">
        <v>3287</v>
      </c>
      <c r="B191" s="831"/>
      <c r="C191" s="832"/>
      <c r="D191" s="833"/>
      <c r="E191" s="833"/>
      <c r="F191" s="833"/>
      <c r="G191" s="833"/>
      <c r="H191" s="833"/>
      <c r="I191" s="833"/>
      <c r="J191" s="833"/>
      <c r="K191" s="833"/>
      <c r="L191" s="833"/>
      <c r="M191" s="833"/>
      <c r="N191" s="833"/>
      <c r="O191" s="833"/>
    </row>
    <row r="192" spans="1:31" ht="16.5">
      <c r="A192" s="654">
        <v>1</v>
      </c>
      <c r="B192" s="832" t="s">
        <v>3303</v>
      </c>
      <c r="C192" s="832"/>
      <c r="D192" s="833"/>
      <c r="E192" s="833"/>
      <c r="F192" s="833"/>
      <c r="G192" s="833"/>
      <c r="H192" s="833"/>
      <c r="I192" s="833"/>
      <c r="J192" s="833"/>
      <c r="K192" s="833"/>
      <c r="L192" s="833"/>
      <c r="M192" s="833"/>
      <c r="N192" s="833"/>
      <c r="O192" s="833"/>
    </row>
    <row r="193" spans="1:15" ht="16.5">
      <c r="A193" s="831" t="s">
        <v>202</v>
      </c>
      <c r="B193" s="832" t="s">
        <v>3289</v>
      </c>
      <c r="C193" s="832"/>
      <c r="D193" s="833"/>
      <c r="E193" s="833"/>
      <c r="F193" s="833"/>
      <c r="G193" s="833"/>
      <c r="H193" s="833"/>
      <c r="I193" s="833"/>
      <c r="J193" s="833"/>
      <c r="K193" s="833"/>
      <c r="L193" s="833"/>
      <c r="M193" s="833"/>
      <c r="N193" s="833"/>
      <c r="O193" s="833"/>
    </row>
    <row r="194" spans="1:15" ht="16.5">
      <c r="A194" s="836" t="s">
        <v>574</v>
      </c>
      <c r="B194" s="333" t="s">
        <v>3304</v>
      </c>
      <c r="C194" s="832"/>
      <c r="D194" s="833"/>
      <c r="E194" s="833"/>
      <c r="F194" s="833"/>
      <c r="G194" s="833"/>
      <c r="H194" s="833"/>
      <c r="I194" s="833"/>
      <c r="J194" s="833"/>
      <c r="K194" s="833"/>
      <c r="L194" s="833"/>
      <c r="M194" s="833"/>
      <c r="N194" s="833"/>
      <c r="O194" s="833"/>
    </row>
    <row r="195" spans="1:15" ht="16.5">
      <c r="A195" s="836"/>
      <c r="B195" s="333" t="s">
        <v>3305</v>
      </c>
      <c r="C195" s="832"/>
      <c r="D195" s="833"/>
      <c r="E195" s="833"/>
      <c r="F195" s="833"/>
      <c r="G195" s="833"/>
      <c r="H195" s="833"/>
      <c r="I195" s="833"/>
      <c r="J195" s="833"/>
      <c r="K195" s="833"/>
      <c r="L195" s="833"/>
      <c r="M195" s="833"/>
      <c r="N195" s="833"/>
      <c r="O195" s="833"/>
    </row>
    <row r="196" spans="1:15" ht="16.5">
      <c r="A196" s="836"/>
      <c r="B196" s="333" t="s">
        <v>3306</v>
      </c>
      <c r="C196" s="832"/>
      <c r="D196" s="833"/>
      <c r="E196" s="833"/>
      <c r="F196" s="833"/>
      <c r="G196" s="833"/>
      <c r="H196" s="833"/>
      <c r="I196" s="833"/>
      <c r="J196" s="833"/>
      <c r="K196" s="833"/>
      <c r="L196" s="833"/>
      <c r="M196" s="833"/>
      <c r="N196" s="833"/>
      <c r="O196" s="833"/>
    </row>
    <row r="197" spans="1:15" ht="16.5">
      <c r="A197" s="836"/>
      <c r="B197" s="333" t="s">
        <v>3307</v>
      </c>
      <c r="C197" s="832"/>
      <c r="D197" s="833"/>
      <c r="E197" s="833"/>
      <c r="F197" s="833"/>
      <c r="G197" s="833"/>
      <c r="H197" s="833"/>
      <c r="I197" s="833"/>
      <c r="J197" s="833"/>
      <c r="K197" s="833"/>
      <c r="L197" s="833"/>
      <c r="M197" s="833"/>
      <c r="N197" s="833"/>
      <c r="O197" s="833"/>
    </row>
    <row r="198" spans="1:15">
      <c r="A198" s="348">
        <v>4</v>
      </c>
      <c r="B198" s="277" t="s">
        <v>3308</v>
      </c>
      <c r="C198" s="277"/>
      <c r="D198" s="277"/>
      <c r="E198" s="277"/>
      <c r="F198" s="277"/>
      <c r="G198" s="277"/>
      <c r="H198" s="277"/>
      <c r="I198" s="277"/>
      <c r="J198" s="277"/>
      <c r="K198" s="277"/>
      <c r="L198" s="277"/>
      <c r="M198" s="277"/>
      <c r="N198" s="277"/>
      <c r="O198" s="277"/>
    </row>
    <row r="199" spans="1:15">
      <c r="A199" s="348">
        <v>5</v>
      </c>
      <c r="B199" s="277" t="s">
        <v>3271</v>
      </c>
      <c r="C199" s="277"/>
      <c r="D199" s="277"/>
      <c r="E199" s="277"/>
      <c r="F199" s="277"/>
      <c r="G199" s="277"/>
      <c r="H199" s="277"/>
      <c r="I199" s="277"/>
      <c r="J199" s="277"/>
      <c r="K199" s="277"/>
      <c r="L199" s="277"/>
      <c r="M199" s="277"/>
      <c r="N199" s="277"/>
      <c r="O199" s="277"/>
    </row>
    <row r="200" spans="1:15" ht="16.5">
      <c r="A200" s="836" t="s">
        <v>7</v>
      </c>
      <c r="B200" s="333" t="s">
        <v>3309</v>
      </c>
      <c r="C200" s="333"/>
      <c r="D200" s="833"/>
      <c r="E200" s="833"/>
      <c r="F200" s="833"/>
      <c r="G200" s="833"/>
      <c r="H200" s="833"/>
      <c r="I200" s="833"/>
      <c r="J200" s="833"/>
      <c r="K200" s="833"/>
      <c r="L200" s="833"/>
      <c r="M200" s="833"/>
      <c r="N200" s="833"/>
      <c r="O200" s="833"/>
    </row>
    <row r="201" spans="1:15" ht="16.5">
      <c r="A201" s="654">
        <v>7</v>
      </c>
      <c r="B201" s="942" t="s">
        <v>3310</v>
      </c>
      <c r="C201" s="832"/>
      <c r="D201" s="833"/>
      <c r="E201" s="833"/>
      <c r="F201" s="833"/>
      <c r="G201" s="833"/>
      <c r="H201" s="833"/>
      <c r="I201" s="833"/>
      <c r="J201" s="833"/>
      <c r="K201" s="833"/>
      <c r="L201" s="833"/>
      <c r="M201" s="833"/>
      <c r="N201" s="833"/>
      <c r="O201" s="833"/>
    </row>
    <row r="202" spans="1:15" ht="16.5">
      <c r="A202" s="654"/>
      <c r="B202" s="333"/>
      <c r="C202" s="832"/>
      <c r="D202" s="833"/>
      <c r="E202" s="833"/>
      <c r="F202" s="833"/>
      <c r="G202" s="833"/>
      <c r="H202" s="833"/>
      <c r="I202" s="833"/>
      <c r="J202" s="833"/>
      <c r="K202" s="833"/>
      <c r="L202" s="833"/>
      <c r="M202" s="833"/>
      <c r="N202" s="833"/>
      <c r="O202" s="833"/>
    </row>
    <row r="203" spans="1:15" ht="16.5">
      <c r="A203" s="831"/>
      <c r="B203" s="333"/>
      <c r="C203" s="838"/>
      <c r="D203" s="833"/>
      <c r="E203" s="833"/>
      <c r="F203" s="833"/>
      <c r="G203" s="833"/>
      <c r="H203" s="833"/>
      <c r="I203" s="833"/>
      <c r="J203" s="833"/>
      <c r="K203" s="833"/>
      <c r="L203" s="833"/>
      <c r="M203" s="833"/>
      <c r="N203" s="833"/>
      <c r="O203" s="833"/>
    </row>
    <row r="204" spans="1:15" ht="16.5">
      <c r="A204" s="654"/>
      <c r="B204" s="333"/>
      <c r="C204" s="832"/>
      <c r="D204" s="833"/>
      <c r="E204" s="833"/>
      <c r="F204" s="833"/>
      <c r="G204" s="833"/>
      <c r="H204" s="833"/>
      <c r="I204" s="833"/>
      <c r="J204" s="833"/>
      <c r="K204" s="833"/>
      <c r="L204" s="833"/>
      <c r="M204" s="833"/>
      <c r="N204" s="833"/>
      <c r="O204" s="833"/>
    </row>
    <row r="205" spans="1:15" ht="16.5">
      <c r="A205" s="654"/>
      <c r="B205" s="333"/>
      <c r="C205" s="832"/>
      <c r="D205" s="833"/>
      <c r="E205" s="833"/>
      <c r="F205" s="833"/>
      <c r="G205" s="833"/>
      <c r="H205" s="833"/>
      <c r="I205" s="833"/>
      <c r="J205" s="833"/>
      <c r="K205" s="833"/>
      <c r="L205" s="833"/>
      <c r="M205" s="833"/>
      <c r="N205" s="833"/>
      <c r="O205" s="833"/>
    </row>
    <row r="206" spans="1:15" ht="16.5">
      <c r="A206" s="654"/>
      <c r="B206" s="333"/>
      <c r="C206" s="832"/>
      <c r="D206" s="833"/>
      <c r="E206" s="833"/>
      <c r="F206" s="833"/>
      <c r="G206" s="833"/>
      <c r="H206" s="833"/>
      <c r="I206" s="833"/>
      <c r="J206" s="833"/>
      <c r="K206" s="833"/>
      <c r="L206" s="833"/>
      <c r="M206" s="833"/>
      <c r="N206" s="833"/>
      <c r="O206" s="833"/>
    </row>
    <row r="207" spans="1:15" ht="16.5">
      <c r="A207" s="831"/>
      <c r="B207" s="333"/>
      <c r="C207" s="833"/>
      <c r="D207" s="837"/>
      <c r="E207" s="840"/>
      <c r="F207" s="837"/>
      <c r="G207" s="837"/>
      <c r="H207" s="837"/>
      <c r="I207" s="837"/>
      <c r="J207" s="834"/>
      <c r="K207" s="834"/>
      <c r="L207" s="837"/>
      <c r="M207" s="837"/>
      <c r="N207" s="834"/>
      <c r="O207" s="834"/>
    </row>
    <row r="208" spans="1:15" ht="16.5">
      <c r="A208" s="654"/>
      <c r="B208" s="831"/>
      <c r="C208" s="832"/>
      <c r="D208" s="833"/>
      <c r="E208" s="833"/>
      <c r="F208" s="833"/>
      <c r="G208" s="833"/>
      <c r="H208" s="833"/>
      <c r="I208" s="833"/>
      <c r="J208" s="833"/>
      <c r="K208" s="833"/>
      <c r="L208" s="833"/>
      <c r="M208" s="833"/>
      <c r="N208" s="833"/>
      <c r="O208" s="833"/>
    </row>
    <row r="209" spans="1:15" ht="16.5">
      <c r="A209" s="654"/>
      <c r="B209" s="831"/>
      <c r="C209" s="832"/>
      <c r="D209" s="833"/>
      <c r="E209" s="833"/>
      <c r="F209" s="833"/>
      <c r="G209" s="833"/>
      <c r="H209" s="833"/>
      <c r="I209" s="833"/>
      <c r="J209" s="833"/>
      <c r="K209" s="833"/>
      <c r="L209" s="833"/>
      <c r="M209" s="833"/>
      <c r="N209" s="833"/>
      <c r="O209" s="833"/>
    </row>
    <row r="210" spans="1:15" ht="16.5">
      <c r="A210" s="831"/>
      <c r="B210" s="831"/>
      <c r="C210" s="832"/>
      <c r="D210" s="833"/>
      <c r="E210" s="833"/>
      <c r="F210" s="833"/>
      <c r="G210" s="833"/>
      <c r="H210" s="833"/>
      <c r="I210" s="833"/>
      <c r="J210" s="833"/>
      <c r="K210" s="833"/>
      <c r="L210" s="833"/>
      <c r="M210" s="833"/>
      <c r="N210" s="833"/>
      <c r="O210" s="833"/>
    </row>
    <row r="211" spans="1:15" ht="16.5">
      <c r="A211" s="654"/>
      <c r="B211" s="831"/>
      <c r="C211" s="832"/>
      <c r="D211" s="833"/>
      <c r="E211" s="833"/>
      <c r="F211" s="833"/>
      <c r="G211" s="833"/>
      <c r="H211" s="833"/>
      <c r="I211" s="833"/>
      <c r="J211" s="833"/>
      <c r="K211" s="833"/>
      <c r="L211" s="833"/>
      <c r="M211" s="833"/>
      <c r="N211" s="833"/>
      <c r="O211" s="833"/>
    </row>
    <row r="212" spans="1:15" ht="16.5">
      <c r="A212" s="831"/>
      <c r="B212" s="831"/>
      <c r="C212" s="833"/>
      <c r="D212" s="833"/>
      <c r="E212" s="833"/>
      <c r="F212" s="833"/>
      <c r="G212" s="833"/>
      <c r="H212" s="833"/>
      <c r="I212" s="833"/>
      <c r="J212" s="833"/>
      <c r="K212" s="833"/>
      <c r="L212" s="839"/>
      <c r="M212" s="839"/>
      <c r="N212" s="833"/>
      <c r="O212" s="833"/>
    </row>
    <row r="213" spans="1:15" ht="16.5">
      <c r="A213" s="654"/>
      <c r="B213" s="831"/>
      <c r="C213" s="751"/>
      <c r="D213" s="833"/>
      <c r="E213" s="833"/>
      <c r="F213" s="833"/>
      <c r="G213" s="833"/>
      <c r="H213" s="833"/>
      <c r="I213" s="833"/>
      <c r="J213" s="833"/>
      <c r="K213" s="833"/>
      <c r="L213" s="839"/>
      <c r="M213" s="839"/>
      <c r="N213" s="833"/>
      <c r="O213" s="833"/>
    </row>
    <row r="214" spans="1:15" ht="16.5">
      <c r="A214" s="654"/>
      <c r="B214" s="831"/>
      <c r="C214" s="833"/>
      <c r="D214" s="839"/>
      <c r="E214" s="839"/>
      <c r="F214" s="839"/>
      <c r="G214" s="839"/>
      <c r="H214" s="839"/>
      <c r="I214" s="839"/>
      <c r="J214" s="839"/>
      <c r="K214" s="839"/>
      <c r="L214" s="834"/>
      <c r="M214" s="834"/>
      <c r="N214" s="839"/>
      <c r="O214" s="839"/>
    </row>
    <row r="215" spans="1:15" ht="16.5">
      <c r="A215" s="831"/>
      <c r="B215" s="831"/>
      <c r="C215" s="832"/>
      <c r="D215" s="839"/>
      <c r="E215" s="839"/>
      <c r="F215" s="839"/>
      <c r="G215" s="839"/>
      <c r="H215" s="839"/>
      <c r="I215" s="839"/>
      <c r="J215" s="839"/>
      <c r="K215" s="839"/>
      <c r="L215" s="837"/>
      <c r="M215" s="837"/>
      <c r="N215" s="839"/>
      <c r="O215" s="839"/>
    </row>
    <row r="216" spans="1:15" ht="16.5">
      <c r="A216" s="654"/>
      <c r="B216" s="831"/>
      <c r="C216" s="833"/>
      <c r="D216" s="837"/>
      <c r="E216" s="840"/>
      <c r="F216" s="837"/>
      <c r="G216" s="837"/>
      <c r="H216" s="837"/>
      <c r="I216" s="837"/>
      <c r="J216" s="837"/>
      <c r="K216" s="837"/>
      <c r="L216" s="837"/>
      <c r="M216" s="837"/>
      <c r="N216" s="837"/>
      <c r="O216" s="837"/>
    </row>
  </sheetData>
  <mergeCells count="57">
    <mergeCell ref="V3:W4"/>
    <mergeCell ref="N3:N4"/>
    <mergeCell ref="O3:O4"/>
    <mergeCell ref="P3:P4"/>
    <mergeCell ref="R3:R4"/>
    <mergeCell ref="S3:S4"/>
    <mergeCell ref="T3:U4"/>
    <mergeCell ref="B188:D188"/>
    <mergeCell ref="B6:B129"/>
    <mergeCell ref="C3:D4"/>
    <mergeCell ref="C5:D5"/>
    <mergeCell ref="C6:C31"/>
    <mergeCell ref="D6:D17"/>
    <mergeCell ref="D19:D30"/>
    <mergeCell ref="C32:C53"/>
    <mergeCell ref="D76:D85"/>
    <mergeCell ref="D32:D41"/>
    <mergeCell ref="B187:D187"/>
    <mergeCell ref="D87:D96"/>
    <mergeCell ref="D98:D107"/>
    <mergeCell ref="C76:C108"/>
    <mergeCell ref="D145:D150"/>
    <mergeCell ref="C166:C186"/>
    <mergeCell ref="AE3:AE4"/>
    <mergeCell ref="AC3:AC4"/>
    <mergeCell ref="Y3:Y4"/>
    <mergeCell ref="X3:X4"/>
    <mergeCell ref="AD3:AD4"/>
    <mergeCell ref="Z3:Z4"/>
    <mergeCell ref="AA3:AA4"/>
    <mergeCell ref="AB3:AB4"/>
    <mergeCell ref="L3:L4"/>
    <mergeCell ref="D131:D136"/>
    <mergeCell ref="E3:I3"/>
    <mergeCell ref="Q3:Q4"/>
    <mergeCell ref="K3:K4"/>
    <mergeCell ref="D43:D52"/>
    <mergeCell ref="D54:D63"/>
    <mergeCell ref="D65:D74"/>
    <mergeCell ref="M3:M4"/>
    <mergeCell ref="D116:D121"/>
    <mergeCell ref="D123:D128"/>
    <mergeCell ref="C54:C75"/>
    <mergeCell ref="D138:D143"/>
    <mergeCell ref="C145:C165"/>
    <mergeCell ref="D109:D114"/>
    <mergeCell ref="A3:A5"/>
    <mergeCell ref="B3:B4"/>
    <mergeCell ref="C109:C129"/>
    <mergeCell ref="B130:C130"/>
    <mergeCell ref="B131:B186"/>
    <mergeCell ref="C131:C144"/>
    <mergeCell ref="D166:D171"/>
    <mergeCell ref="D173:D178"/>
    <mergeCell ref="D180:D185"/>
    <mergeCell ref="D152:D157"/>
    <mergeCell ref="D159:D164"/>
  </mergeCells>
  <phoneticPr fontId="8" type="noConversion"/>
  <pageMargins left="0.51181102362204722" right="0.35433070866141736" top="0.39370078740157483" bottom="0.27559055118110237" header="0.15748031496062992" footer="0.23622047244094491"/>
  <pageSetup paperSize="9" scale="26" fitToHeight="2" orientation="portrait" r:id="rId1"/>
  <headerFooter alignWithMargins="0">
    <oddFooter>&amp;C&amp;P/&amp;N&amp;R&amp;A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pageSetUpPr fitToPage="1"/>
  </sheetPr>
  <dimension ref="A1:AB190"/>
  <sheetViews>
    <sheetView showGridLines="0" zoomScale="75" workbookViewId="0">
      <pane xSplit="4" ySplit="5" topLeftCell="E6" activePane="bottomRight" state="frozen"/>
      <selection activeCell="F11" sqref="A1:K1098"/>
      <selection pane="topRight" activeCell="F11" sqref="A1:K1098"/>
      <selection pane="bottomLeft" activeCell="F11" sqref="A1:K1098"/>
      <selection pane="bottomRight"/>
    </sheetView>
  </sheetViews>
  <sheetFormatPr defaultRowHeight="15.75"/>
  <cols>
    <col min="1" max="1" width="9" style="611"/>
    <col min="2" max="3" width="9.625" style="611" customWidth="1"/>
    <col min="4" max="9" width="9" style="611"/>
    <col min="10" max="10" width="11.375" style="611" customWidth="1"/>
    <col min="11" max="13" width="9" style="611"/>
    <col min="14" max="16" width="13.5" style="611" customWidth="1"/>
    <col min="17" max="17" width="11.875" style="611" customWidth="1"/>
    <col min="18" max="18" width="18.875" style="611" customWidth="1"/>
    <col min="19" max="19" width="11" style="611" customWidth="1"/>
    <col min="20" max="22" width="9" style="611"/>
    <col min="23" max="23" width="8.375" style="611" customWidth="1"/>
    <col min="24" max="24" width="11" style="611" customWidth="1"/>
    <col min="25" max="25" width="14.5" style="611" customWidth="1"/>
    <col min="26" max="16384" width="9" style="611"/>
  </cols>
  <sheetData>
    <row r="1" spans="1:28" ht="16.5">
      <c r="A1" s="17" t="str">
        <f>+封面!A3&amp;" "&amp;封面!A2</f>
        <v xml:space="preserve">        保險股份有限公司(○○分公司) 年度(月、季、半年)報表</v>
      </c>
      <c r="B1" s="747"/>
      <c r="C1" s="747"/>
      <c r="D1" s="748"/>
      <c r="E1" s="748"/>
      <c r="F1" s="749"/>
      <c r="G1" s="748"/>
      <c r="H1" s="748"/>
      <c r="I1" s="748"/>
      <c r="J1" s="748"/>
      <c r="K1" s="748"/>
      <c r="L1" s="748"/>
      <c r="M1" s="748"/>
      <c r="N1" s="748"/>
      <c r="O1" s="748"/>
      <c r="P1" s="748"/>
      <c r="Q1" s="748"/>
      <c r="R1" s="748"/>
      <c r="S1" s="748"/>
      <c r="T1" s="748"/>
      <c r="U1" s="748"/>
      <c r="V1" s="748"/>
      <c r="W1" s="748"/>
      <c r="X1" s="748"/>
      <c r="Y1" s="843"/>
      <c r="Z1" s="748"/>
      <c r="AA1" s="750" t="s">
        <v>3219</v>
      </c>
      <c r="AB1" s="751"/>
    </row>
    <row r="2" spans="1:28" ht="17.25" thickBot="1">
      <c r="A2" s="750" t="s">
        <v>3273</v>
      </c>
      <c r="B2" s="750"/>
      <c r="C2" s="750"/>
      <c r="D2" s="748"/>
      <c r="E2" s="748"/>
      <c r="F2" s="749"/>
      <c r="G2" s="748"/>
      <c r="H2" s="748"/>
      <c r="I2" s="748"/>
      <c r="J2" s="748"/>
      <c r="K2" s="748"/>
      <c r="L2" s="748"/>
      <c r="M2" s="748"/>
      <c r="N2" s="748"/>
      <c r="O2" s="748"/>
      <c r="P2" s="748"/>
      <c r="Q2" s="748"/>
      <c r="R2" s="748"/>
      <c r="S2" s="748"/>
      <c r="T2" s="748"/>
      <c r="U2" s="748"/>
      <c r="V2" s="748"/>
      <c r="W2" s="748"/>
      <c r="X2" s="748"/>
      <c r="Y2" s="843"/>
      <c r="Z2" s="748"/>
      <c r="AA2" s="748"/>
      <c r="AB2" s="751"/>
    </row>
    <row r="3" spans="1:28" ht="16.5" customHeight="1">
      <c r="A3" s="3244" t="s">
        <v>3221</v>
      </c>
      <c r="B3" s="3247" t="s">
        <v>3222</v>
      </c>
      <c r="C3" s="3249" t="s">
        <v>3223</v>
      </c>
      <c r="D3" s="3250"/>
      <c r="E3" s="3247" t="s">
        <v>3224</v>
      </c>
      <c r="F3" s="3247"/>
      <c r="G3" s="3247"/>
      <c r="H3" s="3247"/>
      <c r="I3" s="3247"/>
      <c r="J3" s="752"/>
      <c r="K3" s="3247" t="s">
        <v>3226</v>
      </c>
      <c r="L3" s="3247" t="s">
        <v>3227</v>
      </c>
      <c r="M3" s="3321" t="s">
        <v>3274</v>
      </c>
      <c r="N3" s="3282" t="s">
        <v>3173</v>
      </c>
      <c r="O3" s="3282" t="s">
        <v>3275</v>
      </c>
      <c r="P3" s="3247" t="s">
        <v>3276</v>
      </c>
      <c r="Q3" s="3320" t="s">
        <v>3277</v>
      </c>
      <c r="R3" s="3320" t="s">
        <v>3278</v>
      </c>
      <c r="S3" s="3250" t="s">
        <v>3279</v>
      </c>
      <c r="T3" s="3250" t="s">
        <v>3280</v>
      </c>
      <c r="U3" s="3297"/>
      <c r="V3" s="3250" t="s">
        <v>3281</v>
      </c>
      <c r="W3" s="3297"/>
      <c r="X3" s="3247" t="s">
        <v>3234</v>
      </c>
      <c r="Y3" s="3278" t="s">
        <v>670</v>
      </c>
      <c r="Z3" s="3247" t="s">
        <v>3235</v>
      </c>
      <c r="AA3" s="3247" t="s">
        <v>3236</v>
      </c>
      <c r="AB3" s="3274" t="s">
        <v>3237</v>
      </c>
    </row>
    <row r="4" spans="1:28" ht="31.9" customHeight="1">
      <c r="A4" s="3245"/>
      <c r="B4" s="3248"/>
      <c r="C4" s="3251"/>
      <c r="D4" s="3251"/>
      <c r="E4" s="753" t="s">
        <v>3238</v>
      </c>
      <c r="F4" s="753" t="s">
        <v>3239</v>
      </c>
      <c r="G4" s="755" t="s">
        <v>3240</v>
      </c>
      <c r="H4" s="755" t="s">
        <v>3241</v>
      </c>
      <c r="I4" s="755" t="s">
        <v>3242</v>
      </c>
      <c r="J4" s="755" t="s">
        <v>3282</v>
      </c>
      <c r="K4" s="3248"/>
      <c r="L4" s="3251"/>
      <c r="M4" s="3281"/>
      <c r="N4" s="3251"/>
      <c r="O4" s="3251"/>
      <c r="P4" s="3248"/>
      <c r="Q4" s="3251"/>
      <c r="R4" s="3283"/>
      <c r="S4" s="3251"/>
      <c r="T4" s="3266"/>
      <c r="U4" s="3266"/>
      <c r="V4" s="3266"/>
      <c r="W4" s="3266"/>
      <c r="X4" s="3248"/>
      <c r="Y4" s="3279"/>
      <c r="Z4" s="3248"/>
      <c r="AA4" s="3248"/>
      <c r="AB4" s="3275"/>
    </row>
    <row r="5" spans="1:28" ht="17.25" thickBot="1">
      <c r="A5" s="3246"/>
      <c r="B5" s="757" t="s">
        <v>424</v>
      </c>
      <c r="C5" s="3252" t="s">
        <v>425</v>
      </c>
      <c r="D5" s="3322"/>
      <c r="E5" s="757" t="s">
        <v>171</v>
      </c>
      <c r="F5" s="757" t="s">
        <v>172</v>
      </c>
      <c r="G5" s="757" t="s">
        <v>173</v>
      </c>
      <c r="H5" s="757" t="s">
        <v>174</v>
      </c>
      <c r="I5" s="757" t="s">
        <v>175</v>
      </c>
      <c r="J5" s="757" t="s">
        <v>141</v>
      </c>
      <c r="K5" s="757" t="s">
        <v>273</v>
      </c>
      <c r="L5" s="757" t="s">
        <v>142</v>
      </c>
      <c r="M5" s="616" t="s">
        <v>438</v>
      </c>
      <c r="N5" s="616" t="s">
        <v>439</v>
      </c>
      <c r="O5" s="757" t="s">
        <v>440</v>
      </c>
      <c r="P5" s="757" t="s">
        <v>441</v>
      </c>
      <c r="Q5" s="757" t="s">
        <v>246</v>
      </c>
      <c r="R5" s="757" t="s">
        <v>279</v>
      </c>
      <c r="S5" s="757" t="s">
        <v>280</v>
      </c>
      <c r="T5" s="757" t="s">
        <v>3283</v>
      </c>
      <c r="U5" s="757" t="s">
        <v>3284</v>
      </c>
      <c r="V5" s="757" t="s">
        <v>3283</v>
      </c>
      <c r="W5" s="757" t="s">
        <v>3284</v>
      </c>
      <c r="X5" s="757" t="s">
        <v>136</v>
      </c>
      <c r="Y5" s="757" t="s">
        <v>137</v>
      </c>
      <c r="Z5" s="757" t="s">
        <v>435</v>
      </c>
      <c r="AA5" s="758" t="s">
        <v>436</v>
      </c>
      <c r="AB5" s="758" t="s">
        <v>437</v>
      </c>
    </row>
    <row r="6" spans="1:28" ht="16.5" customHeight="1">
      <c r="A6" s="759">
        <v>1</v>
      </c>
      <c r="B6" s="3285" t="s">
        <v>3243</v>
      </c>
      <c r="C6" s="3253" t="s">
        <v>3244</v>
      </c>
      <c r="D6" s="3264" t="s">
        <v>3245</v>
      </c>
      <c r="E6" s="844"/>
      <c r="F6" s="845"/>
      <c r="G6" s="845"/>
      <c r="H6" s="845"/>
      <c r="I6" s="845"/>
      <c r="J6" s="846"/>
      <c r="K6" s="846"/>
      <c r="L6" s="846"/>
      <c r="M6" s="846"/>
      <c r="N6" s="846"/>
      <c r="O6" s="846"/>
      <c r="P6" s="847"/>
      <c r="Q6" s="846"/>
      <c r="R6" s="846"/>
      <c r="S6" s="846"/>
      <c r="T6" s="846"/>
      <c r="U6" s="847"/>
      <c r="V6" s="846"/>
      <c r="W6" s="847"/>
      <c r="X6" s="848"/>
      <c r="Y6" s="846"/>
      <c r="Z6" s="849"/>
      <c r="AA6" s="849"/>
      <c r="AB6" s="850"/>
    </row>
    <row r="7" spans="1:28" ht="16.5">
      <c r="A7" s="767">
        <v>2</v>
      </c>
      <c r="B7" s="3286"/>
      <c r="C7" s="3254"/>
      <c r="D7" s="3266"/>
      <c r="E7" s="851"/>
      <c r="F7" s="852"/>
      <c r="G7" s="852"/>
      <c r="H7" s="852"/>
      <c r="I7" s="852"/>
      <c r="J7" s="853"/>
      <c r="K7" s="853"/>
      <c r="L7" s="853"/>
      <c r="M7" s="853"/>
      <c r="N7" s="853"/>
      <c r="O7" s="853"/>
      <c r="P7" s="854"/>
      <c r="Q7" s="853"/>
      <c r="R7" s="853"/>
      <c r="S7" s="853"/>
      <c r="T7" s="853"/>
      <c r="U7" s="854"/>
      <c r="V7" s="853"/>
      <c r="W7" s="854"/>
      <c r="X7" s="855"/>
      <c r="Y7" s="853"/>
      <c r="Z7" s="856"/>
      <c r="AA7" s="856"/>
      <c r="AB7" s="857"/>
    </row>
    <row r="8" spans="1:28" ht="16.5">
      <c r="A8" s="767">
        <v>3</v>
      </c>
      <c r="B8" s="3286"/>
      <c r="C8" s="3254"/>
      <c r="D8" s="3266"/>
      <c r="E8" s="851"/>
      <c r="F8" s="852"/>
      <c r="G8" s="852"/>
      <c r="H8" s="852"/>
      <c r="I8" s="852"/>
      <c r="J8" s="853"/>
      <c r="K8" s="853"/>
      <c r="L8" s="853"/>
      <c r="M8" s="853"/>
      <c r="N8" s="853"/>
      <c r="O8" s="853"/>
      <c r="P8" s="854"/>
      <c r="Q8" s="853"/>
      <c r="R8" s="853"/>
      <c r="S8" s="853"/>
      <c r="T8" s="853"/>
      <c r="U8" s="854"/>
      <c r="V8" s="853"/>
      <c r="W8" s="854"/>
      <c r="X8" s="855"/>
      <c r="Y8" s="853"/>
      <c r="Z8" s="856"/>
      <c r="AA8" s="856"/>
      <c r="AB8" s="857"/>
    </row>
    <row r="9" spans="1:28" ht="16.5">
      <c r="A9" s="767">
        <v>4</v>
      </c>
      <c r="B9" s="3286"/>
      <c r="C9" s="3254"/>
      <c r="D9" s="3266"/>
      <c r="E9" s="851"/>
      <c r="F9" s="852"/>
      <c r="G9" s="852"/>
      <c r="H9" s="852"/>
      <c r="I9" s="852"/>
      <c r="J9" s="853"/>
      <c r="K9" s="853"/>
      <c r="L9" s="853"/>
      <c r="M9" s="853"/>
      <c r="N9" s="853"/>
      <c r="O9" s="853"/>
      <c r="P9" s="854"/>
      <c r="Q9" s="853"/>
      <c r="R9" s="853"/>
      <c r="S9" s="853"/>
      <c r="T9" s="853"/>
      <c r="U9" s="854"/>
      <c r="V9" s="853"/>
      <c r="W9" s="854"/>
      <c r="X9" s="855"/>
      <c r="Y9" s="853"/>
      <c r="Z9" s="856"/>
      <c r="AA9" s="856"/>
      <c r="AB9" s="857"/>
    </row>
    <row r="10" spans="1:28" ht="16.5">
      <c r="A10" s="767">
        <v>5</v>
      </c>
      <c r="B10" s="3286"/>
      <c r="C10" s="3254"/>
      <c r="D10" s="3266"/>
      <c r="E10" s="851"/>
      <c r="F10" s="852"/>
      <c r="G10" s="852"/>
      <c r="H10" s="852"/>
      <c r="I10" s="852"/>
      <c r="J10" s="853"/>
      <c r="K10" s="853"/>
      <c r="L10" s="853"/>
      <c r="M10" s="853"/>
      <c r="N10" s="853"/>
      <c r="O10" s="853"/>
      <c r="P10" s="854"/>
      <c r="Q10" s="853"/>
      <c r="R10" s="853"/>
      <c r="S10" s="853"/>
      <c r="T10" s="853"/>
      <c r="U10" s="854"/>
      <c r="V10" s="853"/>
      <c r="W10" s="854"/>
      <c r="X10" s="855"/>
      <c r="Y10" s="853"/>
      <c r="Z10" s="856"/>
      <c r="AA10" s="856"/>
      <c r="AB10" s="857"/>
    </row>
    <row r="11" spans="1:28" ht="16.5">
      <c r="A11" s="767">
        <v>6</v>
      </c>
      <c r="B11" s="3286"/>
      <c r="C11" s="3254"/>
      <c r="D11" s="3266"/>
      <c r="E11" s="851"/>
      <c r="F11" s="852"/>
      <c r="G11" s="852"/>
      <c r="H11" s="852"/>
      <c r="I11" s="852"/>
      <c r="J11" s="853"/>
      <c r="K11" s="853"/>
      <c r="L11" s="853"/>
      <c r="M11" s="853"/>
      <c r="N11" s="853"/>
      <c r="O11" s="853"/>
      <c r="P11" s="854"/>
      <c r="Q11" s="853"/>
      <c r="R11" s="853"/>
      <c r="S11" s="853"/>
      <c r="T11" s="853"/>
      <c r="U11" s="854"/>
      <c r="V11" s="853"/>
      <c r="W11" s="854"/>
      <c r="X11" s="855"/>
      <c r="Y11" s="853"/>
      <c r="Z11" s="856"/>
      <c r="AA11" s="856"/>
      <c r="AB11" s="857"/>
    </row>
    <row r="12" spans="1:28" ht="16.5">
      <c r="A12" s="767">
        <v>7</v>
      </c>
      <c r="B12" s="3286"/>
      <c r="C12" s="3254"/>
      <c r="D12" s="3266"/>
      <c r="E12" s="851"/>
      <c r="F12" s="852"/>
      <c r="G12" s="852"/>
      <c r="H12" s="852"/>
      <c r="I12" s="852"/>
      <c r="J12" s="853"/>
      <c r="K12" s="853"/>
      <c r="L12" s="853"/>
      <c r="M12" s="853"/>
      <c r="N12" s="853"/>
      <c r="O12" s="853"/>
      <c r="P12" s="854"/>
      <c r="Q12" s="853"/>
      <c r="R12" s="853"/>
      <c r="S12" s="853"/>
      <c r="T12" s="853"/>
      <c r="U12" s="854"/>
      <c r="V12" s="853"/>
      <c r="W12" s="854"/>
      <c r="X12" s="855"/>
      <c r="Y12" s="853"/>
      <c r="Z12" s="856"/>
      <c r="AA12" s="856"/>
      <c r="AB12" s="857"/>
    </row>
    <row r="13" spans="1:28" ht="16.5">
      <c r="A13" s="767">
        <v>8</v>
      </c>
      <c r="B13" s="3286"/>
      <c r="C13" s="3254"/>
      <c r="D13" s="3266"/>
      <c r="E13" s="851"/>
      <c r="F13" s="852"/>
      <c r="G13" s="852"/>
      <c r="H13" s="852"/>
      <c r="I13" s="852"/>
      <c r="J13" s="853"/>
      <c r="K13" s="853"/>
      <c r="L13" s="853"/>
      <c r="M13" s="853"/>
      <c r="N13" s="853"/>
      <c r="O13" s="853"/>
      <c r="P13" s="854"/>
      <c r="Q13" s="853"/>
      <c r="R13" s="853"/>
      <c r="S13" s="853"/>
      <c r="T13" s="853"/>
      <c r="U13" s="854"/>
      <c r="V13" s="853"/>
      <c r="W13" s="854"/>
      <c r="X13" s="855"/>
      <c r="Y13" s="853"/>
      <c r="Z13" s="856"/>
      <c r="AA13" s="856"/>
      <c r="AB13" s="857"/>
    </row>
    <row r="14" spans="1:28" ht="16.5">
      <c r="A14" s="767">
        <v>9</v>
      </c>
      <c r="B14" s="3286"/>
      <c r="C14" s="3254"/>
      <c r="D14" s="3266"/>
      <c r="E14" s="851"/>
      <c r="F14" s="852"/>
      <c r="G14" s="852"/>
      <c r="H14" s="852"/>
      <c r="I14" s="852"/>
      <c r="J14" s="853"/>
      <c r="K14" s="853"/>
      <c r="L14" s="853"/>
      <c r="M14" s="853"/>
      <c r="N14" s="853"/>
      <c r="O14" s="853"/>
      <c r="P14" s="854"/>
      <c r="Q14" s="853"/>
      <c r="R14" s="853"/>
      <c r="S14" s="853"/>
      <c r="T14" s="853"/>
      <c r="U14" s="854"/>
      <c r="V14" s="853"/>
      <c r="W14" s="854"/>
      <c r="X14" s="855"/>
      <c r="Y14" s="853"/>
      <c r="Z14" s="856"/>
      <c r="AA14" s="856"/>
      <c r="AB14" s="857"/>
    </row>
    <row r="15" spans="1:28" ht="16.5">
      <c r="A15" s="767">
        <v>10</v>
      </c>
      <c r="B15" s="3286"/>
      <c r="C15" s="3254"/>
      <c r="D15" s="3266"/>
      <c r="E15" s="851"/>
      <c r="F15" s="852"/>
      <c r="G15" s="852"/>
      <c r="H15" s="852"/>
      <c r="I15" s="852"/>
      <c r="J15" s="853"/>
      <c r="K15" s="853"/>
      <c r="L15" s="853"/>
      <c r="M15" s="853"/>
      <c r="N15" s="853"/>
      <c r="O15" s="853"/>
      <c r="P15" s="854"/>
      <c r="Q15" s="853"/>
      <c r="R15" s="853"/>
      <c r="S15" s="853"/>
      <c r="T15" s="853"/>
      <c r="U15" s="854"/>
      <c r="V15" s="853"/>
      <c r="W15" s="854"/>
      <c r="X15" s="855"/>
      <c r="Y15" s="853"/>
      <c r="Z15" s="856"/>
      <c r="AA15" s="856"/>
      <c r="AB15" s="857"/>
    </row>
    <row r="16" spans="1:28" ht="16.5">
      <c r="A16" s="767">
        <v>11</v>
      </c>
      <c r="B16" s="3286"/>
      <c r="C16" s="3254"/>
      <c r="D16" s="3266"/>
      <c r="E16" s="851"/>
      <c r="F16" s="852"/>
      <c r="G16" s="852"/>
      <c r="H16" s="852"/>
      <c r="I16" s="852"/>
      <c r="J16" s="853"/>
      <c r="K16" s="853"/>
      <c r="L16" s="853"/>
      <c r="M16" s="853"/>
      <c r="N16" s="853"/>
      <c r="O16" s="853"/>
      <c r="P16" s="854"/>
      <c r="Q16" s="853"/>
      <c r="R16" s="853"/>
      <c r="S16" s="853"/>
      <c r="T16" s="853"/>
      <c r="U16" s="854"/>
      <c r="V16" s="853"/>
      <c r="W16" s="854"/>
      <c r="X16" s="855"/>
      <c r="Y16" s="853"/>
      <c r="Z16" s="856"/>
      <c r="AA16" s="856"/>
      <c r="AB16" s="857"/>
    </row>
    <row r="17" spans="1:28" ht="16.5">
      <c r="A17" s="767">
        <v>12</v>
      </c>
      <c r="B17" s="3286"/>
      <c r="C17" s="3254"/>
      <c r="D17" s="3266"/>
      <c r="E17" s="851"/>
      <c r="F17" s="852"/>
      <c r="G17" s="852"/>
      <c r="H17" s="852"/>
      <c r="I17" s="852"/>
      <c r="J17" s="853"/>
      <c r="K17" s="853"/>
      <c r="L17" s="853"/>
      <c r="M17" s="853"/>
      <c r="N17" s="853"/>
      <c r="O17" s="853"/>
      <c r="P17" s="854"/>
      <c r="Q17" s="853"/>
      <c r="R17" s="853"/>
      <c r="S17" s="853"/>
      <c r="T17" s="853"/>
      <c r="U17" s="854"/>
      <c r="V17" s="853"/>
      <c r="W17" s="854"/>
      <c r="X17" s="855"/>
      <c r="Y17" s="853"/>
      <c r="Z17" s="856"/>
      <c r="AA17" s="856"/>
      <c r="AB17" s="857"/>
    </row>
    <row r="18" spans="1:28" ht="17.25" thickBot="1">
      <c r="A18" s="767">
        <v>13</v>
      </c>
      <c r="B18" s="3286"/>
      <c r="C18" s="3254"/>
      <c r="D18" s="783" t="s">
        <v>3246</v>
      </c>
      <c r="E18" s="858"/>
      <c r="F18" s="859"/>
      <c r="G18" s="859"/>
      <c r="H18" s="859"/>
      <c r="I18" s="859"/>
      <c r="J18" s="860"/>
      <c r="K18" s="860"/>
      <c r="L18" s="860"/>
      <c r="M18" s="853">
        <f>SUM(M6:M17)</f>
        <v>0</v>
      </c>
      <c r="N18" s="853">
        <f>SUM(N6:N17)</f>
        <v>0</v>
      </c>
      <c r="O18" s="853">
        <f>SUM(O6:O17)</f>
        <v>0</v>
      </c>
      <c r="P18" s="853">
        <f>SUM(P6:P17)</f>
        <v>0</v>
      </c>
      <c r="Q18" s="860"/>
      <c r="R18" s="853">
        <f>SUM(R6:R17)</f>
        <v>0</v>
      </c>
      <c r="S18" s="860"/>
      <c r="T18" s="853">
        <f>SUM(T6:T17)</f>
        <v>0</v>
      </c>
      <c r="U18" s="853">
        <f>SUM(U6:U17)</f>
        <v>0</v>
      </c>
      <c r="V18" s="853">
        <f>SUM(V6:V17)</f>
        <v>0</v>
      </c>
      <c r="W18" s="853">
        <f>SUM(W6:W17)</f>
        <v>0</v>
      </c>
      <c r="X18" s="861"/>
      <c r="Y18" s="860"/>
      <c r="Z18" s="860"/>
      <c r="AA18" s="860"/>
      <c r="AB18" s="862"/>
    </row>
    <row r="19" spans="1:28" ht="16.5" customHeight="1">
      <c r="A19" s="767">
        <v>14</v>
      </c>
      <c r="B19" s="3286"/>
      <c r="C19" s="3254"/>
      <c r="D19" s="3298" t="s">
        <v>3247</v>
      </c>
      <c r="E19" s="851"/>
      <c r="F19" s="852"/>
      <c r="G19" s="852"/>
      <c r="H19" s="852"/>
      <c r="I19" s="852"/>
      <c r="J19" s="853"/>
      <c r="K19" s="853"/>
      <c r="L19" s="853"/>
      <c r="M19" s="853"/>
      <c r="N19" s="853"/>
      <c r="O19" s="853"/>
      <c r="P19" s="854"/>
      <c r="Q19" s="853"/>
      <c r="R19" s="853"/>
      <c r="S19" s="853"/>
      <c r="T19" s="853"/>
      <c r="U19" s="854"/>
      <c r="V19" s="853"/>
      <c r="W19" s="854"/>
      <c r="X19" s="855"/>
      <c r="Y19" s="853"/>
      <c r="Z19" s="856"/>
      <c r="AA19" s="856"/>
      <c r="AB19" s="857"/>
    </row>
    <row r="20" spans="1:28" ht="16.5">
      <c r="A20" s="767">
        <v>15</v>
      </c>
      <c r="B20" s="3286"/>
      <c r="C20" s="3254"/>
      <c r="D20" s="3266"/>
      <c r="E20" s="851"/>
      <c r="F20" s="852"/>
      <c r="G20" s="852"/>
      <c r="H20" s="852"/>
      <c r="I20" s="852"/>
      <c r="J20" s="853"/>
      <c r="K20" s="853"/>
      <c r="L20" s="853"/>
      <c r="M20" s="853"/>
      <c r="N20" s="853"/>
      <c r="O20" s="853"/>
      <c r="P20" s="854"/>
      <c r="Q20" s="853"/>
      <c r="R20" s="853"/>
      <c r="S20" s="853"/>
      <c r="T20" s="853"/>
      <c r="U20" s="854"/>
      <c r="V20" s="853"/>
      <c r="W20" s="854"/>
      <c r="X20" s="855"/>
      <c r="Y20" s="853"/>
      <c r="Z20" s="856"/>
      <c r="AA20" s="856"/>
      <c r="AB20" s="857"/>
    </row>
    <row r="21" spans="1:28" ht="16.5">
      <c r="A21" s="767">
        <v>16</v>
      </c>
      <c r="B21" s="3286"/>
      <c r="C21" s="3254"/>
      <c r="D21" s="3266"/>
      <c r="E21" s="851"/>
      <c r="F21" s="852"/>
      <c r="G21" s="852"/>
      <c r="H21" s="852"/>
      <c r="I21" s="852"/>
      <c r="J21" s="853"/>
      <c r="K21" s="853"/>
      <c r="L21" s="853"/>
      <c r="M21" s="853"/>
      <c r="N21" s="853"/>
      <c r="O21" s="853"/>
      <c r="P21" s="854"/>
      <c r="Q21" s="853"/>
      <c r="R21" s="853"/>
      <c r="S21" s="853"/>
      <c r="T21" s="853"/>
      <c r="U21" s="854"/>
      <c r="V21" s="853"/>
      <c r="W21" s="854"/>
      <c r="X21" s="855"/>
      <c r="Y21" s="853"/>
      <c r="Z21" s="856"/>
      <c r="AA21" s="856"/>
      <c r="AB21" s="857"/>
    </row>
    <row r="22" spans="1:28" ht="16.5">
      <c r="A22" s="767">
        <v>17</v>
      </c>
      <c r="B22" s="3286"/>
      <c r="C22" s="3254"/>
      <c r="D22" s="3266"/>
      <c r="E22" s="851"/>
      <c r="F22" s="852"/>
      <c r="G22" s="852"/>
      <c r="H22" s="852"/>
      <c r="I22" s="852"/>
      <c r="J22" s="853"/>
      <c r="K22" s="853"/>
      <c r="L22" s="853"/>
      <c r="M22" s="853"/>
      <c r="N22" s="853"/>
      <c r="O22" s="853"/>
      <c r="P22" s="854"/>
      <c r="Q22" s="853"/>
      <c r="R22" s="853"/>
      <c r="S22" s="853"/>
      <c r="T22" s="853"/>
      <c r="U22" s="854"/>
      <c r="V22" s="853"/>
      <c r="W22" s="854"/>
      <c r="X22" s="855"/>
      <c r="Y22" s="853"/>
      <c r="Z22" s="856"/>
      <c r="AA22" s="856"/>
      <c r="AB22" s="857"/>
    </row>
    <row r="23" spans="1:28" ht="16.5">
      <c r="A23" s="767">
        <v>18</v>
      </c>
      <c r="B23" s="3286"/>
      <c r="C23" s="3254"/>
      <c r="D23" s="3266"/>
      <c r="E23" s="851"/>
      <c r="F23" s="852"/>
      <c r="G23" s="852"/>
      <c r="H23" s="852"/>
      <c r="I23" s="852"/>
      <c r="J23" s="853"/>
      <c r="K23" s="853"/>
      <c r="L23" s="853"/>
      <c r="M23" s="853"/>
      <c r="N23" s="853"/>
      <c r="O23" s="853"/>
      <c r="P23" s="854"/>
      <c r="Q23" s="853"/>
      <c r="R23" s="853"/>
      <c r="S23" s="853"/>
      <c r="T23" s="853"/>
      <c r="U23" s="854"/>
      <c r="V23" s="853"/>
      <c r="W23" s="854"/>
      <c r="X23" s="855"/>
      <c r="Y23" s="853"/>
      <c r="Z23" s="856"/>
      <c r="AA23" s="856"/>
      <c r="AB23" s="857"/>
    </row>
    <row r="24" spans="1:28" ht="16.5">
      <c r="A24" s="767">
        <v>19</v>
      </c>
      <c r="B24" s="3286"/>
      <c r="C24" s="3254"/>
      <c r="D24" s="3266"/>
      <c r="E24" s="851"/>
      <c r="F24" s="852"/>
      <c r="G24" s="852"/>
      <c r="H24" s="852"/>
      <c r="I24" s="852"/>
      <c r="J24" s="853"/>
      <c r="K24" s="853"/>
      <c r="L24" s="853"/>
      <c r="M24" s="853"/>
      <c r="N24" s="853"/>
      <c r="O24" s="853"/>
      <c r="P24" s="854"/>
      <c r="Q24" s="853"/>
      <c r="R24" s="853"/>
      <c r="S24" s="853"/>
      <c r="T24" s="853"/>
      <c r="U24" s="854"/>
      <c r="V24" s="853"/>
      <c r="W24" s="854"/>
      <c r="X24" s="855"/>
      <c r="Y24" s="853"/>
      <c r="Z24" s="856"/>
      <c r="AA24" s="856"/>
      <c r="AB24" s="857"/>
    </row>
    <row r="25" spans="1:28" ht="16.5">
      <c r="A25" s="767">
        <v>20</v>
      </c>
      <c r="B25" s="3286"/>
      <c r="C25" s="3254"/>
      <c r="D25" s="3266"/>
      <c r="E25" s="851"/>
      <c r="F25" s="852"/>
      <c r="G25" s="852"/>
      <c r="H25" s="852"/>
      <c r="I25" s="852"/>
      <c r="J25" s="853"/>
      <c r="K25" s="853"/>
      <c r="L25" s="853"/>
      <c r="M25" s="853"/>
      <c r="N25" s="853"/>
      <c r="O25" s="853"/>
      <c r="P25" s="854"/>
      <c r="Q25" s="853"/>
      <c r="R25" s="853"/>
      <c r="S25" s="853"/>
      <c r="T25" s="853"/>
      <c r="U25" s="854"/>
      <c r="V25" s="853"/>
      <c r="W25" s="854"/>
      <c r="X25" s="855"/>
      <c r="Y25" s="853"/>
      <c r="Z25" s="856"/>
      <c r="AA25" s="856"/>
      <c r="AB25" s="857"/>
    </row>
    <row r="26" spans="1:28" ht="16.5">
      <c r="A26" s="767">
        <v>21</v>
      </c>
      <c r="B26" s="3286"/>
      <c r="C26" s="3254"/>
      <c r="D26" s="3266"/>
      <c r="E26" s="851"/>
      <c r="F26" s="852"/>
      <c r="G26" s="852"/>
      <c r="H26" s="852"/>
      <c r="I26" s="852"/>
      <c r="J26" s="853"/>
      <c r="K26" s="853"/>
      <c r="L26" s="853"/>
      <c r="M26" s="853"/>
      <c r="N26" s="853"/>
      <c r="O26" s="853"/>
      <c r="P26" s="854"/>
      <c r="Q26" s="853"/>
      <c r="R26" s="853"/>
      <c r="S26" s="853"/>
      <c r="T26" s="853"/>
      <c r="U26" s="854"/>
      <c r="V26" s="853"/>
      <c r="W26" s="854"/>
      <c r="X26" s="855"/>
      <c r="Y26" s="853"/>
      <c r="Z26" s="856"/>
      <c r="AA26" s="856"/>
      <c r="AB26" s="857"/>
    </row>
    <row r="27" spans="1:28" ht="16.5">
      <c r="A27" s="767">
        <v>22</v>
      </c>
      <c r="B27" s="3286"/>
      <c r="C27" s="3254"/>
      <c r="D27" s="3266"/>
      <c r="E27" s="851"/>
      <c r="F27" s="852"/>
      <c r="G27" s="852"/>
      <c r="H27" s="852"/>
      <c r="I27" s="852"/>
      <c r="J27" s="853"/>
      <c r="K27" s="853"/>
      <c r="L27" s="853"/>
      <c r="M27" s="853"/>
      <c r="N27" s="853"/>
      <c r="O27" s="853"/>
      <c r="P27" s="854"/>
      <c r="Q27" s="853"/>
      <c r="R27" s="853"/>
      <c r="S27" s="853"/>
      <c r="T27" s="853"/>
      <c r="U27" s="854"/>
      <c r="V27" s="853"/>
      <c r="W27" s="854"/>
      <c r="X27" s="855"/>
      <c r="Y27" s="853"/>
      <c r="Z27" s="856"/>
      <c r="AA27" s="856"/>
      <c r="AB27" s="857"/>
    </row>
    <row r="28" spans="1:28" ht="16.5">
      <c r="A28" s="767">
        <v>23</v>
      </c>
      <c r="B28" s="3286"/>
      <c r="C28" s="3254"/>
      <c r="D28" s="3266"/>
      <c r="E28" s="851"/>
      <c r="F28" s="852"/>
      <c r="G28" s="852"/>
      <c r="H28" s="852"/>
      <c r="I28" s="852"/>
      <c r="J28" s="853"/>
      <c r="K28" s="853"/>
      <c r="L28" s="853"/>
      <c r="M28" s="853"/>
      <c r="N28" s="853"/>
      <c r="O28" s="853"/>
      <c r="P28" s="854"/>
      <c r="Q28" s="853"/>
      <c r="R28" s="853"/>
      <c r="S28" s="853"/>
      <c r="T28" s="853"/>
      <c r="U28" s="854"/>
      <c r="V28" s="853"/>
      <c r="W28" s="854"/>
      <c r="X28" s="855"/>
      <c r="Y28" s="853"/>
      <c r="Z28" s="856"/>
      <c r="AA28" s="856"/>
      <c r="AB28" s="857"/>
    </row>
    <row r="29" spans="1:28" ht="16.5">
      <c r="A29" s="767">
        <v>24</v>
      </c>
      <c r="B29" s="3286"/>
      <c r="C29" s="3254"/>
      <c r="D29" s="3266"/>
      <c r="E29" s="851"/>
      <c r="F29" s="852"/>
      <c r="G29" s="852"/>
      <c r="H29" s="852"/>
      <c r="I29" s="852"/>
      <c r="J29" s="853"/>
      <c r="K29" s="853"/>
      <c r="L29" s="853"/>
      <c r="M29" s="853"/>
      <c r="N29" s="853"/>
      <c r="O29" s="853"/>
      <c r="P29" s="854"/>
      <c r="Q29" s="853"/>
      <c r="R29" s="853"/>
      <c r="S29" s="853"/>
      <c r="T29" s="853"/>
      <c r="U29" s="854"/>
      <c r="V29" s="853"/>
      <c r="W29" s="854"/>
      <c r="X29" s="855"/>
      <c r="Y29" s="853"/>
      <c r="Z29" s="856"/>
      <c r="AA29" s="856"/>
      <c r="AB29" s="857"/>
    </row>
    <row r="30" spans="1:28" ht="16.5">
      <c r="A30" s="767">
        <v>25</v>
      </c>
      <c r="B30" s="3286"/>
      <c r="C30" s="3254"/>
      <c r="D30" s="3266"/>
      <c r="E30" s="851"/>
      <c r="F30" s="852"/>
      <c r="G30" s="852"/>
      <c r="H30" s="852"/>
      <c r="I30" s="852"/>
      <c r="J30" s="853"/>
      <c r="K30" s="853"/>
      <c r="L30" s="853"/>
      <c r="M30" s="853"/>
      <c r="N30" s="853"/>
      <c r="O30" s="853"/>
      <c r="P30" s="854"/>
      <c r="Q30" s="853"/>
      <c r="R30" s="853"/>
      <c r="S30" s="853"/>
      <c r="T30" s="853"/>
      <c r="U30" s="854"/>
      <c r="V30" s="853"/>
      <c r="W30" s="854"/>
      <c r="X30" s="855"/>
      <c r="Y30" s="853"/>
      <c r="Z30" s="856"/>
      <c r="AA30" s="856"/>
      <c r="AB30" s="857"/>
    </row>
    <row r="31" spans="1:28" ht="17.25" thickBot="1">
      <c r="A31" s="767">
        <v>26</v>
      </c>
      <c r="B31" s="3286"/>
      <c r="C31" s="3255"/>
      <c r="D31" s="783" t="s">
        <v>3246</v>
      </c>
      <c r="E31" s="863"/>
      <c r="F31" s="863"/>
      <c r="G31" s="863"/>
      <c r="H31" s="863"/>
      <c r="I31" s="863"/>
      <c r="J31" s="863"/>
      <c r="K31" s="863"/>
      <c r="L31" s="864"/>
      <c r="M31" s="865">
        <f>SUM(M19:M30)</f>
        <v>0</v>
      </c>
      <c r="N31" s="865">
        <f>SUM(N19:N30)</f>
        <v>0</v>
      </c>
      <c r="O31" s="865">
        <f>SUM(O19:O30)</f>
        <v>0</v>
      </c>
      <c r="P31" s="865">
        <f>SUM(P19:P30)</f>
        <v>0</v>
      </c>
      <c r="Q31" s="864"/>
      <c r="R31" s="865">
        <f>SUM(R19:R30)</f>
        <v>0</v>
      </c>
      <c r="S31" s="860"/>
      <c r="T31" s="865">
        <f>SUM(T19:T30)</f>
        <v>0</v>
      </c>
      <c r="U31" s="865">
        <f>SUM(U19:U30)</f>
        <v>0</v>
      </c>
      <c r="V31" s="865">
        <f>SUM(V19:V30)</f>
        <v>0</v>
      </c>
      <c r="W31" s="865">
        <f>SUM(W19:W30)</f>
        <v>0</v>
      </c>
      <c r="X31" s="864"/>
      <c r="Y31" s="864"/>
      <c r="Z31" s="864"/>
      <c r="AA31" s="864"/>
      <c r="AB31" s="862"/>
    </row>
    <row r="32" spans="1:28" ht="16.5" customHeight="1">
      <c r="A32" s="767">
        <v>27</v>
      </c>
      <c r="B32" s="3286"/>
      <c r="C32" s="3273" t="s">
        <v>3248</v>
      </c>
      <c r="D32" s="3297" t="s">
        <v>3249</v>
      </c>
      <c r="E32" s="844"/>
      <c r="F32" s="845"/>
      <c r="G32" s="845"/>
      <c r="H32" s="845"/>
      <c r="I32" s="845"/>
      <c r="J32" s="846"/>
      <c r="K32" s="846"/>
      <c r="L32" s="846"/>
      <c r="M32" s="846"/>
      <c r="N32" s="846"/>
      <c r="O32" s="846"/>
      <c r="P32" s="847"/>
      <c r="Q32" s="846"/>
      <c r="R32" s="846"/>
      <c r="S32" s="846"/>
      <c r="T32" s="846"/>
      <c r="U32" s="847"/>
      <c r="V32" s="846"/>
      <c r="W32" s="847"/>
      <c r="X32" s="848"/>
      <c r="Y32" s="846"/>
      <c r="Z32" s="849"/>
      <c r="AA32" s="849"/>
      <c r="AB32" s="866"/>
    </row>
    <row r="33" spans="1:28" ht="16.5">
      <c r="A33" s="767">
        <v>28</v>
      </c>
      <c r="B33" s="3286"/>
      <c r="C33" s="3254"/>
      <c r="D33" s="3266"/>
      <c r="E33" s="851"/>
      <c r="F33" s="852"/>
      <c r="G33" s="852"/>
      <c r="H33" s="852"/>
      <c r="I33" s="852"/>
      <c r="J33" s="853"/>
      <c r="K33" s="853"/>
      <c r="L33" s="853"/>
      <c r="M33" s="853"/>
      <c r="N33" s="853"/>
      <c r="O33" s="853"/>
      <c r="P33" s="854"/>
      <c r="Q33" s="853"/>
      <c r="R33" s="853"/>
      <c r="S33" s="853"/>
      <c r="T33" s="853"/>
      <c r="U33" s="854"/>
      <c r="V33" s="853"/>
      <c r="W33" s="854"/>
      <c r="X33" s="855"/>
      <c r="Y33" s="853"/>
      <c r="Z33" s="856"/>
      <c r="AA33" s="856"/>
      <c r="AB33" s="857"/>
    </row>
    <row r="34" spans="1:28" ht="16.5">
      <c r="A34" s="767">
        <v>29</v>
      </c>
      <c r="B34" s="3286"/>
      <c r="C34" s="3254"/>
      <c r="D34" s="3266"/>
      <c r="E34" s="851"/>
      <c r="F34" s="852"/>
      <c r="G34" s="852"/>
      <c r="H34" s="852"/>
      <c r="I34" s="852"/>
      <c r="J34" s="853"/>
      <c r="K34" s="853"/>
      <c r="L34" s="853"/>
      <c r="M34" s="853"/>
      <c r="N34" s="853"/>
      <c r="O34" s="853"/>
      <c r="P34" s="854"/>
      <c r="Q34" s="853"/>
      <c r="R34" s="853"/>
      <c r="S34" s="853"/>
      <c r="T34" s="853"/>
      <c r="U34" s="854"/>
      <c r="V34" s="853"/>
      <c r="W34" s="854"/>
      <c r="X34" s="855"/>
      <c r="Y34" s="853"/>
      <c r="Z34" s="856"/>
      <c r="AA34" s="856"/>
      <c r="AB34" s="857"/>
    </row>
    <row r="35" spans="1:28" ht="16.5">
      <c r="A35" s="767">
        <v>30</v>
      </c>
      <c r="B35" s="3286"/>
      <c r="C35" s="3254"/>
      <c r="D35" s="3266"/>
      <c r="E35" s="851"/>
      <c r="F35" s="852"/>
      <c r="G35" s="852"/>
      <c r="H35" s="852"/>
      <c r="I35" s="852"/>
      <c r="J35" s="853"/>
      <c r="K35" s="853"/>
      <c r="L35" s="853"/>
      <c r="M35" s="853"/>
      <c r="N35" s="853"/>
      <c r="O35" s="853"/>
      <c r="P35" s="854"/>
      <c r="Q35" s="853"/>
      <c r="R35" s="853"/>
      <c r="S35" s="853"/>
      <c r="T35" s="853"/>
      <c r="U35" s="854"/>
      <c r="V35" s="853"/>
      <c r="W35" s="854"/>
      <c r="X35" s="855"/>
      <c r="Y35" s="853"/>
      <c r="Z35" s="856"/>
      <c r="AA35" s="856"/>
      <c r="AB35" s="857"/>
    </row>
    <row r="36" spans="1:28" ht="16.5">
      <c r="A36" s="767">
        <v>31</v>
      </c>
      <c r="B36" s="3286"/>
      <c r="C36" s="3254"/>
      <c r="D36" s="3266"/>
      <c r="E36" s="851"/>
      <c r="F36" s="852"/>
      <c r="G36" s="852"/>
      <c r="H36" s="852"/>
      <c r="I36" s="852"/>
      <c r="J36" s="853"/>
      <c r="K36" s="853"/>
      <c r="L36" s="853"/>
      <c r="M36" s="853"/>
      <c r="N36" s="853"/>
      <c r="O36" s="853"/>
      <c r="P36" s="854"/>
      <c r="Q36" s="853"/>
      <c r="R36" s="853"/>
      <c r="S36" s="853"/>
      <c r="T36" s="853"/>
      <c r="U36" s="854"/>
      <c r="V36" s="853"/>
      <c r="W36" s="854"/>
      <c r="X36" s="855"/>
      <c r="Y36" s="853"/>
      <c r="Z36" s="856"/>
      <c r="AA36" s="856"/>
      <c r="AB36" s="857"/>
    </row>
    <row r="37" spans="1:28" ht="16.5">
      <c r="A37" s="767">
        <v>32</v>
      </c>
      <c r="B37" s="3286"/>
      <c r="C37" s="3254"/>
      <c r="D37" s="3266"/>
      <c r="E37" s="851"/>
      <c r="F37" s="852"/>
      <c r="G37" s="852"/>
      <c r="H37" s="852"/>
      <c r="I37" s="852"/>
      <c r="J37" s="853"/>
      <c r="K37" s="853"/>
      <c r="L37" s="853"/>
      <c r="M37" s="853"/>
      <c r="N37" s="853"/>
      <c r="O37" s="853"/>
      <c r="P37" s="854"/>
      <c r="Q37" s="853"/>
      <c r="R37" s="853"/>
      <c r="S37" s="853"/>
      <c r="T37" s="853"/>
      <c r="U37" s="854"/>
      <c r="V37" s="853"/>
      <c r="W37" s="854"/>
      <c r="X37" s="855"/>
      <c r="Y37" s="853"/>
      <c r="Z37" s="856"/>
      <c r="AA37" s="856"/>
      <c r="AB37" s="857"/>
    </row>
    <row r="38" spans="1:28" ht="16.5">
      <c r="A38" s="767">
        <v>33</v>
      </c>
      <c r="B38" s="3286"/>
      <c r="C38" s="3254"/>
      <c r="D38" s="3266"/>
      <c r="E38" s="851"/>
      <c r="F38" s="852"/>
      <c r="G38" s="852"/>
      <c r="H38" s="852"/>
      <c r="I38" s="852"/>
      <c r="J38" s="853"/>
      <c r="K38" s="853"/>
      <c r="L38" s="853"/>
      <c r="M38" s="853"/>
      <c r="N38" s="853"/>
      <c r="O38" s="853"/>
      <c r="P38" s="854"/>
      <c r="Q38" s="853"/>
      <c r="R38" s="853"/>
      <c r="S38" s="853"/>
      <c r="T38" s="853"/>
      <c r="U38" s="854"/>
      <c r="V38" s="853"/>
      <c r="W38" s="854"/>
      <c r="X38" s="855"/>
      <c r="Y38" s="853"/>
      <c r="Z38" s="856"/>
      <c r="AA38" s="856"/>
      <c r="AB38" s="857"/>
    </row>
    <row r="39" spans="1:28" ht="16.5">
      <c r="A39" s="767">
        <v>34</v>
      </c>
      <c r="B39" s="3286"/>
      <c r="C39" s="3254"/>
      <c r="D39" s="3266"/>
      <c r="E39" s="851"/>
      <c r="F39" s="852"/>
      <c r="G39" s="852"/>
      <c r="H39" s="852"/>
      <c r="I39" s="852"/>
      <c r="J39" s="853"/>
      <c r="K39" s="853"/>
      <c r="L39" s="853"/>
      <c r="M39" s="853"/>
      <c r="N39" s="853"/>
      <c r="O39" s="853"/>
      <c r="P39" s="854"/>
      <c r="Q39" s="853"/>
      <c r="R39" s="853"/>
      <c r="S39" s="853"/>
      <c r="T39" s="853"/>
      <c r="U39" s="854"/>
      <c r="V39" s="853"/>
      <c r="W39" s="854"/>
      <c r="X39" s="855"/>
      <c r="Y39" s="853"/>
      <c r="Z39" s="856"/>
      <c r="AA39" s="856"/>
      <c r="AB39" s="857"/>
    </row>
    <row r="40" spans="1:28" ht="16.5">
      <c r="A40" s="767">
        <v>35</v>
      </c>
      <c r="B40" s="3286"/>
      <c r="C40" s="3254"/>
      <c r="D40" s="3266"/>
      <c r="E40" s="851"/>
      <c r="F40" s="852"/>
      <c r="G40" s="852"/>
      <c r="H40" s="852"/>
      <c r="I40" s="852"/>
      <c r="J40" s="853"/>
      <c r="K40" s="853"/>
      <c r="L40" s="853"/>
      <c r="M40" s="853"/>
      <c r="N40" s="853"/>
      <c r="O40" s="853"/>
      <c r="P40" s="854"/>
      <c r="Q40" s="853"/>
      <c r="R40" s="853"/>
      <c r="S40" s="853"/>
      <c r="T40" s="853"/>
      <c r="U40" s="854"/>
      <c r="V40" s="853"/>
      <c r="W40" s="854"/>
      <c r="X40" s="855"/>
      <c r="Y40" s="853"/>
      <c r="Z40" s="856"/>
      <c r="AA40" s="856"/>
      <c r="AB40" s="857"/>
    </row>
    <row r="41" spans="1:28" ht="16.5">
      <c r="A41" s="767">
        <v>36</v>
      </c>
      <c r="B41" s="3286"/>
      <c r="C41" s="3254"/>
      <c r="D41" s="3266"/>
      <c r="E41" s="851"/>
      <c r="F41" s="852"/>
      <c r="G41" s="852"/>
      <c r="H41" s="852"/>
      <c r="I41" s="852"/>
      <c r="J41" s="853"/>
      <c r="K41" s="853"/>
      <c r="L41" s="853"/>
      <c r="M41" s="853"/>
      <c r="N41" s="853"/>
      <c r="O41" s="853"/>
      <c r="P41" s="854"/>
      <c r="Q41" s="853"/>
      <c r="R41" s="853"/>
      <c r="S41" s="853"/>
      <c r="T41" s="853"/>
      <c r="U41" s="854"/>
      <c r="V41" s="853"/>
      <c r="W41" s="854"/>
      <c r="X41" s="855"/>
      <c r="Y41" s="853"/>
      <c r="Z41" s="856"/>
      <c r="AA41" s="856"/>
      <c r="AB41" s="857"/>
    </row>
    <row r="42" spans="1:28" ht="16.5">
      <c r="A42" s="767">
        <v>37</v>
      </c>
      <c r="B42" s="3286"/>
      <c r="C42" s="3254"/>
      <c r="D42" s="754" t="s">
        <v>3246</v>
      </c>
      <c r="E42" s="860"/>
      <c r="F42" s="860"/>
      <c r="G42" s="860"/>
      <c r="H42" s="860"/>
      <c r="I42" s="860"/>
      <c r="J42" s="860"/>
      <c r="K42" s="860"/>
      <c r="L42" s="860"/>
      <c r="M42" s="853">
        <f>SUM(M32:M41)</f>
        <v>0</v>
      </c>
      <c r="N42" s="853">
        <f>SUM(N32:N41)</f>
        <v>0</v>
      </c>
      <c r="O42" s="853">
        <f>SUM(O32:O41)</f>
        <v>0</v>
      </c>
      <c r="P42" s="853">
        <f>SUM(P32:P41)</f>
        <v>0</v>
      </c>
      <c r="Q42" s="860"/>
      <c r="R42" s="853">
        <f>SUM(R32:R41)</f>
        <v>0</v>
      </c>
      <c r="S42" s="860"/>
      <c r="T42" s="853">
        <f>SUM(T32:T41)</f>
        <v>0</v>
      </c>
      <c r="U42" s="853">
        <f>SUM(U32:U41)</f>
        <v>0</v>
      </c>
      <c r="V42" s="853">
        <f>SUM(V32:V41)</f>
        <v>0</v>
      </c>
      <c r="W42" s="853">
        <f>SUM(W32:W41)</f>
        <v>0</v>
      </c>
      <c r="X42" s="861"/>
      <c r="Y42" s="860"/>
      <c r="Z42" s="860"/>
      <c r="AA42" s="860"/>
      <c r="AB42" s="862"/>
    </row>
    <row r="43" spans="1:28" ht="16.5" customHeight="1">
      <c r="A43" s="767">
        <v>38</v>
      </c>
      <c r="B43" s="3286"/>
      <c r="C43" s="3254"/>
      <c r="D43" s="3266" t="s">
        <v>3250</v>
      </c>
      <c r="E43" s="851"/>
      <c r="F43" s="852"/>
      <c r="G43" s="852"/>
      <c r="H43" s="852"/>
      <c r="I43" s="852"/>
      <c r="J43" s="853"/>
      <c r="K43" s="853"/>
      <c r="L43" s="853"/>
      <c r="M43" s="853"/>
      <c r="N43" s="853"/>
      <c r="O43" s="853"/>
      <c r="P43" s="854"/>
      <c r="Q43" s="853"/>
      <c r="R43" s="853"/>
      <c r="S43" s="853"/>
      <c r="T43" s="853"/>
      <c r="U43" s="854"/>
      <c r="V43" s="853"/>
      <c r="W43" s="854"/>
      <c r="X43" s="855"/>
      <c r="Y43" s="853"/>
      <c r="Z43" s="856"/>
      <c r="AA43" s="856"/>
      <c r="AB43" s="857"/>
    </row>
    <row r="44" spans="1:28" ht="16.5">
      <c r="A44" s="767">
        <v>39</v>
      </c>
      <c r="B44" s="3286"/>
      <c r="C44" s="3254"/>
      <c r="D44" s="3266"/>
      <c r="E44" s="851"/>
      <c r="F44" s="852"/>
      <c r="G44" s="852"/>
      <c r="H44" s="852"/>
      <c r="I44" s="852"/>
      <c r="J44" s="853"/>
      <c r="K44" s="853"/>
      <c r="L44" s="853"/>
      <c r="M44" s="853"/>
      <c r="N44" s="853"/>
      <c r="O44" s="853"/>
      <c r="P44" s="854"/>
      <c r="Q44" s="853"/>
      <c r="R44" s="853"/>
      <c r="S44" s="853"/>
      <c r="T44" s="853"/>
      <c r="U44" s="854"/>
      <c r="V44" s="853"/>
      <c r="W44" s="854"/>
      <c r="X44" s="855"/>
      <c r="Y44" s="853"/>
      <c r="Z44" s="856"/>
      <c r="AA44" s="856"/>
      <c r="AB44" s="857"/>
    </row>
    <row r="45" spans="1:28" ht="16.5">
      <c r="A45" s="767">
        <v>40</v>
      </c>
      <c r="B45" s="3286"/>
      <c r="C45" s="3254"/>
      <c r="D45" s="3266"/>
      <c r="E45" s="851"/>
      <c r="F45" s="852"/>
      <c r="G45" s="852"/>
      <c r="H45" s="852"/>
      <c r="I45" s="852"/>
      <c r="J45" s="853"/>
      <c r="K45" s="853"/>
      <c r="L45" s="853"/>
      <c r="M45" s="853"/>
      <c r="N45" s="853"/>
      <c r="O45" s="853"/>
      <c r="P45" s="854"/>
      <c r="Q45" s="853"/>
      <c r="R45" s="853"/>
      <c r="S45" s="853"/>
      <c r="T45" s="853"/>
      <c r="U45" s="854"/>
      <c r="V45" s="853"/>
      <c r="W45" s="854"/>
      <c r="X45" s="855"/>
      <c r="Y45" s="853"/>
      <c r="Z45" s="856"/>
      <c r="AA45" s="856"/>
      <c r="AB45" s="857"/>
    </row>
    <row r="46" spans="1:28" ht="16.5">
      <c r="A46" s="767">
        <v>41</v>
      </c>
      <c r="B46" s="3286"/>
      <c r="C46" s="3254"/>
      <c r="D46" s="3266"/>
      <c r="E46" s="851"/>
      <c r="F46" s="852"/>
      <c r="G46" s="852"/>
      <c r="H46" s="852"/>
      <c r="I46" s="852"/>
      <c r="J46" s="853"/>
      <c r="K46" s="853"/>
      <c r="L46" s="853"/>
      <c r="M46" s="853"/>
      <c r="N46" s="853"/>
      <c r="O46" s="853"/>
      <c r="P46" s="854"/>
      <c r="Q46" s="853"/>
      <c r="R46" s="853"/>
      <c r="S46" s="853"/>
      <c r="T46" s="853"/>
      <c r="U46" s="854"/>
      <c r="V46" s="853"/>
      <c r="W46" s="854"/>
      <c r="X46" s="855"/>
      <c r="Y46" s="853"/>
      <c r="Z46" s="856"/>
      <c r="AA46" s="856"/>
      <c r="AB46" s="857"/>
    </row>
    <row r="47" spans="1:28" ht="16.5">
      <c r="A47" s="767">
        <v>42</v>
      </c>
      <c r="B47" s="3286"/>
      <c r="C47" s="3254"/>
      <c r="D47" s="3266"/>
      <c r="E47" s="851"/>
      <c r="F47" s="852"/>
      <c r="G47" s="852"/>
      <c r="H47" s="852"/>
      <c r="I47" s="852"/>
      <c r="J47" s="853"/>
      <c r="K47" s="853"/>
      <c r="L47" s="853"/>
      <c r="M47" s="853"/>
      <c r="N47" s="853"/>
      <c r="O47" s="853"/>
      <c r="P47" s="854"/>
      <c r="Q47" s="853"/>
      <c r="R47" s="853"/>
      <c r="S47" s="853"/>
      <c r="T47" s="853"/>
      <c r="U47" s="854"/>
      <c r="V47" s="853"/>
      <c r="W47" s="854"/>
      <c r="X47" s="855"/>
      <c r="Y47" s="853"/>
      <c r="Z47" s="856"/>
      <c r="AA47" s="856"/>
      <c r="AB47" s="857"/>
    </row>
    <row r="48" spans="1:28" ht="16.5">
      <c r="A48" s="767">
        <v>43</v>
      </c>
      <c r="B48" s="3286"/>
      <c r="C48" s="3254"/>
      <c r="D48" s="3266"/>
      <c r="E48" s="851"/>
      <c r="F48" s="852"/>
      <c r="G48" s="852"/>
      <c r="H48" s="852"/>
      <c r="I48" s="852"/>
      <c r="J48" s="853"/>
      <c r="K48" s="853"/>
      <c r="L48" s="853"/>
      <c r="M48" s="853"/>
      <c r="N48" s="853"/>
      <c r="O48" s="853"/>
      <c r="P48" s="854"/>
      <c r="Q48" s="853"/>
      <c r="R48" s="853"/>
      <c r="S48" s="853"/>
      <c r="T48" s="853"/>
      <c r="U48" s="854"/>
      <c r="V48" s="853"/>
      <c r="W48" s="854"/>
      <c r="X48" s="855"/>
      <c r="Y48" s="853"/>
      <c r="Z48" s="856"/>
      <c r="AA48" s="856"/>
      <c r="AB48" s="857"/>
    </row>
    <row r="49" spans="1:28" ht="16.5">
      <c r="A49" s="767">
        <v>44</v>
      </c>
      <c r="B49" s="3286"/>
      <c r="C49" s="3254"/>
      <c r="D49" s="3266"/>
      <c r="E49" s="851"/>
      <c r="F49" s="852"/>
      <c r="G49" s="852"/>
      <c r="H49" s="852"/>
      <c r="I49" s="852"/>
      <c r="J49" s="853"/>
      <c r="K49" s="853"/>
      <c r="L49" s="853"/>
      <c r="M49" s="853"/>
      <c r="N49" s="853"/>
      <c r="O49" s="853"/>
      <c r="P49" s="854"/>
      <c r="Q49" s="853"/>
      <c r="R49" s="853"/>
      <c r="S49" s="853"/>
      <c r="T49" s="853"/>
      <c r="U49" s="854"/>
      <c r="V49" s="853"/>
      <c r="W49" s="854"/>
      <c r="X49" s="855"/>
      <c r="Y49" s="853"/>
      <c r="Z49" s="856"/>
      <c r="AA49" s="856"/>
      <c r="AB49" s="857"/>
    </row>
    <row r="50" spans="1:28" ht="16.5">
      <c r="A50" s="767">
        <v>45</v>
      </c>
      <c r="B50" s="3286"/>
      <c r="C50" s="3254"/>
      <c r="D50" s="3266"/>
      <c r="E50" s="851"/>
      <c r="F50" s="852"/>
      <c r="G50" s="852"/>
      <c r="H50" s="852"/>
      <c r="I50" s="852"/>
      <c r="J50" s="853"/>
      <c r="K50" s="853"/>
      <c r="L50" s="853"/>
      <c r="M50" s="853"/>
      <c r="N50" s="853"/>
      <c r="O50" s="853"/>
      <c r="P50" s="854"/>
      <c r="Q50" s="853"/>
      <c r="R50" s="853"/>
      <c r="S50" s="853"/>
      <c r="T50" s="853"/>
      <c r="U50" s="854"/>
      <c r="V50" s="853"/>
      <c r="W50" s="854"/>
      <c r="X50" s="855"/>
      <c r="Y50" s="853"/>
      <c r="Z50" s="856"/>
      <c r="AA50" s="856"/>
      <c r="AB50" s="857"/>
    </row>
    <row r="51" spans="1:28" ht="16.5">
      <c r="A51" s="767">
        <v>46</v>
      </c>
      <c r="B51" s="3286"/>
      <c r="C51" s="3254"/>
      <c r="D51" s="3266"/>
      <c r="E51" s="851"/>
      <c r="F51" s="852"/>
      <c r="G51" s="852"/>
      <c r="H51" s="852"/>
      <c r="I51" s="852"/>
      <c r="J51" s="853"/>
      <c r="K51" s="853"/>
      <c r="L51" s="853"/>
      <c r="M51" s="853"/>
      <c r="N51" s="853"/>
      <c r="O51" s="853"/>
      <c r="P51" s="854"/>
      <c r="Q51" s="853"/>
      <c r="R51" s="853"/>
      <c r="S51" s="853"/>
      <c r="T51" s="853"/>
      <c r="U51" s="854"/>
      <c r="V51" s="853"/>
      <c r="W51" s="854"/>
      <c r="X51" s="855"/>
      <c r="Y51" s="853"/>
      <c r="Z51" s="856"/>
      <c r="AA51" s="856"/>
      <c r="AB51" s="857"/>
    </row>
    <row r="52" spans="1:28" ht="16.5">
      <c r="A52" s="767">
        <v>47</v>
      </c>
      <c r="B52" s="3286"/>
      <c r="C52" s="3254"/>
      <c r="D52" s="3266"/>
      <c r="E52" s="851"/>
      <c r="F52" s="852"/>
      <c r="G52" s="852"/>
      <c r="H52" s="852"/>
      <c r="I52" s="852"/>
      <c r="J52" s="853"/>
      <c r="K52" s="853"/>
      <c r="L52" s="853"/>
      <c r="M52" s="853"/>
      <c r="N52" s="853"/>
      <c r="O52" s="853"/>
      <c r="P52" s="854"/>
      <c r="Q52" s="853"/>
      <c r="R52" s="853"/>
      <c r="S52" s="853"/>
      <c r="T52" s="853"/>
      <c r="U52" s="854"/>
      <c r="V52" s="853"/>
      <c r="W52" s="854"/>
      <c r="X52" s="855"/>
      <c r="Y52" s="853"/>
      <c r="Z52" s="856"/>
      <c r="AA52" s="856"/>
      <c r="AB52" s="857"/>
    </row>
    <row r="53" spans="1:28" ht="17.25" thickBot="1">
      <c r="A53" s="767">
        <v>48</v>
      </c>
      <c r="B53" s="3286"/>
      <c r="C53" s="3255"/>
      <c r="D53" s="783" t="s">
        <v>3246</v>
      </c>
      <c r="E53" s="864"/>
      <c r="F53" s="864"/>
      <c r="G53" s="864"/>
      <c r="H53" s="864"/>
      <c r="I53" s="864"/>
      <c r="J53" s="864"/>
      <c r="K53" s="864"/>
      <c r="L53" s="864"/>
      <c r="M53" s="865">
        <f>SUM(M43:M52)</f>
        <v>0</v>
      </c>
      <c r="N53" s="865">
        <f>SUM(N43:N52)</f>
        <v>0</v>
      </c>
      <c r="O53" s="865">
        <f>SUM(O43:O52)</f>
        <v>0</v>
      </c>
      <c r="P53" s="865">
        <f>SUM(P43:P52)</f>
        <v>0</v>
      </c>
      <c r="Q53" s="864"/>
      <c r="R53" s="865">
        <f>SUM(R43:R52)</f>
        <v>0</v>
      </c>
      <c r="S53" s="860"/>
      <c r="T53" s="865">
        <f>SUM(T43:T52)</f>
        <v>0</v>
      </c>
      <c r="U53" s="865">
        <f>SUM(U43:U52)</f>
        <v>0</v>
      </c>
      <c r="V53" s="865">
        <f>SUM(V43:V52)</f>
        <v>0</v>
      </c>
      <c r="W53" s="865">
        <f>SUM(W43:W52)</f>
        <v>0</v>
      </c>
      <c r="X53" s="864"/>
      <c r="Y53" s="864"/>
      <c r="Z53" s="864"/>
      <c r="AA53" s="864"/>
      <c r="AB53" s="862"/>
    </row>
    <row r="54" spans="1:28" ht="16.5">
      <c r="A54" s="767">
        <v>49</v>
      </c>
      <c r="B54" s="3286"/>
      <c r="C54" s="3259" t="s">
        <v>3251</v>
      </c>
      <c r="D54" s="3249" t="s">
        <v>3252</v>
      </c>
      <c r="E54" s="844"/>
      <c r="F54" s="845"/>
      <c r="G54" s="845"/>
      <c r="H54" s="845"/>
      <c r="I54" s="845"/>
      <c r="J54" s="846"/>
      <c r="K54" s="846"/>
      <c r="L54" s="846"/>
      <c r="M54" s="846"/>
      <c r="N54" s="846"/>
      <c r="O54" s="846"/>
      <c r="P54" s="847"/>
      <c r="Q54" s="846"/>
      <c r="R54" s="846"/>
      <c r="S54" s="846"/>
      <c r="T54" s="846"/>
      <c r="U54" s="847"/>
      <c r="V54" s="846"/>
      <c r="W54" s="847"/>
      <c r="X54" s="848"/>
      <c r="Y54" s="846"/>
      <c r="Z54" s="849"/>
      <c r="AA54" s="849"/>
      <c r="AB54" s="866"/>
    </row>
    <row r="55" spans="1:28" ht="16.5">
      <c r="A55" s="767">
        <v>50</v>
      </c>
      <c r="B55" s="3286"/>
      <c r="C55" s="3260"/>
      <c r="D55" s="3251"/>
      <c r="E55" s="851"/>
      <c r="F55" s="852"/>
      <c r="G55" s="852"/>
      <c r="H55" s="852"/>
      <c r="I55" s="852"/>
      <c r="J55" s="853"/>
      <c r="K55" s="853"/>
      <c r="L55" s="853"/>
      <c r="M55" s="853"/>
      <c r="N55" s="853"/>
      <c r="O55" s="853"/>
      <c r="P55" s="854"/>
      <c r="Q55" s="853"/>
      <c r="R55" s="853"/>
      <c r="S55" s="853"/>
      <c r="T55" s="853"/>
      <c r="U55" s="854"/>
      <c r="V55" s="853"/>
      <c r="W55" s="854"/>
      <c r="X55" s="855"/>
      <c r="Y55" s="853"/>
      <c r="Z55" s="856"/>
      <c r="AA55" s="856"/>
      <c r="AB55" s="857"/>
    </row>
    <row r="56" spans="1:28" ht="16.5">
      <c r="A56" s="767">
        <v>51</v>
      </c>
      <c r="B56" s="3286"/>
      <c r="C56" s="3260"/>
      <c r="D56" s="3251"/>
      <c r="E56" s="851"/>
      <c r="F56" s="852"/>
      <c r="G56" s="852"/>
      <c r="H56" s="852"/>
      <c r="I56" s="852"/>
      <c r="J56" s="853"/>
      <c r="K56" s="853"/>
      <c r="L56" s="853"/>
      <c r="M56" s="853"/>
      <c r="N56" s="853"/>
      <c r="O56" s="853"/>
      <c r="P56" s="854"/>
      <c r="Q56" s="853"/>
      <c r="R56" s="853"/>
      <c r="S56" s="853"/>
      <c r="T56" s="853"/>
      <c r="U56" s="854"/>
      <c r="V56" s="853"/>
      <c r="W56" s="854"/>
      <c r="X56" s="855"/>
      <c r="Y56" s="853"/>
      <c r="Z56" s="856"/>
      <c r="AA56" s="856"/>
      <c r="AB56" s="857"/>
    </row>
    <row r="57" spans="1:28" ht="16.5">
      <c r="A57" s="767">
        <v>52</v>
      </c>
      <c r="B57" s="3286"/>
      <c r="C57" s="3260"/>
      <c r="D57" s="3251"/>
      <c r="E57" s="851"/>
      <c r="F57" s="852"/>
      <c r="G57" s="852"/>
      <c r="H57" s="852"/>
      <c r="I57" s="852"/>
      <c r="J57" s="853"/>
      <c r="K57" s="853"/>
      <c r="L57" s="853"/>
      <c r="M57" s="853"/>
      <c r="N57" s="853"/>
      <c r="O57" s="853"/>
      <c r="P57" s="854"/>
      <c r="Q57" s="853"/>
      <c r="R57" s="853"/>
      <c r="S57" s="853"/>
      <c r="T57" s="853"/>
      <c r="U57" s="854"/>
      <c r="V57" s="853"/>
      <c r="W57" s="854"/>
      <c r="X57" s="855"/>
      <c r="Y57" s="853"/>
      <c r="Z57" s="856"/>
      <c r="AA57" s="856"/>
      <c r="AB57" s="857"/>
    </row>
    <row r="58" spans="1:28" ht="16.5">
      <c r="A58" s="767">
        <v>53</v>
      </c>
      <c r="B58" s="3286"/>
      <c r="C58" s="3260"/>
      <c r="D58" s="3251"/>
      <c r="E58" s="851"/>
      <c r="F58" s="852"/>
      <c r="G58" s="852"/>
      <c r="H58" s="852"/>
      <c r="I58" s="852"/>
      <c r="J58" s="853"/>
      <c r="K58" s="853"/>
      <c r="L58" s="853"/>
      <c r="M58" s="853"/>
      <c r="N58" s="853"/>
      <c r="O58" s="853"/>
      <c r="P58" s="854"/>
      <c r="Q58" s="853"/>
      <c r="R58" s="853"/>
      <c r="S58" s="853"/>
      <c r="T58" s="853"/>
      <c r="U58" s="854"/>
      <c r="V58" s="853"/>
      <c r="W58" s="854"/>
      <c r="X58" s="855"/>
      <c r="Y58" s="853"/>
      <c r="Z58" s="856"/>
      <c r="AA58" s="856"/>
      <c r="AB58" s="857"/>
    </row>
    <row r="59" spans="1:28" ht="16.5">
      <c r="A59" s="767">
        <v>54</v>
      </c>
      <c r="B59" s="3286"/>
      <c r="C59" s="3260"/>
      <c r="D59" s="3251"/>
      <c r="E59" s="851"/>
      <c r="F59" s="852"/>
      <c r="G59" s="852"/>
      <c r="H59" s="852"/>
      <c r="I59" s="852"/>
      <c r="J59" s="853"/>
      <c r="K59" s="853"/>
      <c r="L59" s="853"/>
      <c r="M59" s="853"/>
      <c r="N59" s="853"/>
      <c r="O59" s="853"/>
      <c r="P59" s="854"/>
      <c r="Q59" s="853"/>
      <c r="R59" s="853"/>
      <c r="S59" s="853"/>
      <c r="T59" s="853"/>
      <c r="U59" s="854"/>
      <c r="V59" s="853"/>
      <c r="W59" s="854"/>
      <c r="X59" s="855"/>
      <c r="Y59" s="853"/>
      <c r="Z59" s="856"/>
      <c r="AA59" s="856"/>
      <c r="AB59" s="857"/>
    </row>
    <row r="60" spans="1:28" ht="16.5">
      <c r="A60" s="767">
        <v>55</v>
      </c>
      <c r="B60" s="3286"/>
      <c r="C60" s="3260"/>
      <c r="D60" s="3251"/>
      <c r="E60" s="851"/>
      <c r="F60" s="852"/>
      <c r="G60" s="852"/>
      <c r="H60" s="852"/>
      <c r="I60" s="852"/>
      <c r="J60" s="853"/>
      <c r="K60" s="853"/>
      <c r="L60" s="853"/>
      <c r="M60" s="853"/>
      <c r="N60" s="853"/>
      <c r="O60" s="853"/>
      <c r="P60" s="854"/>
      <c r="Q60" s="853"/>
      <c r="R60" s="853"/>
      <c r="S60" s="853"/>
      <c r="T60" s="853"/>
      <c r="U60" s="854"/>
      <c r="V60" s="853"/>
      <c r="W60" s="854"/>
      <c r="X60" s="855"/>
      <c r="Y60" s="853"/>
      <c r="Z60" s="856"/>
      <c r="AA60" s="856"/>
      <c r="AB60" s="857"/>
    </row>
    <row r="61" spans="1:28" ht="16.5">
      <c r="A61" s="767">
        <v>56</v>
      </c>
      <c r="B61" s="3286"/>
      <c r="C61" s="3260"/>
      <c r="D61" s="3251"/>
      <c r="E61" s="851"/>
      <c r="F61" s="852"/>
      <c r="G61" s="852"/>
      <c r="H61" s="852"/>
      <c r="I61" s="852"/>
      <c r="J61" s="853"/>
      <c r="K61" s="853"/>
      <c r="L61" s="853"/>
      <c r="M61" s="853"/>
      <c r="N61" s="853"/>
      <c r="O61" s="853"/>
      <c r="P61" s="854"/>
      <c r="Q61" s="853"/>
      <c r="R61" s="853"/>
      <c r="S61" s="853"/>
      <c r="T61" s="853"/>
      <c r="U61" s="854"/>
      <c r="V61" s="853"/>
      <c r="W61" s="854"/>
      <c r="X61" s="855"/>
      <c r="Y61" s="853"/>
      <c r="Z61" s="856"/>
      <c r="AA61" s="856"/>
      <c r="AB61" s="857"/>
    </row>
    <row r="62" spans="1:28" ht="16.5">
      <c r="A62" s="767">
        <v>57</v>
      </c>
      <c r="B62" s="3286"/>
      <c r="C62" s="3260"/>
      <c r="D62" s="3251"/>
      <c r="E62" s="851"/>
      <c r="F62" s="852"/>
      <c r="G62" s="852"/>
      <c r="H62" s="852"/>
      <c r="I62" s="852"/>
      <c r="J62" s="853"/>
      <c r="K62" s="853"/>
      <c r="L62" s="853"/>
      <c r="M62" s="853"/>
      <c r="N62" s="853"/>
      <c r="O62" s="853"/>
      <c r="P62" s="854"/>
      <c r="Q62" s="853"/>
      <c r="R62" s="853"/>
      <c r="S62" s="853"/>
      <c r="T62" s="853"/>
      <c r="U62" s="854"/>
      <c r="V62" s="853"/>
      <c r="W62" s="854"/>
      <c r="X62" s="855"/>
      <c r="Y62" s="853"/>
      <c r="Z62" s="856"/>
      <c r="AA62" s="856"/>
      <c r="AB62" s="857"/>
    </row>
    <row r="63" spans="1:28" ht="16.5">
      <c r="A63" s="767">
        <v>58</v>
      </c>
      <c r="B63" s="3286"/>
      <c r="C63" s="3260"/>
      <c r="D63" s="3251"/>
      <c r="E63" s="851"/>
      <c r="F63" s="852"/>
      <c r="G63" s="852"/>
      <c r="H63" s="852"/>
      <c r="I63" s="852"/>
      <c r="J63" s="853"/>
      <c r="K63" s="853"/>
      <c r="L63" s="853"/>
      <c r="M63" s="853"/>
      <c r="N63" s="853"/>
      <c r="O63" s="853"/>
      <c r="P63" s="854"/>
      <c r="Q63" s="853"/>
      <c r="R63" s="853"/>
      <c r="S63" s="853"/>
      <c r="T63" s="853"/>
      <c r="U63" s="854"/>
      <c r="V63" s="853"/>
      <c r="W63" s="854"/>
      <c r="X63" s="855"/>
      <c r="Y63" s="853"/>
      <c r="Z63" s="856"/>
      <c r="AA63" s="856"/>
      <c r="AB63" s="857"/>
    </row>
    <row r="64" spans="1:28" ht="16.5">
      <c r="A64" s="767">
        <v>59</v>
      </c>
      <c r="B64" s="3286"/>
      <c r="C64" s="3260"/>
      <c r="D64" s="754" t="s">
        <v>3246</v>
      </c>
      <c r="E64" s="860"/>
      <c r="F64" s="860"/>
      <c r="G64" s="860"/>
      <c r="H64" s="860"/>
      <c r="I64" s="860"/>
      <c r="J64" s="860"/>
      <c r="K64" s="860"/>
      <c r="L64" s="860"/>
      <c r="M64" s="853">
        <f>SUM(M54:M63)</f>
        <v>0</v>
      </c>
      <c r="N64" s="853">
        <f>SUM(N54:N63)</f>
        <v>0</v>
      </c>
      <c r="O64" s="853">
        <f>SUM(O54:O63)</f>
        <v>0</v>
      </c>
      <c r="P64" s="853">
        <f>SUM(P54:P63)</f>
        <v>0</v>
      </c>
      <c r="Q64" s="860"/>
      <c r="R64" s="853">
        <f>SUM(R54:R63)</f>
        <v>0</v>
      </c>
      <c r="S64" s="860"/>
      <c r="T64" s="853">
        <f>SUM(T54:T63)</f>
        <v>0</v>
      </c>
      <c r="U64" s="853">
        <f>SUM(U54:U63)</f>
        <v>0</v>
      </c>
      <c r="V64" s="853">
        <f>SUM(V54:V63)</f>
        <v>0</v>
      </c>
      <c r="W64" s="853">
        <f>SUM(W54:W63)</f>
        <v>0</v>
      </c>
      <c r="X64" s="860"/>
      <c r="Y64" s="860"/>
      <c r="Z64" s="860"/>
      <c r="AA64" s="860"/>
      <c r="AB64" s="862"/>
    </row>
    <row r="65" spans="1:28" ht="16.5" customHeight="1">
      <c r="A65" s="767">
        <v>60</v>
      </c>
      <c r="B65" s="3286"/>
      <c r="C65" s="3260"/>
      <c r="D65" s="3277" t="s">
        <v>3253</v>
      </c>
      <c r="E65" s="851"/>
      <c r="F65" s="852"/>
      <c r="G65" s="852"/>
      <c r="H65" s="852"/>
      <c r="I65" s="852"/>
      <c r="J65" s="853"/>
      <c r="K65" s="853"/>
      <c r="L65" s="853"/>
      <c r="M65" s="853"/>
      <c r="N65" s="853"/>
      <c r="O65" s="853"/>
      <c r="P65" s="854"/>
      <c r="Q65" s="853"/>
      <c r="R65" s="853"/>
      <c r="S65" s="853"/>
      <c r="T65" s="853"/>
      <c r="U65" s="854"/>
      <c r="V65" s="853"/>
      <c r="W65" s="854"/>
      <c r="X65" s="855"/>
      <c r="Y65" s="853"/>
      <c r="Z65" s="856"/>
      <c r="AA65" s="856"/>
      <c r="AB65" s="857"/>
    </row>
    <row r="66" spans="1:28" ht="16.5">
      <c r="A66" s="767">
        <v>61</v>
      </c>
      <c r="B66" s="3286"/>
      <c r="C66" s="3311"/>
      <c r="D66" s="3251"/>
      <c r="E66" s="851"/>
      <c r="F66" s="852"/>
      <c r="G66" s="852"/>
      <c r="H66" s="852"/>
      <c r="I66" s="852"/>
      <c r="J66" s="853"/>
      <c r="K66" s="853"/>
      <c r="L66" s="853"/>
      <c r="M66" s="853"/>
      <c r="N66" s="853"/>
      <c r="O66" s="853"/>
      <c r="P66" s="854"/>
      <c r="Q66" s="854"/>
      <c r="R66" s="853"/>
      <c r="S66" s="854"/>
      <c r="T66" s="853"/>
      <c r="U66" s="867"/>
      <c r="V66" s="853"/>
      <c r="W66" s="867"/>
      <c r="X66" s="855"/>
      <c r="Y66" s="853"/>
      <c r="Z66" s="856"/>
      <c r="AA66" s="856"/>
      <c r="AB66" s="857"/>
    </row>
    <row r="67" spans="1:28" ht="16.5">
      <c r="A67" s="767">
        <v>62</v>
      </c>
      <c r="B67" s="3286"/>
      <c r="C67" s="3311"/>
      <c r="D67" s="3251"/>
      <c r="E67" s="851"/>
      <c r="F67" s="852"/>
      <c r="G67" s="852"/>
      <c r="H67" s="852"/>
      <c r="I67" s="852"/>
      <c r="J67" s="853"/>
      <c r="K67" s="853"/>
      <c r="L67" s="853"/>
      <c r="M67" s="853"/>
      <c r="N67" s="853"/>
      <c r="O67" s="853"/>
      <c r="P67" s="854"/>
      <c r="Q67" s="854"/>
      <c r="R67" s="853"/>
      <c r="S67" s="854"/>
      <c r="T67" s="853"/>
      <c r="U67" s="867"/>
      <c r="V67" s="853"/>
      <c r="W67" s="867"/>
      <c r="X67" s="855"/>
      <c r="Y67" s="853"/>
      <c r="Z67" s="856"/>
      <c r="AA67" s="856"/>
      <c r="AB67" s="857"/>
    </row>
    <row r="68" spans="1:28" ht="16.5">
      <c r="A68" s="767">
        <v>63</v>
      </c>
      <c r="B68" s="3286"/>
      <c r="C68" s="3311"/>
      <c r="D68" s="3251"/>
      <c r="E68" s="851"/>
      <c r="F68" s="852"/>
      <c r="G68" s="852"/>
      <c r="H68" s="852"/>
      <c r="I68" s="852"/>
      <c r="J68" s="853"/>
      <c r="K68" s="853"/>
      <c r="L68" s="853"/>
      <c r="M68" s="853"/>
      <c r="N68" s="853"/>
      <c r="O68" s="853"/>
      <c r="P68" s="854"/>
      <c r="Q68" s="854"/>
      <c r="R68" s="853"/>
      <c r="S68" s="854"/>
      <c r="T68" s="853"/>
      <c r="U68" s="867"/>
      <c r="V68" s="853"/>
      <c r="W68" s="867"/>
      <c r="X68" s="855"/>
      <c r="Y68" s="853"/>
      <c r="Z68" s="856"/>
      <c r="AA68" s="856"/>
      <c r="AB68" s="857"/>
    </row>
    <row r="69" spans="1:28" ht="16.5">
      <c r="A69" s="767">
        <v>64</v>
      </c>
      <c r="B69" s="3286"/>
      <c r="C69" s="3311"/>
      <c r="D69" s="3251"/>
      <c r="E69" s="851"/>
      <c r="F69" s="852"/>
      <c r="G69" s="852"/>
      <c r="H69" s="852"/>
      <c r="I69" s="852"/>
      <c r="J69" s="853"/>
      <c r="K69" s="853"/>
      <c r="L69" s="853"/>
      <c r="M69" s="853"/>
      <c r="N69" s="853"/>
      <c r="O69" s="853"/>
      <c r="P69" s="854"/>
      <c r="Q69" s="854"/>
      <c r="R69" s="853"/>
      <c r="S69" s="854"/>
      <c r="T69" s="853"/>
      <c r="U69" s="867"/>
      <c r="V69" s="853"/>
      <c r="W69" s="867"/>
      <c r="X69" s="855"/>
      <c r="Y69" s="853"/>
      <c r="Z69" s="856"/>
      <c r="AA69" s="856"/>
      <c r="AB69" s="857"/>
    </row>
    <row r="70" spans="1:28" ht="16.5">
      <c r="A70" s="767">
        <v>65</v>
      </c>
      <c r="B70" s="3286"/>
      <c r="C70" s="3311"/>
      <c r="D70" s="3251"/>
      <c r="E70" s="851"/>
      <c r="F70" s="852"/>
      <c r="G70" s="852"/>
      <c r="H70" s="852"/>
      <c r="I70" s="852"/>
      <c r="J70" s="853"/>
      <c r="K70" s="853"/>
      <c r="L70" s="853"/>
      <c r="M70" s="853"/>
      <c r="N70" s="853"/>
      <c r="O70" s="853"/>
      <c r="P70" s="854"/>
      <c r="Q70" s="854"/>
      <c r="R70" s="853"/>
      <c r="S70" s="854"/>
      <c r="T70" s="853"/>
      <c r="U70" s="867"/>
      <c r="V70" s="853"/>
      <c r="W70" s="867"/>
      <c r="X70" s="855"/>
      <c r="Y70" s="853"/>
      <c r="Z70" s="856"/>
      <c r="AA70" s="856"/>
      <c r="AB70" s="857"/>
    </row>
    <row r="71" spans="1:28" ht="16.5">
      <c r="A71" s="767">
        <v>66</v>
      </c>
      <c r="B71" s="3286"/>
      <c r="C71" s="3311"/>
      <c r="D71" s="3251"/>
      <c r="E71" s="851"/>
      <c r="F71" s="852"/>
      <c r="G71" s="852"/>
      <c r="H71" s="852"/>
      <c r="I71" s="852"/>
      <c r="J71" s="853"/>
      <c r="K71" s="853"/>
      <c r="L71" s="853"/>
      <c r="M71" s="853"/>
      <c r="N71" s="853"/>
      <c r="O71" s="853"/>
      <c r="P71" s="854"/>
      <c r="Q71" s="854"/>
      <c r="R71" s="853"/>
      <c r="S71" s="854"/>
      <c r="T71" s="853"/>
      <c r="U71" s="867"/>
      <c r="V71" s="853"/>
      <c r="W71" s="867"/>
      <c r="X71" s="855"/>
      <c r="Y71" s="853"/>
      <c r="Z71" s="856"/>
      <c r="AA71" s="856"/>
      <c r="AB71" s="857"/>
    </row>
    <row r="72" spans="1:28" ht="16.5">
      <c r="A72" s="767">
        <v>67</v>
      </c>
      <c r="B72" s="3286"/>
      <c r="C72" s="3311"/>
      <c r="D72" s="3251"/>
      <c r="E72" s="851"/>
      <c r="F72" s="852"/>
      <c r="G72" s="852"/>
      <c r="H72" s="852"/>
      <c r="I72" s="852"/>
      <c r="J72" s="853"/>
      <c r="K72" s="853"/>
      <c r="L72" s="853"/>
      <c r="M72" s="853"/>
      <c r="N72" s="853"/>
      <c r="O72" s="853"/>
      <c r="P72" s="854"/>
      <c r="Q72" s="854"/>
      <c r="R72" s="853"/>
      <c r="S72" s="854"/>
      <c r="T72" s="853"/>
      <c r="U72" s="867"/>
      <c r="V72" s="853"/>
      <c r="W72" s="867"/>
      <c r="X72" s="855"/>
      <c r="Y72" s="853"/>
      <c r="Z72" s="856"/>
      <c r="AA72" s="856"/>
      <c r="AB72" s="857"/>
    </row>
    <row r="73" spans="1:28" ht="16.5">
      <c r="A73" s="767">
        <v>68</v>
      </c>
      <c r="B73" s="3286"/>
      <c r="C73" s="3311"/>
      <c r="D73" s="3251"/>
      <c r="E73" s="851"/>
      <c r="F73" s="852"/>
      <c r="G73" s="852"/>
      <c r="H73" s="852"/>
      <c r="I73" s="852"/>
      <c r="J73" s="853"/>
      <c r="K73" s="853"/>
      <c r="L73" s="853"/>
      <c r="M73" s="853"/>
      <c r="N73" s="853"/>
      <c r="O73" s="853"/>
      <c r="P73" s="854"/>
      <c r="Q73" s="854"/>
      <c r="R73" s="853"/>
      <c r="S73" s="854"/>
      <c r="T73" s="853"/>
      <c r="U73" s="867"/>
      <c r="V73" s="853"/>
      <c r="W73" s="867"/>
      <c r="X73" s="855"/>
      <c r="Y73" s="853"/>
      <c r="Z73" s="856"/>
      <c r="AA73" s="856"/>
      <c r="AB73" s="857"/>
    </row>
    <row r="74" spans="1:28" ht="16.5">
      <c r="A74" s="767">
        <v>69</v>
      </c>
      <c r="B74" s="3286"/>
      <c r="C74" s="3311"/>
      <c r="D74" s="3251"/>
      <c r="E74" s="851"/>
      <c r="F74" s="852"/>
      <c r="G74" s="852"/>
      <c r="H74" s="852"/>
      <c r="I74" s="852"/>
      <c r="J74" s="853"/>
      <c r="K74" s="853"/>
      <c r="L74" s="853"/>
      <c r="M74" s="853"/>
      <c r="N74" s="853"/>
      <c r="O74" s="853"/>
      <c r="P74" s="854"/>
      <c r="Q74" s="854"/>
      <c r="R74" s="853"/>
      <c r="S74" s="854"/>
      <c r="T74" s="853"/>
      <c r="U74" s="867"/>
      <c r="V74" s="853"/>
      <c r="W74" s="867"/>
      <c r="X74" s="855"/>
      <c r="Y74" s="853"/>
      <c r="Z74" s="856"/>
      <c r="AA74" s="856"/>
      <c r="AB74" s="857"/>
    </row>
    <row r="75" spans="1:28" ht="16.5">
      <c r="A75" s="767">
        <v>70</v>
      </c>
      <c r="B75" s="3286"/>
      <c r="C75" s="3311"/>
      <c r="D75" s="754" t="s">
        <v>3246</v>
      </c>
      <c r="E75" s="860"/>
      <c r="F75" s="860"/>
      <c r="G75" s="860"/>
      <c r="H75" s="860"/>
      <c r="I75" s="860"/>
      <c r="J75" s="860"/>
      <c r="K75" s="860"/>
      <c r="L75" s="860"/>
      <c r="M75" s="853">
        <f>SUM(M65:M74)</f>
        <v>0</v>
      </c>
      <c r="N75" s="853">
        <f>SUM(N65:N74)</f>
        <v>0</v>
      </c>
      <c r="O75" s="853">
        <f>SUM(O65:O74)</f>
        <v>0</v>
      </c>
      <c r="P75" s="853">
        <f>SUM(P65:P74)</f>
        <v>0</v>
      </c>
      <c r="Q75" s="860"/>
      <c r="R75" s="853">
        <f>SUM(R65:R74)</f>
        <v>0</v>
      </c>
      <c r="S75" s="860"/>
      <c r="T75" s="853">
        <f>SUM(T65:T74)</f>
        <v>0</v>
      </c>
      <c r="U75" s="853">
        <f>SUM(U65:U74)</f>
        <v>0</v>
      </c>
      <c r="V75" s="853">
        <f>SUM(V65:V74)</f>
        <v>0</v>
      </c>
      <c r="W75" s="853">
        <f>SUM(W65:W74)</f>
        <v>0</v>
      </c>
      <c r="X75" s="860"/>
      <c r="Y75" s="860"/>
      <c r="Z75" s="860"/>
      <c r="AA75" s="860"/>
      <c r="AB75" s="862"/>
    </row>
    <row r="76" spans="1:28" ht="16.5" customHeight="1">
      <c r="A76" s="767">
        <v>71</v>
      </c>
      <c r="B76" s="3286"/>
      <c r="C76" s="3311"/>
      <c r="D76" s="3266" t="s">
        <v>3250</v>
      </c>
      <c r="E76" s="851"/>
      <c r="F76" s="852"/>
      <c r="G76" s="852"/>
      <c r="H76" s="852"/>
      <c r="I76" s="852"/>
      <c r="J76" s="853"/>
      <c r="K76" s="853"/>
      <c r="L76" s="853"/>
      <c r="M76" s="853"/>
      <c r="N76" s="853"/>
      <c r="O76" s="853"/>
      <c r="P76" s="854"/>
      <c r="Q76" s="854"/>
      <c r="R76" s="853"/>
      <c r="S76" s="854"/>
      <c r="T76" s="853"/>
      <c r="U76" s="867"/>
      <c r="V76" s="853"/>
      <c r="W76" s="867"/>
      <c r="X76" s="855"/>
      <c r="Y76" s="853"/>
      <c r="Z76" s="856"/>
      <c r="AA76" s="856"/>
      <c r="AB76" s="857"/>
    </row>
    <row r="77" spans="1:28" ht="16.5">
      <c r="A77" s="767">
        <v>72</v>
      </c>
      <c r="B77" s="3286"/>
      <c r="C77" s="3311"/>
      <c r="D77" s="3266"/>
      <c r="E77" s="851"/>
      <c r="F77" s="852"/>
      <c r="G77" s="852"/>
      <c r="H77" s="852"/>
      <c r="I77" s="852"/>
      <c r="J77" s="853"/>
      <c r="K77" s="853"/>
      <c r="L77" s="853"/>
      <c r="M77" s="853"/>
      <c r="N77" s="853"/>
      <c r="O77" s="853"/>
      <c r="P77" s="854"/>
      <c r="Q77" s="854"/>
      <c r="R77" s="853"/>
      <c r="S77" s="854"/>
      <c r="T77" s="853"/>
      <c r="U77" s="867"/>
      <c r="V77" s="853"/>
      <c r="W77" s="867"/>
      <c r="X77" s="855"/>
      <c r="Y77" s="853"/>
      <c r="Z77" s="856"/>
      <c r="AA77" s="856"/>
      <c r="AB77" s="857"/>
    </row>
    <row r="78" spans="1:28" ht="16.5">
      <c r="A78" s="767">
        <v>73</v>
      </c>
      <c r="B78" s="3286"/>
      <c r="C78" s="3311"/>
      <c r="D78" s="3266"/>
      <c r="E78" s="851"/>
      <c r="F78" s="852"/>
      <c r="G78" s="852"/>
      <c r="H78" s="852"/>
      <c r="I78" s="852"/>
      <c r="J78" s="853"/>
      <c r="K78" s="853"/>
      <c r="L78" s="853"/>
      <c r="M78" s="853"/>
      <c r="N78" s="853"/>
      <c r="O78" s="853"/>
      <c r="P78" s="854"/>
      <c r="Q78" s="854"/>
      <c r="R78" s="853"/>
      <c r="S78" s="854"/>
      <c r="T78" s="853"/>
      <c r="U78" s="867"/>
      <c r="V78" s="853"/>
      <c r="W78" s="867"/>
      <c r="X78" s="855"/>
      <c r="Y78" s="853"/>
      <c r="Z78" s="856"/>
      <c r="AA78" s="856"/>
      <c r="AB78" s="857"/>
    </row>
    <row r="79" spans="1:28" ht="16.5">
      <c r="A79" s="767">
        <v>74</v>
      </c>
      <c r="B79" s="3286"/>
      <c r="C79" s="3311"/>
      <c r="D79" s="3266"/>
      <c r="E79" s="851"/>
      <c r="F79" s="852"/>
      <c r="G79" s="852"/>
      <c r="H79" s="852"/>
      <c r="I79" s="852"/>
      <c r="J79" s="853"/>
      <c r="K79" s="853"/>
      <c r="L79" s="853"/>
      <c r="M79" s="853"/>
      <c r="N79" s="853"/>
      <c r="O79" s="853"/>
      <c r="P79" s="854"/>
      <c r="Q79" s="854"/>
      <c r="R79" s="853"/>
      <c r="S79" s="854"/>
      <c r="T79" s="853"/>
      <c r="U79" s="867"/>
      <c r="V79" s="853"/>
      <c r="W79" s="867"/>
      <c r="X79" s="855"/>
      <c r="Y79" s="853"/>
      <c r="Z79" s="856"/>
      <c r="AA79" s="856"/>
      <c r="AB79" s="857"/>
    </row>
    <row r="80" spans="1:28" ht="16.5">
      <c r="A80" s="767">
        <v>75</v>
      </c>
      <c r="B80" s="3286"/>
      <c r="C80" s="3311"/>
      <c r="D80" s="3266"/>
      <c r="E80" s="851"/>
      <c r="F80" s="852"/>
      <c r="G80" s="852"/>
      <c r="H80" s="852"/>
      <c r="I80" s="852"/>
      <c r="J80" s="853"/>
      <c r="K80" s="853"/>
      <c r="L80" s="853"/>
      <c r="M80" s="853"/>
      <c r="N80" s="853"/>
      <c r="O80" s="853"/>
      <c r="P80" s="854"/>
      <c r="Q80" s="854"/>
      <c r="R80" s="853"/>
      <c r="S80" s="854"/>
      <c r="T80" s="853"/>
      <c r="U80" s="867"/>
      <c r="V80" s="853"/>
      <c r="W80" s="867"/>
      <c r="X80" s="855"/>
      <c r="Y80" s="853"/>
      <c r="Z80" s="856"/>
      <c r="AA80" s="856"/>
      <c r="AB80" s="857"/>
    </row>
    <row r="81" spans="1:28" ht="16.5">
      <c r="A81" s="767">
        <v>76</v>
      </c>
      <c r="B81" s="3286"/>
      <c r="C81" s="3311"/>
      <c r="D81" s="3266"/>
      <c r="E81" s="851"/>
      <c r="F81" s="852"/>
      <c r="G81" s="852"/>
      <c r="H81" s="852"/>
      <c r="I81" s="852"/>
      <c r="J81" s="853"/>
      <c r="K81" s="853"/>
      <c r="L81" s="853"/>
      <c r="M81" s="853"/>
      <c r="N81" s="853"/>
      <c r="O81" s="853"/>
      <c r="P81" s="854"/>
      <c r="Q81" s="854"/>
      <c r="R81" s="853"/>
      <c r="S81" s="854"/>
      <c r="T81" s="853"/>
      <c r="U81" s="867"/>
      <c r="V81" s="853"/>
      <c r="W81" s="867"/>
      <c r="X81" s="855"/>
      <c r="Y81" s="853"/>
      <c r="Z81" s="856"/>
      <c r="AA81" s="856"/>
      <c r="AB81" s="857"/>
    </row>
    <row r="82" spans="1:28" ht="16.5">
      <c r="A82" s="767">
        <v>77</v>
      </c>
      <c r="B82" s="3286"/>
      <c r="C82" s="3311"/>
      <c r="D82" s="3266"/>
      <c r="E82" s="851"/>
      <c r="F82" s="852"/>
      <c r="G82" s="852"/>
      <c r="H82" s="852"/>
      <c r="I82" s="852"/>
      <c r="J82" s="853"/>
      <c r="K82" s="853"/>
      <c r="L82" s="853"/>
      <c r="M82" s="853"/>
      <c r="N82" s="853"/>
      <c r="O82" s="853"/>
      <c r="P82" s="854"/>
      <c r="Q82" s="853"/>
      <c r="R82" s="853"/>
      <c r="S82" s="853"/>
      <c r="T82" s="853"/>
      <c r="U82" s="854"/>
      <c r="V82" s="853"/>
      <c r="W82" s="854"/>
      <c r="X82" s="855"/>
      <c r="Y82" s="853"/>
      <c r="Z82" s="856"/>
      <c r="AA82" s="856"/>
      <c r="AB82" s="857"/>
    </row>
    <row r="83" spans="1:28" ht="16.5">
      <c r="A83" s="767">
        <v>78</v>
      </c>
      <c r="B83" s="3286"/>
      <c r="C83" s="3311"/>
      <c r="D83" s="3266"/>
      <c r="E83" s="851"/>
      <c r="F83" s="852"/>
      <c r="G83" s="852"/>
      <c r="H83" s="852"/>
      <c r="I83" s="852"/>
      <c r="J83" s="853"/>
      <c r="K83" s="853"/>
      <c r="L83" s="853"/>
      <c r="M83" s="853"/>
      <c r="N83" s="853"/>
      <c r="O83" s="853"/>
      <c r="P83" s="854"/>
      <c r="Q83" s="853"/>
      <c r="R83" s="853"/>
      <c r="S83" s="853"/>
      <c r="T83" s="853"/>
      <c r="U83" s="854"/>
      <c r="V83" s="853"/>
      <c r="W83" s="854"/>
      <c r="X83" s="855"/>
      <c r="Y83" s="853"/>
      <c r="Z83" s="856"/>
      <c r="AA83" s="856"/>
      <c r="AB83" s="857"/>
    </row>
    <row r="84" spans="1:28" ht="16.5">
      <c r="A84" s="767">
        <v>79</v>
      </c>
      <c r="B84" s="3286"/>
      <c r="C84" s="3311"/>
      <c r="D84" s="3266"/>
      <c r="E84" s="851"/>
      <c r="F84" s="852"/>
      <c r="G84" s="852"/>
      <c r="H84" s="852"/>
      <c r="I84" s="852"/>
      <c r="J84" s="853"/>
      <c r="K84" s="853"/>
      <c r="L84" s="853"/>
      <c r="M84" s="853"/>
      <c r="N84" s="853"/>
      <c r="O84" s="853"/>
      <c r="P84" s="854"/>
      <c r="Q84" s="853"/>
      <c r="R84" s="853"/>
      <c r="S84" s="853"/>
      <c r="T84" s="853"/>
      <c r="U84" s="854"/>
      <c r="V84" s="853"/>
      <c r="W84" s="854"/>
      <c r="X84" s="855"/>
      <c r="Y84" s="853"/>
      <c r="Z84" s="856"/>
      <c r="AA84" s="856"/>
      <c r="AB84" s="857"/>
    </row>
    <row r="85" spans="1:28" ht="16.5">
      <c r="A85" s="767">
        <v>80</v>
      </c>
      <c r="B85" s="3286"/>
      <c r="C85" s="3311"/>
      <c r="D85" s="3266"/>
      <c r="E85" s="851"/>
      <c r="F85" s="852"/>
      <c r="G85" s="852"/>
      <c r="H85" s="852"/>
      <c r="I85" s="852"/>
      <c r="J85" s="853"/>
      <c r="K85" s="853"/>
      <c r="L85" s="853"/>
      <c r="M85" s="853"/>
      <c r="N85" s="853"/>
      <c r="O85" s="853"/>
      <c r="P85" s="854"/>
      <c r="Q85" s="853"/>
      <c r="R85" s="853"/>
      <c r="S85" s="853"/>
      <c r="T85" s="853"/>
      <c r="U85" s="854"/>
      <c r="V85" s="853"/>
      <c r="W85" s="854"/>
      <c r="X85" s="855"/>
      <c r="Y85" s="853"/>
      <c r="Z85" s="856"/>
      <c r="AA85" s="856"/>
      <c r="AB85" s="857"/>
    </row>
    <row r="86" spans="1:28" ht="17.25" thickBot="1">
      <c r="A86" s="767">
        <v>81</v>
      </c>
      <c r="B86" s="3286"/>
      <c r="C86" s="3312"/>
      <c r="D86" s="783" t="s">
        <v>3246</v>
      </c>
      <c r="E86" s="864"/>
      <c r="F86" s="864"/>
      <c r="G86" s="864"/>
      <c r="H86" s="864"/>
      <c r="I86" s="864"/>
      <c r="J86" s="864"/>
      <c r="K86" s="864"/>
      <c r="L86" s="864"/>
      <c r="M86" s="865">
        <f>SUM(M76:M85)</f>
        <v>0</v>
      </c>
      <c r="N86" s="865">
        <f>SUM(N76:N85)</f>
        <v>0</v>
      </c>
      <c r="O86" s="865">
        <f>SUM(O76:O85)</f>
        <v>0</v>
      </c>
      <c r="P86" s="865">
        <f>SUM(P76:P85)</f>
        <v>0</v>
      </c>
      <c r="Q86" s="864"/>
      <c r="R86" s="865">
        <f>SUM(R76:R85)</f>
        <v>0</v>
      </c>
      <c r="S86" s="860"/>
      <c r="T86" s="865">
        <f>SUM(T76:T85)</f>
        <v>0</v>
      </c>
      <c r="U86" s="865">
        <f>SUM(U76:U85)</f>
        <v>0</v>
      </c>
      <c r="V86" s="865">
        <f>SUM(V76:V85)</f>
        <v>0</v>
      </c>
      <c r="W86" s="865">
        <f>SUM(W76:W85)</f>
        <v>0</v>
      </c>
      <c r="X86" s="864"/>
      <c r="Y86" s="864"/>
      <c r="Z86" s="864"/>
      <c r="AA86" s="864"/>
      <c r="AB86" s="862"/>
    </row>
    <row r="87" spans="1:28" ht="16.5" customHeight="1">
      <c r="A87" s="767">
        <v>82</v>
      </c>
      <c r="B87" s="3286"/>
      <c r="C87" s="3253" t="s">
        <v>3254</v>
      </c>
      <c r="D87" s="3264" t="s">
        <v>3255</v>
      </c>
      <c r="E87" s="844"/>
      <c r="F87" s="845"/>
      <c r="G87" s="845"/>
      <c r="H87" s="845"/>
      <c r="I87" s="845"/>
      <c r="J87" s="846"/>
      <c r="K87" s="846"/>
      <c r="L87" s="846"/>
      <c r="M87" s="846"/>
      <c r="N87" s="846"/>
      <c r="O87" s="846"/>
      <c r="P87" s="847"/>
      <c r="Q87" s="846"/>
      <c r="R87" s="846"/>
      <c r="S87" s="846"/>
      <c r="T87" s="868"/>
      <c r="U87" s="847"/>
      <c r="V87" s="868"/>
      <c r="W87" s="847"/>
      <c r="X87" s="848"/>
      <c r="Y87" s="846"/>
      <c r="Z87" s="849"/>
      <c r="AA87" s="849"/>
      <c r="AB87" s="866"/>
    </row>
    <row r="88" spans="1:28" ht="16.5">
      <c r="A88" s="767">
        <v>83</v>
      </c>
      <c r="B88" s="3286"/>
      <c r="C88" s="3254"/>
      <c r="D88" s="3266"/>
      <c r="E88" s="851"/>
      <c r="F88" s="852"/>
      <c r="G88" s="852"/>
      <c r="H88" s="852"/>
      <c r="I88" s="852"/>
      <c r="J88" s="853"/>
      <c r="K88" s="853"/>
      <c r="L88" s="853"/>
      <c r="M88" s="853"/>
      <c r="N88" s="853"/>
      <c r="O88" s="853"/>
      <c r="P88" s="854"/>
      <c r="Q88" s="853"/>
      <c r="R88" s="853"/>
      <c r="S88" s="853"/>
      <c r="T88" s="867"/>
      <c r="U88" s="854"/>
      <c r="V88" s="867"/>
      <c r="W88" s="854"/>
      <c r="X88" s="855"/>
      <c r="Y88" s="853"/>
      <c r="Z88" s="856"/>
      <c r="AA88" s="856"/>
      <c r="AB88" s="857"/>
    </row>
    <row r="89" spans="1:28" ht="16.5">
      <c r="A89" s="767">
        <v>84</v>
      </c>
      <c r="B89" s="3286"/>
      <c r="C89" s="3254"/>
      <c r="D89" s="3266"/>
      <c r="E89" s="851"/>
      <c r="F89" s="852"/>
      <c r="G89" s="852"/>
      <c r="H89" s="852"/>
      <c r="I89" s="852"/>
      <c r="J89" s="853"/>
      <c r="K89" s="853"/>
      <c r="L89" s="853"/>
      <c r="M89" s="853"/>
      <c r="N89" s="853"/>
      <c r="O89" s="853"/>
      <c r="P89" s="854"/>
      <c r="Q89" s="853"/>
      <c r="R89" s="853"/>
      <c r="S89" s="853"/>
      <c r="T89" s="867"/>
      <c r="U89" s="854"/>
      <c r="V89" s="867"/>
      <c r="W89" s="854"/>
      <c r="X89" s="855"/>
      <c r="Y89" s="853"/>
      <c r="Z89" s="856"/>
      <c r="AA89" s="856"/>
      <c r="AB89" s="857"/>
    </row>
    <row r="90" spans="1:28" ht="16.5">
      <c r="A90" s="767">
        <v>85</v>
      </c>
      <c r="B90" s="3286"/>
      <c r="C90" s="3254"/>
      <c r="D90" s="3266"/>
      <c r="E90" s="851"/>
      <c r="F90" s="852"/>
      <c r="G90" s="852"/>
      <c r="H90" s="852"/>
      <c r="I90" s="852"/>
      <c r="J90" s="853"/>
      <c r="K90" s="853"/>
      <c r="L90" s="853"/>
      <c r="M90" s="853"/>
      <c r="N90" s="853"/>
      <c r="O90" s="853"/>
      <c r="P90" s="854"/>
      <c r="Q90" s="853"/>
      <c r="R90" s="853"/>
      <c r="S90" s="853"/>
      <c r="T90" s="867"/>
      <c r="U90" s="854"/>
      <c r="V90" s="867"/>
      <c r="W90" s="854"/>
      <c r="X90" s="855"/>
      <c r="Y90" s="853"/>
      <c r="Z90" s="856"/>
      <c r="AA90" s="856"/>
      <c r="AB90" s="857"/>
    </row>
    <row r="91" spans="1:28" ht="16.5">
      <c r="A91" s="767">
        <v>86</v>
      </c>
      <c r="B91" s="3286"/>
      <c r="C91" s="3254"/>
      <c r="D91" s="3266"/>
      <c r="E91" s="851"/>
      <c r="F91" s="852"/>
      <c r="G91" s="852"/>
      <c r="H91" s="852"/>
      <c r="I91" s="852"/>
      <c r="J91" s="853"/>
      <c r="K91" s="853"/>
      <c r="L91" s="853"/>
      <c r="M91" s="853"/>
      <c r="N91" s="853"/>
      <c r="O91" s="853"/>
      <c r="P91" s="854"/>
      <c r="Q91" s="853"/>
      <c r="R91" s="853"/>
      <c r="S91" s="853"/>
      <c r="T91" s="867"/>
      <c r="U91" s="854"/>
      <c r="V91" s="867"/>
      <c r="W91" s="854"/>
      <c r="X91" s="855"/>
      <c r="Y91" s="853"/>
      <c r="Z91" s="856"/>
      <c r="AA91" s="856"/>
      <c r="AB91" s="857"/>
    </row>
    <row r="92" spans="1:28" ht="16.5">
      <c r="A92" s="767">
        <v>87</v>
      </c>
      <c r="B92" s="3286"/>
      <c r="C92" s="3254"/>
      <c r="D92" s="3266"/>
      <c r="E92" s="851"/>
      <c r="F92" s="852"/>
      <c r="G92" s="852"/>
      <c r="H92" s="852"/>
      <c r="I92" s="852"/>
      <c r="J92" s="853"/>
      <c r="K92" s="853"/>
      <c r="L92" s="853"/>
      <c r="M92" s="853"/>
      <c r="N92" s="853"/>
      <c r="O92" s="853"/>
      <c r="P92" s="854"/>
      <c r="Q92" s="853"/>
      <c r="R92" s="853"/>
      <c r="S92" s="853"/>
      <c r="T92" s="867"/>
      <c r="U92" s="854"/>
      <c r="V92" s="867"/>
      <c r="W92" s="854"/>
      <c r="X92" s="855"/>
      <c r="Y92" s="853"/>
      <c r="Z92" s="856"/>
      <c r="AA92" s="856"/>
      <c r="AB92" s="857"/>
    </row>
    <row r="93" spans="1:28" ht="16.5">
      <c r="A93" s="767">
        <v>88</v>
      </c>
      <c r="B93" s="3286"/>
      <c r="C93" s="3254"/>
      <c r="D93" s="754" t="s">
        <v>3246</v>
      </c>
      <c r="E93" s="860"/>
      <c r="F93" s="860"/>
      <c r="G93" s="860"/>
      <c r="H93" s="860"/>
      <c r="I93" s="860"/>
      <c r="J93" s="860"/>
      <c r="K93" s="860"/>
      <c r="L93" s="860"/>
      <c r="M93" s="853">
        <f>SUM(M87:M92)</f>
        <v>0</v>
      </c>
      <c r="N93" s="853">
        <f>SUM(N87:N92)</f>
        <v>0</v>
      </c>
      <c r="O93" s="853">
        <f>SUM(O87:O92)</f>
        <v>0</v>
      </c>
      <c r="P93" s="853">
        <f>SUM(P87:P92)</f>
        <v>0</v>
      </c>
      <c r="Q93" s="860"/>
      <c r="R93" s="853">
        <f>SUM(R87:R92)</f>
        <v>0</v>
      </c>
      <c r="S93" s="860"/>
      <c r="T93" s="853">
        <f>SUM(T87:T92)</f>
        <v>0</v>
      </c>
      <c r="U93" s="853">
        <f>SUM(U87:U92)</f>
        <v>0</v>
      </c>
      <c r="V93" s="853">
        <f>SUM(V87:V92)</f>
        <v>0</v>
      </c>
      <c r="W93" s="853">
        <f>SUM(W87:W92)</f>
        <v>0</v>
      </c>
      <c r="X93" s="860"/>
      <c r="Y93" s="860"/>
      <c r="Z93" s="860"/>
      <c r="AA93" s="860"/>
      <c r="AB93" s="862"/>
    </row>
    <row r="94" spans="1:28" ht="16.5" customHeight="1">
      <c r="A94" s="767">
        <v>89</v>
      </c>
      <c r="B94" s="3286"/>
      <c r="C94" s="3254"/>
      <c r="D94" s="3266" t="s">
        <v>3249</v>
      </c>
      <c r="E94" s="851"/>
      <c r="F94" s="852"/>
      <c r="G94" s="852"/>
      <c r="H94" s="852"/>
      <c r="I94" s="852"/>
      <c r="J94" s="853"/>
      <c r="K94" s="853"/>
      <c r="L94" s="853"/>
      <c r="M94" s="853"/>
      <c r="N94" s="853"/>
      <c r="O94" s="853"/>
      <c r="P94" s="854"/>
      <c r="Q94" s="853"/>
      <c r="R94" s="853"/>
      <c r="S94" s="853"/>
      <c r="T94" s="867"/>
      <c r="U94" s="854"/>
      <c r="V94" s="867"/>
      <c r="W94" s="854"/>
      <c r="X94" s="855"/>
      <c r="Y94" s="853"/>
      <c r="Z94" s="856"/>
      <c r="AA94" s="856"/>
      <c r="AB94" s="857"/>
    </row>
    <row r="95" spans="1:28" ht="16.5">
      <c r="A95" s="767">
        <v>90</v>
      </c>
      <c r="B95" s="3286"/>
      <c r="C95" s="3254"/>
      <c r="D95" s="3266"/>
      <c r="E95" s="851"/>
      <c r="F95" s="852"/>
      <c r="G95" s="852"/>
      <c r="H95" s="852"/>
      <c r="I95" s="852"/>
      <c r="J95" s="853"/>
      <c r="K95" s="853"/>
      <c r="L95" s="853"/>
      <c r="M95" s="853"/>
      <c r="N95" s="853"/>
      <c r="O95" s="853"/>
      <c r="P95" s="854"/>
      <c r="Q95" s="853"/>
      <c r="R95" s="853"/>
      <c r="S95" s="853"/>
      <c r="T95" s="867"/>
      <c r="U95" s="854"/>
      <c r="V95" s="867"/>
      <c r="W95" s="854"/>
      <c r="X95" s="855"/>
      <c r="Y95" s="853"/>
      <c r="Z95" s="856"/>
      <c r="AA95" s="856"/>
      <c r="AB95" s="857"/>
    </row>
    <row r="96" spans="1:28" ht="16.5">
      <c r="A96" s="767">
        <v>91</v>
      </c>
      <c r="B96" s="3286"/>
      <c r="C96" s="3254"/>
      <c r="D96" s="3266"/>
      <c r="E96" s="851"/>
      <c r="F96" s="852"/>
      <c r="G96" s="852"/>
      <c r="H96" s="852"/>
      <c r="I96" s="852"/>
      <c r="J96" s="853"/>
      <c r="K96" s="853"/>
      <c r="L96" s="853"/>
      <c r="M96" s="853"/>
      <c r="N96" s="853"/>
      <c r="O96" s="853"/>
      <c r="P96" s="854"/>
      <c r="Q96" s="853"/>
      <c r="R96" s="853"/>
      <c r="S96" s="853"/>
      <c r="T96" s="867"/>
      <c r="U96" s="854"/>
      <c r="V96" s="867"/>
      <c r="W96" s="854"/>
      <c r="X96" s="855"/>
      <c r="Y96" s="853"/>
      <c r="Z96" s="856"/>
      <c r="AA96" s="856"/>
      <c r="AB96" s="857"/>
    </row>
    <row r="97" spans="1:28" ht="16.5">
      <c r="A97" s="767">
        <v>92</v>
      </c>
      <c r="B97" s="3286"/>
      <c r="C97" s="3254"/>
      <c r="D97" s="3266"/>
      <c r="E97" s="851"/>
      <c r="F97" s="852"/>
      <c r="G97" s="852"/>
      <c r="H97" s="852"/>
      <c r="I97" s="852"/>
      <c r="J97" s="853"/>
      <c r="K97" s="853"/>
      <c r="L97" s="853"/>
      <c r="M97" s="853"/>
      <c r="N97" s="853"/>
      <c r="O97" s="853"/>
      <c r="P97" s="854"/>
      <c r="Q97" s="853"/>
      <c r="R97" s="853"/>
      <c r="S97" s="853"/>
      <c r="T97" s="867"/>
      <c r="U97" s="854"/>
      <c r="V97" s="867"/>
      <c r="W97" s="854"/>
      <c r="X97" s="855"/>
      <c r="Y97" s="853"/>
      <c r="Z97" s="856"/>
      <c r="AA97" s="856"/>
      <c r="AB97" s="857"/>
    </row>
    <row r="98" spans="1:28" ht="16.5" customHeight="1">
      <c r="A98" s="767">
        <v>93</v>
      </c>
      <c r="B98" s="3286"/>
      <c r="C98" s="3254"/>
      <c r="D98" s="3266"/>
      <c r="E98" s="851"/>
      <c r="F98" s="852"/>
      <c r="G98" s="852"/>
      <c r="H98" s="852"/>
      <c r="I98" s="852"/>
      <c r="J98" s="853"/>
      <c r="K98" s="853"/>
      <c r="L98" s="853"/>
      <c r="M98" s="853"/>
      <c r="N98" s="853"/>
      <c r="O98" s="853"/>
      <c r="P98" s="854"/>
      <c r="Q98" s="853"/>
      <c r="R98" s="853"/>
      <c r="S98" s="853"/>
      <c r="T98" s="867"/>
      <c r="U98" s="854"/>
      <c r="V98" s="867"/>
      <c r="W98" s="854"/>
      <c r="X98" s="855"/>
      <c r="Y98" s="853"/>
      <c r="Z98" s="856"/>
      <c r="AA98" s="856"/>
      <c r="AB98" s="857"/>
    </row>
    <row r="99" spans="1:28" ht="16.5" customHeight="1">
      <c r="A99" s="767">
        <v>94</v>
      </c>
      <c r="B99" s="3286"/>
      <c r="C99" s="3254"/>
      <c r="D99" s="3266"/>
      <c r="E99" s="851"/>
      <c r="F99" s="852"/>
      <c r="G99" s="852"/>
      <c r="H99" s="852"/>
      <c r="I99" s="852"/>
      <c r="J99" s="853"/>
      <c r="K99" s="853"/>
      <c r="L99" s="853"/>
      <c r="M99" s="853"/>
      <c r="N99" s="853"/>
      <c r="O99" s="853"/>
      <c r="P99" s="854"/>
      <c r="Q99" s="853"/>
      <c r="R99" s="853"/>
      <c r="S99" s="853"/>
      <c r="T99" s="867"/>
      <c r="U99" s="854"/>
      <c r="V99" s="867"/>
      <c r="W99" s="854"/>
      <c r="X99" s="855"/>
      <c r="Y99" s="853"/>
      <c r="Z99" s="856"/>
      <c r="AA99" s="856"/>
      <c r="AB99" s="857"/>
    </row>
    <row r="100" spans="1:28" ht="16.5">
      <c r="A100" s="767">
        <v>95</v>
      </c>
      <c r="B100" s="3286"/>
      <c r="C100" s="3254"/>
      <c r="D100" s="754" t="s">
        <v>3246</v>
      </c>
      <c r="E100" s="860"/>
      <c r="F100" s="860"/>
      <c r="G100" s="860"/>
      <c r="H100" s="860"/>
      <c r="I100" s="860"/>
      <c r="J100" s="860"/>
      <c r="K100" s="860"/>
      <c r="L100" s="860"/>
      <c r="M100" s="853">
        <f>SUM(M94:M99)</f>
        <v>0</v>
      </c>
      <c r="N100" s="853">
        <f>SUM(N94:N99)</f>
        <v>0</v>
      </c>
      <c r="O100" s="853">
        <f>SUM(O94:O99)</f>
        <v>0</v>
      </c>
      <c r="P100" s="853">
        <f>SUM(P94:P99)</f>
        <v>0</v>
      </c>
      <c r="Q100" s="860"/>
      <c r="R100" s="853">
        <f>SUM(R94:R99)</f>
        <v>0</v>
      </c>
      <c r="S100" s="860"/>
      <c r="T100" s="853">
        <f>SUM(T94:T99)</f>
        <v>0</v>
      </c>
      <c r="U100" s="853">
        <f>SUM(U94:U99)</f>
        <v>0</v>
      </c>
      <c r="V100" s="853">
        <f>SUM(V94:V99)</f>
        <v>0</v>
      </c>
      <c r="W100" s="853">
        <f>SUM(W94:W99)</f>
        <v>0</v>
      </c>
      <c r="X100" s="860"/>
      <c r="Y100" s="860"/>
      <c r="Z100" s="860"/>
      <c r="AA100" s="860"/>
      <c r="AB100" s="862"/>
    </row>
    <row r="101" spans="1:28" ht="16.5" customHeight="1">
      <c r="A101" s="767">
        <v>96</v>
      </c>
      <c r="B101" s="3286"/>
      <c r="C101" s="3254"/>
      <c r="D101" s="3266" t="s">
        <v>3250</v>
      </c>
      <c r="E101" s="851"/>
      <c r="F101" s="852"/>
      <c r="G101" s="852"/>
      <c r="H101" s="852"/>
      <c r="I101" s="852"/>
      <c r="J101" s="853"/>
      <c r="K101" s="853"/>
      <c r="L101" s="853"/>
      <c r="M101" s="853"/>
      <c r="N101" s="853"/>
      <c r="O101" s="853"/>
      <c r="P101" s="854"/>
      <c r="Q101" s="853"/>
      <c r="R101" s="853"/>
      <c r="S101" s="853"/>
      <c r="T101" s="867"/>
      <c r="U101" s="854"/>
      <c r="V101" s="867"/>
      <c r="W101" s="854"/>
      <c r="X101" s="855"/>
      <c r="Y101" s="853"/>
      <c r="Z101" s="856"/>
      <c r="AA101" s="856"/>
      <c r="AB101" s="857"/>
    </row>
    <row r="102" spans="1:28" ht="16.5">
      <c r="A102" s="767">
        <v>97</v>
      </c>
      <c r="B102" s="3286"/>
      <c r="C102" s="3254"/>
      <c r="D102" s="3266"/>
      <c r="E102" s="851"/>
      <c r="F102" s="852"/>
      <c r="G102" s="852"/>
      <c r="H102" s="852"/>
      <c r="I102" s="852"/>
      <c r="J102" s="853"/>
      <c r="K102" s="853"/>
      <c r="L102" s="853"/>
      <c r="M102" s="853"/>
      <c r="N102" s="853"/>
      <c r="O102" s="853"/>
      <c r="P102" s="854"/>
      <c r="Q102" s="853"/>
      <c r="R102" s="853"/>
      <c r="S102" s="853"/>
      <c r="T102" s="867"/>
      <c r="U102" s="854"/>
      <c r="V102" s="867"/>
      <c r="W102" s="854"/>
      <c r="X102" s="855"/>
      <c r="Y102" s="853"/>
      <c r="Z102" s="856"/>
      <c r="AA102" s="856"/>
      <c r="AB102" s="857"/>
    </row>
    <row r="103" spans="1:28" ht="16.5">
      <c r="A103" s="767">
        <v>98</v>
      </c>
      <c r="B103" s="3286"/>
      <c r="C103" s="3254"/>
      <c r="D103" s="3266"/>
      <c r="E103" s="851"/>
      <c r="F103" s="852"/>
      <c r="G103" s="852"/>
      <c r="H103" s="852"/>
      <c r="I103" s="852"/>
      <c r="J103" s="853"/>
      <c r="K103" s="853"/>
      <c r="L103" s="853"/>
      <c r="M103" s="853"/>
      <c r="N103" s="853"/>
      <c r="O103" s="853"/>
      <c r="P103" s="854"/>
      <c r="Q103" s="853"/>
      <c r="R103" s="853"/>
      <c r="S103" s="853"/>
      <c r="T103" s="867"/>
      <c r="U103" s="854"/>
      <c r="V103" s="867"/>
      <c r="W103" s="854"/>
      <c r="X103" s="855"/>
      <c r="Y103" s="853"/>
      <c r="Z103" s="856"/>
      <c r="AA103" s="856"/>
      <c r="AB103" s="857"/>
    </row>
    <row r="104" spans="1:28" ht="16.5">
      <c r="A104" s="767">
        <v>99</v>
      </c>
      <c r="B104" s="3286"/>
      <c r="C104" s="3254"/>
      <c r="D104" s="3266"/>
      <c r="E104" s="851"/>
      <c r="F104" s="852"/>
      <c r="G104" s="852"/>
      <c r="H104" s="852"/>
      <c r="I104" s="852"/>
      <c r="J104" s="853"/>
      <c r="K104" s="853"/>
      <c r="L104" s="853"/>
      <c r="M104" s="853"/>
      <c r="N104" s="853"/>
      <c r="O104" s="853"/>
      <c r="P104" s="854"/>
      <c r="Q104" s="853"/>
      <c r="R104" s="853"/>
      <c r="S104" s="853"/>
      <c r="T104" s="867"/>
      <c r="U104" s="854"/>
      <c r="V104" s="867"/>
      <c r="W104" s="854"/>
      <c r="X104" s="855"/>
      <c r="Y104" s="853"/>
      <c r="Z104" s="856"/>
      <c r="AA104" s="856"/>
      <c r="AB104" s="857"/>
    </row>
    <row r="105" spans="1:28" ht="16.5">
      <c r="A105" s="767">
        <v>100</v>
      </c>
      <c r="B105" s="3286"/>
      <c r="C105" s="3254"/>
      <c r="D105" s="3266"/>
      <c r="E105" s="851"/>
      <c r="F105" s="852"/>
      <c r="G105" s="852"/>
      <c r="H105" s="852"/>
      <c r="I105" s="852"/>
      <c r="J105" s="853"/>
      <c r="K105" s="853"/>
      <c r="L105" s="853"/>
      <c r="M105" s="853"/>
      <c r="N105" s="853"/>
      <c r="O105" s="853"/>
      <c r="P105" s="854"/>
      <c r="Q105" s="853"/>
      <c r="R105" s="853"/>
      <c r="S105" s="853"/>
      <c r="T105" s="867"/>
      <c r="U105" s="854"/>
      <c r="V105" s="867"/>
      <c r="W105" s="854"/>
      <c r="X105" s="855"/>
      <c r="Y105" s="853"/>
      <c r="Z105" s="856"/>
      <c r="AA105" s="856"/>
      <c r="AB105" s="857"/>
    </row>
    <row r="106" spans="1:28" ht="16.5">
      <c r="A106" s="767">
        <v>101</v>
      </c>
      <c r="B106" s="3286"/>
      <c r="C106" s="3254"/>
      <c r="D106" s="3266"/>
      <c r="E106" s="851"/>
      <c r="F106" s="852"/>
      <c r="G106" s="852"/>
      <c r="H106" s="852"/>
      <c r="I106" s="852"/>
      <c r="J106" s="853"/>
      <c r="K106" s="853"/>
      <c r="L106" s="853"/>
      <c r="M106" s="853"/>
      <c r="N106" s="853"/>
      <c r="O106" s="853"/>
      <c r="P106" s="854"/>
      <c r="Q106" s="853"/>
      <c r="R106" s="853"/>
      <c r="S106" s="853"/>
      <c r="T106" s="867"/>
      <c r="U106" s="854"/>
      <c r="V106" s="867"/>
      <c r="W106" s="854"/>
      <c r="X106" s="855"/>
      <c r="Y106" s="853"/>
      <c r="Z106" s="856"/>
      <c r="AA106" s="856"/>
      <c r="AB106" s="857"/>
    </row>
    <row r="107" spans="1:28" ht="17.25" thickBot="1">
      <c r="A107" s="767">
        <v>102</v>
      </c>
      <c r="B107" s="3286"/>
      <c r="C107" s="3255"/>
      <c r="D107" s="783" t="s">
        <v>3246</v>
      </c>
      <c r="E107" s="863"/>
      <c r="F107" s="869"/>
      <c r="G107" s="869"/>
      <c r="H107" s="869"/>
      <c r="I107" s="869"/>
      <c r="J107" s="864"/>
      <c r="K107" s="864"/>
      <c r="L107" s="864"/>
      <c r="M107" s="865">
        <f>SUM(M101:M106)</f>
        <v>0</v>
      </c>
      <c r="N107" s="865">
        <f>SUM(N101:N106)</f>
        <v>0</v>
      </c>
      <c r="O107" s="865">
        <f>SUM(O101:O106)</f>
        <v>0</v>
      </c>
      <c r="P107" s="865">
        <f>SUM(P101:P106)</f>
        <v>0</v>
      </c>
      <c r="Q107" s="864"/>
      <c r="R107" s="865">
        <f>SUM(R101:R106)</f>
        <v>0</v>
      </c>
      <c r="S107" s="860"/>
      <c r="T107" s="865">
        <f>SUM(T101:T106)</f>
        <v>0</v>
      </c>
      <c r="U107" s="865">
        <f>SUM(U101:U106)</f>
        <v>0</v>
      </c>
      <c r="V107" s="865">
        <f>SUM(V101:V106)</f>
        <v>0</v>
      </c>
      <c r="W107" s="865">
        <f>SUM(W101:W106)</f>
        <v>0</v>
      </c>
      <c r="X107" s="864"/>
      <c r="Y107" s="864"/>
      <c r="Z107" s="864"/>
      <c r="AA107" s="864"/>
      <c r="AB107" s="862"/>
    </row>
    <row r="108" spans="1:28" ht="17.25" thickBot="1">
      <c r="A108" s="870">
        <v>103</v>
      </c>
      <c r="B108" s="3310" t="s">
        <v>3256</v>
      </c>
      <c r="C108" s="3289"/>
      <c r="D108" s="871"/>
      <c r="E108" s="872"/>
      <c r="F108" s="873"/>
      <c r="G108" s="873"/>
      <c r="H108" s="873"/>
      <c r="I108" s="873"/>
      <c r="J108" s="874"/>
      <c r="K108" s="874"/>
      <c r="L108" s="874"/>
      <c r="M108" s="875">
        <f>M107+M100+M93+M86+M75+M64+M53+M42+M31+M18</f>
        <v>0</v>
      </c>
      <c r="N108" s="875">
        <f>N107+N100+N93+N86+N75+N64+N53+N42+N31+N18</f>
        <v>0</v>
      </c>
      <c r="O108" s="875">
        <f>O107+O100+O93+O86+O75+O64+O53+O42+O31+O18</f>
        <v>0</v>
      </c>
      <c r="P108" s="875">
        <f>P107+P100+P93+P86+P75+P64+P53+P42+P31+P18</f>
        <v>0</v>
      </c>
      <c r="Q108" s="874"/>
      <c r="R108" s="875">
        <f>R107+R100+R93+R86+R75+R64+R53+R42+R31+R18</f>
        <v>0</v>
      </c>
      <c r="S108" s="860"/>
      <c r="T108" s="875">
        <f>T107+T100+T93+T86+T75+T64+T53+T42+T31+T18</f>
        <v>0</v>
      </c>
      <c r="U108" s="875">
        <f>U107+U100+U93+U86+U75+U64+U53+U42+U31+U18</f>
        <v>0</v>
      </c>
      <c r="V108" s="875">
        <f>V107+V100+V93+V86+V75+V64+V53+V42+V31+V18</f>
        <v>0</v>
      </c>
      <c r="W108" s="875">
        <f>W107+W100+W93+W86+W75+W64+W53+W42+W31+W18</f>
        <v>0</v>
      </c>
      <c r="X108" s="876"/>
      <c r="Y108" s="874"/>
      <c r="Z108" s="877"/>
      <c r="AA108" s="877"/>
      <c r="AB108" s="878"/>
    </row>
    <row r="109" spans="1:28" ht="16.5" customHeight="1">
      <c r="A109" s="879">
        <v>104</v>
      </c>
      <c r="B109" s="3317" t="s">
        <v>3285</v>
      </c>
      <c r="C109" s="3253" t="s">
        <v>3258</v>
      </c>
      <c r="D109" s="3297" t="s">
        <v>3259</v>
      </c>
      <c r="E109" s="844"/>
      <c r="F109" s="845"/>
      <c r="G109" s="845"/>
      <c r="H109" s="845"/>
      <c r="I109" s="845"/>
      <c r="J109" s="846"/>
      <c r="K109" s="846"/>
      <c r="L109" s="846"/>
      <c r="M109" s="846"/>
      <c r="N109" s="846"/>
      <c r="O109" s="846"/>
      <c r="P109" s="847"/>
      <c r="Q109" s="846"/>
      <c r="R109" s="846"/>
      <c r="S109" s="846"/>
      <c r="T109" s="849"/>
      <c r="U109" s="849"/>
      <c r="V109" s="849"/>
      <c r="W109" s="849"/>
      <c r="X109" s="880"/>
      <c r="Y109" s="881"/>
      <c r="Z109" s="849"/>
      <c r="AA109" s="849"/>
      <c r="AB109" s="850"/>
    </row>
    <row r="110" spans="1:28" ht="16.5" customHeight="1">
      <c r="A110" s="882">
        <v>105</v>
      </c>
      <c r="B110" s="3318"/>
      <c r="C110" s="3254"/>
      <c r="D110" s="3266"/>
      <c r="E110" s="851"/>
      <c r="F110" s="852"/>
      <c r="G110" s="852"/>
      <c r="H110" s="852"/>
      <c r="I110" s="852"/>
      <c r="J110" s="853"/>
      <c r="K110" s="853"/>
      <c r="L110" s="853"/>
      <c r="M110" s="853"/>
      <c r="N110" s="853"/>
      <c r="O110" s="853"/>
      <c r="P110" s="854"/>
      <c r="Q110" s="853"/>
      <c r="R110" s="853"/>
      <c r="S110" s="853"/>
      <c r="T110" s="856"/>
      <c r="U110" s="856"/>
      <c r="V110" s="856"/>
      <c r="W110" s="856"/>
      <c r="X110" s="860"/>
      <c r="Y110" s="883"/>
      <c r="Z110" s="856"/>
      <c r="AA110" s="856"/>
      <c r="AB110" s="857"/>
    </row>
    <row r="111" spans="1:28" ht="16.5" customHeight="1">
      <c r="A111" s="882">
        <v>106</v>
      </c>
      <c r="B111" s="3318"/>
      <c r="C111" s="3254"/>
      <c r="D111" s="3266"/>
      <c r="E111" s="851"/>
      <c r="F111" s="852"/>
      <c r="G111" s="852"/>
      <c r="H111" s="852"/>
      <c r="I111" s="852"/>
      <c r="J111" s="853"/>
      <c r="K111" s="853"/>
      <c r="L111" s="853"/>
      <c r="M111" s="853"/>
      <c r="N111" s="853"/>
      <c r="O111" s="853"/>
      <c r="P111" s="854"/>
      <c r="Q111" s="853"/>
      <c r="R111" s="853"/>
      <c r="S111" s="853"/>
      <c r="T111" s="856"/>
      <c r="U111" s="856"/>
      <c r="V111" s="856"/>
      <c r="W111" s="856"/>
      <c r="X111" s="860"/>
      <c r="Y111" s="883"/>
      <c r="Z111" s="856"/>
      <c r="AA111" s="856"/>
      <c r="AB111" s="857"/>
    </row>
    <row r="112" spans="1:28" ht="16.5" customHeight="1">
      <c r="A112" s="882">
        <v>107</v>
      </c>
      <c r="B112" s="3318"/>
      <c r="C112" s="3254"/>
      <c r="D112" s="3266"/>
      <c r="E112" s="851"/>
      <c r="F112" s="852"/>
      <c r="G112" s="852"/>
      <c r="H112" s="852"/>
      <c r="I112" s="852"/>
      <c r="J112" s="853"/>
      <c r="K112" s="853"/>
      <c r="L112" s="853"/>
      <c r="M112" s="853"/>
      <c r="N112" s="853"/>
      <c r="O112" s="853"/>
      <c r="P112" s="854"/>
      <c r="Q112" s="853"/>
      <c r="R112" s="853"/>
      <c r="S112" s="853"/>
      <c r="T112" s="856"/>
      <c r="U112" s="856"/>
      <c r="V112" s="856"/>
      <c r="W112" s="856"/>
      <c r="X112" s="860"/>
      <c r="Y112" s="883"/>
      <c r="Z112" s="856"/>
      <c r="AA112" s="856"/>
      <c r="AB112" s="857"/>
    </row>
    <row r="113" spans="1:28" ht="16.5" customHeight="1">
      <c r="A113" s="882">
        <v>108</v>
      </c>
      <c r="B113" s="3318"/>
      <c r="C113" s="3254"/>
      <c r="D113" s="3266"/>
      <c r="E113" s="851"/>
      <c r="F113" s="852"/>
      <c r="G113" s="852"/>
      <c r="H113" s="852"/>
      <c r="I113" s="852"/>
      <c r="J113" s="853"/>
      <c r="K113" s="853"/>
      <c r="L113" s="853"/>
      <c r="M113" s="853"/>
      <c r="N113" s="853"/>
      <c r="O113" s="853"/>
      <c r="P113" s="854"/>
      <c r="Q113" s="853"/>
      <c r="R113" s="853"/>
      <c r="S113" s="853"/>
      <c r="T113" s="856"/>
      <c r="U113" s="856"/>
      <c r="V113" s="856"/>
      <c r="W113" s="856"/>
      <c r="X113" s="860"/>
      <c r="Y113" s="883"/>
      <c r="Z113" s="856"/>
      <c r="AA113" s="856"/>
      <c r="AB113" s="857"/>
    </row>
    <row r="114" spans="1:28" ht="16.5" customHeight="1">
      <c r="A114" s="882">
        <v>109</v>
      </c>
      <c r="B114" s="3318"/>
      <c r="C114" s="3254"/>
      <c r="D114" s="3266"/>
      <c r="E114" s="851"/>
      <c r="F114" s="852"/>
      <c r="G114" s="852"/>
      <c r="H114" s="852"/>
      <c r="I114" s="852"/>
      <c r="J114" s="853"/>
      <c r="K114" s="853"/>
      <c r="L114" s="853"/>
      <c r="M114" s="853"/>
      <c r="N114" s="853"/>
      <c r="O114" s="853"/>
      <c r="P114" s="854"/>
      <c r="Q114" s="853"/>
      <c r="R114" s="853"/>
      <c r="S114" s="853"/>
      <c r="T114" s="856"/>
      <c r="U114" s="856"/>
      <c r="V114" s="856"/>
      <c r="W114" s="856"/>
      <c r="X114" s="860"/>
      <c r="Y114" s="883"/>
      <c r="Z114" s="856"/>
      <c r="AA114" s="856"/>
      <c r="AB114" s="857"/>
    </row>
    <row r="115" spans="1:28" ht="16.5" customHeight="1">
      <c r="A115" s="882">
        <v>110</v>
      </c>
      <c r="B115" s="3318"/>
      <c r="C115" s="3254"/>
      <c r="D115" s="808" t="s">
        <v>3246</v>
      </c>
      <c r="E115" s="860"/>
      <c r="F115" s="860"/>
      <c r="G115" s="860"/>
      <c r="H115" s="860"/>
      <c r="I115" s="860"/>
      <c r="J115" s="860"/>
      <c r="K115" s="860"/>
      <c r="L115" s="860"/>
      <c r="M115" s="853">
        <f>SUM(M109:M114)</f>
        <v>0</v>
      </c>
      <c r="N115" s="853">
        <f>SUM(N109:N114)</f>
        <v>0</v>
      </c>
      <c r="O115" s="853">
        <f>SUM(O109:O114)</f>
        <v>0</v>
      </c>
      <c r="P115" s="853">
        <f>SUM(P109:P114)</f>
        <v>0</v>
      </c>
      <c r="Q115" s="860"/>
      <c r="R115" s="853">
        <f>SUM(R109:R114)</f>
        <v>0</v>
      </c>
      <c r="S115" s="860"/>
      <c r="T115" s="853">
        <f>SUM(T109:T114)</f>
        <v>0</v>
      </c>
      <c r="U115" s="853">
        <f>SUM(U109:U114)</f>
        <v>0</v>
      </c>
      <c r="V115" s="853">
        <f>SUM(V109:V114)</f>
        <v>0</v>
      </c>
      <c r="W115" s="853">
        <f>SUM(W109:W114)</f>
        <v>0</v>
      </c>
      <c r="X115" s="860"/>
      <c r="Y115" s="883"/>
      <c r="Z115" s="883"/>
      <c r="AA115" s="883"/>
      <c r="AB115" s="862"/>
    </row>
    <row r="116" spans="1:28" ht="16.5" customHeight="1">
      <c r="A116" s="882">
        <v>111</v>
      </c>
      <c r="B116" s="3318"/>
      <c r="C116" s="3254"/>
      <c r="D116" s="3266" t="s">
        <v>3260</v>
      </c>
      <c r="E116" s="851"/>
      <c r="F116" s="852"/>
      <c r="G116" s="852"/>
      <c r="H116" s="852"/>
      <c r="I116" s="852"/>
      <c r="J116" s="853"/>
      <c r="K116" s="853"/>
      <c r="L116" s="853"/>
      <c r="M116" s="853"/>
      <c r="N116" s="853"/>
      <c r="O116" s="853"/>
      <c r="P116" s="854"/>
      <c r="Q116" s="853"/>
      <c r="R116" s="853"/>
      <c r="S116" s="853"/>
      <c r="T116" s="856"/>
      <c r="U116" s="856"/>
      <c r="V116" s="856"/>
      <c r="W116" s="856"/>
      <c r="X116" s="860"/>
      <c r="Y116" s="883"/>
      <c r="Z116" s="856"/>
      <c r="AA116" s="856"/>
      <c r="AB116" s="857"/>
    </row>
    <row r="117" spans="1:28" ht="16.5" customHeight="1">
      <c r="A117" s="882">
        <v>112</v>
      </c>
      <c r="B117" s="3318"/>
      <c r="C117" s="3254"/>
      <c r="D117" s="3266"/>
      <c r="E117" s="851"/>
      <c r="F117" s="852"/>
      <c r="G117" s="852"/>
      <c r="H117" s="852"/>
      <c r="I117" s="852"/>
      <c r="J117" s="853"/>
      <c r="K117" s="853"/>
      <c r="L117" s="853"/>
      <c r="M117" s="853"/>
      <c r="N117" s="853"/>
      <c r="O117" s="853"/>
      <c r="P117" s="854"/>
      <c r="Q117" s="853"/>
      <c r="R117" s="853"/>
      <c r="S117" s="853"/>
      <c r="T117" s="856"/>
      <c r="U117" s="856"/>
      <c r="V117" s="856"/>
      <c r="W117" s="856"/>
      <c r="X117" s="860"/>
      <c r="Y117" s="883"/>
      <c r="Z117" s="856"/>
      <c r="AA117" s="856"/>
      <c r="AB117" s="857"/>
    </row>
    <row r="118" spans="1:28" ht="16.5" customHeight="1">
      <c r="A118" s="882">
        <v>113</v>
      </c>
      <c r="B118" s="3318"/>
      <c r="C118" s="3254"/>
      <c r="D118" s="3266"/>
      <c r="E118" s="851"/>
      <c r="F118" s="852"/>
      <c r="G118" s="852"/>
      <c r="H118" s="852"/>
      <c r="I118" s="852"/>
      <c r="J118" s="853"/>
      <c r="K118" s="853"/>
      <c r="L118" s="853"/>
      <c r="M118" s="853"/>
      <c r="N118" s="853"/>
      <c r="O118" s="853"/>
      <c r="P118" s="854"/>
      <c r="Q118" s="853"/>
      <c r="R118" s="853"/>
      <c r="S118" s="853"/>
      <c r="T118" s="856"/>
      <c r="U118" s="856"/>
      <c r="V118" s="856"/>
      <c r="W118" s="856"/>
      <c r="X118" s="860"/>
      <c r="Y118" s="883"/>
      <c r="Z118" s="856"/>
      <c r="AA118" s="856"/>
      <c r="AB118" s="857"/>
    </row>
    <row r="119" spans="1:28" ht="16.5" customHeight="1">
      <c r="A119" s="882">
        <v>114</v>
      </c>
      <c r="B119" s="3318"/>
      <c r="C119" s="3254"/>
      <c r="D119" s="3266"/>
      <c r="E119" s="851"/>
      <c r="F119" s="852"/>
      <c r="G119" s="852"/>
      <c r="H119" s="852"/>
      <c r="I119" s="852"/>
      <c r="J119" s="853"/>
      <c r="K119" s="853"/>
      <c r="L119" s="853"/>
      <c r="M119" s="853"/>
      <c r="N119" s="853"/>
      <c r="O119" s="853"/>
      <c r="P119" s="854"/>
      <c r="Q119" s="853"/>
      <c r="R119" s="853"/>
      <c r="S119" s="853"/>
      <c r="T119" s="856"/>
      <c r="U119" s="856"/>
      <c r="V119" s="856"/>
      <c r="W119" s="856"/>
      <c r="X119" s="860"/>
      <c r="Y119" s="883"/>
      <c r="Z119" s="856"/>
      <c r="AA119" s="856"/>
      <c r="AB119" s="857"/>
    </row>
    <row r="120" spans="1:28" ht="16.5">
      <c r="A120" s="882">
        <v>115</v>
      </c>
      <c r="B120" s="3318"/>
      <c r="C120" s="3254"/>
      <c r="D120" s="3266"/>
      <c r="E120" s="851"/>
      <c r="F120" s="852"/>
      <c r="G120" s="852"/>
      <c r="H120" s="852"/>
      <c r="I120" s="852"/>
      <c r="J120" s="853"/>
      <c r="K120" s="853"/>
      <c r="L120" s="853"/>
      <c r="M120" s="853"/>
      <c r="N120" s="853"/>
      <c r="O120" s="853"/>
      <c r="P120" s="854"/>
      <c r="Q120" s="853"/>
      <c r="R120" s="853"/>
      <c r="S120" s="853"/>
      <c r="T120" s="856"/>
      <c r="U120" s="856"/>
      <c r="V120" s="856"/>
      <c r="W120" s="856"/>
      <c r="X120" s="860"/>
      <c r="Y120" s="883"/>
      <c r="Z120" s="856"/>
      <c r="AA120" s="856"/>
      <c r="AB120" s="857"/>
    </row>
    <row r="121" spans="1:28" ht="16.5">
      <c r="A121" s="882">
        <v>116</v>
      </c>
      <c r="B121" s="3318"/>
      <c r="C121" s="3254"/>
      <c r="D121" s="3266"/>
      <c r="E121" s="851"/>
      <c r="F121" s="852"/>
      <c r="G121" s="852"/>
      <c r="H121" s="852"/>
      <c r="I121" s="852"/>
      <c r="J121" s="853"/>
      <c r="K121" s="853"/>
      <c r="L121" s="853"/>
      <c r="M121" s="853"/>
      <c r="N121" s="853"/>
      <c r="O121" s="853"/>
      <c r="P121" s="854"/>
      <c r="Q121" s="853"/>
      <c r="R121" s="853"/>
      <c r="S121" s="853"/>
      <c r="T121" s="856"/>
      <c r="U121" s="856"/>
      <c r="V121" s="856"/>
      <c r="W121" s="856"/>
      <c r="X121" s="860"/>
      <c r="Y121" s="883"/>
      <c r="Z121" s="856"/>
      <c r="AA121" s="856"/>
      <c r="AB121" s="857"/>
    </row>
    <row r="122" spans="1:28" ht="17.25" thickBot="1">
      <c r="A122" s="882">
        <v>117</v>
      </c>
      <c r="B122" s="3318"/>
      <c r="C122" s="3255"/>
      <c r="D122" s="884" t="s">
        <v>3246</v>
      </c>
      <c r="E122" s="864"/>
      <c r="F122" s="864"/>
      <c r="G122" s="864"/>
      <c r="H122" s="864"/>
      <c r="I122" s="864"/>
      <c r="J122" s="864"/>
      <c r="K122" s="864"/>
      <c r="L122" s="864"/>
      <c r="M122" s="865">
        <f>SUM(M116:M121)</f>
        <v>0</v>
      </c>
      <c r="N122" s="865">
        <f>SUM(N116:N121)</f>
        <v>0</v>
      </c>
      <c r="O122" s="865">
        <f>SUM(O116:O121)</f>
        <v>0</v>
      </c>
      <c r="P122" s="865">
        <f>SUM(P116:P121)</f>
        <v>0</v>
      </c>
      <c r="Q122" s="864"/>
      <c r="R122" s="865">
        <f>SUM(R116:R121)</f>
        <v>0</v>
      </c>
      <c r="S122" s="860"/>
      <c r="T122" s="865">
        <f>SUM(T116:T121)</f>
        <v>0</v>
      </c>
      <c r="U122" s="865">
        <f>SUM(U116:U121)</f>
        <v>0</v>
      </c>
      <c r="V122" s="865">
        <f>SUM(V116:V121)</f>
        <v>0</v>
      </c>
      <c r="W122" s="865">
        <f>SUM(W116:W121)</f>
        <v>0</v>
      </c>
      <c r="X122" s="864"/>
      <c r="Y122" s="885"/>
      <c r="Z122" s="885"/>
      <c r="AA122" s="885"/>
      <c r="AB122" s="862"/>
    </row>
    <row r="123" spans="1:28" ht="16.5" customHeight="1">
      <c r="A123" s="882">
        <v>118</v>
      </c>
      <c r="B123" s="3318"/>
      <c r="C123" s="3259" t="s">
        <v>3251</v>
      </c>
      <c r="D123" s="3264" t="s">
        <v>3261</v>
      </c>
      <c r="E123" s="844"/>
      <c r="F123" s="845"/>
      <c r="G123" s="845"/>
      <c r="H123" s="845"/>
      <c r="I123" s="845"/>
      <c r="J123" s="846"/>
      <c r="K123" s="846"/>
      <c r="L123" s="846"/>
      <c r="M123" s="846"/>
      <c r="N123" s="846"/>
      <c r="O123" s="846"/>
      <c r="P123" s="847"/>
      <c r="Q123" s="846"/>
      <c r="R123" s="846"/>
      <c r="S123" s="846"/>
      <c r="T123" s="849"/>
      <c r="U123" s="849"/>
      <c r="V123" s="849"/>
      <c r="W123" s="849"/>
      <c r="X123" s="886"/>
      <c r="Y123" s="881"/>
      <c r="Z123" s="849"/>
      <c r="AA123" s="849"/>
      <c r="AB123" s="866"/>
    </row>
    <row r="124" spans="1:28" ht="16.5">
      <c r="A124" s="882">
        <v>119</v>
      </c>
      <c r="B124" s="3318"/>
      <c r="C124" s="3260"/>
      <c r="D124" s="3265"/>
      <c r="E124" s="851"/>
      <c r="F124" s="852"/>
      <c r="G124" s="852"/>
      <c r="H124" s="852"/>
      <c r="I124" s="852"/>
      <c r="J124" s="853"/>
      <c r="K124" s="853"/>
      <c r="L124" s="853"/>
      <c r="M124" s="853"/>
      <c r="N124" s="853"/>
      <c r="O124" s="853"/>
      <c r="P124" s="854"/>
      <c r="Q124" s="854"/>
      <c r="R124" s="853"/>
      <c r="S124" s="854"/>
      <c r="T124" s="856"/>
      <c r="U124" s="856"/>
      <c r="V124" s="856"/>
      <c r="W124" s="856"/>
      <c r="X124" s="860"/>
      <c r="Y124" s="887"/>
      <c r="Z124" s="856"/>
      <c r="AA124" s="856"/>
      <c r="AB124" s="857"/>
    </row>
    <row r="125" spans="1:28" ht="16.5">
      <c r="A125" s="882">
        <v>120</v>
      </c>
      <c r="B125" s="3318"/>
      <c r="C125" s="3260"/>
      <c r="D125" s="3265"/>
      <c r="E125" s="851"/>
      <c r="F125" s="852"/>
      <c r="G125" s="852"/>
      <c r="H125" s="852"/>
      <c r="I125" s="852"/>
      <c r="J125" s="853"/>
      <c r="K125" s="853"/>
      <c r="L125" s="853"/>
      <c r="M125" s="853"/>
      <c r="N125" s="853"/>
      <c r="O125" s="853"/>
      <c r="P125" s="854"/>
      <c r="Q125" s="854"/>
      <c r="R125" s="853"/>
      <c r="S125" s="854"/>
      <c r="T125" s="856"/>
      <c r="U125" s="856"/>
      <c r="V125" s="856"/>
      <c r="W125" s="856"/>
      <c r="X125" s="860"/>
      <c r="Y125" s="887"/>
      <c r="Z125" s="856"/>
      <c r="AA125" s="856"/>
      <c r="AB125" s="857"/>
    </row>
    <row r="126" spans="1:28" ht="16.5">
      <c r="A126" s="882">
        <v>121</v>
      </c>
      <c r="B126" s="3318"/>
      <c r="C126" s="3260"/>
      <c r="D126" s="3265"/>
      <c r="E126" s="851"/>
      <c r="F126" s="852"/>
      <c r="G126" s="852"/>
      <c r="H126" s="852"/>
      <c r="I126" s="852"/>
      <c r="J126" s="853"/>
      <c r="K126" s="853"/>
      <c r="L126" s="853"/>
      <c r="M126" s="853"/>
      <c r="N126" s="853"/>
      <c r="O126" s="853"/>
      <c r="P126" s="854"/>
      <c r="Q126" s="854"/>
      <c r="R126" s="853"/>
      <c r="S126" s="854"/>
      <c r="T126" s="856"/>
      <c r="U126" s="856"/>
      <c r="V126" s="856"/>
      <c r="W126" s="856"/>
      <c r="X126" s="860"/>
      <c r="Y126" s="887"/>
      <c r="Z126" s="856"/>
      <c r="AA126" s="856"/>
      <c r="AB126" s="857"/>
    </row>
    <row r="127" spans="1:28" ht="16.5">
      <c r="A127" s="882">
        <v>122</v>
      </c>
      <c r="B127" s="3318"/>
      <c r="C127" s="3260"/>
      <c r="D127" s="3265"/>
      <c r="E127" s="851"/>
      <c r="F127" s="852"/>
      <c r="G127" s="852"/>
      <c r="H127" s="852"/>
      <c r="I127" s="852"/>
      <c r="J127" s="853"/>
      <c r="K127" s="853"/>
      <c r="L127" s="853"/>
      <c r="M127" s="853"/>
      <c r="N127" s="853"/>
      <c r="O127" s="853"/>
      <c r="P127" s="854"/>
      <c r="Q127" s="854"/>
      <c r="R127" s="853"/>
      <c r="S127" s="854"/>
      <c r="T127" s="856"/>
      <c r="U127" s="856"/>
      <c r="V127" s="856"/>
      <c r="W127" s="856"/>
      <c r="X127" s="860"/>
      <c r="Y127" s="887"/>
      <c r="Z127" s="856"/>
      <c r="AA127" s="856"/>
      <c r="AB127" s="857"/>
    </row>
    <row r="128" spans="1:28" ht="16.5">
      <c r="A128" s="882">
        <v>123</v>
      </c>
      <c r="B128" s="3318"/>
      <c r="C128" s="3260"/>
      <c r="D128" s="3265"/>
      <c r="E128" s="851"/>
      <c r="F128" s="852"/>
      <c r="G128" s="852"/>
      <c r="H128" s="852"/>
      <c r="I128" s="852"/>
      <c r="J128" s="853"/>
      <c r="K128" s="853"/>
      <c r="L128" s="853"/>
      <c r="M128" s="853"/>
      <c r="N128" s="853"/>
      <c r="O128" s="853"/>
      <c r="P128" s="854"/>
      <c r="Q128" s="854"/>
      <c r="R128" s="853"/>
      <c r="S128" s="854"/>
      <c r="T128" s="856"/>
      <c r="U128" s="856"/>
      <c r="V128" s="856"/>
      <c r="W128" s="856"/>
      <c r="X128" s="860"/>
      <c r="Y128" s="887"/>
      <c r="Z128" s="856"/>
      <c r="AA128" s="856"/>
      <c r="AB128" s="857"/>
    </row>
    <row r="129" spans="1:28" ht="16.5">
      <c r="A129" s="882">
        <v>124</v>
      </c>
      <c r="B129" s="3318"/>
      <c r="C129" s="3260"/>
      <c r="D129" s="814" t="s">
        <v>3262</v>
      </c>
      <c r="E129" s="860"/>
      <c r="F129" s="860"/>
      <c r="G129" s="860"/>
      <c r="H129" s="860"/>
      <c r="I129" s="860"/>
      <c r="J129" s="860"/>
      <c r="K129" s="860"/>
      <c r="L129" s="860"/>
      <c r="M129" s="853">
        <f>SUM(M123:M128)</f>
        <v>0</v>
      </c>
      <c r="N129" s="853">
        <f>SUM(N123:N128)</f>
        <v>0</v>
      </c>
      <c r="O129" s="853">
        <f>SUM(O123:O128)</f>
        <v>0</v>
      </c>
      <c r="P129" s="853">
        <f>SUM(P123:P128)</f>
        <v>0</v>
      </c>
      <c r="Q129" s="860"/>
      <c r="R129" s="853">
        <f>SUM(R123:R128)</f>
        <v>0</v>
      </c>
      <c r="S129" s="860"/>
      <c r="T129" s="853">
        <f>SUM(T123:T128)</f>
        <v>0</v>
      </c>
      <c r="U129" s="853">
        <f>SUM(U123:U128)</f>
        <v>0</v>
      </c>
      <c r="V129" s="853">
        <f>SUM(V123:V128)</f>
        <v>0</v>
      </c>
      <c r="W129" s="853">
        <f>SUM(W123:W128)</f>
        <v>0</v>
      </c>
      <c r="X129" s="860"/>
      <c r="Y129" s="887"/>
      <c r="Z129" s="887"/>
      <c r="AA129" s="887"/>
      <c r="AB129" s="862"/>
    </row>
    <row r="130" spans="1:28" ht="17.649999999999999" customHeight="1">
      <c r="A130" s="882">
        <v>125</v>
      </c>
      <c r="B130" s="3318"/>
      <c r="C130" s="3260"/>
      <c r="D130" s="3251" t="s">
        <v>3259</v>
      </c>
      <c r="E130" s="851"/>
      <c r="F130" s="852"/>
      <c r="G130" s="852"/>
      <c r="H130" s="852"/>
      <c r="I130" s="852"/>
      <c r="J130" s="853"/>
      <c r="K130" s="853"/>
      <c r="L130" s="853"/>
      <c r="M130" s="853"/>
      <c r="N130" s="853"/>
      <c r="O130" s="853"/>
      <c r="P130" s="854"/>
      <c r="Q130" s="854"/>
      <c r="R130" s="853"/>
      <c r="S130" s="854"/>
      <c r="T130" s="856"/>
      <c r="U130" s="856"/>
      <c r="V130" s="856"/>
      <c r="W130" s="856"/>
      <c r="X130" s="860"/>
      <c r="Y130" s="887"/>
      <c r="Z130" s="856"/>
      <c r="AA130" s="856"/>
      <c r="AB130" s="857"/>
    </row>
    <row r="131" spans="1:28" ht="16.5">
      <c r="A131" s="882">
        <v>126</v>
      </c>
      <c r="B131" s="3318"/>
      <c r="C131" s="3260"/>
      <c r="D131" s="3251"/>
      <c r="E131" s="851"/>
      <c r="F131" s="852"/>
      <c r="G131" s="852"/>
      <c r="H131" s="852"/>
      <c r="I131" s="852"/>
      <c r="J131" s="853"/>
      <c r="K131" s="853"/>
      <c r="L131" s="853"/>
      <c r="M131" s="853"/>
      <c r="N131" s="853"/>
      <c r="O131" s="853"/>
      <c r="P131" s="854"/>
      <c r="Q131" s="854"/>
      <c r="R131" s="853"/>
      <c r="S131" s="854"/>
      <c r="T131" s="856"/>
      <c r="U131" s="856"/>
      <c r="V131" s="856"/>
      <c r="W131" s="856"/>
      <c r="X131" s="860"/>
      <c r="Y131" s="887"/>
      <c r="Z131" s="856"/>
      <c r="AA131" s="856"/>
      <c r="AB131" s="857"/>
    </row>
    <row r="132" spans="1:28" ht="16.5">
      <c r="A132" s="882">
        <v>127</v>
      </c>
      <c r="B132" s="3318"/>
      <c r="C132" s="3260"/>
      <c r="D132" s="3251"/>
      <c r="E132" s="851"/>
      <c r="F132" s="852"/>
      <c r="G132" s="852"/>
      <c r="H132" s="852"/>
      <c r="I132" s="852"/>
      <c r="J132" s="853"/>
      <c r="K132" s="853"/>
      <c r="L132" s="853"/>
      <c r="M132" s="853"/>
      <c r="N132" s="853"/>
      <c r="O132" s="853"/>
      <c r="P132" s="854"/>
      <c r="Q132" s="854"/>
      <c r="R132" s="853"/>
      <c r="S132" s="854"/>
      <c r="T132" s="856"/>
      <c r="U132" s="856"/>
      <c r="V132" s="856"/>
      <c r="W132" s="856"/>
      <c r="X132" s="860"/>
      <c r="Y132" s="887"/>
      <c r="Z132" s="856"/>
      <c r="AA132" s="856"/>
      <c r="AB132" s="857"/>
    </row>
    <row r="133" spans="1:28" ht="16.5">
      <c r="A133" s="882">
        <v>128</v>
      </c>
      <c r="B133" s="3318"/>
      <c r="C133" s="3260"/>
      <c r="D133" s="3251"/>
      <c r="E133" s="851"/>
      <c r="F133" s="852"/>
      <c r="G133" s="852"/>
      <c r="H133" s="852"/>
      <c r="I133" s="852"/>
      <c r="J133" s="853"/>
      <c r="K133" s="853"/>
      <c r="L133" s="853"/>
      <c r="M133" s="853"/>
      <c r="N133" s="853"/>
      <c r="O133" s="853"/>
      <c r="P133" s="854"/>
      <c r="Q133" s="854"/>
      <c r="R133" s="853"/>
      <c r="S133" s="854"/>
      <c r="T133" s="856"/>
      <c r="U133" s="856"/>
      <c r="V133" s="856"/>
      <c r="W133" s="856"/>
      <c r="X133" s="860"/>
      <c r="Y133" s="887"/>
      <c r="Z133" s="856"/>
      <c r="AA133" s="856"/>
      <c r="AB133" s="857"/>
    </row>
    <row r="134" spans="1:28" ht="16.5">
      <c r="A134" s="882">
        <v>129</v>
      </c>
      <c r="B134" s="3318"/>
      <c r="C134" s="3260"/>
      <c r="D134" s="3251"/>
      <c r="E134" s="851"/>
      <c r="F134" s="852"/>
      <c r="G134" s="852"/>
      <c r="H134" s="852"/>
      <c r="I134" s="852"/>
      <c r="J134" s="853"/>
      <c r="K134" s="853"/>
      <c r="L134" s="853"/>
      <c r="M134" s="853"/>
      <c r="N134" s="853"/>
      <c r="O134" s="853"/>
      <c r="P134" s="854"/>
      <c r="Q134" s="854"/>
      <c r="R134" s="853"/>
      <c r="S134" s="854"/>
      <c r="T134" s="856"/>
      <c r="U134" s="856"/>
      <c r="V134" s="856"/>
      <c r="W134" s="856"/>
      <c r="X134" s="860"/>
      <c r="Y134" s="887"/>
      <c r="Z134" s="856"/>
      <c r="AA134" s="856"/>
      <c r="AB134" s="857"/>
    </row>
    <row r="135" spans="1:28" ht="16.5">
      <c r="A135" s="882">
        <v>130</v>
      </c>
      <c r="B135" s="3318"/>
      <c r="C135" s="3260"/>
      <c r="D135" s="3251"/>
      <c r="E135" s="851"/>
      <c r="F135" s="852"/>
      <c r="G135" s="852"/>
      <c r="H135" s="852"/>
      <c r="I135" s="852"/>
      <c r="J135" s="853"/>
      <c r="K135" s="853"/>
      <c r="L135" s="853"/>
      <c r="M135" s="853"/>
      <c r="N135" s="853"/>
      <c r="O135" s="853"/>
      <c r="P135" s="854"/>
      <c r="Q135" s="854"/>
      <c r="R135" s="853"/>
      <c r="S135" s="854"/>
      <c r="T135" s="856"/>
      <c r="U135" s="856"/>
      <c r="V135" s="856"/>
      <c r="W135" s="856"/>
      <c r="X135" s="860"/>
      <c r="Y135" s="887"/>
      <c r="Z135" s="856"/>
      <c r="AA135" s="856"/>
      <c r="AB135" s="857"/>
    </row>
    <row r="136" spans="1:28" ht="16.5">
      <c r="A136" s="882">
        <v>131</v>
      </c>
      <c r="B136" s="3318"/>
      <c r="C136" s="3260"/>
      <c r="D136" s="808" t="s">
        <v>3246</v>
      </c>
      <c r="E136" s="860"/>
      <c r="F136" s="860"/>
      <c r="G136" s="860"/>
      <c r="H136" s="860"/>
      <c r="I136" s="860"/>
      <c r="J136" s="860"/>
      <c r="K136" s="860"/>
      <c r="L136" s="860"/>
      <c r="M136" s="853">
        <f>SUM(M130:M135)</f>
        <v>0</v>
      </c>
      <c r="N136" s="853">
        <f>SUM(N130:N135)</f>
        <v>0</v>
      </c>
      <c r="O136" s="853">
        <f>SUM(O130:O135)</f>
        <v>0</v>
      </c>
      <c r="P136" s="853">
        <f>SUM(P130:P135)</f>
        <v>0</v>
      </c>
      <c r="Q136" s="860"/>
      <c r="R136" s="853">
        <f>SUM(R130:R135)</f>
        <v>0</v>
      </c>
      <c r="S136" s="860"/>
      <c r="T136" s="853">
        <f>SUM(T130:T135)</f>
        <v>0</v>
      </c>
      <c r="U136" s="853">
        <f>SUM(U130:U135)</f>
        <v>0</v>
      </c>
      <c r="V136" s="853">
        <f>SUM(V130:V135)</f>
        <v>0</v>
      </c>
      <c r="W136" s="853">
        <f>SUM(W130:W135)</f>
        <v>0</v>
      </c>
      <c r="X136" s="860"/>
      <c r="Y136" s="887"/>
      <c r="Z136" s="887"/>
      <c r="AA136" s="887"/>
      <c r="AB136" s="862"/>
    </row>
    <row r="137" spans="1:28" ht="16.5" customHeight="1">
      <c r="A137" s="882">
        <v>132</v>
      </c>
      <c r="B137" s="3318"/>
      <c r="C137" s="3260"/>
      <c r="D137" s="3251" t="s">
        <v>3260</v>
      </c>
      <c r="E137" s="851"/>
      <c r="F137" s="852"/>
      <c r="G137" s="852"/>
      <c r="H137" s="852"/>
      <c r="I137" s="852"/>
      <c r="J137" s="853"/>
      <c r="K137" s="853"/>
      <c r="L137" s="853"/>
      <c r="M137" s="853"/>
      <c r="N137" s="853"/>
      <c r="O137" s="853"/>
      <c r="P137" s="854"/>
      <c r="Q137" s="854"/>
      <c r="R137" s="853"/>
      <c r="S137" s="854"/>
      <c r="T137" s="856"/>
      <c r="U137" s="856"/>
      <c r="V137" s="856"/>
      <c r="W137" s="856"/>
      <c r="X137" s="860"/>
      <c r="Y137" s="887"/>
      <c r="Z137" s="856"/>
      <c r="AA137" s="856"/>
      <c r="AB137" s="857"/>
    </row>
    <row r="138" spans="1:28" ht="15.75" customHeight="1">
      <c r="A138" s="882">
        <v>133</v>
      </c>
      <c r="B138" s="3318"/>
      <c r="C138" s="3260"/>
      <c r="D138" s="3251"/>
      <c r="E138" s="851"/>
      <c r="F138" s="852"/>
      <c r="G138" s="852"/>
      <c r="H138" s="852"/>
      <c r="I138" s="852"/>
      <c r="J138" s="853"/>
      <c r="K138" s="853"/>
      <c r="L138" s="853"/>
      <c r="M138" s="853"/>
      <c r="N138" s="853"/>
      <c r="O138" s="853"/>
      <c r="P138" s="854"/>
      <c r="Q138" s="853"/>
      <c r="R138" s="853"/>
      <c r="S138" s="853"/>
      <c r="T138" s="856"/>
      <c r="U138" s="856"/>
      <c r="V138" s="856"/>
      <c r="W138" s="856"/>
      <c r="X138" s="860"/>
      <c r="Y138" s="883"/>
      <c r="Z138" s="856"/>
      <c r="AA138" s="856"/>
      <c r="AB138" s="857"/>
    </row>
    <row r="139" spans="1:28" ht="15.75" customHeight="1">
      <c r="A139" s="882">
        <v>134</v>
      </c>
      <c r="B139" s="3318"/>
      <c r="C139" s="3260"/>
      <c r="D139" s="3251"/>
      <c r="E139" s="851"/>
      <c r="F139" s="852"/>
      <c r="G139" s="852"/>
      <c r="H139" s="852"/>
      <c r="I139" s="852"/>
      <c r="J139" s="853"/>
      <c r="K139" s="853"/>
      <c r="L139" s="853"/>
      <c r="M139" s="853"/>
      <c r="N139" s="853"/>
      <c r="O139" s="853"/>
      <c r="P139" s="854"/>
      <c r="Q139" s="853"/>
      <c r="R139" s="853"/>
      <c r="S139" s="853"/>
      <c r="T139" s="856"/>
      <c r="U139" s="856"/>
      <c r="V139" s="856"/>
      <c r="W139" s="856"/>
      <c r="X139" s="860"/>
      <c r="Y139" s="883"/>
      <c r="Z139" s="856"/>
      <c r="AA139" s="856"/>
      <c r="AB139" s="857"/>
    </row>
    <row r="140" spans="1:28" ht="16.5" customHeight="1">
      <c r="A140" s="882">
        <v>135</v>
      </c>
      <c r="B140" s="3318"/>
      <c r="C140" s="3260"/>
      <c r="D140" s="3251"/>
      <c r="E140" s="851"/>
      <c r="F140" s="852"/>
      <c r="G140" s="852"/>
      <c r="H140" s="852"/>
      <c r="I140" s="852"/>
      <c r="J140" s="853"/>
      <c r="K140" s="853"/>
      <c r="L140" s="853"/>
      <c r="M140" s="853"/>
      <c r="N140" s="853"/>
      <c r="O140" s="853"/>
      <c r="P140" s="854"/>
      <c r="Q140" s="853"/>
      <c r="R140" s="853"/>
      <c r="S140" s="853"/>
      <c r="T140" s="856"/>
      <c r="U140" s="856"/>
      <c r="V140" s="856"/>
      <c r="W140" s="856"/>
      <c r="X140" s="860"/>
      <c r="Y140" s="883"/>
      <c r="Z140" s="856"/>
      <c r="AA140" s="856"/>
      <c r="AB140" s="857"/>
    </row>
    <row r="141" spans="1:28" ht="16.5">
      <c r="A141" s="882">
        <v>136</v>
      </c>
      <c r="B141" s="3318"/>
      <c r="C141" s="3260"/>
      <c r="D141" s="3251"/>
      <c r="E141" s="851"/>
      <c r="F141" s="852"/>
      <c r="G141" s="852"/>
      <c r="H141" s="852"/>
      <c r="I141" s="852"/>
      <c r="J141" s="853"/>
      <c r="K141" s="853"/>
      <c r="L141" s="853"/>
      <c r="M141" s="853"/>
      <c r="N141" s="853"/>
      <c r="O141" s="853"/>
      <c r="P141" s="854"/>
      <c r="Q141" s="853"/>
      <c r="R141" s="853"/>
      <c r="S141" s="853"/>
      <c r="T141" s="856"/>
      <c r="U141" s="856"/>
      <c r="V141" s="856"/>
      <c r="W141" s="856"/>
      <c r="X141" s="860"/>
      <c r="Y141" s="883"/>
      <c r="Z141" s="856"/>
      <c r="AA141" s="856"/>
      <c r="AB141" s="857"/>
    </row>
    <row r="142" spans="1:28" ht="16.5">
      <c r="A142" s="882">
        <v>137</v>
      </c>
      <c r="B142" s="3318"/>
      <c r="C142" s="3260"/>
      <c r="D142" s="3251"/>
      <c r="E142" s="851"/>
      <c r="F142" s="852"/>
      <c r="G142" s="852"/>
      <c r="H142" s="852"/>
      <c r="I142" s="852"/>
      <c r="J142" s="853"/>
      <c r="K142" s="853"/>
      <c r="L142" s="853"/>
      <c r="M142" s="853"/>
      <c r="N142" s="853"/>
      <c r="O142" s="853"/>
      <c r="P142" s="854"/>
      <c r="Q142" s="853"/>
      <c r="R142" s="853"/>
      <c r="S142" s="853"/>
      <c r="T142" s="856"/>
      <c r="U142" s="856"/>
      <c r="V142" s="856"/>
      <c r="W142" s="856"/>
      <c r="X142" s="860"/>
      <c r="Y142" s="883"/>
      <c r="Z142" s="856"/>
      <c r="AA142" s="856"/>
      <c r="AB142" s="857"/>
    </row>
    <row r="143" spans="1:28" ht="17.25" thickBot="1">
      <c r="A143" s="882">
        <v>138</v>
      </c>
      <c r="B143" s="3318"/>
      <c r="C143" s="3261"/>
      <c r="D143" s="884" t="s">
        <v>3246</v>
      </c>
      <c r="E143" s="864"/>
      <c r="F143" s="864"/>
      <c r="G143" s="864"/>
      <c r="H143" s="864"/>
      <c r="I143" s="864"/>
      <c r="J143" s="864"/>
      <c r="K143" s="864"/>
      <c r="L143" s="864"/>
      <c r="M143" s="865">
        <f>SUM(M137:M142)</f>
        <v>0</v>
      </c>
      <c r="N143" s="865">
        <f>SUM(N137:N142)</f>
        <v>0</v>
      </c>
      <c r="O143" s="865">
        <f>SUM(O137:O142)</f>
        <v>0</v>
      </c>
      <c r="P143" s="865">
        <f>SUM(P137:P142)</f>
        <v>0</v>
      </c>
      <c r="Q143" s="864"/>
      <c r="R143" s="865">
        <f>SUM(R137:R142)</f>
        <v>0</v>
      </c>
      <c r="S143" s="860"/>
      <c r="T143" s="865">
        <f>SUM(T137:T142)</f>
        <v>0</v>
      </c>
      <c r="U143" s="865">
        <f>SUM(U137:U142)</f>
        <v>0</v>
      </c>
      <c r="V143" s="865">
        <f>SUM(V137:V142)</f>
        <v>0</v>
      </c>
      <c r="W143" s="865">
        <f>SUM(W137:W142)</f>
        <v>0</v>
      </c>
      <c r="X143" s="864"/>
      <c r="Y143" s="885"/>
      <c r="Z143" s="885"/>
      <c r="AA143" s="885"/>
      <c r="AB143" s="862"/>
    </row>
    <row r="144" spans="1:28" ht="16.5" customHeight="1">
      <c r="A144" s="882">
        <v>139</v>
      </c>
      <c r="B144" s="3318"/>
      <c r="C144" s="3253" t="s">
        <v>3254</v>
      </c>
      <c r="D144" s="3249" t="s">
        <v>3263</v>
      </c>
      <c r="E144" s="844"/>
      <c r="F144" s="845"/>
      <c r="G144" s="845"/>
      <c r="H144" s="845"/>
      <c r="I144" s="845"/>
      <c r="J144" s="846"/>
      <c r="K144" s="846"/>
      <c r="L144" s="846"/>
      <c r="M144" s="846"/>
      <c r="N144" s="846"/>
      <c r="O144" s="846"/>
      <c r="P144" s="847"/>
      <c r="Q144" s="846"/>
      <c r="R144" s="846"/>
      <c r="S144" s="846"/>
      <c r="T144" s="849"/>
      <c r="U144" s="849"/>
      <c r="V144" s="849"/>
      <c r="W144" s="849"/>
      <c r="X144" s="880"/>
      <c r="Y144" s="881"/>
      <c r="Z144" s="849"/>
      <c r="AA144" s="849"/>
      <c r="AB144" s="866"/>
    </row>
    <row r="145" spans="1:28" ht="16.5">
      <c r="A145" s="882">
        <v>140</v>
      </c>
      <c r="B145" s="3318"/>
      <c r="C145" s="3262"/>
      <c r="D145" s="3277"/>
      <c r="E145" s="851"/>
      <c r="F145" s="852"/>
      <c r="G145" s="852"/>
      <c r="H145" s="852"/>
      <c r="I145" s="852"/>
      <c r="J145" s="853"/>
      <c r="K145" s="853"/>
      <c r="L145" s="853"/>
      <c r="M145" s="853"/>
      <c r="N145" s="853"/>
      <c r="O145" s="853"/>
      <c r="P145" s="854"/>
      <c r="Q145" s="853"/>
      <c r="R145" s="853"/>
      <c r="S145" s="853"/>
      <c r="T145" s="856"/>
      <c r="U145" s="856"/>
      <c r="V145" s="856"/>
      <c r="W145" s="856"/>
      <c r="X145" s="887"/>
      <c r="Y145" s="883"/>
      <c r="Z145" s="856"/>
      <c r="AA145" s="856"/>
      <c r="AB145" s="857"/>
    </row>
    <row r="146" spans="1:28" ht="16.5">
      <c r="A146" s="882">
        <v>141</v>
      </c>
      <c r="B146" s="3318"/>
      <c r="C146" s="3262"/>
      <c r="D146" s="3277"/>
      <c r="E146" s="851"/>
      <c r="F146" s="852"/>
      <c r="G146" s="852"/>
      <c r="H146" s="852"/>
      <c r="I146" s="852"/>
      <c r="J146" s="853"/>
      <c r="K146" s="853"/>
      <c r="L146" s="853"/>
      <c r="M146" s="853"/>
      <c r="N146" s="853"/>
      <c r="O146" s="853"/>
      <c r="P146" s="854"/>
      <c r="Q146" s="853"/>
      <c r="R146" s="853"/>
      <c r="S146" s="853"/>
      <c r="T146" s="856"/>
      <c r="U146" s="856"/>
      <c r="V146" s="856"/>
      <c r="W146" s="856"/>
      <c r="X146" s="887"/>
      <c r="Y146" s="883"/>
      <c r="Z146" s="856"/>
      <c r="AA146" s="856"/>
      <c r="AB146" s="857"/>
    </row>
    <row r="147" spans="1:28" ht="16.5">
      <c r="A147" s="882">
        <v>142</v>
      </c>
      <c r="B147" s="3318"/>
      <c r="C147" s="3262"/>
      <c r="D147" s="3277"/>
      <c r="E147" s="851"/>
      <c r="F147" s="852"/>
      <c r="G147" s="852"/>
      <c r="H147" s="852"/>
      <c r="I147" s="852"/>
      <c r="J147" s="853"/>
      <c r="K147" s="853"/>
      <c r="L147" s="853"/>
      <c r="M147" s="853"/>
      <c r="N147" s="853"/>
      <c r="O147" s="853"/>
      <c r="P147" s="854"/>
      <c r="Q147" s="853"/>
      <c r="R147" s="853"/>
      <c r="S147" s="853"/>
      <c r="T147" s="856"/>
      <c r="U147" s="856"/>
      <c r="V147" s="856"/>
      <c r="W147" s="856"/>
      <c r="X147" s="887"/>
      <c r="Y147" s="883"/>
      <c r="Z147" s="856"/>
      <c r="AA147" s="856"/>
      <c r="AB147" s="857"/>
    </row>
    <row r="148" spans="1:28" ht="16.5">
      <c r="A148" s="882">
        <v>143</v>
      </c>
      <c r="B148" s="3318"/>
      <c r="C148" s="3262"/>
      <c r="D148" s="3277"/>
      <c r="E148" s="851"/>
      <c r="F148" s="852"/>
      <c r="G148" s="852"/>
      <c r="H148" s="852"/>
      <c r="I148" s="852"/>
      <c r="J148" s="853"/>
      <c r="K148" s="853"/>
      <c r="L148" s="853"/>
      <c r="M148" s="853"/>
      <c r="N148" s="853"/>
      <c r="O148" s="853"/>
      <c r="P148" s="854"/>
      <c r="Q148" s="853"/>
      <c r="R148" s="853"/>
      <c r="S148" s="853"/>
      <c r="T148" s="856"/>
      <c r="U148" s="856"/>
      <c r="V148" s="856"/>
      <c r="W148" s="856"/>
      <c r="X148" s="887"/>
      <c r="Y148" s="883"/>
      <c r="Z148" s="856"/>
      <c r="AA148" s="856"/>
      <c r="AB148" s="857"/>
    </row>
    <row r="149" spans="1:28" ht="16.5">
      <c r="A149" s="882">
        <v>144</v>
      </c>
      <c r="B149" s="3318"/>
      <c r="C149" s="3262"/>
      <c r="D149" s="3277"/>
      <c r="E149" s="851"/>
      <c r="F149" s="852"/>
      <c r="G149" s="852"/>
      <c r="H149" s="852"/>
      <c r="I149" s="852"/>
      <c r="J149" s="853"/>
      <c r="K149" s="853"/>
      <c r="L149" s="853"/>
      <c r="M149" s="853"/>
      <c r="N149" s="853"/>
      <c r="O149" s="853"/>
      <c r="P149" s="854"/>
      <c r="Q149" s="853"/>
      <c r="R149" s="853"/>
      <c r="S149" s="853"/>
      <c r="T149" s="856"/>
      <c r="U149" s="856"/>
      <c r="V149" s="856"/>
      <c r="W149" s="856"/>
      <c r="X149" s="887"/>
      <c r="Y149" s="883"/>
      <c r="Z149" s="856"/>
      <c r="AA149" s="856"/>
      <c r="AB149" s="857"/>
    </row>
    <row r="150" spans="1:28" ht="16.5">
      <c r="A150" s="882">
        <v>145</v>
      </c>
      <c r="B150" s="3318"/>
      <c r="C150" s="3262"/>
      <c r="D150" s="756" t="s">
        <v>3262</v>
      </c>
      <c r="E150" s="860"/>
      <c r="F150" s="860"/>
      <c r="G150" s="860"/>
      <c r="H150" s="860"/>
      <c r="I150" s="860"/>
      <c r="J150" s="860"/>
      <c r="K150" s="860"/>
      <c r="L150" s="860"/>
      <c r="M150" s="853">
        <f>SUM(M144:M149)</f>
        <v>0</v>
      </c>
      <c r="N150" s="853">
        <f>SUM(N144:N149)</f>
        <v>0</v>
      </c>
      <c r="O150" s="853">
        <f>SUM(O144:O149)</f>
        <v>0</v>
      </c>
      <c r="P150" s="853">
        <f>SUM(P144:P149)</f>
        <v>0</v>
      </c>
      <c r="Q150" s="860"/>
      <c r="R150" s="853">
        <f>SUM(R144:R149)</f>
        <v>0</v>
      </c>
      <c r="S150" s="860"/>
      <c r="T150" s="853">
        <f>SUM(T144:T149)</f>
        <v>0</v>
      </c>
      <c r="U150" s="853">
        <f>SUM(U144:U149)</f>
        <v>0</v>
      </c>
      <c r="V150" s="853">
        <f>SUM(V144:V149)</f>
        <v>0</v>
      </c>
      <c r="W150" s="853">
        <f>SUM(W144:W149)</f>
        <v>0</v>
      </c>
      <c r="X150" s="887"/>
      <c r="Y150" s="883"/>
      <c r="Z150" s="883"/>
      <c r="AA150" s="883"/>
      <c r="AB150" s="862"/>
    </row>
    <row r="151" spans="1:28" ht="16.5" customHeight="1">
      <c r="A151" s="882">
        <v>146</v>
      </c>
      <c r="B151" s="3318"/>
      <c r="C151" s="3262"/>
      <c r="D151" s="3251" t="s">
        <v>3259</v>
      </c>
      <c r="E151" s="851"/>
      <c r="F151" s="852"/>
      <c r="G151" s="852"/>
      <c r="H151" s="852"/>
      <c r="I151" s="852"/>
      <c r="J151" s="853"/>
      <c r="K151" s="853"/>
      <c r="L151" s="853"/>
      <c r="M151" s="853"/>
      <c r="N151" s="853"/>
      <c r="O151" s="853"/>
      <c r="P151" s="854"/>
      <c r="Q151" s="853"/>
      <c r="R151" s="853"/>
      <c r="S151" s="853"/>
      <c r="T151" s="856"/>
      <c r="U151" s="856"/>
      <c r="V151" s="856"/>
      <c r="W151" s="856"/>
      <c r="X151" s="887"/>
      <c r="Y151" s="883"/>
      <c r="Z151" s="856"/>
      <c r="AA151" s="856"/>
      <c r="AB151" s="857"/>
    </row>
    <row r="152" spans="1:28" ht="16.5">
      <c r="A152" s="882">
        <v>147</v>
      </c>
      <c r="B152" s="3318"/>
      <c r="C152" s="3262"/>
      <c r="D152" s="3251"/>
      <c r="E152" s="851"/>
      <c r="F152" s="852"/>
      <c r="G152" s="852"/>
      <c r="H152" s="852"/>
      <c r="I152" s="852"/>
      <c r="J152" s="853"/>
      <c r="K152" s="853"/>
      <c r="L152" s="853"/>
      <c r="M152" s="853"/>
      <c r="N152" s="853"/>
      <c r="O152" s="853"/>
      <c r="P152" s="854"/>
      <c r="Q152" s="853"/>
      <c r="R152" s="853"/>
      <c r="S152" s="853"/>
      <c r="T152" s="856"/>
      <c r="U152" s="856"/>
      <c r="V152" s="856"/>
      <c r="W152" s="856"/>
      <c r="X152" s="887"/>
      <c r="Y152" s="883"/>
      <c r="Z152" s="856"/>
      <c r="AA152" s="856"/>
      <c r="AB152" s="857"/>
    </row>
    <row r="153" spans="1:28" ht="16.5">
      <c r="A153" s="882">
        <v>148</v>
      </c>
      <c r="B153" s="3318"/>
      <c r="C153" s="3262"/>
      <c r="D153" s="3251"/>
      <c r="E153" s="851"/>
      <c r="F153" s="852"/>
      <c r="G153" s="852"/>
      <c r="H153" s="852"/>
      <c r="I153" s="852"/>
      <c r="J153" s="853"/>
      <c r="K153" s="853"/>
      <c r="L153" s="853"/>
      <c r="M153" s="853"/>
      <c r="N153" s="853"/>
      <c r="O153" s="853"/>
      <c r="P153" s="854"/>
      <c r="Q153" s="853"/>
      <c r="R153" s="853"/>
      <c r="S153" s="853"/>
      <c r="T153" s="856"/>
      <c r="U153" s="856"/>
      <c r="V153" s="856"/>
      <c r="W153" s="856"/>
      <c r="X153" s="887"/>
      <c r="Y153" s="883"/>
      <c r="Z153" s="856"/>
      <c r="AA153" s="856"/>
      <c r="AB153" s="857"/>
    </row>
    <row r="154" spans="1:28" ht="16.5">
      <c r="A154" s="882">
        <v>149</v>
      </c>
      <c r="B154" s="3318"/>
      <c r="C154" s="3262"/>
      <c r="D154" s="3251"/>
      <c r="E154" s="851"/>
      <c r="F154" s="852"/>
      <c r="G154" s="852"/>
      <c r="H154" s="852"/>
      <c r="I154" s="852"/>
      <c r="J154" s="853"/>
      <c r="K154" s="853"/>
      <c r="L154" s="853"/>
      <c r="M154" s="853"/>
      <c r="N154" s="853"/>
      <c r="O154" s="853"/>
      <c r="P154" s="854"/>
      <c r="Q154" s="853"/>
      <c r="R154" s="853"/>
      <c r="S154" s="853"/>
      <c r="T154" s="856"/>
      <c r="U154" s="856"/>
      <c r="V154" s="856"/>
      <c r="W154" s="856"/>
      <c r="X154" s="887"/>
      <c r="Y154" s="883"/>
      <c r="Z154" s="856"/>
      <c r="AA154" s="856"/>
      <c r="AB154" s="857"/>
    </row>
    <row r="155" spans="1:28" ht="16.5">
      <c r="A155" s="882">
        <v>150</v>
      </c>
      <c r="B155" s="3318"/>
      <c r="C155" s="3262"/>
      <c r="D155" s="3251"/>
      <c r="E155" s="851"/>
      <c r="F155" s="852"/>
      <c r="G155" s="852"/>
      <c r="H155" s="852"/>
      <c r="I155" s="852"/>
      <c r="J155" s="853"/>
      <c r="K155" s="853"/>
      <c r="L155" s="853"/>
      <c r="M155" s="853"/>
      <c r="N155" s="853"/>
      <c r="O155" s="853"/>
      <c r="P155" s="854"/>
      <c r="Q155" s="853"/>
      <c r="R155" s="853"/>
      <c r="S155" s="853"/>
      <c r="T155" s="856"/>
      <c r="U155" s="856"/>
      <c r="V155" s="856"/>
      <c r="W155" s="856"/>
      <c r="X155" s="887"/>
      <c r="Y155" s="883"/>
      <c r="Z155" s="856"/>
      <c r="AA155" s="856"/>
      <c r="AB155" s="857"/>
    </row>
    <row r="156" spans="1:28" ht="16.5">
      <c r="A156" s="882">
        <v>151</v>
      </c>
      <c r="B156" s="3318"/>
      <c r="C156" s="3262"/>
      <c r="D156" s="3251"/>
      <c r="E156" s="851"/>
      <c r="F156" s="852"/>
      <c r="G156" s="852"/>
      <c r="H156" s="852"/>
      <c r="I156" s="852"/>
      <c r="J156" s="853"/>
      <c r="K156" s="853"/>
      <c r="L156" s="853"/>
      <c r="M156" s="853"/>
      <c r="N156" s="853"/>
      <c r="O156" s="853"/>
      <c r="P156" s="854"/>
      <c r="Q156" s="853"/>
      <c r="R156" s="853"/>
      <c r="S156" s="853"/>
      <c r="T156" s="856"/>
      <c r="U156" s="856"/>
      <c r="V156" s="856"/>
      <c r="W156" s="856"/>
      <c r="X156" s="887"/>
      <c r="Y156" s="883"/>
      <c r="Z156" s="856"/>
      <c r="AA156" s="856"/>
      <c r="AB156" s="857"/>
    </row>
    <row r="157" spans="1:28" ht="16.5">
      <c r="A157" s="882">
        <v>152</v>
      </c>
      <c r="B157" s="3318"/>
      <c r="C157" s="3262"/>
      <c r="D157" s="808" t="s">
        <v>3246</v>
      </c>
      <c r="E157" s="860"/>
      <c r="F157" s="860"/>
      <c r="G157" s="860"/>
      <c r="H157" s="860"/>
      <c r="I157" s="860"/>
      <c r="J157" s="860"/>
      <c r="K157" s="860"/>
      <c r="L157" s="860"/>
      <c r="M157" s="853">
        <f>SUM(M151:M156)</f>
        <v>0</v>
      </c>
      <c r="N157" s="853">
        <f>SUM(N151:N156)</f>
        <v>0</v>
      </c>
      <c r="O157" s="853">
        <f>SUM(O151:O156)</f>
        <v>0</v>
      </c>
      <c r="P157" s="853">
        <f>SUM(P151:P156)</f>
        <v>0</v>
      </c>
      <c r="Q157" s="860"/>
      <c r="R157" s="853">
        <f>SUM(R151:R156)</f>
        <v>0</v>
      </c>
      <c r="S157" s="860"/>
      <c r="T157" s="853">
        <f>SUM(T151:T156)</f>
        <v>0</v>
      </c>
      <c r="U157" s="853">
        <f>SUM(U151:U156)</f>
        <v>0</v>
      </c>
      <c r="V157" s="853">
        <f>SUM(V151:V156)</f>
        <v>0</v>
      </c>
      <c r="W157" s="853">
        <f>SUM(W151:W156)</f>
        <v>0</v>
      </c>
      <c r="X157" s="887"/>
      <c r="Y157" s="883"/>
      <c r="Z157" s="883"/>
      <c r="AA157" s="883"/>
      <c r="AB157" s="862"/>
    </row>
    <row r="158" spans="1:28" ht="16.5" customHeight="1">
      <c r="A158" s="882">
        <v>153</v>
      </c>
      <c r="B158" s="3318"/>
      <c r="C158" s="3262"/>
      <c r="D158" s="3251" t="s">
        <v>3260</v>
      </c>
      <c r="E158" s="851"/>
      <c r="F158" s="852"/>
      <c r="G158" s="852"/>
      <c r="H158" s="852"/>
      <c r="I158" s="852"/>
      <c r="J158" s="853"/>
      <c r="K158" s="853"/>
      <c r="L158" s="853"/>
      <c r="M158" s="853"/>
      <c r="N158" s="853"/>
      <c r="O158" s="853"/>
      <c r="P158" s="854"/>
      <c r="Q158" s="853"/>
      <c r="R158" s="853"/>
      <c r="S158" s="853"/>
      <c r="T158" s="856"/>
      <c r="U158" s="856"/>
      <c r="V158" s="856"/>
      <c r="W158" s="856"/>
      <c r="X158" s="887"/>
      <c r="Y158" s="883"/>
      <c r="Z158" s="856"/>
      <c r="AA158" s="856"/>
      <c r="AB158" s="857"/>
    </row>
    <row r="159" spans="1:28" ht="16.5">
      <c r="A159" s="882">
        <v>154</v>
      </c>
      <c r="B159" s="3318"/>
      <c r="C159" s="3262"/>
      <c r="D159" s="3251"/>
      <c r="E159" s="851"/>
      <c r="F159" s="852"/>
      <c r="G159" s="852"/>
      <c r="H159" s="852"/>
      <c r="I159" s="852"/>
      <c r="J159" s="853"/>
      <c r="K159" s="853"/>
      <c r="L159" s="853"/>
      <c r="M159" s="853"/>
      <c r="N159" s="853"/>
      <c r="O159" s="853"/>
      <c r="P159" s="854"/>
      <c r="Q159" s="853"/>
      <c r="R159" s="853"/>
      <c r="S159" s="853"/>
      <c r="T159" s="856"/>
      <c r="U159" s="856"/>
      <c r="V159" s="856"/>
      <c r="W159" s="856"/>
      <c r="X159" s="887"/>
      <c r="Y159" s="883"/>
      <c r="Z159" s="856"/>
      <c r="AA159" s="856"/>
      <c r="AB159" s="857"/>
    </row>
    <row r="160" spans="1:28" ht="16.5">
      <c r="A160" s="882">
        <v>155</v>
      </c>
      <c r="B160" s="3318"/>
      <c r="C160" s="3262"/>
      <c r="D160" s="3251"/>
      <c r="E160" s="851"/>
      <c r="F160" s="852"/>
      <c r="G160" s="852"/>
      <c r="H160" s="852"/>
      <c r="I160" s="852"/>
      <c r="J160" s="853"/>
      <c r="K160" s="853"/>
      <c r="L160" s="853"/>
      <c r="M160" s="853"/>
      <c r="N160" s="853"/>
      <c r="O160" s="853"/>
      <c r="P160" s="854"/>
      <c r="Q160" s="853"/>
      <c r="R160" s="853"/>
      <c r="S160" s="853"/>
      <c r="T160" s="856"/>
      <c r="U160" s="856"/>
      <c r="V160" s="856"/>
      <c r="W160" s="856"/>
      <c r="X160" s="887"/>
      <c r="Y160" s="883"/>
      <c r="Z160" s="856"/>
      <c r="AA160" s="856"/>
      <c r="AB160" s="857"/>
    </row>
    <row r="161" spans="1:28" ht="16.5">
      <c r="A161" s="882">
        <v>156</v>
      </c>
      <c r="B161" s="3318"/>
      <c r="C161" s="3262"/>
      <c r="D161" s="3251"/>
      <c r="E161" s="851"/>
      <c r="F161" s="852"/>
      <c r="G161" s="852"/>
      <c r="H161" s="852"/>
      <c r="I161" s="852"/>
      <c r="J161" s="853"/>
      <c r="K161" s="853"/>
      <c r="L161" s="853"/>
      <c r="M161" s="853"/>
      <c r="N161" s="853"/>
      <c r="O161" s="853"/>
      <c r="P161" s="854"/>
      <c r="Q161" s="853"/>
      <c r="R161" s="853"/>
      <c r="S161" s="853"/>
      <c r="T161" s="856"/>
      <c r="U161" s="856"/>
      <c r="V161" s="856"/>
      <c r="W161" s="856"/>
      <c r="X161" s="887"/>
      <c r="Y161" s="883"/>
      <c r="Z161" s="856"/>
      <c r="AA161" s="856"/>
      <c r="AB161" s="857"/>
    </row>
    <row r="162" spans="1:28" ht="16.5">
      <c r="A162" s="882">
        <v>157</v>
      </c>
      <c r="B162" s="3318"/>
      <c r="C162" s="3262"/>
      <c r="D162" s="3251"/>
      <c r="E162" s="851"/>
      <c r="F162" s="852"/>
      <c r="G162" s="852"/>
      <c r="H162" s="852"/>
      <c r="I162" s="852"/>
      <c r="J162" s="853"/>
      <c r="K162" s="853"/>
      <c r="L162" s="853"/>
      <c r="M162" s="853"/>
      <c r="N162" s="853"/>
      <c r="O162" s="853"/>
      <c r="P162" s="854"/>
      <c r="Q162" s="853"/>
      <c r="R162" s="853"/>
      <c r="S162" s="853"/>
      <c r="T162" s="856"/>
      <c r="U162" s="856"/>
      <c r="V162" s="856"/>
      <c r="W162" s="856"/>
      <c r="X162" s="887"/>
      <c r="Y162" s="883"/>
      <c r="Z162" s="856"/>
      <c r="AA162" s="856"/>
      <c r="AB162" s="857"/>
    </row>
    <row r="163" spans="1:28" ht="16.5">
      <c r="A163" s="882">
        <v>158</v>
      </c>
      <c r="B163" s="3318"/>
      <c r="C163" s="3262"/>
      <c r="D163" s="3251"/>
      <c r="E163" s="851"/>
      <c r="F163" s="852"/>
      <c r="G163" s="852"/>
      <c r="H163" s="852"/>
      <c r="I163" s="852"/>
      <c r="J163" s="853"/>
      <c r="K163" s="853"/>
      <c r="L163" s="853"/>
      <c r="M163" s="853"/>
      <c r="N163" s="853"/>
      <c r="O163" s="853"/>
      <c r="P163" s="854"/>
      <c r="Q163" s="853"/>
      <c r="R163" s="853"/>
      <c r="S163" s="853"/>
      <c r="T163" s="856"/>
      <c r="U163" s="856"/>
      <c r="V163" s="856"/>
      <c r="W163" s="856"/>
      <c r="X163" s="887"/>
      <c r="Y163" s="883"/>
      <c r="Z163" s="856"/>
      <c r="AA163" s="856"/>
      <c r="AB163" s="857"/>
    </row>
    <row r="164" spans="1:28" ht="17.25" thickBot="1">
      <c r="A164" s="882">
        <v>159</v>
      </c>
      <c r="B164" s="3318"/>
      <c r="C164" s="3314"/>
      <c r="D164" s="783" t="s">
        <v>3246</v>
      </c>
      <c r="E164" s="864"/>
      <c r="F164" s="864"/>
      <c r="G164" s="864"/>
      <c r="H164" s="864"/>
      <c r="I164" s="864"/>
      <c r="J164" s="864"/>
      <c r="K164" s="864"/>
      <c r="L164" s="864"/>
      <c r="M164" s="865">
        <f>SUM(M158:M163)</f>
        <v>0</v>
      </c>
      <c r="N164" s="865">
        <f>SUM(N158:N163)</f>
        <v>0</v>
      </c>
      <c r="O164" s="865">
        <f>SUM(O158:O163)</f>
        <v>0</v>
      </c>
      <c r="P164" s="865">
        <f>SUM(P158:P163)</f>
        <v>0</v>
      </c>
      <c r="Q164" s="864"/>
      <c r="R164" s="865">
        <f>SUM(R158:R163)</f>
        <v>0</v>
      </c>
      <c r="S164" s="860"/>
      <c r="T164" s="865">
        <f>SUM(T158:T163)</f>
        <v>0</v>
      </c>
      <c r="U164" s="865">
        <f>SUM(U158:U163)</f>
        <v>0</v>
      </c>
      <c r="V164" s="865">
        <f>SUM(V158:V163)</f>
        <v>0</v>
      </c>
      <c r="W164" s="865">
        <f>SUM(W158:W163)</f>
        <v>0</v>
      </c>
      <c r="X164" s="888"/>
      <c r="Y164" s="885"/>
      <c r="Z164" s="885"/>
      <c r="AA164" s="885"/>
      <c r="AB164" s="862"/>
    </row>
    <row r="165" spans="1:28" ht="17.25" thickBot="1">
      <c r="A165" s="889">
        <v>160</v>
      </c>
      <c r="B165" s="3325" t="s">
        <v>3286</v>
      </c>
      <c r="C165" s="3289"/>
      <c r="D165" s="3289"/>
      <c r="E165" s="872"/>
      <c r="F165" s="873"/>
      <c r="G165" s="873"/>
      <c r="H165" s="873"/>
      <c r="I165" s="873"/>
      <c r="J165" s="874"/>
      <c r="K165" s="874"/>
      <c r="L165" s="874"/>
      <c r="M165" s="890">
        <f>M115+M122+M129+M136+M143+M150+M157+M164</f>
        <v>0</v>
      </c>
      <c r="N165" s="890">
        <f>N115+N122+N129+N136+N143+N150+N157+N164</f>
        <v>0</v>
      </c>
      <c r="O165" s="890">
        <f>O115+O122+O129+O136+O143+O150+O157+O164</f>
        <v>0</v>
      </c>
      <c r="P165" s="890">
        <f>P115+P122+P129+P136+P143+P150+P157+P164</f>
        <v>0</v>
      </c>
      <c r="Q165" s="874"/>
      <c r="R165" s="890">
        <f>R115+R122+R129+R136+R143+R150+R157+R164</f>
        <v>0</v>
      </c>
      <c r="S165" s="864"/>
      <c r="T165" s="890">
        <f>T115+T122+T129+T136+T143+T150+T157+T164</f>
        <v>0</v>
      </c>
      <c r="U165" s="890">
        <f>U115+U122+U129+U136+U143+U150+U157+U164</f>
        <v>0</v>
      </c>
      <c r="V165" s="890">
        <f>V115+V122+V129+V136+V143+V150+V157+V164</f>
        <v>0</v>
      </c>
      <c r="W165" s="890">
        <f>W115+W122+W129+W136+W143+W150+W157+W164</f>
        <v>0</v>
      </c>
      <c r="X165" s="891"/>
      <c r="Y165" s="892"/>
      <c r="Z165" s="892"/>
      <c r="AA165" s="892"/>
      <c r="AB165" s="862"/>
    </row>
    <row r="166" spans="1:28" ht="17.25" thickBot="1">
      <c r="A166" s="893">
        <v>161</v>
      </c>
      <c r="B166" s="3288" t="s">
        <v>3267</v>
      </c>
      <c r="C166" s="3289"/>
      <c r="D166" s="3289"/>
      <c r="E166" s="872"/>
      <c r="F166" s="873"/>
      <c r="G166" s="873"/>
      <c r="H166" s="873"/>
      <c r="I166" s="873"/>
      <c r="J166" s="874"/>
      <c r="K166" s="874"/>
      <c r="L166" s="874"/>
      <c r="M166" s="890">
        <f>M165+M108</f>
        <v>0</v>
      </c>
      <c r="N166" s="890">
        <f>N165+N108</f>
        <v>0</v>
      </c>
      <c r="O166" s="890">
        <f>O165+O108</f>
        <v>0</v>
      </c>
      <c r="P166" s="890">
        <f>P165+P108</f>
        <v>0</v>
      </c>
      <c r="Q166" s="874"/>
      <c r="R166" s="890">
        <f>R165+R108</f>
        <v>0</v>
      </c>
      <c r="S166" s="894"/>
      <c r="T166" s="890">
        <f>T165+T108</f>
        <v>0</v>
      </c>
      <c r="U166" s="890">
        <f>U165+U108</f>
        <v>0</v>
      </c>
      <c r="V166" s="890">
        <f>V165+V108</f>
        <v>0</v>
      </c>
      <c r="W166" s="890">
        <f>W165+W108</f>
        <v>0</v>
      </c>
      <c r="X166" s="891"/>
      <c r="Y166" s="892"/>
      <c r="Z166" s="892"/>
      <c r="AA166" s="892"/>
      <c r="AB166" s="862"/>
    </row>
    <row r="169" spans="1:28" ht="16.5">
      <c r="A169" s="895" t="s">
        <v>3287</v>
      </c>
      <c r="B169" s="831"/>
      <c r="C169" s="832"/>
      <c r="D169" s="833"/>
      <c r="E169" s="833"/>
      <c r="F169" s="833"/>
      <c r="G169" s="833"/>
      <c r="H169" s="833"/>
      <c r="I169" s="833"/>
      <c r="J169" s="833"/>
      <c r="K169" s="833"/>
      <c r="L169" s="833"/>
      <c r="M169" s="833"/>
      <c r="N169" s="833"/>
      <c r="O169" s="833"/>
    </row>
    <row r="170" spans="1:28" ht="16.5">
      <c r="A170" s="654">
        <v>1</v>
      </c>
      <c r="B170" s="832" t="s">
        <v>3288</v>
      </c>
      <c r="D170" s="833"/>
      <c r="E170" s="833"/>
      <c r="F170" s="833"/>
      <c r="G170" s="833"/>
      <c r="H170" s="833"/>
      <c r="I170" s="833"/>
      <c r="J170" s="833"/>
      <c r="K170" s="833"/>
      <c r="L170" s="833"/>
      <c r="M170" s="833"/>
      <c r="N170" s="833"/>
      <c r="O170" s="833"/>
    </row>
    <row r="171" spans="1:28" ht="16.5">
      <c r="A171" s="831" t="s">
        <v>202</v>
      </c>
      <c r="B171" s="832" t="s">
        <v>3289</v>
      </c>
      <c r="D171" s="833"/>
      <c r="E171" s="833"/>
      <c r="F171" s="833"/>
      <c r="G171" s="833"/>
      <c r="H171" s="833"/>
      <c r="I171" s="833"/>
      <c r="J171" s="833"/>
      <c r="K171" s="833"/>
      <c r="L171" s="833"/>
      <c r="M171" s="833"/>
      <c r="N171" s="833"/>
      <c r="O171" s="833"/>
    </row>
    <row r="172" spans="1:28">
      <c r="A172" s="654">
        <v>3</v>
      </c>
      <c r="B172" s="277" t="s">
        <v>3270</v>
      </c>
      <c r="D172" s="277"/>
      <c r="E172" s="277"/>
      <c r="F172" s="277"/>
      <c r="G172" s="277"/>
      <c r="H172" s="277"/>
      <c r="I172" s="277"/>
      <c r="J172" s="277"/>
      <c r="K172" s="277"/>
      <c r="L172" s="277"/>
      <c r="M172" s="277"/>
      <c r="N172" s="277"/>
      <c r="O172" s="277"/>
    </row>
    <row r="173" spans="1:28">
      <c r="A173" s="654">
        <v>4</v>
      </c>
      <c r="B173" s="277" t="s">
        <v>3271</v>
      </c>
      <c r="D173" s="277"/>
      <c r="E173" s="277"/>
      <c r="F173" s="277"/>
      <c r="G173" s="277"/>
      <c r="H173" s="277"/>
      <c r="I173" s="277"/>
      <c r="J173" s="277"/>
      <c r="K173" s="277"/>
      <c r="L173" s="277"/>
      <c r="M173" s="277"/>
      <c r="N173" s="277"/>
      <c r="O173" s="277"/>
    </row>
    <row r="174" spans="1:28" ht="16.5">
      <c r="A174" s="836" t="s">
        <v>104</v>
      </c>
      <c r="B174" s="333" t="s">
        <v>3290</v>
      </c>
      <c r="D174" s="833"/>
      <c r="E174" s="833"/>
      <c r="F174" s="833"/>
      <c r="G174" s="833"/>
      <c r="H174" s="833"/>
      <c r="I174" s="833"/>
      <c r="J174" s="833"/>
      <c r="K174" s="833"/>
      <c r="L174" s="833"/>
      <c r="M174" s="833"/>
      <c r="N174" s="833"/>
      <c r="O174" s="833"/>
    </row>
    <row r="175" spans="1:28" ht="16.5">
      <c r="A175" s="654"/>
      <c r="B175" s="831"/>
      <c r="C175" s="832"/>
      <c r="D175" s="833"/>
      <c r="E175" s="833"/>
      <c r="F175" s="833"/>
      <c r="G175" s="833"/>
      <c r="H175" s="833"/>
      <c r="I175" s="833"/>
      <c r="J175" s="833"/>
      <c r="K175" s="833"/>
      <c r="L175" s="833"/>
      <c r="M175" s="833"/>
      <c r="N175" s="833"/>
      <c r="O175" s="833"/>
    </row>
    <row r="176" spans="1:28" ht="16.5">
      <c r="A176" s="654"/>
      <c r="B176" s="831"/>
      <c r="C176" s="832"/>
      <c r="D176" s="833"/>
      <c r="E176" s="833"/>
      <c r="F176" s="833"/>
      <c r="G176" s="833"/>
      <c r="H176" s="833"/>
      <c r="I176" s="833"/>
      <c r="J176" s="833"/>
      <c r="K176" s="833"/>
      <c r="L176" s="833"/>
      <c r="M176" s="833"/>
      <c r="N176" s="833"/>
      <c r="O176" s="833"/>
    </row>
    <row r="177" spans="1:15" ht="16.5">
      <c r="A177" s="831"/>
      <c r="B177" s="831"/>
      <c r="C177" s="838"/>
      <c r="D177" s="833"/>
      <c r="E177" s="833"/>
      <c r="F177" s="833"/>
      <c r="G177" s="833"/>
      <c r="H177" s="833"/>
      <c r="I177" s="833"/>
      <c r="J177" s="833"/>
      <c r="K177" s="833"/>
      <c r="L177" s="833"/>
      <c r="M177" s="833"/>
      <c r="N177" s="833"/>
      <c r="O177" s="833"/>
    </row>
    <row r="178" spans="1:15" ht="16.5">
      <c r="A178" s="654"/>
      <c r="B178" s="831"/>
      <c r="C178" s="832"/>
      <c r="D178" s="833"/>
      <c r="E178" s="833"/>
      <c r="F178" s="833"/>
      <c r="G178" s="833"/>
      <c r="H178" s="833"/>
      <c r="I178" s="833"/>
      <c r="J178" s="833"/>
      <c r="K178" s="833"/>
      <c r="L178" s="833"/>
      <c r="M178" s="833"/>
      <c r="N178" s="833"/>
      <c r="O178" s="833"/>
    </row>
    <row r="179" spans="1:15" ht="16.5">
      <c r="A179" s="654"/>
      <c r="B179" s="831"/>
      <c r="C179" s="832"/>
      <c r="D179" s="833"/>
      <c r="E179" s="833"/>
      <c r="F179" s="833"/>
      <c r="G179" s="833"/>
      <c r="H179" s="833"/>
      <c r="I179" s="833"/>
      <c r="J179" s="833"/>
      <c r="K179" s="833"/>
      <c r="L179" s="833"/>
      <c r="M179" s="833"/>
      <c r="N179" s="833"/>
      <c r="O179" s="833"/>
    </row>
    <row r="180" spans="1:15" ht="16.5">
      <c r="A180" s="654"/>
      <c r="B180" s="831"/>
      <c r="C180" s="832"/>
      <c r="D180" s="833"/>
      <c r="E180" s="833"/>
      <c r="F180" s="833"/>
      <c r="G180" s="833"/>
      <c r="H180" s="833"/>
      <c r="I180" s="833"/>
      <c r="J180" s="833"/>
      <c r="K180" s="833"/>
      <c r="L180" s="833"/>
      <c r="M180" s="833"/>
      <c r="N180" s="833"/>
      <c r="O180" s="833"/>
    </row>
    <row r="181" spans="1:15" ht="16.5">
      <c r="A181" s="831"/>
      <c r="B181" s="831"/>
      <c r="C181" s="833"/>
      <c r="D181" s="837"/>
      <c r="E181" s="840"/>
      <c r="F181" s="837"/>
      <c r="G181" s="837"/>
      <c r="H181" s="837"/>
      <c r="I181" s="837"/>
      <c r="J181" s="834"/>
      <c r="K181" s="834"/>
      <c r="L181" s="837"/>
      <c r="M181" s="837"/>
      <c r="N181" s="834"/>
      <c r="O181" s="834"/>
    </row>
    <row r="182" spans="1:15" ht="16.5">
      <c r="A182" s="654"/>
      <c r="B182" s="831"/>
      <c r="C182" s="832"/>
      <c r="D182" s="833"/>
      <c r="E182" s="833"/>
      <c r="F182" s="833"/>
      <c r="G182" s="833"/>
      <c r="H182" s="833"/>
      <c r="I182" s="833"/>
      <c r="J182" s="833"/>
      <c r="K182" s="833"/>
      <c r="L182" s="833"/>
      <c r="M182" s="833"/>
      <c r="N182" s="833"/>
      <c r="O182" s="833"/>
    </row>
    <row r="183" spans="1:15" ht="16.5">
      <c r="A183" s="654"/>
      <c r="B183" s="831"/>
      <c r="C183" s="832"/>
      <c r="D183" s="833"/>
      <c r="E183" s="833"/>
      <c r="F183" s="833"/>
      <c r="G183" s="833"/>
      <c r="H183" s="833"/>
      <c r="I183" s="833"/>
      <c r="J183" s="833"/>
      <c r="K183" s="833"/>
      <c r="L183" s="833"/>
      <c r="M183" s="833"/>
      <c r="N183" s="833"/>
      <c r="O183" s="833"/>
    </row>
    <row r="184" spans="1:15" ht="16.5">
      <c r="A184" s="831"/>
      <c r="B184" s="831"/>
      <c r="C184" s="832"/>
      <c r="D184" s="833"/>
      <c r="E184" s="833"/>
      <c r="F184" s="833"/>
      <c r="G184" s="833"/>
      <c r="H184" s="833"/>
      <c r="I184" s="833"/>
      <c r="J184" s="833"/>
      <c r="K184" s="833"/>
      <c r="L184" s="833"/>
      <c r="M184" s="833"/>
      <c r="N184" s="833"/>
      <c r="O184" s="833"/>
    </row>
    <row r="185" spans="1:15" ht="16.5">
      <c r="A185" s="654"/>
      <c r="B185" s="831"/>
      <c r="C185" s="832"/>
      <c r="D185" s="833"/>
      <c r="E185" s="833"/>
      <c r="F185" s="833"/>
      <c r="G185" s="833"/>
      <c r="H185" s="833"/>
      <c r="I185" s="833"/>
      <c r="J185" s="833"/>
      <c r="K185" s="833"/>
      <c r="L185" s="833"/>
      <c r="M185" s="833"/>
      <c r="N185" s="833"/>
      <c r="O185" s="833"/>
    </row>
    <row r="186" spans="1:15" ht="16.5">
      <c r="A186" s="831"/>
      <c r="B186" s="831"/>
      <c r="C186" s="833"/>
      <c r="D186" s="833"/>
      <c r="E186" s="833"/>
      <c r="F186" s="833"/>
      <c r="G186" s="833"/>
      <c r="H186" s="833"/>
      <c r="I186" s="833"/>
      <c r="J186" s="833"/>
      <c r="K186" s="833"/>
      <c r="L186" s="839"/>
      <c r="M186" s="839"/>
      <c r="N186" s="833"/>
      <c r="O186" s="833"/>
    </row>
    <row r="187" spans="1:15" ht="16.5">
      <c r="A187" s="654"/>
      <c r="B187" s="831"/>
      <c r="C187" s="751"/>
      <c r="D187" s="833"/>
      <c r="E187" s="833"/>
      <c r="F187" s="833"/>
      <c r="G187" s="833"/>
      <c r="H187" s="833"/>
      <c r="I187" s="833"/>
      <c r="J187" s="833"/>
      <c r="K187" s="833"/>
      <c r="L187" s="839"/>
      <c r="M187" s="839"/>
      <c r="N187" s="833"/>
      <c r="O187" s="833"/>
    </row>
    <row r="188" spans="1:15" ht="16.5">
      <c r="A188" s="654"/>
      <c r="B188" s="831"/>
      <c r="C188" s="833"/>
      <c r="D188" s="839"/>
      <c r="E188" s="839"/>
      <c r="F188" s="839"/>
      <c r="G188" s="839"/>
      <c r="H188" s="839"/>
      <c r="I188" s="839"/>
      <c r="J188" s="839"/>
      <c r="K188" s="839"/>
      <c r="L188" s="834"/>
      <c r="M188" s="834"/>
      <c r="N188" s="839"/>
      <c r="O188" s="839"/>
    </row>
    <row r="189" spans="1:15" ht="16.5">
      <c r="A189" s="831"/>
      <c r="B189" s="831"/>
      <c r="C189" s="832"/>
      <c r="D189" s="839"/>
      <c r="E189" s="839"/>
      <c r="F189" s="839"/>
      <c r="G189" s="839"/>
      <c r="H189" s="839"/>
      <c r="I189" s="839"/>
      <c r="J189" s="839"/>
      <c r="K189" s="839"/>
      <c r="L189" s="837"/>
      <c r="M189" s="837"/>
      <c r="N189" s="839"/>
      <c r="O189" s="839"/>
    </row>
    <row r="190" spans="1:15" ht="16.5">
      <c r="A190" s="654"/>
      <c r="B190" s="831"/>
      <c r="C190" s="833"/>
      <c r="D190" s="837"/>
      <c r="E190" s="840"/>
      <c r="F190" s="837"/>
      <c r="G190" s="837"/>
      <c r="H190" s="837"/>
      <c r="I190" s="837"/>
      <c r="J190" s="837"/>
      <c r="K190" s="837"/>
      <c r="L190" s="837"/>
      <c r="M190" s="837"/>
      <c r="N190" s="837"/>
      <c r="O190" s="837"/>
    </row>
  </sheetData>
  <mergeCells count="51">
    <mergeCell ref="D76:D85"/>
    <mergeCell ref="A3:A5"/>
    <mergeCell ref="B3:B4"/>
    <mergeCell ref="E3:I3"/>
    <mergeCell ref="K3:K4"/>
    <mergeCell ref="C3:D4"/>
    <mergeCell ref="C5:D5"/>
    <mergeCell ref="AB3:AB4"/>
    <mergeCell ref="Y3:Y4"/>
    <mergeCell ref="Z3:Z4"/>
    <mergeCell ref="X3:X4"/>
    <mergeCell ref="AA3:AA4"/>
    <mergeCell ref="T3:U4"/>
    <mergeCell ref="V3:W4"/>
    <mergeCell ref="N3:N4"/>
    <mergeCell ref="Q3:Q4"/>
    <mergeCell ref="O3:O4"/>
    <mergeCell ref="P3:P4"/>
    <mergeCell ref="R3:R4"/>
    <mergeCell ref="B109:B164"/>
    <mergeCell ref="C109:C122"/>
    <mergeCell ref="C144:C164"/>
    <mergeCell ref="D137:D142"/>
    <mergeCell ref="S3:S4"/>
    <mergeCell ref="D144:D149"/>
    <mergeCell ref="D116:D121"/>
    <mergeCell ref="M3:M4"/>
    <mergeCell ref="L3:L4"/>
    <mergeCell ref="C32:C53"/>
    <mergeCell ref="D43:D52"/>
    <mergeCell ref="D130:D135"/>
    <mergeCell ref="C54:C86"/>
    <mergeCell ref="D109:D114"/>
    <mergeCell ref="C123:C143"/>
    <mergeCell ref="D65:D74"/>
    <mergeCell ref="B166:D166"/>
    <mergeCell ref="B6:B107"/>
    <mergeCell ref="C6:C31"/>
    <mergeCell ref="D6:D17"/>
    <mergeCell ref="D19:D30"/>
    <mergeCell ref="D54:D63"/>
    <mergeCell ref="D32:D41"/>
    <mergeCell ref="D151:D156"/>
    <mergeCell ref="D158:D163"/>
    <mergeCell ref="D123:D128"/>
    <mergeCell ref="B165:D165"/>
    <mergeCell ref="C87:C107"/>
    <mergeCell ref="D87:D92"/>
    <mergeCell ref="D94:D99"/>
    <mergeCell ref="D101:D106"/>
    <mergeCell ref="B108:C108"/>
  </mergeCells>
  <phoneticPr fontId="8" type="noConversion"/>
  <pageMargins left="0.51181102362204722" right="0.35433070866141736" top="0.39370078740157483" bottom="0.27559055118110237" header="0.15748031496062992" footer="0.23622047244094491"/>
  <pageSetup paperSize="9" scale="32" fitToHeight="2" orientation="portrait" r:id="rId1"/>
  <headerFooter alignWithMargins="0">
    <oddFooter>&amp;C&amp;P/&amp;N&amp;R&amp;A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W247"/>
  <sheetViews>
    <sheetView showGridLines="0" zoomScale="75" workbookViewId="0">
      <pane xSplit="4" ySplit="5" topLeftCell="E6" activePane="bottomRight" state="frozen"/>
      <selection activeCell="F11" sqref="A1:K1098"/>
      <selection pane="topRight" activeCell="F11" sqref="A1:K1098"/>
      <selection pane="bottomLeft" activeCell="F11" sqref="A1:K1098"/>
      <selection pane="bottomRight"/>
    </sheetView>
  </sheetViews>
  <sheetFormatPr defaultRowHeight="15.75"/>
  <cols>
    <col min="1" max="2" width="9" style="611"/>
    <col min="3" max="3" width="12.25" style="611" customWidth="1"/>
    <col min="4" max="8" width="9" style="611"/>
    <col min="9" max="9" width="9.125" style="611" customWidth="1"/>
    <col min="10" max="10" width="14.875" style="611" customWidth="1"/>
    <col min="11" max="13" width="9" style="611"/>
    <col min="14" max="14" width="14.625" style="611" customWidth="1"/>
    <col min="15" max="16" width="16.875" style="611" customWidth="1"/>
    <col min="17" max="17" width="13.125" style="611" customWidth="1"/>
    <col min="18" max="18" width="11.5" style="611" customWidth="1"/>
    <col min="19" max="19" width="19.75" style="611" customWidth="1"/>
    <col min="20" max="20" width="16" style="611" customWidth="1"/>
    <col min="21" max="21" width="12" style="611" customWidth="1"/>
    <col min="22" max="16384" width="9" style="611"/>
  </cols>
  <sheetData>
    <row r="1" spans="1:23" ht="16.5">
      <c r="A1" s="17" t="str">
        <f>+封面!A3&amp;" "&amp;封面!A2</f>
        <v xml:space="preserve">        保險股份有限公司(○○分公司) 年度(月、季、半年)報表</v>
      </c>
      <c r="B1" s="747"/>
      <c r="C1" s="748"/>
      <c r="D1" s="748"/>
      <c r="E1" s="748"/>
      <c r="F1" s="749"/>
      <c r="G1" s="748"/>
      <c r="H1" s="748"/>
      <c r="I1" s="748"/>
      <c r="J1" s="748"/>
      <c r="K1" s="748"/>
      <c r="L1" s="748"/>
      <c r="M1" s="748"/>
      <c r="N1" s="748"/>
      <c r="O1" s="748"/>
      <c r="P1" s="748"/>
      <c r="Q1" s="748"/>
      <c r="R1" s="748"/>
      <c r="S1" s="748"/>
      <c r="T1" s="748"/>
      <c r="U1" s="748"/>
      <c r="V1" s="750" t="s">
        <v>3219</v>
      </c>
      <c r="W1" s="751"/>
    </row>
    <row r="2" spans="1:23" ht="17.25" thickBot="1">
      <c r="A2" s="750" t="s">
        <v>3220</v>
      </c>
      <c r="B2" s="750"/>
      <c r="C2" s="748"/>
      <c r="D2" s="748"/>
      <c r="E2" s="748"/>
      <c r="F2" s="749"/>
      <c r="G2" s="748"/>
      <c r="H2" s="748"/>
      <c r="I2" s="748"/>
      <c r="J2" s="748"/>
      <c r="K2" s="748"/>
      <c r="L2" s="748"/>
      <c r="M2" s="748"/>
      <c r="N2" s="748"/>
      <c r="O2" s="748"/>
      <c r="P2" s="748"/>
      <c r="Q2" s="748"/>
      <c r="R2" s="748"/>
      <c r="S2" s="748"/>
      <c r="T2" s="748"/>
      <c r="U2" s="748"/>
      <c r="V2" s="748"/>
      <c r="W2" s="751"/>
    </row>
    <row r="3" spans="1:23" ht="16.5" customHeight="1">
      <c r="A3" s="3244" t="s">
        <v>3221</v>
      </c>
      <c r="B3" s="3247" t="s">
        <v>3222</v>
      </c>
      <c r="C3" s="3249" t="s">
        <v>3223</v>
      </c>
      <c r="D3" s="3250"/>
      <c r="E3" s="3247" t="s">
        <v>3224</v>
      </c>
      <c r="F3" s="3247"/>
      <c r="G3" s="3247"/>
      <c r="H3" s="3247"/>
      <c r="I3" s="3247"/>
      <c r="J3" s="3280" t="s">
        <v>3225</v>
      </c>
      <c r="K3" s="3247" t="s">
        <v>3226</v>
      </c>
      <c r="L3" s="3284" t="s">
        <v>3227</v>
      </c>
      <c r="M3" s="3284" t="s">
        <v>3228</v>
      </c>
      <c r="N3" s="3282" t="s">
        <v>3229</v>
      </c>
      <c r="O3" s="3282" t="s">
        <v>3230</v>
      </c>
      <c r="P3" s="3247" t="s">
        <v>3231</v>
      </c>
      <c r="Q3" s="3247" t="s">
        <v>3232</v>
      </c>
      <c r="R3" s="3249" t="s">
        <v>3233</v>
      </c>
      <c r="S3" s="3247" t="s">
        <v>3234</v>
      </c>
      <c r="T3" s="3278" t="s">
        <v>669</v>
      </c>
      <c r="U3" s="3247" t="s">
        <v>3235</v>
      </c>
      <c r="V3" s="3247" t="s">
        <v>3236</v>
      </c>
      <c r="W3" s="3274" t="s">
        <v>3237</v>
      </c>
    </row>
    <row r="4" spans="1:23" ht="31.5">
      <c r="A4" s="3245"/>
      <c r="B4" s="3248"/>
      <c r="C4" s="3251"/>
      <c r="D4" s="3251"/>
      <c r="E4" s="753" t="s">
        <v>3238</v>
      </c>
      <c r="F4" s="753" t="s">
        <v>3239</v>
      </c>
      <c r="G4" s="755" t="s">
        <v>3240</v>
      </c>
      <c r="H4" s="755" t="s">
        <v>3241</v>
      </c>
      <c r="I4" s="755" t="s">
        <v>3242</v>
      </c>
      <c r="J4" s="3281"/>
      <c r="K4" s="3248"/>
      <c r="L4" s="3281"/>
      <c r="M4" s="3281"/>
      <c r="N4" s="3343"/>
      <c r="O4" s="3343"/>
      <c r="P4" s="3248"/>
      <c r="Q4" s="3248"/>
      <c r="R4" s="3277"/>
      <c r="S4" s="3248"/>
      <c r="T4" s="3279"/>
      <c r="U4" s="3248"/>
      <c r="V4" s="3248"/>
      <c r="W4" s="3275"/>
    </row>
    <row r="5" spans="1:23" ht="17.25" thickBot="1">
      <c r="A5" s="3246"/>
      <c r="B5" s="757" t="s">
        <v>424</v>
      </c>
      <c r="C5" s="3252" t="s">
        <v>425</v>
      </c>
      <c r="D5" s="3252"/>
      <c r="E5" s="757" t="s">
        <v>171</v>
      </c>
      <c r="F5" s="757" t="s">
        <v>172</v>
      </c>
      <c r="G5" s="757" t="s">
        <v>173</v>
      </c>
      <c r="H5" s="757" t="s">
        <v>174</v>
      </c>
      <c r="I5" s="757" t="s">
        <v>175</v>
      </c>
      <c r="J5" s="757" t="s">
        <v>141</v>
      </c>
      <c r="K5" s="757" t="s">
        <v>273</v>
      </c>
      <c r="L5" s="757" t="s">
        <v>142</v>
      </c>
      <c r="M5" s="757" t="s">
        <v>438</v>
      </c>
      <c r="N5" s="616" t="s">
        <v>439</v>
      </c>
      <c r="O5" s="757" t="s">
        <v>440</v>
      </c>
      <c r="P5" s="757" t="s">
        <v>441</v>
      </c>
      <c r="Q5" s="757" t="s">
        <v>246</v>
      </c>
      <c r="R5" s="757" t="s">
        <v>279</v>
      </c>
      <c r="S5" s="757" t="s">
        <v>280</v>
      </c>
      <c r="T5" s="757" t="s">
        <v>281</v>
      </c>
      <c r="U5" s="757" t="s">
        <v>282</v>
      </c>
      <c r="V5" s="757" t="s">
        <v>136</v>
      </c>
      <c r="W5" s="758" t="s">
        <v>137</v>
      </c>
    </row>
    <row r="6" spans="1:23" ht="16.5" customHeight="1">
      <c r="A6" s="759">
        <v>1</v>
      </c>
      <c r="B6" s="3337" t="s">
        <v>3243</v>
      </c>
      <c r="C6" s="3253" t="s">
        <v>3244</v>
      </c>
      <c r="D6" s="3328" t="s">
        <v>3245</v>
      </c>
      <c r="E6" s="760"/>
      <c r="F6" s="760"/>
      <c r="G6" s="761"/>
      <c r="H6" s="761"/>
      <c r="I6" s="761"/>
      <c r="J6" s="761"/>
      <c r="K6" s="762"/>
      <c r="L6" s="762"/>
      <c r="M6" s="762"/>
      <c r="N6" s="762"/>
      <c r="O6" s="763"/>
      <c r="P6" s="764"/>
      <c r="Q6" s="762"/>
      <c r="R6" s="763"/>
      <c r="S6" s="762"/>
      <c r="T6" s="764"/>
      <c r="U6" s="765"/>
      <c r="V6" s="762"/>
      <c r="W6" s="766"/>
    </row>
    <row r="7" spans="1:23" ht="16.5">
      <c r="A7" s="767">
        <v>2</v>
      </c>
      <c r="B7" s="3345"/>
      <c r="C7" s="3254"/>
      <c r="D7" s="3271"/>
      <c r="E7" s="769"/>
      <c r="F7" s="769"/>
      <c r="G7" s="770"/>
      <c r="H7" s="770"/>
      <c r="I7" s="770"/>
      <c r="J7" s="770"/>
      <c r="K7" s="771"/>
      <c r="L7" s="771"/>
      <c r="M7" s="771"/>
      <c r="N7" s="771"/>
      <c r="O7" s="772"/>
      <c r="P7" s="773"/>
      <c r="Q7" s="771"/>
      <c r="R7" s="772"/>
      <c r="S7" s="771"/>
      <c r="T7" s="773"/>
      <c r="U7" s="774"/>
      <c r="V7" s="771"/>
      <c r="W7" s="775"/>
    </row>
    <row r="8" spans="1:23" ht="16.5">
      <c r="A8" s="767">
        <v>3</v>
      </c>
      <c r="B8" s="3345"/>
      <c r="C8" s="3254"/>
      <c r="D8" s="3271"/>
      <c r="E8" s="769"/>
      <c r="F8" s="769"/>
      <c r="G8" s="770"/>
      <c r="H8" s="770"/>
      <c r="I8" s="770"/>
      <c r="J8" s="770"/>
      <c r="K8" s="771"/>
      <c r="L8" s="771"/>
      <c r="M8" s="771"/>
      <c r="N8" s="771"/>
      <c r="O8" s="772"/>
      <c r="P8" s="773"/>
      <c r="Q8" s="771"/>
      <c r="R8" s="772"/>
      <c r="S8" s="771"/>
      <c r="T8" s="773"/>
      <c r="U8" s="774"/>
      <c r="V8" s="771"/>
      <c r="W8" s="775"/>
    </row>
    <row r="9" spans="1:23" ht="16.5">
      <c r="A9" s="767">
        <v>4</v>
      </c>
      <c r="B9" s="3345"/>
      <c r="C9" s="3254"/>
      <c r="D9" s="3271"/>
      <c r="E9" s="769"/>
      <c r="F9" s="769"/>
      <c r="G9" s="770"/>
      <c r="H9" s="770"/>
      <c r="I9" s="770"/>
      <c r="J9" s="770"/>
      <c r="K9" s="771"/>
      <c r="L9" s="771"/>
      <c r="M9" s="771"/>
      <c r="N9" s="771"/>
      <c r="O9" s="772"/>
      <c r="P9" s="773"/>
      <c r="Q9" s="771"/>
      <c r="R9" s="772"/>
      <c r="S9" s="771"/>
      <c r="T9" s="773"/>
      <c r="U9" s="774"/>
      <c r="V9" s="771"/>
      <c r="W9" s="775"/>
    </row>
    <row r="10" spans="1:23" ht="16.5">
      <c r="A10" s="767">
        <v>5</v>
      </c>
      <c r="B10" s="3345"/>
      <c r="C10" s="3254"/>
      <c r="D10" s="3271"/>
      <c r="E10" s="769"/>
      <c r="F10" s="769"/>
      <c r="G10" s="770"/>
      <c r="H10" s="770"/>
      <c r="I10" s="770"/>
      <c r="J10" s="770"/>
      <c r="K10" s="771"/>
      <c r="L10" s="771"/>
      <c r="M10" s="771"/>
      <c r="N10" s="771"/>
      <c r="O10" s="772"/>
      <c r="P10" s="773"/>
      <c r="Q10" s="771"/>
      <c r="R10" s="772"/>
      <c r="S10" s="771"/>
      <c r="T10" s="773"/>
      <c r="U10" s="774"/>
      <c r="V10" s="771"/>
      <c r="W10" s="775"/>
    </row>
    <row r="11" spans="1:23" ht="16.5">
      <c r="A11" s="767">
        <v>6</v>
      </c>
      <c r="B11" s="3345"/>
      <c r="C11" s="3254"/>
      <c r="D11" s="3271"/>
      <c r="E11" s="769"/>
      <c r="F11" s="769"/>
      <c r="G11" s="770"/>
      <c r="H11" s="770"/>
      <c r="I11" s="770"/>
      <c r="J11" s="770"/>
      <c r="K11" s="771"/>
      <c r="L11" s="771"/>
      <c r="M11" s="771"/>
      <c r="N11" s="771"/>
      <c r="O11" s="772"/>
      <c r="P11" s="773"/>
      <c r="Q11" s="771"/>
      <c r="R11" s="772"/>
      <c r="S11" s="771"/>
      <c r="T11" s="773"/>
      <c r="U11" s="774"/>
      <c r="V11" s="771"/>
      <c r="W11" s="775"/>
    </row>
    <row r="12" spans="1:23" ht="16.5">
      <c r="A12" s="767">
        <v>7</v>
      </c>
      <c r="B12" s="3345"/>
      <c r="C12" s="3254"/>
      <c r="D12" s="3271"/>
      <c r="E12" s="769"/>
      <c r="F12" s="769"/>
      <c r="G12" s="770"/>
      <c r="H12" s="770"/>
      <c r="I12" s="770"/>
      <c r="J12" s="770"/>
      <c r="K12" s="771"/>
      <c r="L12" s="771"/>
      <c r="M12" s="771"/>
      <c r="N12" s="771"/>
      <c r="O12" s="772"/>
      <c r="P12" s="773"/>
      <c r="Q12" s="771"/>
      <c r="R12" s="772"/>
      <c r="S12" s="771"/>
      <c r="T12" s="773"/>
      <c r="U12" s="774"/>
      <c r="V12" s="771"/>
      <c r="W12" s="775"/>
    </row>
    <row r="13" spans="1:23" ht="16.5">
      <c r="A13" s="767">
        <v>8</v>
      </c>
      <c r="B13" s="3345"/>
      <c r="C13" s="3254"/>
      <c r="D13" s="3271"/>
      <c r="E13" s="769"/>
      <c r="F13" s="769"/>
      <c r="G13" s="770"/>
      <c r="H13" s="770"/>
      <c r="I13" s="770"/>
      <c r="J13" s="770"/>
      <c r="K13" s="771"/>
      <c r="L13" s="771"/>
      <c r="M13" s="771"/>
      <c r="N13" s="771"/>
      <c r="O13" s="772"/>
      <c r="P13" s="773"/>
      <c r="Q13" s="771"/>
      <c r="R13" s="772"/>
      <c r="S13" s="771"/>
      <c r="T13" s="773"/>
      <c r="U13" s="774"/>
      <c r="V13" s="771"/>
      <c r="W13" s="775"/>
    </row>
    <row r="14" spans="1:23" ht="16.5">
      <c r="A14" s="767">
        <v>9</v>
      </c>
      <c r="B14" s="3345"/>
      <c r="C14" s="3254"/>
      <c r="D14" s="3271"/>
      <c r="E14" s="769"/>
      <c r="F14" s="769"/>
      <c r="G14" s="770"/>
      <c r="H14" s="770"/>
      <c r="I14" s="770"/>
      <c r="J14" s="770"/>
      <c r="K14" s="771"/>
      <c r="L14" s="771"/>
      <c r="M14" s="771"/>
      <c r="N14" s="771"/>
      <c r="O14" s="772"/>
      <c r="P14" s="773"/>
      <c r="Q14" s="771"/>
      <c r="R14" s="772"/>
      <c r="S14" s="771"/>
      <c r="T14" s="773"/>
      <c r="U14" s="774"/>
      <c r="V14" s="771"/>
      <c r="W14" s="775"/>
    </row>
    <row r="15" spans="1:23" ht="16.5">
      <c r="A15" s="767">
        <v>10</v>
      </c>
      <c r="B15" s="3345"/>
      <c r="C15" s="3254"/>
      <c r="D15" s="3271"/>
      <c r="E15" s="769"/>
      <c r="F15" s="769"/>
      <c r="G15" s="770"/>
      <c r="H15" s="770"/>
      <c r="I15" s="770"/>
      <c r="J15" s="770"/>
      <c r="K15" s="771"/>
      <c r="L15" s="771"/>
      <c r="M15" s="771"/>
      <c r="N15" s="771"/>
      <c r="O15" s="772"/>
      <c r="P15" s="773"/>
      <c r="Q15" s="771"/>
      <c r="R15" s="772"/>
      <c r="S15" s="771"/>
      <c r="T15" s="773"/>
      <c r="U15" s="774"/>
      <c r="V15" s="771"/>
      <c r="W15" s="775"/>
    </row>
    <row r="16" spans="1:23" ht="16.5">
      <c r="A16" s="767">
        <v>11</v>
      </c>
      <c r="B16" s="3345"/>
      <c r="C16" s="3254"/>
      <c r="D16" s="3271"/>
      <c r="E16" s="769"/>
      <c r="F16" s="769"/>
      <c r="G16" s="770"/>
      <c r="H16" s="770"/>
      <c r="I16" s="770"/>
      <c r="J16" s="770"/>
      <c r="K16" s="771"/>
      <c r="L16" s="771"/>
      <c r="M16" s="771"/>
      <c r="N16" s="771"/>
      <c r="O16" s="772"/>
      <c r="P16" s="773"/>
      <c r="Q16" s="771"/>
      <c r="R16" s="772"/>
      <c r="S16" s="771"/>
      <c r="T16" s="773"/>
      <c r="U16" s="774"/>
      <c r="V16" s="771"/>
      <c r="W16" s="775"/>
    </row>
    <row r="17" spans="1:23" ht="16.5">
      <c r="A17" s="767">
        <v>12</v>
      </c>
      <c r="B17" s="3345"/>
      <c r="C17" s="3254"/>
      <c r="D17" s="3271"/>
      <c r="E17" s="769"/>
      <c r="F17" s="769"/>
      <c r="G17" s="770"/>
      <c r="H17" s="770"/>
      <c r="I17" s="770"/>
      <c r="J17" s="770"/>
      <c r="K17" s="771"/>
      <c r="L17" s="771"/>
      <c r="M17" s="771"/>
      <c r="N17" s="771"/>
      <c r="O17" s="772"/>
      <c r="P17" s="773"/>
      <c r="Q17" s="771"/>
      <c r="R17" s="772"/>
      <c r="S17" s="771"/>
      <c r="T17" s="773"/>
      <c r="U17" s="774"/>
      <c r="V17" s="771"/>
      <c r="W17" s="775"/>
    </row>
    <row r="18" spans="1:23" ht="16.5">
      <c r="A18" s="767">
        <v>13</v>
      </c>
      <c r="B18" s="3345"/>
      <c r="C18" s="3254"/>
      <c r="D18" s="776" t="s">
        <v>3246</v>
      </c>
      <c r="E18" s="777"/>
      <c r="F18" s="777"/>
      <c r="G18" s="778"/>
      <c r="H18" s="778"/>
      <c r="I18" s="778"/>
      <c r="J18" s="778"/>
      <c r="K18" s="779"/>
      <c r="L18" s="779"/>
      <c r="M18" s="779"/>
      <c r="N18" s="771">
        <f>SUM(N6:N17)</f>
        <v>0</v>
      </c>
      <c r="O18" s="771">
        <f>SUM(O6:O17)</f>
        <v>0</v>
      </c>
      <c r="P18" s="771">
        <f>SUM(P6:P17)</f>
        <v>0</v>
      </c>
      <c r="Q18" s="779"/>
      <c r="R18" s="771">
        <f>SUM(R6:R17)</f>
        <v>0</v>
      </c>
      <c r="S18" s="779"/>
      <c r="T18" s="780"/>
      <c r="U18" s="781"/>
      <c r="V18" s="779"/>
      <c r="W18" s="775"/>
    </row>
    <row r="19" spans="1:23" ht="16.5" customHeight="1">
      <c r="A19" s="767">
        <v>14</v>
      </c>
      <c r="B19" s="3345"/>
      <c r="C19" s="3254"/>
      <c r="D19" s="3344" t="s">
        <v>3247</v>
      </c>
      <c r="E19" s="769"/>
      <c r="F19" s="769"/>
      <c r="G19" s="770"/>
      <c r="H19" s="770"/>
      <c r="I19" s="770"/>
      <c r="J19" s="770"/>
      <c r="K19" s="771"/>
      <c r="L19" s="771"/>
      <c r="M19" s="771"/>
      <c r="N19" s="771"/>
      <c r="O19" s="772"/>
      <c r="P19" s="773"/>
      <c r="Q19" s="771"/>
      <c r="R19" s="772"/>
      <c r="S19" s="771"/>
      <c r="T19" s="773"/>
      <c r="U19" s="774"/>
      <c r="V19" s="771"/>
      <c r="W19" s="775"/>
    </row>
    <row r="20" spans="1:23" ht="16.5">
      <c r="A20" s="767">
        <v>15</v>
      </c>
      <c r="B20" s="3345"/>
      <c r="C20" s="3254"/>
      <c r="D20" s="3271"/>
      <c r="E20" s="769"/>
      <c r="F20" s="769"/>
      <c r="G20" s="770"/>
      <c r="H20" s="770"/>
      <c r="I20" s="770"/>
      <c r="J20" s="770"/>
      <c r="K20" s="771"/>
      <c r="L20" s="771"/>
      <c r="M20" s="771"/>
      <c r="N20" s="771"/>
      <c r="O20" s="772"/>
      <c r="P20" s="773"/>
      <c r="Q20" s="771"/>
      <c r="R20" s="772"/>
      <c r="S20" s="771"/>
      <c r="T20" s="773"/>
      <c r="U20" s="774"/>
      <c r="V20" s="771"/>
      <c r="W20" s="775"/>
    </row>
    <row r="21" spans="1:23" ht="16.5">
      <c r="A21" s="767">
        <v>16</v>
      </c>
      <c r="B21" s="3345"/>
      <c r="C21" s="3254"/>
      <c r="D21" s="3271"/>
      <c r="E21" s="769"/>
      <c r="F21" s="769"/>
      <c r="G21" s="770"/>
      <c r="H21" s="770"/>
      <c r="I21" s="770"/>
      <c r="J21" s="770"/>
      <c r="K21" s="771"/>
      <c r="L21" s="771"/>
      <c r="M21" s="771"/>
      <c r="N21" s="771"/>
      <c r="O21" s="772"/>
      <c r="P21" s="773"/>
      <c r="Q21" s="771"/>
      <c r="R21" s="772"/>
      <c r="S21" s="771"/>
      <c r="T21" s="773"/>
      <c r="U21" s="774"/>
      <c r="V21" s="771"/>
      <c r="W21" s="775"/>
    </row>
    <row r="22" spans="1:23" ht="16.5">
      <c r="A22" s="767">
        <v>17</v>
      </c>
      <c r="B22" s="3345"/>
      <c r="C22" s="3254"/>
      <c r="D22" s="3271"/>
      <c r="E22" s="769"/>
      <c r="F22" s="769"/>
      <c r="G22" s="770"/>
      <c r="H22" s="770"/>
      <c r="I22" s="770"/>
      <c r="J22" s="770"/>
      <c r="K22" s="771"/>
      <c r="L22" s="771"/>
      <c r="M22" s="771"/>
      <c r="N22" s="771"/>
      <c r="O22" s="772"/>
      <c r="P22" s="773"/>
      <c r="Q22" s="771"/>
      <c r="R22" s="772"/>
      <c r="S22" s="771"/>
      <c r="T22" s="773"/>
      <c r="U22" s="774"/>
      <c r="V22" s="771"/>
      <c r="W22" s="775"/>
    </row>
    <row r="23" spans="1:23" ht="16.5">
      <c r="A23" s="767">
        <v>18</v>
      </c>
      <c r="B23" s="3345"/>
      <c r="C23" s="3254"/>
      <c r="D23" s="3271"/>
      <c r="E23" s="769"/>
      <c r="F23" s="769"/>
      <c r="G23" s="770"/>
      <c r="H23" s="770"/>
      <c r="I23" s="770"/>
      <c r="J23" s="770"/>
      <c r="K23" s="771"/>
      <c r="L23" s="771"/>
      <c r="M23" s="771"/>
      <c r="N23" s="771"/>
      <c r="O23" s="772"/>
      <c r="P23" s="773"/>
      <c r="Q23" s="771"/>
      <c r="R23" s="772"/>
      <c r="S23" s="771"/>
      <c r="T23" s="773"/>
      <c r="U23" s="774"/>
      <c r="V23" s="771"/>
      <c r="W23" s="775"/>
    </row>
    <row r="24" spans="1:23" ht="16.5">
      <c r="A24" s="767">
        <v>19</v>
      </c>
      <c r="B24" s="3345"/>
      <c r="C24" s="3254"/>
      <c r="D24" s="3271"/>
      <c r="E24" s="769"/>
      <c r="F24" s="769"/>
      <c r="G24" s="770"/>
      <c r="H24" s="770"/>
      <c r="I24" s="770"/>
      <c r="J24" s="770"/>
      <c r="K24" s="771"/>
      <c r="L24" s="771"/>
      <c r="M24" s="771"/>
      <c r="N24" s="771"/>
      <c r="O24" s="772"/>
      <c r="P24" s="773"/>
      <c r="Q24" s="771"/>
      <c r="R24" s="772"/>
      <c r="S24" s="771"/>
      <c r="T24" s="773"/>
      <c r="U24" s="774"/>
      <c r="V24" s="771"/>
      <c r="W24" s="775"/>
    </row>
    <row r="25" spans="1:23" ht="16.5">
      <c r="A25" s="767">
        <v>20</v>
      </c>
      <c r="B25" s="3345"/>
      <c r="C25" s="3254"/>
      <c r="D25" s="3271"/>
      <c r="E25" s="769"/>
      <c r="F25" s="769"/>
      <c r="G25" s="770"/>
      <c r="H25" s="770"/>
      <c r="I25" s="770"/>
      <c r="J25" s="770"/>
      <c r="K25" s="771"/>
      <c r="L25" s="771"/>
      <c r="M25" s="771"/>
      <c r="N25" s="771"/>
      <c r="O25" s="772"/>
      <c r="P25" s="773"/>
      <c r="Q25" s="771"/>
      <c r="R25" s="772"/>
      <c r="S25" s="771"/>
      <c r="T25" s="773"/>
      <c r="U25" s="774"/>
      <c r="V25" s="771"/>
      <c r="W25" s="775"/>
    </row>
    <row r="26" spans="1:23" ht="16.5">
      <c r="A26" s="767">
        <v>21</v>
      </c>
      <c r="B26" s="3345"/>
      <c r="C26" s="3254"/>
      <c r="D26" s="3271"/>
      <c r="E26" s="769"/>
      <c r="F26" s="769"/>
      <c r="G26" s="770"/>
      <c r="H26" s="770"/>
      <c r="I26" s="770"/>
      <c r="J26" s="770"/>
      <c r="K26" s="771"/>
      <c r="L26" s="771"/>
      <c r="M26" s="771"/>
      <c r="N26" s="771"/>
      <c r="O26" s="772"/>
      <c r="P26" s="773"/>
      <c r="Q26" s="771"/>
      <c r="R26" s="772"/>
      <c r="S26" s="771"/>
      <c r="T26" s="773"/>
      <c r="U26" s="774"/>
      <c r="V26" s="771"/>
      <c r="W26" s="775"/>
    </row>
    <row r="27" spans="1:23" ht="16.5">
      <c r="A27" s="767">
        <v>22</v>
      </c>
      <c r="B27" s="3345"/>
      <c r="C27" s="3254"/>
      <c r="D27" s="3271"/>
      <c r="E27" s="769"/>
      <c r="F27" s="769"/>
      <c r="G27" s="770"/>
      <c r="H27" s="770"/>
      <c r="I27" s="770"/>
      <c r="J27" s="770"/>
      <c r="K27" s="771"/>
      <c r="L27" s="771"/>
      <c r="M27" s="771"/>
      <c r="N27" s="771"/>
      <c r="O27" s="772"/>
      <c r="P27" s="773"/>
      <c r="Q27" s="771"/>
      <c r="R27" s="772"/>
      <c r="S27" s="771"/>
      <c r="T27" s="773"/>
      <c r="U27" s="774"/>
      <c r="V27" s="771"/>
      <c r="W27" s="775"/>
    </row>
    <row r="28" spans="1:23" ht="16.5">
      <c r="A28" s="767">
        <v>23</v>
      </c>
      <c r="B28" s="3345"/>
      <c r="C28" s="3254"/>
      <c r="D28" s="3271"/>
      <c r="E28" s="769"/>
      <c r="F28" s="769"/>
      <c r="G28" s="770"/>
      <c r="H28" s="770"/>
      <c r="I28" s="770"/>
      <c r="J28" s="770"/>
      <c r="K28" s="771"/>
      <c r="L28" s="771"/>
      <c r="M28" s="771"/>
      <c r="N28" s="771"/>
      <c r="O28" s="772"/>
      <c r="P28" s="773"/>
      <c r="Q28" s="771"/>
      <c r="R28" s="772"/>
      <c r="S28" s="771"/>
      <c r="T28" s="773"/>
      <c r="U28" s="774"/>
      <c r="V28" s="771"/>
      <c r="W28" s="775"/>
    </row>
    <row r="29" spans="1:23" ht="16.5">
      <c r="A29" s="767">
        <v>24</v>
      </c>
      <c r="B29" s="3345"/>
      <c r="C29" s="3254"/>
      <c r="D29" s="3271"/>
      <c r="E29" s="769"/>
      <c r="F29" s="769"/>
      <c r="G29" s="770"/>
      <c r="H29" s="770"/>
      <c r="I29" s="770"/>
      <c r="J29" s="770"/>
      <c r="K29" s="771"/>
      <c r="L29" s="771"/>
      <c r="M29" s="771"/>
      <c r="N29" s="771"/>
      <c r="O29" s="772"/>
      <c r="P29" s="773"/>
      <c r="Q29" s="771"/>
      <c r="R29" s="772"/>
      <c r="S29" s="771"/>
      <c r="T29" s="773"/>
      <c r="U29" s="774"/>
      <c r="V29" s="771"/>
      <c r="W29" s="775"/>
    </row>
    <row r="30" spans="1:23" ht="16.5">
      <c r="A30" s="767">
        <v>25</v>
      </c>
      <c r="B30" s="3345"/>
      <c r="C30" s="3254"/>
      <c r="D30" s="3272"/>
      <c r="E30" s="769"/>
      <c r="F30" s="769"/>
      <c r="G30" s="770"/>
      <c r="H30" s="770"/>
      <c r="I30" s="770"/>
      <c r="J30" s="770"/>
      <c r="K30" s="771"/>
      <c r="L30" s="771"/>
      <c r="M30" s="771"/>
      <c r="N30" s="771"/>
      <c r="O30" s="772"/>
      <c r="P30" s="773"/>
      <c r="Q30" s="771"/>
      <c r="R30" s="772"/>
      <c r="S30" s="771"/>
      <c r="T30" s="773"/>
      <c r="U30" s="774"/>
      <c r="V30" s="771"/>
      <c r="W30" s="775"/>
    </row>
    <row r="31" spans="1:23" ht="17.25" thickBot="1">
      <c r="A31" s="767">
        <v>26</v>
      </c>
      <c r="B31" s="3345"/>
      <c r="C31" s="3255"/>
      <c r="D31" s="783" t="s">
        <v>3246</v>
      </c>
      <c r="E31" s="784"/>
      <c r="F31" s="784"/>
      <c r="G31" s="784"/>
      <c r="H31" s="784"/>
      <c r="I31" s="784"/>
      <c r="J31" s="784"/>
      <c r="K31" s="784"/>
      <c r="L31" s="784"/>
      <c r="M31" s="784"/>
      <c r="N31" s="785">
        <f>SUM(N19:N30)</f>
        <v>0</v>
      </c>
      <c r="O31" s="785">
        <f>SUM(O19:O30)</f>
        <v>0</v>
      </c>
      <c r="P31" s="785">
        <f>SUM(P19:P30)</f>
        <v>0</v>
      </c>
      <c r="Q31" s="786"/>
      <c r="R31" s="787">
        <f>SUM(R19:R30)</f>
        <v>0</v>
      </c>
      <c r="S31" s="786"/>
      <c r="T31" s="786"/>
      <c r="U31" s="786"/>
      <c r="V31" s="786"/>
      <c r="W31" s="788"/>
    </row>
    <row r="32" spans="1:23" ht="16.5" customHeight="1">
      <c r="A32" s="767">
        <v>27</v>
      </c>
      <c r="B32" s="3345"/>
      <c r="C32" s="3346" t="s">
        <v>3248</v>
      </c>
      <c r="D32" s="3270" t="s">
        <v>3249</v>
      </c>
      <c r="E32" s="760"/>
      <c r="F32" s="760"/>
      <c r="G32" s="761"/>
      <c r="H32" s="761"/>
      <c r="I32" s="761"/>
      <c r="J32" s="761"/>
      <c r="K32" s="762"/>
      <c r="L32" s="762"/>
      <c r="M32" s="762"/>
      <c r="N32" s="762"/>
      <c r="O32" s="763"/>
      <c r="P32" s="764"/>
      <c r="Q32" s="762"/>
      <c r="R32" s="763"/>
      <c r="S32" s="762"/>
      <c r="T32" s="764"/>
      <c r="U32" s="765"/>
      <c r="V32" s="762"/>
      <c r="W32" s="766"/>
    </row>
    <row r="33" spans="1:23" ht="16.5">
      <c r="A33" s="767">
        <v>28</v>
      </c>
      <c r="B33" s="3345"/>
      <c r="C33" s="3340"/>
      <c r="D33" s="3271"/>
      <c r="E33" s="769"/>
      <c r="F33" s="769"/>
      <c r="G33" s="770"/>
      <c r="H33" s="770"/>
      <c r="I33" s="770"/>
      <c r="J33" s="770"/>
      <c r="K33" s="771"/>
      <c r="L33" s="771"/>
      <c r="M33" s="771"/>
      <c r="N33" s="771"/>
      <c r="O33" s="772"/>
      <c r="P33" s="773"/>
      <c r="Q33" s="771"/>
      <c r="R33" s="772"/>
      <c r="S33" s="771"/>
      <c r="T33" s="773"/>
      <c r="U33" s="774"/>
      <c r="V33" s="771"/>
      <c r="W33" s="775"/>
    </row>
    <row r="34" spans="1:23" ht="16.5">
      <c r="A34" s="767">
        <v>29</v>
      </c>
      <c r="B34" s="3345"/>
      <c r="C34" s="3340"/>
      <c r="D34" s="3271"/>
      <c r="E34" s="769"/>
      <c r="F34" s="769"/>
      <c r="G34" s="770"/>
      <c r="H34" s="770"/>
      <c r="I34" s="770"/>
      <c r="J34" s="770"/>
      <c r="K34" s="771"/>
      <c r="L34" s="771"/>
      <c r="M34" s="771"/>
      <c r="N34" s="771"/>
      <c r="O34" s="772"/>
      <c r="P34" s="773"/>
      <c r="Q34" s="771"/>
      <c r="R34" s="772"/>
      <c r="S34" s="771"/>
      <c r="T34" s="773"/>
      <c r="U34" s="774"/>
      <c r="V34" s="771"/>
      <c r="W34" s="775"/>
    </row>
    <row r="35" spans="1:23" ht="16.5">
      <c r="A35" s="767">
        <v>30</v>
      </c>
      <c r="B35" s="3345"/>
      <c r="C35" s="3340"/>
      <c r="D35" s="3271"/>
      <c r="E35" s="769"/>
      <c r="F35" s="769"/>
      <c r="G35" s="770"/>
      <c r="H35" s="770"/>
      <c r="I35" s="770"/>
      <c r="J35" s="770"/>
      <c r="K35" s="771"/>
      <c r="L35" s="771"/>
      <c r="M35" s="771"/>
      <c r="N35" s="771"/>
      <c r="O35" s="772"/>
      <c r="P35" s="773"/>
      <c r="Q35" s="771"/>
      <c r="R35" s="772"/>
      <c r="S35" s="771"/>
      <c r="T35" s="773"/>
      <c r="U35" s="774"/>
      <c r="V35" s="771"/>
      <c r="W35" s="775"/>
    </row>
    <row r="36" spans="1:23" ht="16.5">
      <c r="A36" s="767">
        <v>31</v>
      </c>
      <c r="B36" s="3345"/>
      <c r="C36" s="3340"/>
      <c r="D36" s="3271"/>
      <c r="E36" s="769"/>
      <c r="F36" s="769"/>
      <c r="G36" s="770"/>
      <c r="H36" s="770"/>
      <c r="I36" s="770"/>
      <c r="J36" s="770"/>
      <c r="K36" s="771"/>
      <c r="L36" s="771"/>
      <c r="M36" s="771"/>
      <c r="N36" s="771"/>
      <c r="O36" s="772"/>
      <c r="P36" s="773"/>
      <c r="Q36" s="771"/>
      <c r="R36" s="772"/>
      <c r="S36" s="771"/>
      <c r="T36" s="773"/>
      <c r="U36" s="774"/>
      <c r="V36" s="771"/>
      <c r="W36" s="775"/>
    </row>
    <row r="37" spans="1:23" ht="16.5">
      <c r="A37" s="767">
        <v>32</v>
      </c>
      <c r="B37" s="3345"/>
      <c r="C37" s="3340"/>
      <c r="D37" s="3271"/>
      <c r="E37" s="769"/>
      <c r="F37" s="769"/>
      <c r="G37" s="770"/>
      <c r="H37" s="770"/>
      <c r="I37" s="770"/>
      <c r="J37" s="770"/>
      <c r="K37" s="771"/>
      <c r="L37" s="771"/>
      <c r="M37" s="771"/>
      <c r="N37" s="771"/>
      <c r="O37" s="772"/>
      <c r="P37" s="773"/>
      <c r="Q37" s="771"/>
      <c r="R37" s="772"/>
      <c r="S37" s="771"/>
      <c r="T37" s="773"/>
      <c r="U37" s="774"/>
      <c r="V37" s="771"/>
      <c r="W37" s="775"/>
    </row>
    <row r="38" spans="1:23" ht="16.5">
      <c r="A38" s="767">
        <v>33</v>
      </c>
      <c r="B38" s="3345"/>
      <c r="C38" s="3340"/>
      <c r="D38" s="3271"/>
      <c r="E38" s="769"/>
      <c r="F38" s="769"/>
      <c r="G38" s="770"/>
      <c r="H38" s="770"/>
      <c r="I38" s="770"/>
      <c r="J38" s="770"/>
      <c r="K38" s="771"/>
      <c r="L38" s="771"/>
      <c r="M38" s="771"/>
      <c r="N38" s="771"/>
      <c r="O38" s="772"/>
      <c r="P38" s="773"/>
      <c r="Q38" s="771"/>
      <c r="R38" s="772"/>
      <c r="S38" s="771"/>
      <c r="T38" s="773"/>
      <c r="U38" s="774"/>
      <c r="V38" s="771"/>
      <c r="W38" s="775"/>
    </row>
    <row r="39" spans="1:23" ht="16.5">
      <c r="A39" s="767">
        <v>34</v>
      </c>
      <c r="B39" s="3345"/>
      <c r="C39" s="3340"/>
      <c r="D39" s="3271"/>
      <c r="E39" s="769"/>
      <c r="F39" s="769"/>
      <c r="G39" s="770"/>
      <c r="H39" s="770"/>
      <c r="I39" s="770"/>
      <c r="J39" s="770"/>
      <c r="K39" s="771"/>
      <c r="L39" s="771"/>
      <c r="M39" s="771"/>
      <c r="N39" s="771"/>
      <c r="O39" s="772"/>
      <c r="P39" s="773"/>
      <c r="Q39" s="771"/>
      <c r="R39" s="772"/>
      <c r="S39" s="771"/>
      <c r="T39" s="773"/>
      <c r="U39" s="774"/>
      <c r="V39" s="771"/>
      <c r="W39" s="775"/>
    </row>
    <row r="40" spans="1:23" ht="16.5">
      <c r="A40" s="767">
        <v>35</v>
      </c>
      <c r="B40" s="3345"/>
      <c r="C40" s="3340"/>
      <c r="D40" s="3271"/>
      <c r="E40" s="769"/>
      <c r="F40" s="769"/>
      <c r="G40" s="770"/>
      <c r="H40" s="770"/>
      <c r="I40" s="770"/>
      <c r="J40" s="770"/>
      <c r="K40" s="771"/>
      <c r="L40" s="771"/>
      <c r="M40" s="771"/>
      <c r="N40" s="771"/>
      <c r="O40" s="772"/>
      <c r="P40" s="773"/>
      <c r="Q40" s="771"/>
      <c r="R40" s="772"/>
      <c r="S40" s="771"/>
      <c r="T40" s="773"/>
      <c r="U40" s="774"/>
      <c r="V40" s="771"/>
      <c r="W40" s="775"/>
    </row>
    <row r="41" spans="1:23" ht="16.5">
      <c r="A41" s="767">
        <v>36</v>
      </c>
      <c r="B41" s="3345"/>
      <c r="C41" s="3340"/>
      <c r="D41" s="3272"/>
      <c r="E41" s="769"/>
      <c r="F41" s="769"/>
      <c r="G41" s="770"/>
      <c r="H41" s="770"/>
      <c r="I41" s="770"/>
      <c r="J41" s="770"/>
      <c r="K41" s="771"/>
      <c r="L41" s="771"/>
      <c r="M41" s="771"/>
      <c r="N41" s="771"/>
      <c r="O41" s="772"/>
      <c r="P41" s="773"/>
      <c r="Q41" s="771"/>
      <c r="R41" s="772"/>
      <c r="S41" s="771"/>
      <c r="T41" s="773"/>
      <c r="U41" s="774"/>
      <c r="V41" s="771"/>
      <c r="W41" s="775"/>
    </row>
    <row r="42" spans="1:23" ht="16.5">
      <c r="A42" s="767">
        <v>37</v>
      </c>
      <c r="B42" s="3345"/>
      <c r="C42" s="3340"/>
      <c r="D42" s="754" t="s">
        <v>3246</v>
      </c>
      <c r="E42" s="779"/>
      <c r="F42" s="779"/>
      <c r="G42" s="779"/>
      <c r="H42" s="779"/>
      <c r="I42" s="779"/>
      <c r="J42" s="779"/>
      <c r="K42" s="779"/>
      <c r="L42" s="779"/>
      <c r="M42" s="779"/>
      <c r="N42" s="771">
        <f>SUM(N32:N41)</f>
        <v>0</v>
      </c>
      <c r="O42" s="771">
        <f>SUM(O32:O41)</f>
        <v>0</v>
      </c>
      <c r="P42" s="771">
        <f>SUM(P32:P41)</f>
        <v>0</v>
      </c>
      <c r="Q42" s="779"/>
      <c r="R42" s="771">
        <f>SUM(R32:R41)</f>
        <v>0</v>
      </c>
      <c r="S42" s="779"/>
      <c r="T42" s="780"/>
      <c r="U42" s="781"/>
      <c r="V42" s="779"/>
      <c r="W42" s="775"/>
    </row>
    <row r="43" spans="1:23" ht="16.5" customHeight="1">
      <c r="A43" s="767">
        <v>38</v>
      </c>
      <c r="B43" s="3345"/>
      <c r="C43" s="3340"/>
      <c r="D43" s="3276" t="s">
        <v>3250</v>
      </c>
      <c r="E43" s="769"/>
      <c r="F43" s="769"/>
      <c r="G43" s="770"/>
      <c r="H43" s="770"/>
      <c r="I43" s="770"/>
      <c r="J43" s="770"/>
      <c r="K43" s="771"/>
      <c r="L43" s="771"/>
      <c r="M43" s="771"/>
      <c r="N43" s="771"/>
      <c r="O43" s="772"/>
      <c r="P43" s="773"/>
      <c r="Q43" s="771"/>
      <c r="R43" s="772"/>
      <c r="S43" s="771"/>
      <c r="T43" s="773"/>
      <c r="U43" s="774"/>
      <c r="V43" s="771"/>
      <c r="W43" s="775"/>
    </row>
    <row r="44" spans="1:23" ht="16.5">
      <c r="A44" s="767">
        <v>39</v>
      </c>
      <c r="B44" s="3345"/>
      <c r="C44" s="3340"/>
      <c r="D44" s="3271"/>
      <c r="E44" s="769"/>
      <c r="F44" s="769"/>
      <c r="G44" s="770"/>
      <c r="H44" s="770"/>
      <c r="I44" s="770"/>
      <c r="J44" s="770"/>
      <c r="K44" s="771"/>
      <c r="L44" s="771"/>
      <c r="M44" s="771"/>
      <c r="N44" s="771"/>
      <c r="O44" s="772"/>
      <c r="P44" s="773"/>
      <c r="Q44" s="771"/>
      <c r="R44" s="772"/>
      <c r="S44" s="771"/>
      <c r="T44" s="773"/>
      <c r="U44" s="774"/>
      <c r="V44" s="771"/>
      <c r="W44" s="775"/>
    </row>
    <row r="45" spans="1:23" ht="16.5">
      <c r="A45" s="767">
        <v>40</v>
      </c>
      <c r="B45" s="3345"/>
      <c r="C45" s="3340"/>
      <c r="D45" s="3271"/>
      <c r="E45" s="769"/>
      <c r="F45" s="769"/>
      <c r="G45" s="770"/>
      <c r="H45" s="770"/>
      <c r="I45" s="770"/>
      <c r="J45" s="770"/>
      <c r="K45" s="771"/>
      <c r="L45" s="771"/>
      <c r="M45" s="771"/>
      <c r="N45" s="771"/>
      <c r="O45" s="772"/>
      <c r="P45" s="773"/>
      <c r="Q45" s="771"/>
      <c r="R45" s="772"/>
      <c r="S45" s="771"/>
      <c r="T45" s="773"/>
      <c r="U45" s="774"/>
      <c r="V45" s="771"/>
      <c r="W45" s="775"/>
    </row>
    <row r="46" spans="1:23" ht="16.5">
      <c r="A46" s="767">
        <v>41</v>
      </c>
      <c r="B46" s="3345"/>
      <c r="C46" s="3340"/>
      <c r="D46" s="3271"/>
      <c r="E46" s="769"/>
      <c r="F46" s="769"/>
      <c r="G46" s="770"/>
      <c r="H46" s="770"/>
      <c r="I46" s="770"/>
      <c r="J46" s="770"/>
      <c r="K46" s="771"/>
      <c r="L46" s="771"/>
      <c r="M46" s="771"/>
      <c r="N46" s="771"/>
      <c r="O46" s="772"/>
      <c r="P46" s="773"/>
      <c r="Q46" s="771"/>
      <c r="R46" s="772"/>
      <c r="S46" s="771"/>
      <c r="T46" s="773"/>
      <c r="U46" s="774"/>
      <c r="V46" s="771"/>
      <c r="W46" s="775"/>
    </row>
    <row r="47" spans="1:23" ht="16.5">
      <c r="A47" s="767">
        <v>42</v>
      </c>
      <c r="B47" s="3345"/>
      <c r="C47" s="3340"/>
      <c r="D47" s="3271"/>
      <c r="E47" s="769"/>
      <c r="F47" s="769"/>
      <c r="G47" s="770"/>
      <c r="H47" s="770"/>
      <c r="I47" s="770"/>
      <c r="J47" s="770"/>
      <c r="K47" s="771"/>
      <c r="L47" s="771"/>
      <c r="M47" s="771"/>
      <c r="N47" s="771"/>
      <c r="O47" s="772"/>
      <c r="P47" s="773"/>
      <c r="Q47" s="771"/>
      <c r="R47" s="772"/>
      <c r="S47" s="771"/>
      <c r="T47" s="773"/>
      <c r="U47" s="774"/>
      <c r="V47" s="771"/>
      <c r="W47" s="775"/>
    </row>
    <row r="48" spans="1:23" ht="16.5">
      <c r="A48" s="767">
        <v>43</v>
      </c>
      <c r="B48" s="3345"/>
      <c r="C48" s="3340"/>
      <c r="D48" s="3271"/>
      <c r="E48" s="769"/>
      <c r="F48" s="769"/>
      <c r="G48" s="770"/>
      <c r="H48" s="770"/>
      <c r="I48" s="770"/>
      <c r="J48" s="770"/>
      <c r="K48" s="771"/>
      <c r="L48" s="771"/>
      <c r="M48" s="771"/>
      <c r="N48" s="771"/>
      <c r="O48" s="772"/>
      <c r="P48" s="773"/>
      <c r="Q48" s="771"/>
      <c r="R48" s="772"/>
      <c r="S48" s="771"/>
      <c r="T48" s="773"/>
      <c r="U48" s="774"/>
      <c r="V48" s="771"/>
      <c r="W48" s="775"/>
    </row>
    <row r="49" spans="1:23" ht="16.5">
      <c r="A49" s="767">
        <v>44</v>
      </c>
      <c r="B49" s="3345"/>
      <c r="C49" s="3340"/>
      <c r="D49" s="3271"/>
      <c r="E49" s="769"/>
      <c r="F49" s="769"/>
      <c r="G49" s="770"/>
      <c r="H49" s="770"/>
      <c r="I49" s="770"/>
      <c r="J49" s="770"/>
      <c r="K49" s="771"/>
      <c r="L49" s="771"/>
      <c r="M49" s="771"/>
      <c r="N49" s="771"/>
      <c r="O49" s="772"/>
      <c r="P49" s="773"/>
      <c r="Q49" s="771"/>
      <c r="R49" s="772"/>
      <c r="S49" s="771"/>
      <c r="T49" s="773"/>
      <c r="U49" s="774"/>
      <c r="V49" s="771"/>
      <c r="W49" s="775"/>
    </row>
    <row r="50" spans="1:23" ht="16.5">
      <c r="A50" s="767">
        <v>45</v>
      </c>
      <c r="B50" s="3345"/>
      <c r="C50" s="3340"/>
      <c r="D50" s="3271"/>
      <c r="E50" s="769"/>
      <c r="F50" s="769"/>
      <c r="G50" s="770"/>
      <c r="H50" s="770"/>
      <c r="I50" s="770"/>
      <c r="J50" s="770"/>
      <c r="K50" s="771"/>
      <c r="L50" s="771"/>
      <c r="M50" s="771"/>
      <c r="N50" s="771"/>
      <c r="O50" s="772"/>
      <c r="P50" s="773"/>
      <c r="Q50" s="771"/>
      <c r="R50" s="772"/>
      <c r="S50" s="771"/>
      <c r="T50" s="773"/>
      <c r="U50" s="774"/>
      <c r="V50" s="771"/>
      <c r="W50" s="775"/>
    </row>
    <row r="51" spans="1:23" ht="16.5">
      <c r="A51" s="767">
        <v>46</v>
      </c>
      <c r="B51" s="3345"/>
      <c r="C51" s="3340"/>
      <c r="D51" s="3271"/>
      <c r="E51" s="769"/>
      <c r="F51" s="769"/>
      <c r="G51" s="770"/>
      <c r="H51" s="770"/>
      <c r="I51" s="770"/>
      <c r="J51" s="770"/>
      <c r="K51" s="771"/>
      <c r="L51" s="771"/>
      <c r="M51" s="771"/>
      <c r="N51" s="771"/>
      <c r="O51" s="772"/>
      <c r="P51" s="773"/>
      <c r="Q51" s="771"/>
      <c r="R51" s="772"/>
      <c r="S51" s="771"/>
      <c r="T51" s="773"/>
      <c r="U51" s="774"/>
      <c r="V51" s="771"/>
      <c r="W51" s="775"/>
    </row>
    <row r="52" spans="1:23" ht="16.5">
      <c r="A52" s="767">
        <v>47</v>
      </c>
      <c r="B52" s="3345"/>
      <c r="C52" s="3340"/>
      <c r="D52" s="3271"/>
      <c r="E52" s="769"/>
      <c r="F52" s="769"/>
      <c r="G52" s="770"/>
      <c r="H52" s="770"/>
      <c r="I52" s="770"/>
      <c r="J52" s="770"/>
      <c r="K52" s="771"/>
      <c r="L52" s="771"/>
      <c r="M52" s="771"/>
      <c r="N52" s="771"/>
      <c r="O52" s="772"/>
      <c r="P52" s="773"/>
      <c r="Q52" s="771"/>
      <c r="R52" s="772"/>
      <c r="S52" s="771"/>
      <c r="T52" s="773"/>
      <c r="U52" s="774"/>
      <c r="V52" s="771"/>
      <c r="W52" s="775"/>
    </row>
    <row r="53" spans="1:23" ht="17.25" thickBot="1">
      <c r="A53" s="767">
        <v>48</v>
      </c>
      <c r="B53" s="3345"/>
      <c r="C53" s="3341"/>
      <c r="D53" s="783" t="s">
        <v>3246</v>
      </c>
      <c r="E53" s="786"/>
      <c r="F53" s="786"/>
      <c r="G53" s="786"/>
      <c r="H53" s="786"/>
      <c r="I53" s="786"/>
      <c r="J53" s="786"/>
      <c r="K53" s="786"/>
      <c r="L53" s="786"/>
      <c r="M53" s="786"/>
      <c r="N53" s="785">
        <f>SUM(N43:N52)</f>
        <v>0</v>
      </c>
      <c r="O53" s="785">
        <f>SUM(O43:O52)</f>
        <v>0</v>
      </c>
      <c r="P53" s="785">
        <f>SUM(P43:P52)</f>
        <v>0</v>
      </c>
      <c r="Q53" s="786"/>
      <c r="R53" s="785">
        <f>SUM(R43:R52)</f>
        <v>0</v>
      </c>
      <c r="S53" s="786"/>
      <c r="T53" s="786"/>
      <c r="U53" s="786"/>
      <c r="V53" s="786"/>
      <c r="W53" s="788"/>
    </row>
    <row r="54" spans="1:23" ht="16.5">
      <c r="A54" s="767">
        <v>49</v>
      </c>
      <c r="B54" s="3345"/>
      <c r="C54" s="3326" t="s">
        <v>3251</v>
      </c>
      <c r="D54" s="3256" t="s">
        <v>3252</v>
      </c>
      <c r="E54" s="760"/>
      <c r="F54" s="760"/>
      <c r="G54" s="761"/>
      <c r="H54" s="761"/>
      <c r="I54" s="761"/>
      <c r="J54" s="761"/>
      <c r="K54" s="762"/>
      <c r="L54" s="762"/>
      <c r="M54" s="762"/>
      <c r="N54" s="762"/>
      <c r="O54" s="763"/>
      <c r="P54" s="764"/>
      <c r="Q54" s="762"/>
      <c r="R54" s="763"/>
      <c r="S54" s="762"/>
      <c r="T54" s="764"/>
      <c r="U54" s="765"/>
      <c r="V54" s="762"/>
      <c r="W54" s="766"/>
    </row>
    <row r="55" spans="1:23" ht="16.5">
      <c r="A55" s="767">
        <v>50</v>
      </c>
      <c r="B55" s="3345"/>
      <c r="C55" s="3267"/>
      <c r="D55" s="3327"/>
      <c r="E55" s="769"/>
      <c r="F55" s="769"/>
      <c r="G55" s="770"/>
      <c r="H55" s="770"/>
      <c r="I55" s="770"/>
      <c r="J55" s="770"/>
      <c r="K55" s="771"/>
      <c r="L55" s="771"/>
      <c r="M55" s="771"/>
      <c r="N55" s="771"/>
      <c r="O55" s="772"/>
      <c r="P55" s="773"/>
      <c r="Q55" s="771"/>
      <c r="R55" s="772"/>
      <c r="S55" s="771"/>
      <c r="T55" s="773"/>
      <c r="U55" s="774"/>
      <c r="V55" s="771"/>
      <c r="W55" s="775"/>
    </row>
    <row r="56" spans="1:23" ht="16.5">
      <c r="A56" s="767">
        <v>51</v>
      </c>
      <c r="B56" s="3345"/>
      <c r="C56" s="3267"/>
      <c r="D56" s="3327"/>
      <c r="E56" s="769"/>
      <c r="F56" s="769"/>
      <c r="G56" s="770"/>
      <c r="H56" s="770"/>
      <c r="I56" s="770"/>
      <c r="J56" s="770"/>
      <c r="K56" s="771"/>
      <c r="L56" s="771"/>
      <c r="M56" s="771"/>
      <c r="N56" s="771"/>
      <c r="O56" s="772"/>
      <c r="P56" s="773"/>
      <c r="Q56" s="771"/>
      <c r="R56" s="772"/>
      <c r="S56" s="771"/>
      <c r="T56" s="773"/>
      <c r="U56" s="774"/>
      <c r="V56" s="771"/>
      <c r="W56" s="775"/>
    </row>
    <row r="57" spans="1:23" ht="16.5">
      <c r="A57" s="767">
        <v>52</v>
      </c>
      <c r="B57" s="3345"/>
      <c r="C57" s="3267"/>
      <c r="D57" s="3327"/>
      <c r="E57" s="769"/>
      <c r="F57" s="769"/>
      <c r="G57" s="770"/>
      <c r="H57" s="770"/>
      <c r="I57" s="770"/>
      <c r="J57" s="770"/>
      <c r="K57" s="771"/>
      <c r="L57" s="771"/>
      <c r="M57" s="771"/>
      <c r="N57" s="771"/>
      <c r="O57" s="772"/>
      <c r="P57" s="773"/>
      <c r="Q57" s="771"/>
      <c r="R57" s="772"/>
      <c r="S57" s="771"/>
      <c r="T57" s="773"/>
      <c r="U57" s="774"/>
      <c r="V57" s="771"/>
      <c r="W57" s="775"/>
    </row>
    <row r="58" spans="1:23" ht="16.5">
      <c r="A58" s="767">
        <v>53</v>
      </c>
      <c r="B58" s="3345"/>
      <c r="C58" s="3267"/>
      <c r="D58" s="3327"/>
      <c r="E58" s="769"/>
      <c r="F58" s="769"/>
      <c r="G58" s="770"/>
      <c r="H58" s="770"/>
      <c r="I58" s="770"/>
      <c r="J58" s="770"/>
      <c r="K58" s="771"/>
      <c r="L58" s="771"/>
      <c r="M58" s="771"/>
      <c r="N58" s="771"/>
      <c r="O58" s="772"/>
      <c r="P58" s="773"/>
      <c r="Q58" s="771"/>
      <c r="R58" s="772"/>
      <c r="S58" s="771"/>
      <c r="T58" s="773"/>
      <c r="U58" s="774"/>
      <c r="V58" s="771"/>
      <c r="W58" s="775"/>
    </row>
    <row r="59" spans="1:23" ht="16.5">
      <c r="A59" s="767">
        <v>54</v>
      </c>
      <c r="B59" s="3345"/>
      <c r="C59" s="3267"/>
      <c r="D59" s="3327"/>
      <c r="E59" s="769"/>
      <c r="F59" s="769"/>
      <c r="G59" s="770"/>
      <c r="H59" s="770"/>
      <c r="I59" s="770"/>
      <c r="J59" s="770"/>
      <c r="K59" s="771"/>
      <c r="L59" s="771"/>
      <c r="M59" s="771"/>
      <c r="N59" s="771"/>
      <c r="O59" s="772"/>
      <c r="P59" s="773"/>
      <c r="Q59" s="771"/>
      <c r="R59" s="772"/>
      <c r="S59" s="771"/>
      <c r="T59" s="773"/>
      <c r="U59" s="774"/>
      <c r="V59" s="771"/>
      <c r="W59" s="775"/>
    </row>
    <row r="60" spans="1:23" ht="16.5">
      <c r="A60" s="767">
        <v>55</v>
      </c>
      <c r="B60" s="3345"/>
      <c r="C60" s="3267"/>
      <c r="D60" s="3327"/>
      <c r="E60" s="769"/>
      <c r="F60" s="769"/>
      <c r="G60" s="770"/>
      <c r="H60" s="770"/>
      <c r="I60" s="770"/>
      <c r="J60" s="770"/>
      <c r="K60" s="771"/>
      <c r="L60" s="771"/>
      <c r="M60" s="771"/>
      <c r="N60" s="771"/>
      <c r="O60" s="772"/>
      <c r="P60" s="773"/>
      <c r="Q60" s="771"/>
      <c r="R60" s="772"/>
      <c r="S60" s="771"/>
      <c r="T60" s="773"/>
      <c r="U60" s="774"/>
      <c r="V60" s="771"/>
      <c r="W60" s="775"/>
    </row>
    <row r="61" spans="1:23" ht="16.5">
      <c r="A61" s="767">
        <v>56</v>
      </c>
      <c r="B61" s="3345"/>
      <c r="C61" s="3267"/>
      <c r="D61" s="3327"/>
      <c r="E61" s="769"/>
      <c r="F61" s="769"/>
      <c r="G61" s="770"/>
      <c r="H61" s="770"/>
      <c r="I61" s="770"/>
      <c r="J61" s="770"/>
      <c r="K61" s="771"/>
      <c r="L61" s="771"/>
      <c r="M61" s="771"/>
      <c r="N61" s="771"/>
      <c r="O61" s="772"/>
      <c r="P61" s="773"/>
      <c r="Q61" s="771"/>
      <c r="R61" s="772"/>
      <c r="S61" s="771"/>
      <c r="T61" s="773"/>
      <c r="U61" s="774"/>
      <c r="V61" s="771"/>
      <c r="W61" s="775"/>
    </row>
    <row r="62" spans="1:23" ht="16.5">
      <c r="A62" s="767">
        <v>57</v>
      </c>
      <c r="B62" s="3345"/>
      <c r="C62" s="3267"/>
      <c r="D62" s="3327"/>
      <c r="E62" s="769"/>
      <c r="F62" s="769"/>
      <c r="G62" s="770"/>
      <c r="H62" s="770"/>
      <c r="I62" s="770"/>
      <c r="J62" s="770"/>
      <c r="K62" s="771"/>
      <c r="L62" s="771"/>
      <c r="M62" s="771"/>
      <c r="N62" s="771"/>
      <c r="O62" s="772"/>
      <c r="P62" s="773"/>
      <c r="Q62" s="771"/>
      <c r="R62" s="772"/>
      <c r="S62" s="771"/>
      <c r="T62" s="773"/>
      <c r="U62" s="774"/>
      <c r="V62" s="771"/>
      <c r="W62" s="775"/>
    </row>
    <row r="63" spans="1:23" ht="16.5">
      <c r="A63" s="767">
        <v>58</v>
      </c>
      <c r="B63" s="3345"/>
      <c r="C63" s="3267"/>
      <c r="D63" s="3281"/>
      <c r="E63" s="769"/>
      <c r="F63" s="769"/>
      <c r="G63" s="770"/>
      <c r="H63" s="770"/>
      <c r="I63" s="770"/>
      <c r="J63" s="770"/>
      <c r="K63" s="771"/>
      <c r="L63" s="771"/>
      <c r="M63" s="771"/>
      <c r="N63" s="771"/>
      <c r="O63" s="772"/>
      <c r="P63" s="773"/>
      <c r="Q63" s="771"/>
      <c r="R63" s="772"/>
      <c r="S63" s="771"/>
      <c r="T63" s="773"/>
      <c r="U63" s="774"/>
      <c r="V63" s="771"/>
      <c r="W63" s="775"/>
    </row>
    <row r="64" spans="1:23" ht="16.5">
      <c r="A64" s="767">
        <v>59</v>
      </c>
      <c r="B64" s="3345"/>
      <c r="C64" s="3267"/>
      <c r="D64" s="754" t="s">
        <v>3246</v>
      </c>
      <c r="E64" s="779"/>
      <c r="F64" s="779"/>
      <c r="G64" s="779"/>
      <c r="H64" s="779"/>
      <c r="I64" s="779"/>
      <c r="J64" s="779"/>
      <c r="K64" s="779"/>
      <c r="L64" s="779"/>
      <c r="M64" s="779"/>
      <c r="N64" s="771">
        <f>SUM(N54:N63)</f>
        <v>0</v>
      </c>
      <c r="O64" s="771">
        <f>SUM(O54:O63)</f>
        <v>0</v>
      </c>
      <c r="P64" s="771">
        <f>SUM(P54:P63)</f>
        <v>0</v>
      </c>
      <c r="Q64" s="779"/>
      <c r="R64" s="771">
        <f>SUM(R54:R63)</f>
        <v>0</v>
      </c>
      <c r="S64" s="779"/>
      <c r="T64" s="779"/>
      <c r="U64" s="779"/>
      <c r="V64" s="779"/>
      <c r="W64" s="775"/>
    </row>
    <row r="65" spans="1:23" ht="16.5" customHeight="1">
      <c r="A65" s="767">
        <v>60</v>
      </c>
      <c r="B65" s="3345"/>
      <c r="C65" s="3267"/>
      <c r="D65" s="3347" t="s">
        <v>3253</v>
      </c>
      <c r="E65" s="769"/>
      <c r="F65" s="769"/>
      <c r="G65" s="770"/>
      <c r="H65" s="770"/>
      <c r="I65" s="770"/>
      <c r="J65" s="770"/>
      <c r="K65" s="771"/>
      <c r="L65" s="771"/>
      <c r="M65" s="771"/>
      <c r="N65" s="771"/>
      <c r="O65" s="772"/>
      <c r="P65" s="773"/>
      <c r="Q65" s="771"/>
      <c r="R65" s="772"/>
      <c r="S65" s="771"/>
      <c r="T65" s="773"/>
      <c r="U65" s="774"/>
      <c r="V65" s="771"/>
      <c r="W65" s="775"/>
    </row>
    <row r="66" spans="1:23" ht="16.5">
      <c r="A66" s="767">
        <v>61</v>
      </c>
      <c r="B66" s="3345"/>
      <c r="C66" s="3295"/>
      <c r="D66" s="3327"/>
      <c r="E66" s="769"/>
      <c r="F66" s="769"/>
      <c r="G66" s="770"/>
      <c r="H66" s="770"/>
      <c r="I66" s="770"/>
      <c r="J66" s="770"/>
      <c r="K66" s="771"/>
      <c r="L66" s="771"/>
      <c r="M66" s="771"/>
      <c r="N66" s="771"/>
      <c r="O66" s="772"/>
      <c r="P66" s="773"/>
      <c r="Q66" s="773"/>
      <c r="R66" s="772"/>
      <c r="S66" s="771"/>
      <c r="T66" s="790"/>
      <c r="U66" s="774"/>
      <c r="V66" s="771"/>
      <c r="W66" s="775"/>
    </row>
    <row r="67" spans="1:23" ht="16.5">
      <c r="A67" s="767">
        <v>62</v>
      </c>
      <c r="B67" s="3345"/>
      <c r="C67" s="3295"/>
      <c r="D67" s="3327"/>
      <c r="E67" s="769"/>
      <c r="F67" s="769"/>
      <c r="G67" s="770"/>
      <c r="H67" s="770"/>
      <c r="I67" s="770"/>
      <c r="J67" s="770"/>
      <c r="K67" s="771"/>
      <c r="L67" s="771"/>
      <c r="M67" s="771"/>
      <c r="N67" s="771"/>
      <c r="O67" s="772"/>
      <c r="P67" s="773"/>
      <c r="Q67" s="773"/>
      <c r="R67" s="772"/>
      <c r="S67" s="771"/>
      <c r="T67" s="790"/>
      <c r="U67" s="774"/>
      <c r="V67" s="771"/>
      <c r="W67" s="775"/>
    </row>
    <row r="68" spans="1:23" ht="16.5">
      <c r="A68" s="767">
        <v>63</v>
      </c>
      <c r="B68" s="3345"/>
      <c r="C68" s="3295"/>
      <c r="D68" s="3327"/>
      <c r="E68" s="769"/>
      <c r="F68" s="769"/>
      <c r="G68" s="770"/>
      <c r="H68" s="770"/>
      <c r="I68" s="770"/>
      <c r="J68" s="770"/>
      <c r="K68" s="771"/>
      <c r="L68" s="771"/>
      <c r="M68" s="771"/>
      <c r="N68" s="771"/>
      <c r="O68" s="772"/>
      <c r="P68" s="773"/>
      <c r="Q68" s="773"/>
      <c r="R68" s="772"/>
      <c r="S68" s="771"/>
      <c r="T68" s="790"/>
      <c r="U68" s="774"/>
      <c r="V68" s="771"/>
      <c r="W68" s="775"/>
    </row>
    <row r="69" spans="1:23" ht="16.5">
      <c r="A69" s="767">
        <v>64</v>
      </c>
      <c r="B69" s="3345"/>
      <c r="C69" s="3295"/>
      <c r="D69" s="3327"/>
      <c r="E69" s="769"/>
      <c r="F69" s="769"/>
      <c r="G69" s="770"/>
      <c r="H69" s="770"/>
      <c r="I69" s="770"/>
      <c r="J69" s="770"/>
      <c r="K69" s="771"/>
      <c r="L69" s="771"/>
      <c r="M69" s="771"/>
      <c r="N69" s="771"/>
      <c r="O69" s="772"/>
      <c r="P69" s="773"/>
      <c r="Q69" s="773"/>
      <c r="R69" s="772"/>
      <c r="S69" s="771"/>
      <c r="T69" s="790"/>
      <c r="U69" s="774"/>
      <c r="V69" s="771"/>
      <c r="W69" s="775"/>
    </row>
    <row r="70" spans="1:23" ht="16.5">
      <c r="A70" s="767">
        <v>65</v>
      </c>
      <c r="B70" s="3345"/>
      <c r="C70" s="3295"/>
      <c r="D70" s="3327"/>
      <c r="E70" s="769"/>
      <c r="F70" s="769"/>
      <c r="G70" s="770"/>
      <c r="H70" s="770"/>
      <c r="I70" s="770"/>
      <c r="J70" s="770"/>
      <c r="K70" s="771"/>
      <c r="L70" s="771"/>
      <c r="M70" s="771"/>
      <c r="N70" s="771"/>
      <c r="O70" s="772"/>
      <c r="P70" s="773"/>
      <c r="Q70" s="773"/>
      <c r="R70" s="772"/>
      <c r="S70" s="771"/>
      <c r="T70" s="790"/>
      <c r="U70" s="774"/>
      <c r="V70" s="771"/>
      <c r="W70" s="775"/>
    </row>
    <row r="71" spans="1:23" ht="16.5">
      <c r="A71" s="767">
        <v>66</v>
      </c>
      <c r="B71" s="3345"/>
      <c r="C71" s="3295"/>
      <c r="D71" s="3327"/>
      <c r="E71" s="769"/>
      <c r="F71" s="769"/>
      <c r="G71" s="770"/>
      <c r="H71" s="770"/>
      <c r="I71" s="770"/>
      <c r="J71" s="770"/>
      <c r="K71" s="771"/>
      <c r="L71" s="771"/>
      <c r="M71" s="771"/>
      <c r="N71" s="771"/>
      <c r="O71" s="772"/>
      <c r="P71" s="773"/>
      <c r="Q71" s="773"/>
      <c r="R71" s="772"/>
      <c r="S71" s="771"/>
      <c r="T71" s="790"/>
      <c r="U71" s="774"/>
      <c r="V71" s="771"/>
      <c r="W71" s="775"/>
    </row>
    <row r="72" spans="1:23" ht="16.5">
      <c r="A72" s="767">
        <v>67</v>
      </c>
      <c r="B72" s="3345"/>
      <c r="C72" s="3295"/>
      <c r="D72" s="3327"/>
      <c r="E72" s="769"/>
      <c r="F72" s="769"/>
      <c r="G72" s="770"/>
      <c r="H72" s="770"/>
      <c r="I72" s="770"/>
      <c r="J72" s="770"/>
      <c r="K72" s="771"/>
      <c r="L72" s="771"/>
      <c r="M72" s="771"/>
      <c r="N72" s="771"/>
      <c r="O72" s="772"/>
      <c r="P72" s="773"/>
      <c r="Q72" s="773"/>
      <c r="R72" s="772"/>
      <c r="S72" s="771"/>
      <c r="T72" s="790"/>
      <c r="U72" s="774"/>
      <c r="V72" s="771"/>
      <c r="W72" s="775"/>
    </row>
    <row r="73" spans="1:23" ht="16.5">
      <c r="A73" s="767">
        <v>68</v>
      </c>
      <c r="B73" s="3345"/>
      <c r="C73" s="3295"/>
      <c r="D73" s="3327"/>
      <c r="E73" s="769"/>
      <c r="F73" s="769"/>
      <c r="G73" s="770"/>
      <c r="H73" s="770"/>
      <c r="I73" s="770"/>
      <c r="J73" s="770"/>
      <c r="K73" s="771"/>
      <c r="L73" s="771"/>
      <c r="M73" s="771"/>
      <c r="N73" s="771"/>
      <c r="O73" s="772"/>
      <c r="P73" s="773"/>
      <c r="Q73" s="773"/>
      <c r="R73" s="772"/>
      <c r="S73" s="771"/>
      <c r="T73" s="790"/>
      <c r="U73" s="774"/>
      <c r="V73" s="771"/>
      <c r="W73" s="775"/>
    </row>
    <row r="74" spans="1:23" ht="16.5">
      <c r="A74" s="767">
        <v>69</v>
      </c>
      <c r="B74" s="3345"/>
      <c r="C74" s="3295"/>
      <c r="D74" s="3327"/>
      <c r="E74" s="769"/>
      <c r="F74" s="769"/>
      <c r="G74" s="770"/>
      <c r="H74" s="770"/>
      <c r="I74" s="770"/>
      <c r="J74" s="770"/>
      <c r="K74" s="771"/>
      <c r="L74" s="771"/>
      <c r="M74" s="771"/>
      <c r="N74" s="771"/>
      <c r="O74" s="772"/>
      <c r="P74" s="773"/>
      <c r="Q74" s="773"/>
      <c r="R74" s="772"/>
      <c r="S74" s="771"/>
      <c r="T74" s="790"/>
      <c r="U74" s="774"/>
      <c r="V74" s="771"/>
      <c r="W74" s="775"/>
    </row>
    <row r="75" spans="1:23" ht="16.5">
      <c r="A75" s="767">
        <v>70</v>
      </c>
      <c r="B75" s="3345"/>
      <c r="C75" s="3295"/>
      <c r="D75" s="754" t="s">
        <v>3246</v>
      </c>
      <c r="E75" s="779"/>
      <c r="F75" s="779"/>
      <c r="G75" s="779"/>
      <c r="H75" s="779"/>
      <c r="I75" s="779"/>
      <c r="J75" s="779"/>
      <c r="K75" s="779"/>
      <c r="L75" s="779"/>
      <c r="M75" s="779"/>
      <c r="N75" s="771">
        <f>SUM(N65:N74)</f>
        <v>0</v>
      </c>
      <c r="O75" s="771">
        <f>SUM(O65:O74)</f>
        <v>0</v>
      </c>
      <c r="P75" s="771">
        <f>SUM(P65:P74)</f>
        <v>0</v>
      </c>
      <c r="Q75" s="779"/>
      <c r="R75" s="771">
        <f>SUM(R65:R74)</f>
        <v>0</v>
      </c>
      <c r="S75" s="779"/>
      <c r="T75" s="779"/>
      <c r="U75" s="779"/>
      <c r="V75" s="779"/>
      <c r="W75" s="775"/>
    </row>
    <row r="76" spans="1:23" ht="16.5" customHeight="1">
      <c r="A76" s="767">
        <v>71</v>
      </c>
      <c r="B76" s="3345"/>
      <c r="C76" s="3295"/>
      <c r="D76" s="3276" t="s">
        <v>3250</v>
      </c>
      <c r="E76" s="769"/>
      <c r="F76" s="769"/>
      <c r="G76" s="770"/>
      <c r="H76" s="770"/>
      <c r="I76" s="770"/>
      <c r="J76" s="770"/>
      <c r="K76" s="771"/>
      <c r="L76" s="771"/>
      <c r="M76" s="771"/>
      <c r="N76" s="771"/>
      <c r="O76" s="772"/>
      <c r="P76" s="773"/>
      <c r="Q76" s="773"/>
      <c r="R76" s="772"/>
      <c r="S76" s="771"/>
      <c r="T76" s="790"/>
      <c r="U76" s="774"/>
      <c r="V76" s="771"/>
      <c r="W76" s="775"/>
    </row>
    <row r="77" spans="1:23" ht="16.5">
      <c r="A77" s="767">
        <v>72</v>
      </c>
      <c r="B77" s="3345"/>
      <c r="C77" s="3295"/>
      <c r="D77" s="3271"/>
      <c r="E77" s="769"/>
      <c r="F77" s="769"/>
      <c r="G77" s="770"/>
      <c r="H77" s="770"/>
      <c r="I77" s="770"/>
      <c r="J77" s="770"/>
      <c r="K77" s="771"/>
      <c r="L77" s="771"/>
      <c r="M77" s="771"/>
      <c r="N77" s="771"/>
      <c r="O77" s="772"/>
      <c r="P77" s="773"/>
      <c r="Q77" s="773"/>
      <c r="R77" s="772"/>
      <c r="S77" s="771"/>
      <c r="T77" s="790"/>
      <c r="U77" s="774"/>
      <c r="V77" s="771"/>
      <c r="W77" s="775"/>
    </row>
    <row r="78" spans="1:23" ht="16.5">
      <c r="A78" s="767">
        <v>73</v>
      </c>
      <c r="B78" s="3345"/>
      <c r="C78" s="3295"/>
      <c r="D78" s="3271"/>
      <c r="E78" s="769"/>
      <c r="F78" s="769"/>
      <c r="G78" s="770"/>
      <c r="H78" s="770"/>
      <c r="I78" s="770"/>
      <c r="J78" s="770"/>
      <c r="K78" s="771"/>
      <c r="L78" s="771"/>
      <c r="M78" s="771"/>
      <c r="N78" s="771"/>
      <c r="O78" s="772"/>
      <c r="P78" s="773"/>
      <c r="Q78" s="773"/>
      <c r="R78" s="772"/>
      <c r="S78" s="771"/>
      <c r="T78" s="790"/>
      <c r="U78" s="774"/>
      <c r="V78" s="771"/>
      <c r="W78" s="775"/>
    </row>
    <row r="79" spans="1:23" ht="16.5">
      <c r="A79" s="767">
        <v>74</v>
      </c>
      <c r="B79" s="3345"/>
      <c r="C79" s="3295"/>
      <c r="D79" s="3271"/>
      <c r="E79" s="769"/>
      <c r="F79" s="769"/>
      <c r="G79" s="770"/>
      <c r="H79" s="770"/>
      <c r="I79" s="770"/>
      <c r="J79" s="770"/>
      <c r="K79" s="771"/>
      <c r="L79" s="771"/>
      <c r="M79" s="771"/>
      <c r="N79" s="771"/>
      <c r="O79" s="772"/>
      <c r="P79" s="773"/>
      <c r="Q79" s="773"/>
      <c r="R79" s="772"/>
      <c r="S79" s="771"/>
      <c r="T79" s="790"/>
      <c r="U79" s="774"/>
      <c r="V79" s="771"/>
      <c r="W79" s="775"/>
    </row>
    <row r="80" spans="1:23" ht="16.5">
      <c r="A80" s="767">
        <v>75</v>
      </c>
      <c r="B80" s="3345"/>
      <c r="C80" s="3295"/>
      <c r="D80" s="3271"/>
      <c r="E80" s="769"/>
      <c r="F80" s="769"/>
      <c r="G80" s="770"/>
      <c r="H80" s="770"/>
      <c r="I80" s="770"/>
      <c r="J80" s="770"/>
      <c r="K80" s="771"/>
      <c r="L80" s="771"/>
      <c r="M80" s="771"/>
      <c r="N80" s="771"/>
      <c r="O80" s="772"/>
      <c r="P80" s="773"/>
      <c r="Q80" s="773"/>
      <c r="R80" s="772"/>
      <c r="S80" s="771"/>
      <c r="T80" s="790"/>
      <c r="U80" s="774"/>
      <c r="V80" s="771"/>
      <c r="W80" s="775"/>
    </row>
    <row r="81" spans="1:23" ht="16.5">
      <c r="A81" s="767">
        <v>76</v>
      </c>
      <c r="B81" s="3345"/>
      <c r="C81" s="3295"/>
      <c r="D81" s="3271"/>
      <c r="E81" s="769"/>
      <c r="F81" s="769"/>
      <c r="G81" s="770"/>
      <c r="H81" s="770"/>
      <c r="I81" s="770"/>
      <c r="J81" s="770"/>
      <c r="K81" s="771"/>
      <c r="L81" s="771"/>
      <c r="M81" s="771"/>
      <c r="N81" s="771"/>
      <c r="O81" s="772"/>
      <c r="P81" s="773"/>
      <c r="Q81" s="773"/>
      <c r="R81" s="772"/>
      <c r="S81" s="771"/>
      <c r="T81" s="790"/>
      <c r="U81" s="774"/>
      <c r="V81" s="771"/>
      <c r="W81" s="775"/>
    </row>
    <row r="82" spans="1:23" ht="16.5">
      <c r="A82" s="767">
        <v>77</v>
      </c>
      <c r="B82" s="3345"/>
      <c r="C82" s="3295"/>
      <c r="D82" s="3271"/>
      <c r="E82" s="769"/>
      <c r="F82" s="769"/>
      <c r="G82" s="770"/>
      <c r="H82" s="770"/>
      <c r="I82" s="770"/>
      <c r="J82" s="770"/>
      <c r="K82" s="771"/>
      <c r="L82" s="771"/>
      <c r="M82" s="771"/>
      <c r="N82" s="771"/>
      <c r="O82" s="772"/>
      <c r="P82" s="773"/>
      <c r="Q82" s="771"/>
      <c r="R82" s="772"/>
      <c r="S82" s="771"/>
      <c r="T82" s="773"/>
      <c r="U82" s="774"/>
      <c r="V82" s="771"/>
      <c r="W82" s="775"/>
    </row>
    <row r="83" spans="1:23" ht="16.5">
      <c r="A83" s="767">
        <v>78</v>
      </c>
      <c r="B83" s="3345"/>
      <c r="C83" s="3295"/>
      <c r="D83" s="3271"/>
      <c r="E83" s="769"/>
      <c r="F83" s="769"/>
      <c r="G83" s="770"/>
      <c r="H83" s="770"/>
      <c r="I83" s="770"/>
      <c r="J83" s="770"/>
      <c r="K83" s="771"/>
      <c r="L83" s="771"/>
      <c r="M83" s="771"/>
      <c r="N83" s="771"/>
      <c r="O83" s="772"/>
      <c r="P83" s="773"/>
      <c r="Q83" s="771"/>
      <c r="R83" s="772"/>
      <c r="S83" s="771"/>
      <c r="T83" s="773"/>
      <c r="U83" s="774"/>
      <c r="V83" s="771"/>
      <c r="W83" s="775"/>
    </row>
    <row r="84" spans="1:23" ht="16.5">
      <c r="A84" s="767">
        <v>79</v>
      </c>
      <c r="B84" s="3345"/>
      <c r="C84" s="3295"/>
      <c r="D84" s="3271"/>
      <c r="E84" s="769"/>
      <c r="F84" s="769"/>
      <c r="G84" s="770"/>
      <c r="H84" s="770"/>
      <c r="I84" s="770"/>
      <c r="J84" s="770"/>
      <c r="K84" s="771"/>
      <c r="L84" s="771"/>
      <c r="M84" s="771"/>
      <c r="N84" s="771"/>
      <c r="O84" s="772"/>
      <c r="P84" s="773"/>
      <c r="Q84" s="771"/>
      <c r="R84" s="772"/>
      <c r="S84" s="771"/>
      <c r="T84" s="773"/>
      <c r="U84" s="774"/>
      <c r="V84" s="771"/>
      <c r="W84" s="775"/>
    </row>
    <row r="85" spans="1:23" ht="16.5">
      <c r="A85" s="767">
        <v>80</v>
      </c>
      <c r="B85" s="3345"/>
      <c r="C85" s="3295"/>
      <c r="D85" s="3271"/>
      <c r="E85" s="769"/>
      <c r="F85" s="769"/>
      <c r="G85" s="770"/>
      <c r="H85" s="770"/>
      <c r="I85" s="770"/>
      <c r="J85" s="770"/>
      <c r="K85" s="771"/>
      <c r="L85" s="771"/>
      <c r="M85" s="771"/>
      <c r="N85" s="771"/>
      <c r="O85" s="772"/>
      <c r="P85" s="773"/>
      <c r="Q85" s="771"/>
      <c r="R85" s="772"/>
      <c r="S85" s="771"/>
      <c r="T85" s="773"/>
      <c r="U85" s="774"/>
      <c r="V85" s="771"/>
      <c r="W85" s="775"/>
    </row>
    <row r="86" spans="1:23" ht="17.25" thickBot="1">
      <c r="A86" s="767">
        <v>81</v>
      </c>
      <c r="B86" s="3345"/>
      <c r="C86" s="3296"/>
      <c r="D86" s="783" t="s">
        <v>3246</v>
      </c>
      <c r="E86" s="786"/>
      <c r="F86" s="786"/>
      <c r="G86" s="786"/>
      <c r="H86" s="786"/>
      <c r="I86" s="786"/>
      <c r="J86" s="786"/>
      <c r="K86" s="786"/>
      <c r="L86" s="786"/>
      <c r="M86" s="786"/>
      <c r="N86" s="785">
        <f>SUM(N76:N85)</f>
        <v>0</v>
      </c>
      <c r="O86" s="785">
        <f>SUM(O76:O85)</f>
        <v>0</v>
      </c>
      <c r="P86" s="785">
        <f>SUM(P76:P85)</f>
        <v>0</v>
      </c>
      <c r="Q86" s="786"/>
      <c r="R86" s="785">
        <f>SUM(R76:R85)</f>
        <v>0</v>
      </c>
      <c r="S86" s="786"/>
      <c r="T86" s="786"/>
      <c r="U86" s="786"/>
      <c r="V86" s="786"/>
      <c r="W86" s="788"/>
    </row>
    <row r="87" spans="1:23" ht="16.5" customHeight="1">
      <c r="A87" s="767">
        <v>82</v>
      </c>
      <c r="B87" s="3345"/>
      <c r="C87" s="3339" t="s">
        <v>3254</v>
      </c>
      <c r="D87" s="3328" t="s">
        <v>3255</v>
      </c>
      <c r="E87" s="760"/>
      <c r="F87" s="760"/>
      <c r="G87" s="761"/>
      <c r="H87" s="761"/>
      <c r="I87" s="761"/>
      <c r="J87" s="761"/>
      <c r="K87" s="762"/>
      <c r="L87" s="762"/>
      <c r="M87" s="762"/>
      <c r="N87" s="762"/>
      <c r="O87" s="763"/>
      <c r="P87" s="764"/>
      <c r="Q87" s="762"/>
      <c r="R87" s="763"/>
      <c r="S87" s="791"/>
      <c r="T87" s="764"/>
      <c r="U87" s="765"/>
      <c r="V87" s="762"/>
      <c r="W87" s="766"/>
    </row>
    <row r="88" spans="1:23" ht="16.5">
      <c r="A88" s="767">
        <v>83</v>
      </c>
      <c r="B88" s="3345"/>
      <c r="C88" s="3340"/>
      <c r="D88" s="3271"/>
      <c r="E88" s="769"/>
      <c r="F88" s="769"/>
      <c r="G88" s="770"/>
      <c r="H88" s="770"/>
      <c r="I88" s="770"/>
      <c r="J88" s="770"/>
      <c r="K88" s="771"/>
      <c r="L88" s="771"/>
      <c r="M88" s="771"/>
      <c r="N88" s="771"/>
      <c r="O88" s="772"/>
      <c r="P88" s="773"/>
      <c r="Q88" s="771"/>
      <c r="R88" s="772"/>
      <c r="S88" s="790"/>
      <c r="T88" s="773"/>
      <c r="U88" s="774"/>
      <c r="V88" s="771"/>
      <c r="W88" s="775"/>
    </row>
    <row r="89" spans="1:23" ht="16.5">
      <c r="A89" s="767">
        <v>84</v>
      </c>
      <c r="B89" s="3345"/>
      <c r="C89" s="3340"/>
      <c r="D89" s="3271"/>
      <c r="E89" s="769"/>
      <c r="F89" s="769"/>
      <c r="G89" s="770"/>
      <c r="H89" s="770"/>
      <c r="I89" s="770"/>
      <c r="J89" s="770"/>
      <c r="K89" s="771"/>
      <c r="L89" s="771"/>
      <c r="M89" s="771"/>
      <c r="N89" s="771"/>
      <c r="O89" s="772"/>
      <c r="P89" s="773"/>
      <c r="Q89" s="771"/>
      <c r="R89" s="772"/>
      <c r="S89" s="790"/>
      <c r="T89" s="773"/>
      <c r="U89" s="774"/>
      <c r="V89" s="771"/>
      <c r="W89" s="775"/>
    </row>
    <row r="90" spans="1:23" ht="16.5">
      <c r="A90" s="767">
        <v>85</v>
      </c>
      <c r="B90" s="3345"/>
      <c r="C90" s="3340"/>
      <c r="D90" s="3271"/>
      <c r="E90" s="769"/>
      <c r="F90" s="769"/>
      <c r="G90" s="770"/>
      <c r="H90" s="770"/>
      <c r="I90" s="770"/>
      <c r="J90" s="770"/>
      <c r="K90" s="771"/>
      <c r="L90" s="771"/>
      <c r="M90" s="771"/>
      <c r="N90" s="771"/>
      <c r="O90" s="772"/>
      <c r="P90" s="773"/>
      <c r="Q90" s="771"/>
      <c r="R90" s="772"/>
      <c r="S90" s="790"/>
      <c r="T90" s="773"/>
      <c r="U90" s="774"/>
      <c r="V90" s="771"/>
      <c r="W90" s="775"/>
    </row>
    <row r="91" spans="1:23" ht="16.5">
      <c r="A91" s="767">
        <v>86</v>
      </c>
      <c r="B91" s="3345"/>
      <c r="C91" s="3340"/>
      <c r="D91" s="3271"/>
      <c r="E91" s="769"/>
      <c r="F91" s="769"/>
      <c r="G91" s="770"/>
      <c r="H91" s="770"/>
      <c r="I91" s="770"/>
      <c r="J91" s="770"/>
      <c r="K91" s="771"/>
      <c r="L91" s="771"/>
      <c r="M91" s="771"/>
      <c r="N91" s="771"/>
      <c r="O91" s="772"/>
      <c r="P91" s="773"/>
      <c r="Q91" s="771"/>
      <c r="R91" s="772"/>
      <c r="S91" s="790"/>
      <c r="T91" s="773"/>
      <c r="U91" s="774"/>
      <c r="V91" s="771"/>
      <c r="W91" s="775"/>
    </row>
    <row r="92" spans="1:23" ht="16.5">
      <c r="A92" s="767">
        <v>87</v>
      </c>
      <c r="B92" s="3345"/>
      <c r="C92" s="3340"/>
      <c r="D92" s="3271"/>
      <c r="E92" s="769"/>
      <c r="F92" s="769"/>
      <c r="G92" s="770"/>
      <c r="H92" s="770"/>
      <c r="I92" s="770"/>
      <c r="J92" s="770"/>
      <c r="K92" s="771"/>
      <c r="L92" s="771"/>
      <c r="M92" s="771"/>
      <c r="N92" s="771"/>
      <c r="O92" s="772"/>
      <c r="P92" s="773"/>
      <c r="Q92" s="771"/>
      <c r="R92" s="772"/>
      <c r="S92" s="790"/>
      <c r="T92" s="773"/>
      <c r="U92" s="774"/>
      <c r="V92" s="771"/>
      <c r="W92" s="775"/>
    </row>
    <row r="93" spans="1:23" ht="16.5">
      <c r="A93" s="767">
        <v>88</v>
      </c>
      <c r="B93" s="3345"/>
      <c r="C93" s="3340"/>
      <c r="D93" s="754" t="s">
        <v>3246</v>
      </c>
      <c r="E93" s="779"/>
      <c r="F93" s="779"/>
      <c r="G93" s="779"/>
      <c r="H93" s="779"/>
      <c r="I93" s="779"/>
      <c r="J93" s="779"/>
      <c r="K93" s="779"/>
      <c r="L93" s="779"/>
      <c r="M93" s="779"/>
      <c r="N93" s="771">
        <f>SUM(N87:N92)</f>
        <v>0</v>
      </c>
      <c r="O93" s="771">
        <f>SUM(O87:O92)</f>
        <v>0</v>
      </c>
      <c r="P93" s="771">
        <f>SUM(P87:P92)</f>
        <v>0</v>
      </c>
      <c r="Q93" s="779"/>
      <c r="R93" s="771">
        <f>SUM(R87:R92)</f>
        <v>0</v>
      </c>
      <c r="S93" s="779"/>
      <c r="T93" s="779"/>
      <c r="U93" s="779"/>
      <c r="V93" s="779"/>
      <c r="W93" s="775"/>
    </row>
    <row r="94" spans="1:23" ht="16.5" customHeight="1">
      <c r="A94" s="767">
        <v>89</v>
      </c>
      <c r="B94" s="3345"/>
      <c r="C94" s="3340"/>
      <c r="D94" s="3276" t="s">
        <v>3249</v>
      </c>
      <c r="E94" s="769"/>
      <c r="F94" s="769"/>
      <c r="G94" s="770"/>
      <c r="H94" s="770"/>
      <c r="I94" s="770"/>
      <c r="J94" s="770"/>
      <c r="K94" s="771"/>
      <c r="L94" s="771"/>
      <c r="M94" s="771"/>
      <c r="N94" s="771"/>
      <c r="O94" s="772"/>
      <c r="P94" s="773"/>
      <c r="Q94" s="771"/>
      <c r="R94" s="772"/>
      <c r="S94" s="790"/>
      <c r="T94" s="773"/>
      <c r="U94" s="774"/>
      <c r="V94" s="771"/>
      <c r="W94" s="775"/>
    </row>
    <row r="95" spans="1:23" ht="16.5">
      <c r="A95" s="767">
        <v>90</v>
      </c>
      <c r="B95" s="3345"/>
      <c r="C95" s="3340"/>
      <c r="D95" s="3271"/>
      <c r="E95" s="769"/>
      <c r="F95" s="769"/>
      <c r="G95" s="770"/>
      <c r="H95" s="770"/>
      <c r="I95" s="770"/>
      <c r="J95" s="770"/>
      <c r="K95" s="771"/>
      <c r="L95" s="771"/>
      <c r="M95" s="771"/>
      <c r="N95" s="771"/>
      <c r="O95" s="772"/>
      <c r="P95" s="773"/>
      <c r="Q95" s="771"/>
      <c r="R95" s="772"/>
      <c r="S95" s="790"/>
      <c r="T95" s="773"/>
      <c r="U95" s="774"/>
      <c r="V95" s="771"/>
      <c r="W95" s="775"/>
    </row>
    <row r="96" spans="1:23" ht="16.5">
      <c r="A96" s="767">
        <v>91</v>
      </c>
      <c r="B96" s="3345"/>
      <c r="C96" s="3340"/>
      <c r="D96" s="3271"/>
      <c r="E96" s="769"/>
      <c r="F96" s="769"/>
      <c r="G96" s="770"/>
      <c r="H96" s="770"/>
      <c r="I96" s="770"/>
      <c r="J96" s="770"/>
      <c r="K96" s="771"/>
      <c r="L96" s="771"/>
      <c r="M96" s="771"/>
      <c r="N96" s="771"/>
      <c r="O96" s="772"/>
      <c r="P96" s="773"/>
      <c r="Q96" s="771"/>
      <c r="R96" s="772"/>
      <c r="S96" s="790"/>
      <c r="T96" s="773"/>
      <c r="U96" s="774"/>
      <c r="V96" s="771"/>
      <c r="W96" s="775"/>
    </row>
    <row r="97" spans="1:23" ht="16.5">
      <c r="A97" s="767">
        <v>92</v>
      </c>
      <c r="B97" s="3345"/>
      <c r="C97" s="3340"/>
      <c r="D97" s="3271"/>
      <c r="E97" s="769"/>
      <c r="F97" s="769"/>
      <c r="G97" s="770"/>
      <c r="H97" s="770"/>
      <c r="I97" s="770"/>
      <c r="J97" s="770"/>
      <c r="K97" s="771"/>
      <c r="L97" s="771"/>
      <c r="M97" s="771"/>
      <c r="N97" s="771"/>
      <c r="O97" s="772"/>
      <c r="P97" s="773"/>
      <c r="Q97" s="771"/>
      <c r="R97" s="772"/>
      <c r="S97" s="790"/>
      <c r="T97" s="773"/>
      <c r="U97" s="774"/>
      <c r="V97" s="771"/>
      <c r="W97" s="775"/>
    </row>
    <row r="98" spans="1:23" ht="16.5" customHeight="1">
      <c r="A98" s="767">
        <v>93</v>
      </c>
      <c r="B98" s="3345"/>
      <c r="C98" s="3340"/>
      <c r="D98" s="3271"/>
      <c r="E98" s="769"/>
      <c r="F98" s="769"/>
      <c r="G98" s="770"/>
      <c r="H98" s="770"/>
      <c r="I98" s="770"/>
      <c r="J98" s="770"/>
      <c r="K98" s="771"/>
      <c r="L98" s="771"/>
      <c r="M98" s="771"/>
      <c r="N98" s="771"/>
      <c r="O98" s="772"/>
      <c r="P98" s="773"/>
      <c r="Q98" s="771"/>
      <c r="R98" s="772"/>
      <c r="S98" s="790"/>
      <c r="T98" s="773"/>
      <c r="U98" s="774"/>
      <c r="V98" s="771"/>
      <c r="W98" s="775"/>
    </row>
    <row r="99" spans="1:23" ht="16.5" customHeight="1">
      <c r="A99" s="767">
        <v>94</v>
      </c>
      <c r="B99" s="3345"/>
      <c r="C99" s="3340"/>
      <c r="D99" s="3271"/>
      <c r="E99" s="769"/>
      <c r="F99" s="769"/>
      <c r="G99" s="770"/>
      <c r="H99" s="770"/>
      <c r="I99" s="770"/>
      <c r="J99" s="770"/>
      <c r="K99" s="771"/>
      <c r="L99" s="771"/>
      <c r="M99" s="771"/>
      <c r="N99" s="771"/>
      <c r="O99" s="772"/>
      <c r="P99" s="773"/>
      <c r="Q99" s="771"/>
      <c r="R99" s="772"/>
      <c r="S99" s="790"/>
      <c r="T99" s="773"/>
      <c r="U99" s="774"/>
      <c r="V99" s="771"/>
      <c r="W99" s="775"/>
    </row>
    <row r="100" spans="1:23" ht="16.5">
      <c r="A100" s="767">
        <v>95</v>
      </c>
      <c r="B100" s="3345"/>
      <c r="C100" s="3340"/>
      <c r="D100" s="754" t="s">
        <v>3246</v>
      </c>
      <c r="E100" s="779"/>
      <c r="F100" s="779"/>
      <c r="G100" s="779"/>
      <c r="H100" s="779"/>
      <c r="I100" s="779"/>
      <c r="J100" s="779"/>
      <c r="K100" s="779"/>
      <c r="L100" s="779"/>
      <c r="M100" s="779"/>
      <c r="N100" s="771">
        <f>SUM(N94:N99)</f>
        <v>0</v>
      </c>
      <c r="O100" s="771">
        <f>SUM(O94:O99)</f>
        <v>0</v>
      </c>
      <c r="P100" s="771">
        <f>SUM(P94:P99)</f>
        <v>0</v>
      </c>
      <c r="Q100" s="779"/>
      <c r="R100" s="771">
        <f>SUM(R94:R99)</f>
        <v>0</v>
      </c>
      <c r="S100" s="779"/>
      <c r="T100" s="779"/>
      <c r="U100" s="779"/>
      <c r="V100" s="779"/>
      <c r="W100" s="775"/>
    </row>
    <row r="101" spans="1:23" ht="16.5" customHeight="1">
      <c r="A101" s="767">
        <v>96</v>
      </c>
      <c r="B101" s="3345"/>
      <c r="C101" s="3340"/>
      <c r="D101" s="3276" t="s">
        <v>3250</v>
      </c>
      <c r="E101" s="769"/>
      <c r="F101" s="769"/>
      <c r="G101" s="770"/>
      <c r="H101" s="770"/>
      <c r="I101" s="770"/>
      <c r="J101" s="770"/>
      <c r="K101" s="771"/>
      <c r="L101" s="771"/>
      <c r="M101" s="771"/>
      <c r="N101" s="771"/>
      <c r="O101" s="772"/>
      <c r="P101" s="773"/>
      <c r="Q101" s="771"/>
      <c r="R101" s="772"/>
      <c r="S101" s="790"/>
      <c r="T101" s="773"/>
      <c r="U101" s="774"/>
      <c r="V101" s="771"/>
      <c r="W101" s="775"/>
    </row>
    <row r="102" spans="1:23" ht="16.5">
      <c r="A102" s="767">
        <v>97</v>
      </c>
      <c r="B102" s="3345"/>
      <c r="C102" s="3340"/>
      <c r="D102" s="3271"/>
      <c r="E102" s="769"/>
      <c r="F102" s="769"/>
      <c r="G102" s="770"/>
      <c r="H102" s="770"/>
      <c r="I102" s="770"/>
      <c r="J102" s="770"/>
      <c r="K102" s="771"/>
      <c r="L102" s="771"/>
      <c r="M102" s="771"/>
      <c r="N102" s="771"/>
      <c r="O102" s="772"/>
      <c r="P102" s="773"/>
      <c r="Q102" s="771"/>
      <c r="R102" s="772"/>
      <c r="S102" s="790"/>
      <c r="T102" s="773"/>
      <c r="U102" s="774"/>
      <c r="V102" s="771"/>
      <c r="W102" s="775"/>
    </row>
    <row r="103" spans="1:23" ht="16.5">
      <c r="A103" s="767">
        <v>98</v>
      </c>
      <c r="B103" s="3345"/>
      <c r="C103" s="3340"/>
      <c r="D103" s="3271"/>
      <c r="E103" s="769"/>
      <c r="F103" s="769"/>
      <c r="G103" s="770"/>
      <c r="H103" s="770"/>
      <c r="I103" s="770"/>
      <c r="J103" s="770"/>
      <c r="K103" s="771"/>
      <c r="L103" s="771"/>
      <c r="M103" s="771"/>
      <c r="N103" s="771"/>
      <c r="O103" s="772"/>
      <c r="P103" s="773"/>
      <c r="Q103" s="771"/>
      <c r="R103" s="772"/>
      <c r="S103" s="790"/>
      <c r="T103" s="773"/>
      <c r="U103" s="774"/>
      <c r="V103" s="771"/>
      <c r="W103" s="775"/>
    </row>
    <row r="104" spans="1:23" ht="16.5">
      <c r="A104" s="767">
        <v>99</v>
      </c>
      <c r="B104" s="3345"/>
      <c r="C104" s="3340"/>
      <c r="D104" s="3271"/>
      <c r="E104" s="769"/>
      <c r="F104" s="769"/>
      <c r="G104" s="770"/>
      <c r="H104" s="770"/>
      <c r="I104" s="770"/>
      <c r="J104" s="770"/>
      <c r="K104" s="771"/>
      <c r="L104" s="771"/>
      <c r="M104" s="771"/>
      <c r="N104" s="771"/>
      <c r="O104" s="772"/>
      <c r="P104" s="773"/>
      <c r="Q104" s="771"/>
      <c r="R104" s="772"/>
      <c r="S104" s="790"/>
      <c r="T104" s="773"/>
      <c r="U104" s="774"/>
      <c r="V104" s="771"/>
      <c r="W104" s="775"/>
    </row>
    <row r="105" spans="1:23" ht="16.5">
      <c r="A105" s="767">
        <v>100</v>
      </c>
      <c r="B105" s="3345"/>
      <c r="C105" s="3340"/>
      <c r="D105" s="3271"/>
      <c r="E105" s="769"/>
      <c r="F105" s="769"/>
      <c r="G105" s="770"/>
      <c r="H105" s="770"/>
      <c r="I105" s="770"/>
      <c r="J105" s="770"/>
      <c r="K105" s="771"/>
      <c r="L105" s="771"/>
      <c r="M105" s="771"/>
      <c r="N105" s="771"/>
      <c r="O105" s="772"/>
      <c r="P105" s="773"/>
      <c r="Q105" s="771"/>
      <c r="R105" s="772"/>
      <c r="S105" s="790"/>
      <c r="T105" s="773"/>
      <c r="U105" s="774"/>
      <c r="V105" s="771"/>
      <c r="W105" s="775"/>
    </row>
    <row r="106" spans="1:23" ht="16.5">
      <c r="A106" s="767">
        <v>101</v>
      </c>
      <c r="B106" s="3345"/>
      <c r="C106" s="3340"/>
      <c r="D106" s="3271"/>
      <c r="E106" s="769"/>
      <c r="F106" s="769"/>
      <c r="G106" s="770"/>
      <c r="H106" s="770"/>
      <c r="I106" s="770"/>
      <c r="J106" s="770"/>
      <c r="K106" s="771"/>
      <c r="L106" s="771"/>
      <c r="M106" s="771"/>
      <c r="N106" s="771"/>
      <c r="O106" s="772"/>
      <c r="P106" s="773"/>
      <c r="Q106" s="771"/>
      <c r="R106" s="772"/>
      <c r="S106" s="790"/>
      <c r="T106" s="773"/>
      <c r="U106" s="774"/>
      <c r="V106" s="771"/>
      <c r="W106" s="775"/>
    </row>
    <row r="107" spans="1:23" ht="17.25" thickBot="1">
      <c r="A107" s="792">
        <v>102</v>
      </c>
      <c r="B107" s="3345"/>
      <c r="C107" s="3340"/>
      <c r="D107" s="776" t="s">
        <v>3246</v>
      </c>
      <c r="E107" s="793"/>
      <c r="F107" s="793"/>
      <c r="G107" s="794"/>
      <c r="H107" s="794"/>
      <c r="I107" s="794"/>
      <c r="J107" s="794"/>
      <c r="K107" s="795"/>
      <c r="L107" s="795"/>
      <c r="M107" s="795"/>
      <c r="N107" s="796">
        <f>SUM(N101:N106)</f>
        <v>0</v>
      </c>
      <c r="O107" s="796">
        <f>SUM(O101:O106)</f>
        <v>0</v>
      </c>
      <c r="P107" s="796">
        <f>SUM(P101:P106)</f>
        <v>0</v>
      </c>
      <c r="Q107" s="795"/>
      <c r="R107" s="796">
        <f>SUM(R101:R106)</f>
        <v>0</v>
      </c>
      <c r="S107" s="795"/>
      <c r="T107" s="795"/>
      <c r="U107" s="795"/>
      <c r="V107" s="795"/>
      <c r="W107" s="797"/>
    </row>
    <row r="108" spans="1:23" ht="17.25" thickBot="1">
      <c r="A108" s="798">
        <v>103</v>
      </c>
      <c r="B108" s="3334" t="s">
        <v>3256</v>
      </c>
      <c r="C108" s="3335"/>
      <c r="D108" s="3336"/>
      <c r="E108" s="799"/>
      <c r="F108" s="799"/>
      <c r="G108" s="800"/>
      <c r="H108" s="800"/>
      <c r="I108" s="800"/>
      <c r="J108" s="800"/>
      <c r="K108" s="801"/>
      <c r="L108" s="801"/>
      <c r="M108" s="801"/>
      <c r="N108" s="802">
        <f>N107+N100+N93+N86+N75+N64+N53+N42+N31+N18</f>
        <v>0</v>
      </c>
      <c r="O108" s="802">
        <f>O107+O100+O93+O86+O75+O64+O53+O42+O31+O18</f>
        <v>0</v>
      </c>
      <c r="P108" s="802">
        <f>P107+P100+P93+P86+P75+P64+P53+P42+P31+P18</f>
        <v>0</v>
      </c>
      <c r="Q108" s="801"/>
      <c r="R108" s="802">
        <f>R107+R100+R93+R86+R75+R64+R53+R42+R31+R18</f>
        <v>0</v>
      </c>
      <c r="S108" s="801"/>
      <c r="T108" s="803"/>
      <c r="U108" s="804"/>
      <c r="V108" s="801"/>
      <c r="W108" s="805"/>
    </row>
    <row r="109" spans="1:23" ht="16.5" customHeight="1">
      <c r="A109" s="759">
        <v>104</v>
      </c>
      <c r="B109" s="3337" t="s">
        <v>3257</v>
      </c>
      <c r="C109" s="3339" t="s">
        <v>3258</v>
      </c>
      <c r="D109" s="3270" t="s">
        <v>3259</v>
      </c>
      <c r="E109" s="760"/>
      <c r="F109" s="760"/>
      <c r="G109" s="761"/>
      <c r="H109" s="761"/>
      <c r="I109" s="761"/>
      <c r="J109" s="761"/>
      <c r="K109" s="762"/>
      <c r="L109" s="762"/>
      <c r="M109" s="762"/>
      <c r="N109" s="762"/>
      <c r="O109" s="763"/>
      <c r="P109" s="764"/>
      <c r="Q109" s="762"/>
      <c r="R109" s="763"/>
      <c r="S109" s="806"/>
      <c r="T109" s="807"/>
      <c r="U109" s="765"/>
      <c r="V109" s="762"/>
      <c r="W109" s="766"/>
    </row>
    <row r="110" spans="1:23" ht="16.5" customHeight="1">
      <c r="A110" s="767">
        <v>105</v>
      </c>
      <c r="B110" s="3338"/>
      <c r="C110" s="3340"/>
      <c r="D110" s="3271"/>
      <c r="E110" s="769"/>
      <c r="F110" s="769"/>
      <c r="G110" s="770"/>
      <c r="H110" s="770"/>
      <c r="I110" s="770"/>
      <c r="J110" s="770"/>
      <c r="K110" s="771"/>
      <c r="L110" s="771"/>
      <c r="M110" s="771"/>
      <c r="N110" s="771"/>
      <c r="O110" s="772"/>
      <c r="P110" s="773"/>
      <c r="Q110" s="771"/>
      <c r="R110" s="772"/>
      <c r="S110" s="779"/>
      <c r="T110" s="780"/>
      <c r="U110" s="774"/>
      <c r="V110" s="771"/>
      <c r="W110" s="775"/>
    </row>
    <row r="111" spans="1:23" ht="16.5" customHeight="1">
      <c r="A111" s="767">
        <v>106</v>
      </c>
      <c r="B111" s="3338"/>
      <c r="C111" s="3340"/>
      <c r="D111" s="3271"/>
      <c r="E111" s="769"/>
      <c r="F111" s="769"/>
      <c r="G111" s="770"/>
      <c r="H111" s="770"/>
      <c r="I111" s="770"/>
      <c r="J111" s="770"/>
      <c r="K111" s="771"/>
      <c r="L111" s="771"/>
      <c r="M111" s="771"/>
      <c r="N111" s="771"/>
      <c r="O111" s="772"/>
      <c r="P111" s="773"/>
      <c r="Q111" s="771"/>
      <c r="R111" s="772"/>
      <c r="S111" s="779"/>
      <c r="T111" s="780"/>
      <c r="U111" s="774"/>
      <c r="V111" s="771"/>
      <c r="W111" s="775"/>
    </row>
    <row r="112" spans="1:23" ht="16.5" customHeight="1">
      <c r="A112" s="767">
        <v>107</v>
      </c>
      <c r="B112" s="3338"/>
      <c r="C112" s="3340"/>
      <c r="D112" s="3271"/>
      <c r="E112" s="769"/>
      <c r="F112" s="769"/>
      <c r="G112" s="770"/>
      <c r="H112" s="770"/>
      <c r="I112" s="770"/>
      <c r="J112" s="770"/>
      <c r="K112" s="771"/>
      <c r="L112" s="771"/>
      <c r="M112" s="771"/>
      <c r="N112" s="771"/>
      <c r="O112" s="772"/>
      <c r="P112" s="773"/>
      <c r="Q112" s="771"/>
      <c r="R112" s="772"/>
      <c r="S112" s="779"/>
      <c r="T112" s="780"/>
      <c r="U112" s="774"/>
      <c r="V112" s="771"/>
      <c r="W112" s="775"/>
    </row>
    <row r="113" spans="1:23" ht="16.5" customHeight="1">
      <c r="A113" s="767">
        <v>108</v>
      </c>
      <c r="B113" s="3338"/>
      <c r="C113" s="3340"/>
      <c r="D113" s="3271"/>
      <c r="E113" s="769"/>
      <c r="F113" s="769"/>
      <c r="G113" s="770"/>
      <c r="H113" s="770"/>
      <c r="I113" s="770"/>
      <c r="J113" s="770"/>
      <c r="K113" s="771"/>
      <c r="L113" s="771"/>
      <c r="M113" s="771"/>
      <c r="N113" s="771"/>
      <c r="O113" s="772"/>
      <c r="P113" s="773"/>
      <c r="Q113" s="771"/>
      <c r="R113" s="772"/>
      <c r="S113" s="779"/>
      <c r="T113" s="780"/>
      <c r="U113" s="774"/>
      <c r="V113" s="771"/>
      <c r="W113" s="775"/>
    </row>
    <row r="114" spans="1:23" ht="16.5" customHeight="1">
      <c r="A114" s="767">
        <v>109</v>
      </c>
      <c r="B114" s="3338"/>
      <c r="C114" s="3340"/>
      <c r="D114" s="3271"/>
      <c r="E114" s="769"/>
      <c r="F114" s="769"/>
      <c r="G114" s="770"/>
      <c r="H114" s="770"/>
      <c r="I114" s="770"/>
      <c r="J114" s="770"/>
      <c r="K114" s="771"/>
      <c r="L114" s="771"/>
      <c r="M114" s="771"/>
      <c r="N114" s="771"/>
      <c r="O114" s="772"/>
      <c r="P114" s="773"/>
      <c r="Q114" s="771"/>
      <c r="R114" s="772"/>
      <c r="S114" s="779"/>
      <c r="T114" s="780"/>
      <c r="U114" s="774"/>
      <c r="V114" s="771"/>
      <c r="W114" s="775"/>
    </row>
    <row r="115" spans="1:23" ht="16.5" customHeight="1" thickBot="1">
      <c r="A115" s="767">
        <v>110</v>
      </c>
      <c r="B115" s="3338"/>
      <c r="C115" s="3340"/>
      <c r="D115" s="808" t="s">
        <v>3246</v>
      </c>
      <c r="E115" s="779"/>
      <c r="F115" s="779"/>
      <c r="G115" s="779"/>
      <c r="H115" s="779"/>
      <c r="I115" s="779"/>
      <c r="J115" s="779"/>
      <c r="K115" s="779"/>
      <c r="L115" s="779"/>
      <c r="M115" s="779"/>
      <c r="N115" s="771">
        <f>SUM(N109:N114)</f>
        <v>0</v>
      </c>
      <c r="O115" s="771">
        <f>SUM(O109:O114)</f>
        <v>0</v>
      </c>
      <c r="P115" s="771">
        <f>SUM(P109:P114)</f>
        <v>0</v>
      </c>
      <c r="Q115" s="779"/>
      <c r="R115" s="771">
        <f>SUM(R109:R114)</f>
        <v>0</v>
      </c>
      <c r="S115" s="779"/>
      <c r="T115" s="780"/>
      <c r="U115" s="809"/>
      <c r="V115" s="786"/>
      <c r="W115" s="775"/>
    </row>
    <row r="116" spans="1:23" ht="16.5" customHeight="1">
      <c r="A116" s="767">
        <v>111</v>
      </c>
      <c r="B116" s="3338"/>
      <c r="C116" s="3340"/>
      <c r="D116" s="3276" t="s">
        <v>3260</v>
      </c>
      <c r="E116" s="769"/>
      <c r="F116" s="769"/>
      <c r="G116" s="770"/>
      <c r="H116" s="770"/>
      <c r="I116" s="770"/>
      <c r="J116" s="770"/>
      <c r="K116" s="771"/>
      <c r="L116" s="771"/>
      <c r="M116" s="771"/>
      <c r="N116" s="771"/>
      <c r="O116" s="772"/>
      <c r="P116" s="773"/>
      <c r="Q116" s="771"/>
      <c r="R116" s="772"/>
      <c r="S116" s="779"/>
      <c r="T116" s="780"/>
      <c r="U116" s="774"/>
      <c r="V116" s="771"/>
      <c r="W116" s="775"/>
    </row>
    <row r="117" spans="1:23" ht="16.5" customHeight="1">
      <c r="A117" s="767">
        <v>112</v>
      </c>
      <c r="B117" s="3338"/>
      <c r="C117" s="3340"/>
      <c r="D117" s="3271"/>
      <c r="E117" s="769"/>
      <c r="F117" s="769"/>
      <c r="G117" s="770"/>
      <c r="H117" s="770"/>
      <c r="I117" s="770"/>
      <c r="J117" s="770"/>
      <c r="K117" s="771"/>
      <c r="L117" s="771"/>
      <c r="M117" s="771"/>
      <c r="N117" s="771"/>
      <c r="O117" s="772"/>
      <c r="P117" s="773"/>
      <c r="Q117" s="771"/>
      <c r="R117" s="772"/>
      <c r="S117" s="779"/>
      <c r="T117" s="780"/>
      <c r="U117" s="774"/>
      <c r="V117" s="771"/>
      <c r="W117" s="775"/>
    </row>
    <row r="118" spans="1:23" ht="16.5" customHeight="1">
      <c r="A118" s="767">
        <v>113</v>
      </c>
      <c r="B118" s="3338"/>
      <c r="C118" s="3340"/>
      <c r="D118" s="3271"/>
      <c r="E118" s="769"/>
      <c r="F118" s="769"/>
      <c r="G118" s="770"/>
      <c r="H118" s="770"/>
      <c r="I118" s="770"/>
      <c r="J118" s="770"/>
      <c r="K118" s="771"/>
      <c r="L118" s="771"/>
      <c r="M118" s="771"/>
      <c r="N118" s="771"/>
      <c r="O118" s="772"/>
      <c r="P118" s="773"/>
      <c r="Q118" s="771"/>
      <c r="R118" s="772"/>
      <c r="S118" s="779"/>
      <c r="T118" s="780"/>
      <c r="U118" s="774"/>
      <c r="V118" s="771"/>
      <c r="W118" s="775"/>
    </row>
    <row r="119" spans="1:23" ht="16.5" customHeight="1">
      <c r="A119" s="767">
        <v>114</v>
      </c>
      <c r="B119" s="3338"/>
      <c r="C119" s="3340"/>
      <c r="D119" s="3271"/>
      <c r="E119" s="769"/>
      <c r="F119" s="769"/>
      <c r="G119" s="770"/>
      <c r="H119" s="770"/>
      <c r="I119" s="770"/>
      <c r="J119" s="770"/>
      <c r="K119" s="771"/>
      <c r="L119" s="771"/>
      <c r="M119" s="771"/>
      <c r="N119" s="771"/>
      <c r="O119" s="772"/>
      <c r="P119" s="773"/>
      <c r="Q119" s="771"/>
      <c r="R119" s="772"/>
      <c r="S119" s="779"/>
      <c r="T119" s="780"/>
      <c r="U119" s="774"/>
      <c r="V119" s="771"/>
      <c r="W119" s="775"/>
    </row>
    <row r="120" spans="1:23" ht="16.5">
      <c r="A120" s="767">
        <v>115</v>
      </c>
      <c r="B120" s="3338"/>
      <c r="C120" s="3340"/>
      <c r="D120" s="3271"/>
      <c r="E120" s="769"/>
      <c r="F120" s="769"/>
      <c r="G120" s="770"/>
      <c r="H120" s="770"/>
      <c r="I120" s="770"/>
      <c r="J120" s="770"/>
      <c r="K120" s="771"/>
      <c r="L120" s="771"/>
      <c r="M120" s="771"/>
      <c r="N120" s="771"/>
      <c r="O120" s="772"/>
      <c r="P120" s="773"/>
      <c r="Q120" s="771"/>
      <c r="R120" s="772"/>
      <c r="S120" s="779"/>
      <c r="T120" s="780"/>
      <c r="U120" s="774"/>
      <c r="V120" s="771"/>
      <c r="W120" s="775"/>
    </row>
    <row r="121" spans="1:23" ht="16.5">
      <c r="A121" s="767">
        <v>116</v>
      </c>
      <c r="B121" s="3338"/>
      <c r="C121" s="3340"/>
      <c r="D121" s="3271"/>
      <c r="E121" s="769"/>
      <c r="F121" s="769"/>
      <c r="G121" s="770"/>
      <c r="H121" s="770"/>
      <c r="I121" s="770"/>
      <c r="J121" s="770"/>
      <c r="K121" s="771"/>
      <c r="L121" s="771"/>
      <c r="M121" s="771"/>
      <c r="N121" s="771"/>
      <c r="O121" s="772"/>
      <c r="P121" s="773"/>
      <c r="Q121" s="771"/>
      <c r="R121" s="772"/>
      <c r="S121" s="779"/>
      <c r="T121" s="780"/>
      <c r="U121" s="774"/>
      <c r="V121" s="771"/>
      <c r="W121" s="775"/>
    </row>
    <row r="122" spans="1:23" ht="17.25" thickBot="1">
      <c r="A122" s="767">
        <v>117</v>
      </c>
      <c r="B122" s="3338"/>
      <c r="C122" s="3341"/>
      <c r="D122" s="810" t="s">
        <v>3246</v>
      </c>
      <c r="E122" s="786"/>
      <c r="F122" s="786"/>
      <c r="G122" s="786"/>
      <c r="H122" s="786"/>
      <c r="I122" s="786"/>
      <c r="J122" s="786"/>
      <c r="K122" s="786"/>
      <c r="L122" s="786"/>
      <c r="M122" s="786"/>
      <c r="N122" s="785">
        <f>SUM(N116:N121)</f>
        <v>0</v>
      </c>
      <c r="O122" s="785">
        <f>SUM(O116:O121)</f>
        <v>0</v>
      </c>
      <c r="P122" s="785">
        <f>SUM(P116:P121)</f>
        <v>0</v>
      </c>
      <c r="Q122" s="786"/>
      <c r="R122" s="785">
        <f>SUM(R116:R121)</f>
        <v>0</v>
      </c>
      <c r="S122" s="786"/>
      <c r="T122" s="811"/>
      <c r="U122" s="809"/>
      <c r="V122" s="786"/>
      <c r="W122" s="788"/>
    </row>
    <row r="123" spans="1:23" ht="16.5" customHeight="1">
      <c r="A123" s="767">
        <v>118</v>
      </c>
      <c r="B123" s="3338"/>
      <c r="C123" s="3326" t="s">
        <v>3251</v>
      </c>
      <c r="D123" s="3328" t="s">
        <v>3261</v>
      </c>
      <c r="E123" s="760"/>
      <c r="F123" s="760"/>
      <c r="G123" s="761"/>
      <c r="H123" s="761"/>
      <c r="I123" s="761"/>
      <c r="J123" s="761"/>
      <c r="K123" s="762"/>
      <c r="L123" s="762"/>
      <c r="M123" s="762"/>
      <c r="N123" s="762"/>
      <c r="O123" s="763"/>
      <c r="P123" s="764"/>
      <c r="Q123" s="762"/>
      <c r="R123" s="763"/>
      <c r="S123" s="812"/>
      <c r="T123" s="807"/>
      <c r="U123" s="765"/>
      <c r="V123" s="762"/>
      <c r="W123" s="766"/>
    </row>
    <row r="124" spans="1:23" ht="16.5">
      <c r="A124" s="767">
        <v>119</v>
      </c>
      <c r="B124" s="3338"/>
      <c r="C124" s="3267"/>
      <c r="D124" s="3329"/>
      <c r="E124" s="769"/>
      <c r="F124" s="769"/>
      <c r="G124" s="770"/>
      <c r="H124" s="770"/>
      <c r="I124" s="770"/>
      <c r="J124" s="770"/>
      <c r="K124" s="771"/>
      <c r="L124" s="771"/>
      <c r="M124" s="771"/>
      <c r="N124" s="771"/>
      <c r="O124" s="772"/>
      <c r="P124" s="773"/>
      <c r="Q124" s="773"/>
      <c r="R124" s="772"/>
      <c r="S124" s="779"/>
      <c r="T124" s="813"/>
      <c r="U124" s="774"/>
      <c r="V124" s="771"/>
      <c r="W124" s="775"/>
    </row>
    <row r="125" spans="1:23" ht="16.5">
      <c r="A125" s="767">
        <v>120</v>
      </c>
      <c r="B125" s="3338"/>
      <c r="C125" s="3267"/>
      <c r="D125" s="3329"/>
      <c r="E125" s="769"/>
      <c r="F125" s="769"/>
      <c r="G125" s="770"/>
      <c r="H125" s="770"/>
      <c r="I125" s="770"/>
      <c r="J125" s="770"/>
      <c r="K125" s="771"/>
      <c r="L125" s="771"/>
      <c r="M125" s="771"/>
      <c r="N125" s="771"/>
      <c r="O125" s="772"/>
      <c r="P125" s="773"/>
      <c r="Q125" s="773"/>
      <c r="R125" s="772"/>
      <c r="S125" s="779"/>
      <c r="T125" s="813"/>
      <c r="U125" s="774"/>
      <c r="V125" s="771"/>
      <c r="W125" s="775"/>
    </row>
    <row r="126" spans="1:23" ht="16.5">
      <c r="A126" s="767">
        <v>121</v>
      </c>
      <c r="B126" s="3338"/>
      <c r="C126" s="3267"/>
      <c r="D126" s="3329"/>
      <c r="E126" s="769"/>
      <c r="F126" s="769"/>
      <c r="G126" s="770"/>
      <c r="H126" s="770"/>
      <c r="I126" s="770"/>
      <c r="J126" s="770"/>
      <c r="K126" s="771"/>
      <c r="L126" s="771"/>
      <c r="M126" s="771"/>
      <c r="N126" s="771"/>
      <c r="O126" s="772"/>
      <c r="P126" s="773"/>
      <c r="Q126" s="773"/>
      <c r="R126" s="772"/>
      <c r="S126" s="779"/>
      <c r="T126" s="813"/>
      <c r="U126" s="774"/>
      <c r="V126" s="771"/>
      <c r="W126" s="775"/>
    </row>
    <row r="127" spans="1:23" ht="16.5">
      <c r="A127" s="767">
        <v>122</v>
      </c>
      <c r="B127" s="3338"/>
      <c r="C127" s="3267"/>
      <c r="D127" s="3329"/>
      <c r="E127" s="769"/>
      <c r="F127" s="769"/>
      <c r="G127" s="770"/>
      <c r="H127" s="770"/>
      <c r="I127" s="770"/>
      <c r="J127" s="770"/>
      <c r="K127" s="771"/>
      <c r="L127" s="771"/>
      <c r="M127" s="771"/>
      <c r="N127" s="771"/>
      <c r="O127" s="772"/>
      <c r="P127" s="773"/>
      <c r="Q127" s="773"/>
      <c r="R127" s="772"/>
      <c r="S127" s="779"/>
      <c r="T127" s="813"/>
      <c r="U127" s="774"/>
      <c r="V127" s="771"/>
      <c r="W127" s="775"/>
    </row>
    <row r="128" spans="1:23" ht="16.5">
      <c r="A128" s="767">
        <v>123</v>
      </c>
      <c r="B128" s="3338"/>
      <c r="C128" s="3267"/>
      <c r="D128" s="3330"/>
      <c r="E128" s="769"/>
      <c r="F128" s="769"/>
      <c r="G128" s="770"/>
      <c r="H128" s="770"/>
      <c r="I128" s="770"/>
      <c r="J128" s="770"/>
      <c r="K128" s="771"/>
      <c r="L128" s="771"/>
      <c r="M128" s="771"/>
      <c r="N128" s="771"/>
      <c r="O128" s="772"/>
      <c r="P128" s="773"/>
      <c r="Q128" s="773"/>
      <c r="R128" s="772"/>
      <c r="S128" s="779"/>
      <c r="T128" s="813"/>
      <c r="U128" s="774"/>
      <c r="V128" s="771"/>
      <c r="W128" s="775"/>
    </row>
    <row r="129" spans="1:23" ht="17.25" thickBot="1">
      <c r="A129" s="767">
        <v>124</v>
      </c>
      <c r="B129" s="3338"/>
      <c r="C129" s="3267"/>
      <c r="D129" s="814" t="s">
        <v>3262</v>
      </c>
      <c r="E129" s="779"/>
      <c r="F129" s="779"/>
      <c r="G129" s="779"/>
      <c r="H129" s="779"/>
      <c r="I129" s="779"/>
      <c r="J129" s="779"/>
      <c r="K129" s="779"/>
      <c r="L129" s="779"/>
      <c r="M129" s="779"/>
      <c r="N129" s="771">
        <f>SUM(N123:N128)</f>
        <v>0</v>
      </c>
      <c r="O129" s="771">
        <f>SUM(O123:O128)</f>
        <v>0</v>
      </c>
      <c r="P129" s="771">
        <f>SUM(P123:P128)</f>
        <v>0</v>
      </c>
      <c r="Q129" s="779"/>
      <c r="R129" s="771">
        <f>SUM(R123:R128)</f>
        <v>0</v>
      </c>
      <c r="S129" s="779"/>
      <c r="T129" s="813"/>
      <c r="U129" s="809"/>
      <c r="V129" s="786"/>
      <c r="W129" s="775"/>
    </row>
    <row r="130" spans="1:23" ht="17.649999999999999" customHeight="1">
      <c r="A130" s="767">
        <v>125</v>
      </c>
      <c r="B130" s="3338"/>
      <c r="C130" s="3267"/>
      <c r="D130" s="3322" t="s">
        <v>3259</v>
      </c>
      <c r="E130" s="769"/>
      <c r="F130" s="769"/>
      <c r="G130" s="770"/>
      <c r="H130" s="770"/>
      <c r="I130" s="770"/>
      <c r="J130" s="770"/>
      <c r="K130" s="771"/>
      <c r="L130" s="771"/>
      <c r="M130" s="771"/>
      <c r="N130" s="771"/>
      <c r="O130" s="772"/>
      <c r="P130" s="773"/>
      <c r="Q130" s="773"/>
      <c r="R130" s="772"/>
      <c r="S130" s="779"/>
      <c r="T130" s="813"/>
      <c r="U130" s="774"/>
      <c r="V130" s="771"/>
      <c r="W130" s="775"/>
    </row>
    <row r="131" spans="1:23" ht="16.5">
      <c r="A131" s="767">
        <v>126</v>
      </c>
      <c r="B131" s="3338"/>
      <c r="C131" s="3267"/>
      <c r="D131" s="3327"/>
      <c r="E131" s="769"/>
      <c r="F131" s="769"/>
      <c r="G131" s="770"/>
      <c r="H131" s="770"/>
      <c r="I131" s="770"/>
      <c r="J131" s="770"/>
      <c r="K131" s="771"/>
      <c r="L131" s="771"/>
      <c r="M131" s="771"/>
      <c r="N131" s="771"/>
      <c r="O131" s="772"/>
      <c r="P131" s="773"/>
      <c r="Q131" s="773"/>
      <c r="R131" s="772"/>
      <c r="S131" s="779"/>
      <c r="T131" s="813"/>
      <c r="U131" s="774"/>
      <c r="V131" s="771"/>
      <c r="W131" s="775"/>
    </row>
    <row r="132" spans="1:23" ht="16.5">
      <c r="A132" s="767">
        <v>127</v>
      </c>
      <c r="B132" s="3338"/>
      <c r="C132" s="3267"/>
      <c r="D132" s="3327"/>
      <c r="E132" s="769"/>
      <c r="F132" s="769"/>
      <c r="G132" s="770"/>
      <c r="H132" s="770"/>
      <c r="I132" s="770"/>
      <c r="J132" s="770"/>
      <c r="K132" s="771"/>
      <c r="L132" s="771"/>
      <c r="M132" s="771"/>
      <c r="N132" s="771"/>
      <c r="O132" s="772"/>
      <c r="P132" s="773"/>
      <c r="Q132" s="773"/>
      <c r="R132" s="772"/>
      <c r="S132" s="779"/>
      <c r="T132" s="813"/>
      <c r="U132" s="774"/>
      <c r="V132" s="771"/>
      <c r="W132" s="775"/>
    </row>
    <row r="133" spans="1:23" ht="16.5">
      <c r="A133" s="767">
        <v>128</v>
      </c>
      <c r="B133" s="3338"/>
      <c r="C133" s="3267"/>
      <c r="D133" s="3327"/>
      <c r="E133" s="769"/>
      <c r="F133" s="769"/>
      <c r="G133" s="770"/>
      <c r="H133" s="770"/>
      <c r="I133" s="770"/>
      <c r="J133" s="770"/>
      <c r="K133" s="771"/>
      <c r="L133" s="771"/>
      <c r="M133" s="771"/>
      <c r="N133" s="771"/>
      <c r="O133" s="772"/>
      <c r="P133" s="773"/>
      <c r="Q133" s="773"/>
      <c r="R133" s="772"/>
      <c r="S133" s="779"/>
      <c r="T133" s="813"/>
      <c r="U133" s="774"/>
      <c r="V133" s="771"/>
      <c r="W133" s="775"/>
    </row>
    <row r="134" spans="1:23" ht="16.5">
      <c r="A134" s="767">
        <v>129</v>
      </c>
      <c r="B134" s="3338"/>
      <c r="C134" s="3267"/>
      <c r="D134" s="3327"/>
      <c r="E134" s="769"/>
      <c r="F134" s="769"/>
      <c r="G134" s="770"/>
      <c r="H134" s="770"/>
      <c r="I134" s="770"/>
      <c r="J134" s="770"/>
      <c r="K134" s="771"/>
      <c r="L134" s="771"/>
      <c r="M134" s="771"/>
      <c r="N134" s="771"/>
      <c r="O134" s="772"/>
      <c r="P134" s="773"/>
      <c r="Q134" s="773"/>
      <c r="R134" s="772"/>
      <c r="S134" s="779"/>
      <c r="T134" s="813"/>
      <c r="U134" s="774"/>
      <c r="V134" s="771"/>
      <c r="W134" s="775"/>
    </row>
    <row r="135" spans="1:23" ht="16.5">
      <c r="A135" s="767">
        <v>130</v>
      </c>
      <c r="B135" s="3338"/>
      <c r="C135" s="3267"/>
      <c r="D135" s="3327"/>
      <c r="E135" s="769"/>
      <c r="F135" s="769"/>
      <c r="G135" s="770"/>
      <c r="H135" s="770"/>
      <c r="I135" s="770"/>
      <c r="J135" s="770"/>
      <c r="K135" s="771"/>
      <c r="L135" s="771"/>
      <c r="M135" s="771"/>
      <c r="N135" s="771"/>
      <c r="O135" s="772"/>
      <c r="P135" s="773"/>
      <c r="Q135" s="773"/>
      <c r="R135" s="772"/>
      <c r="S135" s="779"/>
      <c r="T135" s="813"/>
      <c r="U135" s="774"/>
      <c r="V135" s="771"/>
      <c r="W135" s="775"/>
    </row>
    <row r="136" spans="1:23" ht="17.25" thickBot="1">
      <c r="A136" s="767">
        <v>131</v>
      </c>
      <c r="B136" s="3338"/>
      <c r="C136" s="3267"/>
      <c r="D136" s="768" t="s">
        <v>3246</v>
      </c>
      <c r="E136" s="779"/>
      <c r="F136" s="779"/>
      <c r="G136" s="779"/>
      <c r="H136" s="779"/>
      <c r="I136" s="779"/>
      <c r="J136" s="779"/>
      <c r="K136" s="779"/>
      <c r="L136" s="779"/>
      <c r="M136" s="779"/>
      <c r="N136" s="771">
        <f>SUM(N130:N135)</f>
        <v>0</v>
      </c>
      <c r="O136" s="771">
        <f>SUM(O130:O135)</f>
        <v>0</v>
      </c>
      <c r="P136" s="771">
        <f>SUM(P130:P135)</f>
        <v>0</v>
      </c>
      <c r="Q136" s="779"/>
      <c r="R136" s="771">
        <f>SUM(R130:R135)</f>
        <v>0</v>
      </c>
      <c r="S136" s="779"/>
      <c r="T136" s="813"/>
      <c r="U136" s="809"/>
      <c r="V136" s="786"/>
      <c r="W136" s="775"/>
    </row>
    <row r="137" spans="1:23" ht="16.5" customHeight="1">
      <c r="A137" s="767">
        <v>132</v>
      </c>
      <c r="B137" s="3338"/>
      <c r="C137" s="3267"/>
      <c r="D137" s="3322" t="s">
        <v>3260</v>
      </c>
      <c r="E137" s="769"/>
      <c r="F137" s="769"/>
      <c r="G137" s="770"/>
      <c r="H137" s="770"/>
      <c r="I137" s="770"/>
      <c r="J137" s="770"/>
      <c r="K137" s="771"/>
      <c r="L137" s="771"/>
      <c r="M137" s="771"/>
      <c r="N137" s="771"/>
      <c r="O137" s="772"/>
      <c r="P137" s="773"/>
      <c r="Q137" s="773"/>
      <c r="R137" s="772"/>
      <c r="S137" s="779"/>
      <c r="T137" s="813"/>
      <c r="U137" s="774"/>
      <c r="V137" s="771"/>
      <c r="W137" s="775"/>
    </row>
    <row r="138" spans="1:23" ht="15.75" customHeight="1">
      <c r="A138" s="767">
        <v>133</v>
      </c>
      <c r="B138" s="3338"/>
      <c r="C138" s="3267"/>
      <c r="D138" s="3327"/>
      <c r="E138" s="769"/>
      <c r="F138" s="769"/>
      <c r="G138" s="770"/>
      <c r="H138" s="770"/>
      <c r="I138" s="770"/>
      <c r="J138" s="770"/>
      <c r="K138" s="771"/>
      <c r="L138" s="771"/>
      <c r="M138" s="771"/>
      <c r="N138" s="771"/>
      <c r="O138" s="772"/>
      <c r="P138" s="773"/>
      <c r="Q138" s="771"/>
      <c r="R138" s="772"/>
      <c r="S138" s="779"/>
      <c r="T138" s="780"/>
      <c r="U138" s="774"/>
      <c r="V138" s="771"/>
      <c r="W138" s="775"/>
    </row>
    <row r="139" spans="1:23" ht="15.75" customHeight="1">
      <c r="A139" s="767">
        <v>134</v>
      </c>
      <c r="B139" s="3338"/>
      <c r="C139" s="3267"/>
      <c r="D139" s="3327"/>
      <c r="E139" s="769"/>
      <c r="F139" s="769"/>
      <c r="G139" s="770"/>
      <c r="H139" s="770"/>
      <c r="I139" s="770"/>
      <c r="J139" s="770"/>
      <c r="K139" s="771"/>
      <c r="L139" s="771"/>
      <c r="M139" s="771"/>
      <c r="N139" s="771"/>
      <c r="O139" s="772"/>
      <c r="P139" s="773"/>
      <c r="Q139" s="771"/>
      <c r="R139" s="772"/>
      <c r="S139" s="779"/>
      <c r="T139" s="780"/>
      <c r="U139" s="774"/>
      <c r="V139" s="771"/>
      <c r="W139" s="775"/>
    </row>
    <row r="140" spans="1:23" ht="16.5" customHeight="1">
      <c r="A140" s="767">
        <v>135</v>
      </c>
      <c r="B140" s="3338"/>
      <c r="C140" s="3267"/>
      <c r="D140" s="3327"/>
      <c r="E140" s="769"/>
      <c r="F140" s="769"/>
      <c r="G140" s="770"/>
      <c r="H140" s="770"/>
      <c r="I140" s="770"/>
      <c r="J140" s="770"/>
      <c r="K140" s="771"/>
      <c r="L140" s="771"/>
      <c r="M140" s="771"/>
      <c r="N140" s="771"/>
      <c r="O140" s="772"/>
      <c r="P140" s="773"/>
      <c r="Q140" s="771"/>
      <c r="R140" s="772"/>
      <c r="S140" s="779"/>
      <c r="T140" s="780"/>
      <c r="U140" s="774"/>
      <c r="V140" s="771"/>
      <c r="W140" s="775"/>
    </row>
    <row r="141" spans="1:23" ht="16.5">
      <c r="A141" s="767">
        <v>136</v>
      </c>
      <c r="B141" s="3338"/>
      <c r="C141" s="3267"/>
      <c r="D141" s="3327"/>
      <c r="E141" s="769"/>
      <c r="F141" s="769"/>
      <c r="G141" s="770"/>
      <c r="H141" s="770"/>
      <c r="I141" s="770"/>
      <c r="J141" s="770"/>
      <c r="K141" s="771"/>
      <c r="L141" s="771"/>
      <c r="M141" s="771"/>
      <c r="N141" s="771"/>
      <c r="O141" s="772"/>
      <c r="P141" s="773"/>
      <c r="Q141" s="771"/>
      <c r="R141" s="772"/>
      <c r="S141" s="779"/>
      <c r="T141" s="780"/>
      <c r="U141" s="774"/>
      <c r="V141" s="771"/>
      <c r="W141" s="775"/>
    </row>
    <row r="142" spans="1:23" ht="16.5">
      <c r="A142" s="767">
        <v>137</v>
      </c>
      <c r="B142" s="3338"/>
      <c r="C142" s="3267"/>
      <c r="D142" s="3327"/>
      <c r="E142" s="769"/>
      <c r="F142" s="769"/>
      <c r="G142" s="770"/>
      <c r="H142" s="770"/>
      <c r="I142" s="770"/>
      <c r="J142" s="770"/>
      <c r="K142" s="771"/>
      <c r="L142" s="771"/>
      <c r="M142" s="771"/>
      <c r="N142" s="771"/>
      <c r="O142" s="772"/>
      <c r="P142" s="773"/>
      <c r="Q142" s="771"/>
      <c r="R142" s="772"/>
      <c r="S142" s="779"/>
      <c r="T142" s="780"/>
      <c r="U142" s="774"/>
      <c r="V142" s="771"/>
      <c r="W142" s="775"/>
    </row>
    <row r="143" spans="1:23" ht="17.25" thickBot="1">
      <c r="A143" s="767">
        <v>138</v>
      </c>
      <c r="B143" s="3338"/>
      <c r="C143" s="3268"/>
      <c r="D143" s="810" t="s">
        <v>3246</v>
      </c>
      <c r="E143" s="786"/>
      <c r="F143" s="786"/>
      <c r="G143" s="786"/>
      <c r="H143" s="786"/>
      <c r="I143" s="786"/>
      <c r="J143" s="786"/>
      <c r="K143" s="786"/>
      <c r="L143" s="786"/>
      <c r="M143" s="786"/>
      <c r="N143" s="785">
        <f>SUM(N137:N142)</f>
        <v>0</v>
      </c>
      <c r="O143" s="785">
        <f>SUM(O137:O142)</f>
        <v>0</v>
      </c>
      <c r="P143" s="785">
        <f>SUM(P137:P142)</f>
        <v>0</v>
      </c>
      <c r="Q143" s="786"/>
      <c r="R143" s="785">
        <f>SUM(R137:R142)</f>
        <v>0</v>
      </c>
      <c r="S143" s="786"/>
      <c r="T143" s="811"/>
      <c r="U143" s="809"/>
      <c r="V143" s="786"/>
      <c r="W143" s="788"/>
    </row>
    <row r="144" spans="1:23" ht="16.5" customHeight="1">
      <c r="A144" s="767">
        <v>139</v>
      </c>
      <c r="B144" s="3338"/>
      <c r="C144" s="3339" t="s">
        <v>3254</v>
      </c>
      <c r="D144" s="3256" t="s">
        <v>3263</v>
      </c>
      <c r="E144" s="760"/>
      <c r="F144" s="760"/>
      <c r="G144" s="761"/>
      <c r="H144" s="761"/>
      <c r="I144" s="761"/>
      <c r="J144" s="761"/>
      <c r="K144" s="762"/>
      <c r="L144" s="762"/>
      <c r="M144" s="762"/>
      <c r="N144" s="762"/>
      <c r="O144" s="763"/>
      <c r="P144" s="764"/>
      <c r="Q144" s="762"/>
      <c r="R144" s="763"/>
      <c r="S144" s="806"/>
      <c r="T144" s="807"/>
      <c r="U144" s="765"/>
      <c r="V144" s="762"/>
      <c r="W144" s="766"/>
    </row>
    <row r="145" spans="1:23" ht="16.5">
      <c r="A145" s="767">
        <v>140</v>
      </c>
      <c r="B145" s="3338"/>
      <c r="C145" s="3342"/>
      <c r="D145" s="3257"/>
      <c r="E145" s="769"/>
      <c r="F145" s="769"/>
      <c r="G145" s="770"/>
      <c r="H145" s="770"/>
      <c r="I145" s="770"/>
      <c r="J145" s="770"/>
      <c r="K145" s="771"/>
      <c r="L145" s="771"/>
      <c r="M145" s="771"/>
      <c r="N145" s="771"/>
      <c r="O145" s="772"/>
      <c r="P145" s="773"/>
      <c r="Q145" s="771"/>
      <c r="R145" s="772"/>
      <c r="S145" s="813"/>
      <c r="T145" s="780"/>
      <c r="U145" s="774"/>
      <c r="V145" s="771"/>
      <c r="W145" s="775"/>
    </row>
    <row r="146" spans="1:23" ht="16.5">
      <c r="A146" s="767">
        <v>141</v>
      </c>
      <c r="B146" s="3338"/>
      <c r="C146" s="3342"/>
      <c r="D146" s="3257"/>
      <c r="E146" s="769"/>
      <c r="F146" s="769"/>
      <c r="G146" s="770"/>
      <c r="H146" s="770"/>
      <c r="I146" s="770"/>
      <c r="J146" s="770"/>
      <c r="K146" s="771"/>
      <c r="L146" s="771"/>
      <c r="M146" s="771"/>
      <c r="N146" s="771"/>
      <c r="O146" s="772"/>
      <c r="P146" s="773"/>
      <c r="Q146" s="771"/>
      <c r="R146" s="772"/>
      <c r="S146" s="813"/>
      <c r="T146" s="780"/>
      <c r="U146" s="774"/>
      <c r="V146" s="771"/>
      <c r="W146" s="775"/>
    </row>
    <row r="147" spans="1:23" ht="16.5">
      <c r="A147" s="767">
        <v>142</v>
      </c>
      <c r="B147" s="3338"/>
      <c r="C147" s="3342"/>
      <c r="D147" s="3257"/>
      <c r="E147" s="769"/>
      <c r="F147" s="769"/>
      <c r="G147" s="770"/>
      <c r="H147" s="770"/>
      <c r="I147" s="770"/>
      <c r="J147" s="770"/>
      <c r="K147" s="771"/>
      <c r="L147" s="771"/>
      <c r="M147" s="771"/>
      <c r="N147" s="771"/>
      <c r="O147" s="772"/>
      <c r="P147" s="773"/>
      <c r="Q147" s="771"/>
      <c r="R147" s="772"/>
      <c r="S147" s="813"/>
      <c r="T147" s="780"/>
      <c r="U147" s="774"/>
      <c r="V147" s="771"/>
      <c r="W147" s="775"/>
    </row>
    <row r="148" spans="1:23" ht="16.5">
      <c r="A148" s="767">
        <v>143</v>
      </c>
      <c r="B148" s="3338"/>
      <c r="C148" s="3342"/>
      <c r="D148" s="3257"/>
      <c r="E148" s="769"/>
      <c r="F148" s="769"/>
      <c r="G148" s="770"/>
      <c r="H148" s="770"/>
      <c r="I148" s="770"/>
      <c r="J148" s="770"/>
      <c r="K148" s="771"/>
      <c r="L148" s="771"/>
      <c r="M148" s="771"/>
      <c r="N148" s="771"/>
      <c r="O148" s="772"/>
      <c r="P148" s="773"/>
      <c r="Q148" s="771"/>
      <c r="R148" s="772"/>
      <c r="S148" s="813"/>
      <c r="T148" s="780"/>
      <c r="U148" s="774"/>
      <c r="V148" s="771"/>
      <c r="W148" s="775"/>
    </row>
    <row r="149" spans="1:23" ht="16.5">
      <c r="A149" s="767">
        <v>144</v>
      </c>
      <c r="B149" s="3338"/>
      <c r="C149" s="3342"/>
      <c r="D149" s="3257"/>
      <c r="E149" s="769"/>
      <c r="F149" s="769"/>
      <c r="G149" s="770"/>
      <c r="H149" s="770"/>
      <c r="I149" s="770"/>
      <c r="J149" s="770"/>
      <c r="K149" s="771"/>
      <c r="L149" s="771"/>
      <c r="M149" s="771"/>
      <c r="N149" s="771"/>
      <c r="O149" s="772"/>
      <c r="P149" s="773"/>
      <c r="Q149" s="771"/>
      <c r="R149" s="772"/>
      <c r="S149" s="813"/>
      <c r="T149" s="780"/>
      <c r="U149" s="774"/>
      <c r="V149" s="771"/>
      <c r="W149" s="775"/>
    </row>
    <row r="150" spans="1:23" ht="16.5">
      <c r="A150" s="767">
        <v>145</v>
      </c>
      <c r="B150" s="3338"/>
      <c r="C150" s="3342"/>
      <c r="D150" s="756" t="s">
        <v>3262</v>
      </c>
      <c r="E150" s="779"/>
      <c r="F150" s="779"/>
      <c r="G150" s="779"/>
      <c r="H150" s="779"/>
      <c r="I150" s="779"/>
      <c r="J150" s="779"/>
      <c r="K150" s="779"/>
      <c r="L150" s="779"/>
      <c r="M150" s="779"/>
      <c r="N150" s="771">
        <f>SUM(N144:N149)</f>
        <v>0</v>
      </c>
      <c r="O150" s="771">
        <f>SUM(O144:O149)</f>
        <v>0</v>
      </c>
      <c r="P150" s="771">
        <f>SUM(P144:P149)</f>
        <v>0</v>
      </c>
      <c r="Q150" s="779"/>
      <c r="R150" s="771">
        <f>SUM(R144:R149)</f>
        <v>0</v>
      </c>
      <c r="S150" s="813"/>
      <c r="T150" s="780"/>
      <c r="U150" s="781"/>
      <c r="V150" s="779"/>
      <c r="W150" s="775"/>
    </row>
    <row r="151" spans="1:23" ht="16.5" customHeight="1">
      <c r="A151" s="767">
        <v>146</v>
      </c>
      <c r="B151" s="3338"/>
      <c r="C151" s="3342"/>
      <c r="D151" s="3322" t="s">
        <v>3259</v>
      </c>
      <c r="E151" s="769"/>
      <c r="F151" s="769"/>
      <c r="G151" s="770"/>
      <c r="H151" s="770"/>
      <c r="I151" s="770"/>
      <c r="J151" s="770"/>
      <c r="K151" s="771"/>
      <c r="L151" s="771"/>
      <c r="M151" s="771"/>
      <c r="N151" s="771"/>
      <c r="O151" s="772"/>
      <c r="P151" s="773"/>
      <c r="Q151" s="771"/>
      <c r="R151" s="772"/>
      <c r="S151" s="813"/>
      <c r="T151" s="780"/>
      <c r="U151" s="815"/>
      <c r="V151" s="816"/>
      <c r="W151" s="775"/>
    </row>
    <row r="152" spans="1:23" ht="16.5">
      <c r="A152" s="767">
        <v>147</v>
      </c>
      <c r="B152" s="3338"/>
      <c r="C152" s="3342"/>
      <c r="D152" s="3327"/>
      <c r="E152" s="769"/>
      <c r="F152" s="769"/>
      <c r="G152" s="770"/>
      <c r="H152" s="770"/>
      <c r="I152" s="770"/>
      <c r="J152" s="770"/>
      <c r="K152" s="771"/>
      <c r="L152" s="771"/>
      <c r="M152" s="771"/>
      <c r="N152" s="771"/>
      <c r="O152" s="772"/>
      <c r="P152" s="773"/>
      <c r="Q152" s="771"/>
      <c r="R152" s="772"/>
      <c r="S152" s="813"/>
      <c r="T152" s="780"/>
      <c r="U152" s="774"/>
      <c r="V152" s="771"/>
      <c r="W152" s="775"/>
    </row>
    <row r="153" spans="1:23" ht="16.5">
      <c r="A153" s="767">
        <v>148</v>
      </c>
      <c r="B153" s="3338"/>
      <c r="C153" s="3342"/>
      <c r="D153" s="3327"/>
      <c r="E153" s="769"/>
      <c r="F153" s="769"/>
      <c r="G153" s="770"/>
      <c r="H153" s="770"/>
      <c r="I153" s="770"/>
      <c r="J153" s="770"/>
      <c r="K153" s="771"/>
      <c r="L153" s="771"/>
      <c r="M153" s="771"/>
      <c r="N153" s="771"/>
      <c r="O153" s="772"/>
      <c r="P153" s="773"/>
      <c r="Q153" s="771"/>
      <c r="R153" s="772"/>
      <c r="S153" s="813"/>
      <c r="T153" s="780"/>
      <c r="U153" s="774"/>
      <c r="V153" s="771"/>
      <c r="W153" s="775"/>
    </row>
    <row r="154" spans="1:23" ht="16.5">
      <c r="A154" s="767">
        <v>149</v>
      </c>
      <c r="B154" s="3338"/>
      <c r="C154" s="3342"/>
      <c r="D154" s="3327"/>
      <c r="E154" s="769"/>
      <c r="F154" s="769"/>
      <c r="G154" s="770"/>
      <c r="H154" s="770"/>
      <c r="I154" s="770"/>
      <c r="J154" s="770"/>
      <c r="K154" s="771"/>
      <c r="L154" s="771"/>
      <c r="M154" s="771"/>
      <c r="N154" s="771"/>
      <c r="O154" s="772"/>
      <c r="P154" s="773"/>
      <c r="Q154" s="771"/>
      <c r="R154" s="772"/>
      <c r="S154" s="813"/>
      <c r="T154" s="780"/>
      <c r="U154" s="774"/>
      <c r="V154" s="771"/>
      <c r="W154" s="775"/>
    </row>
    <row r="155" spans="1:23" ht="16.5">
      <c r="A155" s="767">
        <v>150</v>
      </c>
      <c r="B155" s="3338"/>
      <c r="C155" s="3342"/>
      <c r="D155" s="3327"/>
      <c r="E155" s="769"/>
      <c r="F155" s="769"/>
      <c r="G155" s="770"/>
      <c r="H155" s="770"/>
      <c r="I155" s="770"/>
      <c r="J155" s="770"/>
      <c r="K155" s="771"/>
      <c r="L155" s="771"/>
      <c r="M155" s="771"/>
      <c r="N155" s="771"/>
      <c r="O155" s="772"/>
      <c r="P155" s="773"/>
      <c r="Q155" s="771"/>
      <c r="R155" s="772"/>
      <c r="S155" s="813"/>
      <c r="T155" s="780"/>
      <c r="U155" s="774"/>
      <c r="V155" s="771"/>
      <c r="W155" s="775"/>
    </row>
    <row r="156" spans="1:23" ht="16.5">
      <c r="A156" s="767">
        <v>151</v>
      </c>
      <c r="B156" s="3338"/>
      <c r="C156" s="3342"/>
      <c r="D156" s="3327"/>
      <c r="E156" s="769"/>
      <c r="F156" s="769"/>
      <c r="G156" s="770"/>
      <c r="H156" s="770"/>
      <c r="I156" s="770"/>
      <c r="J156" s="770"/>
      <c r="K156" s="771"/>
      <c r="L156" s="771"/>
      <c r="M156" s="771"/>
      <c r="N156" s="771"/>
      <c r="O156" s="772"/>
      <c r="P156" s="773"/>
      <c r="Q156" s="771"/>
      <c r="R156" s="772"/>
      <c r="S156" s="813"/>
      <c r="T156" s="780"/>
      <c r="U156" s="774"/>
      <c r="V156" s="771"/>
      <c r="W156" s="775"/>
    </row>
    <row r="157" spans="1:23" ht="16.5">
      <c r="A157" s="767">
        <v>152</v>
      </c>
      <c r="B157" s="3338"/>
      <c r="C157" s="3342"/>
      <c r="D157" s="782" t="s">
        <v>3246</v>
      </c>
      <c r="E157" s="779"/>
      <c r="F157" s="779"/>
      <c r="G157" s="779"/>
      <c r="H157" s="779"/>
      <c r="I157" s="779"/>
      <c r="J157" s="779"/>
      <c r="K157" s="779"/>
      <c r="L157" s="779"/>
      <c r="M157" s="779"/>
      <c r="N157" s="771">
        <f>SUM(N151:N156)</f>
        <v>0</v>
      </c>
      <c r="O157" s="771">
        <f>SUM(O151:O156)</f>
        <v>0</v>
      </c>
      <c r="P157" s="771">
        <f>SUM(P151:P156)</f>
        <v>0</v>
      </c>
      <c r="Q157" s="779"/>
      <c r="R157" s="771">
        <f>SUM(R151:R156)</f>
        <v>0</v>
      </c>
      <c r="S157" s="813"/>
      <c r="T157" s="780"/>
      <c r="U157" s="781"/>
      <c r="V157" s="779"/>
      <c r="W157" s="775"/>
    </row>
    <row r="158" spans="1:23" ht="16.5" customHeight="1">
      <c r="A158" s="767">
        <v>153</v>
      </c>
      <c r="B158" s="3338"/>
      <c r="C158" s="3342"/>
      <c r="D158" s="3322" t="s">
        <v>3260</v>
      </c>
      <c r="E158" s="769"/>
      <c r="F158" s="769"/>
      <c r="G158" s="770"/>
      <c r="H158" s="770"/>
      <c r="I158" s="770"/>
      <c r="J158" s="770"/>
      <c r="K158" s="771"/>
      <c r="L158" s="771"/>
      <c r="M158" s="771"/>
      <c r="N158" s="771"/>
      <c r="O158" s="772"/>
      <c r="P158" s="773"/>
      <c r="Q158" s="771"/>
      <c r="R158" s="772"/>
      <c r="S158" s="813"/>
      <c r="T158" s="780"/>
      <c r="U158" s="815"/>
      <c r="V158" s="816"/>
      <c r="W158" s="775"/>
    </row>
    <row r="159" spans="1:23" ht="16.5">
      <c r="A159" s="767">
        <v>154</v>
      </c>
      <c r="B159" s="3338"/>
      <c r="C159" s="3342"/>
      <c r="D159" s="3327"/>
      <c r="E159" s="769"/>
      <c r="F159" s="769"/>
      <c r="G159" s="770"/>
      <c r="H159" s="770"/>
      <c r="I159" s="770"/>
      <c r="J159" s="770"/>
      <c r="K159" s="771"/>
      <c r="L159" s="771"/>
      <c r="M159" s="771"/>
      <c r="N159" s="771"/>
      <c r="O159" s="772"/>
      <c r="P159" s="773"/>
      <c r="Q159" s="771"/>
      <c r="R159" s="772"/>
      <c r="S159" s="813"/>
      <c r="T159" s="780"/>
      <c r="U159" s="774"/>
      <c r="V159" s="771"/>
      <c r="W159" s="775"/>
    </row>
    <row r="160" spans="1:23" ht="16.5">
      <c r="A160" s="767">
        <v>155</v>
      </c>
      <c r="B160" s="3338"/>
      <c r="C160" s="3342"/>
      <c r="D160" s="3327"/>
      <c r="E160" s="769"/>
      <c r="F160" s="769"/>
      <c r="G160" s="770"/>
      <c r="H160" s="770"/>
      <c r="I160" s="770"/>
      <c r="J160" s="770"/>
      <c r="K160" s="771"/>
      <c r="L160" s="771"/>
      <c r="M160" s="771"/>
      <c r="N160" s="771"/>
      <c r="O160" s="772"/>
      <c r="P160" s="773"/>
      <c r="Q160" s="771"/>
      <c r="R160" s="772"/>
      <c r="S160" s="813"/>
      <c r="T160" s="780"/>
      <c r="U160" s="774"/>
      <c r="V160" s="771"/>
      <c r="W160" s="775"/>
    </row>
    <row r="161" spans="1:23" ht="16.5">
      <c r="A161" s="767">
        <v>156</v>
      </c>
      <c r="B161" s="3338"/>
      <c r="C161" s="3342"/>
      <c r="D161" s="3327"/>
      <c r="E161" s="769"/>
      <c r="F161" s="769"/>
      <c r="G161" s="770"/>
      <c r="H161" s="770"/>
      <c r="I161" s="770"/>
      <c r="J161" s="770"/>
      <c r="K161" s="771"/>
      <c r="L161" s="771"/>
      <c r="M161" s="771"/>
      <c r="N161" s="771"/>
      <c r="O161" s="772"/>
      <c r="P161" s="773"/>
      <c r="Q161" s="771"/>
      <c r="R161" s="772"/>
      <c r="S161" s="813"/>
      <c r="T161" s="780"/>
      <c r="U161" s="774"/>
      <c r="V161" s="771"/>
      <c r="W161" s="775"/>
    </row>
    <row r="162" spans="1:23" ht="16.5">
      <c r="A162" s="767">
        <v>157</v>
      </c>
      <c r="B162" s="3338"/>
      <c r="C162" s="3342"/>
      <c r="D162" s="3327"/>
      <c r="E162" s="769"/>
      <c r="F162" s="769"/>
      <c r="G162" s="770"/>
      <c r="H162" s="770"/>
      <c r="I162" s="770"/>
      <c r="J162" s="770"/>
      <c r="K162" s="771"/>
      <c r="L162" s="771"/>
      <c r="M162" s="771"/>
      <c r="N162" s="771"/>
      <c r="O162" s="772"/>
      <c r="P162" s="773"/>
      <c r="Q162" s="771"/>
      <c r="R162" s="772"/>
      <c r="S162" s="813"/>
      <c r="T162" s="780"/>
      <c r="U162" s="774"/>
      <c r="V162" s="771"/>
      <c r="W162" s="775"/>
    </row>
    <row r="163" spans="1:23" ht="16.5">
      <c r="A163" s="767">
        <v>158</v>
      </c>
      <c r="B163" s="3338"/>
      <c r="C163" s="3342"/>
      <c r="D163" s="3327"/>
      <c r="E163" s="769"/>
      <c r="F163" s="769"/>
      <c r="G163" s="770"/>
      <c r="H163" s="770"/>
      <c r="I163" s="770"/>
      <c r="J163" s="770"/>
      <c r="K163" s="771"/>
      <c r="L163" s="771"/>
      <c r="M163" s="771"/>
      <c r="N163" s="771"/>
      <c r="O163" s="772"/>
      <c r="P163" s="773"/>
      <c r="Q163" s="771"/>
      <c r="R163" s="772"/>
      <c r="S163" s="813"/>
      <c r="T163" s="780"/>
      <c r="U163" s="774"/>
      <c r="V163" s="771"/>
      <c r="W163" s="775"/>
    </row>
    <row r="164" spans="1:23" ht="17.25" thickBot="1">
      <c r="A164" s="792">
        <v>159</v>
      </c>
      <c r="B164" s="3338"/>
      <c r="C164" s="3342"/>
      <c r="D164" s="789" t="s">
        <v>3246</v>
      </c>
      <c r="E164" s="795"/>
      <c r="F164" s="795"/>
      <c r="G164" s="795"/>
      <c r="H164" s="795"/>
      <c r="I164" s="795"/>
      <c r="J164" s="795"/>
      <c r="K164" s="795"/>
      <c r="L164" s="795"/>
      <c r="M164" s="795"/>
      <c r="N164" s="796">
        <f>SUM(N158:N163)</f>
        <v>0</v>
      </c>
      <c r="O164" s="796">
        <f>SUM(O158:O163)</f>
        <v>0</v>
      </c>
      <c r="P164" s="796">
        <f>SUM(P158:P163)</f>
        <v>0</v>
      </c>
      <c r="Q164" s="795"/>
      <c r="R164" s="796">
        <f>SUM(R158:R163)</f>
        <v>0</v>
      </c>
      <c r="S164" s="817"/>
      <c r="T164" s="818"/>
      <c r="U164" s="819"/>
      <c r="V164" s="795"/>
      <c r="W164" s="797"/>
    </row>
    <row r="165" spans="1:23" ht="17.25" thickBot="1">
      <c r="A165" s="798">
        <v>160</v>
      </c>
      <c r="B165" s="3334" t="s">
        <v>3264</v>
      </c>
      <c r="C165" s="3335"/>
      <c r="D165" s="3336"/>
      <c r="E165" s="799"/>
      <c r="F165" s="799"/>
      <c r="G165" s="800"/>
      <c r="H165" s="800"/>
      <c r="I165" s="800"/>
      <c r="J165" s="800"/>
      <c r="K165" s="801"/>
      <c r="L165" s="801"/>
      <c r="M165" s="801"/>
      <c r="N165" s="820">
        <f>N115+N122+N129+N136+N143+N150+N157+N164</f>
        <v>0</v>
      </c>
      <c r="O165" s="820">
        <f>O115+O122+O129+O136+O143+O150+O157+O164</f>
        <v>0</v>
      </c>
      <c r="P165" s="820">
        <f>P115+P122+P129+P136+P143+P150+P157+P164</f>
        <v>0</v>
      </c>
      <c r="Q165" s="801"/>
      <c r="R165" s="820">
        <f>R115+R122+R129+R136+R143+R150+R157+R164</f>
        <v>0</v>
      </c>
      <c r="S165" s="821"/>
      <c r="T165" s="803"/>
      <c r="U165" s="804"/>
      <c r="V165" s="801"/>
      <c r="W165" s="805"/>
    </row>
    <row r="166" spans="1:23" ht="16.5" customHeight="1">
      <c r="A166" s="759">
        <v>161</v>
      </c>
      <c r="B166" s="3337" t="s">
        <v>3265</v>
      </c>
      <c r="C166" s="3339" t="s">
        <v>3258</v>
      </c>
      <c r="D166" s="3270" t="s">
        <v>3259</v>
      </c>
      <c r="E166" s="760"/>
      <c r="F166" s="760"/>
      <c r="G166" s="761"/>
      <c r="H166" s="761"/>
      <c r="I166" s="761"/>
      <c r="J166" s="761"/>
      <c r="K166" s="762"/>
      <c r="L166" s="762"/>
      <c r="M166" s="762"/>
      <c r="N166" s="762"/>
      <c r="O166" s="763"/>
      <c r="P166" s="764"/>
      <c r="Q166" s="762"/>
      <c r="R166" s="763"/>
      <c r="S166" s="806"/>
      <c r="T166" s="807"/>
      <c r="U166" s="765"/>
      <c r="V166" s="762"/>
      <c r="W166" s="766"/>
    </row>
    <row r="167" spans="1:23" ht="16.5" customHeight="1">
      <c r="A167" s="767">
        <v>162</v>
      </c>
      <c r="B167" s="3338"/>
      <c r="C167" s="3340"/>
      <c r="D167" s="3271"/>
      <c r="E167" s="769"/>
      <c r="F167" s="769"/>
      <c r="G167" s="770"/>
      <c r="H167" s="770"/>
      <c r="I167" s="770"/>
      <c r="J167" s="770"/>
      <c r="K167" s="771"/>
      <c r="L167" s="771"/>
      <c r="M167" s="771"/>
      <c r="N167" s="771"/>
      <c r="O167" s="772"/>
      <c r="P167" s="773"/>
      <c r="Q167" s="771"/>
      <c r="R167" s="772"/>
      <c r="S167" s="779"/>
      <c r="T167" s="780"/>
      <c r="U167" s="774"/>
      <c r="V167" s="771"/>
      <c r="W167" s="775"/>
    </row>
    <row r="168" spans="1:23" ht="16.5" customHeight="1">
      <c r="A168" s="767">
        <v>163</v>
      </c>
      <c r="B168" s="3338"/>
      <c r="C168" s="3340"/>
      <c r="D168" s="3271"/>
      <c r="E168" s="769"/>
      <c r="F168" s="769"/>
      <c r="G168" s="770"/>
      <c r="H168" s="770"/>
      <c r="I168" s="770"/>
      <c r="J168" s="770"/>
      <c r="K168" s="771"/>
      <c r="L168" s="771"/>
      <c r="M168" s="771"/>
      <c r="N168" s="771"/>
      <c r="O168" s="772"/>
      <c r="P168" s="773"/>
      <c r="Q168" s="771"/>
      <c r="R168" s="772"/>
      <c r="S168" s="779"/>
      <c r="T168" s="780"/>
      <c r="U168" s="774"/>
      <c r="V168" s="771"/>
      <c r="W168" s="775"/>
    </row>
    <row r="169" spans="1:23" ht="16.5" customHeight="1">
      <c r="A169" s="767">
        <v>164</v>
      </c>
      <c r="B169" s="3338"/>
      <c r="C169" s="3340"/>
      <c r="D169" s="3271"/>
      <c r="E169" s="769"/>
      <c r="F169" s="769"/>
      <c r="G169" s="770"/>
      <c r="H169" s="770"/>
      <c r="I169" s="770"/>
      <c r="J169" s="770"/>
      <c r="K169" s="771"/>
      <c r="L169" s="771"/>
      <c r="M169" s="771"/>
      <c r="N169" s="771"/>
      <c r="O169" s="772"/>
      <c r="P169" s="773"/>
      <c r="Q169" s="771"/>
      <c r="R169" s="772"/>
      <c r="S169" s="779"/>
      <c r="T169" s="780"/>
      <c r="U169" s="774"/>
      <c r="V169" s="771"/>
      <c r="W169" s="775"/>
    </row>
    <row r="170" spans="1:23" ht="16.5" customHeight="1">
      <c r="A170" s="767">
        <v>165</v>
      </c>
      <c r="B170" s="3338"/>
      <c r="C170" s="3340"/>
      <c r="D170" s="3271"/>
      <c r="E170" s="769"/>
      <c r="F170" s="769"/>
      <c r="G170" s="770"/>
      <c r="H170" s="770"/>
      <c r="I170" s="770"/>
      <c r="J170" s="770"/>
      <c r="K170" s="771"/>
      <c r="L170" s="771"/>
      <c r="M170" s="771"/>
      <c r="N170" s="771"/>
      <c r="O170" s="772"/>
      <c r="P170" s="773"/>
      <c r="Q170" s="771"/>
      <c r="R170" s="772"/>
      <c r="S170" s="779"/>
      <c r="T170" s="780"/>
      <c r="U170" s="774"/>
      <c r="V170" s="771"/>
      <c r="W170" s="775"/>
    </row>
    <row r="171" spans="1:23" ht="16.5" customHeight="1">
      <c r="A171" s="767">
        <v>166</v>
      </c>
      <c r="B171" s="3338"/>
      <c r="C171" s="3340"/>
      <c r="D171" s="3271"/>
      <c r="E171" s="769"/>
      <c r="F171" s="769"/>
      <c r="G171" s="770"/>
      <c r="H171" s="770"/>
      <c r="I171" s="770"/>
      <c r="J171" s="770"/>
      <c r="K171" s="771"/>
      <c r="L171" s="771"/>
      <c r="M171" s="771"/>
      <c r="N171" s="771"/>
      <c r="O171" s="772"/>
      <c r="P171" s="773"/>
      <c r="Q171" s="771"/>
      <c r="R171" s="772"/>
      <c r="S171" s="779"/>
      <c r="T171" s="780"/>
      <c r="U171" s="774"/>
      <c r="V171" s="771"/>
      <c r="W171" s="775"/>
    </row>
    <row r="172" spans="1:23" ht="16.5" customHeight="1">
      <c r="A172" s="767">
        <v>167</v>
      </c>
      <c r="B172" s="3338"/>
      <c r="C172" s="3340"/>
      <c r="D172" s="808" t="s">
        <v>3246</v>
      </c>
      <c r="E172" s="779"/>
      <c r="F172" s="779"/>
      <c r="G172" s="779"/>
      <c r="H172" s="779"/>
      <c r="I172" s="779"/>
      <c r="J172" s="779"/>
      <c r="K172" s="779"/>
      <c r="L172" s="779"/>
      <c r="M172" s="779"/>
      <c r="N172" s="771">
        <f>SUM(N166:N171)</f>
        <v>0</v>
      </c>
      <c r="O172" s="771">
        <f>SUM(O166:O171)</f>
        <v>0</v>
      </c>
      <c r="P172" s="771">
        <f>SUM(P166:P171)</f>
        <v>0</v>
      </c>
      <c r="Q172" s="779"/>
      <c r="R172" s="771">
        <f>SUM(R166:R171)</f>
        <v>0</v>
      </c>
      <c r="S172" s="779"/>
      <c r="T172" s="780"/>
      <c r="U172" s="781"/>
      <c r="V172" s="779"/>
      <c r="W172" s="775"/>
    </row>
    <row r="173" spans="1:23" ht="16.5" customHeight="1">
      <c r="A173" s="767">
        <v>168</v>
      </c>
      <c r="B173" s="3338"/>
      <c r="C173" s="3340"/>
      <c r="D173" s="3276" t="s">
        <v>3260</v>
      </c>
      <c r="E173" s="769"/>
      <c r="F173" s="769"/>
      <c r="G173" s="770"/>
      <c r="H173" s="770"/>
      <c r="I173" s="770"/>
      <c r="J173" s="770"/>
      <c r="K173" s="771"/>
      <c r="L173" s="771"/>
      <c r="M173" s="771"/>
      <c r="N173" s="771"/>
      <c r="O173" s="772"/>
      <c r="P173" s="773"/>
      <c r="Q173" s="771"/>
      <c r="R173" s="772"/>
      <c r="S173" s="779"/>
      <c r="T173" s="780"/>
      <c r="U173" s="815"/>
      <c r="V173" s="816"/>
      <c r="W173" s="775"/>
    </row>
    <row r="174" spans="1:23" ht="16.5" customHeight="1">
      <c r="A174" s="767">
        <v>169</v>
      </c>
      <c r="B174" s="3338"/>
      <c r="C174" s="3340"/>
      <c r="D174" s="3271"/>
      <c r="E174" s="769"/>
      <c r="F174" s="769"/>
      <c r="G174" s="770"/>
      <c r="H174" s="770"/>
      <c r="I174" s="770"/>
      <c r="J174" s="770"/>
      <c r="K174" s="771"/>
      <c r="L174" s="771"/>
      <c r="M174" s="771"/>
      <c r="N174" s="771"/>
      <c r="O174" s="772"/>
      <c r="P174" s="773"/>
      <c r="Q174" s="771"/>
      <c r="R174" s="772"/>
      <c r="S174" s="779"/>
      <c r="T174" s="780"/>
      <c r="U174" s="774"/>
      <c r="V174" s="771"/>
      <c r="W174" s="775"/>
    </row>
    <row r="175" spans="1:23" ht="16.5" customHeight="1">
      <c r="A175" s="767">
        <v>170</v>
      </c>
      <c r="B175" s="3338"/>
      <c r="C175" s="3340"/>
      <c r="D175" s="3271"/>
      <c r="E175" s="769"/>
      <c r="F175" s="769"/>
      <c r="G175" s="770"/>
      <c r="H175" s="770"/>
      <c r="I175" s="770"/>
      <c r="J175" s="770"/>
      <c r="K175" s="771"/>
      <c r="L175" s="771"/>
      <c r="M175" s="771"/>
      <c r="N175" s="771"/>
      <c r="O175" s="772"/>
      <c r="P175" s="773"/>
      <c r="Q175" s="771"/>
      <c r="R175" s="772"/>
      <c r="S175" s="779"/>
      <c r="T175" s="780"/>
      <c r="U175" s="774"/>
      <c r="V175" s="771"/>
      <c r="W175" s="775"/>
    </row>
    <row r="176" spans="1:23" ht="16.5" customHeight="1">
      <c r="A176" s="767">
        <v>171</v>
      </c>
      <c r="B176" s="3338"/>
      <c r="C176" s="3340"/>
      <c r="D176" s="3271"/>
      <c r="E176" s="769"/>
      <c r="F176" s="769"/>
      <c r="G176" s="770"/>
      <c r="H176" s="770"/>
      <c r="I176" s="770"/>
      <c r="J176" s="770"/>
      <c r="K176" s="771"/>
      <c r="L176" s="771"/>
      <c r="M176" s="771"/>
      <c r="N176" s="771"/>
      <c r="O176" s="772"/>
      <c r="P176" s="773"/>
      <c r="Q176" s="771"/>
      <c r="R176" s="772"/>
      <c r="S176" s="779"/>
      <c r="T176" s="780"/>
      <c r="U176" s="774"/>
      <c r="V176" s="771"/>
      <c r="W176" s="775"/>
    </row>
    <row r="177" spans="1:23" ht="16.5">
      <c r="A177" s="767">
        <v>172</v>
      </c>
      <c r="B177" s="3338"/>
      <c r="C177" s="3340"/>
      <c r="D177" s="3271"/>
      <c r="E177" s="769"/>
      <c r="F177" s="769"/>
      <c r="G177" s="770"/>
      <c r="H177" s="770"/>
      <c r="I177" s="770"/>
      <c r="J177" s="770"/>
      <c r="K177" s="771"/>
      <c r="L177" s="771"/>
      <c r="M177" s="771"/>
      <c r="N177" s="771"/>
      <c r="O177" s="772"/>
      <c r="P177" s="773"/>
      <c r="Q177" s="771"/>
      <c r="R177" s="772"/>
      <c r="S177" s="779"/>
      <c r="T177" s="780"/>
      <c r="U177" s="774"/>
      <c r="V177" s="771"/>
      <c r="W177" s="775"/>
    </row>
    <row r="178" spans="1:23" ht="16.5">
      <c r="A178" s="767">
        <v>173</v>
      </c>
      <c r="B178" s="3338"/>
      <c r="C178" s="3340"/>
      <c r="D178" s="3271"/>
      <c r="E178" s="769"/>
      <c r="F178" s="769"/>
      <c r="G178" s="770"/>
      <c r="H178" s="770"/>
      <c r="I178" s="770"/>
      <c r="J178" s="770"/>
      <c r="K178" s="771"/>
      <c r="L178" s="771"/>
      <c r="M178" s="771"/>
      <c r="N178" s="771"/>
      <c r="O178" s="772"/>
      <c r="P178" s="773"/>
      <c r="Q178" s="771"/>
      <c r="R178" s="772"/>
      <c r="S178" s="779"/>
      <c r="T178" s="780"/>
      <c r="U178" s="774"/>
      <c r="V178" s="771"/>
      <c r="W178" s="775"/>
    </row>
    <row r="179" spans="1:23" ht="17.25" thickBot="1">
      <c r="A179" s="767">
        <v>174</v>
      </c>
      <c r="B179" s="3338"/>
      <c r="C179" s="3341"/>
      <c r="D179" s="810" t="s">
        <v>3246</v>
      </c>
      <c r="E179" s="786"/>
      <c r="F179" s="786"/>
      <c r="G179" s="786"/>
      <c r="H179" s="786"/>
      <c r="I179" s="786"/>
      <c r="J179" s="786"/>
      <c r="K179" s="786"/>
      <c r="L179" s="786"/>
      <c r="M179" s="786"/>
      <c r="N179" s="785">
        <f>SUM(N173:N178)</f>
        <v>0</v>
      </c>
      <c r="O179" s="785">
        <f>SUM(O173:O178)</f>
        <v>0</v>
      </c>
      <c r="P179" s="785">
        <f>SUM(P173:P178)</f>
        <v>0</v>
      </c>
      <c r="Q179" s="786"/>
      <c r="R179" s="785">
        <f>SUM(R173:R178)</f>
        <v>0</v>
      </c>
      <c r="S179" s="786"/>
      <c r="T179" s="811"/>
      <c r="U179" s="809"/>
      <c r="V179" s="786"/>
      <c r="W179" s="788"/>
    </row>
    <row r="180" spans="1:23" ht="16.5" customHeight="1">
      <c r="A180" s="767">
        <v>175</v>
      </c>
      <c r="B180" s="3338"/>
      <c r="C180" s="3326" t="s">
        <v>3251</v>
      </c>
      <c r="D180" s="3328" t="s">
        <v>3261</v>
      </c>
      <c r="E180" s="760"/>
      <c r="F180" s="760"/>
      <c r="G180" s="761"/>
      <c r="H180" s="761"/>
      <c r="I180" s="761"/>
      <c r="J180" s="761"/>
      <c r="K180" s="762"/>
      <c r="L180" s="762"/>
      <c r="M180" s="762"/>
      <c r="N180" s="762"/>
      <c r="O180" s="763"/>
      <c r="P180" s="764"/>
      <c r="Q180" s="762"/>
      <c r="R180" s="763"/>
      <c r="S180" s="812"/>
      <c r="T180" s="807"/>
      <c r="U180" s="765"/>
      <c r="V180" s="762"/>
      <c r="W180" s="766"/>
    </row>
    <row r="181" spans="1:23" ht="16.5">
      <c r="A181" s="767">
        <v>176</v>
      </c>
      <c r="B181" s="3338"/>
      <c r="C181" s="3267"/>
      <c r="D181" s="3329"/>
      <c r="E181" s="769"/>
      <c r="F181" s="769"/>
      <c r="G181" s="770"/>
      <c r="H181" s="770"/>
      <c r="I181" s="770"/>
      <c r="J181" s="770"/>
      <c r="K181" s="771"/>
      <c r="L181" s="771"/>
      <c r="M181" s="771"/>
      <c r="N181" s="771"/>
      <c r="O181" s="772"/>
      <c r="P181" s="773"/>
      <c r="Q181" s="773"/>
      <c r="R181" s="772"/>
      <c r="S181" s="779"/>
      <c r="T181" s="813"/>
      <c r="U181" s="774"/>
      <c r="V181" s="771"/>
      <c r="W181" s="775"/>
    </row>
    <row r="182" spans="1:23" ht="16.5">
      <c r="A182" s="767">
        <v>177</v>
      </c>
      <c r="B182" s="3338"/>
      <c r="C182" s="3267"/>
      <c r="D182" s="3329"/>
      <c r="E182" s="769"/>
      <c r="F182" s="769"/>
      <c r="G182" s="770"/>
      <c r="H182" s="770"/>
      <c r="I182" s="770"/>
      <c r="J182" s="770"/>
      <c r="K182" s="771"/>
      <c r="L182" s="771"/>
      <c r="M182" s="771"/>
      <c r="N182" s="771"/>
      <c r="O182" s="772"/>
      <c r="P182" s="773"/>
      <c r="Q182" s="773"/>
      <c r="R182" s="772"/>
      <c r="S182" s="779"/>
      <c r="T182" s="813"/>
      <c r="U182" s="774"/>
      <c r="V182" s="771"/>
      <c r="W182" s="775"/>
    </row>
    <row r="183" spans="1:23" ht="16.5">
      <c r="A183" s="767">
        <v>178</v>
      </c>
      <c r="B183" s="3338"/>
      <c r="C183" s="3267"/>
      <c r="D183" s="3329"/>
      <c r="E183" s="769"/>
      <c r="F183" s="769"/>
      <c r="G183" s="770"/>
      <c r="H183" s="770"/>
      <c r="I183" s="770"/>
      <c r="J183" s="770"/>
      <c r="K183" s="771"/>
      <c r="L183" s="771"/>
      <c r="M183" s="771"/>
      <c r="N183" s="771"/>
      <c r="O183" s="772"/>
      <c r="P183" s="773"/>
      <c r="Q183" s="773"/>
      <c r="R183" s="772"/>
      <c r="S183" s="779"/>
      <c r="T183" s="813"/>
      <c r="U183" s="774"/>
      <c r="V183" s="771"/>
      <c r="W183" s="775"/>
    </row>
    <row r="184" spans="1:23" ht="16.5">
      <c r="A184" s="767">
        <v>179</v>
      </c>
      <c r="B184" s="3338"/>
      <c r="C184" s="3267"/>
      <c r="D184" s="3329"/>
      <c r="E184" s="769"/>
      <c r="F184" s="769"/>
      <c r="G184" s="770"/>
      <c r="H184" s="770"/>
      <c r="I184" s="770"/>
      <c r="J184" s="770"/>
      <c r="K184" s="771"/>
      <c r="L184" s="771"/>
      <c r="M184" s="771"/>
      <c r="N184" s="771"/>
      <c r="O184" s="772"/>
      <c r="P184" s="773"/>
      <c r="Q184" s="773"/>
      <c r="R184" s="772"/>
      <c r="S184" s="779"/>
      <c r="T184" s="813"/>
      <c r="U184" s="774"/>
      <c r="V184" s="771"/>
      <c r="W184" s="775"/>
    </row>
    <row r="185" spans="1:23" ht="16.5">
      <c r="A185" s="767">
        <v>180</v>
      </c>
      <c r="B185" s="3338"/>
      <c r="C185" s="3267"/>
      <c r="D185" s="3330"/>
      <c r="E185" s="769"/>
      <c r="F185" s="769"/>
      <c r="G185" s="770"/>
      <c r="H185" s="770"/>
      <c r="I185" s="770"/>
      <c r="J185" s="770"/>
      <c r="K185" s="771"/>
      <c r="L185" s="771"/>
      <c r="M185" s="771"/>
      <c r="N185" s="771"/>
      <c r="O185" s="772"/>
      <c r="P185" s="773"/>
      <c r="Q185" s="773"/>
      <c r="R185" s="772"/>
      <c r="S185" s="779"/>
      <c r="T185" s="813"/>
      <c r="U185" s="774"/>
      <c r="V185" s="771"/>
      <c r="W185" s="775"/>
    </row>
    <row r="186" spans="1:23" ht="16.5">
      <c r="A186" s="767">
        <v>181</v>
      </c>
      <c r="B186" s="3338"/>
      <c r="C186" s="3267"/>
      <c r="D186" s="814" t="s">
        <v>3262</v>
      </c>
      <c r="E186" s="779"/>
      <c r="F186" s="779"/>
      <c r="G186" s="779"/>
      <c r="H186" s="779"/>
      <c r="I186" s="779"/>
      <c r="J186" s="779"/>
      <c r="K186" s="779"/>
      <c r="L186" s="779"/>
      <c r="M186" s="779"/>
      <c r="N186" s="771">
        <f>SUM(N180:N185)</f>
        <v>0</v>
      </c>
      <c r="O186" s="771">
        <f>SUM(O180:O185)</f>
        <v>0</v>
      </c>
      <c r="P186" s="771">
        <f>SUM(P180:P185)</f>
        <v>0</v>
      </c>
      <c r="Q186" s="779"/>
      <c r="R186" s="771">
        <f>SUM(R180:R185)</f>
        <v>0</v>
      </c>
      <c r="S186" s="779"/>
      <c r="T186" s="813"/>
      <c r="U186" s="781"/>
      <c r="V186" s="779"/>
      <c r="W186" s="775"/>
    </row>
    <row r="187" spans="1:23" ht="17.649999999999999" customHeight="1">
      <c r="A187" s="767">
        <v>182</v>
      </c>
      <c r="B187" s="3338"/>
      <c r="C187" s="3267"/>
      <c r="D187" s="3322" t="s">
        <v>3259</v>
      </c>
      <c r="E187" s="769"/>
      <c r="F187" s="769"/>
      <c r="G187" s="770"/>
      <c r="H187" s="770"/>
      <c r="I187" s="770"/>
      <c r="J187" s="770"/>
      <c r="K187" s="771"/>
      <c r="L187" s="771"/>
      <c r="M187" s="771"/>
      <c r="N187" s="771"/>
      <c r="O187" s="772"/>
      <c r="P187" s="773"/>
      <c r="Q187" s="773"/>
      <c r="R187" s="772"/>
      <c r="S187" s="779"/>
      <c r="T187" s="813"/>
      <c r="U187" s="815"/>
      <c r="V187" s="816"/>
      <c r="W187" s="775"/>
    </row>
    <row r="188" spans="1:23" ht="16.5">
      <c r="A188" s="767">
        <v>183</v>
      </c>
      <c r="B188" s="3338"/>
      <c r="C188" s="3267"/>
      <c r="D188" s="3327"/>
      <c r="E188" s="769"/>
      <c r="F188" s="769"/>
      <c r="G188" s="770"/>
      <c r="H188" s="770"/>
      <c r="I188" s="770"/>
      <c r="J188" s="770"/>
      <c r="K188" s="771"/>
      <c r="L188" s="771"/>
      <c r="M188" s="771"/>
      <c r="N188" s="771"/>
      <c r="O188" s="772"/>
      <c r="P188" s="773"/>
      <c r="Q188" s="773"/>
      <c r="R188" s="772"/>
      <c r="S188" s="779"/>
      <c r="T188" s="813"/>
      <c r="U188" s="774"/>
      <c r="V188" s="771"/>
      <c r="W188" s="775"/>
    </row>
    <row r="189" spans="1:23" ht="16.5">
      <c r="A189" s="767">
        <v>184</v>
      </c>
      <c r="B189" s="3338"/>
      <c r="C189" s="3267"/>
      <c r="D189" s="3327"/>
      <c r="E189" s="769"/>
      <c r="F189" s="769"/>
      <c r="G189" s="770"/>
      <c r="H189" s="770"/>
      <c r="I189" s="770"/>
      <c r="J189" s="770"/>
      <c r="K189" s="771"/>
      <c r="L189" s="771"/>
      <c r="M189" s="771"/>
      <c r="N189" s="771"/>
      <c r="O189" s="772"/>
      <c r="P189" s="773"/>
      <c r="Q189" s="773"/>
      <c r="R189" s="772"/>
      <c r="S189" s="779"/>
      <c r="T189" s="813"/>
      <c r="U189" s="774"/>
      <c r="V189" s="771"/>
      <c r="W189" s="775"/>
    </row>
    <row r="190" spans="1:23" ht="16.5">
      <c r="A190" s="767">
        <v>185</v>
      </c>
      <c r="B190" s="3338"/>
      <c r="C190" s="3267"/>
      <c r="D190" s="3327"/>
      <c r="E190" s="769"/>
      <c r="F190" s="769"/>
      <c r="G190" s="770"/>
      <c r="H190" s="770"/>
      <c r="I190" s="770"/>
      <c r="J190" s="770"/>
      <c r="K190" s="771"/>
      <c r="L190" s="771"/>
      <c r="M190" s="771"/>
      <c r="N190" s="771"/>
      <c r="O190" s="772"/>
      <c r="P190" s="773"/>
      <c r="Q190" s="773"/>
      <c r="R190" s="772"/>
      <c r="S190" s="779"/>
      <c r="T190" s="813"/>
      <c r="U190" s="774"/>
      <c r="V190" s="771"/>
      <c r="W190" s="775"/>
    </row>
    <row r="191" spans="1:23" ht="16.5">
      <c r="A191" s="767">
        <v>186</v>
      </c>
      <c r="B191" s="3338"/>
      <c r="C191" s="3267"/>
      <c r="D191" s="3327"/>
      <c r="E191" s="769"/>
      <c r="F191" s="769"/>
      <c r="G191" s="770"/>
      <c r="H191" s="770"/>
      <c r="I191" s="770"/>
      <c r="J191" s="770"/>
      <c r="K191" s="771"/>
      <c r="L191" s="771"/>
      <c r="M191" s="771"/>
      <c r="N191" s="771"/>
      <c r="O191" s="772"/>
      <c r="P191" s="773"/>
      <c r="Q191" s="773"/>
      <c r="R191" s="772"/>
      <c r="S191" s="779"/>
      <c r="T191" s="813"/>
      <c r="U191" s="774"/>
      <c r="V191" s="771"/>
      <c r="W191" s="775"/>
    </row>
    <row r="192" spans="1:23" ht="16.5">
      <c r="A192" s="767">
        <v>187</v>
      </c>
      <c r="B192" s="3338"/>
      <c r="C192" s="3267"/>
      <c r="D192" s="3327"/>
      <c r="E192" s="769"/>
      <c r="F192" s="769"/>
      <c r="G192" s="770"/>
      <c r="H192" s="770"/>
      <c r="I192" s="770"/>
      <c r="J192" s="770"/>
      <c r="K192" s="771"/>
      <c r="L192" s="771"/>
      <c r="M192" s="771"/>
      <c r="N192" s="771"/>
      <c r="O192" s="772"/>
      <c r="P192" s="773"/>
      <c r="Q192" s="773"/>
      <c r="R192" s="772"/>
      <c r="S192" s="779"/>
      <c r="T192" s="813"/>
      <c r="U192" s="774"/>
      <c r="V192" s="771"/>
      <c r="W192" s="775"/>
    </row>
    <row r="193" spans="1:23" ht="16.5">
      <c r="A193" s="767">
        <v>188</v>
      </c>
      <c r="B193" s="3338"/>
      <c r="C193" s="3267"/>
      <c r="D193" s="768" t="s">
        <v>3246</v>
      </c>
      <c r="E193" s="779"/>
      <c r="F193" s="779"/>
      <c r="G193" s="779"/>
      <c r="H193" s="779"/>
      <c r="I193" s="779"/>
      <c r="J193" s="779"/>
      <c r="K193" s="779"/>
      <c r="L193" s="779"/>
      <c r="M193" s="779"/>
      <c r="N193" s="771">
        <f>SUM(N187:N192)</f>
        <v>0</v>
      </c>
      <c r="O193" s="771">
        <f>SUM(O187:O192)</f>
        <v>0</v>
      </c>
      <c r="P193" s="771">
        <f>SUM(P187:P192)</f>
        <v>0</v>
      </c>
      <c r="Q193" s="779"/>
      <c r="R193" s="771">
        <f>SUM(R187:R192)</f>
        <v>0</v>
      </c>
      <c r="S193" s="779"/>
      <c r="T193" s="813"/>
      <c r="U193" s="781"/>
      <c r="V193" s="779"/>
      <c r="W193" s="775"/>
    </row>
    <row r="194" spans="1:23" ht="16.5" customHeight="1">
      <c r="A194" s="767">
        <v>189</v>
      </c>
      <c r="B194" s="3338"/>
      <c r="C194" s="3267"/>
      <c r="D194" s="3322" t="s">
        <v>3260</v>
      </c>
      <c r="E194" s="769"/>
      <c r="F194" s="769"/>
      <c r="G194" s="770"/>
      <c r="H194" s="770"/>
      <c r="I194" s="770"/>
      <c r="J194" s="770"/>
      <c r="K194" s="771"/>
      <c r="L194" s="771"/>
      <c r="M194" s="771"/>
      <c r="N194" s="771"/>
      <c r="O194" s="772"/>
      <c r="P194" s="773"/>
      <c r="Q194" s="773"/>
      <c r="R194" s="772"/>
      <c r="S194" s="779"/>
      <c r="T194" s="813"/>
      <c r="U194" s="815"/>
      <c r="V194" s="816"/>
      <c r="W194" s="775"/>
    </row>
    <row r="195" spans="1:23" ht="15.75" customHeight="1">
      <c r="A195" s="767">
        <v>190</v>
      </c>
      <c r="B195" s="3338"/>
      <c r="C195" s="3267"/>
      <c r="D195" s="3327"/>
      <c r="E195" s="769"/>
      <c r="F195" s="769"/>
      <c r="G195" s="770"/>
      <c r="H195" s="770"/>
      <c r="I195" s="770"/>
      <c r="J195" s="770"/>
      <c r="K195" s="771"/>
      <c r="L195" s="771"/>
      <c r="M195" s="771"/>
      <c r="N195" s="771"/>
      <c r="O195" s="772"/>
      <c r="P195" s="773"/>
      <c r="Q195" s="771"/>
      <c r="R195" s="772"/>
      <c r="S195" s="779"/>
      <c r="T195" s="780"/>
      <c r="U195" s="774"/>
      <c r="V195" s="771"/>
      <c r="W195" s="775"/>
    </row>
    <row r="196" spans="1:23" ht="15.75" customHeight="1">
      <c r="A196" s="767">
        <v>191</v>
      </c>
      <c r="B196" s="3338"/>
      <c r="C196" s="3267"/>
      <c r="D196" s="3327"/>
      <c r="E196" s="769"/>
      <c r="F196" s="769"/>
      <c r="G196" s="770"/>
      <c r="H196" s="770"/>
      <c r="I196" s="770"/>
      <c r="J196" s="770"/>
      <c r="K196" s="771"/>
      <c r="L196" s="771"/>
      <c r="M196" s="771"/>
      <c r="N196" s="771"/>
      <c r="O196" s="772"/>
      <c r="P196" s="773"/>
      <c r="Q196" s="771"/>
      <c r="R196" s="772"/>
      <c r="S196" s="779"/>
      <c r="T196" s="780"/>
      <c r="U196" s="774"/>
      <c r="V196" s="771"/>
      <c r="W196" s="775"/>
    </row>
    <row r="197" spans="1:23" ht="16.5" customHeight="1">
      <c r="A197" s="767">
        <v>192</v>
      </c>
      <c r="B197" s="3338"/>
      <c r="C197" s="3267"/>
      <c r="D197" s="3327"/>
      <c r="E197" s="769"/>
      <c r="F197" s="769"/>
      <c r="G197" s="770"/>
      <c r="H197" s="770"/>
      <c r="I197" s="770"/>
      <c r="J197" s="770"/>
      <c r="K197" s="771"/>
      <c r="L197" s="771"/>
      <c r="M197" s="771"/>
      <c r="N197" s="771"/>
      <c r="O197" s="772"/>
      <c r="P197" s="773"/>
      <c r="Q197" s="771"/>
      <c r="R197" s="772"/>
      <c r="S197" s="779"/>
      <c r="T197" s="780"/>
      <c r="U197" s="774"/>
      <c r="V197" s="771"/>
      <c r="W197" s="775"/>
    </row>
    <row r="198" spans="1:23" ht="16.5">
      <c r="A198" s="767">
        <v>193</v>
      </c>
      <c r="B198" s="3338"/>
      <c r="C198" s="3267"/>
      <c r="D198" s="3327"/>
      <c r="E198" s="769"/>
      <c r="F198" s="769"/>
      <c r="G198" s="770"/>
      <c r="H198" s="770"/>
      <c r="I198" s="770"/>
      <c r="J198" s="770"/>
      <c r="K198" s="771"/>
      <c r="L198" s="771"/>
      <c r="M198" s="771"/>
      <c r="N198" s="771"/>
      <c r="O198" s="772"/>
      <c r="P198" s="773"/>
      <c r="Q198" s="771"/>
      <c r="R198" s="772"/>
      <c r="S198" s="779"/>
      <c r="T198" s="780"/>
      <c r="U198" s="774"/>
      <c r="V198" s="771"/>
      <c r="W198" s="775"/>
    </row>
    <row r="199" spans="1:23" ht="16.5">
      <c r="A199" s="767">
        <v>194</v>
      </c>
      <c r="B199" s="3338"/>
      <c r="C199" s="3267"/>
      <c r="D199" s="3327"/>
      <c r="E199" s="769"/>
      <c r="F199" s="769"/>
      <c r="G199" s="770"/>
      <c r="H199" s="770"/>
      <c r="I199" s="770"/>
      <c r="J199" s="770"/>
      <c r="K199" s="771"/>
      <c r="L199" s="771"/>
      <c r="M199" s="771"/>
      <c r="N199" s="771"/>
      <c r="O199" s="772"/>
      <c r="P199" s="773"/>
      <c r="Q199" s="771"/>
      <c r="R199" s="772"/>
      <c r="S199" s="779"/>
      <c r="T199" s="780"/>
      <c r="U199" s="774"/>
      <c r="V199" s="771"/>
      <c r="W199" s="775"/>
    </row>
    <row r="200" spans="1:23" ht="17.25" thickBot="1">
      <c r="A200" s="767">
        <v>195</v>
      </c>
      <c r="B200" s="3338"/>
      <c r="C200" s="3268"/>
      <c r="D200" s="810" t="s">
        <v>3246</v>
      </c>
      <c r="E200" s="786"/>
      <c r="F200" s="786"/>
      <c r="G200" s="786"/>
      <c r="H200" s="786"/>
      <c r="I200" s="786"/>
      <c r="J200" s="786"/>
      <c r="K200" s="786"/>
      <c r="L200" s="786"/>
      <c r="M200" s="786"/>
      <c r="N200" s="785">
        <f>SUM(N194:N199)</f>
        <v>0</v>
      </c>
      <c r="O200" s="785">
        <f>SUM(O194:O199)</f>
        <v>0</v>
      </c>
      <c r="P200" s="785">
        <f>SUM(P194:P199)</f>
        <v>0</v>
      </c>
      <c r="Q200" s="786"/>
      <c r="R200" s="785">
        <f>SUM(R194:R199)</f>
        <v>0</v>
      </c>
      <c r="S200" s="786"/>
      <c r="T200" s="811"/>
      <c r="U200" s="809"/>
      <c r="V200" s="786"/>
      <c r="W200" s="788"/>
    </row>
    <row r="201" spans="1:23" ht="16.5" customHeight="1">
      <c r="A201" s="767">
        <v>196</v>
      </c>
      <c r="B201" s="3338"/>
      <c r="C201" s="3339" t="s">
        <v>3254</v>
      </c>
      <c r="D201" s="3256" t="s">
        <v>3263</v>
      </c>
      <c r="E201" s="760"/>
      <c r="F201" s="760"/>
      <c r="G201" s="761"/>
      <c r="H201" s="761"/>
      <c r="I201" s="761"/>
      <c r="J201" s="761"/>
      <c r="K201" s="762"/>
      <c r="L201" s="762"/>
      <c r="M201" s="762"/>
      <c r="N201" s="762"/>
      <c r="O201" s="763"/>
      <c r="P201" s="764"/>
      <c r="Q201" s="762"/>
      <c r="R201" s="763"/>
      <c r="S201" s="806"/>
      <c r="T201" s="807"/>
      <c r="U201" s="765"/>
      <c r="V201" s="762"/>
      <c r="W201" s="766"/>
    </row>
    <row r="202" spans="1:23" ht="16.5">
      <c r="A202" s="767">
        <v>197</v>
      </c>
      <c r="B202" s="3338"/>
      <c r="C202" s="3342"/>
      <c r="D202" s="3257"/>
      <c r="E202" s="769"/>
      <c r="F202" s="769"/>
      <c r="G202" s="770"/>
      <c r="H202" s="770"/>
      <c r="I202" s="770"/>
      <c r="J202" s="770"/>
      <c r="K202" s="771"/>
      <c r="L202" s="771"/>
      <c r="M202" s="771"/>
      <c r="N202" s="771"/>
      <c r="O202" s="772"/>
      <c r="P202" s="773"/>
      <c r="Q202" s="771"/>
      <c r="R202" s="772"/>
      <c r="S202" s="813"/>
      <c r="T202" s="780"/>
      <c r="U202" s="774"/>
      <c r="V202" s="771"/>
      <c r="W202" s="775"/>
    </row>
    <row r="203" spans="1:23" ht="16.5">
      <c r="A203" s="767">
        <v>198</v>
      </c>
      <c r="B203" s="3338"/>
      <c r="C203" s="3342"/>
      <c r="D203" s="3257"/>
      <c r="E203" s="769"/>
      <c r="F203" s="769"/>
      <c r="G203" s="770"/>
      <c r="H203" s="770"/>
      <c r="I203" s="770"/>
      <c r="J203" s="770"/>
      <c r="K203" s="771"/>
      <c r="L203" s="771"/>
      <c r="M203" s="771"/>
      <c r="N203" s="771"/>
      <c r="O203" s="772"/>
      <c r="P203" s="773"/>
      <c r="Q203" s="771"/>
      <c r="R203" s="772"/>
      <c r="S203" s="813"/>
      <c r="T203" s="780"/>
      <c r="U203" s="774"/>
      <c r="V203" s="771"/>
      <c r="W203" s="775"/>
    </row>
    <row r="204" spans="1:23" ht="16.5">
      <c r="A204" s="767">
        <v>199</v>
      </c>
      <c r="B204" s="3338"/>
      <c r="C204" s="3342"/>
      <c r="D204" s="3257"/>
      <c r="E204" s="769"/>
      <c r="F204" s="769"/>
      <c r="G204" s="770"/>
      <c r="H204" s="770"/>
      <c r="I204" s="770"/>
      <c r="J204" s="770"/>
      <c r="K204" s="771"/>
      <c r="L204" s="771"/>
      <c r="M204" s="771"/>
      <c r="N204" s="771"/>
      <c r="O204" s="772"/>
      <c r="P204" s="773"/>
      <c r="Q204" s="771"/>
      <c r="R204" s="772"/>
      <c r="S204" s="813"/>
      <c r="T204" s="780"/>
      <c r="U204" s="774"/>
      <c r="V204" s="771"/>
      <c r="W204" s="775"/>
    </row>
    <row r="205" spans="1:23" ht="16.5">
      <c r="A205" s="767">
        <v>200</v>
      </c>
      <c r="B205" s="3338"/>
      <c r="C205" s="3342"/>
      <c r="D205" s="3257"/>
      <c r="E205" s="769"/>
      <c r="F205" s="769"/>
      <c r="G205" s="770"/>
      <c r="H205" s="770"/>
      <c r="I205" s="770"/>
      <c r="J205" s="770"/>
      <c r="K205" s="771"/>
      <c r="L205" s="771"/>
      <c r="M205" s="771"/>
      <c r="N205" s="771"/>
      <c r="O205" s="772"/>
      <c r="P205" s="773"/>
      <c r="Q205" s="771"/>
      <c r="R205" s="772"/>
      <c r="S205" s="813"/>
      <c r="T205" s="780"/>
      <c r="U205" s="774"/>
      <c r="V205" s="771"/>
      <c r="W205" s="775"/>
    </row>
    <row r="206" spans="1:23" ht="16.5">
      <c r="A206" s="767">
        <v>201</v>
      </c>
      <c r="B206" s="3338"/>
      <c r="C206" s="3342"/>
      <c r="D206" s="3257"/>
      <c r="E206" s="769"/>
      <c r="F206" s="769"/>
      <c r="G206" s="770"/>
      <c r="H206" s="770"/>
      <c r="I206" s="770"/>
      <c r="J206" s="770"/>
      <c r="K206" s="771"/>
      <c r="L206" s="771"/>
      <c r="M206" s="771"/>
      <c r="N206" s="771"/>
      <c r="O206" s="772"/>
      <c r="P206" s="773"/>
      <c r="Q206" s="771"/>
      <c r="R206" s="772"/>
      <c r="S206" s="813"/>
      <c r="T206" s="780"/>
      <c r="U206" s="774"/>
      <c r="V206" s="771"/>
      <c r="W206" s="775"/>
    </row>
    <row r="207" spans="1:23" ht="16.5">
      <c r="A207" s="767">
        <v>202</v>
      </c>
      <c r="B207" s="3338"/>
      <c r="C207" s="3342"/>
      <c r="D207" s="756" t="s">
        <v>3262</v>
      </c>
      <c r="E207" s="779"/>
      <c r="F207" s="779"/>
      <c r="G207" s="779"/>
      <c r="H207" s="779"/>
      <c r="I207" s="779"/>
      <c r="J207" s="779"/>
      <c r="K207" s="779"/>
      <c r="L207" s="779"/>
      <c r="M207" s="779"/>
      <c r="N207" s="771">
        <f>SUM(N201:N206)</f>
        <v>0</v>
      </c>
      <c r="O207" s="771">
        <f>SUM(O201:O206)</f>
        <v>0</v>
      </c>
      <c r="P207" s="771">
        <f>SUM(P201:P206)</f>
        <v>0</v>
      </c>
      <c r="Q207" s="779"/>
      <c r="R207" s="771">
        <f>SUM(R201:R206)</f>
        <v>0</v>
      </c>
      <c r="S207" s="813"/>
      <c r="T207" s="780"/>
      <c r="U207" s="781"/>
      <c r="V207" s="779"/>
      <c r="W207" s="775"/>
    </row>
    <row r="208" spans="1:23" ht="16.5" customHeight="1">
      <c r="A208" s="767">
        <v>203</v>
      </c>
      <c r="B208" s="3338"/>
      <c r="C208" s="3342"/>
      <c r="D208" s="3322" t="s">
        <v>3259</v>
      </c>
      <c r="E208" s="769"/>
      <c r="F208" s="769"/>
      <c r="G208" s="770"/>
      <c r="H208" s="770"/>
      <c r="I208" s="770"/>
      <c r="J208" s="770"/>
      <c r="K208" s="771"/>
      <c r="L208" s="771"/>
      <c r="M208" s="771"/>
      <c r="N208" s="771"/>
      <c r="O208" s="772"/>
      <c r="P208" s="773"/>
      <c r="Q208" s="771"/>
      <c r="R208" s="772"/>
      <c r="S208" s="813"/>
      <c r="T208" s="780"/>
      <c r="U208" s="815"/>
      <c r="V208" s="816"/>
      <c r="W208" s="775"/>
    </row>
    <row r="209" spans="1:23" ht="16.5">
      <c r="A209" s="767">
        <v>204</v>
      </c>
      <c r="B209" s="3338"/>
      <c r="C209" s="3342"/>
      <c r="D209" s="3327"/>
      <c r="E209" s="769"/>
      <c r="F209" s="769"/>
      <c r="G209" s="770"/>
      <c r="H209" s="770"/>
      <c r="I209" s="770"/>
      <c r="J209" s="770"/>
      <c r="K209" s="771"/>
      <c r="L209" s="771"/>
      <c r="M209" s="771"/>
      <c r="N209" s="771"/>
      <c r="O209" s="772"/>
      <c r="P209" s="773"/>
      <c r="Q209" s="771"/>
      <c r="R209" s="772"/>
      <c r="S209" s="813"/>
      <c r="T209" s="780"/>
      <c r="U209" s="774"/>
      <c r="V209" s="771"/>
      <c r="W209" s="775"/>
    </row>
    <row r="210" spans="1:23" ht="16.5">
      <c r="A210" s="767">
        <v>205</v>
      </c>
      <c r="B210" s="3338"/>
      <c r="C210" s="3342"/>
      <c r="D210" s="3327"/>
      <c r="E210" s="769"/>
      <c r="F210" s="769"/>
      <c r="G210" s="770"/>
      <c r="H210" s="770"/>
      <c r="I210" s="770"/>
      <c r="J210" s="770"/>
      <c r="K210" s="771"/>
      <c r="L210" s="771"/>
      <c r="M210" s="771"/>
      <c r="N210" s="771"/>
      <c r="O210" s="772"/>
      <c r="P210" s="773"/>
      <c r="Q210" s="771"/>
      <c r="R210" s="772"/>
      <c r="S210" s="813"/>
      <c r="T210" s="780"/>
      <c r="U210" s="774"/>
      <c r="V210" s="771"/>
      <c r="W210" s="775"/>
    </row>
    <row r="211" spans="1:23" ht="16.5">
      <c r="A211" s="767">
        <v>206</v>
      </c>
      <c r="B211" s="3338"/>
      <c r="C211" s="3342"/>
      <c r="D211" s="3327"/>
      <c r="E211" s="769"/>
      <c r="F211" s="769"/>
      <c r="G211" s="770"/>
      <c r="H211" s="770"/>
      <c r="I211" s="770"/>
      <c r="J211" s="770"/>
      <c r="K211" s="771"/>
      <c r="L211" s="771"/>
      <c r="M211" s="771"/>
      <c r="N211" s="771"/>
      <c r="O211" s="772"/>
      <c r="P211" s="773"/>
      <c r="Q211" s="771"/>
      <c r="R211" s="772"/>
      <c r="S211" s="813"/>
      <c r="T211" s="780"/>
      <c r="U211" s="774"/>
      <c r="V211" s="771"/>
      <c r="W211" s="775"/>
    </row>
    <row r="212" spans="1:23" ht="16.5">
      <c r="A212" s="767">
        <v>207</v>
      </c>
      <c r="B212" s="3338"/>
      <c r="C212" s="3342"/>
      <c r="D212" s="3327"/>
      <c r="E212" s="769"/>
      <c r="F212" s="769"/>
      <c r="G212" s="770"/>
      <c r="H212" s="770"/>
      <c r="I212" s="770"/>
      <c r="J212" s="770"/>
      <c r="K212" s="771"/>
      <c r="L212" s="771"/>
      <c r="M212" s="771"/>
      <c r="N212" s="771"/>
      <c r="O212" s="772"/>
      <c r="P212" s="773"/>
      <c r="Q212" s="771"/>
      <c r="R212" s="772"/>
      <c r="S212" s="813"/>
      <c r="T212" s="780"/>
      <c r="U212" s="774"/>
      <c r="V212" s="771"/>
      <c r="W212" s="775"/>
    </row>
    <row r="213" spans="1:23" ht="16.5">
      <c r="A213" s="767">
        <v>208</v>
      </c>
      <c r="B213" s="3338"/>
      <c r="C213" s="3342"/>
      <c r="D213" s="3327"/>
      <c r="E213" s="769"/>
      <c r="F213" s="769"/>
      <c r="G213" s="770"/>
      <c r="H213" s="770"/>
      <c r="I213" s="770"/>
      <c r="J213" s="770"/>
      <c r="K213" s="771"/>
      <c r="L213" s="771"/>
      <c r="M213" s="771"/>
      <c r="N213" s="771"/>
      <c r="O213" s="772"/>
      <c r="P213" s="773"/>
      <c r="Q213" s="771"/>
      <c r="R213" s="772"/>
      <c r="S213" s="813"/>
      <c r="T213" s="780"/>
      <c r="U213" s="774"/>
      <c r="V213" s="771"/>
      <c r="W213" s="775"/>
    </row>
    <row r="214" spans="1:23" ht="16.5">
      <c r="A214" s="767">
        <v>209</v>
      </c>
      <c r="B214" s="3338"/>
      <c r="C214" s="3342"/>
      <c r="D214" s="782" t="s">
        <v>3246</v>
      </c>
      <c r="E214" s="779"/>
      <c r="F214" s="779"/>
      <c r="G214" s="779"/>
      <c r="H214" s="779"/>
      <c r="I214" s="779"/>
      <c r="J214" s="779"/>
      <c r="K214" s="779"/>
      <c r="L214" s="779"/>
      <c r="M214" s="779"/>
      <c r="N214" s="771">
        <f>SUM(N208:N213)</f>
        <v>0</v>
      </c>
      <c r="O214" s="771">
        <f>SUM(O208:O213)</f>
        <v>0</v>
      </c>
      <c r="P214" s="771">
        <f>SUM(P208:P213)</f>
        <v>0</v>
      </c>
      <c r="Q214" s="779"/>
      <c r="R214" s="771">
        <f>SUM(R208:R213)</f>
        <v>0</v>
      </c>
      <c r="S214" s="813"/>
      <c r="T214" s="780"/>
      <c r="U214" s="781"/>
      <c r="V214" s="779"/>
      <c r="W214" s="775"/>
    </row>
    <row r="215" spans="1:23" ht="16.5" customHeight="1">
      <c r="A215" s="767">
        <v>210</v>
      </c>
      <c r="B215" s="3338"/>
      <c r="C215" s="3342"/>
      <c r="D215" s="3322" t="s">
        <v>3260</v>
      </c>
      <c r="E215" s="769"/>
      <c r="F215" s="769"/>
      <c r="G215" s="770"/>
      <c r="H215" s="770"/>
      <c r="I215" s="770"/>
      <c r="J215" s="770"/>
      <c r="K215" s="771"/>
      <c r="L215" s="771"/>
      <c r="M215" s="771"/>
      <c r="N215" s="771"/>
      <c r="O215" s="772"/>
      <c r="P215" s="773"/>
      <c r="Q215" s="771"/>
      <c r="R215" s="772"/>
      <c r="S215" s="813"/>
      <c r="T215" s="780"/>
      <c r="U215" s="815"/>
      <c r="V215" s="816"/>
      <c r="W215" s="775"/>
    </row>
    <row r="216" spans="1:23" ht="16.5">
      <c r="A216" s="767">
        <v>211</v>
      </c>
      <c r="B216" s="3338"/>
      <c r="C216" s="3342"/>
      <c r="D216" s="3327"/>
      <c r="E216" s="769"/>
      <c r="F216" s="769"/>
      <c r="G216" s="770"/>
      <c r="H216" s="770"/>
      <c r="I216" s="770"/>
      <c r="J216" s="770"/>
      <c r="K216" s="771"/>
      <c r="L216" s="771"/>
      <c r="M216" s="771"/>
      <c r="N216" s="771"/>
      <c r="O216" s="772"/>
      <c r="P216" s="773"/>
      <c r="Q216" s="771"/>
      <c r="R216" s="772"/>
      <c r="S216" s="813"/>
      <c r="T216" s="780"/>
      <c r="U216" s="774"/>
      <c r="V216" s="771"/>
      <c r="W216" s="775"/>
    </row>
    <row r="217" spans="1:23" ht="16.5">
      <c r="A217" s="767">
        <v>212</v>
      </c>
      <c r="B217" s="3338"/>
      <c r="C217" s="3342"/>
      <c r="D217" s="3327"/>
      <c r="E217" s="769"/>
      <c r="F217" s="769"/>
      <c r="G217" s="770"/>
      <c r="H217" s="770"/>
      <c r="I217" s="770"/>
      <c r="J217" s="770"/>
      <c r="K217" s="771"/>
      <c r="L217" s="771"/>
      <c r="M217" s="771"/>
      <c r="N217" s="771"/>
      <c r="O217" s="772"/>
      <c r="P217" s="773"/>
      <c r="Q217" s="771"/>
      <c r="R217" s="772"/>
      <c r="S217" s="813"/>
      <c r="T217" s="780"/>
      <c r="U217" s="774"/>
      <c r="V217" s="771"/>
      <c r="W217" s="775"/>
    </row>
    <row r="218" spans="1:23" ht="16.5">
      <c r="A218" s="767">
        <v>213</v>
      </c>
      <c r="B218" s="3338"/>
      <c r="C218" s="3342"/>
      <c r="D218" s="3327"/>
      <c r="E218" s="769"/>
      <c r="F218" s="769"/>
      <c r="G218" s="770"/>
      <c r="H218" s="770"/>
      <c r="I218" s="770"/>
      <c r="J218" s="770"/>
      <c r="K218" s="771"/>
      <c r="L218" s="771"/>
      <c r="M218" s="771"/>
      <c r="N218" s="771"/>
      <c r="O218" s="772"/>
      <c r="P218" s="773"/>
      <c r="Q218" s="771"/>
      <c r="R218" s="772"/>
      <c r="S218" s="813"/>
      <c r="T218" s="780"/>
      <c r="U218" s="774"/>
      <c r="V218" s="771"/>
      <c r="W218" s="775"/>
    </row>
    <row r="219" spans="1:23" ht="16.5">
      <c r="A219" s="767">
        <v>214</v>
      </c>
      <c r="B219" s="3338"/>
      <c r="C219" s="3342"/>
      <c r="D219" s="3327"/>
      <c r="E219" s="769"/>
      <c r="F219" s="769"/>
      <c r="G219" s="770"/>
      <c r="H219" s="770"/>
      <c r="I219" s="770"/>
      <c r="J219" s="770"/>
      <c r="K219" s="771"/>
      <c r="L219" s="771"/>
      <c r="M219" s="771"/>
      <c r="N219" s="771"/>
      <c r="O219" s="772"/>
      <c r="P219" s="773"/>
      <c r="Q219" s="771"/>
      <c r="R219" s="772"/>
      <c r="S219" s="813"/>
      <c r="T219" s="780"/>
      <c r="U219" s="774"/>
      <c r="V219" s="771"/>
      <c r="W219" s="775"/>
    </row>
    <row r="220" spans="1:23" ht="16.5">
      <c r="A220" s="767">
        <v>215</v>
      </c>
      <c r="B220" s="3338"/>
      <c r="C220" s="3342"/>
      <c r="D220" s="3327"/>
      <c r="E220" s="769"/>
      <c r="F220" s="769"/>
      <c r="G220" s="770"/>
      <c r="H220" s="770"/>
      <c r="I220" s="770"/>
      <c r="J220" s="770"/>
      <c r="K220" s="771"/>
      <c r="L220" s="771"/>
      <c r="M220" s="771"/>
      <c r="N220" s="771"/>
      <c r="O220" s="772"/>
      <c r="P220" s="773"/>
      <c r="Q220" s="771"/>
      <c r="R220" s="772"/>
      <c r="S220" s="813"/>
      <c r="T220" s="780"/>
      <c r="U220" s="774"/>
      <c r="V220" s="771"/>
      <c r="W220" s="775"/>
    </row>
    <row r="221" spans="1:23" ht="17.25" thickBot="1">
      <c r="A221" s="792">
        <v>216</v>
      </c>
      <c r="B221" s="3338"/>
      <c r="C221" s="3342"/>
      <c r="D221" s="789" t="s">
        <v>3246</v>
      </c>
      <c r="E221" s="795"/>
      <c r="F221" s="795"/>
      <c r="G221" s="795"/>
      <c r="H221" s="795"/>
      <c r="I221" s="795"/>
      <c r="J221" s="795"/>
      <c r="K221" s="795"/>
      <c r="L221" s="795"/>
      <c r="M221" s="795"/>
      <c r="N221" s="796">
        <f>SUM(N215:N220)</f>
        <v>0</v>
      </c>
      <c r="O221" s="796">
        <f>SUM(O215:O220)</f>
        <v>0</v>
      </c>
      <c r="P221" s="796">
        <f>SUM(P215:P220)</f>
        <v>0</v>
      </c>
      <c r="Q221" s="795"/>
      <c r="R221" s="796">
        <f>SUM(R215:R220)</f>
        <v>0</v>
      </c>
      <c r="S221" s="817"/>
      <c r="T221" s="818"/>
      <c r="U221" s="819"/>
      <c r="V221" s="795"/>
      <c r="W221" s="797"/>
    </row>
    <row r="222" spans="1:23" ht="17.25" thickBot="1">
      <c r="A222" s="798">
        <v>217</v>
      </c>
      <c r="B222" s="3334" t="s">
        <v>3266</v>
      </c>
      <c r="C222" s="3335"/>
      <c r="D222" s="3336"/>
      <c r="E222" s="799"/>
      <c r="F222" s="799"/>
      <c r="G222" s="800"/>
      <c r="H222" s="800"/>
      <c r="I222" s="800"/>
      <c r="J222" s="800"/>
      <c r="K222" s="801"/>
      <c r="L222" s="801"/>
      <c r="M222" s="801"/>
      <c r="N222" s="820">
        <f>N172+N179+N186+N193+N200+N207+N214+N221</f>
        <v>0</v>
      </c>
      <c r="O222" s="820">
        <f>O172+O179+O186+O193+O200+O207+O214+O221</f>
        <v>0</v>
      </c>
      <c r="P222" s="820">
        <f>P172+P179+P186+P193+P200+P207+P214+P221</f>
        <v>0</v>
      </c>
      <c r="Q222" s="801"/>
      <c r="R222" s="820">
        <f>R172+R179+R186+R193+R200+R207+R214+R221</f>
        <v>0</v>
      </c>
      <c r="S222" s="821"/>
      <c r="T222" s="803"/>
      <c r="U222" s="804"/>
      <c r="V222" s="801"/>
      <c r="W222" s="805"/>
    </row>
    <row r="223" spans="1:23" ht="17.25" thickBot="1">
      <c r="A223" s="822">
        <v>218</v>
      </c>
      <c r="B223" s="3331" t="s">
        <v>3267</v>
      </c>
      <c r="C223" s="3332"/>
      <c r="D223" s="3333"/>
      <c r="E223" s="823"/>
      <c r="F223" s="823"/>
      <c r="G223" s="824"/>
      <c r="H223" s="824"/>
      <c r="I223" s="824"/>
      <c r="J223" s="824"/>
      <c r="K223" s="825"/>
      <c r="L223" s="825"/>
      <c r="M223" s="825"/>
      <c r="N223" s="826">
        <f>N165+N108+N222</f>
        <v>0</v>
      </c>
      <c r="O223" s="826">
        <f>O165+O108+O222</f>
        <v>0</v>
      </c>
      <c r="P223" s="826">
        <f>P165+P108+P222</f>
        <v>0</v>
      </c>
      <c r="Q223" s="825"/>
      <c r="R223" s="826">
        <f>R165+R108+R222</f>
        <v>0</v>
      </c>
      <c r="S223" s="827"/>
      <c r="T223" s="828"/>
      <c r="U223" s="829"/>
      <c r="V223" s="825"/>
      <c r="W223" s="830"/>
    </row>
    <row r="224" spans="1:23" ht="16.5">
      <c r="B224" s="831"/>
      <c r="C224" s="832"/>
      <c r="D224" s="832"/>
      <c r="E224" s="833"/>
      <c r="F224" s="833"/>
      <c r="G224" s="833"/>
      <c r="H224" s="833"/>
      <c r="I224" s="833"/>
      <c r="J224" s="833"/>
      <c r="K224" s="833"/>
      <c r="L224" s="833"/>
      <c r="M224" s="833"/>
      <c r="N224" s="833"/>
      <c r="O224" s="833"/>
      <c r="P224" s="833"/>
      <c r="Q224" s="833"/>
      <c r="R224" s="833"/>
      <c r="S224" s="833"/>
      <c r="T224" s="834"/>
      <c r="U224" s="834"/>
      <c r="V224" s="835"/>
      <c r="W224" s="751"/>
    </row>
    <row r="225" spans="1:23" ht="16.5">
      <c r="A225" s="654" t="s">
        <v>3185</v>
      </c>
      <c r="B225" s="831"/>
      <c r="C225" s="832"/>
      <c r="D225" s="832"/>
      <c r="E225" s="833"/>
      <c r="F225" s="833"/>
      <c r="G225" s="833"/>
      <c r="H225" s="833"/>
      <c r="I225" s="833"/>
      <c r="J225" s="833"/>
      <c r="K225" s="833"/>
      <c r="L225" s="833"/>
      <c r="M225" s="833"/>
      <c r="N225" s="833"/>
      <c r="O225" s="833"/>
      <c r="P225" s="833"/>
      <c r="Q225" s="833"/>
      <c r="R225" s="833"/>
      <c r="S225" s="833"/>
      <c r="T225" s="834"/>
      <c r="U225" s="834"/>
      <c r="V225" s="835"/>
      <c r="W225" s="751"/>
    </row>
    <row r="226" spans="1:23" ht="16.5">
      <c r="A226" s="654">
        <v>1</v>
      </c>
      <c r="B226" s="832" t="s">
        <v>3268</v>
      </c>
      <c r="D226" s="832"/>
      <c r="E226" s="833"/>
      <c r="F226" s="833"/>
      <c r="G226" s="833"/>
      <c r="H226" s="833"/>
      <c r="I226" s="833"/>
      <c r="J226" s="833"/>
      <c r="K226" s="833"/>
      <c r="L226" s="833"/>
      <c r="M226" s="833"/>
      <c r="N226" s="833"/>
      <c r="O226" s="833"/>
      <c r="P226" s="833"/>
      <c r="Q226" s="833"/>
      <c r="R226" s="833"/>
      <c r="S226" s="833"/>
      <c r="T226" s="834"/>
      <c r="U226" s="834"/>
      <c r="V226" s="835"/>
      <c r="W226" s="751"/>
    </row>
    <row r="227" spans="1:23" ht="16.5">
      <c r="A227" s="831" t="s">
        <v>202</v>
      </c>
      <c r="B227" s="832" t="s">
        <v>3269</v>
      </c>
      <c r="D227" s="832"/>
      <c r="E227" s="833"/>
      <c r="F227" s="833"/>
      <c r="G227" s="833"/>
      <c r="H227" s="833"/>
      <c r="I227" s="833"/>
      <c r="J227" s="833"/>
      <c r="K227" s="833"/>
      <c r="L227" s="833"/>
      <c r="M227" s="833"/>
      <c r="N227" s="833"/>
      <c r="O227" s="833"/>
      <c r="P227" s="833"/>
      <c r="Q227" s="833"/>
      <c r="R227" s="833"/>
      <c r="S227" s="833"/>
      <c r="T227" s="834"/>
      <c r="U227" s="834"/>
      <c r="V227" s="835"/>
      <c r="W227" s="751"/>
    </row>
    <row r="228" spans="1:23">
      <c r="A228" s="654">
        <v>3</v>
      </c>
      <c r="B228" s="277" t="s">
        <v>3270</v>
      </c>
      <c r="D228" s="277"/>
      <c r="E228" s="277"/>
      <c r="F228" s="277"/>
      <c r="G228" s="277"/>
      <c r="H228" s="277"/>
      <c r="I228" s="277"/>
      <c r="J228" s="277"/>
      <c r="K228" s="277"/>
      <c r="L228" s="277"/>
      <c r="M228" s="277"/>
      <c r="N228" s="277"/>
    </row>
    <row r="229" spans="1:23">
      <c r="A229" s="654">
        <v>4</v>
      </c>
      <c r="B229" s="277" t="s">
        <v>3271</v>
      </c>
      <c r="D229" s="277"/>
      <c r="E229" s="277"/>
      <c r="F229" s="277"/>
      <c r="G229" s="277"/>
      <c r="H229" s="277"/>
      <c r="I229" s="277"/>
      <c r="J229" s="277"/>
      <c r="K229" s="277"/>
      <c r="L229" s="277"/>
      <c r="M229" s="277"/>
      <c r="N229" s="277"/>
    </row>
    <row r="230" spans="1:23" ht="16.5">
      <c r="A230" s="836" t="s">
        <v>104</v>
      </c>
      <c r="B230" s="333" t="s">
        <v>3272</v>
      </c>
      <c r="D230" s="833"/>
      <c r="E230" s="833"/>
      <c r="F230" s="833"/>
      <c r="G230" s="833"/>
      <c r="H230" s="833"/>
      <c r="I230" s="833"/>
      <c r="J230" s="833"/>
      <c r="K230" s="833"/>
      <c r="L230" s="833"/>
      <c r="M230" s="833"/>
      <c r="N230" s="833"/>
      <c r="O230" s="833"/>
      <c r="P230" s="833"/>
      <c r="Q230" s="833"/>
      <c r="R230" s="833"/>
      <c r="S230" s="833"/>
      <c r="T230" s="834"/>
      <c r="U230" s="834"/>
      <c r="V230" s="835"/>
      <c r="W230" s="751"/>
    </row>
    <row r="231" spans="1:23" ht="16.5">
      <c r="A231" s="654"/>
      <c r="B231" s="831"/>
      <c r="C231" s="832"/>
      <c r="D231" s="832"/>
      <c r="E231" s="833"/>
      <c r="F231" s="833"/>
      <c r="G231" s="833"/>
      <c r="H231" s="833"/>
      <c r="I231" s="833"/>
      <c r="J231" s="833"/>
      <c r="K231" s="833"/>
      <c r="L231" s="833"/>
      <c r="M231" s="833"/>
      <c r="N231" s="833"/>
      <c r="O231" s="833"/>
      <c r="P231" s="833"/>
      <c r="Q231" s="833"/>
      <c r="R231" s="833"/>
      <c r="S231" s="833"/>
      <c r="T231" s="834"/>
      <c r="U231" s="834"/>
      <c r="V231" s="835"/>
      <c r="W231" s="751"/>
    </row>
    <row r="232" spans="1:23" ht="16.5">
      <c r="A232" s="654"/>
      <c r="B232" s="831"/>
      <c r="C232" s="832"/>
      <c r="D232" s="832"/>
      <c r="E232" s="833"/>
      <c r="F232" s="833"/>
      <c r="G232" s="833"/>
      <c r="H232" s="833"/>
      <c r="I232" s="833"/>
      <c r="J232" s="833"/>
      <c r="K232" s="833"/>
      <c r="L232" s="833"/>
      <c r="M232" s="833"/>
      <c r="N232" s="833"/>
      <c r="O232" s="833"/>
      <c r="P232" s="833"/>
      <c r="Q232" s="833"/>
      <c r="R232" s="833"/>
      <c r="S232" s="833"/>
      <c r="T232" s="837"/>
      <c r="U232" s="837"/>
      <c r="V232" s="835"/>
      <c r="W232" s="751"/>
    </row>
    <row r="233" spans="1:23" ht="16.5">
      <c r="A233" s="831"/>
      <c r="B233" s="831"/>
      <c r="C233" s="838"/>
      <c r="D233" s="838"/>
      <c r="E233" s="833"/>
      <c r="F233" s="833"/>
      <c r="G233" s="833"/>
      <c r="H233" s="833"/>
      <c r="I233" s="833"/>
      <c r="J233" s="833"/>
      <c r="K233" s="833"/>
      <c r="L233" s="833"/>
      <c r="M233" s="833"/>
      <c r="N233" s="833"/>
      <c r="O233" s="833"/>
      <c r="P233" s="833"/>
      <c r="Q233" s="833"/>
      <c r="R233" s="833"/>
      <c r="S233" s="833"/>
      <c r="T233" s="837"/>
      <c r="U233" s="837"/>
      <c r="V233" s="835"/>
      <c r="W233" s="751"/>
    </row>
    <row r="234" spans="1:23" ht="16.5">
      <c r="A234" s="654"/>
      <c r="B234" s="831"/>
      <c r="C234" s="832"/>
      <c r="D234" s="832"/>
      <c r="E234" s="833"/>
      <c r="F234" s="833"/>
      <c r="G234" s="833"/>
      <c r="H234" s="833"/>
      <c r="I234" s="833"/>
      <c r="J234" s="833"/>
      <c r="K234" s="833"/>
      <c r="L234" s="833"/>
      <c r="M234" s="833"/>
      <c r="N234" s="833"/>
      <c r="O234" s="833"/>
      <c r="P234" s="833"/>
      <c r="Q234" s="833"/>
      <c r="R234" s="833"/>
      <c r="S234" s="833"/>
      <c r="T234" s="837"/>
      <c r="U234" s="837"/>
      <c r="V234" s="835"/>
      <c r="W234" s="751"/>
    </row>
    <row r="235" spans="1:23" ht="16.5">
      <c r="A235" s="654"/>
      <c r="B235" s="831"/>
      <c r="C235" s="832"/>
      <c r="D235" s="832"/>
      <c r="E235" s="833"/>
      <c r="F235" s="833"/>
      <c r="G235" s="833"/>
      <c r="H235" s="833"/>
      <c r="I235" s="833"/>
      <c r="J235" s="833"/>
      <c r="K235" s="833"/>
      <c r="L235" s="833"/>
      <c r="M235" s="833"/>
      <c r="N235" s="833"/>
      <c r="O235" s="833"/>
      <c r="P235" s="833"/>
      <c r="Q235" s="833"/>
      <c r="R235" s="833"/>
      <c r="S235" s="833"/>
      <c r="T235" s="834"/>
      <c r="U235" s="834"/>
      <c r="V235" s="835"/>
      <c r="W235" s="751"/>
    </row>
    <row r="236" spans="1:23" ht="16.5">
      <c r="A236" s="831"/>
      <c r="B236" s="831"/>
      <c r="C236" s="833"/>
      <c r="D236" s="832"/>
      <c r="E236" s="833"/>
      <c r="F236" s="833"/>
      <c r="G236" s="833"/>
      <c r="H236" s="833"/>
      <c r="I236" s="833"/>
      <c r="J236" s="833"/>
      <c r="K236" s="833"/>
      <c r="L236" s="833"/>
      <c r="M236" s="833"/>
      <c r="N236" s="833"/>
      <c r="O236" s="833"/>
      <c r="P236" s="833"/>
      <c r="Q236" s="833"/>
      <c r="R236" s="833"/>
      <c r="S236" s="833"/>
      <c r="T236" s="834"/>
      <c r="U236" s="834"/>
      <c r="V236" s="835"/>
      <c r="W236" s="751"/>
    </row>
    <row r="237" spans="1:23" ht="16.5">
      <c r="A237" s="654"/>
      <c r="B237" s="831"/>
      <c r="C237" s="832"/>
      <c r="D237" s="832"/>
      <c r="E237" s="833"/>
      <c r="F237" s="833"/>
      <c r="G237" s="833"/>
      <c r="H237" s="833"/>
      <c r="I237" s="833"/>
      <c r="J237" s="833"/>
      <c r="K237" s="833"/>
      <c r="L237" s="833"/>
      <c r="M237" s="833"/>
      <c r="N237" s="833"/>
      <c r="O237" s="833"/>
      <c r="P237" s="833"/>
      <c r="Q237" s="833"/>
      <c r="R237" s="833"/>
      <c r="S237" s="833"/>
      <c r="T237" s="834"/>
      <c r="U237" s="834"/>
      <c r="V237" s="835"/>
      <c r="W237" s="751"/>
    </row>
    <row r="238" spans="1:23" ht="16.5">
      <c r="A238" s="654"/>
      <c r="B238" s="831"/>
      <c r="C238" s="832"/>
      <c r="D238" s="832"/>
      <c r="E238" s="833"/>
      <c r="F238" s="833"/>
      <c r="G238" s="833"/>
      <c r="H238" s="833"/>
      <c r="I238" s="833"/>
      <c r="J238" s="833"/>
      <c r="K238" s="833"/>
      <c r="L238" s="833"/>
      <c r="M238" s="833"/>
      <c r="N238" s="833"/>
      <c r="O238" s="833"/>
      <c r="P238" s="833"/>
      <c r="Q238" s="833"/>
      <c r="R238" s="833"/>
      <c r="S238" s="833"/>
      <c r="T238" s="834"/>
      <c r="U238" s="834"/>
      <c r="V238" s="835"/>
      <c r="W238" s="751"/>
    </row>
    <row r="239" spans="1:23" ht="16.5">
      <c r="A239" s="831"/>
      <c r="B239" s="831"/>
      <c r="C239" s="833"/>
      <c r="D239" s="833"/>
      <c r="E239" s="833"/>
      <c r="F239" s="833"/>
      <c r="G239" s="833"/>
      <c r="H239" s="833"/>
      <c r="I239" s="833"/>
      <c r="J239" s="833"/>
      <c r="K239" s="833"/>
      <c r="L239" s="833"/>
      <c r="M239" s="833"/>
      <c r="N239" s="833"/>
      <c r="O239" s="833"/>
      <c r="P239" s="833"/>
      <c r="Q239" s="833"/>
      <c r="R239" s="833"/>
      <c r="S239" s="833"/>
      <c r="T239" s="751"/>
      <c r="U239" s="751"/>
      <c r="V239" s="751"/>
      <c r="W239" s="751"/>
    </row>
    <row r="240" spans="1:23" ht="16.5">
      <c r="A240" s="654"/>
      <c r="B240" s="831"/>
      <c r="C240" s="751"/>
      <c r="D240" s="751"/>
      <c r="E240" s="833"/>
      <c r="F240" s="833"/>
      <c r="G240" s="833"/>
      <c r="H240" s="833"/>
      <c r="I240" s="833"/>
      <c r="J240" s="833"/>
      <c r="K240" s="833"/>
      <c r="L240" s="833"/>
      <c r="M240" s="833"/>
      <c r="N240" s="833"/>
      <c r="O240" s="833"/>
      <c r="P240" s="833"/>
      <c r="Q240" s="833"/>
      <c r="R240" s="833"/>
      <c r="S240" s="833"/>
      <c r="T240" s="751"/>
      <c r="U240" s="751"/>
      <c r="V240" s="751"/>
      <c r="W240" s="751"/>
    </row>
    <row r="241" spans="1:23" ht="16.5">
      <c r="A241" s="654"/>
      <c r="B241" s="831"/>
      <c r="C241" s="833"/>
      <c r="D241" s="833"/>
      <c r="E241" s="839"/>
      <c r="F241" s="839"/>
      <c r="G241" s="839"/>
      <c r="H241" s="839"/>
      <c r="I241" s="839"/>
      <c r="J241" s="839"/>
      <c r="K241" s="839"/>
      <c r="L241" s="839"/>
      <c r="M241" s="839"/>
      <c r="N241" s="839"/>
      <c r="O241" s="839"/>
      <c r="P241" s="833"/>
      <c r="Q241" s="839"/>
      <c r="R241" s="839"/>
      <c r="S241" s="839"/>
      <c r="T241" s="751"/>
      <c r="U241" s="751"/>
      <c r="V241" s="751"/>
      <c r="W241" s="751"/>
    </row>
    <row r="242" spans="1:23" ht="16.5">
      <c r="A242" s="831"/>
      <c r="B242" s="831"/>
      <c r="C242" s="832"/>
      <c r="D242" s="832"/>
      <c r="E242" s="839"/>
      <c r="F242" s="839"/>
      <c r="G242" s="839"/>
      <c r="H242" s="839"/>
      <c r="I242" s="839"/>
      <c r="J242" s="839"/>
      <c r="K242" s="839"/>
      <c r="L242" s="839"/>
      <c r="M242" s="839"/>
      <c r="N242" s="839"/>
      <c r="O242" s="839"/>
      <c r="P242" s="833"/>
      <c r="Q242" s="839"/>
      <c r="R242" s="839"/>
      <c r="S242" s="839"/>
      <c r="T242" s="751"/>
      <c r="U242" s="751"/>
      <c r="V242" s="751"/>
      <c r="W242" s="751"/>
    </row>
    <row r="243" spans="1:23" ht="16.5">
      <c r="A243" s="654"/>
      <c r="B243" s="831"/>
      <c r="C243" s="833"/>
      <c r="D243" s="833"/>
      <c r="E243" s="837"/>
      <c r="F243" s="840"/>
      <c r="G243" s="837"/>
      <c r="H243" s="837"/>
      <c r="I243" s="837"/>
      <c r="J243" s="837"/>
      <c r="K243" s="837"/>
      <c r="L243" s="837"/>
      <c r="M243" s="837"/>
      <c r="N243" s="837"/>
      <c r="O243" s="837"/>
      <c r="P243" s="839"/>
      <c r="Q243" s="837"/>
      <c r="R243" s="837"/>
      <c r="S243" s="837"/>
      <c r="T243" s="751"/>
      <c r="U243" s="751"/>
      <c r="V243" s="751"/>
      <c r="W243" s="751"/>
    </row>
    <row r="244" spans="1:23" ht="16.5">
      <c r="A244" s="831"/>
      <c r="B244" s="831"/>
      <c r="C244" s="833"/>
      <c r="D244" s="833"/>
      <c r="E244" s="837"/>
      <c r="F244" s="840"/>
      <c r="G244" s="837"/>
      <c r="H244" s="837"/>
      <c r="I244" s="837"/>
      <c r="J244" s="837"/>
      <c r="K244" s="837"/>
      <c r="L244" s="837"/>
      <c r="M244" s="837"/>
      <c r="N244" s="837"/>
      <c r="O244" s="837"/>
      <c r="P244" s="834"/>
      <c r="Q244" s="837"/>
      <c r="R244" s="837"/>
      <c r="S244" s="837"/>
      <c r="T244" s="751"/>
      <c r="U244" s="751"/>
      <c r="V244" s="751"/>
      <c r="W244" s="751"/>
    </row>
    <row r="245" spans="1:23" ht="16.5">
      <c r="A245" s="831"/>
      <c r="B245" s="831"/>
      <c r="C245" s="833"/>
      <c r="D245" s="833"/>
      <c r="E245" s="837"/>
      <c r="F245" s="840"/>
      <c r="G245" s="837"/>
      <c r="H245" s="837"/>
      <c r="I245" s="837"/>
      <c r="J245" s="837"/>
      <c r="K245" s="837"/>
      <c r="L245" s="837"/>
      <c r="M245" s="837"/>
      <c r="N245" s="837"/>
      <c r="O245" s="837"/>
      <c r="P245" s="837"/>
      <c r="Q245" s="837"/>
      <c r="R245" s="837"/>
      <c r="S245" s="837"/>
      <c r="T245" s="751"/>
      <c r="U245" s="751"/>
      <c r="V245" s="751"/>
      <c r="W245" s="751"/>
    </row>
    <row r="246" spans="1:23" ht="16.5">
      <c r="A246" s="831"/>
      <c r="B246" s="831"/>
      <c r="C246" s="833"/>
      <c r="D246" s="833"/>
      <c r="E246" s="835"/>
      <c r="F246" s="841"/>
      <c r="G246" s="835"/>
      <c r="H246" s="835"/>
      <c r="I246" s="835"/>
      <c r="J246" s="835"/>
      <c r="K246" s="835"/>
      <c r="L246" s="835"/>
      <c r="M246" s="835"/>
      <c r="N246" s="835"/>
      <c r="O246" s="835"/>
      <c r="P246" s="837"/>
      <c r="Q246" s="835"/>
      <c r="R246" s="835"/>
      <c r="S246" s="835"/>
      <c r="T246" s="751"/>
      <c r="U246" s="751"/>
      <c r="V246" s="751"/>
      <c r="W246" s="751"/>
    </row>
    <row r="247" spans="1:23" ht="16.5">
      <c r="A247" s="831"/>
      <c r="B247" s="831"/>
      <c r="C247" s="833"/>
      <c r="D247" s="833"/>
      <c r="E247" s="751"/>
      <c r="F247" s="842"/>
      <c r="G247" s="751"/>
      <c r="H247" s="751"/>
      <c r="I247" s="751"/>
      <c r="J247" s="751"/>
      <c r="K247" s="751"/>
      <c r="L247" s="751"/>
      <c r="M247" s="751"/>
      <c r="N247" s="751"/>
      <c r="O247" s="751"/>
      <c r="P247" s="837"/>
      <c r="Q247" s="751"/>
      <c r="R247" s="751"/>
      <c r="S247" s="751"/>
      <c r="T247" s="751"/>
      <c r="U247" s="751"/>
      <c r="V247" s="751"/>
      <c r="W247" s="751"/>
    </row>
  </sheetData>
  <mergeCells count="62">
    <mergeCell ref="A3:A5"/>
    <mergeCell ref="B3:B4"/>
    <mergeCell ref="C3:D4"/>
    <mergeCell ref="D19:D30"/>
    <mergeCell ref="C6:C31"/>
    <mergeCell ref="D6:D17"/>
    <mergeCell ref="B6:B107"/>
    <mergeCell ref="D101:D106"/>
    <mergeCell ref="C87:C107"/>
    <mergeCell ref="C32:C53"/>
    <mergeCell ref="D32:D41"/>
    <mergeCell ref="D65:D74"/>
    <mergeCell ref="D76:D85"/>
    <mergeCell ref="C54:C86"/>
    <mergeCell ref="D87:D92"/>
    <mergeCell ref="D94:D99"/>
    <mergeCell ref="D43:D52"/>
    <mergeCell ref="B222:D222"/>
    <mergeCell ref="D180:D185"/>
    <mergeCell ref="D187:D192"/>
    <mergeCell ref="D194:D199"/>
    <mergeCell ref="C201:C221"/>
    <mergeCell ref="D201:D206"/>
    <mergeCell ref="D208:D213"/>
    <mergeCell ref="D215:D220"/>
    <mergeCell ref="B109:B164"/>
    <mergeCell ref="D54:D63"/>
    <mergeCell ref="D109:D114"/>
    <mergeCell ref="D116:D121"/>
    <mergeCell ref="C109:C122"/>
    <mergeCell ref="D173:D178"/>
    <mergeCell ref="B108:D108"/>
    <mergeCell ref="W3:W4"/>
    <mergeCell ref="C5:D5"/>
    <mergeCell ref="R3:R4"/>
    <mergeCell ref="N3:N4"/>
    <mergeCell ref="O3:O4"/>
    <mergeCell ref="S3:S4"/>
    <mergeCell ref="E3:I3"/>
    <mergeCell ref="P3:P4"/>
    <mergeCell ref="L3:L4"/>
    <mergeCell ref="J3:J4"/>
    <mergeCell ref="M3:M4"/>
    <mergeCell ref="V3:V4"/>
    <mergeCell ref="T3:T4"/>
    <mergeCell ref="U3:U4"/>
    <mergeCell ref="Q3:Q4"/>
    <mergeCell ref="K3:K4"/>
    <mergeCell ref="C123:C143"/>
    <mergeCell ref="D137:D142"/>
    <mergeCell ref="D130:D135"/>
    <mergeCell ref="D123:D128"/>
    <mergeCell ref="B223:D223"/>
    <mergeCell ref="D144:D149"/>
    <mergeCell ref="D151:D156"/>
    <mergeCell ref="D158:D163"/>
    <mergeCell ref="B165:D165"/>
    <mergeCell ref="B166:B221"/>
    <mergeCell ref="C166:C179"/>
    <mergeCell ref="C180:C200"/>
    <mergeCell ref="D166:D171"/>
    <mergeCell ref="C144:C164"/>
  </mergeCells>
  <phoneticPr fontId="8" type="noConversion"/>
  <pageMargins left="0.51181102362204722" right="0.35433070866141736" top="0.39370078740157483" bottom="0.27559055118110237" header="0.15748031496062992" footer="0.23622047244094491"/>
  <pageSetup paperSize="9" scale="35" fitToHeight="2" orientation="portrait" r:id="rId1"/>
  <headerFooter alignWithMargins="0">
    <oddFooter>&amp;C&amp;P/&amp;N&amp;R&amp;A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L54"/>
  <sheetViews>
    <sheetView showGridLines="0" view="pageBreakPreview" zoomScaleNormal="90" zoomScaleSheetLayoutView="100" workbookViewId="0">
      <pane xSplit="3" ySplit="5" topLeftCell="D6" activePane="bottomRight" state="frozen"/>
      <selection activeCell="F11" sqref="A1:K1098"/>
      <selection pane="topRight" activeCell="F11" sqref="A1:K1098"/>
      <selection pane="bottomLeft" activeCell="F11" sqref="A1:K1098"/>
      <selection pane="bottomRight"/>
    </sheetView>
  </sheetViews>
  <sheetFormatPr defaultRowHeight="15.75"/>
  <cols>
    <col min="1" max="2" width="9" style="611"/>
    <col min="3" max="3" width="21.375" style="611" customWidth="1"/>
    <col min="4" max="4" width="14.875" style="611" customWidth="1"/>
    <col min="5" max="5" width="12.75" style="611" customWidth="1"/>
    <col min="6" max="6" width="10.5" style="611" customWidth="1"/>
    <col min="7" max="7" width="32.75" style="611" customWidth="1"/>
    <col min="8" max="8" width="14" style="611" customWidth="1"/>
    <col min="9" max="9" width="11.375" style="611" customWidth="1"/>
    <col min="10" max="10" width="34.25" style="611" customWidth="1"/>
    <col min="11" max="11" width="13" style="611" customWidth="1"/>
    <col min="12" max="12" width="10.875" style="611" customWidth="1"/>
    <col min="13" max="16384" width="9" style="611"/>
  </cols>
  <sheetData>
    <row r="1" spans="1:12" ht="16.5">
      <c r="A1" s="17" t="str">
        <f>+封面!A3</f>
        <v xml:space="preserve">        保險股份有限公司(○○分公司)</v>
      </c>
      <c r="B1" s="338"/>
      <c r="C1" s="338"/>
      <c r="D1" s="338"/>
      <c r="E1" s="338"/>
      <c r="F1" s="338"/>
      <c r="G1" s="338"/>
      <c r="H1" s="338"/>
      <c r="I1" s="338"/>
      <c r="J1" s="338"/>
      <c r="K1" s="338"/>
      <c r="L1" s="338"/>
    </row>
    <row r="2" spans="1:12" ht="16.5" thickBot="1">
      <c r="A2" s="612" t="s">
        <v>3190</v>
      </c>
      <c r="B2" s="612"/>
      <c r="C2" s="338"/>
      <c r="D2" s="338"/>
      <c r="E2" s="338"/>
      <c r="F2" s="338"/>
      <c r="G2" s="338"/>
      <c r="H2" s="338"/>
      <c r="I2" s="338"/>
      <c r="J2" s="338" t="s">
        <v>3168</v>
      </c>
      <c r="K2" s="338"/>
      <c r="L2" s="338"/>
    </row>
    <row r="3" spans="1:12" ht="16.5" customHeight="1">
      <c r="A3" s="3355" t="s">
        <v>1913</v>
      </c>
      <c r="B3" s="3357" t="s">
        <v>3191</v>
      </c>
      <c r="C3" s="3358"/>
      <c r="D3" s="3359" t="s">
        <v>3192</v>
      </c>
      <c r="E3" s="3360"/>
      <c r="F3" s="3360"/>
      <c r="G3" s="3361" t="s">
        <v>3193</v>
      </c>
      <c r="H3" s="3360"/>
      <c r="I3" s="3362"/>
      <c r="J3" s="3348" t="s">
        <v>3194</v>
      </c>
      <c r="K3" s="3348"/>
      <c r="L3" s="3349"/>
    </row>
    <row r="4" spans="1:12" ht="28.5">
      <c r="A4" s="3356"/>
      <c r="B4" s="3233"/>
      <c r="C4" s="3235"/>
      <c r="D4" s="613" t="s">
        <v>3173</v>
      </c>
      <c r="E4" s="323" t="s">
        <v>2856</v>
      </c>
      <c r="F4" s="662" t="s">
        <v>3174</v>
      </c>
      <c r="G4" s="613" t="s">
        <v>3173</v>
      </c>
      <c r="H4" s="323" t="s">
        <v>2856</v>
      </c>
      <c r="I4" s="663" t="s">
        <v>3174</v>
      </c>
      <c r="J4" s="615" t="s">
        <v>3173</v>
      </c>
      <c r="K4" s="323" t="s">
        <v>2856</v>
      </c>
      <c r="L4" s="663" t="s">
        <v>3174</v>
      </c>
    </row>
    <row r="5" spans="1:12" ht="16.5" thickBot="1">
      <c r="A5" s="3356"/>
      <c r="B5" s="3350" t="s">
        <v>424</v>
      </c>
      <c r="C5" s="3351"/>
      <c r="D5" s="617" t="s">
        <v>411</v>
      </c>
      <c r="E5" s="665" t="s">
        <v>447</v>
      </c>
      <c r="F5" s="664" t="s">
        <v>447</v>
      </c>
      <c r="G5" s="666" t="s">
        <v>139</v>
      </c>
      <c r="H5" s="665" t="s">
        <v>33</v>
      </c>
      <c r="I5" s="667" t="s">
        <v>140</v>
      </c>
      <c r="J5" s="668" t="s">
        <v>141</v>
      </c>
      <c r="K5" s="665" t="s">
        <v>273</v>
      </c>
      <c r="L5" s="667" t="s">
        <v>142</v>
      </c>
    </row>
    <row r="6" spans="1:12">
      <c r="A6" s="620">
        <v>1</v>
      </c>
      <c r="B6" s="3352" t="s">
        <v>3195</v>
      </c>
      <c r="C6" s="669" t="s">
        <v>3176</v>
      </c>
      <c r="D6" s="670"/>
      <c r="E6" s="671"/>
      <c r="F6" s="672"/>
      <c r="G6" s="673">
        <f>'表16-1-1'!N18</f>
        <v>0</v>
      </c>
      <c r="H6" s="627">
        <f>'表16-1-1'!O18</f>
        <v>0</v>
      </c>
      <c r="I6" s="628">
        <f>'表16-1-1'!P18</f>
        <v>0</v>
      </c>
      <c r="J6" s="645">
        <f>'表16-1-1'!N31</f>
        <v>0</v>
      </c>
      <c r="K6" s="627">
        <f>'表16-1-1'!O31</f>
        <v>0</v>
      </c>
      <c r="L6" s="628">
        <f>'表16-1-1'!P31</f>
        <v>0</v>
      </c>
    </row>
    <row r="7" spans="1:12">
      <c r="A7" s="629">
        <v>2</v>
      </c>
      <c r="B7" s="3353"/>
      <c r="C7" s="630" t="s">
        <v>3188</v>
      </c>
      <c r="D7" s="631"/>
      <c r="E7" s="632"/>
      <c r="F7" s="674"/>
      <c r="G7" s="675">
        <f>'表16-1-2'!M18</f>
        <v>0</v>
      </c>
      <c r="H7" s="632"/>
      <c r="I7" s="676">
        <f>'表16-1-2'!N18</f>
        <v>0</v>
      </c>
      <c r="J7" s="634">
        <f>'表16-1-2'!M31</f>
        <v>0</v>
      </c>
      <c r="K7" s="632"/>
      <c r="L7" s="636">
        <f>'表16-1-2'!N31</f>
        <v>0</v>
      </c>
    </row>
    <row r="8" spans="1:12" ht="23.25" customHeight="1">
      <c r="A8" s="629">
        <v>3</v>
      </c>
      <c r="B8" s="3251"/>
      <c r="C8" s="630" t="s">
        <v>3189</v>
      </c>
      <c r="D8" s="631"/>
      <c r="E8" s="632"/>
      <c r="F8" s="674"/>
      <c r="G8" s="675">
        <f>'表16-1-3'!N18</f>
        <v>0</v>
      </c>
      <c r="H8" s="635">
        <f>'表16-1-3'!O18</f>
        <v>0</v>
      </c>
      <c r="I8" s="676">
        <f>'表16-1-3'!P18</f>
        <v>0</v>
      </c>
      <c r="J8" s="634">
        <f>'表16-1-3'!N31</f>
        <v>0</v>
      </c>
      <c r="K8" s="635">
        <f>'表16-1-3'!O31</f>
        <v>0</v>
      </c>
      <c r="L8" s="636">
        <f>'表16-1-3'!P31</f>
        <v>0</v>
      </c>
    </row>
    <row r="9" spans="1:12" ht="22.9" customHeight="1">
      <c r="A9" s="629">
        <v>4</v>
      </c>
      <c r="B9" s="3251"/>
      <c r="C9" s="630" t="s">
        <v>3177</v>
      </c>
      <c r="D9" s="631"/>
      <c r="E9" s="632"/>
      <c r="F9" s="674"/>
      <c r="G9" s="675">
        <f>'表16-1-4'!N18</f>
        <v>0</v>
      </c>
      <c r="H9" s="635">
        <f>'表16-1-4'!O18</f>
        <v>0</v>
      </c>
      <c r="I9" s="676">
        <f>'表16-1-4'!P18</f>
        <v>0</v>
      </c>
      <c r="J9" s="634">
        <f>'表16-1-4'!N31</f>
        <v>0</v>
      </c>
      <c r="K9" s="635">
        <f>'表16-1-4'!O31</f>
        <v>0</v>
      </c>
      <c r="L9" s="636">
        <f>'表16-1-4'!P31</f>
        <v>0</v>
      </c>
    </row>
    <row r="10" spans="1:12">
      <c r="A10" s="629">
        <v>5</v>
      </c>
      <c r="B10" s="3251"/>
      <c r="C10" s="630" t="s">
        <v>3196</v>
      </c>
      <c r="D10" s="631"/>
      <c r="E10" s="632"/>
      <c r="F10" s="674"/>
      <c r="G10" s="675">
        <f>'表16-1-5'!N18</f>
        <v>0</v>
      </c>
      <c r="H10" s="635">
        <f>'表16-1-5'!O18</f>
        <v>0</v>
      </c>
      <c r="I10" s="676">
        <f>'表16-1-5'!P18</f>
        <v>0</v>
      </c>
      <c r="J10" s="634">
        <f>'表16-1-5'!N31</f>
        <v>0</v>
      </c>
      <c r="K10" s="635">
        <f>'表16-1-5'!O31</f>
        <v>0</v>
      </c>
      <c r="L10" s="636">
        <f>'表16-1-5'!P31</f>
        <v>0</v>
      </c>
    </row>
    <row r="11" spans="1:12" ht="16.5" thickBot="1">
      <c r="A11" s="657">
        <v>6</v>
      </c>
      <c r="B11" s="3354"/>
      <c r="C11" s="637" t="s">
        <v>3197</v>
      </c>
      <c r="D11" s="677"/>
      <c r="E11" s="678"/>
      <c r="F11" s="678"/>
      <c r="G11" s="679">
        <f t="shared" ref="G11:L11" si="0">SUM(G6:G10)</f>
        <v>0</v>
      </c>
      <c r="H11" s="642">
        <f t="shared" si="0"/>
        <v>0</v>
      </c>
      <c r="I11" s="680">
        <f t="shared" si="0"/>
        <v>0</v>
      </c>
      <c r="J11" s="681">
        <f t="shared" si="0"/>
        <v>0</v>
      </c>
      <c r="K11" s="642">
        <f t="shared" si="0"/>
        <v>0</v>
      </c>
      <c r="L11" s="643">
        <f t="shared" si="0"/>
        <v>0</v>
      </c>
    </row>
    <row r="12" spans="1:12">
      <c r="A12" s="620">
        <v>7</v>
      </c>
      <c r="B12" s="3366" t="s">
        <v>3198</v>
      </c>
      <c r="C12" s="669" t="s">
        <v>3176</v>
      </c>
      <c r="D12" s="682"/>
      <c r="E12" s="671"/>
      <c r="F12" s="672"/>
      <c r="G12" s="673">
        <f>'表16-1-1'!N42</f>
        <v>0</v>
      </c>
      <c r="H12" s="627">
        <f>'表16-1-1'!O42</f>
        <v>0</v>
      </c>
      <c r="I12" s="683">
        <f>'表16-1-1'!P42</f>
        <v>0</v>
      </c>
      <c r="J12" s="645">
        <f>'表16-1-1'!N53</f>
        <v>0</v>
      </c>
      <c r="K12" s="627">
        <f>'表16-1-1'!O53</f>
        <v>0</v>
      </c>
      <c r="L12" s="628">
        <f>'表16-1-1'!P53</f>
        <v>0</v>
      </c>
    </row>
    <row r="13" spans="1:12">
      <c r="A13" s="629">
        <f>A12+1</f>
        <v>8</v>
      </c>
      <c r="B13" s="3327"/>
      <c r="C13" s="630" t="s">
        <v>3188</v>
      </c>
      <c r="D13" s="631"/>
      <c r="E13" s="632"/>
      <c r="F13" s="674"/>
      <c r="G13" s="675">
        <f>'表16-1-2'!M42</f>
        <v>0</v>
      </c>
      <c r="H13" s="632"/>
      <c r="I13" s="676">
        <f>'表16-1-2'!N42</f>
        <v>0</v>
      </c>
      <c r="J13" s="634">
        <f>'表16-1-2'!M53</f>
        <v>0</v>
      </c>
      <c r="K13" s="632"/>
      <c r="L13" s="636">
        <f>'表16-1-2'!N53</f>
        <v>0</v>
      </c>
    </row>
    <row r="14" spans="1:12" ht="21.75" customHeight="1">
      <c r="A14" s="629">
        <f t="shared" ref="A14:A39" si="1">A13+1</f>
        <v>9</v>
      </c>
      <c r="B14" s="3327"/>
      <c r="C14" s="630" t="s">
        <v>3189</v>
      </c>
      <c r="D14" s="631"/>
      <c r="E14" s="632"/>
      <c r="F14" s="674"/>
      <c r="G14" s="675">
        <f>'表16-1-3'!N42</f>
        <v>0</v>
      </c>
      <c r="H14" s="635">
        <f>'表16-1-3'!O42</f>
        <v>0</v>
      </c>
      <c r="I14" s="676">
        <f>'表16-1-3'!P42</f>
        <v>0</v>
      </c>
      <c r="J14" s="634">
        <f>'表16-1-3'!N53</f>
        <v>0</v>
      </c>
      <c r="K14" s="635">
        <f>'表16-1-3'!O53</f>
        <v>0</v>
      </c>
      <c r="L14" s="636">
        <f>'表16-1-3'!P53</f>
        <v>0</v>
      </c>
    </row>
    <row r="15" spans="1:12" ht="21.75" customHeight="1">
      <c r="A15" s="629">
        <f t="shared" si="1"/>
        <v>10</v>
      </c>
      <c r="B15" s="3327"/>
      <c r="C15" s="630" t="s">
        <v>3177</v>
      </c>
      <c r="D15" s="631"/>
      <c r="E15" s="632"/>
      <c r="F15" s="674"/>
      <c r="G15" s="675">
        <f>'表16-1-4'!N42</f>
        <v>0</v>
      </c>
      <c r="H15" s="635">
        <f>'表16-1-4'!O42</f>
        <v>0</v>
      </c>
      <c r="I15" s="676">
        <f>'表16-1-4'!P42</f>
        <v>0</v>
      </c>
      <c r="J15" s="634">
        <f>'表16-1-4'!N53</f>
        <v>0</v>
      </c>
      <c r="K15" s="635">
        <f>'表16-1-4'!O53</f>
        <v>0</v>
      </c>
      <c r="L15" s="636">
        <f>'表16-1-4'!P53</f>
        <v>0</v>
      </c>
    </row>
    <row r="16" spans="1:12">
      <c r="A16" s="629">
        <f t="shared" si="1"/>
        <v>11</v>
      </c>
      <c r="B16" s="3327"/>
      <c r="C16" s="630" t="s">
        <v>3196</v>
      </c>
      <c r="D16" s="631"/>
      <c r="E16" s="632"/>
      <c r="F16" s="674"/>
      <c r="G16" s="675">
        <f>'表16-1-5'!N42</f>
        <v>0</v>
      </c>
      <c r="H16" s="635">
        <f>'表16-1-5'!O42</f>
        <v>0</v>
      </c>
      <c r="I16" s="676">
        <f>'表16-1-5'!P42</f>
        <v>0</v>
      </c>
      <c r="J16" s="634">
        <f>'表16-1-5'!N53</f>
        <v>0</v>
      </c>
      <c r="K16" s="635">
        <f>'表16-1-5'!O53</f>
        <v>0</v>
      </c>
      <c r="L16" s="636">
        <f>'表16-1-5'!P53</f>
        <v>0</v>
      </c>
    </row>
    <row r="17" spans="1:12" ht="16.5" thickBot="1">
      <c r="A17" s="629">
        <f t="shared" si="1"/>
        <v>12</v>
      </c>
      <c r="B17" s="3281"/>
      <c r="C17" s="637" t="s">
        <v>3199</v>
      </c>
      <c r="D17" s="684"/>
      <c r="E17" s="685"/>
      <c r="F17" s="685"/>
      <c r="G17" s="686">
        <f t="shared" ref="G17:L17" si="2">SUM(G12:G16)</f>
        <v>0</v>
      </c>
      <c r="H17" s="687">
        <f t="shared" si="2"/>
        <v>0</v>
      </c>
      <c r="I17" s="688">
        <f t="shared" si="2"/>
        <v>0</v>
      </c>
      <c r="J17" s="689">
        <f t="shared" si="2"/>
        <v>0</v>
      </c>
      <c r="K17" s="687">
        <f t="shared" si="2"/>
        <v>0</v>
      </c>
      <c r="L17" s="690">
        <f t="shared" si="2"/>
        <v>0</v>
      </c>
    </row>
    <row r="18" spans="1:12" ht="16.5" thickBot="1">
      <c r="A18" s="691">
        <f t="shared" si="1"/>
        <v>13</v>
      </c>
      <c r="B18" s="3367" t="s">
        <v>3200</v>
      </c>
      <c r="C18" s="3368"/>
      <c r="D18" s="638"/>
      <c r="E18" s="639"/>
      <c r="F18" s="678"/>
      <c r="G18" s="692">
        <f t="shared" ref="G18:L18" si="3">G17+G11</f>
        <v>0</v>
      </c>
      <c r="H18" s="642">
        <f t="shared" si="3"/>
        <v>0</v>
      </c>
      <c r="I18" s="680">
        <f t="shared" si="3"/>
        <v>0</v>
      </c>
      <c r="J18" s="641">
        <f t="shared" si="3"/>
        <v>0</v>
      </c>
      <c r="K18" s="642">
        <f t="shared" si="3"/>
        <v>0</v>
      </c>
      <c r="L18" s="643">
        <f t="shared" si="3"/>
        <v>0</v>
      </c>
    </row>
    <row r="19" spans="1:12" ht="15.75" customHeight="1">
      <c r="A19" s="620">
        <f t="shared" si="1"/>
        <v>14</v>
      </c>
      <c r="B19" s="3299" t="s">
        <v>3201</v>
      </c>
      <c r="C19" s="621" t="s">
        <v>3202</v>
      </c>
      <c r="D19" s="648">
        <f>'表16-1-1'!N64</f>
        <v>0</v>
      </c>
      <c r="E19" s="693">
        <f>'表16-1-1'!O64</f>
        <v>0</v>
      </c>
      <c r="F19" s="694">
        <f>'表16-1-1'!P64</f>
        <v>0</v>
      </c>
      <c r="G19" s="695"/>
      <c r="H19" s="671"/>
      <c r="I19" s="696"/>
      <c r="J19" s="697"/>
      <c r="K19" s="671"/>
      <c r="L19" s="698"/>
    </row>
    <row r="20" spans="1:12">
      <c r="A20" s="629">
        <f t="shared" si="1"/>
        <v>15</v>
      </c>
      <c r="B20" s="3371"/>
      <c r="C20" s="699" t="s">
        <v>3203</v>
      </c>
      <c r="D20" s="700">
        <f>'表16-1-3'!N64</f>
        <v>0</v>
      </c>
      <c r="E20" s="659">
        <f>'表16-1-3'!O64</f>
        <v>0</v>
      </c>
      <c r="F20" s="701">
        <f>'表16-1-3'!P64</f>
        <v>0</v>
      </c>
      <c r="G20" s="702"/>
      <c r="H20" s="632"/>
      <c r="I20" s="703"/>
      <c r="J20" s="704"/>
      <c r="K20" s="632"/>
      <c r="L20" s="633"/>
    </row>
    <row r="21" spans="1:12">
      <c r="A21" s="629">
        <f t="shared" si="1"/>
        <v>16</v>
      </c>
      <c r="B21" s="3371"/>
      <c r="C21" s="699" t="s">
        <v>3204</v>
      </c>
      <c r="D21" s="700">
        <f>D19+D20</f>
        <v>0</v>
      </c>
      <c r="E21" s="659">
        <f>E19+E20</f>
        <v>0</v>
      </c>
      <c r="F21" s="705">
        <f>F19+F20</f>
        <v>0</v>
      </c>
      <c r="G21" s="702"/>
      <c r="H21" s="632"/>
      <c r="I21" s="703"/>
      <c r="J21" s="704"/>
      <c r="K21" s="632"/>
      <c r="L21" s="633"/>
    </row>
    <row r="22" spans="1:12">
      <c r="A22" s="629">
        <f t="shared" si="1"/>
        <v>17</v>
      </c>
      <c r="B22" s="3371"/>
      <c r="C22" s="706" t="s">
        <v>3202</v>
      </c>
      <c r="D22" s="700">
        <f>'表16-1-1'!N75</f>
        <v>0</v>
      </c>
      <c r="E22" s="659">
        <f>'表16-1-1'!O75</f>
        <v>0</v>
      </c>
      <c r="F22" s="701">
        <f>'表16-1-1'!P75</f>
        <v>0</v>
      </c>
      <c r="G22" s="702"/>
      <c r="H22" s="632"/>
      <c r="I22" s="703"/>
      <c r="J22" s="704"/>
      <c r="K22" s="632"/>
      <c r="L22" s="633"/>
    </row>
    <row r="23" spans="1:12">
      <c r="A23" s="629">
        <f t="shared" si="1"/>
        <v>18</v>
      </c>
      <c r="B23" s="3371"/>
      <c r="C23" s="699" t="s">
        <v>3203</v>
      </c>
      <c r="D23" s="700">
        <f>'表16-1-3'!N75</f>
        <v>0</v>
      </c>
      <c r="E23" s="659">
        <f>'表16-1-3'!O75</f>
        <v>0</v>
      </c>
      <c r="F23" s="701">
        <f>'表16-1-3'!P75</f>
        <v>0</v>
      </c>
      <c r="G23" s="702"/>
      <c r="H23" s="632"/>
      <c r="I23" s="703"/>
      <c r="J23" s="704"/>
      <c r="K23" s="632"/>
      <c r="L23" s="633"/>
    </row>
    <row r="24" spans="1:12">
      <c r="A24" s="629">
        <f t="shared" si="1"/>
        <v>19</v>
      </c>
      <c r="B24" s="3371"/>
      <c r="C24" s="707" t="s">
        <v>3205</v>
      </c>
      <c r="D24" s="705">
        <f>D22+D23</f>
        <v>0</v>
      </c>
      <c r="E24" s="659">
        <f>E22+E23</f>
        <v>0</v>
      </c>
      <c r="F24" s="701">
        <f>F22+F23</f>
        <v>0</v>
      </c>
      <c r="G24" s="708"/>
      <c r="H24" s="709"/>
      <c r="I24" s="710"/>
      <c r="J24" s="711"/>
      <c r="K24" s="709"/>
      <c r="L24" s="712"/>
    </row>
    <row r="25" spans="1:12" ht="16.5" thickBot="1">
      <c r="A25" s="629">
        <f t="shared" si="1"/>
        <v>20</v>
      </c>
      <c r="B25" s="3300"/>
      <c r="C25" s="713" t="s">
        <v>3206</v>
      </c>
      <c r="D25" s="641">
        <f>D21+D24</f>
        <v>0</v>
      </c>
      <c r="E25" s="642">
        <f>E21+E24</f>
        <v>0</v>
      </c>
      <c r="F25" s="714">
        <f>F21+F24</f>
        <v>0</v>
      </c>
      <c r="G25" s="715"/>
      <c r="H25" s="639"/>
      <c r="I25" s="716"/>
      <c r="J25" s="717"/>
      <c r="K25" s="639"/>
      <c r="L25" s="640"/>
    </row>
    <row r="26" spans="1:12" ht="15.75" customHeight="1">
      <c r="A26" s="629">
        <f t="shared" si="1"/>
        <v>21</v>
      </c>
      <c r="B26" s="3227" t="s">
        <v>3207</v>
      </c>
      <c r="C26" s="718" t="s">
        <v>3176</v>
      </c>
      <c r="D26" s="719">
        <f>'表16-1-1'!N86</f>
        <v>0</v>
      </c>
      <c r="E26" s="719">
        <f>'表16-1-1'!O86</f>
        <v>0</v>
      </c>
      <c r="F26" s="719">
        <f>'表16-1-1'!P86</f>
        <v>0</v>
      </c>
      <c r="G26" s="673">
        <f>'表16-1-1'!N97</f>
        <v>0</v>
      </c>
      <c r="H26" s="627">
        <f>'表16-1-1'!O97</f>
        <v>0</v>
      </c>
      <c r="I26" s="683">
        <f>'表16-1-1'!P97</f>
        <v>0</v>
      </c>
      <c r="J26" s="645">
        <f>'表16-1-1'!N108</f>
        <v>0</v>
      </c>
      <c r="K26" s="627">
        <f>'表16-1-1'!O108</f>
        <v>0</v>
      </c>
      <c r="L26" s="628">
        <f>'表16-1-1'!P108</f>
        <v>0</v>
      </c>
    </row>
    <row r="27" spans="1:12">
      <c r="A27" s="629">
        <f t="shared" si="1"/>
        <v>22</v>
      </c>
      <c r="B27" s="3228"/>
      <c r="C27" s="720" t="s">
        <v>3188</v>
      </c>
      <c r="D27" s="721">
        <f>'表16-1-2'!M64</f>
        <v>0</v>
      </c>
      <c r="E27" s="632"/>
      <c r="F27" s="721">
        <f>'表16-1-2'!N64</f>
        <v>0</v>
      </c>
      <c r="G27" s="675">
        <f>'表16-1-2'!M75</f>
        <v>0</v>
      </c>
      <c r="H27" s="632"/>
      <c r="I27" s="676">
        <f>'表16-1-2'!N75</f>
        <v>0</v>
      </c>
      <c r="J27" s="634">
        <f>'表16-1-2'!M86</f>
        <v>0</v>
      </c>
      <c r="K27" s="632"/>
      <c r="L27" s="636">
        <f>'表16-1-2'!N86</f>
        <v>0</v>
      </c>
    </row>
    <row r="28" spans="1:12">
      <c r="A28" s="629">
        <f t="shared" si="1"/>
        <v>23</v>
      </c>
      <c r="B28" s="3228"/>
      <c r="C28" s="720" t="s">
        <v>3189</v>
      </c>
      <c r="D28" s="721">
        <f>'表16-1-3'!N86</f>
        <v>0</v>
      </c>
      <c r="E28" s="721">
        <f>'表16-1-3'!O86</f>
        <v>0</v>
      </c>
      <c r="F28" s="721">
        <f>'表16-1-3'!P86</f>
        <v>0</v>
      </c>
      <c r="G28" s="675">
        <f>'表16-1-3'!N97</f>
        <v>0</v>
      </c>
      <c r="H28" s="635">
        <f>'表16-1-3'!O97</f>
        <v>0</v>
      </c>
      <c r="I28" s="676">
        <f>'表16-1-3'!P97</f>
        <v>0</v>
      </c>
      <c r="J28" s="634">
        <f>'表16-1-3'!N108</f>
        <v>0</v>
      </c>
      <c r="K28" s="635">
        <f>'表16-1-3'!O108</f>
        <v>0</v>
      </c>
      <c r="L28" s="636">
        <f>'表16-1-3'!P108</f>
        <v>0</v>
      </c>
    </row>
    <row r="29" spans="1:12">
      <c r="A29" s="629">
        <f t="shared" si="1"/>
        <v>24</v>
      </c>
      <c r="B29" s="3228"/>
      <c r="C29" s="720" t="s">
        <v>3177</v>
      </c>
      <c r="D29" s="721">
        <f>'表16-1-4'!N64</f>
        <v>0</v>
      </c>
      <c r="E29" s="721">
        <f>'表16-1-4'!O64</f>
        <v>0</v>
      </c>
      <c r="F29" s="721">
        <f>'表16-1-4'!P64</f>
        <v>0</v>
      </c>
      <c r="G29" s="675">
        <f>'表16-1-4'!N75</f>
        <v>0</v>
      </c>
      <c r="H29" s="635">
        <f>'表16-1-4'!O75</f>
        <v>0</v>
      </c>
      <c r="I29" s="676">
        <f>'表16-1-4'!P75</f>
        <v>0</v>
      </c>
      <c r="J29" s="634">
        <f>'表16-1-4'!N86</f>
        <v>0</v>
      </c>
      <c r="K29" s="635">
        <f>'表16-1-4'!O86</f>
        <v>0</v>
      </c>
      <c r="L29" s="636">
        <f>'表16-1-4'!P86</f>
        <v>0</v>
      </c>
    </row>
    <row r="30" spans="1:12">
      <c r="A30" s="629">
        <f t="shared" si="1"/>
        <v>25</v>
      </c>
      <c r="B30" s="3228"/>
      <c r="C30" s="720" t="s">
        <v>3196</v>
      </c>
      <c r="D30" s="721">
        <f>'表16-1-5'!N64</f>
        <v>0</v>
      </c>
      <c r="E30" s="721">
        <f>'表16-1-5'!O64</f>
        <v>0</v>
      </c>
      <c r="F30" s="721">
        <f>'表16-1-5'!P64</f>
        <v>0</v>
      </c>
      <c r="G30" s="675">
        <f>'表16-1-5'!N75</f>
        <v>0</v>
      </c>
      <c r="H30" s="635">
        <f>'表16-1-5'!O75</f>
        <v>0</v>
      </c>
      <c r="I30" s="676">
        <f>'表16-1-5'!P75</f>
        <v>0</v>
      </c>
      <c r="J30" s="634">
        <f>'表16-1-5'!N86</f>
        <v>0</v>
      </c>
      <c r="K30" s="635">
        <f>'表16-1-5'!O86</f>
        <v>0</v>
      </c>
      <c r="L30" s="636">
        <f>'表16-1-5'!P86</f>
        <v>0</v>
      </c>
    </row>
    <row r="31" spans="1:12" ht="16.5" customHeight="1" thickBot="1">
      <c r="A31" s="629">
        <f t="shared" si="1"/>
        <v>26</v>
      </c>
      <c r="B31" s="3229"/>
      <c r="C31" s="713" t="s">
        <v>3208</v>
      </c>
      <c r="D31" s="641">
        <f t="shared" ref="D31:L31" si="4">SUM(D26:D30)</f>
        <v>0</v>
      </c>
      <c r="E31" s="641">
        <f t="shared" si="4"/>
        <v>0</v>
      </c>
      <c r="F31" s="722">
        <f t="shared" si="4"/>
        <v>0</v>
      </c>
      <c r="G31" s="692">
        <f t="shared" si="4"/>
        <v>0</v>
      </c>
      <c r="H31" s="642">
        <f>SUM(H26:H30)</f>
        <v>0</v>
      </c>
      <c r="I31" s="680">
        <f t="shared" si="4"/>
        <v>0</v>
      </c>
      <c r="J31" s="641">
        <f>SUM(J26:J30)</f>
        <v>0</v>
      </c>
      <c r="K31" s="642">
        <f t="shared" si="4"/>
        <v>0</v>
      </c>
      <c r="L31" s="643">
        <f t="shared" si="4"/>
        <v>0</v>
      </c>
    </row>
    <row r="32" spans="1:12" ht="16.5" customHeight="1" thickBot="1">
      <c r="A32" s="657">
        <f t="shared" si="1"/>
        <v>27</v>
      </c>
      <c r="B32" s="3367" t="s">
        <v>3209</v>
      </c>
      <c r="C32" s="3372"/>
      <c r="D32" s="723">
        <f>D25+D31</f>
        <v>0</v>
      </c>
      <c r="E32" s="723">
        <f>E25+E31</f>
        <v>0</v>
      </c>
      <c r="F32" s="724">
        <f>F25+F31</f>
        <v>0</v>
      </c>
      <c r="G32" s="725">
        <f t="shared" ref="G32:L32" si="5">G31</f>
        <v>0</v>
      </c>
      <c r="H32" s="726">
        <f t="shared" si="5"/>
        <v>0</v>
      </c>
      <c r="I32" s="727">
        <f t="shared" si="5"/>
        <v>0</v>
      </c>
      <c r="J32" s="723">
        <f t="shared" si="5"/>
        <v>0</v>
      </c>
      <c r="K32" s="726">
        <f t="shared" si="5"/>
        <v>0</v>
      </c>
      <c r="L32" s="643">
        <f t="shared" si="5"/>
        <v>0</v>
      </c>
    </row>
    <row r="33" spans="1:12" ht="16.5" thickBot="1">
      <c r="A33" s="728">
        <f t="shared" si="1"/>
        <v>28</v>
      </c>
      <c r="B33" s="3366" t="s">
        <v>3182</v>
      </c>
      <c r="C33" s="669" t="s">
        <v>3176</v>
      </c>
      <c r="D33" s="648">
        <f>'表16-1-1'!N115</f>
        <v>0</v>
      </c>
      <c r="E33" s="729">
        <f>'表16-1-1'!O115</f>
        <v>0</v>
      </c>
      <c r="F33" s="730">
        <f>'表16-1-1'!P115</f>
        <v>0</v>
      </c>
      <c r="G33" s="731">
        <f>'表16-1-1'!N122</f>
        <v>0</v>
      </c>
      <c r="H33" s="732">
        <f>'表16-1-1'!O122</f>
        <v>0</v>
      </c>
      <c r="I33" s="733">
        <f>'表16-1-1'!P122</f>
        <v>0</v>
      </c>
      <c r="J33" s="734">
        <f>'表16-1-1'!N129</f>
        <v>0</v>
      </c>
      <c r="K33" s="732">
        <f>'表16-1-1'!O129</f>
        <v>0</v>
      </c>
      <c r="L33" s="735">
        <f>'表16-1-1'!P129</f>
        <v>0</v>
      </c>
    </row>
    <row r="34" spans="1:12">
      <c r="A34" s="629">
        <f t="shared" si="1"/>
        <v>29</v>
      </c>
      <c r="B34" s="3327"/>
      <c r="C34" s="630" t="s">
        <v>3188</v>
      </c>
      <c r="D34" s="736">
        <f>'表16-1-2'!M93</f>
        <v>0</v>
      </c>
      <c r="E34" s="632"/>
      <c r="F34" s="701">
        <f>'表16-1-2'!N93</f>
        <v>0</v>
      </c>
      <c r="G34" s="737">
        <f>'表16-1-2'!M100</f>
        <v>0</v>
      </c>
      <c r="H34" s="632"/>
      <c r="I34" s="676">
        <f>'表16-1-2'!N100</f>
        <v>0</v>
      </c>
      <c r="J34" s="634">
        <f>'表16-1-2'!M107</f>
        <v>0</v>
      </c>
      <c r="K34" s="632"/>
      <c r="L34" s="636">
        <f>'表16-1-2'!N107</f>
        <v>0</v>
      </c>
    </row>
    <row r="35" spans="1:12">
      <c r="A35" s="629">
        <f t="shared" si="1"/>
        <v>30</v>
      </c>
      <c r="B35" s="3327"/>
      <c r="C35" s="630" t="s">
        <v>3189</v>
      </c>
      <c r="D35" s="646">
        <f>'表16-1-3'!N115</f>
        <v>0</v>
      </c>
      <c r="E35" s="635">
        <f>'表16-1-3'!O115</f>
        <v>0</v>
      </c>
      <c r="F35" s="721">
        <f>'表16-1-3'!P115</f>
        <v>0</v>
      </c>
      <c r="G35" s="675">
        <f>'表16-1-3'!N122</f>
        <v>0</v>
      </c>
      <c r="H35" s="635">
        <f>'表16-1-3'!O122</f>
        <v>0</v>
      </c>
      <c r="I35" s="676">
        <f>'表16-1-3'!P122</f>
        <v>0</v>
      </c>
      <c r="J35" s="634">
        <f>'表16-1-3'!N129</f>
        <v>0</v>
      </c>
      <c r="K35" s="635">
        <f>'表16-1-3'!O129</f>
        <v>0</v>
      </c>
      <c r="L35" s="636">
        <f>'表16-1-3'!P129</f>
        <v>0</v>
      </c>
    </row>
    <row r="36" spans="1:12">
      <c r="A36" s="629">
        <f t="shared" si="1"/>
        <v>31</v>
      </c>
      <c r="B36" s="3327"/>
      <c r="C36" s="630" t="s">
        <v>3177</v>
      </c>
      <c r="D36" s="646">
        <f>'表16-1-4'!N93</f>
        <v>0</v>
      </c>
      <c r="E36" s="635">
        <f>'表16-1-4'!O93</f>
        <v>0</v>
      </c>
      <c r="F36" s="721">
        <f>'表16-1-4'!P93</f>
        <v>0</v>
      </c>
      <c r="G36" s="675">
        <f>'表16-1-4'!N100</f>
        <v>0</v>
      </c>
      <c r="H36" s="635">
        <f>'表16-1-4'!O100</f>
        <v>0</v>
      </c>
      <c r="I36" s="676">
        <f>'表16-1-4'!P100</f>
        <v>0</v>
      </c>
      <c r="J36" s="634">
        <f>'表16-1-4'!N107</f>
        <v>0</v>
      </c>
      <c r="K36" s="635">
        <f>'表16-1-4'!O107</f>
        <v>0</v>
      </c>
      <c r="L36" s="636">
        <f>'表16-1-4'!P107</f>
        <v>0</v>
      </c>
    </row>
    <row r="37" spans="1:12">
      <c r="A37" s="629">
        <f t="shared" si="1"/>
        <v>32</v>
      </c>
      <c r="B37" s="3281"/>
      <c r="C37" s="630" t="s">
        <v>3210</v>
      </c>
      <c r="D37" s="646">
        <f>'表16-1-5'!N93</f>
        <v>0</v>
      </c>
      <c r="E37" s="635">
        <f>'表16-1-5'!O93</f>
        <v>0</v>
      </c>
      <c r="F37" s="721">
        <f>'表16-1-5'!P93</f>
        <v>0</v>
      </c>
      <c r="G37" s="675">
        <f>'表16-1-5'!N100</f>
        <v>0</v>
      </c>
      <c r="H37" s="635">
        <f>'表16-1-5'!O100</f>
        <v>0</v>
      </c>
      <c r="I37" s="676">
        <f>'表16-1-5'!P100</f>
        <v>0</v>
      </c>
      <c r="J37" s="634">
        <f>'表16-1-5'!N107</f>
        <v>0</v>
      </c>
      <c r="K37" s="635">
        <f>'表16-1-5'!O107</f>
        <v>0</v>
      </c>
      <c r="L37" s="636">
        <f>'表16-1-5'!P107</f>
        <v>0</v>
      </c>
    </row>
    <row r="38" spans="1:12" ht="16.5" thickBot="1">
      <c r="A38" s="657">
        <f t="shared" si="1"/>
        <v>33</v>
      </c>
      <c r="B38" s="3369" t="s">
        <v>3211</v>
      </c>
      <c r="C38" s="3370"/>
      <c r="D38" s="647">
        <f>SUM(D33:D37)</f>
        <v>0</v>
      </c>
      <c r="E38" s="642">
        <f t="shared" ref="E38:L38" si="6">SUM(E33:E37)</f>
        <v>0</v>
      </c>
      <c r="F38" s="738">
        <f t="shared" si="6"/>
        <v>0</v>
      </c>
      <c r="G38" s="692">
        <f t="shared" si="6"/>
        <v>0</v>
      </c>
      <c r="H38" s="642">
        <f t="shared" si="6"/>
        <v>0</v>
      </c>
      <c r="I38" s="680">
        <f t="shared" si="6"/>
        <v>0</v>
      </c>
      <c r="J38" s="641">
        <f t="shared" si="6"/>
        <v>0</v>
      </c>
      <c r="K38" s="642">
        <f t="shared" si="6"/>
        <v>0</v>
      </c>
      <c r="L38" s="643">
        <f t="shared" si="6"/>
        <v>0</v>
      </c>
    </row>
    <row r="39" spans="1:12" ht="16.5" thickBot="1">
      <c r="A39" s="660">
        <f t="shared" si="1"/>
        <v>34</v>
      </c>
      <c r="B39" s="3364" t="s">
        <v>3184</v>
      </c>
      <c r="C39" s="3365"/>
      <c r="D39" s="650">
        <f t="shared" ref="D39:L39" si="7">D18+D32+D38</f>
        <v>0</v>
      </c>
      <c r="E39" s="651">
        <f t="shared" si="7"/>
        <v>0</v>
      </c>
      <c r="F39" s="739">
        <f t="shared" si="7"/>
        <v>0</v>
      </c>
      <c r="G39" s="650">
        <f t="shared" si="7"/>
        <v>0</v>
      </c>
      <c r="H39" s="651">
        <f t="shared" si="7"/>
        <v>0</v>
      </c>
      <c r="I39" s="652">
        <f t="shared" si="7"/>
        <v>0</v>
      </c>
      <c r="J39" s="650">
        <f t="shared" si="7"/>
        <v>0</v>
      </c>
      <c r="K39" s="651">
        <f t="shared" si="7"/>
        <v>0</v>
      </c>
      <c r="L39" s="652">
        <f t="shared" si="7"/>
        <v>0</v>
      </c>
    </row>
    <row r="40" spans="1:12">
      <c r="B40" s="277"/>
      <c r="C40" s="277"/>
      <c r="D40" s="277"/>
      <c r="E40" s="277"/>
      <c r="F40" s="277"/>
      <c r="G40" s="277"/>
      <c r="H40" s="277"/>
      <c r="I40" s="277"/>
      <c r="J40" s="277"/>
      <c r="K40" s="277"/>
      <c r="L40" s="277"/>
    </row>
    <row r="41" spans="1:12">
      <c r="B41" s="277"/>
      <c r="C41" s="277"/>
      <c r="D41" s="277"/>
      <c r="E41" s="277"/>
      <c r="F41" s="277"/>
      <c r="G41" s="277"/>
      <c r="H41" s="277"/>
      <c r="I41" s="277"/>
      <c r="J41" s="277"/>
      <c r="K41" s="277"/>
      <c r="L41" s="277"/>
    </row>
    <row r="42" spans="1:12">
      <c r="A42" s="740" t="s">
        <v>581</v>
      </c>
      <c r="B42" s="339"/>
      <c r="C42" s="339"/>
      <c r="D42" s="339"/>
      <c r="E42" s="339"/>
      <c r="F42" s="338"/>
      <c r="G42" s="338"/>
      <c r="H42" s="277"/>
      <c r="I42" s="277"/>
      <c r="J42" s="277"/>
      <c r="K42" s="277"/>
      <c r="L42" s="277"/>
    </row>
    <row r="43" spans="1:12" ht="85.5">
      <c r="A43" s="3363" t="s">
        <v>3212</v>
      </c>
      <c r="B43" s="741" t="s">
        <v>575</v>
      </c>
      <c r="C43" s="741" t="s">
        <v>582</v>
      </c>
      <c r="D43" s="741" t="s">
        <v>583</v>
      </c>
      <c r="E43" s="742" t="s">
        <v>584</v>
      </c>
      <c r="F43" s="742" t="s">
        <v>576</v>
      </c>
      <c r="G43" s="742" t="s">
        <v>577</v>
      </c>
      <c r="H43" s="277"/>
      <c r="I43" s="277"/>
      <c r="J43" s="277"/>
      <c r="K43" s="277"/>
      <c r="L43" s="277"/>
    </row>
    <row r="44" spans="1:12">
      <c r="A44" s="3363"/>
      <c r="B44" s="743" t="s">
        <v>585</v>
      </c>
      <c r="C44" s="744" t="s">
        <v>578</v>
      </c>
      <c r="D44" s="744" t="s">
        <v>586</v>
      </c>
      <c r="E44" s="744" t="s">
        <v>579</v>
      </c>
      <c r="F44" s="744" t="s">
        <v>580</v>
      </c>
      <c r="G44" s="744" t="s">
        <v>587</v>
      </c>
      <c r="H44" s="277"/>
      <c r="I44" s="277"/>
      <c r="J44" s="277"/>
      <c r="K44" s="277"/>
      <c r="L44" s="277"/>
    </row>
    <row r="45" spans="1:12">
      <c r="A45" s="340">
        <v>35</v>
      </c>
      <c r="B45" s="745">
        <f>ROUND(D21*50%,0)</f>
        <v>0</v>
      </c>
      <c r="C45" s="341">
        <f>ROUND(D24*65%,0)</f>
        <v>0</v>
      </c>
      <c r="D45" s="341">
        <f>B45+C45</f>
        <v>0</v>
      </c>
      <c r="E45" s="341">
        <f>ROUND(('表10-4'!G8+'表10-4'!G27)*15%,0)</f>
        <v>0</v>
      </c>
      <c r="F45" s="746"/>
      <c r="G45" s="341">
        <f>IF(D25&lt;=E45,D45,IF(F45="Y",D45,ROUND(E45*D21/D25*50%+E45*(1-D21/D25)*65%,0)))</f>
        <v>0</v>
      </c>
      <c r="H45" s="277"/>
      <c r="I45" s="277"/>
      <c r="J45" s="277"/>
      <c r="K45" s="277"/>
      <c r="L45" s="277"/>
    </row>
    <row r="46" spans="1:12">
      <c r="B46" s="277"/>
      <c r="C46" s="277"/>
      <c r="D46" s="277"/>
      <c r="E46" s="277"/>
      <c r="F46" s="277"/>
      <c r="G46" s="277"/>
      <c r="H46" s="277"/>
      <c r="I46" s="277"/>
      <c r="J46" s="277"/>
      <c r="K46" s="277"/>
      <c r="L46" s="277"/>
    </row>
    <row r="47" spans="1:12" ht="16.5">
      <c r="A47" s="654" t="s">
        <v>3185</v>
      </c>
      <c r="B47" s="277"/>
      <c r="C47" s="277"/>
      <c r="D47" s="277"/>
      <c r="E47" s="277"/>
      <c r="F47" s="277"/>
      <c r="G47" s="277"/>
      <c r="H47" s="277"/>
      <c r="I47" s="277"/>
      <c r="J47" s="277"/>
      <c r="K47" s="277"/>
      <c r="L47" s="277"/>
    </row>
    <row r="48" spans="1:12">
      <c r="A48" s="234">
        <v>1</v>
      </c>
      <c r="B48" s="277" t="s">
        <v>3186</v>
      </c>
      <c r="D48" s="277"/>
      <c r="E48" s="277"/>
      <c r="F48" s="277"/>
      <c r="G48" s="277"/>
      <c r="H48" s="277"/>
      <c r="I48" s="277"/>
      <c r="J48" s="277"/>
      <c r="K48" s="277"/>
      <c r="L48" s="277"/>
    </row>
    <row r="49" spans="1:12">
      <c r="A49" s="277">
        <v>2</v>
      </c>
      <c r="B49" s="277" t="s">
        <v>3213</v>
      </c>
      <c r="D49" s="277"/>
      <c r="E49" s="277"/>
      <c r="F49" s="277"/>
      <c r="G49" s="277"/>
      <c r="H49" s="277"/>
      <c r="I49" s="277"/>
      <c r="J49" s="277"/>
      <c r="K49" s="277"/>
      <c r="L49" s="277"/>
    </row>
    <row r="50" spans="1:12">
      <c r="A50" s="611">
        <v>3</v>
      </c>
      <c r="B50" s="277" t="s">
        <v>3214</v>
      </c>
    </row>
    <row r="51" spans="1:12">
      <c r="A51" s="277">
        <v>4</v>
      </c>
      <c r="B51" s="277" t="s">
        <v>3215</v>
      </c>
    </row>
    <row r="52" spans="1:12">
      <c r="A52" s="277"/>
      <c r="B52" s="277" t="s">
        <v>3216</v>
      </c>
    </row>
    <row r="53" spans="1:12">
      <c r="A53" s="611">
        <v>5</v>
      </c>
      <c r="B53" s="277" t="s">
        <v>3217</v>
      </c>
    </row>
    <row r="54" spans="1:12">
      <c r="A54" s="277">
        <v>6</v>
      </c>
      <c r="B54" s="277" t="s">
        <v>3218</v>
      </c>
    </row>
  </sheetData>
  <mergeCells count="16">
    <mergeCell ref="A43:A44"/>
    <mergeCell ref="B39:C39"/>
    <mergeCell ref="B12:B17"/>
    <mergeCell ref="B18:C18"/>
    <mergeCell ref="B38:C38"/>
    <mergeCell ref="B33:B37"/>
    <mergeCell ref="B19:B25"/>
    <mergeCell ref="B26:B31"/>
    <mergeCell ref="B32:C32"/>
    <mergeCell ref="J3:L3"/>
    <mergeCell ref="B5:C5"/>
    <mergeCell ref="B6:B11"/>
    <mergeCell ref="A3:A5"/>
    <mergeCell ref="B3:C4"/>
    <mergeCell ref="D3:F3"/>
    <mergeCell ref="G3:I3"/>
  </mergeCells>
  <phoneticPr fontId="8" type="noConversion"/>
  <pageMargins left="0.51181102362204722" right="0.35433070866141736" top="0.39370078740157483" bottom="0.27559055118110237" header="0.15748031496062992" footer="0.23622047244094491"/>
  <pageSetup paperSize="9" scale="60" fitToHeight="2" orientation="landscape" r:id="rId1"/>
  <headerFooter alignWithMargins="0">
    <oddFooter>&amp;C&amp;P/&amp;N&amp;R&amp;A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M26"/>
  <sheetViews>
    <sheetView zoomScaleNormal="100" workbookViewId="0"/>
  </sheetViews>
  <sheetFormatPr defaultRowHeight="15.75"/>
  <cols>
    <col min="1" max="2" width="9" style="611"/>
    <col min="3" max="3" width="10.625" style="611" bestFit="1" customWidth="1"/>
    <col min="4" max="4" width="14.5" style="611" customWidth="1"/>
    <col min="5" max="5" width="13" style="611" customWidth="1"/>
    <col min="6" max="6" width="11.125" style="611" customWidth="1"/>
    <col min="7" max="7" width="15.375" style="611" customWidth="1"/>
    <col min="8" max="8" width="13.125" style="611" customWidth="1"/>
    <col min="9" max="9" width="10.5" style="611" customWidth="1"/>
    <col min="10" max="10" width="14.25" style="611" customWidth="1"/>
    <col min="11" max="11" width="13.625" style="611" customWidth="1"/>
    <col min="12" max="12" width="10.125" style="611" customWidth="1"/>
    <col min="13" max="16384" width="9" style="611"/>
  </cols>
  <sheetData>
    <row r="1" spans="1:13" ht="16.5">
      <c r="A1" s="17" t="str">
        <f>+封面!A3&amp;" "&amp;封面!A2</f>
        <v xml:space="preserve">        保險股份有限公司(○○分公司) 年度(月、季、半年)報表</v>
      </c>
      <c r="B1" s="338"/>
      <c r="C1" s="338"/>
      <c r="D1" s="338"/>
      <c r="E1" s="338"/>
      <c r="F1" s="338"/>
      <c r="G1" s="338"/>
      <c r="H1" s="338"/>
      <c r="I1" s="338"/>
      <c r="J1" s="338"/>
      <c r="K1" s="338"/>
      <c r="L1" s="338"/>
      <c r="M1" s="338"/>
    </row>
    <row r="2" spans="1:13" ht="16.5" thickBot="1">
      <c r="A2" s="612" t="s">
        <v>3187</v>
      </c>
      <c r="B2" s="612"/>
      <c r="C2" s="338"/>
      <c r="D2" s="338"/>
      <c r="E2" s="338"/>
      <c r="F2" s="338"/>
      <c r="G2" s="338"/>
      <c r="H2" s="338"/>
      <c r="I2" s="338"/>
      <c r="J2" s="338" t="s">
        <v>3168</v>
      </c>
      <c r="K2" s="338"/>
      <c r="L2" s="338"/>
      <c r="M2" s="338"/>
    </row>
    <row r="3" spans="1:13" ht="16.5" customHeight="1">
      <c r="A3" s="3376" t="s">
        <v>1913</v>
      </c>
      <c r="B3" s="3379" t="s">
        <v>3169</v>
      </c>
      <c r="C3" s="3359"/>
      <c r="D3" s="3384" t="s">
        <v>3170</v>
      </c>
      <c r="E3" s="3250"/>
      <c r="F3" s="3385"/>
      <c r="G3" s="3384" t="s">
        <v>3171</v>
      </c>
      <c r="H3" s="3250"/>
      <c r="I3" s="3385"/>
      <c r="J3" s="3380" t="s">
        <v>3172</v>
      </c>
      <c r="K3" s="3379"/>
      <c r="L3" s="3381"/>
    </row>
    <row r="4" spans="1:13" ht="28.5">
      <c r="A4" s="3377"/>
      <c r="B4" s="3222"/>
      <c r="C4" s="3209"/>
      <c r="D4" s="613" t="s">
        <v>3173</v>
      </c>
      <c r="E4" s="51" t="s">
        <v>2856</v>
      </c>
      <c r="F4" s="614" t="s">
        <v>3174</v>
      </c>
      <c r="G4" s="613" t="s">
        <v>3173</v>
      </c>
      <c r="H4" s="51" t="s">
        <v>2856</v>
      </c>
      <c r="I4" s="614" t="s">
        <v>3174</v>
      </c>
      <c r="J4" s="613" t="s">
        <v>3173</v>
      </c>
      <c r="K4" s="51" t="s">
        <v>2856</v>
      </c>
      <c r="L4" s="614" t="s">
        <v>3174</v>
      </c>
    </row>
    <row r="5" spans="1:13" ht="16.5" thickBot="1">
      <c r="A5" s="3378"/>
      <c r="B5" s="3382" t="s">
        <v>424</v>
      </c>
      <c r="C5" s="3383"/>
      <c r="D5" s="617" t="s">
        <v>411</v>
      </c>
      <c r="E5" s="616" t="s">
        <v>643</v>
      </c>
      <c r="F5" s="618" t="s">
        <v>644</v>
      </c>
      <c r="G5" s="617" t="s">
        <v>645</v>
      </c>
      <c r="H5" s="616" t="s">
        <v>646</v>
      </c>
      <c r="I5" s="618" t="s">
        <v>647</v>
      </c>
      <c r="J5" s="619" t="s">
        <v>648</v>
      </c>
      <c r="K5" s="616" t="s">
        <v>649</v>
      </c>
      <c r="L5" s="618" t="s">
        <v>650</v>
      </c>
    </row>
    <row r="6" spans="1:13" ht="16.5" thickBot="1">
      <c r="A6" s="620">
        <v>1</v>
      </c>
      <c r="B6" s="3352" t="s">
        <v>3175</v>
      </c>
      <c r="C6" s="655" t="s">
        <v>3176</v>
      </c>
      <c r="D6" s="623"/>
      <c r="E6" s="623"/>
      <c r="F6" s="623"/>
      <c r="G6" s="626">
        <f>'表16-1-1'!N137</f>
        <v>0</v>
      </c>
      <c r="H6" s="626">
        <f>'表16-1-1'!O137</f>
        <v>0</v>
      </c>
      <c r="I6" s="626">
        <f>'表16-1-1'!P137</f>
        <v>0</v>
      </c>
      <c r="J6" s="627">
        <f>'表16-1-1'!N144</f>
        <v>0</v>
      </c>
      <c r="K6" s="627">
        <f>'表16-1-1'!O144</f>
        <v>0</v>
      </c>
      <c r="L6" s="628">
        <f>'表16-1-1'!P144</f>
        <v>0</v>
      </c>
    </row>
    <row r="7" spans="1:13">
      <c r="A7" s="629">
        <v>2</v>
      </c>
      <c r="B7" s="3353"/>
      <c r="C7" s="656" t="s">
        <v>3188</v>
      </c>
      <c r="D7" s="632"/>
      <c r="E7" s="632"/>
      <c r="F7" s="632"/>
      <c r="G7" s="635">
        <f>'表16-1-2'!M115</f>
        <v>0</v>
      </c>
      <c r="H7" s="623"/>
      <c r="I7" s="635">
        <f>'表16-1-2'!N115</f>
        <v>0</v>
      </c>
      <c r="J7" s="635">
        <f>'表16-1-2'!M122</f>
        <v>0</v>
      </c>
      <c r="K7" s="623"/>
      <c r="L7" s="636">
        <f>'表16-1-2'!N122</f>
        <v>0</v>
      </c>
    </row>
    <row r="8" spans="1:13" ht="23.25" customHeight="1">
      <c r="A8" s="629">
        <v>3</v>
      </c>
      <c r="B8" s="3251"/>
      <c r="C8" s="656" t="s">
        <v>3189</v>
      </c>
      <c r="D8" s="632"/>
      <c r="E8" s="632"/>
      <c r="F8" s="632"/>
      <c r="G8" s="635">
        <f>'表16-1-3'!N137</f>
        <v>0</v>
      </c>
      <c r="H8" s="635">
        <f>'表16-1-3'!O137</f>
        <v>0</v>
      </c>
      <c r="I8" s="635">
        <f>'表16-1-3'!P137</f>
        <v>0</v>
      </c>
      <c r="J8" s="635">
        <f>'表16-1-3'!N144</f>
        <v>0</v>
      </c>
      <c r="K8" s="635">
        <f>'表16-1-3'!O144</f>
        <v>0</v>
      </c>
      <c r="L8" s="636">
        <f>'表16-1-3'!P144</f>
        <v>0</v>
      </c>
    </row>
    <row r="9" spans="1:13">
      <c r="A9" s="629">
        <v>4</v>
      </c>
      <c r="B9" s="3251"/>
      <c r="C9" s="656" t="s">
        <v>3178</v>
      </c>
      <c r="D9" s="632"/>
      <c r="E9" s="632"/>
      <c r="F9" s="632"/>
      <c r="G9" s="635">
        <f>'表16-1-5'!N115</f>
        <v>0</v>
      </c>
      <c r="H9" s="635">
        <f>'表16-1-5'!O115</f>
        <v>0</v>
      </c>
      <c r="I9" s="635">
        <f>'表16-1-5'!P115</f>
        <v>0</v>
      </c>
      <c r="J9" s="635">
        <f>'表16-1-5'!N122</f>
        <v>0</v>
      </c>
      <c r="K9" s="635">
        <f>'表16-1-5'!O122</f>
        <v>0</v>
      </c>
      <c r="L9" s="636">
        <f>'表16-1-5'!P122</f>
        <v>0</v>
      </c>
    </row>
    <row r="10" spans="1:13" ht="16.5" thickBot="1">
      <c r="A10" s="657">
        <v>5</v>
      </c>
      <c r="B10" s="3354"/>
      <c r="C10" s="658" t="s">
        <v>3179</v>
      </c>
      <c r="D10" s="639"/>
      <c r="E10" s="639"/>
      <c r="F10" s="639"/>
      <c r="G10" s="642">
        <f t="shared" ref="G10:L10" si="0">SUM(G6:G9)</f>
        <v>0</v>
      </c>
      <c r="H10" s="642">
        <f t="shared" si="0"/>
        <v>0</v>
      </c>
      <c r="I10" s="642">
        <f t="shared" si="0"/>
        <v>0</v>
      </c>
      <c r="J10" s="642">
        <f t="shared" si="0"/>
        <v>0</v>
      </c>
      <c r="K10" s="642">
        <f t="shared" si="0"/>
        <v>0</v>
      </c>
      <c r="L10" s="643">
        <f t="shared" si="0"/>
        <v>0</v>
      </c>
    </row>
    <row r="11" spans="1:13" ht="16.5" thickBot="1">
      <c r="A11" s="620">
        <v>6</v>
      </c>
      <c r="B11" s="3352" t="s">
        <v>3180</v>
      </c>
      <c r="C11" s="655" t="s">
        <v>3176</v>
      </c>
      <c r="D11" s="627">
        <f>'表16-1-1'!N151</f>
        <v>0</v>
      </c>
      <c r="E11" s="627">
        <f>'表16-1-1'!O151</f>
        <v>0</v>
      </c>
      <c r="F11" s="627">
        <f>'表16-1-1'!P151</f>
        <v>0</v>
      </c>
      <c r="G11" s="627">
        <f>'表16-1-1'!N158</f>
        <v>0</v>
      </c>
      <c r="H11" s="627">
        <f>'表16-1-1'!O158</f>
        <v>0</v>
      </c>
      <c r="I11" s="627">
        <f>'表16-1-1'!P158</f>
        <v>0</v>
      </c>
      <c r="J11" s="627">
        <f>'表16-1-1'!N165</f>
        <v>0</v>
      </c>
      <c r="K11" s="627">
        <f>'表16-1-1'!O165</f>
        <v>0</v>
      </c>
      <c r="L11" s="628">
        <f>'表16-1-1'!P165</f>
        <v>0</v>
      </c>
    </row>
    <row r="12" spans="1:13">
      <c r="A12" s="629">
        <v>7</v>
      </c>
      <c r="B12" s="3353"/>
      <c r="C12" s="656" t="s">
        <v>3188</v>
      </c>
      <c r="D12" s="635">
        <f>'表16-1-2'!M129</f>
        <v>0</v>
      </c>
      <c r="E12" s="623"/>
      <c r="F12" s="635">
        <f>'表16-1-2'!N129</f>
        <v>0</v>
      </c>
      <c r="G12" s="635">
        <f>'表16-1-2'!M136</f>
        <v>0</v>
      </c>
      <c r="H12" s="623"/>
      <c r="I12" s="635">
        <f>'表16-1-2'!N136</f>
        <v>0</v>
      </c>
      <c r="J12" s="635">
        <f>'表16-1-2'!M143</f>
        <v>0</v>
      </c>
      <c r="K12" s="623"/>
      <c r="L12" s="636">
        <f>'表16-1-2'!N143</f>
        <v>0</v>
      </c>
    </row>
    <row r="13" spans="1:13">
      <c r="A13" s="629">
        <v>8</v>
      </c>
      <c r="B13" s="3353"/>
      <c r="C13" s="656" t="s">
        <v>3189</v>
      </c>
      <c r="D13" s="635">
        <f>'表16-1-3'!N151</f>
        <v>0</v>
      </c>
      <c r="E13" s="635">
        <f>'表16-1-3'!O151</f>
        <v>0</v>
      </c>
      <c r="F13" s="635">
        <f>'表16-1-3'!P151</f>
        <v>0</v>
      </c>
      <c r="G13" s="635">
        <f>'表16-1-3'!N158</f>
        <v>0</v>
      </c>
      <c r="H13" s="635">
        <f>'表16-1-3'!O158</f>
        <v>0</v>
      </c>
      <c r="I13" s="635">
        <f>'表16-1-3'!P158</f>
        <v>0</v>
      </c>
      <c r="J13" s="635">
        <f>'表16-1-3'!N165</f>
        <v>0</v>
      </c>
      <c r="K13" s="635">
        <f>'表16-1-3'!O165</f>
        <v>0</v>
      </c>
      <c r="L13" s="636">
        <f>'表16-1-3'!P165</f>
        <v>0</v>
      </c>
    </row>
    <row r="14" spans="1:13">
      <c r="A14" s="629">
        <v>9</v>
      </c>
      <c r="B14" s="3353"/>
      <c r="C14" s="656" t="s">
        <v>3178</v>
      </c>
      <c r="D14" s="635">
        <f>'表16-1-5'!N129</f>
        <v>0</v>
      </c>
      <c r="E14" s="635">
        <f>'表16-1-5'!O129</f>
        <v>0</v>
      </c>
      <c r="F14" s="635">
        <f>'表16-1-5'!P129</f>
        <v>0</v>
      </c>
      <c r="G14" s="635">
        <f>'表16-1-5'!N136</f>
        <v>0</v>
      </c>
      <c r="H14" s="635">
        <f>'表16-1-5'!O136</f>
        <v>0</v>
      </c>
      <c r="I14" s="635">
        <f>'表16-1-5'!P136</f>
        <v>0</v>
      </c>
      <c r="J14" s="635">
        <f>'表16-1-5'!N143</f>
        <v>0</v>
      </c>
      <c r="K14" s="635">
        <f>'表16-1-5'!O143</f>
        <v>0</v>
      </c>
      <c r="L14" s="636">
        <f>'表16-1-5'!P143</f>
        <v>0</v>
      </c>
    </row>
    <row r="15" spans="1:13" ht="16.5" thickBot="1">
      <c r="A15" s="657">
        <v>10</v>
      </c>
      <c r="B15" s="3373"/>
      <c r="C15" s="658" t="s">
        <v>3181</v>
      </c>
      <c r="D15" s="642">
        <f t="shared" ref="D15:L15" si="1">SUM(D11:D14)</f>
        <v>0</v>
      </c>
      <c r="E15" s="642">
        <f t="shared" si="1"/>
        <v>0</v>
      </c>
      <c r="F15" s="642">
        <f t="shared" si="1"/>
        <v>0</v>
      </c>
      <c r="G15" s="642">
        <f t="shared" si="1"/>
        <v>0</v>
      </c>
      <c r="H15" s="642">
        <f t="shared" si="1"/>
        <v>0</v>
      </c>
      <c r="I15" s="642">
        <f t="shared" si="1"/>
        <v>0</v>
      </c>
      <c r="J15" s="642">
        <f t="shared" si="1"/>
        <v>0</v>
      </c>
      <c r="K15" s="642">
        <f t="shared" si="1"/>
        <v>0</v>
      </c>
      <c r="L15" s="643">
        <f t="shared" si="1"/>
        <v>0</v>
      </c>
    </row>
    <row r="16" spans="1:13" ht="16.5" thickBot="1">
      <c r="A16" s="620">
        <v>11</v>
      </c>
      <c r="B16" s="3352" t="s">
        <v>3182</v>
      </c>
      <c r="C16" s="655" t="s">
        <v>3176</v>
      </c>
      <c r="D16" s="626">
        <f xml:space="preserve"> '表16-1-1'!N172</f>
        <v>0</v>
      </c>
      <c r="E16" s="626">
        <f xml:space="preserve"> '表16-1-1'!O172</f>
        <v>0</v>
      </c>
      <c r="F16" s="626">
        <f xml:space="preserve"> '表16-1-1'!P172</f>
        <v>0</v>
      </c>
      <c r="G16" s="627">
        <f>'表16-1-1'!N179</f>
        <v>0</v>
      </c>
      <c r="H16" s="627">
        <f>'表16-1-1'!O179</f>
        <v>0</v>
      </c>
      <c r="I16" s="627">
        <f>'表16-1-1'!P179</f>
        <v>0</v>
      </c>
      <c r="J16" s="627">
        <f>'表16-1-1'!N186</f>
        <v>0</v>
      </c>
      <c r="K16" s="627">
        <f>'表16-1-1'!O186</f>
        <v>0</v>
      </c>
      <c r="L16" s="628">
        <f>'表16-1-1'!P186</f>
        <v>0</v>
      </c>
    </row>
    <row r="17" spans="1:13">
      <c r="A17" s="629">
        <v>12</v>
      </c>
      <c r="B17" s="3353"/>
      <c r="C17" s="656" t="s">
        <v>3188</v>
      </c>
      <c r="D17" s="659">
        <f>'表16-1-2'!M150</f>
        <v>0</v>
      </c>
      <c r="E17" s="623"/>
      <c r="F17" s="659">
        <f>'表16-1-2'!N150</f>
        <v>0</v>
      </c>
      <c r="G17" s="635">
        <f>'表16-1-2'!M157</f>
        <v>0</v>
      </c>
      <c r="H17" s="623"/>
      <c r="I17" s="635">
        <f>'表16-1-2'!N157</f>
        <v>0</v>
      </c>
      <c r="J17" s="635">
        <f>'表16-1-2'!M164</f>
        <v>0</v>
      </c>
      <c r="K17" s="623"/>
      <c r="L17" s="636">
        <f>'表16-1-2'!N164</f>
        <v>0</v>
      </c>
    </row>
    <row r="18" spans="1:13">
      <c r="A18" s="629">
        <v>13</v>
      </c>
      <c r="B18" s="3353"/>
      <c r="C18" s="656" t="s">
        <v>3189</v>
      </c>
      <c r="D18" s="635">
        <f>'表16-1-3'!N172</f>
        <v>0</v>
      </c>
      <c r="E18" s="635">
        <f>'表16-1-3'!O172</f>
        <v>0</v>
      </c>
      <c r="F18" s="635">
        <f>'表16-1-3'!P172</f>
        <v>0</v>
      </c>
      <c r="G18" s="635">
        <f>'表16-1-3'!N179</f>
        <v>0</v>
      </c>
      <c r="H18" s="635">
        <f>'表16-1-3'!O179</f>
        <v>0</v>
      </c>
      <c r="I18" s="635">
        <f>'表16-1-3'!P179</f>
        <v>0</v>
      </c>
      <c r="J18" s="635">
        <f>'表16-1-3'!N186</f>
        <v>0</v>
      </c>
      <c r="K18" s="635">
        <f>'表16-1-3'!O186</f>
        <v>0</v>
      </c>
      <c r="L18" s="636">
        <f>'表16-1-3'!P186</f>
        <v>0</v>
      </c>
    </row>
    <row r="19" spans="1:13">
      <c r="A19" s="629">
        <v>14</v>
      </c>
      <c r="B19" s="3353"/>
      <c r="C19" s="656" t="s">
        <v>3178</v>
      </c>
      <c r="D19" s="635">
        <f>'表16-1-5'!N150</f>
        <v>0</v>
      </c>
      <c r="E19" s="635">
        <f>'表16-1-5'!O150</f>
        <v>0</v>
      </c>
      <c r="F19" s="635">
        <f>'表16-1-5'!P150</f>
        <v>0</v>
      </c>
      <c r="G19" s="635">
        <f>'表16-1-5'!N157</f>
        <v>0</v>
      </c>
      <c r="H19" s="635">
        <f>'表16-1-5'!O157</f>
        <v>0</v>
      </c>
      <c r="I19" s="635">
        <f>'表16-1-5'!P157</f>
        <v>0</v>
      </c>
      <c r="J19" s="635">
        <f>'表16-1-5'!N164</f>
        <v>0</v>
      </c>
      <c r="K19" s="635">
        <f>'表16-1-5'!O164</f>
        <v>0</v>
      </c>
      <c r="L19" s="636">
        <f>'表16-1-5'!P164</f>
        <v>0</v>
      </c>
    </row>
    <row r="20" spans="1:13" ht="16.5" thickBot="1">
      <c r="A20" s="657">
        <v>15</v>
      </c>
      <c r="B20" s="3373"/>
      <c r="C20" s="658" t="s">
        <v>3183</v>
      </c>
      <c r="D20" s="642">
        <f t="shared" ref="D20:L20" si="2">SUM(D16:D19)</f>
        <v>0</v>
      </c>
      <c r="E20" s="642">
        <f t="shared" si="2"/>
        <v>0</v>
      </c>
      <c r="F20" s="642">
        <f t="shared" si="2"/>
        <v>0</v>
      </c>
      <c r="G20" s="642">
        <f t="shared" si="2"/>
        <v>0</v>
      </c>
      <c r="H20" s="642">
        <f t="shared" si="2"/>
        <v>0</v>
      </c>
      <c r="I20" s="642">
        <f t="shared" si="2"/>
        <v>0</v>
      </c>
      <c r="J20" s="642">
        <f t="shared" si="2"/>
        <v>0</v>
      </c>
      <c r="K20" s="642">
        <f t="shared" si="2"/>
        <v>0</v>
      </c>
      <c r="L20" s="643">
        <f t="shared" si="2"/>
        <v>0</v>
      </c>
    </row>
    <row r="21" spans="1:13" ht="16.5" thickBot="1">
      <c r="A21" s="660">
        <v>16</v>
      </c>
      <c r="B21" s="3374" t="s">
        <v>3184</v>
      </c>
      <c r="C21" s="3375"/>
      <c r="D21" s="650">
        <f t="shared" ref="D21:L21" si="3">D20+D15+D10</f>
        <v>0</v>
      </c>
      <c r="E21" s="651">
        <f t="shared" si="3"/>
        <v>0</v>
      </c>
      <c r="F21" s="652">
        <f t="shared" si="3"/>
        <v>0</v>
      </c>
      <c r="G21" s="653">
        <f t="shared" si="3"/>
        <v>0</v>
      </c>
      <c r="H21" s="651">
        <f t="shared" si="3"/>
        <v>0</v>
      </c>
      <c r="I21" s="651">
        <f t="shared" si="3"/>
        <v>0</v>
      </c>
      <c r="J21" s="661">
        <f t="shared" si="3"/>
        <v>0</v>
      </c>
      <c r="K21" s="651">
        <f t="shared" si="3"/>
        <v>0</v>
      </c>
      <c r="L21" s="652">
        <f t="shared" si="3"/>
        <v>0</v>
      </c>
    </row>
    <row r="22" spans="1:13">
      <c r="B22" s="277"/>
      <c r="C22" s="277"/>
      <c r="D22" s="277"/>
      <c r="E22" s="277"/>
      <c r="F22" s="277"/>
      <c r="G22" s="277"/>
      <c r="H22" s="277"/>
      <c r="I22" s="277"/>
      <c r="J22" s="277"/>
      <c r="K22" s="277"/>
      <c r="L22" s="277"/>
      <c r="M22" s="277"/>
    </row>
    <row r="23" spans="1:13" ht="16.5">
      <c r="A23" s="654" t="s">
        <v>3185</v>
      </c>
      <c r="B23" s="277" t="s">
        <v>3186</v>
      </c>
      <c r="D23" s="277"/>
      <c r="E23" s="277"/>
      <c r="F23" s="277"/>
      <c r="G23" s="277"/>
      <c r="H23" s="277"/>
      <c r="I23" s="277"/>
      <c r="J23" s="277"/>
      <c r="K23" s="277"/>
      <c r="L23" s="277"/>
      <c r="M23" s="277"/>
    </row>
    <row r="24" spans="1:13">
      <c r="A24" s="234"/>
      <c r="D24" s="277"/>
      <c r="E24" s="277"/>
      <c r="F24" s="277"/>
      <c r="G24" s="277"/>
      <c r="H24" s="277"/>
      <c r="I24" s="277"/>
      <c r="J24" s="277"/>
      <c r="K24" s="277"/>
      <c r="L24" s="277"/>
    </row>
    <row r="25" spans="1:13">
      <c r="A25" s="277"/>
      <c r="B25" s="277"/>
      <c r="C25" s="277"/>
      <c r="D25" s="277"/>
      <c r="E25" s="277"/>
      <c r="F25" s="277"/>
      <c r="G25" s="277"/>
      <c r="H25" s="277"/>
      <c r="I25" s="277"/>
      <c r="J25" s="277"/>
      <c r="K25" s="277"/>
      <c r="L25" s="277"/>
      <c r="M25" s="277"/>
    </row>
    <row r="26" spans="1:13">
      <c r="A26" s="277"/>
      <c r="B26" s="277"/>
      <c r="C26" s="277"/>
      <c r="D26" s="277"/>
      <c r="E26" s="277"/>
      <c r="F26" s="277"/>
      <c r="G26" s="277"/>
      <c r="H26" s="277"/>
      <c r="I26" s="277"/>
      <c r="J26" s="277"/>
      <c r="K26" s="277"/>
      <c r="L26" s="277"/>
      <c r="M26" s="277"/>
    </row>
  </sheetData>
  <mergeCells count="10">
    <mergeCell ref="B16:B20"/>
    <mergeCell ref="B21:C21"/>
    <mergeCell ref="A3:A5"/>
    <mergeCell ref="B3:C4"/>
    <mergeCell ref="J3:L3"/>
    <mergeCell ref="B11:B15"/>
    <mergeCell ref="B5:C5"/>
    <mergeCell ref="B6:B10"/>
    <mergeCell ref="D3:F3"/>
    <mergeCell ref="G3:I3"/>
  </mergeCells>
  <phoneticPr fontId="8"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M21"/>
  <sheetViews>
    <sheetView zoomScaleNormal="100" workbookViewId="0"/>
  </sheetViews>
  <sheetFormatPr defaultRowHeight="15.75"/>
  <cols>
    <col min="1" max="2" width="9" style="611"/>
    <col min="3" max="3" width="10.625" style="611" bestFit="1" customWidth="1"/>
    <col min="4" max="4" width="14.5" style="611" customWidth="1"/>
    <col min="5" max="5" width="13" style="611" customWidth="1"/>
    <col min="6" max="6" width="11.125" style="611" customWidth="1"/>
    <col min="7" max="7" width="15.375" style="611" customWidth="1"/>
    <col min="8" max="8" width="13.125" style="611" customWidth="1"/>
    <col min="9" max="9" width="10.5" style="611" customWidth="1"/>
    <col min="10" max="10" width="14.25" style="611" customWidth="1"/>
    <col min="11" max="11" width="13.625" style="611" customWidth="1"/>
    <col min="12" max="12" width="10.125" style="611" customWidth="1"/>
    <col min="13" max="16384" width="9" style="611"/>
  </cols>
  <sheetData>
    <row r="1" spans="1:13" ht="16.5">
      <c r="A1" s="17" t="str">
        <f>+封面!A3&amp;" "&amp;封面!A2</f>
        <v xml:space="preserve">        保險股份有限公司(○○分公司) 年度(月、季、半年)報表</v>
      </c>
      <c r="B1" s="338"/>
      <c r="C1" s="338"/>
      <c r="D1" s="338"/>
      <c r="E1" s="338"/>
      <c r="F1" s="338"/>
      <c r="G1" s="338"/>
      <c r="H1" s="338"/>
      <c r="I1" s="338"/>
      <c r="J1" s="338"/>
      <c r="K1" s="338"/>
      <c r="L1" s="338"/>
      <c r="M1" s="338"/>
    </row>
    <row r="2" spans="1:13" ht="16.5" thickBot="1">
      <c r="A2" s="612" t="s">
        <v>3167</v>
      </c>
      <c r="B2" s="612"/>
      <c r="C2" s="338"/>
      <c r="D2" s="338"/>
      <c r="E2" s="338"/>
      <c r="F2" s="338"/>
      <c r="G2" s="338"/>
      <c r="H2" s="338"/>
      <c r="I2" s="338"/>
      <c r="J2" s="338" t="s">
        <v>3168</v>
      </c>
      <c r="K2" s="338"/>
      <c r="L2" s="338"/>
      <c r="M2" s="338"/>
    </row>
    <row r="3" spans="1:13" ht="16.5" customHeight="1">
      <c r="A3" s="3376" t="s">
        <v>1913</v>
      </c>
      <c r="B3" s="3379" t="s">
        <v>3169</v>
      </c>
      <c r="C3" s="3359"/>
      <c r="D3" s="3384" t="s">
        <v>3170</v>
      </c>
      <c r="E3" s="3250"/>
      <c r="F3" s="3385"/>
      <c r="G3" s="3380" t="s">
        <v>3171</v>
      </c>
      <c r="H3" s="3250"/>
      <c r="I3" s="3385"/>
      <c r="J3" s="3380" t="s">
        <v>3172</v>
      </c>
      <c r="K3" s="3379"/>
      <c r="L3" s="3381"/>
    </row>
    <row r="4" spans="1:13" ht="28.5">
      <c r="A4" s="3377"/>
      <c r="B4" s="3222"/>
      <c r="C4" s="3209"/>
      <c r="D4" s="613" t="s">
        <v>3173</v>
      </c>
      <c r="E4" s="51" t="s">
        <v>2856</v>
      </c>
      <c r="F4" s="614" t="s">
        <v>3174</v>
      </c>
      <c r="G4" s="615" t="s">
        <v>3173</v>
      </c>
      <c r="H4" s="51" t="s">
        <v>2856</v>
      </c>
      <c r="I4" s="614" t="s">
        <v>3174</v>
      </c>
      <c r="J4" s="615" t="s">
        <v>3173</v>
      </c>
      <c r="K4" s="51" t="s">
        <v>2856</v>
      </c>
      <c r="L4" s="614" t="s">
        <v>3174</v>
      </c>
    </row>
    <row r="5" spans="1:13" ht="16.5" thickBot="1">
      <c r="A5" s="3378"/>
      <c r="B5" s="3382" t="s">
        <v>424</v>
      </c>
      <c r="C5" s="3383"/>
      <c r="D5" s="617" t="s">
        <v>411</v>
      </c>
      <c r="E5" s="616" t="s">
        <v>171</v>
      </c>
      <c r="F5" s="618" t="s">
        <v>172</v>
      </c>
      <c r="G5" s="619" t="s">
        <v>173</v>
      </c>
      <c r="H5" s="616" t="s">
        <v>174</v>
      </c>
      <c r="I5" s="618" t="s">
        <v>175</v>
      </c>
      <c r="J5" s="619" t="s">
        <v>176</v>
      </c>
      <c r="K5" s="616" t="s">
        <v>177</v>
      </c>
      <c r="L5" s="618" t="s">
        <v>178</v>
      </c>
    </row>
    <row r="6" spans="1:13">
      <c r="A6" s="620">
        <v>1</v>
      </c>
      <c r="B6" s="3352" t="s">
        <v>3175</v>
      </c>
      <c r="C6" s="621" t="s">
        <v>3176</v>
      </c>
      <c r="D6" s="622"/>
      <c r="E6" s="623"/>
      <c r="F6" s="624"/>
      <c r="G6" s="625">
        <f>'表16-1-1'!N194</f>
        <v>0</v>
      </c>
      <c r="H6" s="626">
        <f>'表16-1-1'!O194</f>
        <v>0</v>
      </c>
      <c r="I6" s="626">
        <f>'表16-1-1'!P194</f>
        <v>0</v>
      </c>
      <c r="J6" s="627">
        <f>'表16-1-1'!N201</f>
        <v>0</v>
      </c>
      <c r="K6" s="627">
        <f>'表16-1-1'!O201</f>
        <v>0</v>
      </c>
      <c r="L6" s="628">
        <f>'表16-1-1'!P201</f>
        <v>0</v>
      </c>
    </row>
    <row r="7" spans="1:13" ht="23.25" customHeight="1" thickBot="1">
      <c r="A7" s="629">
        <v>2</v>
      </c>
      <c r="B7" s="3251"/>
      <c r="C7" s="630" t="s">
        <v>3177</v>
      </c>
      <c r="D7" s="631"/>
      <c r="E7" s="632"/>
      <c r="F7" s="633"/>
      <c r="G7" s="634">
        <f>'表16-1-4'!N115</f>
        <v>0</v>
      </c>
      <c r="H7" s="635">
        <f>'表16-1-4'!O115</f>
        <v>0</v>
      </c>
      <c r="I7" s="635">
        <f>'表16-1-4'!P115</f>
        <v>0</v>
      </c>
      <c r="J7" s="635">
        <f>'表16-1-4'!N122</f>
        <v>0</v>
      </c>
      <c r="K7" s="635">
        <f>'表16-1-4'!O122</f>
        <v>0</v>
      </c>
      <c r="L7" s="636">
        <f>'表16-1-4'!P122</f>
        <v>0</v>
      </c>
    </row>
    <row r="8" spans="1:13">
      <c r="A8" s="620">
        <v>3</v>
      </c>
      <c r="B8" s="3251"/>
      <c r="C8" s="630" t="s">
        <v>3178</v>
      </c>
      <c r="D8" s="631"/>
      <c r="E8" s="632"/>
      <c r="F8" s="633"/>
      <c r="G8" s="634">
        <f>'表16-1-5'!N172</f>
        <v>0</v>
      </c>
      <c r="H8" s="635">
        <f>'表16-1-5'!O172</f>
        <v>0</v>
      </c>
      <c r="I8" s="635">
        <f>'表16-1-5'!P172</f>
        <v>0</v>
      </c>
      <c r="J8" s="635">
        <f>'表16-1-5'!N179</f>
        <v>0</v>
      </c>
      <c r="K8" s="635">
        <f>'表16-1-5'!O179</f>
        <v>0</v>
      </c>
      <c r="L8" s="636">
        <f>'表16-1-5'!P179</f>
        <v>0</v>
      </c>
    </row>
    <row r="9" spans="1:13" ht="16.5" thickBot="1">
      <c r="A9" s="629">
        <v>4</v>
      </c>
      <c r="B9" s="3354"/>
      <c r="C9" s="637" t="s">
        <v>3179</v>
      </c>
      <c r="D9" s="638"/>
      <c r="E9" s="639"/>
      <c r="F9" s="640"/>
      <c r="G9" s="641">
        <f t="shared" ref="G9:L9" si="0">SUM(G6:G8)</f>
        <v>0</v>
      </c>
      <c r="H9" s="642">
        <f t="shared" si="0"/>
        <v>0</v>
      </c>
      <c r="I9" s="642">
        <f t="shared" si="0"/>
        <v>0</v>
      </c>
      <c r="J9" s="642">
        <f t="shared" si="0"/>
        <v>0</v>
      </c>
      <c r="K9" s="642">
        <f t="shared" si="0"/>
        <v>0</v>
      </c>
      <c r="L9" s="643">
        <f t="shared" si="0"/>
        <v>0</v>
      </c>
    </row>
    <row r="10" spans="1:13">
      <c r="A10" s="620">
        <v>5</v>
      </c>
      <c r="B10" s="3352" t="s">
        <v>3180</v>
      </c>
      <c r="C10" s="621" t="s">
        <v>3176</v>
      </c>
      <c r="D10" s="644">
        <f>'表16-1-1'!N208</f>
        <v>0</v>
      </c>
      <c r="E10" s="627">
        <f>'表16-1-1'!O208</f>
        <v>0</v>
      </c>
      <c r="F10" s="628">
        <f>'表16-1-1'!P208</f>
        <v>0</v>
      </c>
      <c r="G10" s="645">
        <f>'表16-1-1'!N215</f>
        <v>0</v>
      </c>
      <c r="H10" s="627">
        <f>'表16-1-1'!O215</f>
        <v>0</v>
      </c>
      <c r="I10" s="627">
        <f>'表16-1-1'!P215</f>
        <v>0</v>
      </c>
      <c r="J10" s="627">
        <f>'表16-1-1'!N222</f>
        <v>0</v>
      </c>
      <c r="K10" s="627">
        <f>'表16-1-1'!O222</f>
        <v>0</v>
      </c>
      <c r="L10" s="628">
        <f>'表16-1-1'!P222</f>
        <v>0</v>
      </c>
    </row>
    <row r="11" spans="1:13" ht="16.5" thickBot="1">
      <c r="A11" s="629">
        <v>6</v>
      </c>
      <c r="B11" s="3353"/>
      <c r="C11" s="630" t="s">
        <v>3177</v>
      </c>
      <c r="D11" s="646">
        <f>'表16-1-4'!N129</f>
        <v>0</v>
      </c>
      <c r="E11" s="635">
        <f>'表16-1-4'!O129</f>
        <v>0</v>
      </c>
      <c r="F11" s="636">
        <f>'表16-1-4'!P129</f>
        <v>0</v>
      </c>
      <c r="G11" s="634">
        <f>'表16-1-4'!N136</f>
        <v>0</v>
      </c>
      <c r="H11" s="635">
        <f>'表16-1-4'!O136</f>
        <v>0</v>
      </c>
      <c r="I11" s="635">
        <f>'表16-1-4'!P136</f>
        <v>0</v>
      </c>
      <c r="J11" s="635">
        <f>'表16-1-4'!N143</f>
        <v>0</v>
      </c>
      <c r="K11" s="635">
        <f>'表16-1-4'!O143</f>
        <v>0</v>
      </c>
      <c r="L11" s="636">
        <f>'表16-1-4'!P143</f>
        <v>0</v>
      </c>
    </row>
    <row r="12" spans="1:13">
      <c r="A12" s="620">
        <v>7</v>
      </c>
      <c r="B12" s="3353"/>
      <c r="C12" s="630" t="s">
        <v>3178</v>
      </c>
      <c r="D12" s="646">
        <f>'表16-1-5'!N186</f>
        <v>0</v>
      </c>
      <c r="E12" s="635">
        <f>'表16-1-5'!O186</f>
        <v>0</v>
      </c>
      <c r="F12" s="636">
        <f>'表16-1-5'!P186</f>
        <v>0</v>
      </c>
      <c r="G12" s="634">
        <f>'表16-1-5'!N193</f>
        <v>0</v>
      </c>
      <c r="H12" s="635">
        <f>'表16-1-5'!O193</f>
        <v>0</v>
      </c>
      <c r="I12" s="635">
        <f>'表16-1-5'!P193</f>
        <v>0</v>
      </c>
      <c r="J12" s="635">
        <f>'表16-1-5'!N200</f>
        <v>0</v>
      </c>
      <c r="K12" s="635">
        <f>'表16-1-5'!O200</f>
        <v>0</v>
      </c>
      <c r="L12" s="636">
        <f>'表16-1-5'!P200</f>
        <v>0</v>
      </c>
    </row>
    <row r="13" spans="1:13" ht="16.5" thickBot="1">
      <c r="A13" s="629">
        <v>8</v>
      </c>
      <c r="B13" s="3373"/>
      <c r="C13" s="637" t="s">
        <v>3181</v>
      </c>
      <c r="D13" s="647">
        <f t="shared" ref="D13:L13" si="1">SUM(D10:D12)</f>
        <v>0</v>
      </c>
      <c r="E13" s="642">
        <f t="shared" si="1"/>
        <v>0</v>
      </c>
      <c r="F13" s="643">
        <f t="shared" si="1"/>
        <v>0</v>
      </c>
      <c r="G13" s="641">
        <f t="shared" si="1"/>
        <v>0</v>
      </c>
      <c r="H13" s="642">
        <f t="shared" si="1"/>
        <v>0</v>
      </c>
      <c r="I13" s="642">
        <f t="shared" si="1"/>
        <v>0</v>
      </c>
      <c r="J13" s="642">
        <f t="shared" si="1"/>
        <v>0</v>
      </c>
      <c r="K13" s="642">
        <f t="shared" si="1"/>
        <v>0</v>
      </c>
      <c r="L13" s="643">
        <f t="shared" si="1"/>
        <v>0</v>
      </c>
    </row>
    <row r="14" spans="1:13">
      <c r="A14" s="620">
        <v>9</v>
      </c>
      <c r="B14" s="3352" t="s">
        <v>3182</v>
      </c>
      <c r="C14" s="621" t="s">
        <v>3176</v>
      </c>
      <c r="D14" s="648">
        <f>'表16-1-1'!N229</f>
        <v>0</v>
      </c>
      <c r="E14" s="626">
        <f>'表16-1-1'!O229</f>
        <v>0</v>
      </c>
      <c r="F14" s="649">
        <f>'表16-1-1'!P229</f>
        <v>0</v>
      </c>
      <c r="G14" s="645">
        <f>'表16-1-1'!N236</f>
        <v>0</v>
      </c>
      <c r="H14" s="627">
        <f>'表16-1-1'!O236</f>
        <v>0</v>
      </c>
      <c r="I14" s="627">
        <f>'表16-1-1'!P236</f>
        <v>0</v>
      </c>
      <c r="J14" s="627">
        <f>'表16-1-1'!N243</f>
        <v>0</v>
      </c>
      <c r="K14" s="627">
        <f>'表16-1-1'!O243</f>
        <v>0</v>
      </c>
      <c r="L14" s="628">
        <f>'表16-1-1'!P243</f>
        <v>0</v>
      </c>
    </row>
    <row r="15" spans="1:13" ht="16.5" thickBot="1">
      <c r="A15" s="629">
        <v>10</v>
      </c>
      <c r="B15" s="3353"/>
      <c r="C15" s="630" t="s">
        <v>3177</v>
      </c>
      <c r="D15" s="646">
        <f>'表16-1-4'!N150</f>
        <v>0</v>
      </c>
      <c r="E15" s="635">
        <f>'表16-1-4'!O150</f>
        <v>0</v>
      </c>
      <c r="F15" s="636">
        <f>'表16-1-4'!P150</f>
        <v>0</v>
      </c>
      <c r="G15" s="634">
        <f>'表16-1-4'!N157</f>
        <v>0</v>
      </c>
      <c r="H15" s="635">
        <f>'表16-1-4'!O157</f>
        <v>0</v>
      </c>
      <c r="I15" s="635">
        <f>'表16-1-4'!P157</f>
        <v>0</v>
      </c>
      <c r="J15" s="635">
        <f>'表16-1-4'!N164</f>
        <v>0</v>
      </c>
      <c r="K15" s="635">
        <f>'表16-1-4'!O164</f>
        <v>0</v>
      </c>
      <c r="L15" s="636">
        <f>'表16-1-4'!P164</f>
        <v>0</v>
      </c>
    </row>
    <row r="16" spans="1:13">
      <c r="A16" s="620">
        <v>11</v>
      </c>
      <c r="B16" s="3353"/>
      <c r="C16" s="630" t="s">
        <v>3178</v>
      </c>
      <c r="D16" s="646">
        <f>'表16-1-5'!N207</f>
        <v>0</v>
      </c>
      <c r="E16" s="635">
        <f>'表16-1-5'!O207</f>
        <v>0</v>
      </c>
      <c r="F16" s="636">
        <f>'表16-1-5'!P207</f>
        <v>0</v>
      </c>
      <c r="G16" s="634">
        <f>'表16-1-5'!N214</f>
        <v>0</v>
      </c>
      <c r="H16" s="635">
        <f>'表16-1-5'!O214</f>
        <v>0</v>
      </c>
      <c r="I16" s="635">
        <f>'表16-1-5'!P214</f>
        <v>0</v>
      </c>
      <c r="J16" s="635">
        <f>'表16-1-5'!N221</f>
        <v>0</v>
      </c>
      <c r="K16" s="635">
        <f>'表16-1-5'!O221</f>
        <v>0</v>
      </c>
      <c r="L16" s="636">
        <f>'表16-1-5'!P221</f>
        <v>0</v>
      </c>
    </row>
    <row r="17" spans="1:13" ht="16.5" thickBot="1">
      <c r="A17" s="629">
        <v>12</v>
      </c>
      <c r="B17" s="3373"/>
      <c r="C17" s="637" t="s">
        <v>3183</v>
      </c>
      <c r="D17" s="647">
        <f t="shared" ref="D17:L17" si="2">SUM(D14:D16)</f>
        <v>0</v>
      </c>
      <c r="E17" s="642">
        <f t="shared" si="2"/>
        <v>0</v>
      </c>
      <c r="F17" s="643">
        <f t="shared" si="2"/>
        <v>0</v>
      </c>
      <c r="G17" s="641">
        <f t="shared" si="2"/>
        <v>0</v>
      </c>
      <c r="H17" s="642">
        <f t="shared" si="2"/>
        <v>0</v>
      </c>
      <c r="I17" s="642">
        <f t="shared" si="2"/>
        <v>0</v>
      </c>
      <c r="J17" s="642">
        <f t="shared" si="2"/>
        <v>0</v>
      </c>
      <c r="K17" s="642">
        <f t="shared" si="2"/>
        <v>0</v>
      </c>
      <c r="L17" s="643">
        <f t="shared" si="2"/>
        <v>0</v>
      </c>
    </row>
    <row r="18" spans="1:13" ht="16.5" thickBot="1">
      <c r="A18" s="620">
        <v>13</v>
      </c>
      <c r="B18" s="3374" t="s">
        <v>3184</v>
      </c>
      <c r="C18" s="3375"/>
      <c r="D18" s="650">
        <f t="shared" ref="D18:L18" si="3">D17+D13+D9</f>
        <v>0</v>
      </c>
      <c r="E18" s="651">
        <f t="shared" si="3"/>
        <v>0</v>
      </c>
      <c r="F18" s="652">
        <f t="shared" si="3"/>
        <v>0</v>
      </c>
      <c r="G18" s="653">
        <f t="shared" si="3"/>
        <v>0</v>
      </c>
      <c r="H18" s="651">
        <f t="shared" si="3"/>
        <v>0</v>
      </c>
      <c r="I18" s="652">
        <f t="shared" si="3"/>
        <v>0</v>
      </c>
      <c r="J18" s="653">
        <f t="shared" si="3"/>
        <v>0</v>
      </c>
      <c r="K18" s="651">
        <f t="shared" si="3"/>
        <v>0</v>
      </c>
      <c r="L18" s="652">
        <f t="shared" si="3"/>
        <v>0</v>
      </c>
    </row>
    <row r="19" spans="1:13">
      <c r="B19" s="277"/>
      <c r="C19" s="277"/>
      <c r="D19" s="277"/>
      <c r="E19" s="277"/>
      <c r="F19" s="277"/>
      <c r="G19" s="277"/>
      <c r="H19" s="277"/>
      <c r="I19" s="277"/>
      <c r="J19" s="277"/>
      <c r="K19" s="277"/>
      <c r="L19" s="277"/>
      <c r="M19" s="277"/>
    </row>
    <row r="20" spans="1:13" ht="16.5">
      <c r="A20" s="654" t="s">
        <v>3185</v>
      </c>
      <c r="B20" s="277" t="s">
        <v>3186</v>
      </c>
      <c r="D20" s="277"/>
      <c r="E20" s="277"/>
      <c r="F20" s="277"/>
      <c r="G20" s="277"/>
      <c r="H20" s="277"/>
      <c r="I20" s="277"/>
      <c r="J20" s="277"/>
      <c r="K20" s="277"/>
      <c r="L20" s="277"/>
      <c r="M20" s="277"/>
    </row>
    <row r="21" spans="1:13">
      <c r="A21" s="234"/>
      <c r="D21" s="277"/>
      <c r="E21" s="277"/>
      <c r="F21" s="277"/>
      <c r="G21" s="277"/>
      <c r="H21" s="277"/>
      <c r="I21" s="277"/>
      <c r="J21" s="277"/>
      <c r="K21" s="277"/>
      <c r="L21" s="277"/>
    </row>
  </sheetData>
  <mergeCells count="10">
    <mergeCell ref="A3:A5"/>
    <mergeCell ref="B3:C4"/>
    <mergeCell ref="D3:F3"/>
    <mergeCell ref="G3:I3"/>
    <mergeCell ref="B18:C18"/>
    <mergeCell ref="J3:L3"/>
    <mergeCell ref="B5:C5"/>
    <mergeCell ref="B6:B9"/>
    <mergeCell ref="B10:B13"/>
    <mergeCell ref="B14:B17"/>
  </mergeCells>
  <phoneticPr fontId="8"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8">
    <pageSetUpPr fitToPage="1"/>
  </sheetPr>
  <dimension ref="A1:AH45"/>
  <sheetViews>
    <sheetView showGridLines="0" zoomScale="115" zoomScaleNormal="115" workbookViewId="0">
      <pane xSplit="3" ySplit="5" topLeftCell="D6" activePane="bottomRight" state="frozen"/>
      <selection activeCell="F11" sqref="A1:K1098"/>
      <selection pane="topRight" activeCell="F11" sqref="A1:K1098"/>
      <selection pane="bottomLeft" activeCell="F11" sqref="A1:K1098"/>
      <selection pane="bottomRight"/>
    </sheetView>
  </sheetViews>
  <sheetFormatPr defaultRowHeight="14.25"/>
  <cols>
    <col min="1" max="1" width="3" style="571" customWidth="1"/>
    <col min="2" max="2" width="3.625" style="571" customWidth="1"/>
    <col min="3" max="3" width="30.625" style="571" customWidth="1"/>
    <col min="4" max="6" width="5.625" style="571" customWidth="1"/>
    <col min="7" max="7" width="3.625" style="571" customWidth="1"/>
    <col min="8" max="8" width="23.125" style="571" customWidth="1"/>
    <col min="9" max="9" width="5.625" style="571" customWidth="1"/>
    <col min="10" max="14" width="9.625" style="569" customWidth="1"/>
    <col min="15" max="15" width="7.625" style="569" customWidth="1"/>
    <col min="16" max="16" width="13.5" style="569" customWidth="1"/>
    <col min="17" max="17" width="9.625" style="569" customWidth="1"/>
    <col min="18" max="18" width="10.625" style="569" customWidth="1"/>
    <col min="19" max="19" width="6.625" style="569" customWidth="1"/>
    <col min="20" max="20" width="9.5" style="569" customWidth="1"/>
    <col min="21" max="16384" width="9" style="569"/>
  </cols>
  <sheetData>
    <row r="1" spans="1:19" ht="16.5">
      <c r="A1" s="17" t="str">
        <f>+封面!A3&amp;" "&amp;封面!A2</f>
        <v xml:space="preserve">        保險股份有限公司(○○分公司) 年度(月、季、半年)報表</v>
      </c>
      <c r="B1" s="570"/>
      <c r="C1" s="570"/>
      <c r="D1" s="570"/>
      <c r="E1" s="570"/>
      <c r="F1" s="548"/>
      <c r="G1" s="548"/>
      <c r="H1" s="548"/>
      <c r="I1" s="548"/>
      <c r="J1" s="548"/>
      <c r="K1" s="548"/>
      <c r="L1" s="548"/>
      <c r="M1" s="548"/>
      <c r="N1" s="548"/>
      <c r="O1" s="548"/>
      <c r="P1" s="548"/>
    </row>
    <row r="2" spans="1:19">
      <c r="A2" s="569" t="s">
        <v>126</v>
      </c>
      <c r="B2" s="569"/>
      <c r="C2" s="569"/>
      <c r="D2" s="569"/>
      <c r="E2" s="569"/>
      <c r="R2" s="572" t="s">
        <v>127</v>
      </c>
    </row>
    <row r="3" spans="1:19" ht="14.25" customHeight="1">
      <c r="A3" s="3386" t="s">
        <v>94</v>
      </c>
      <c r="B3" s="3389" t="s">
        <v>256</v>
      </c>
      <c r="C3" s="3389"/>
      <c r="D3" s="3389"/>
      <c r="E3" s="3389"/>
      <c r="F3" s="3389"/>
      <c r="G3" s="3392" t="s">
        <v>128</v>
      </c>
      <c r="H3" s="3393"/>
      <c r="I3" s="3394"/>
      <c r="J3" s="3390" t="s">
        <v>257</v>
      </c>
      <c r="K3" s="3390" t="s">
        <v>129</v>
      </c>
      <c r="L3" s="3390" t="s">
        <v>115</v>
      </c>
      <c r="M3" s="3396" t="s">
        <v>130</v>
      </c>
      <c r="N3" s="3396" t="s">
        <v>116</v>
      </c>
      <c r="O3" s="3396" t="s">
        <v>131</v>
      </c>
      <c r="P3" s="3390" t="s">
        <v>247</v>
      </c>
      <c r="Q3" s="3390" t="s">
        <v>248</v>
      </c>
      <c r="R3" s="3390" t="s">
        <v>132</v>
      </c>
      <c r="S3" s="3390" t="s">
        <v>27</v>
      </c>
    </row>
    <row r="4" spans="1:19" s="597" customFormat="1" ht="42.75">
      <c r="A4" s="3387"/>
      <c r="B4" s="595" t="s">
        <v>133</v>
      </c>
      <c r="C4" s="595" t="s">
        <v>134</v>
      </c>
      <c r="D4" s="595" t="s">
        <v>135</v>
      </c>
      <c r="E4" s="595" t="s">
        <v>245</v>
      </c>
      <c r="F4" s="595" t="s">
        <v>412</v>
      </c>
      <c r="G4" s="596" t="s">
        <v>413</v>
      </c>
      <c r="H4" s="596" t="s">
        <v>414</v>
      </c>
      <c r="I4" s="596" t="s">
        <v>415</v>
      </c>
      <c r="J4" s="3391"/>
      <c r="K4" s="3391"/>
      <c r="L4" s="3391"/>
      <c r="M4" s="3391"/>
      <c r="N4" s="3391"/>
      <c r="O4" s="3391"/>
      <c r="P4" s="3391"/>
      <c r="Q4" s="3391"/>
      <c r="R4" s="3391"/>
      <c r="S4" s="3391"/>
    </row>
    <row r="5" spans="1:19" s="597" customFormat="1" ht="28.5">
      <c r="A5" s="3388"/>
      <c r="B5" s="598" t="s">
        <v>272</v>
      </c>
      <c r="C5" s="598" t="s">
        <v>425</v>
      </c>
      <c r="D5" s="598" t="s">
        <v>171</v>
      </c>
      <c r="E5" s="598" t="s">
        <v>172</v>
      </c>
      <c r="F5" s="598" t="s">
        <v>173</v>
      </c>
      <c r="G5" s="598" t="s">
        <v>174</v>
      </c>
      <c r="H5" s="598" t="s">
        <v>175</v>
      </c>
      <c r="I5" s="598" t="s">
        <v>176</v>
      </c>
      <c r="J5" s="598" t="s">
        <v>273</v>
      </c>
      <c r="K5" s="598" t="s">
        <v>178</v>
      </c>
      <c r="L5" s="598" t="s">
        <v>179</v>
      </c>
      <c r="M5" s="598" t="s">
        <v>180</v>
      </c>
      <c r="N5" s="598" t="s">
        <v>418</v>
      </c>
      <c r="O5" s="598" t="s">
        <v>419</v>
      </c>
      <c r="P5" s="599" t="s">
        <v>361</v>
      </c>
      <c r="Q5" s="598" t="s">
        <v>421</v>
      </c>
      <c r="R5" s="598" t="s">
        <v>422</v>
      </c>
      <c r="S5" s="598" t="s">
        <v>426</v>
      </c>
    </row>
    <row r="6" spans="1:19" ht="18" customHeight="1">
      <c r="A6" s="573">
        <v>1</v>
      </c>
      <c r="B6" s="600"/>
      <c r="C6" s="601"/>
      <c r="D6" s="600"/>
      <c r="E6" s="600"/>
      <c r="F6" s="573"/>
      <c r="G6" s="573"/>
      <c r="H6" s="602"/>
      <c r="I6" s="573"/>
      <c r="J6" s="603"/>
      <c r="K6" s="603"/>
      <c r="L6" s="603"/>
      <c r="M6" s="603"/>
      <c r="N6" s="604"/>
      <c r="O6" s="604"/>
      <c r="P6" s="605"/>
      <c r="Q6" s="604"/>
      <c r="R6" s="604"/>
      <c r="S6" s="535"/>
    </row>
    <row r="7" spans="1:19" ht="18" customHeight="1">
      <c r="A7" s="573">
        <v>2</v>
      </c>
      <c r="B7" s="600"/>
      <c r="C7" s="601"/>
      <c r="D7" s="600"/>
      <c r="E7" s="600"/>
      <c r="F7" s="573"/>
      <c r="G7" s="573"/>
      <c r="H7" s="602"/>
      <c r="I7" s="573"/>
      <c r="J7" s="603"/>
      <c r="K7" s="603"/>
      <c r="L7" s="603"/>
      <c r="M7" s="603"/>
      <c r="N7" s="604"/>
      <c r="O7" s="604"/>
      <c r="P7" s="605"/>
      <c r="Q7" s="604"/>
      <c r="R7" s="604"/>
      <c r="S7" s="535"/>
    </row>
    <row r="8" spans="1:19">
      <c r="A8" s="573">
        <v>3</v>
      </c>
      <c r="B8" s="600"/>
      <c r="C8" s="601"/>
      <c r="D8" s="600"/>
      <c r="E8" s="600"/>
      <c r="F8" s="573"/>
      <c r="G8" s="573"/>
      <c r="H8" s="606"/>
      <c r="I8" s="573"/>
      <c r="J8" s="603"/>
      <c r="K8" s="603"/>
      <c r="L8" s="603"/>
      <c r="M8" s="603"/>
      <c r="N8" s="604"/>
      <c r="O8" s="604"/>
      <c r="P8" s="605"/>
      <c r="Q8" s="604"/>
      <c r="R8" s="604"/>
      <c r="S8" s="535"/>
    </row>
    <row r="9" spans="1:19" ht="18" customHeight="1">
      <c r="A9" s="573">
        <v>4</v>
      </c>
      <c r="B9" s="600"/>
      <c r="C9" s="601"/>
      <c r="D9" s="600"/>
      <c r="E9" s="600"/>
      <c r="F9" s="573"/>
      <c r="G9" s="573"/>
      <c r="H9" s="602"/>
      <c r="I9" s="573"/>
      <c r="J9" s="603"/>
      <c r="K9" s="603"/>
      <c r="L9" s="603"/>
      <c r="M9" s="603"/>
      <c r="N9" s="604"/>
      <c r="O9" s="604"/>
      <c r="P9" s="605"/>
      <c r="Q9" s="604"/>
      <c r="R9" s="604"/>
      <c r="S9" s="535"/>
    </row>
    <row r="10" spans="1:19" ht="18" customHeight="1">
      <c r="A10" s="573">
        <v>5</v>
      </c>
      <c r="B10" s="600"/>
      <c r="C10" s="601"/>
      <c r="D10" s="600"/>
      <c r="E10" s="600"/>
      <c r="F10" s="573"/>
      <c r="G10" s="573"/>
      <c r="H10" s="602"/>
      <c r="I10" s="573"/>
      <c r="J10" s="603"/>
      <c r="K10" s="603"/>
      <c r="L10" s="603"/>
      <c r="M10" s="603"/>
      <c r="N10" s="604"/>
      <c r="O10" s="604"/>
      <c r="P10" s="605"/>
      <c r="Q10" s="604"/>
      <c r="R10" s="604"/>
      <c r="S10" s="535"/>
    </row>
    <row r="11" spans="1:19" ht="18" customHeight="1">
      <c r="A11" s="573">
        <v>6</v>
      </c>
      <c r="B11" s="600"/>
      <c r="C11" s="601"/>
      <c r="D11" s="600"/>
      <c r="E11" s="600"/>
      <c r="F11" s="573"/>
      <c r="G11" s="573"/>
      <c r="H11" s="573"/>
      <c r="I11" s="573"/>
      <c r="J11" s="603"/>
      <c r="K11" s="603"/>
      <c r="L11" s="603"/>
      <c r="M11" s="603"/>
      <c r="N11" s="604"/>
      <c r="O11" s="604"/>
      <c r="P11" s="605"/>
      <c r="Q11" s="604"/>
      <c r="R11" s="604"/>
      <c r="S11" s="535"/>
    </row>
    <row r="12" spans="1:19" ht="18" customHeight="1">
      <c r="A12" s="573">
        <v>7</v>
      </c>
      <c r="B12" s="600"/>
      <c r="C12" s="601"/>
      <c r="D12" s="600"/>
      <c r="E12" s="600"/>
      <c r="F12" s="573"/>
      <c r="G12" s="573"/>
      <c r="H12" s="573"/>
      <c r="I12" s="573"/>
      <c r="J12" s="603"/>
      <c r="K12" s="603"/>
      <c r="L12" s="603"/>
      <c r="M12" s="603"/>
      <c r="N12" s="604"/>
      <c r="O12" s="604"/>
      <c r="P12" s="605"/>
      <c r="Q12" s="604"/>
      <c r="R12" s="604"/>
      <c r="S12" s="535"/>
    </row>
    <row r="13" spans="1:19" ht="18" customHeight="1">
      <c r="A13" s="573">
        <v>8</v>
      </c>
      <c r="B13" s="600"/>
      <c r="C13" s="601"/>
      <c r="D13" s="600"/>
      <c r="E13" s="600"/>
      <c r="F13" s="573"/>
      <c r="G13" s="573"/>
      <c r="H13" s="573"/>
      <c r="I13" s="573"/>
      <c r="J13" s="603"/>
      <c r="K13" s="603"/>
      <c r="L13" s="603"/>
      <c r="M13" s="603"/>
      <c r="N13" s="604"/>
      <c r="O13" s="604"/>
      <c r="P13" s="605"/>
      <c r="Q13" s="604"/>
      <c r="R13" s="604"/>
      <c r="S13" s="535"/>
    </row>
    <row r="14" spans="1:19" ht="18" customHeight="1">
      <c r="A14" s="573">
        <v>9</v>
      </c>
      <c r="B14" s="600"/>
      <c r="C14" s="601"/>
      <c r="D14" s="600"/>
      <c r="E14" s="600"/>
      <c r="F14" s="573"/>
      <c r="G14" s="573"/>
      <c r="H14" s="573"/>
      <c r="I14" s="573"/>
      <c r="J14" s="603"/>
      <c r="K14" s="603"/>
      <c r="L14" s="603"/>
      <c r="M14" s="603"/>
      <c r="N14" s="604"/>
      <c r="O14" s="604"/>
      <c r="P14" s="605"/>
      <c r="Q14" s="604"/>
      <c r="R14" s="604"/>
      <c r="S14" s="535"/>
    </row>
    <row r="15" spans="1:19" ht="18" customHeight="1">
      <c r="A15" s="573">
        <v>10</v>
      </c>
      <c r="B15" s="600"/>
      <c r="C15" s="601"/>
      <c r="D15" s="600"/>
      <c r="E15" s="600"/>
      <c r="F15" s="573"/>
      <c r="G15" s="573"/>
      <c r="H15" s="573"/>
      <c r="I15" s="573"/>
      <c r="J15" s="603"/>
      <c r="K15" s="603"/>
      <c r="L15" s="603"/>
      <c r="M15" s="603"/>
      <c r="N15" s="604"/>
      <c r="O15" s="604"/>
      <c r="P15" s="605"/>
      <c r="Q15" s="604"/>
      <c r="R15" s="604"/>
      <c r="S15" s="535"/>
    </row>
    <row r="16" spans="1:19" ht="18" customHeight="1">
      <c r="A16" s="573">
        <v>11</v>
      </c>
      <c r="B16" s="600"/>
      <c r="C16" s="601"/>
      <c r="D16" s="600"/>
      <c r="E16" s="600"/>
      <c r="F16" s="573"/>
      <c r="G16" s="573"/>
      <c r="H16" s="573"/>
      <c r="I16" s="573"/>
      <c r="J16" s="603"/>
      <c r="K16" s="603"/>
      <c r="L16" s="603"/>
      <c r="M16" s="603"/>
      <c r="N16" s="604"/>
      <c r="O16" s="604"/>
      <c r="P16" s="605"/>
      <c r="Q16" s="604"/>
      <c r="R16" s="604"/>
      <c r="S16" s="535"/>
    </row>
    <row r="17" spans="1:34" ht="18" customHeight="1">
      <c r="A17" s="573">
        <v>12</v>
      </c>
      <c r="B17" s="600"/>
      <c r="C17" s="601"/>
      <c r="D17" s="600"/>
      <c r="E17" s="600"/>
      <c r="F17" s="573"/>
      <c r="G17" s="573"/>
      <c r="H17" s="573"/>
      <c r="I17" s="573"/>
      <c r="J17" s="603"/>
      <c r="K17" s="603"/>
      <c r="L17" s="603"/>
      <c r="M17" s="603"/>
      <c r="N17" s="604"/>
      <c r="O17" s="604"/>
      <c r="P17" s="605"/>
      <c r="Q17" s="604"/>
      <c r="R17" s="604"/>
      <c r="S17" s="535"/>
    </row>
    <row r="18" spans="1:34" ht="18" customHeight="1">
      <c r="A18" s="573">
        <v>13</v>
      </c>
      <c r="B18" s="600"/>
      <c r="C18" s="601"/>
      <c r="D18" s="600"/>
      <c r="E18" s="600"/>
      <c r="F18" s="573"/>
      <c r="G18" s="573"/>
      <c r="H18" s="573"/>
      <c r="I18" s="573"/>
      <c r="J18" s="603"/>
      <c r="K18" s="603"/>
      <c r="L18" s="603"/>
      <c r="M18" s="603"/>
      <c r="N18" s="604"/>
      <c r="O18" s="604"/>
      <c r="P18" s="605"/>
      <c r="Q18" s="604"/>
      <c r="R18" s="604"/>
      <c r="S18" s="535"/>
    </row>
    <row r="19" spans="1:34" ht="18" customHeight="1">
      <c r="A19" s="573">
        <v>14</v>
      </c>
      <c r="B19" s="600"/>
      <c r="C19" s="601"/>
      <c r="D19" s="600"/>
      <c r="E19" s="600"/>
      <c r="F19" s="573"/>
      <c r="G19" s="573"/>
      <c r="H19" s="573"/>
      <c r="I19" s="573"/>
      <c r="J19" s="603"/>
      <c r="K19" s="603"/>
      <c r="L19" s="603"/>
      <c r="M19" s="603"/>
      <c r="N19" s="604"/>
      <c r="O19" s="604"/>
      <c r="P19" s="605"/>
      <c r="Q19" s="604"/>
      <c r="R19" s="604"/>
      <c r="S19" s="535"/>
    </row>
    <row r="20" spans="1:34" ht="18" customHeight="1">
      <c r="A20" s="573">
        <v>15</v>
      </c>
      <c r="B20" s="600"/>
      <c r="C20" s="601"/>
      <c r="D20" s="600"/>
      <c r="E20" s="600"/>
      <c r="F20" s="573"/>
      <c r="G20" s="573"/>
      <c r="H20" s="573"/>
      <c r="I20" s="573"/>
      <c r="J20" s="603"/>
      <c r="K20" s="603"/>
      <c r="L20" s="603"/>
      <c r="M20" s="603"/>
      <c r="N20" s="604"/>
      <c r="O20" s="604"/>
      <c r="P20" s="605"/>
      <c r="Q20" s="604"/>
      <c r="R20" s="604"/>
      <c r="S20" s="535"/>
    </row>
    <row r="21" spans="1:34" ht="18" customHeight="1">
      <c r="A21" s="573">
        <v>16</v>
      </c>
      <c r="B21" s="600"/>
      <c r="C21" s="601"/>
      <c r="D21" s="600"/>
      <c r="E21" s="600"/>
      <c r="F21" s="573"/>
      <c r="G21" s="573"/>
      <c r="H21" s="573"/>
      <c r="I21" s="573"/>
      <c r="J21" s="603"/>
      <c r="K21" s="603"/>
      <c r="L21" s="603"/>
      <c r="M21" s="603"/>
      <c r="N21" s="604"/>
      <c r="O21" s="604"/>
      <c r="P21" s="605"/>
      <c r="Q21" s="604"/>
      <c r="R21" s="604"/>
      <c r="S21" s="535"/>
    </row>
    <row r="22" spans="1:34" ht="18" customHeight="1">
      <c r="A22" s="573">
        <v>17</v>
      </c>
      <c r="B22" s="600"/>
      <c r="C22" s="601"/>
      <c r="D22" s="600"/>
      <c r="E22" s="600"/>
      <c r="F22" s="573"/>
      <c r="G22" s="573"/>
      <c r="H22" s="573"/>
      <c r="I22" s="573"/>
      <c r="J22" s="603"/>
      <c r="K22" s="603"/>
      <c r="L22" s="603"/>
      <c r="M22" s="603"/>
      <c r="N22" s="604"/>
      <c r="O22" s="604"/>
      <c r="P22" s="605"/>
      <c r="Q22" s="604"/>
      <c r="R22" s="604"/>
      <c r="S22" s="535"/>
    </row>
    <row r="23" spans="1:34" ht="18" customHeight="1">
      <c r="A23" s="573">
        <v>18</v>
      </c>
      <c r="B23" s="600"/>
      <c r="C23" s="601"/>
      <c r="D23" s="600"/>
      <c r="E23" s="600"/>
      <c r="F23" s="573"/>
      <c r="G23" s="573"/>
      <c r="H23" s="573"/>
      <c r="I23" s="573"/>
      <c r="J23" s="603"/>
      <c r="K23" s="603"/>
      <c r="L23" s="603"/>
      <c r="M23" s="603"/>
      <c r="N23" s="604"/>
      <c r="O23" s="604"/>
      <c r="P23" s="605"/>
      <c r="Q23" s="604"/>
      <c r="R23" s="604"/>
      <c r="S23" s="535"/>
    </row>
    <row r="24" spans="1:34" ht="18" customHeight="1">
      <c r="A24" s="573">
        <v>19</v>
      </c>
      <c r="B24" s="600"/>
      <c r="C24" s="601"/>
      <c r="D24" s="600"/>
      <c r="E24" s="600"/>
      <c r="F24" s="573"/>
      <c r="G24" s="573"/>
      <c r="H24" s="573"/>
      <c r="I24" s="573"/>
      <c r="J24" s="603"/>
      <c r="K24" s="603"/>
      <c r="L24" s="603"/>
      <c r="M24" s="603"/>
      <c r="N24" s="604"/>
      <c r="O24" s="604"/>
      <c r="P24" s="605"/>
      <c r="Q24" s="604"/>
      <c r="R24" s="604"/>
      <c r="S24" s="535"/>
    </row>
    <row r="25" spans="1:34" ht="18" customHeight="1">
      <c r="A25" s="573">
        <v>20</v>
      </c>
      <c r="B25" s="600"/>
      <c r="C25" s="601"/>
      <c r="D25" s="600"/>
      <c r="E25" s="600"/>
      <c r="F25" s="573"/>
      <c r="G25" s="573"/>
      <c r="H25" s="573"/>
      <c r="I25" s="573"/>
      <c r="J25" s="603"/>
      <c r="K25" s="603"/>
      <c r="L25" s="603"/>
      <c r="M25" s="603"/>
      <c r="N25" s="604"/>
      <c r="O25" s="604"/>
      <c r="P25" s="605"/>
      <c r="Q25" s="604"/>
      <c r="R25" s="604"/>
      <c r="S25" s="535"/>
    </row>
    <row r="26" spans="1:34" ht="18" customHeight="1">
      <c r="A26" s="573">
        <v>21</v>
      </c>
      <c r="B26" s="600"/>
      <c r="C26" s="601"/>
      <c r="D26" s="600"/>
      <c r="E26" s="600"/>
      <c r="F26" s="573"/>
      <c r="G26" s="573"/>
      <c r="H26" s="573"/>
      <c r="I26" s="573"/>
      <c r="J26" s="603"/>
      <c r="K26" s="603"/>
      <c r="L26" s="603"/>
      <c r="M26" s="603"/>
      <c r="N26" s="604"/>
      <c r="O26" s="604"/>
      <c r="P26" s="605"/>
      <c r="Q26" s="604"/>
      <c r="R26" s="604"/>
      <c r="S26" s="535"/>
      <c r="AB26" s="607"/>
    </row>
    <row r="27" spans="1:34" ht="18" customHeight="1">
      <c r="A27" s="573">
        <v>22</v>
      </c>
      <c r="B27" s="600"/>
      <c r="C27" s="601"/>
      <c r="D27" s="600"/>
      <c r="E27" s="600"/>
      <c r="F27" s="573"/>
      <c r="G27" s="573"/>
      <c r="H27" s="573"/>
      <c r="I27" s="573"/>
      <c r="J27" s="603"/>
      <c r="K27" s="603"/>
      <c r="L27" s="603"/>
      <c r="M27" s="603"/>
      <c r="N27" s="604"/>
      <c r="O27" s="604"/>
      <c r="P27" s="605"/>
      <c r="Q27" s="604"/>
      <c r="R27" s="604"/>
      <c r="S27" s="535"/>
    </row>
    <row r="28" spans="1:34" ht="18" customHeight="1">
      <c r="A28" s="573">
        <v>23</v>
      </c>
      <c r="B28" s="600"/>
      <c r="C28" s="601"/>
      <c r="D28" s="600"/>
      <c r="E28" s="600"/>
      <c r="F28" s="573"/>
      <c r="G28" s="573"/>
      <c r="H28" s="573"/>
      <c r="I28" s="573"/>
      <c r="J28" s="603"/>
      <c r="K28" s="603"/>
      <c r="L28" s="603"/>
      <c r="M28" s="603"/>
      <c r="N28" s="604"/>
      <c r="O28" s="604"/>
      <c r="P28" s="605"/>
      <c r="Q28" s="604"/>
      <c r="R28" s="604"/>
      <c r="S28" s="535"/>
    </row>
    <row r="29" spans="1:34" ht="18" customHeight="1">
      <c r="A29" s="573">
        <v>24</v>
      </c>
      <c r="B29" s="600"/>
      <c r="C29" s="601"/>
      <c r="D29" s="600"/>
      <c r="E29" s="600"/>
      <c r="F29" s="573"/>
      <c r="G29" s="573"/>
      <c r="H29" s="573"/>
      <c r="I29" s="573"/>
      <c r="J29" s="603"/>
      <c r="K29" s="603"/>
      <c r="L29" s="603"/>
      <c r="M29" s="603"/>
      <c r="N29" s="604"/>
      <c r="O29" s="604"/>
      <c r="P29" s="605"/>
      <c r="Q29" s="604"/>
      <c r="R29" s="604"/>
      <c r="S29" s="535"/>
    </row>
    <row r="30" spans="1:34" ht="18" customHeight="1">
      <c r="A30" s="573">
        <v>25</v>
      </c>
      <c r="B30" s="3392" t="s">
        <v>274</v>
      </c>
      <c r="C30" s="3393"/>
      <c r="D30" s="3393"/>
      <c r="E30" s="3393"/>
      <c r="F30" s="3394"/>
      <c r="G30" s="594"/>
      <c r="H30" s="594"/>
      <c r="I30" s="594"/>
      <c r="J30" s="604"/>
      <c r="K30" s="604"/>
      <c r="L30" s="604"/>
      <c r="M30" s="604"/>
      <c r="N30" s="604"/>
      <c r="O30" s="604"/>
      <c r="P30" s="604"/>
      <c r="Q30" s="604"/>
      <c r="R30" s="604"/>
      <c r="S30" s="604"/>
    </row>
    <row r="31" spans="1:34" s="589" customFormat="1" ht="12.4" customHeight="1">
      <c r="A31" s="589" t="s">
        <v>275</v>
      </c>
      <c r="B31" s="590"/>
      <c r="C31" s="590"/>
      <c r="D31" s="590"/>
      <c r="E31" s="590"/>
      <c r="F31" s="590"/>
      <c r="G31" s="590"/>
      <c r="H31" s="590"/>
      <c r="I31" s="590"/>
      <c r="J31" s="590"/>
      <c r="K31" s="590"/>
      <c r="L31" s="590"/>
      <c r="M31" s="590"/>
      <c r="N31" s="590"/>
      <c r="O31" s="590"/>
      <c r="P31" s="590"/>
      <c r="Q31" s="590"/>
      <c r="R31" s="590"/>
      <c r="S31" s="590"/>
      <c r="T31" s="590"/>
      <c r="V31" s="591"/>
      <c r="W31" s="591"/>
      <c r="X31" s="591"/>
      <c r="Y31" s="591"/>
      <c r="Z31" s="591"/>
      <c r="AA31" s="591"/>
      <c r="AB31" s="591"/>
      <c r="AC31" s="591"/>
      <c r="AD31" s="591"/>
      <c r="AE31" s="591"/>
      <c r="AF31" s="591"/>
      <c r="AG31" s="591"/>
      <c r="AH31" s="591"/>
    </row>
    <row r="32" spans="1:34" s="589" customFormat="1" ht="14.25" customHeight="1">
      <c r="A32" s="593">
        <v>1</v>
      </c>
      <c r="B32" s="3395" t="s">
        <v>416</v>
      </c>
      <c r="C32" s="3395"/>
      <c r="D32" s="3395"/>
      <c r="E32" s="3395"/>
      <c r="F32" s="3395"/>
      <c r="G32" s="3395"/>
      <c r="H32" s="3395"/>
      <c r="I32" s="3395"/>
      <c r="J32" s="3395"/>
      <c r="K32" s="3395"/>
      <c r="L32" s="3395"/>
      <c r="M32" s="3395"/>
      <c r="N32" s="3395"/>
      <c r="O32" s="3395"/>
      <c r="P32" s="3395"/>
      <c r="Q32" s="3395"/>
      <c r="R32" s="3395"/>
      <c r="S32" s="590"/>
      <c r="T32" s="590"/>
      <c r="V32" s="591"/>
      <c r="W32" s="591"/>
      <c r="X32" s="591"/>
      <c r="Y32" s="591"/>
      <c r="Z32" s="591"/>
      <c r="AA32" s="591"/>
      <c r="AB32" s="591"/>
      <c r="AC32" s="591"/>
      <c r="AD32" s="591"/>
      <c r="AE32" s="591"/>
      <c r="AF32" s="591"/>
      <c r="AG32" s="591"/>
      <c r="AH32" s="591"/>
    </row>
    <row r="33" spans="1:34" s="589" customFormat="1" ht="14.25" customHeight="1">
      <c r="A33" s="593">
        <v>2</v>
      </c>
      <c r="B33" s="3395" t="s">
        <v>1998</v>
      </c>
      <c r="C33" s="3395"/>
      <c r="D33" s="3395"/>
      <c r="E33" s="3395"/>
      <c r="F33" s="3395"/>
      <c r="G33" s="3395"/>
      <c r="H33" s="3395"/>
      <c r="I33" s="3395"/>
      <c r="J33" s="3395"/>
      <c r="K33" s="590"/>
      <c r="L33" s="590"/>
      <c r="M33" s="590"/>
      <c r="N33" s="590"/>
      <c r="O33" s="590"/>
      <c r="P33" s="590"/>
      <c r="Q33" s="590"/>
      <c r="R33" s="590"/>
      <c r="S33" s="3395"/>
      <c r="T33" s="3395"/>
      <c r="V33" s="591"/>
      <c r="W33" s="591"/>
      <c r="X33" s="591"/>
      <c r="Y33" s="591"/>
      <c r="Z33" s="591"/>
      <c r="AA33" s="591"/>
      <c r="AB33" s="591"/>
      <c r="AC33" s="591"/>
      <c r="AD33" s="591"/>
      <c r="AE33" s="591"/>
      <c r="AF33" s="591"/>
      <c r="AG33" s="591"/>
      <c r="AH33" s="591"/>
    </row>
    <row r="34" spans="1:34" s="589" customFormat="1">
      <c r="A34" s="593">
        <v>3</v>
      </c>
      <c r="B34" s="1758" t="s">
        <v>4536</v>
      </c>
      <c r="C34" s="590"/>
      <c r="D34" s="590"/>
      <c r="E34" s="590"/>
      <c r="F34" s="590"/>
      <c r="G34" s="590"/>
      <c r="H34" s="590"/>
      <c r="I34" s="590"/>
      <c r="J34" s="590"/>
      <c r="K34" s="590"/>
      <c r="L34" s="590"/>
      <c r="M34" s="590"/>
      <c r="N34" s="590"/>
      <c r="O34" s="590"/>
      <c r="P34" s="590"/>
      <c r="Q34" s="590"/>
      <c r="R34" s="590"/>
      <c r="S34" s="590"/>
      <c r="T34" s="590"/>
      <c r="V34" s="591"/>
      <c r="W34" s="591"/>
      <c r="X34" s="591"/>
      <c r="Y34" s="591"/>
      <c r="Z34" s="591"/>
      <c r="AA34" s="591"/>
      <c r="AB34" s="591"/>
      <c r="AC34" s="591"/>
      <c r="AD34" s="591"/>
      <c r="AE34" s="591"/>
      <c r="AF34" s="591"/>
      <c r="AG34" s="591"/>
      <c r="AH34" s="591"/>
    </row>
    <row r="35" spans="1:34" s="589" customFormat="1">
      <c r="A35" s="593">
        <v>4</v>
      </c>
      <c r="B35" s="608" t="s">
        <v>259</v>
      </c>
      <c r="C35" s="590"/>
      <c r="D35" s="590"/>
      <c r="E35" s="590"/>
      <c r="F35" s="590"/>
      <c r="G35" s="590"/>
      <c r="H35" s="590"/>
      <c r="I35" s="590"/>
      <c r="J35" s="590"/>
      <c r="K35" s="590"/>
      <c r="L35" s="590"/>
      <c r="M35" s="590"/>
      <c r="N35" s="590"/>
      <c r="O35" s="590"/>
      <c r="P35" s="590"/>
      <c r="Q35" s="590"/>
      <c r="R35" s="590"/>
      <c r="S35" s="590"/>
      <c r="T35" s="590"/>
      <c r="V35" s="591"/>
      <c r="W35" s="591"/>
      <c r="X35" s="591"/>
      <c r="Y35" s="591"/>
      <c r="Z35" s="591"/>
      <c r="AA35" s="591"/>
      <c r="AB35" s="591"/>
      <c r="AC35" s="591"/>
      <c r="AD35" s="591"/>
      <c r="AE35" s="591"/>
      <c r="AF35" s="591"/>
      <c r="AG35" s="591"/>
      <c r="AH35" s="591"/>
    </row>
    <row r="36" spans="1:34" s="589" customFormat="1">
      <c r="A36" s="593">
        <v>5</v>
      </c>
      <c r="B36" s="609" t="s">
        <v>1999</v>
      </c>
      <c r="C36" s="590"/>
      <c r="D36" s="590"/>
      <c r="E36" s="590"/>
      <c r="F36" s="590"/>
      <c r="G36" s="590"/>
      <c r="H36" s="590"/>
      <c r="I36" s="590"/>
      <c r="J36" s="590"/>
      <c r="K36" s="590"/>
      <c r="L36" s="590"/>
      <c r="M36" s="590"/>
      <c r="N36" s="590"/>
      <c r="O36" s="590"/>
      <c r="P36" s="590"/>
      <c r="Q36" s="590"/>
      <c r="R36" s="590"/>
      <c r="S36" s="590"/>
      <c r="T36" s="590"/>
      <c r="V36" s="591"/>
      <c r="W36" s="591"/>
      <c r="X36" s="591"/>
      <c r="Y36" s="591"/>
      <c r="Z36" s="591"/>
      <c r="AA36" s="591"/>
      <c r="AB36" s="591"/>
      <c r="AC36" s="591"/>
      <c r="AD36" s="591"/>
      <c r="AE36" s="591"/>
      <c r="AF36" s="591"/>
      <c r="AG36" s="591"/>
      <c r="AH36" s="591"/>
    </row>
    <row r="37" spans="1:34" s="589" customFormat="1">
      <c r="A37" s="593"/>
      <c r="B37" s="609" t="s">
        <v>454</v>
      </c>
      <c r="C37" s="590"/>
      <c r="D37" s="590"/>
      <c r="E37" s="590"/>
      <c r="F37" s="590"/>
      <c r="G37" s="590"/>
      <c r="H37" s="590"/>
      <c r="I37" s="590"/>
      <c r="J37" s="590"/>
      <c r="K37" s="590"/>
      <c r="L37" s="590"/>
      <c r="M37" s="590"/>
      <c r="N37" s="590"/>
      <c r="O37" s="590"/>
      <c r="P37" s="590"/>
      <c r="Q37" s="590"/>
      <c r="R37" s="590"/>
      <c r="S37" s="590"/>
      <c r="T37" s="590"/>
      <c r="V37" s="591"/>
      <c r="W37" s="591"/>
      <c r="X37" s="591"/>
      <c r="Y37" s="591"/>
      <c r="Z37" s="591"/>
      <c r="AA37" s="591"/>
      <c r="AB37" s="591"/>
      <c r="AC37" s="591"/>
      <c r="AD37" s="591"/>
      <c r="AE37" s="591"/>
      <c r="AF37" s="591"/>
      <c r="AG37" s="591"/>
      <c r="AH37" s="591"/>
    </row>
    <row r="38" spans="1:34" s="589" customFormat="1">
      <c r="A38" s="593">
        <v>6</v>
      </c>
      <c r="B38" s="571" t="s">
        <v>2000</v>
      </c>
      <c r="C38" s="590"/>
      <c r="D38" s="590"/>
      <c r="E38" s="590"/>
      <c r="F38" s="590"/>
      <c r="G38" s="590"/>
      <c r="H38" s="590"/>
      <c r="I38" s="590"/>
      <c r="J38" s="590"/>
      <c r="K38" s="590"/>
      <c r="L38" s="590"/>
      <c r="M38" s="590"/>
      <c r="N38" s="590"/>
      <c r="O38" s="590"/>
      <c r="P38" s="590"/>
      <c r="Q38" s="590"/>
      <c r="R38" s="590"/>
      <c r="S38" s="590"/>
      <c r="T38" s="590"/>
      <c r="V38" s="591"/>
      <c r="W38" s="591"/>
      <c r="X38" s="591"/>
      <c r="Y38" s="591"/>
      <c r="Z38" s="591"/>
      <c r="AA38" s="591"/>
      <c r="AB38" s="591"/>
      <c r="AC38" s="591"/>
      <c r="AD38" s="591"/>
      <c r="AE38" s="591"/>
      <c r="AF38" s="591"/>
      <c r="AG38" s="591"/>
      <c r="AH38" s="591"/>
    </row>
    <row r="39" spans="1:34" s="589" customFormat="1">
      <c r="A39" s="593">
        <v>7</v>
      </c>
      <c r="B39" s="571" t="s">
        <v>2001</v>
      </c>
      <c r="C39" s="590"/>
      <c r="D39" s="590"/>
      <c r="E39" s="590"/>
      <c r="F39" s="590"/>
      <c r="G39" s="590"/>
      <c r="H39" s="590"/>
      <c r="I39" s="590"/>
      <c r="J39" s="590"/>
      <c r="K39" s="590"/>
      <c r="L39" s="590"/>
      <c r="M39" s="590"/>
      <c r="N39" s="590"/>
      <c r="O39" s="590"/>
      <c r="P39" s="590"/>
      <c r="Q39" s="590"/>
      <c r="R39" s="590"/>
      <c r="S39" s="590"/>
      <c r="T39" s="590"/>
      <c r="V39" s="591"/>
      <c r="W39" s="591"/>
      <c r="X39" s="591"/>
      <c r="Y39" s="591"/>
      <c r="Z39" s="591"/>
      <c r="AA39" s="591"/>
      <c r="AB39" s="591"/>
      <c r="AC39" s="591"/>
      <c r="AD39" s="591"/>
      <c r="AE39" s="591"/>
      <c r="AF39" s="591"/>
      <c r="AG39" s="591"/>
      <c r="AH39" s="591"/>
    </row>
    <row r="40" spans="1:34" ht="14.1" customHeight="1">
      <c r="A40" s="593">
        <v>8</v>
      </c>
      <c r="B40" s="3395" t="s">
        <v>735</v>
      </c>
      <c r="C40" s="3395"/>
      <c r="D40" s="3395"/>
      <c r="E40" s="3395"/>
      <c r="F40" s="3395"/>
      <c r="G40" s="3395"/>
      <c r="H40" s="3395"/>
      <c r="I40" s="3395"/>
      <c r="J40" s="3395"/>
      <c r="K40" s="3395"/>
      <c r="L40" s="3395"/>
      <c r="M40" s="3395"/>
      <c r="N40" s="3395"/>
      <c r="O40" s="3395"/>
      <c r="P40" s="3395"/>
      <c r="Q40" s="3395"/>
      <c r="R40" s="3395"/>
    </row>
    <row r="41" spans="1:34">
      <c r="A41" s="593">
        <v>9</v>
      </c>
      <c r="B41" s="571" t="s">
        <v>2002</v>
      </c>
    </row>
    <row r="42" spans="1:34">
      <c r="A42" s="593"/>
      <c r="B42" s="571" t="s">
        <v>455</v>
      </c>
    </row>
    <row r="43" spans="1:34">
      <c r="A43" s="593">
        <v>10</v>
      </c>
      <c r="B43" s="571" t="s">
        <v>96</v>
      </c>
    </row>
    <row r="44" spans="1:34">
      <c r="A44" s="593">
        <v>11</v>
      </c>
      <c r="B44" s="571" t="s">
        <v>97</v>
      </c>
    </row>
    <row r="45" spans="1:34">
      <c r="A45" s="593"/>
      <c r="B45" s="610"/>
    </row>
  </sheetData>
  <mergeCells count="18">
    <mergeCell ref="Q3:Q4"/>
    <mergeCell ref="R3:R4"/>
    <mergeCell ref="B33:J33"/>
    <mergeCell ref="S33:T33"/>
    <mergeCell ref="B40:R40"/>
    <mergeCell ref="B32:R32"/>
    <mergeCell ref="B30:F30"/>
    <mergeCell ref="S3:S4"/>
    <mergeCell ref="L3:L4"/>
    <mergeCell ref="M3:M4"/>
    <mergeCell ref="N3:N4"/>
    <mergeCell ref="O3:O4"/>
    <mergeCell ref="P3:P4"/>
    <mergeCell ref="A3:A5"/>
    <mergeCell ref="B3:F3"/>
    <mergeCell ref="J3:J4"/>
    <mergeCell ref="K3:K4"/>
    <mergeCell ref="G3:I3"/>
  </mergeCells>
  <phoneticPr fontId="8" type="noConversion"/>
  <pageMargins left="0.51181102362204722" right="0.35433070866141736" top="0.39370078740157483" bottom="0.27559055118110237" header="0.15748031496062992" footer="0.23622047244094491"/>
  <pageSetup paperSize="9" scale="71" fitToHeight="2" orientation="landscape" r:id="rId1"/>
  <headerFooter alignWithMargins="0">
    <oddFooter>&amp;C&amp;P/&amp;N&amp;R&amp;A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工作表4">
    <pageSetUpPr fitToPage="1"/>
  </sheetPr>
  <dimension ref="A1:AX40"/>
  <sheetViews>
    <sheetView showGridLines="0" view="pageBreakPreview" zoomScaleNormal="100" zoomScaleSheetLayoutView="100" workbookViewId="0">
      <pane xSplit="1" ySplit="7" topLeftCell="B8" activePane="bottomRight" state="frozen"/>
      <selection activeCell="F11" sqref="A1:K1098"/>
      <selection pane="topRight" activeCell="F11" sqref="A1:K1098"/>
      <selection pane="bottomLeft" activeCell="F11" sqref="A1:K1098"/>
      <selection pane="bottomRight"/>
    </sheetView>
  </sheetViews>
  <sheetFormatPr defaultRowHeight="16.5"/>
  <cols>
    <col min="1" max="1" width="4.25" style="2469" customWidth="1"/>
    <col min="2" max="2" width="6.375" style="2469" customWidth="1"/>
    <col min="3" max="5" width="5" style="2469" customWidth="1"/>
    <col min="6" max="6" width="6" style="2469" customWidth="1"/>
    <col min="7" max="8" width="5.625" style="2469" customWidth="1"/>
    <col min="9" max="9" width="6.375" style="2469" customWidth="1"/>
    <col min="10" max="10" width="6.875" style="2469" customWidth="1"/>
    <col min="11" max="11" width="5.375" style="2469" customWidth="1"/>
    <col min="12" max="13" width="4.75" style="2469" customWidth="1"/>
    <col min="14" max="15" width="6.5" style="2469" customWidth="1"/>
    <col min="16" max="16" width="5" style="2469" customWidth="1"/>
    <col min="17" max="17" width="5" style="2469" bestFit="1" customWidth="1"/>
    <col min="18" max="18" width="7.125" style="2469" customWidth="1"/>
    <col min="19" max="19" width="5" style="2469" bestFit="1" customWidth="1"/>
    <col min="20" max="20" width="6.875" style="2469" customWidth="1"/>
    <col min="21" max="21" width="5.75" style="2469" customWidth="1"/>
    <col min="22" max="22" width="4.5" style="2469" customWidth="1"/>
    <col min="23" max="24" width="5" style="2469" bestFit="1" customWidth="1"/>
    <col min="25" max="25" width="5.375" style="2469" bestFit="1" customWidth="1"/>
    <col min="26" max="27" width="5" style="2469" bestFit="1" customWidth="1"/>
    <col min="28" max="28" width="5.375" style="2469" bestFit="1" customWidth="1"/>
    <col min="29" max="30" width="5" style="2469" bestFit="1" customWidth="1"/>
    <col min="31" max="31" width="6.125" style="2469" bestFit="1" customWidth="1"/>
    <col min="32" max="32" width="6.75" style="2469" customWidth="1"/>
    <col min="33" max="33" width="7.125" style="2469" customWidth="1"/>
    <col min="34" max="34" width="14" style="2469" customWidth="1"/>
    <col min="35" max="35" width="4.75" style="2469" customWidth="1"/>
    <col min="36" max="16384" width="9" style="2469"/>
  </cols>
  <sheetData>
    <row r="1" spans="1:35" s="2448" customFormat="1">
      <c r="A1" s="2319" t="str">
        <f>+封面!A3&amp;" "&amp;封面!A2</f>
        <v xml:space="preserve">        保險股份有限公司(○○分公司) 年度(月、季、半年)報表</v>
      </c>
      <c r="B1" s="2446"/>
      <c r="C1" s="2446"/>
      <c r="D1" s="2446"/>
      <c r="E1" s="2446"/>
      <c r="F1" s="2446"/>
      <c r="G1" s="2446"/>
      <c r="H1" s="2447"/>
      <c r="I1" s="2447"/>
      <c r="J1" s="2447"/>
      <c r="K1" s="2447"/>
      <c r="L1" s="2447"/>
      <c r="M1" s="2447"/>
      <c r="N1" s="2447"/>
      <c r="O1" s="2447"/>
      <c r="P1" s="2447"/>
      <c r="Q1" s="2447"/>
      <c r="R1" s="2447"/>
    </row>
    <row r="2" spans="1:35" s="2448" customFormat="1" ht="14.25">
      <c r="A2" s="2448" t="s">
        <v>456</v>
      </c>
      <c r="H2" s="2449"/>
      <c r="I2" s="2449"/>
      <c r="J2" s="2449"/>
      <c r="K2" s="2449"/>
      <c r="AG2" s="2450"/>
      <c r="AH2" s="2450"/>
      <c r="AI2" s="2472" t="s">
        <v>5459</v>
      </c>
    </row>
    <row r="3" spans="1:35" ht="16.5" customHeight="1">
      <c r="A3" s="3400" t="s">
        <v>94</v>
      </c>
      <c r="B3" s="3408" t="s">
        <v>487</v>
      </c>
      <c r="C3" s="3409"/>
      <c r="D3" s="3409"/>
      <c r="E3" s="3410"/>
      <c r="F3" s="2451" t="s">
        <v>509</v>
      </c>
      <c r="G3" s="2451"/>
      <c r="H3" s="2451"/>
      <c r="I3" s="2451"/>
      <c r="J3" s="2451"/>
      <c r="K3" s="2451"/>
      <c r="L3" s="2451"/>
      <c r="M3" s="2451"/>
      <c r="N3" s="2451"/>
      <c r="O3" s="2451"/>
      <c r="P3" s="2451"/>
      <c r="Q3" s="2451"/>
      <c r="R3" s="2451"/>
      <c r="S3" s="2451"/>
      <c r="T3" s="2451"/>
      <c r="U3" s="2451"/>
      <c r="V3" s="2451"/>
      <c r="W3" s="2451"/>
      <c r="X3" s="2451"/>
      <c r="Y3" s="2451"/>
      <c r="Z3" s="2451"/>
      <c r="AA3" s="2451"/>
      <c r="AB3" s="2451"/>
      <c r="AC3" s="2451"/>
      <c r="AD3" s="2451"/>
      <c r="AE3" s="2451"/>
      <c r="AF3" s="2451"/>
      <c r="AG3" s="3429" t="s">
        <v>492</v>
      </c>
      <c r="AH3" s="3397" t="s">
        <v>5460</v>
      </c>
      <c r="AI3" s="3429" t="s">
        <v>493</v>
      </c>
    </row>
    <row r="4" spans="1:35" ht="29.25" customHeight="1">
      <c r="A4" s="3401"/>
      <c r="B4" s="3415" t="s">
        <v>488</v>
      </c>
      <c r="C4" s="3415" t="s">
        <v>489</v>
      </c>
      <c r="D4" s="3411" t="s">
        <v>490</v>
      </c>
      <c r="E4" s="3411" t="s">
        <v>491</v>
      </c>
      <c r="F4" s="3403" t="s">
        <v>510</v>
      </c>
      <c r="G4" s="3404"/>
      <c r="H4" s="3404"/>
      <c r="I4" s="3404"/>
      <c r="J4" s="3405"/>
      <c r="K4" s="3403" t="s">
        <v>511</v>
      </c>
      <c r="L4" s="3404"/>
      <c r="M4" s="3404"/>
      <c r="N4" s="3404"/>
      <c r="O4" s="3405"/>
      <c r="P4" s="3431" t="s">
        <v>494</v>
      </c>
      <c r="Q4" s="3431"/>
      <c r="R4" s="3431"/>
      <c r="S4" s="3431"/>
      <c r="T4" s="3431"/>
      <c r="U4" s="3431"/>
      <c r="V4" s="3431"/>
      <c r="W4" s="3431"/>
      <c r="X4" s="3431"/>
      <c r="Y4" s="3431"/>
      <c r="Z4" s="3431"/>
      <c r="AA4" s="3431"/>
      <c r="AB4" s="3431"/>
      <c r="AC4" s="3431"/>
      <c r="AD4" s="3431"/>
      <c r="AE4" s="3431"/>
      <c r="AF4" s="3432"/>
      <c r="AG4" s="3430"/>
      <c r="AH4" s="3398"/>
      <c r="AI4" s="3430"/>
    </row>
    <row r="5" spans="1:35" ht="35.65" customHeight="1">
      <c r="A5" s="3401"/>
      <c r="B5" s="3416"/>
      <c r="C5" s="3416"/>
      <c r="D5" s="3412"/>
      <c r="E5" s="3412"/>
      <c r="F5" s="3406" t="s">
        <v>495</v>
      </c>
      <c r="G5" s="3406" t="s">
        <v>496</v>
      </c>
      <c r="H5" s="3406" t="s">
        <v>714</v>
      </c>
      <c r="I5" s="3406" t="s">
        <v>715</v>
      </c>
      <c r="J5" s="3406" t="s">
        <v>497</v>
      </c>
      <c r="K5" s="3406" t="s">
        <v>498</v>
      </c>
      <c r="L5" s="3406" t="s">
        <v>499</v>
      </c>
      <c r="M5" s="3406" t="s">
        <v>716</v>
      </c>
      <c r="N5" s="3406" t="s">
        <v>715</v>
      </c>
      <c r="O5" s="3406" t="s">
        <v>497</v>
      </c>
      <c r="P5" s="3433" t="s">
        <v>500</v>
      </c>
      <c r="Q5" s="3434"/>
      <c r="R5" s="3435"/>
      <c r="S5" s="3433" t="s">
        <v>501</v>
      </c>
      <c r="T5" s="3434"/>
      <c r="U5" s="3434"/>
      <c r="V5" s="3435"/>
      <c r="W5" s="3433" t="s">
        <v>502</v>
      </c>
      <c r="X5" s="3434"/>
      <c r="Y5" s="3435"/>
      <c r="Z5" s="3433" t="s">
        <v>512</v>
      </c>
      <c r="AA5" s="3434"/>
      <c r="AB5" s="3435"/>
      <c r="AC5" s="3433" t="s">
        <v>513</v>
      </c>
      <c r="AD5" s="3434"/>
      <c r="AE5" s="3435"/>
      <c r="AF5" s="3406" t="s">
        <v>497</v>
      </c>
      <c r="AG5" s="2452"/>
      <c r="AH5" s="3398"/>
      <c r="AI5" s="2452"/>
    </row>
    <row r="6" spans="1:35" ht="33.75" customHeight="1">
      <c r="A6" s="3401"/>
      <c r="B6" s="3417"/>
      <c r="C6" s="3417"/>
      <c r="D6" s="3413"/>
      <c r="E6" s="3413"/>
      <c r="F6" s="3407" t="s">
        <v>503</v>
      </c>
      <c r="G6" s="3407" t="s">
        <v>504</v>
      </c>
      <c r="H6" s="3407" t="s">
        <v>505</v>
      </c>
      <c r="I6" s="3407" t="s">
        <v>505</v>
      </c>
      <c r="J6" s="3407" t="s">
        <v>497</v>
      </c>
      <c r="K6" s="3407" t="s">
        <v>503</v>
      </c>
      <c r="L6" s="3407" t="s">
        <v>504</v>
      </c>
      <c r="M6" s="3407" t="s">
        <v>505</v>
      </c>
      <c r="N6" s="3407" t="s">
        <v>505</v>
      </c>
      <c r="O6" s="3407" t="s">
        <v>497</v>
      </c>
      <c r="P6" s="2453" t="s">
        <v>506</v>
      </c>
      <c r="Q6" s="2453" t="s">
        <v>1940</v>
      </c>
      <c r="R6" s="2453" t="s">
        <v>497</v>
      </c>
      <c r="S6" s="2453" t="s">
        <v>507</v>
      </c>
      <c r="T6" s="2453" t="s">
        <v>508</v>
      </c>
      <c r="U6" s="2453" t="s">
        <v>1941</v>
      </c>
      <c r="V6" s="2453" t="s">
        <v>497</v>
      </c>
      <c r="W6" s="2453" t="s">
        <v>506</v>
      </c>
      <c r="X6" s="2453" t="s">
        <v>1940</v>
      </c>
      <c r="Y6" s="2453" t="s">
        <v>497</v>
      </c>
      <c r="Z6" s="2453" t="s">
        <v>506</v>
      </c>
      <c r="AA6" s="2453" t="s">
        <v>1940</v>
      </c>
      <c r="AB6" s="2453" t="s">
        <v>497</v>
      </c>
      <c r="AC6" s="2453" t="s">
        <v>506</v>
      </c>
      <c r="AD6" s="2453" t="s">
        <v>1942</v>
      </c>
      <c r="AE6" s="2453" t="s">
        <v>497</v>
      </c>
      <c r="AF6" s="3407"/>
      <c r="AG6" s="2454"/>
      <c r="AH6" s="3399"/>
      <c r="AI6" s="2454"/>
    </row>
    <row r="7" spans="1:35" ht="58.9" customHeight="1">
      <c r="A7" s="3402"/>
      <c r="B7" s="2455" t="s">
        <v>2003</v>
      </c>
      <c r="C7" s="2455" t="s">
        <v>425</v>
      </c>
      <c r="D7" s="2455" t="s">
        <v>171</v>
      </c>
      <c r="E7" s="2455" t="s">
        <v>172</v>
      </c>
      <c r="F7" s="2455" t="s">
        <v>2004</v>
      </c>
      <c r="G7" s="2455" t="s">
        <v>2005</v>
      </c>
      <c r="H7" s="2455" t="s">
        <v>2006</v>
      </c>
      <c r="I7" s="2455" t="s">
        <v>2007</v>
      </c>
      <c r="J7" s="2456" t="s">
        <v>2008</v>
      </c>
      <c r="K7" s="2455" t="s">
        <v>2009</v>
      </c>
      <c r="L7" s="2455" t="s">
        <v>2010</v>
      </c>
      <c r="M7" s="2455" t="s">
        <v>2011</v>
      </c>
      <c r="N7" s="2455" t="s">
        <v>2012</v>
      </c>
      <c r="O7" s="2456" t="s">
        <v>2013</v>
      </c>
      <c r="P7" s="2455" t="s">
        <v>2014</v>
      </c>
      <c r="Q7" s="2455" t="s">
        <v>2015</v>
      </c>
      <c r="R7" s="2456" t="s">
        <v>2016</v>
      </c>
      <c r="S7" s="2455" t="s">
        <v>2017</v>
      </c>
      <c r="T7" s="2455" t="s">
        <v>2018</v>
      </c>
      <c r="U7" s="2455" t="s">
        <v>2019</v>
      </c>
      <c r="V7" s="2456" t="s">
        <v>2020</v>
      </c>
      <c r="W7" s="2455" t="s">
        <v>2021</v>
      </c>
      <c r="X7" s="2455" t="s">
        <v>2022</v>
      </c>
      <c r="Y7" s="2456" t="s">
        <v>2023</v>
      </c>
      <c r="Z7" s="2455" t="s">
        <v>2024</v>
      </c>
      <c r="AA7" s="2455" t="s">
        <v>2025</v>
      </c>
      <c r="AB7" s="2456" t="s">
        <v>2026</v>
      </c>
      <c r="AC7" s="2455" t="s">
        <v>2027</v>
      </c>
      <c r="AD7" s="2455" t="s">
        <v>2028</v>
      </c>
      <c r="AE7" s="2456" t="s">
        <v>2029</v>
      </c>
      <c r="AF7" s="2456" t="s">
        <v>2030</v>
      </c>
      <c r="AG7" s="2456" t="s">
        <v>2031</v>
      </c>
      <c r="AH7" s="2456" t="s">
        <v>39</v>
      </c>
      <c r="AI7" s="2455" t="s">
        <v>69</v>
      </c>
    </row>
    <row r="8" spans="1:35">
      <c r="A8" s="2457">
        <v>1</v>
      </c>
      <c r="B8" s="2458"/>
      <c r="C8" s="2458"/>
      <c r="D8" s="2458"/>
      <c r="E8" s="2458"/>
      <c r="F8" s="2459"/>
      <c r="G8" s="2459"/>
      <c r="H8" s="2459"/>
      <c r="I8" s="2459"/>
      <c r="J8" s="2459"/>
      <c r="K8" s="2459"/>
      <c r="L8" s="2459"/>
      <c r="M8" s="2459"/>
      <c r="N8" s="2459"/>
      <c r="O8" s="2459"/>
      <c r="P8" s="2459"/>
      <c r="Q8" s="2459"/>
      <c r="R8" s="2459"/>
      <c r="S8" s="2459"/>
      <c r="T8" s="2459"/>
      <c r="U8" s="2459"/>
      <c r="V8" s="2459"/>
      <c r="W8" s="2459"/>
      <c r="X8" s="2459"/>
      <c r="Y8" s="2459"/>
      <c r="Z8" s="3418"/>
      <c r="AA8" s="3419"/>
      <c r="AB8" s="3419"/>
      <c r="AC8" s="3419"/>
      <c r="AD8" s="3419"/>
      <c r="AE8" s="3420"/>
      <c r="AF8" s="2459"/>
      <c r="AG8" s="2460"/>
      <c r="AH8" s="2460"/>
      <c r="AI8" s="2473"/>
    </row>
    <row r="9" spans="1:35">
      <c r="A9" s="2457">
        <v>2</v>
      </c>
      <c r="B9" s="2458"/>
      <c r="C9" s="2458"/>
      <c r="D9" s="2458"/>
      <c r="E9" s="2458"/>
      <c r="F9" s="2459"/>
      <c r="G9" s="2459"/>
      <c r="H9" s="2459"/>
      <c r="I9" s="2459"/>
      <c r="J9" s="2459"/>
      <c r="K9" s="2459"/>
      <c r="L9" s="2459"/>
      <c r="M9" s="2459"/>
      <c r="N9" s="2459"/>
      <c r="O9" s="2459"/>
      <c r="P9" s="2459"/>
      <c r="Q9" s="2459"/>
      <c r="R9" s="2459"/>
      <c r="S9" s="2459"/>
      <c r="T9" s="2459"/>
      <c r="U9" s="2459"/>
      <c r="V9" s="2459"/>
      <c r="W9" s="2459"/>
      <c r="X9" s="2459"/>
      <c r="Y9" s="2459"/>
      <c r="Z9" s="3421"/>
      <c r="AA9" s="3422"/>
      <c r="AB9" s="3422"/>
      <c r="AC9" s="3422"/>
      <c r="AD9" s="3422"/>
      <c r="AE9" s="3423"/>
      <c r="AF9" s="2459"/>
      <c r="AG9" s="2460"/>
      <c r="AH9" s="2460"/>
      <c r="AI9" s="2473"/>
    </row>
    <row r="10" spans="1:35">
      <c r="A10" s="2457">
        <v>3</v>
      </c>
      <c r="B10" s="2458"/>
      <c r="C10" s="2458"/>
      <c r="D10" s="2458"/>
      <c r="E10" s="2458"/>
      <c r="F10" s="2459"/>
      <c r="G10" s="2459"/>
      <c r="H10" s="2459"/>
      <c r="I10" s="2459"/>
      <c r="J10" s="2459"/>
      <c r="K10" s="2459"/>
      <c r="L10" s="2459"/>
      <c r="M10" s="2459"/>
      <c r="N10" s="2459"/>
      <c r="O10" s="2459"/>
      <c r="P10" s="2459"/>
      <c r="Q10" s="2459"/>
      <c r="R10" s="2459"/>
      <c r="S10" s="2459"/>
      <c r="T10" s="2459"/>
      <c r="U10" s="2459"/>
      <c r="V10" s="2459"/>
      <c r="W10" s="2459"/>
      <c r="X10" s="2459"/>
      <c r="Y10" s="2459"/>
      <c r="Z10" s="3421"/>
      <c r="AA10" s="3422"/>
      <c r="AB10" s="3422"/>
      <c r="AC10" s="3422"/>
      <c r="AD10" s="3422"/>
      <c r="AE10" s="3423"/>
      <c r="AF10" s="2459"/>
      <c r="AG10" s="2460"/>
      <c r="AH10" s="2460"/>
      <c r="AI10" s="2473"/>
    </row>
    <row r="11" spans="1:35">
      <c r="A11" s="2457">
        <v>4</v>
      </c>
      <c r="B11" s="2458"/>
      <c r="C11" s="2458"/>
      <c r="D11" s="2458"/>
      <c r="E11" s="2458"/>
      <c r="F11" s="2459"/>
      <c r="G11" s="2459"/>
      <c r="H11" s="2459"/>
      <c r="I11" s="2459"/>
      <c r="J11" s="2459"/>
      <c r="K11" s="2459"/>
      <c r="L11" s="2459"/>
      <c r="M11" s="2459"/>
      <c r="N11" s="2459"/>
      <c r="O11" s="2459"/>
      <c r="P11" s="2459"/>
      <c r="Q11" s="2459"/>
      <c r="R11" s="2459"/>
      <c r="S11" s="2459"/>
      <c r="T11" s="2459"/>
      <c r="U11" s="2459"/>
      <c r="V11" s="2459"/>
      <c r="W11" s="2459"/>
      <c r="X11" s="2459"/>
      <c r="Y11" s="2459"/>
      <c r="Z11" s="3421"/>
      <c r="AA11" s="3422"/>
      <c r="AB11" s="3422"/>
      <c r="AC11" s="3422"/>
      <c r="AD11" s="3422"/>
      <c r="AE11" s="3423"/>
      <c r="AF11" s="2459"/>
      <c r="AG11" s="2460"/>
      <c r="AH11" s="2460"/>
      <c r="AI11" s="2473"/>
    </row>
    <row r="12" spans="1:35">
      <c r="A12" s="2457">
        <v>5</v>
      </c>
      <c r="B12" s="2458"/>
      <c r="C12" s="2458"/>
      <c r="D12" s="2458"/>
      <c r="E12" s="2458"/>
      <c r="F12" s="2459"/>
      <c r="G12" s="2459"/>
      <c r="H12" s="2459"/>
      <c r="I12" s="2459"/>
      <c r="J12" s="2459"/>
      <c r="K12" s="2459"/>
      <c r="L12" s="2459"/>
      <c r="M12" s="2459"/>
      <c r="N12" s="2459"/>
      <c r="O12" s="2459"/>
      <c r="P12" s="2459"/>
      <c r="Q12" s="2459"/>
      <c r="R12" s="2459"/>
      <c r="S12" s="2459"/>
      <c r="T12" s="2459"/>
      <c r="U12" s="2459"/>
      <c r="V12" s="2459"/>
      <c r="W12" s="2459"/>
      <c r="X12" s="2459"/>
      <c r="Y12" s="2459"/>
      <c r="Z12" s="3421"/>
      <c r="AA12" s="3422"/>
      <c r="AB12" s="3422"/>
      <c r="AC12" s="3422"/>
      <c r="AD12" s="3422"/>
      <c r="AE12" s="3423"/>
      <c r="AF12" s="2459"/>
      <c r="AG12" s="2460"/>
      <c r="AH12" s="2460"/>
      <c r="AI12" s="2473"/>
    </row>
    <row r="13" spans="1:35">
      <c r="A13" s="2457">
        <v>6</v>
      </c>
      <c r="B13" s="2458"/>
      <c r="C13" s="2458"/>
      <c r="D13" s="2458"/>
      <c r="E13" s="2458"/>
      <c r="F13" s="2459"/>
      <c r="G13" s="2459"/>
      <c r="H13" s="2459"/>
      <c r="I13" s="2459"/>
      <c r="J13" s="2459"/>
      <c r="K13" s="2459"/>
      <c r="L13" s="2459"/>
      <c r="M13" s="2459"/>
      <c r="N13" s="2459"/>
      <c r="O13" s="2459"/>
      <c r="P13" s="2459"/>
      <c r="Q13" s="2459"/>
      <c r="R13" s="2459"/>
      <c r="S13" s="2459"/>
      <c r="T13" s="2459"/>
      <c r="U13" s="2459"/>
      <c r="V13" s="2459"/>
      <c r="W13" s="2459"/>
      <c r="X13" s="2459"/>
      <c r="Y13" s="2459"/>
      <c r="Z13" s="3421"/>
      <c r="AA13" s="3422"/>
      <c r="AB13" s="3422"/>
      <c r="AC13" s="3422"/>
      <c r="AD13" s="3422"/>
      <c r="AE13" s="3423"/>
      <c r="AF13" s="2459"/>
      <c r="AG13" s="2460"/>
      <c r="AH13" s="2460"/>
      <c r="AI13" s="2473"/>
    </row>
    <row r="14" spans="1:35">
      <c r="A14" s="2457">
        <v>7</v>
      </c>
      <c r="B14" s="2458"/>
      <c r="C14" s="2458"/>
      <c r="D14" s="2458"/>
      <c r="E14" s="2458"/>
      <c r="F14" s="2459"/>
      <c r="G14" s="2459"/>
      <c r="H14" s="2459"/>
      <c r="I14" s="2459"/>
      <c r="J14" s="2459"/>
      <c r="K14" s="2459"/>
      <c r="L14" s="2459"/>
      <c r="M14" s="2459"/>
      <c r="N14" s="2459"/>
      <c r="O14" s="2459"/>
      <c r="P14" s="2459"/>
      <c r="Q14" s="2459"/>
      <c r="R14" s="2459"/>
      <c r="S14" s="2459"/>
      <c r="T14" s="2459"/>
      <c r="U14" s="2459"/>
      <c r="V14" s="2459"/>
      <c r="W14" s="2459"/>
      <c r="X14" s="2459"/>
      <c r="Y14" s="2459"/>
      <c r="Z14" s="3421"/>
      <c r="AA14" s="3422"/>
      <c r="AB14" s="3422"/>
      <c r="AC14" s="3422"/>
      <c r="AD14" s="3422"/>
      <c r="AE14" s="3423"/>
      <c r="AF14" s="2459"/>
      <c r="AG14" s="2460"/>
      <c r="AH14" s="2460"/>
      <c r="AI14" s="2473"/>
    </row>
    <row r="15" spans="1:35">
      <c r="A15" s="2457">
        <v>8</v>
      </c>
      <c r="B15" s="2458"/>
      <c r="C15" s="2458"/>
      <c r="D15" s="2458"/>
      <c r="E15" s="2458"/>
      <c r="F15" s="2459"/>
      <c r="G15" s="2459"/>
      <c r="H15" s="2459"/>
      <c r="I15" s="2459"/>
      <c r="J15" s="2459"/>
      <c r="K15" s="2459"/>
      <c r="L15" s="2459"/>
      <c r="M15" s="2459"/>
      <c r="N15" s="2459"/>
      <c r="O15" s="2459"/>
      <c r="P15" s="2459"/>
      <c r="Q15" s="2459"/>
      <c r="R15" s="2459"/>
      <c r="S15" s="2459"/>
      <c r="T15" s="2459"/>
      <c r="U15" s="2459"/>
      <c r="V15" s="2459"/>
      <c r="W15" s="2459"/>
      <c r="X15" s="2459"/>
      <c r="Y15" s="2459"/>
      <c r="Z15" s="3421"/>
      <c r="AA15" s="3422"/>
      <c r="AB15" s="3422"/>
      <c r="AC15" s="3422"/>
      <c r="AD15" s="3422"/>
      <c r="AE15" s="3423"/>
      <c r="AF15" s="2459"/>
      <c r="AG15" s="2460"/>
      <c r="AH15" s="2460"/>
      <c r="AI15" s="2473"/>
    </row>
    <row r="16" spans="1:35">
      <c r="A16" s="2457">
        <v>9</v>
      </c>
      <c r="B16" s="2458"/>
      <c r="C16" s="2458"/>
      <c r="D16" s="2458"/>
      <c r="E16" s="2458"/>
      <c r="F16" s="2459"/>
      <c r="G16" s="2459"/>
      <c r="H16" s="2459"/>
      <c r="I16" s="2459"/>
      <c r="J16" s="2459"/>
      <c r="K16" s="2459"/>
      <c r="L16" s="2459"/>
      <c r="M16" s="2459"/>
      <c r="N16" s="2459"/>
      <c r="O16" s="2459"/>
      <c r="P16" s="2459"/>
      <c r="Q16" s="2459"/>
      <c r="R16" s="2459"/>
      <c r="S16" s="2459"/>
      <c r="T16" s="2459"/>
      <c r="U16" s="2459"/>
      <c r="V16" s="2459"/>
      <c r="W16" s="2459"/>
      <c r="X16" s="2459"/>
      <c r="Y16" s="2459"/>
      <c r="Z16" s="3421"/>
      <c r="AA16" s="3422"/>
      <c r="AB16" s="3422"/>
      <c r="AC16" s="3422"/>
      <c r="AD16" s="3422"/>
      <c r="AE16" s="3423"/>
      <c r="AF16" s="2459"/>
      <c r="AG16" s="2460"/>
      <c r="AH16" s="2460"/>
      <c r="AI16" s="2473"/>
    </row>
    <row r="17" spans="1:50">
      <c r="A17" s="2457">
        <v>10</v>
      </c>
      <c r="B17" s="2458"/>
      <c r="C17" s="2458"/>
      <c r="D17" s="2458"/>
      <c r="E17" s="2458"/>
      <c r="F17" s="2459"/>
      <c r="G17" s="2459"/>
      <c r="H17" s="2459"/>
      <c r="I17" s="2459"/>
      <c r="J17" s="2459"/>
      <c r="K17" s="2459"/>
      <c r="L17" s="2459"/>
      <c r="M17" s="2459"/>
      <c r="N17" s="2459"/>
      <c r="O17" s="2459"/>
      <c r="P17" s="2459"/>
      <c r="Q17" s="2459"/>
      <c r="R17" s="2459"/>
      <c r="S17" s="2459"/>
      <c r="T17" s="2459"/>
      <c r="U17" s="2459"/>
      <c r="V17" s="2459"/>
      <c r="W17" s="2459"/>
      <c r="X17" s="2459"/>
      <c r="Y17" s="2459"/>
      <c r="Z17" s="3421"/>
      <c r="AA17" s="3422"/>
      <c r="AB17" s="3422"/>
      <c r="AC17" s="3422"/>
      <c r="AD17" s="3422"/>
      <c r="AE17" s="3423"/>
      <c r="AF17" s="2459"/>
      <c r="AG17" s="2460"/>
      <c r="AH17" s="2460"/>
      <c r="AI17" s="2473"/>
    </row>
    <row r="18" spans="1:50">
      <c r="A18" s="2457">
        <v>11</v>
      </c>
      <c r="B18" s="2458"/>
      <c r="C18" s="2458"/>
      <c r="D18" s="2458"/>
      <c r="E18" s="2458"/>
      <c r="F18" s="2459"/>
      <c r="G18" s="2459"/>
      <c r="H18" s="2459"/>
      <c r="I18" s="2459"/>
      <c r="J18" s="2459"/>
      <c r="K18" s="2459"/>
      <c r="L18" s="2459"/>
      <c r="M18" s="2459"/>
      <c r="N18" s="2459"/>
      <c r="O18" s="2459"/>
      <c r="P18" s="2459"/>
      <c r="Q18" s="2459"/>
      <c r="R18" s="2459"/>
      <c r="S18" s="2459"/>
      <c r="T18" s="2459"/>
      <c r="U18" s="2459"/>
      <c r="V18" s="2459"/>
      <c r="W18" s="2459"/>
      <c r="X18" s="2459"/>
      <c r="Y18" s="2459"/>
      <c r="Z18" s="3421"/>
      <c r="AA18" s="3422"/>
      <c r="AB18" s="3422"/>
      <c r="AC18" s="3422"/>
      <c r="AD18" s="3422"/>
      <c r="AE18" s="3423"/>
      <c r="AF18" s="2459"/>
      <c r="AG18" s="2460"/>
      <c r="AH18" s="2460"/>
      <c r="AI18" s="2473"/>
    </row>
    <row r="19" spans="1:50">
      <c r="A19" s="2457">
        <v>12</v>
      </c>
      <c r="B19" s="2458"/>
      <c r="C19" s="2458"/>
      <c r="D19" s="2458"/>
      <c r="E19" s="2458"/>
      <c r="F19" s="2459"/>
      <c r="G19" s="2459"/>
      <c r="H19" s="2459"/>
      <c r="I19" s="2459"/>
      <c r="J19" s="2459"/>
      <c r="K19" s="2459"/>
      <c r="L19" s="2459"/>
      <c r="M19" s="2459"/>
      <c r="N19" s="2459"/>
      <c r="O19" s="2459"/>
      <c r="P19" s="2459"/>
      <c r="Q19" s="2459"/>
      <c r="R19" s="2459"/>
      <c r="S19" s="2459"/>
      <c r="T19" s="2459"/>
      <c r="U19" s="2459"/>
      <c r="V19" s="2459"/>
      <c r="W19" s="2459"/>
      <c r="X19" s="2459"/>
      <c r="Y19" s="2459"/>
      <c r="Z19" s="3421"/>
      <c r="AA19" s="3422"/>
      <c r="AB19" s="3422"/>
      <c r="AC19" s="3422"/>
      <c r="AD19" s="3422"/>
      <c r="AE19" s="3423"/>
      <c r="AF19" s="2459"/>
      <c r="AG19" s="2460"/>
      <c r="AH19" s="2460"/>
      <c r="AI19" s="2473"/>
      <c r="AJ19" s="2448"/>
      <c r="AK19" s="2448"/>
      <c r="AL19" s="2448"/>
      <c r="AM19" s="2448"/>
      <c r="AN19" s="2448"/>
      <c r="AO19" s="2448"/>
      <c r="AP19" s="2448"/>
      <c r="AQ19" s="2448"/>
      <c r="AR19" s="2448"/>
      <c r="AS19" s="2448"/>
      <c r="AT19" s="2448"/>
      <c r="AU19" s="2448"/>
      <c r="AV19" s="2448"/>
      <c r="AW19" s="2448"/>
      <c r="AX19" s="2448"/>
    </row>
    <row r="20" spans="1:50">
      <c r="A20" s="2457">
        <v>13</v>
      </c>
      <c r="B20" s="2458"/>
      <c r="C20" s="2458"/>
      <c r="D20" s="2458"/>
      <c r="E20" s="2458"/>
      <c r="F20" s="2459"/>
      <c r="G20" s="2459"/>
      <c r="H20" s="2459"/>
      <c r="I20" s="2459"/>
      <c r="J20" s="2459"/>
      <c r="K20" s="2459"/>
      <c r="L20" s="2459"/>
      <c r="M20" s="2459"/>
      <c r="N20" s="2459"/>
      <c r="O20" s="2459"/>
      <c r="P20" s="2459"/>
      <c r="Q20" s="2459"/>
      <c r="R20" s="2459"/>
      <c r="S20" s="2459"/>
      <c r="T20" s="2459"/>
      <c r="U20" s="2459"/>
      <c r="V20" s="2459"/>
      <c r="W20" s="2459"/>
      <c r="X20" s="2459"/>
      <c r="Y20" s="2459"/>
      <c r="Z20" s="3421"/>
      <c r="AA20" s="3422"/>
      <c r="AB20" s="3422"/>
      <c r="AC20" s="3422"/>
      <c r="AD20" s="3422"/>
      <c r="AE20" s="3423"/>
      <c r="AF20" s="2459"/>
      <c r="AG20" s="2460"/>
      <c r="AH20" s="2460"/>
      <c r="AI20" s="2473"/>
      <c r="AJ20" s="2448"/>
      <c r="AK20" s="2448"/>
      <c r="AL20" s="2448"/>
      <c r="AM20" s="2448"/>
      <c r="AN20" s="2448"/>
      <c r="AO20" s="2448"/>
      <c r="AP20" s="2448"/>
      <c r="AQ20" s="2448"/>
      <c r="AR20" s="2448"/>
      <c r="AS20" s="2448"/>
      <c r="AT20" s="2448"/>
      <c r="AU20" s="2448"/>
      <c r="AV20" s="2448"/>
      <c r="AW20" s="2448"/>
      <c r="AX20" s="2448"/>
    </row>
    <row r="21" spans="1:50">
      <c r="A21" s="2457">
        <v>14</v>
      </c>
      <c r="B21" s="2458"/>
      <c r="C21" s="2458"/>
      <c r="D21" s="2458"/>
      <c r="E21" s="2458"/>
      <c r="F21" s="2459"/>
      <c r="G21" s="2459"/>
      <c r="H21" s="2459"/>
      <c r="I21" s="2459"/>
      <c r="J21" s="2459"/>
      <c r="K21" s="2459"/>
      <c r="L21" s="2459"/>
      <c r="M21" s="2459"/>
      <c r="N21" s="2459"/>
      <c r="O21" s="2459"/>
      <c r="P21" s="2459"/>
      <c r="Q21" s="2459"/>
      <c r="R21" s="2459"/>
      <c r="S21" s="2459"/>
      <c r="T21" s="2459"/>
      <c r="U21" s="2459"/>
      <c r="V21" s="2459"/>
      <c r="W21" s="2459"/>
      <c r="X21" s="2459"/>
      <c r="Y21" s="2459"/>
      <c r="Z21" s="3421"/>
      <c r="AA21" s="3422"/>
      <c r="AB21" s="3422"/>
      <c r="AC21" s="3422"/>
      <c r="AD21" s="3422"/>
      <c r="AE21" s="3423"/>
      <c r="AF21" s="2459"/>
      <c r="AG21" s="2460"/>
      <c r="AH21" s="2460"/>
      <c r="AI21" s="2473"/>
      <c r="AJ21" s="2448"/>
      <c r="AK21" s="2448"/>
      <c r="AL21" s="2448"/>
      <c r="AM21" s="2448"/>
      <c r="AN21" s="2448"/>
      <c r="AO21" s="2448"/>
      <c r="AP21" s="2448"/>
      <c r="AQ21" s="2448"/>
      <c r="AR21" s="2448"/>
      <c r="AS21" s="2448"/>
      <c r="AT21" s="2448"/>
      <c r="AU21" s="2448"/>
      <c r="AV21" s="2448"/>
      <c r="AW21" s="2448"/>
      <c r="AX21" s="2448"/>
    </row>
    <row r="22" spans="1:50">
      <c r="A22" s="2457">
        <v>15</v>
      </c>
      <c r="B22" s="2458"/>
      <c r="C22" s="2458"/>
      <c r="D22" s="2458"/>
      <c r="E22" s="2458"/>
      <c r="F22" s="2459"/>
      <c r="G22" s="2459"/>
      <c r="H22" s="2459"/>
      <c r="I22" s="2459"/>
      <c r="J22" s="2459"/>
      <c r="K22" s="2459"/>
      <c r="L22" s="2459"/>
      <c r="M22" s="2459"/>
      <c r="N22" s="2459"/>
      <c r="O22" s="2459"/>
      <c r="P22" s="2459"/>
      <c r="Q22" s="2459"/>
      <c r="R22" s="2459"/>
      <c r="S22" s="2459"/>
      <c r="T22" s="2459"/>
      <c r="U22" s="2459"/>
      <c r="V22" s="2459"/>
      <c r="W22" s="2459"/>
      <c r="X22" s="2459"/>
      <c r="Y22" s="2459"/>
      <c r="Z22" s="3421"/>
      <c r="AA22" s="3422"/>
      <c r="AB22" s="3422"/>
      <c r="AC22" s="3422"/>
      <c r="AD22" s="3422"/>
      <c r="AE22" s="3423"/>
      <c r="AF22" s="2459"/>
      <c r="AG22" s="2460"/>
      <c r="AH22" s="2460"/>
      <c r="AI22" s="2473"/>
      <c r="AJ22" s="2448"/>
      <c r="AK22" s="2448"/>
      <c r="AL22" s="2448"/>
      <c r="AM22" s="2448"/>
      <c r="AN22" s="2448"/>
      <c r="AO22" s="2448"/>
      <c r="AP22" s="2448"/>
      <c r="AQ22" s="2448"/>
      <c r="AR22" s="2448"/>
      <c r="AS22" s="2448"/>
      <c r="AT22" s="2448"/>
      <c r="AU22" s="2448"/>
      <c r="AV22" s="2448"/>
      <c r="AW22" s="2448"/>
      <c r="AX22" s="2448"/>
    </row>
    <row r="23" spans="1:50">
      <c r="A23" s="2457">
        <v>16</v>
      </c>
      <c r="B23" s="2458"/>
      <c r="C23" s="2458"/>
      <c r="D23" s="2458"/>
      <c r="E23" s="2458"/>
      <c r="F23" s="2459"/>
      <c r="G23" s="2459"/>
      <c r="H23" s="2459"/>
      <c r="I23" s="2459"/>
      <c r="J23" s="2459"/>
      <c r="K23" s="2459"/>
      <c r="L23" s="2459"/>
      <c r="M23" s="2459"/>
      <c r="N23" s="2459"/>
      <c r="O23" s="2459"/>
      <c r="P23" s="2459"/>
      <c r="Q23" s="2459"/>
      <c r="R23" s="2459"/>
      <c r="S23" s="2459"/>
      <c r="T23" s="2459"/>
      <c r="U23" s="2459"/>
      <c r="V23" s="2459"/>
      <c r="W23" s="2459"/>
      <c r="X23" s="2459"/>
      <c r="Y23" s="2459"/>
      <c r="Z23" s="3421"/>
      <c r="AA23" s="3422"/>
      <c r="AB23" s="3422"/>
      <c r="AC23" s="3422"/>
      <c r="AD23" s="3422"/>
      <c r="AE23" s="3423"/>
      <c r="AF23" s="2459"/>
      <c r="AG23" s="2460"/>
      <c r="AH23" s="2460"/>
      <c r="AI23" s="2473"/>
      <c r="AJ23" s="2448"/>
      <c r="AK23" s="2448"/>
      <c r="AL23" s="2448"/>
      <c r="AM23" s="2448"/>
      <c r="AN23" s="2448"/>
      <c r="AO23" s="2448"/>
      <c r="AP23" s="2448"/>
      <c r="AQ23" s="2448"/>
      <c r="AR23" s="2448"/>
      <c r="AS23" s="2448"/>
      <c r="AT23" s="2448"/>
      <c r="AU23" s="2448"/>
      <c r="AV23" s="2448"/>
      <c r="AW23" s="2448"/>
      <c r="AX23" s="2448"/>
    </row>
    <row r="24" spans="1:50">
      <c r="A24" s="2457">
        <v>17</v>
      </c>
      <c r="B24" s="2458"/>
      <c r="C24" s="2458"/>
      <c r="D24" s="2458"/>
      <c r="E24" s="2458"/>
      <c r="F24" s="2459"/>
      <c r="G24" s="2459"/>
      <c r="H24" s="2459"/>
      <c r="I24" s="2459"/>
      <c r="J24" s="2459"/>
      <c r="K24" s="2459"/>
      <c r="L24" s="2459"/>
      <c r="M24" s="2459"/>
      <c r="N24" s="2459"/>
      <c r="O24" s="2459"/>
      <c r="P24" s="2459"/>
      <c r="Q24" s="2459"/>
      <c r="R24" s="2459"/>
      <c r="S24" s="2459"/>
      <c r="T24" s="2459"/>
      <c r="U24" s="2459"/>
      <c r="V24" s="2459"/>
      <c r="W24" s="2459"/>
      <c r="X24" s="2459"/>
      <c r="Y24" s="2459"/>
      <c r="Z24" s="3421"/>
      <c r="AA24" s="3422"/>
      <c r="AB24" s="3422"/>
      <c r="AC24" s="3422"/>
      <c r="AD24" s="3422"/>
      <c r="AE24" s="3423"/>
      <c r="AF24" s="2459"/>
      <c r="AG24" s="2460"/>
      <c r="AH24" s="2460"/>
      <c r="AI24" s="2473"/>
      <c r="AJ24" s="2448"/>
      <c r="AK24" s="2448"/>
      <c r="AL24" s="2448"/>
      <c r="AM24" s="2448"/>
      <c r="AN24" s="2448"/>
      <c r="AO24" s="2448"/>
      <c r="AP24" s="2448"/>
      <c r="AQ24" s="2448"/>
      <c r="AR24" s="2448"/>
      <c r="AS24" s="2448"/>
      <c r="AT24" s="2448"/>
      <c r="AU24" s="2448"/>
      <c r="AV24" s="2448"/>
      <c r="AW24" s="2448"/>
      <c r="AX24" s="2448"/>
    </row>
    <row r="25" spans="1:50">
      <c r="A25" s="2457">
        <v>18</v>
      </c>
      <c r="B25" s="2458"/>
      <c r="C25" s="2458"/>
      <c r="D25" s="2458"/>
      <c r="E25" s="2458"/>
      <c r="F25" s="2459"/>
      <c r="G25" s="2459"/>
      <c r="H25" s="2459"/>
      <c r="I25" s="2459"/>
      <c r="J25" s="2459"/>
      <c r="K25" s="2459"/>
      <c r="L25" s="2459"/>
      <c r="M25" s="2459"/>
      <c r="N25" s="2459"/>
      <c r="O25" s="2459"/>
      <c r="P25" s="2459"/>
      <c r="Q25" s="2459"/>
      <c r="R25" s="2459"/>
      <c r="S25" s="2459"/>
      <c r="T25" s="2459"/>
      <c r="U25" s="2459"/>
      <c r="V25" s="2459"/>
      <c r="W25" s="2459"/>
      <c r="X25" s="2459"/>
      <c r="Y25" s="2459"/>
      <c r="Z25" s="3421"/>
      <c r="AA25" s="3422"/>
      <c r="AB25" s="3422"/>
      <c r="AC25" s="3422"/>
      <c r="AD25" s="3422"/>
      <c r="AE25" s="3423"/>
      <c r="AF25" s="2459"/>
      <c r="AG25" s="2460"/>
      <c r="AH25" s="2460"/>
      <c r="AI25" s="2473"/>
      <c r="AJ25" s="2448"/>
      <c r="AK25" s="2448"/>
      <c r="AL25" s="2448"/>
      <c r="AM25" s="2448"/>
      <c r="AN25" s="2448"/>
      <c r="AO25" s="2448"/>
      <c r="AP25" s="2448"/>
      <c r="AQ25" s="2448"/>
      <c r="AR25" s="2448"/>
      <c r="AS25" s="2448"/>
      <c r="AT25" s="2448"/>
      <c r="AU25" s="2448"/>
      <c r="AV25" s="2448"/>
      <c r="AW25" s="2448"/>
      <c r="AX25" s="2448"/>
    </row>
    <row r="26" spans="1:50">
      <c r="A26" s="2457">
        <v>19</v>
      </c>
      <c r="B26" s="2458"/>
      <c r="C26" s="2458"/>
      <c r="D26" s="2458"/>
      <c r="E26" s="2458"/>
      <c r="F26" s="2459"/>
      <c r="G26" s="2459"/>
      <c r="H26" s="2459"/>
      <c r="I26" s="2459"/>
      <c r="J26" s="2459"/>
      <c r="K26" s="2459"/>
      <c r="L26" s="2459"/>
      <c r="M26" s="2459"/>
      <c r="N26" s="2459"/>
      <c r="O26" s="2459"/>
      <c r="P26" s="2459"/>
      <c r="Q26" s="2459"/>
      <c r="R26" s="2459"/>
      <c r="S26" s="2459"/>
      <c r="T26" s="2459"/>
      <c r="U26" s="2459"/>
      <c r="V26" s="2459"/>
      <c r="W26" s="2459"/>
      <c r="X26" s="2459"/>
      <c r="Y26" s="2459"/>
      <c r="Z26" s="3424"/>
      <c r="AA26" s="3425"/>
      <c r="AB26" s="3426"/>
      <c r="AC26" s="3425"/>
      <c r="AD26" s="3425"/>
      <c r="AE26" s="3427"/>
      <c r="AF26" s="2459"/>
      <c r="AG26" s="2460"/>
      <c r="AH26" s="2460"/>
      <c r="AI26" s="2473"/>
      <c r="AJ26" s="2448"/>
      <c r="AK26" s="2448"/>
      <c r="AL26" s="2448"/>
      <c r="AM26" s="2448"/>
      <c r="AN26" s="2448"/>
      <c r="AO26" s="2448"/>
      <c r="AP26" s="2448"/>
      <c r="AQ26" s="2448"/>
      <c r="AR26" s="2448"/>
      <c r="AS26" s="2448"/>
      <c r="AT26" s="2448"/>
      <c r="AU26" s="2448"/>
      <c r="AV26" s="2448"/>
      <c r="AW26" s="2448"/>
      <c r="AX26" s="2448"/>
    </row>
    <row r="27" spans="1:50">
      <c r="A27" s="2457">
        <v>20</v>
      </c>
      <c r="B27" s="3408" t="s">
        <v>466</v>
      </c>
      <c r="C27" s="3409"/>
      <c r="D27" s="2461"/>
      <c r="E27" s="2461"/>
      <c r="F27" s="2459"/>
      <c r="G27" s="2459"/>
      <c r="H27" s="2459"/>
      <c r="I27" s="2459"/>
      <c r="J27" s="2459"/>
      <c r="K27" s="2459"/>
      <c r="L27" s="2459"/>
      <c r="M27" s="2459"/>
      <c r="N27" s="2459"/>
      <c r="O27" s="2459"/>
      <c r="P27" s="2459"/>
      <c r="Q27" s="2459"/>
      <c r="R27" s="2459"/>
      <c r="S27" s="2459"/>
      <c r="T27" s="2459"/>
      <c r="U27" s="2459"/>
      <c r="V27" s="2459"/>
      <c r="W27" s="2459"/>
      <c r="X27" s="2459"/>
      <c r="Y27" s="2459"/>
      <c r="Z27" s="2459"/>
      <c r="AA27" s="2459"/>
      <c r="AB27" s="2459"/>
      <c r="AC27" s="2459"/>
      <c r="AD27" s="2459"/>
      <c r="AE27" s="2459"/>
      <c r="AF27" s="2459"/>
      <c r="AG27" s="2459"/>
      <c r="AH27" s="2459"/>
      <c r="AI27" s="2474"/>
      <c r="AJ27" s="2448"/>
      <c r="AK27" s="2448"/>
      <c r="AL27" s="2448"/>
      <c r="AM27" s="2448"/>
      <c r="AN27" s="2448"/>
      <c r="AO27" s="2448"/>
      <c r="AP27" s="2448"/>
      <c r="AQ27" s="2448"/>
      <c r="AR27" s="2448"/>
      <c r="AS27" s="2448"/>
      <c r="AT27" s="2448"/>
      <c r="AU27" s="2448"/>
      <c r="AV27" s="2448"/>
      <c r="AW27" s="2448"/>
      <c r="AX27" s="2448"/>
    </row>
    <row r="28" spans="1:50">
      <c r="A28" s="2462" t="s">
        <v>467</v>
      </c>
      <c r="B28" s="2463"/>
      <c r="C28" s="2463"/>
      <c r="D28" s="2463"/>
      <c r="E28" s="2463"/>
      <c r="F28" s="2463"/>
      <c r="G28" s="2463"/>
      <c r="H28" s="2463"/>
      <c r="I28" s="2463"/>
      <c r="J28" s="2463"/>
      <c r="K28" s="2463"/>
      <c r="L28" s="2463"/>
      <c r="M28" s="2463"/>
      <c r="N28" s="2463"/>
      <c r="O28" s="2463"/>
      <c r="P28" s="2463"/>
      <c r="Q28" s="2463"/>
      <c r="R28" s="2463"/>
      <c r="S28" s="2463"/>
      <c r="T28" s="2463"/>
      <c r="U28" s="2463"/>
      <c r="V28" s="2463"/>
      <c r="W28" s="2463"/>
      <c r="X28" s="2463"/>
      <c r="Y28" s="2463"/>
      <c r="Z28" s="2463"/>
      <c r="AA28" s="2463"/>
      <c r="AB28" s="2463"/>
      <c r="AC28" s="2463"/>
      <c r="AD28" s="2463"/>
      <c r="AE28" s="2463"/>
      <c r="AF28" s="2463"/>
      <c r="AG28" s="2463"/>
      <c r="AH28" s="2463"/>
      <c r="AI28" s="2463"/>
      <c r="AJ28" s="2463"/>
      <c r="AK28" s="2462"/>
      <c r="AL28" s="2475"/>
      <c r="AM28" s="2475"/>
      <c r="AN28" s="2475"/>
      <c r="AO28" s="2475"/>
      <c r="AP28" s="2475"/>
      <c r="AQ28" s="2475"/>
      <c r="AR28" s="2475"/>
      <c r="AS28" s="2475"/>
      <c r="AT28" s="2475"/>
      <c r="AU28" s="2475"/>
      <c r="AV28" s="2475"/>
      <c r="AW28" s="2475"/>
      <c r="AX28" s="2475"/>
    </row>
    <row r="29" spans="1:50" ht="16.5" customHeight="1">
      <c r="A29" s="2464">
        <v>1</v>
      </c>
      <c r="B29" s="3414" t="s">
        <v>5452</v>
      </c>
      <c r="C29" s="3428"/>
      <c r="D29" s="3428"/>
      <c r="E29" s="3428"/>
      <c r="F29" s="3428"/>
      <c r="G29" s="3428"/>
      <c r="H29" s="3428"/>
      <c r="I29" s="3428"/>
      <c r="J29" s="3428"/>
      <c r="K29" s="3428"/>
      <c r="L29" s="3428"/>
      <c r="M29" s="3428"/>
      <c r="N29" s="3428"/>
      <c r="O29" s="3428"/>
      <c r="P29" s="3428"/>
      <c r="Q29" s="3428"/>
      <c r="R29" s="3428"/>
      <c r="S29" s="3428"/>
      <c r="T29" s="3428"/>
      <c r="U29" s="3428"/>
      <c r="V29" s="3428"/>
      <c r="W29" s="3428"/>
      <c r="X29" s="3428"/>
      <c r="Y29" s="3428"/>
      <c r="Z29" s="3428"/>
      <c r="AA29" s="3428"/>
      <c r="AB29" s="3428"/>
      <c r="AC29" s="3428"/>
      <c r="AD29" s="3428"/>
      <c r="AE29" s="3428"/>
      <c r="AF29" s="3428"/>
      <c r="AG29" s="3428"/>
      <c r="AH29" s="2476"/>
    </row>
    <row r="30" spans="1:50" ht="16.5" customHeight="1">
      <c r="A30" s="2464">
        <v>2</v>
      </c>
      <c r="B30" s="3414" t="s">
        <v>5453</v>
      </c>
      <c r="C30" s="3414"/>
      <c r="D30" s="3414"/>
      <c r="E30" s="3414"/>
      <c r="F30" s="3414"/>
      <c r="G30" s="3414"/>
      <c r="H30" s="3414"/>
      <c r="I30" s="3414"/>
      <c r="J30" s="3414"/>
      <c r="K30" s="3414"/>
      <c r="L30" s="3414"/>
      <c r="M30" s="3414"/>
      <c r="N30" s="3414"/>
      <c r="O30" s="3414"/>
      <c r="P30" s="3414"/>
      <c r="Q30" s="3414"/>
      <c r="R30" s="3414"/>
      <c r="S30" s="3414"/>
      <c r="T30" s="3414"/>
      <c r="U30" s="3414"/>
      <c r="V30" s="3414"/>
      <c r="W30" s="3414"/>
      <c r="X30" s="3414"/>
      <c r="Y30" s="3414"/>
      <c r="Z30" s="3414"/>
      <c r="AA30" s="3414"/>
      <c r="AB30" s="3414"/>
      <c r="AC30" s="3414"/>
      <c r="AD30" s="3414"/>
      <c r="AE30" s="3414"/>
      <c r="AF30" s="3414"/>
      <c r="AG30" s="3414"/>
      <c r="AH30" s="2463"/>
    </row>
    <row r="31" spans="1:50" ht="16.5" customHeight="1">
      <c r="A31" s="2465">
        <v>3</v>
      </c>
      <c r="B31" s="3414" t="s">
        <v>5454</v>
      </c>
      <c r="C31" s="3414"/>
      <c r="D31" s="3414"/>
      <c r="E31" s="3414"/>
      <c r="F31" s="3414"/>
      <c r="G31" s="3414"/>
      <c r="H31" s="3414"/>
      <c r="I31" s="3414"/>
      <c r="J31" s="3414"/>
      <c r="K31" s="3414"/>
      <c r="L31" s="3414"/>
      <c r="M31" s="3414"/>
      <c r="N31" s="3414"/>
      <c r="O31" s="3414"/>
      <c r="P31" s="3414"/>
      <c r="Q31" s="3414"/>
      <c r="R31" s="3414"/>
      <c r="S31" s="3414"/>
      <c r="T31" s="3414"/>
      <c r="U31" s="3414"/>
      <c r="V31" s="3414"/>
      <c r="W31" s="3414"/>
      <c r="X31" s="3414"/>
      <c r="Y31" s="3414"/>
      <c r="Z31" s="3414"/>
      <c r="AA31" s="3414"/>
      <c r="AB31" s="3414"/>
      <c r="AC31" s="3414"/>
      <c r="AD31" s="3414"/>
      <c r="AE31" s="3414"/>
      <c r="AF31" s="3414"/>
      <c r="AG31" s="3414"/>
      <c r="AH31" s="2477"/>
    </row>
    <row r="32" spans="1:50" ht="16.5" customHeight="1">
      <c r="A32" s="2464">
        <v>4</v>
      </c>
      <c r="B32" s="3414" t="s">
        <v>5455</v>
      </c>
      <c r="C32" s="3414"/>
      <c r="D32" s="3414"/>
      <c r="E32" s="3414"/>
      <c r="F32" s="3414"/>
      <c r="G32" s="3414"/>
      <c r="H32" s="3414"/>
      <c r="I32" s="3414"/>
      <c r="J32" s="3414"/>
      <c r="K32" s="3414"/>
      <c r="L32" s="3414"/>
      <c r="M32" s="3414"/>
      <c r="N32" s="3414"/>
      <c r="O32" s="3414"/>
      <c r="P32" s="3414"/>
      <c r="Q32" s="3414"/>
      <c r="R32" s="3414"/>
      <c r="S32" s="3414"/>
      <c r="T32" s="3414"/>
      <c r="U32" s="3414"/>
      <c r="V32" s="3414"/>
      <c r="W32" s="3414"/>
      <c r="X32" s="3414"/>
      <c r="Y32" s="3414"/>
      <c r="Z32" s="3414"/>
      <c r="AA32" s="3414"/>
      <c r="AB32" s="3414"/>
      <c r="AC32" s="3414"/>
      <c r="AD32" s="3414"/>
      <c r="AE32" s="3414"/>
      <c r="AF32" s="3414"/>
      <c r="AG32" s="3414"/>
      <c r="AH32" s="2463"/>
    </row>
    <row r="33" spans="1:34" ht="16.5" customHeight="1">
      <c r="A33" s="2464">
        <v>5</v>
      </c>
      <c r="B33" s="3414" t="s">
        <v>5456</v>
      </c>
      <c r="C33" s="3414"/>
      <c r="D33" s="3414"/>
      <c r="E33" s="3414"/>
      <c r="F33" s="3414"/>
      <c r="G33" s="3414"/>
      <c r="H33" s="3414"/>
      <c r="I33" s="3414"/>
      <c r="J33" s="3414"/>
      <c r="K33" s="3414"/>
      <c r="L33" s="3414"/>
      <c r="M33" s="3414"/>
      <c r="N33" s="3414"/>
      <c r="O33" s="3414"/>
      <c r="P33" s="3414"/>
      <c r="Q33" s="3414"/>
      <c r="R33" s="3414"/>
      <c r="S33" s="3414"/>
      <c r="T33" s="3414"/>
      <c r="U33" s="3414"/>
      <c r="V33" s="3414"/>
      <c r="W33" s="3414"/>
      <c r="X33" s="3414"/>
      <c r="Y33" s="3414"/>
      <c r="Z33" s="3414"/>
      <c r="AA33" s="3414"/>
      <c r="AB33" s="3414"/>
      <c r="AC33" s="3414"/>
      <c r="AD33" s="3414"/>
      <c r="AE33" s="3414"/>
      <c r="AF33" s="3414"/>
      <c r="AG33" s="3414"/>
      <c r="AH33" s="2463"/>
    </row>
    <row r="34" spans="1:34" ht="16.5" customHeight="1">
      <c r="A34" s="2464">
        <v>6</v>
      </c>
      <c r="B34" s="3414" t="s">
        <v>5457</v>
      </c>
      <c r="C34" s="3414"/>
      <c r="D34" s="3414"/>
      <c r="E34" s="3414"/>
      <c r="F34" s="3414"/>
      <c r="G34" s="3414"/>
      <c r="H34" s="3414"/>
      <c r="I34" s="3414"/>
      <c r="J34" s="3414"/>
      <c r="K34" s="3414"/>
      <c r="L34" s="3414"/>
      <c r="M34" s="3414"/>
      <c r="N34" s="3414"/>
      <c r="O34" s="3414"/>
      <c r="P34" s="3414"/>
      <c r="Q34" s="3414"/>
      <c r="R34" s="3414"/>
      <c r="S34" s="3414"/>
      <c r="T34" s="3414"/>
      <c r="U34" s="3414"/>
      <c r="V34" s="3414"/>
      <c r="W34" s="3414"/>
      <c r="X34" s="3414"/>
      <c r="Y34" s="3414"/>
      <c r="Z34" s="3414"/>
      <c r="AA34" s="3414"/>
      <c r="AB34" s="3414"/>
      <c r="AC34" s="3414"/>
      <c r="AD34" s="3414"/>
      <c r="AE34" s="3414"/>
      <c r="AF34" s="3414"/>
      <c r="AG34" s="3414"/>
      <c r="AH34" s="2463"/>
    </row>
    <row r="35" spans="1:34">
      <c r="A35" s="2464">
        <v>7</v>
      </c>
      <c r="B35" s="2466" t="s">
        <v>5458</v>
      </c>
      <c r="C35" s="2467"/>
      <c r="D35" s="2467"/>
      <c r="E35" s="2467"/>
      <c r="F35" s="2467"/>
      <c r="G35" s="2467"/>
      <c r="H35" s="2467"/>
      <c r="I35" s="2467"/>
      <c r="J35" s="2467"/>
      <c r="K35" s="2467"/>
      <c r="L35" s="2467"/>
      <c r="M35" s="2467"/>
      <c r="N35" s="2467"/>
      <c r="O35" s="2467"/>
      <c r="P35" s="2468"/>
      <c r="Q35" s="2468"/>
      <c r="R35" s="2468"/>
      <c r="S35" s="2468"/>
      <c r="T35" s="2468"/>
      <c r="U35" s="2468"/>
      <c r="V35" s="2468"/>
      <c r="W35" s="2468"/>
      <c r="X35" s="2468"/>
      <c r="Y35" s="2468"/>
      <c r="Z35" s="2467"/>
      <c r="AA35" s="2467"/>
      <c r="AB35" s="2467"/>
      <c r="AC35" s="2467"/>
      <c r="AD35" s="2467"/>
      <c r="AE35" s="2467"/>
      <c r="AF35" s="2467"/>
      <c r="AG35" s="2467"/>
      <c r="AH35" s="2463"/>
    </row>
    <row r="37" spans="1:34">
      <c r="B37" s="2470"/>
      <c r="C37" s="2470"/>
      <c r="D37" s="2470"/>
      <c r="E37" s="2470"/>
      <c r="F37" s="2470"/>
      <c r="G37" s="2470"/>
      <c r="H37" s="2470"/>
      <c r="I37" s="2470"/>
      <c r="J37" s="2470"/>
      <c r="K37" s="2470"/>
      <c r="L37" s="2470"/>
      <c r="M37" s="2470"/>
      <c r="N37" s="2470"/>
      <c r="O37" s="2470"/>
    </row>
    <row r="38" spans="1:34">
      <c r="B38" s="2471"/>
      <c r="C38" s="2471"/>
      <c r="D38" s="2471"/>
      <c r="E38" s="2471"/>
      <c r="F38" s="2471"/>
      <c r="G38" s="2471"/>
      <c r="H38" s="2471"/>
      <c r="I38" s="2471"/>
      <c r="J38" s="2471"/>
      <c r="K38" s="2471"/>
      <c r="L38" s="2471"/>
      <c r="M38" s="2471"/>
      <c r="N38" s="2471"/>
      <c r="O38" s="2471"/>
    </row>
    <row r="39" spans="1:34">
      <c r="B39" s="2471"/>
      <c r="C39" s="2471"/>
      <c r="D39" s="2471"/>
      <c r="E39" s="2471"/>
      <c r="F39" s="2471"/>
      <c r="G39" s="2471"/>
      <c r="H39" s="2471"/>
      <c r="I39" s="2471"/>
      <c r="J39" s="2471"/>
      <c r="K39" s="2471"/>
      <c r="L39" s="2471"/>
      <c r="M39" s="2471"/>
      <c r="N39" s="2471"/>
      <c r="O39" s="2471"/>
    </row>
    <row r="40" spans="1:34">
      <c r="B40" s="2471"/>
      <c r="C40" s="2471"/>
      <c r="D40" s="2471"/>
      <c r="E40" s="2471"/>
      <c r="F40" s="2471"/>
      <c r="G40" s="2471"/>
      <c r="H40" s="2471"/>
      <c r="I40" s="2471"/>
      <c r="J40" s="2471"/>
      <c r="K40" s="2471"/>
      <c r="L40" s="2471"/>
      <c r="M40" s="2471"/>
      <c r="N40" s="2471"/>
      <c r="O40" s="2471"/>
    </row>
  </sheetData>
  <mergeCells count="36">
    <mergeCell ref="B33:AG33"/>
    <mergeCell ref="B34:AG34"/>
    <mergeCell ref="AI3:AI4"/>
    <mergeCell ref="P4:AF4"/>
    <mergeCell ref="AG3:AG4"/>
    <mergeCell ref="AF5:AF6"/>
    <mergeCell ref="S5:V5"/>
    <mergeCell ref="W5:Y5"/>
    <mergeCell ref="P5:R5"/>
    <mergeCell ref="B31:AG31"/>
    <mergeCell ref="B30:AG30"/>
    <mergeCell ref="H5:H6"/>
    <mergeCell ref="M5:M6"/>
    <mergeCell ref="I5:I6"/>
    <mergeCell ref="AC5:AE5"/>
    <mergeCell ref="Z5:AB5"/>
    <mergeCell ref="B32:AG32"/>
    <mergeCell ref="L5:L6"/>
    <mergeCell ref="O5:O6"/>
    <mergeCell ref="C4:C6"/>
    <mergeCell ref="B27:C27"/>
    <mergeCell ref="B4:B6"/>
    <mergeCell ref="Z8:AE26"/>
    <mergeCell ref="J5:J6"/>
    <mergeCell ref="B29:AG29"/>
    <mergeCell ref="F5:F6"/>
    <mergeCell ref="AH3:AH6"/>
    <mergeCell ref="A3:A7"/>
    <mergeCell ref="K4:O4"/>
    <mergeCell ref="K5:K6"/>
    <mergeCell ref="N5:N6"/>
    <mergeCell ref="F4:J4"/>
    <mergeCell ref="G5:G6"/>
    <mergeCell ref="B3:E3"/>
    <mergeCell ref="D4:D6"/>
    <mergeCell ref="E4:E6"/>
  </mergeCells>
  <phoneticPr fontId="8" type="noConversion"/>
  <pageMargins left="0.51181102362204722" right="0.35433070866141736" top="0.39370078740157483" bottom="0.27559055118110237" header="0.15748031496062992" footer="0.23622047244094491"/>
  <pageSetup paperSize="9" scale="68" fitToHeight="2" orientation="landscape" r:id="rId1"/>
  <headerFooter alignWithMargins="0">
    <oddFooter>&amp;C&amp;P/&amp;N&amp;R&amp;A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5">
    <pageSetUpPr fitToPage="1"/>
  </sheetPr>
  <dimension ref="A1:AE36"/>
  <sheetViews>
    <sheetView showGridLines="0" zoomScaleNormal="100" zoomScaleSheetLayoutView="100" workbookViewId="0">
      <pane xSplit="1" ySplit="5" topLeftCell="B6"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625" customWidth="1"/>
  </cols>
  <sheetData>
    <row r="1" spans="1:16" s="569" customFormat="1">
      <c r="A1" s="17" t="str">
        <f>+封面!A3&amp;" "&amp;封面!A2</f>
        <v xml:space="preserve">        保險股份有限公司(○○分公司) 年度(月、季、半年)報表</v>
      </c>
      <c r="B1" s="570"/>
      <c r="C1" s="570"/>
      <c r="D1" s="570"/>
      <c r="E1" s="570"/>
      <c r="F1" s="548"/>
      <c r="G1" s="548"/>
      <c r="H1" s="548"/>
      <c r="I1" s="548"/>
      <c r="J1" s="548"/>
      <c r="K1" s="548"/>
      <c r="L1" s="548"/>
      <c r="M1" s="548"/>
      <c r="N1" s="548"/>
      <c r="O1" s="548"/>
      <c r="P1" s="548"/>
    </row>
    <row r="2" spans="1:16" s="569" customFormat="1" ht="14.25">
      <c r="A2" s="569" t="s">
        <v>325</v>
      </c>
      <c r="F2" s="571"/>
      <c r="G2" s="571"/>
      <c r="H2" s="571"/>
      <c r="I2" s="571"/>
      <c r="O2" s="572" t="s">
        <v>127</v>
      </c>
    </row>
    <row r="3" spans="1:16" ht="30.4" customHeight="1">
      <c r="A3" s="3386" t="s">
        <v>94</v>
      </c>
      <c r="B3" s="3389" t="s">
        <v>256</v>
      </c>
      <c r="C3" s="3389"/>
      <c r="D3" s="574" t="s">
        <v>318</v>
      </c>
      <c r="E3" s="574"/>
      <c r="F3" s="574"/>
      <c r="G3" s="574"/>
      <c r="H3" s="574"/>
      <c r="I3" s="574"/>
      <c r="J3" s="574"/>
      <c r="K3" s="574"/>
      <c r="L3" s="3440" t="s">
        <v>319</v>
      </c>
      <c r="M3" s="3441"/>
      <c r="N3" s="3390" t="s">
        <v>320</v>
      </c>
      <c r="O3" s="3390" t="s">
        <v>321</v>
      </c>
      <c r="P3" s="575" t="s">
        <v>198</v>
      </c>
    </row>
    <row r="4" spans="1:16" ht="28.5" customHeight="1">
      <c r="A4" s="3387"/>
      <c r="B4" s="576" t="s">
        <v>133</v>
      </c>
      <c r="C4" s="576" t="s">
        <v>134</v>
      </c>
      <c r="D4" s="577" t="s">
        <v>215</v>
      </c>
      <c r="E4" s="577" t="s">
        <v>216</v>
      </c>
      <c r="F4" s="577" t="s">
        <v>217</v>
      </c>
      <c r="G4" s="578" t="s">
        <v>218</v>
      </c>
      <c r="H4" s="577" t="s">
        <v>219</v>
      </c>
      <c r="I4" s="578" t="s">
        <v>220</v>
      </c>
      <c r="J4" s="577" t="s">
        <v>322</v>
      </c>
      <c r="K4" s="578" t="s">
        <v>138</v>
      </c>
      <c r="L4" s="577" t="s">
        <v>323</v>
      </c>
      <c r="M4" s="577" t="s">
        <v>324</v>
      </c>
      <c r="N4" s="3439"/>
      <c r="O4" s="3439"/>
      <c r="P4" s="577"/>
    </row>
    <row r="5" spans="1:16" ht="45" customHeight="1">
      <c r="A5" s="3388"/>
      <c r="B5" s="579" t="s">
        <v>103</v>
      </c>
      <c r="C5" s="579" t="s">
        <v>425</v>
      </c>
      <c r="D5" s="579" t="s">
        <v>171</v>
      </c>
      <c r="E5" s="579" t="s">
        <v>172</v>
      </c>
      <c r="F5" s="579" t="s">
        <v>173</v>
      </c>
      <c r="G5" s="579" t="s">
        <v>174</v>
      </c>
      <c r="H5" s="579" t="s">
        <v>175</v>
      </c>
      <c r="I5" s="579" t="s">
        <v>176</v>
      </c>
      <c r="J5" s="579" t="s">
        <v>177</v>
      </c>
      <c r="K5" s="580" t="s">
        <v>468</v>
      </c>
      <c r="L5" s="580" t="s">
        <v>469</v>
      </c>
      <c r="M5" s="580" t="s">
        <v>465</v>
      </c>
      <c r="N5" s="580" t="s">
        <v>470</v>
      </c>
      <c r="O5" s="580" t="s">
        <v>471</v>
      </c>
      <c r="P5" s="579" t="s">
        <v>472</v>
      </c>
    </row>
    <row r="6" spans="1:16">
      <c r="A6" s="573">
        <v>1</v>
      </c>
      <c r="B6" s="581"/>
      <c r="C6" s="581"/>
      <c r="D6" s="582"/>
      <c r="E6" s="582"/>
      <c r="F6" s="583"/>
      <c r="G6" s="584"/>
      <c r="H6" s="584"/>
      <c r="I6" s="584"/>
      <c r="J6" s="582"/>
      <c r="K6" s="583"/>
      <c r="L6" s="584"/>
      <c r="M6" s="584"/>
      <c r="N6" s="585"/>
      <c r="O6" s="585"/>
      <c r="P6" s="586"/>
    </row>
    <row r="7" spans="1:16">
      <c r="A7" s="573">
        <v>2</v>
      </c>
      <c r="B7" s="581"/>
      <c r="C7" s="581"/>
      <c r="D7" s="584"/>
      <c r="E7" s="584"/>
      <c r="F7" s="584"/>
      <c r="G7" s="584"/>
      <c r="H7" s="584"/>
      <c r="I7" s="584"/>
      <c r="J7" s="584"/>
      <c r="K7" s="584"/>
      <c r="L7" s="584"/>
      <c r="M7" s="584"/>
      <c r="N7" s="585"/>
      <c r="O7" s="585"/>
      <c r="P7" s="586"/>
    </row>
    <row r="8" spans="1:16">
      <c r="A8" s="573">
        <v>3</v>
      </c>
      <c r="B8" s="581"/>
      <c r="C8" s="581"/>
      <c r="D8" s="584"/>
      <c r="E8" s="584"/>
      <c r="F8" s="584"/>
      <c r="G8" s="584"/>
      <c r="H8" s="584"/>
      <c r="I8" s="584"/>
      <c r="J8" s="584"/>
      <c r="K8" s="584"/>
      <c r="L8" s="584"/>
      <c r="M8" s="584"/>
      <c r="N8" s="585"/>
      <c r="O8" s="585"/>
      <c r="P8" s="586"/>
    </row>
    <row r="9" spans="1:16">
      <c r="A9" s="573">
        <v>4</v>
      </c>
      <c r="B9" s="581"/>
      <c r="C9" s="581"/>
      <c r="D9" s="584"/>
      <c r="E9" s="584"/>
      <c r="F9" s="584"/>
      <c r="G9" s="584"/>
      <c r="H9" s="584"/>
      <c r="I9" s="584"/>
      <c r="J9" s="584"/>
      <c r="K9" s="584"/>
      <c r="L9" s="584"/>
      <c r="M9" s="584"/>
      <c r="N9" s="585"/>
      <c r="O9" s="585"/>
      <c r="P9" s="586"/>
    </row>
    <row r="10" spans="1:16">
      <c r="A10" s="573">
        <v>5</v>
      </c>
      <c r="B10" s="581"/>
      <c r="C10" s="581"/>
      <c r="D10" s="584"/>
      <c r="E10" s="584"/>
      <c r="F10" s="584"/>
      <c r="G10" s="584"/>
      <c r="H10" s="584"/>
      <c r="I10" s="584"/>
      <c r="J10" s="584"/>
      <c r="K10" s="584"/>
      <c r="L10" s="584"/>
      <c r="M10" s="584"/>
      <c r="N10" s="585"/>
      <c r="O10" s="585"/>
      <c r="P10" s="586"/>
    </row>
    <row r="11" spans="1:16">
      <c r="A11" s="573">
        <v>6</v>
      </c>
      <c r="B11" s="581"/>
      <c r="C11" s="581"/>
      <c r="D11" s="584"/>
      <c r="E11" s="584"/>
      <c r="F11" s="584"/>
      <c r="G11" s="584"/>
      <c r="H11" s="584"/>
      <c r="I11" s="584"/>
      <c r="J11" s="584"/>
      <c r="K11" s="584"/>
      <c r="L11" s="584"/>
      <c r="M11" s="584"/>
      <c r="N11" s="585"/>
      <c r="O11" s="585"/>
      <c r="P11" s="586"/>
    </row>
    <row r="12" spans="1:16">
      <c r="A12" s="573">
        <v>7</v>
      </c>
      <c r="B12" s="581"/>
      <c r="C12" s="581"/>
      <c r="D12" s="584"/>
      <c r="E12" s="584"/>
      <c r="F12" s="584"/>
      <c r="G12" s="584"/>
      <c r="H12" s="584"/>
      <c r="I12" s="584"/>
      <c r="J12" s="584"/>
      <c r="K12" s="584"/>
      <c r="L12" s="584"/>
      <c r="M12" s="584"/>
      <c r="N12" s="585"/>
      <c r="O12" s="585"/>
      <c r="P12" s="586"/>
    </row>
    <row r="13" spans="1:16">
      <c r="A13" s="573">
        <v>8</v>
      </c>
      <c r="B13" s="581"/>
      <c r="C13" s="581"/>
      <c r="D13" s="584"/>
      <c r="E13" s="584"/>
      <c r="F13" s="584"/>
      <c r="G13" s="584"/>
      <c r="H13" s="584"/>
      <c r="I13" s="584"/>
      <c r="J13" s="584"/>
      <c r="K13" s="584"/>
      <c r="L13" s="584"/>
      <c r="M13" s="584"/>
      <c r="N13" s="585"/>
      <c r="O13" s="585"/>
      <c r="P13" s="586"/>
    </row>
    <row r="14" spans="1:16">
      <c r="A14" s="573">
        <v>9</v>
      </c>
      <c r="B14" s="581"/>
      <c r="C14" s="581"/>
      <c r="D14" s="584"/>
      <c r="E14" s="584"/>
      <c r="F14" s="584"/>
      <c r="G14" s="584"/>
      <c r="H14" s="584"/>
      <c r="I14" s="584"/>
      <c r="J14" s="584"/>
      <c r="K14" s="584"/>
      <c r="L14" s="584"/>
      <c r="M14" s="584"/>
      <c r="N14" s="585"/>
      <c r="O14" s="585"/>
      <c r="P14" s="586"/>
    </row>
    <row r="15" spans="1:16">
      <c r="A15" s="573">
        <v>10</v>
      </c>
      <c r="B15" s="581"/>
      <c r="C15" s="581"/>
      <c r="D15" s="584"/>
      <c r="E15" s="584"/>
      <c r="F15" s="584"/>
      <c r="G15" s="584"/>
      <c r="H15" s="584"/>
      <c r="I15" s="584"/>
      <c r="J15" s="584"/>
      <c r="K15" s="584"/>
      <c r="L15" s="584"/>
      <c r="M15" s="584"/>
      <c r="N15" s="585"/>
      <c r="O15" s="585"/>
      <c r="P15" s="586"/>
    </row>
    <row r="16" spans="1:16">
      <c r="A16" s="573">
        <v>11</v>
      </c>
      <c r="B16" s="581"/>
      <c r="C16" s="581"/>
      <c r="D16" s="584"/>
      <c r="E16" s="584"/>
      <c r="F16" s="584"/>
      <c r="G16" s="584"/>
      <c r="H16" s="584"/>
      <c r="I16" s="584"/>
      <c r="J16" s="584"/>
      <c r="K16" s="584"/>
      <c r="L16" s="584"/>
      <c r="M16" s="584"/>
      <c r="N16" s="585"/>
      <c r="O16" s="585"/>
      <c r="P16" s="586"/>
    </row>
    <row r="17" spans="1:31">
      <c r="A17" s="573">
        <v>12</v>
      </c>
      <c r="B17" s="581"/>
      <c r="C17" s="581"/>
      <c r="D17" s="584"/>
      <c r="E17" s="584"/>
      <c r="F17" s="584"/>
      <c r="G17" s="584"/>
      <c r="H17" s="584"/>
      <c r="I17" s="584"/>
      <c r="J17" s="584"/>
      <c r="K17" s="584"/>
      <c r="L17" s="584"/>
      <c r="M17" s="584"/>
      <c r="N17" s="585"/>
      <c r="O17" s="585"/>
      <c r="P17" s="586"/>
      <c r="Q17" s="569"/>
      <c r="R17" s="569"/>
      <c r="S17" s="569"/>
      <c r="T17" s="569"/>
      <c r="U17" s="569"/>
      <c r="V17" s="569"/>
      <c r="W17" s="569"/>
      <c r="X17" s="569"/>
      <c r="Y17" s="569"/>
      <c r="Z17" s="569"/>
      <c r="AA17" s="569"/>
      <c r="AB17" s="569"/>
      <c r="AC17" s="569"/>
      <c r="AD17" s="569"/>
      <c r="AE17" s="569"/>
    </row>
    <row r="18" spans="1:31">
      <c r="A18" s="573">
        <v>13</v>
      </c>
      <c r="B18" s="581"/>
      <c r="C18" s="581"/>
      <c r="D18" s="584"/>
      <c r="E18" s="584"/>
      <c r="F18" s="584"/>
      <c r="G18" s="584"/>
      <c r="H18" s="584"/>
      <c r="I18" s="584"/>
      <c r="J18" s="584"/>
      <c r="K18" s="584"/>
      <c r="L18" s="584"/>
      <c r="M18" s="584"/>
      <c r="N18" s="585"/>
      <c r="O18" s="585"/>
      <c r="P18" s="586"/>
      <c r="Q18" s="569"/>
      <c r="R18" s="569"/>
      <c r="S18" s="569"/>
      <c r="T18" s="569"/>
      <c r="U18" s="569"/>
      <c r="V18" s="569"/>
      <c r="W18" s="569"/>
      <c r="X18" s="569"/>
      <c r="Y18" s="569"/>
      <c r="Z18" s="569"/>
      <c r="AA18" s="569"/>
      <c r="AB18" s="569"/>
      <c r="AC18" s="569"/>
      <c r="AD18" s="569"/>
      <c r="AE18" s="569"/>
    </row>
    <row r="19" spans="1:31">
      <c r="A19" s="573">
        <v>14</v>
      </c>
      <c r="B19" s="581"/>
      <c r="C19" s="581"/>
      <c r="D19" s="584"/>
      <c r="E19" s="584"/>
      <c r="F19" s="584"/>
      <c r="G19" s="584"/>
      <c r="H19" s="584"/>
      <c r="I19" s="584"/>
      <c r="J19" s="584"/>
      <c r="K19" s="584"/>
      <c r="L19" s="584"/>
      <c r="M19" s="584"/>
      <c r="N19" s="585"/>
      <c r="O19" s="585"/>
      <c r="P19" s="586"/>
      <c r="Q19" s="569"/>
      <c r="R19" s="569"/>
      <c r="S19" s="569"/>
      <c r="T19" s="569"/>
      <c r="U19" s="569"/>
      <c r="V19" s="569"/>
      <c r="W19" s="569"/>
      <c r="X19" s="569"/>
      <c r="Y19" s="569"/>
      <c r="Z19" s="569"/>
      <c r="AA19" s="569"/>
      <c r="AB19" s="569"/>
      <c r="AC19" s="569"/>
      <c r="AD19" s="569"/>
      <c r="AE19" s="569"/>
    </row>
    <row r="20" spans="1:31">
      <c r="A20" s="573">
        <v>15</v>
      </c>
      <c r="B20" s="581"/>
      <c r="C20" s="581"/>
      <c r="D20" s="584"/>
      <c r="E20" s="584"/>
      <c r="F20" s="584"/>
      <c r="G20" s="584"/>
      <c r="H20" s="584"/>
      <c r="I20" s="584"/>
      <c r="J20" s="584"/>
      <c r="K20" s="584"/>
      <c r="L20" s="584"/>
      <c r="M20" s="584"/>
      <c r="N20" s="585"/>
      <c r="O20" s="585"/>
      <c r="P20" s="586"/>
      <c r="Q20" s="569"/>
      <c r="R20" s="569"/>
      <c r="S20" s="569"/>
      <c r="T20" s="569"/>
      <c r="U20" s="569"/>
      <c r="V20" s="569"/>
      <c r="W20" s="569"/>
      <c r="X20" s="569"/>
      <c r="Y20" s="569"/>
      <c r="Z20" s="569"/>
      <c r="AA20" s="569"/>
      <c r="AB20" s="569"/>
      <c r="AC20" s="569"/>
      <c r="AD20" s="569"/>
      <c r="AE20" s="569"/>
    </row>
    <row r="21" spans="1:31">
      <c r="A21" s="573">
        <v>16</v>
      </c>
      <c r="B21" s="581"/>
      <c r="C21" s="581"/>
      <c r="D21" s="584"/>
      <c r="E21" s="584"/>
      <c r="F21" s="584"/>
      <c r="G21" s="584"/>
      <c r="H21" s="584"/>
      <c r="I21" s="584"/>
      <c r="J21" s="584"/>
      <c r="K21" s="584"/>
      <c r="L21" s="584"/>
      <c r="M21" s="584"/>
      <c r="N21" s="585"/>
      <c r="O21" s="585"/>
      <c r="P21" s="586"/>
      <c r="Q21" s="569"/>
      <c r="R21" s="569"/>
      <c r="S21" s="569"/>
      <c r="T21" s="569"/>
      <c r="U21" s="569"/>
      <c r="V21" s="569"/>
      <c r="W21" s="569"/>
      <c r="X21" s="569"/>
      <c r="Y21" s="569"/>
      <c r="Z21" s="569"/>
      <c r="AA21" s="569"/>
      <c r="AB21" s="569"/>
      <c r="AC21" s="569"/>
      <c r="AD21" s="569"/>
      <c r="AE21" s="569"/>
    </row>
    <row r="22" spans="1:31">
      <c r="A22" s="573">
        <v>17</v>
      </c>
      <c r="B22" s="581"/>
      <c r="C22" s="581"/>
      <c r="D22" s="584"/>
      <c r="E22" s="584"/>
      <c r="F22" s="584"/>
      <c r="G22" s="584"/>
      <c r="H22" s="584"/>
      <c r="I22" s="584"/>
      <c r="J22" s="584"/>
      <c r="K22" s="584"/>
      <c r="L22" s="584"/>
      <c r="M22" s="584"/>
      <c r="N22" s="585"/>
      <c r="O22" s="585"/>
      <c r="P22" s="586"/>
      <c r="Q22" s="569"/>
      <c r="R22" s="569"/>
      <c r="S22" s="569"/>
      <c r="T22" s="569"/>
      <c r="U22" s="569"/>
      <c r="V22" s="569"/>
      <c r="W22" s="569"/>
      <c r="X22" s="569"/>
      <c r="Y22" s="569"/>
      <c r="Z22" s="569"/>
      <c r="AA22" s="569"/>
      <c r="AB22" s="569"/>
      <c r="AC22" s="569"/>
      <c r="AD22" s="569"/>
      <c r="AE22" s="569"/>
    </row>
    <row r="23" spans="1:31">
      <c r="A23" s="573">
        <v>18</v>
      </c>
      <c r="B23" s="581"/>
      <c r="C23" s="581"/>
      <c r="D23" s="584"/>
      <c r="E23" s="584"/>
      <c r="F23" s="584"/>
      <c r="G23" s="584"/>
      <c r="H23" s="584"/>
      <c r="I23" s="584"/>
      <c r="J23" s="584"/>
      <c r="K23" s="584"/>
      <c r="L23" s="584"/>
      <c r="M23" s="584"/>
      <c r="N23" s="585"/>
      <c r="O23" s="585"/>
      <c r="P23" s="586"/>
      <c r="Q23" s="569"/>
      <c r="R23" s="569"/>
      <c r="S23" s="569"/>
      <c r="T23" s="569"/>
      <c r="U23" s="569"/>
      <c r="V23" s="569"/>
      <c r="W23" s="569"/>
      <c r="X23" s="569"/>
      <c r="Y23" s="569"/>
      <c r="Z23" s="569"/>
      <c r="AA23" s="569"/>
      <c r="AB23" s="569"/>
      <c r="AC23" s="569"/>
      <c r="AD23" s="569"/>
      <c r="AE23" s="569"/>
    </row>
    <row r="24" spans="1:31">
      <c r="A24" s="573">
        <v>19</v>
      </c>
      <c r="B24" s="581"/>
      <c r="C24" s="581"/>
      <c r="D24" s="584"/>
      <c r="E24" s="584"/>
      <c r="F24" s="584"/>
      <c r="G24" s="584"/>
      <c r="H24" s="584"/>
      <c r="I24" s="584"/>
      <c r="J24" s="584"/>
      <c r="K24" s="584"/>
      <c r="L24" s="584"/>
      <c r="M24" s="584"/>
      <c r="N24" s="585"/>
      <c r="O24" s="585"/>
      <c r="P24" s="586"/>
      <c r="Q24" s="569"/>
      <c r="R24" s="569"/>
      <c r="S24" s="569"/>
      <c r="T24" s="569"/>
      <c r="U24" s="569"/>
      <c r="V24" s="569"/>
      <c r="W24" s="569"/>
      <c r="X24" s="569"/>
      <c r="Y24" s="569"/>
      <c r="Z24" s="569"/>
      <c r="AA24" s="569"/>
      <c r="AB24" s="569"/>
      <c r="AC24" s="569"/>
      <c r="AD24" s="569"/>
      <c r="AE24" s="569"/>
    </row>
    <row r="25" spans="1:31">
      <c r="A25" s="573">
        <v>20</v>
      </c>
      <c r="B25" s="3392" t="s">
        <v>466</v>
      </c>
      <c r="C25" s="3393"/>
      <c r="D25" s="584"/>
      <c r="E25" s="584"/>
      <c r="F25" s="584"/>
      <c r="G25" s="584"/>
      <c r="H25" s="584"/>
      <c r="I25" s="584"/>
      <c r="J25" s="584"/>
      <c r="K25" s="584"/>
      <c r="L25" s="584"/>
      <c r="M25" s="584"/>
      <c r="N25" s="584"/>
      <c r="O25" s="584"/>
      <c r="P25" s="588"/>
      <c r="Q25" s="569"/>
      <c r="R25" s="569"/>
      <c r="S25" s="569"/>
      <c r="T25" s="569"/>
      <c r="U25" s="569"/>
      <c r="V25" s="569"/>
      <c r="W25" s="569"/>
      <c r="X25" s="569"/>
      <c r="Y25" s="569"/>
      <c r="Z25" s="569"/>
      <c r="AA25" s="569"/>
      <c r="AB25" s="569"/>
      <c r="AC25" s="569"/>
      <c r="AD25" s="569"/>
      <c r="AE25" s="569"/>
    </row>
    <row r="26" spans="1:31">
      <c r="A26" s="589" t="s">
        <v>467</v>
      </c>
      <c r="B26" s="590"/>
      <c r="C26" s="590"/>
      <c r="D26" s="590"/>
      <c r="E26" s="590"/>
      <c r="F26" s="590"/>
      <c r="G26" s="590"/>
      <c r="H26" s="590"/>
      <c r="I26" s="590"/>
      <c r="J26" s="590"/>
      <c r="K26" s="590"/>
      <c r="L26" s="590"/>
      <c r="M26" s="590"/>
      <c r="N26" s="590"/>
      <c r="O26" s="590"/>
      <c r="P26" s="590"/>
      <c r="Q26" s="590"/>
      <c r="R26" s="589"/>
      <c r="S26" s="591"/>
      <c r="T26" s="591"/>
      <c r="U26" s="591"/>
      <c r="V26" s="591"/>
      <c r="W26" s="591"/>
      <c r="X26" s="591"/>
      <c r="Y26" s="591"/>
      <c r="Z26" s="591"/>
      <c r="AA26" s="591"/>
      <c r="AB26" s="592"/>
      <c r="AC26" s="591"/>
      <c r="AD26" s="591"/>
      <c r="AE26" s="591"/>
    </row>
    <row r="27" spans="1:31" ht="16.5" customHeight="1">
      <c r="A27" s="593">
        <v>1</v>
      </c>
      <c r="B27" s="3395" t="s">
        <v>473</v>
      </c>
      <c r="C27" s="3395"/>
      <c r="D27" s="3395"/>
      <c r="E27" s="3395"/>
      <c r="F27" s="3395"/>
      <c r="G27" s="3395"/>
      <c r="H27" s="3395"/>
      <c r="I27" s="3395"/>
      <c r="J27" s="3395"/>
      <c r="K27" s="3395"/>
      <c r="L27" s="3438"/>
      <c r="M27" s="3438"/>
      <c r="N27" s="3438"/>
      <c r="O27" s="3438"/>
      <c r="P27" s="590"/>
      <c r="Q27" s="590"/>
      <c r="R27" s="589"/>
      <c r="S27" s="591"/>
      <c r="T27" s="591"/>
      <c r="U27" s="591"/>
      <c r="V27" s="591"/>
      <c r="W27" s="591"/>
      <c r="X27" s="591"/>
      <c r="Y27" s="591"/>
      <c r="Z27" s="591"/>
      <c r="AA27" s="591"/>
      <c r="AB27" s="591"/>
      <c r="AC27" s="591"/>
      <c r="AD27" s="591"/>
      <c r="AE27" s="591"/>
    </row>
    <row r="28" spans="1:31">
      <c r="B28" s="3436"/>
      <c r="C28" s="3437"/>
      <c r="D28" s="3437"/>
      <c r="E28" s="3437"/>
      <c r="F28" s="3437"/>
      <c r="G28" s="3437"/>
      <c r="H28" s="3437"/>
      <c r="I28" s="3437"/>
      <c r="J28" s="3437"/>
      <c r="K28" s="3437"/>
      <c r="L28" s="3437"/>
      <c r="M28" s="3437"/>
      <c r="N28" s="3437"/>
      <c r="O28" s="3437"/>
      <c r="P28" s="3437"/>
      <c r="Q28" s="3437"/>
      <c r="R28" s="3437"/>
      <c r="S28" s="3437"/>
    </row>
    <row r="29" spans="1:31">
      <c r="B29" s="3436"/>
      <c r="C29" s="3437"/>
      <c r="D29" s="3437"/>
      <c r="E29" s="3437"/>
      <c r="F29" s="3437"/>
      <c r="G29" s="3437"/>
      <c r="H29" s="3437"/>
      <c r="I29" s="3437"/>
      <c r="J29" s="3437"/>
      <c r="K29" s="3437"/>
      <c r="L29" s="3437"/>
      <c r="M29" s="3437"/>
      <c r="N29" s="3437"/>
      <c r="O29" s="3437"/>
      <c r="P29" s="3437"/>
      <c r="Q29" s="3437"/>
      <c r="R29" s="3437"/>
      <c r="S29" s="3437"/>
    </row>
    <row r="30" spans="1:31">
      <c r="N30" s="590"/>
      <c r="O30" s="590"/>
    </row>
    <row r="31" spans="1:31">
      <c r="N31" s="590"/>
      <c r="O31" s="590"/>
    </row>
    <row r="32" spans="1:31">
      <c r="N32" s="590"/>
      <c r="O32" s="590"/>
    </row>
    <row r="33" spans="14:15">
      <c r="N33" s="590"/>
      <c r="O33" s="590"/>
    </row>
    <row r="35" spans="14:15">
      <c r="N35" s="590"/>
      <c r="O35" s="590"/>
    </row>
    <row r="36" spans="14:15">
      <c r="N36" s="590"/>
      <c r="O36" s="590"/>
    </row>
  </sheetData>
  <mergeCells count="9">
    <mergeCell ref="B29:S29"/>
    <mergeCell ref="A3:A5"/>
    <mergeCell ref="B3:C3"/>
    <mergeCell ref="B25:C25"/>
    <mergeCell ref="B27:O27"/>
    <mergeCell ref="O3:O4"/>
    <mergeCell ref="L3:M3"/>
    <mergeCell ref="B28:S28"/>
    <mergeCell ref="N3:N4"/>
  </mergeCells>
  <phoneticPr fontId="8"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6">
    <pageSetUpPr fitToPage="1"/>
  </sheetPr>
  <dimension ref="A1:AE36"/>
  <sheetViews>
    <sheetView showGridLines="0" zoomScaleNormal="100" zoomScaleSheetLayoutView="100" workbookViewId="0">
      <pane xSplit="1" ySplit="5" topLeftCell="B6"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375" customWidth="1"/>
  </cols>
  <sheetData>
    <row r="1" spans="1:16" s="569" customFormat="1">
      <c r="A1" s="17" t="str">
        <f>+封面!A3&amp;" "&amp;封面!A2</f>
        <v xml:space="preserve">        保險股份有限公司(○○分公司) 年度(月、季、半年)報表</v>
      </c>
      <c r="B1" s="570"/>
      <c r="C1" s="570"/>
      <c r="D1" s="570"/>
      <c r="E1" s="570"/>
      <c r="F1" s="548"/>
      <c r="G1" s="548"/>
      <c r="H1" s="548"/>
      <c r="I1" s="548"/>
      <c r="J1" s="548"/>
      <c r="K1" s="548"/>
      <c r="L1" s="548"/>
      <c r="M1" s="548"/>
      <c r="N1" s="548"/>
      <c r="O1" s="548"/>
      <c r="P1" s="548"/>
    </row>
    <row r="2" spans="1:16" s="569" customFormat="1" ht="21.4" customHeight="1">
      <c r="A2" s="569" t="s">
        <v>317</v>
      </c>
      <c r="F2" s="571"/>
      <c r="G2" s="571"/>
      <c r="H2" s="571"/>
      <c r="I2" s="571"/>
      <c r="O2" s="572" t="s">
        <v>127</v>
      </c>
    </row>
    <row r="3" spans="1:16" ht="30.4" customHeight="1">
      <c r="A3" s="3386" t="s">
        <v>94</v>
      </c>
      <c r="B3" s="3389" t="s">
        <v>256</v>
      </c>
      <c r="C3" s="3389"/>
      <c r="D3" s="574" t="s">
        <v>318</v>
      </c>
      <c r="E3" s="574"/>
      <c r="F3" s="574"/>
      <c r="G3" s="574"/>
      <c r="H3" s="574"/>
      <c r="I3" s="574"/>
      <c r="J3" s="574"/>
      <c r="K3" s="574"/>
      <c r="L3" s="3440" t="s">
        <v>319</v>
      </c>
      <c r="M3" s="3441"/>
      <c r="N3" s="3390" t="s">
        <v>320</v>
      </c>
      <c r="O3" s="3390" t="s">
        <v>321</v>
      </c>
      <c r="P3" s="575" t="s">
        <v>198</v>
      </c>
    </row>
    <row r="4" spans="1:16" ht="28.5" customHeight="1">
      <c r="A4" s="3387"/>
      <c r="B4" s="576" t="s">
        <v>133</v>
      </c>
      <c r="C4" s="576" t="s">
        <v>134</v>
      </c>
      <c r="D4" s="577" t="s">
        <v>215</v>
      </c>
      <c r="E4" s="577" t="s">
        <v>216</v>
      </c>
      <c r="F4" s="577" t="s">
        <v>217</v>
      </c>
      <c r="G4" s="578" t="s">
        <v>218</v>
      </c>
      <c r="H4" s="577" t="s">
        <v>219</v>
      </c>
      <c r="I4" s="578" t="s">
        <v>220</v>
      </c>
      <c r="J4" s="577" t="s">
        <v>322</v>
      </c>
      <c r="K4" s="578" t="s">
        <v>138</v>
      </c>
      <c r="L4" s="577" t="s">
        <v>323</v>
      </c>
      <c r="M4" s="577" t="s">
        <v>324</v>
      </c>
      <c r="N4" s="3439"/>
      <c r="O4" s="3439"/>
      <c r="P4" s="577"/>
    </row>
    <row r="5" spans="1:16" ht="45" customHeight="1">
      <c r="A5" s="3388"/>
      <c r="B5" s="579" t="s">
        <v>103</v>
      </c>
      <c r="C5" s="579" t="s">
        <v>425</v>
      </c>
      <c r="D5" s="579" t="s">
        <v>171</v>
      </c>
      <c r="E5" s="579" t="s">
        <v>172</v>
      </c>
      <c r="F5" s="579" t="s">
        <v>173</v>
      </c>
      <c r="G5" s="579" t="s">
        <v>174</v>
      </c>
      <c r="H5" s="579" t="s">
        <v>175</v>
      </c>
      <c r="I5" s="579" t="s">
        <v>176</v>
      </c>
      <c r="J5" s="579" t="s">
        <v>177</v>
      </c>
      <c r="K5" s="580" t="s">
        <v>474</v>
      </c>
      <c r="L5" s="580" t="s">
        <v>469</v>
      </c>
      <c r="M5" s="580" t="s">
        <v>465</v>
      </c>
      <c r="N5" s="580" t="s">
        <v>475</v>
      </c>
      <c r="O5" s="580" t="s">
        <v>471</v>
      </c>
      <c r="P5" s="579" t="s">
        <v>472</v>
      </c>
    </row>
    <row r="6" spans="1:16">
      <c r="A6" s="573">
        <v>1</v>
      </c>
      <c r="B6" s="581"/>
      <c r="C6" s="581"/>
      <c r="D6" s="582"/>
      <c r="E6" s="582"/>
      <c r="F6" s="583"/>
      <c r="G6" s="584"/>
      <c r="H6" s="584"/>
      <c r="I6" s="584"/>
      <c r="J6" s="582"/>
      <c r="K6" s="582"/>
      <c r="L6" s="584"/>
      <c r="M6" s="584"/>
      <c r="N6" s="585"/>
      <c r="O6" s="585"/>
      <c r="P6" s="586"/>
    </row>
    <row r="7" spans="1:16">
      <c r="A7" s="573">
        <v>2</v>
      </c>
      <c r="B7" s="581"/>
      <c r="C7" s="581"/>
      <c r="D7" s="584"/>
      <c r="E7" s="584"/>
      <c r="F7" s="584"/>
      <c r="G7" s="584"/>
      <c r="H7" s="584"/>
      <c r="I7" s="584"/>
      <c r="J7" s="584"/>
      <c r="K7" s="584"/>
      <c r="L7" s="584"/>
      <c r="M7" s="584"/>
      <c r="N7" s="585"/>
      <c r="O7" s="585"/>
      <c r="P7" s="586"/>
    </row>
    <row r="8" spans="1:16">
      <c r="A8" s="573">
        <v>3</v>
      </c>
      <c r="B8" s="581"/>
      <c r="C8" s="581"/>
      <c r="D8" s="584"/>
      <c r="E8" s="584"/>
      <c r="F8" s="584"/>
      <c r="G8" s="584"/>
      <c r="H8" s="584"/>
      <c r="I8" s="584"/>
      <c r="J8" s="584"/>
      <c r="K8" s="584"/>
      <c r="L8" s="584"/>
      <c r="M8" s="584"/>
      <c r="N8" s="585"/>
      <c r="O8" s="585"/>
      <c r="P8" s="586"/>
    </row>
    <row r="9" spans="1:16">
      <c r="A9" s="573">
        <v>4</v>
      </c>
      <c r="B9" s="581"/>
      <c r="C9" s="581"/>
      <c r="D9" s="584"/>
      <c r="E9" s="584"/>
      <c r="F9" s="584"/>
      <c r="G9" s="584"/>
      <c r="H9" s="584"/>
      <c r="I9" s="584"/>
      <c r="J9" s="584"/>
      <c r="K9" s="584"/>
      <c r="L9" s="584"/>
      <c r="M9" s="584"/>
      <c r="N9" s="585"/>
      <c r="O9" s="585"/>
      <c r="P9" s="586"/>
    </row>
    <row r="10" spans="1:16">
      <c r="A10" s="573">
        <v>5</v>
      </c>
      <c r="B10" s="581"/>
      <c r="C10" s="581"/>
      <c r="D10" s="584"/>
      <c r="E10" s="584"/>
      <c r="F10" s="584"/>
      <c r="G10" s="584"/>
      <c r="H10" s="584"/>
      <c r="I10" s="584"/>
      <c r="J10" s="584"/>
      <c r="K10" s="584"/>
      <c r="L10" s="584"/>
      <c r="M10" s="584"/>
      <c r="N10" s="585"/>
      <c r="O10" s="585"/>
      <c r="P10" s="586"/>
    </row>
    <row r="11" spans="1:16">
      <c r="A11" s="573">
        <v>6</v>
      </c>
      <c r="B11" s="581"/>
      <c r="C11" s="581"/>
      <c r="D11" s="584"/>
      <c r="E11" s="584"/>
      <c r="F11" s="584"/>
      <c r="G11" s="584"/>
      <c r="H11" s="584"/>
      <c r="I11" s="584"/>
      <c r="J11" s="584"/>
      <c r="K11" s="584"/>
      <c r="L11" s="584"/>
      <c r="M11" s="584"/>
      <c r="N11" s="585"/>
      <c r="O11" s="585"/>
      <c r="P11" s="586"/>
    </row>
    <row r="12" spans="1:16">
      <c r="A12" s="573">
        <v>7</v>
      </c>
      <c r="B12" s="581"/>
      <c r="C12" s="581"/>
      <c r="D12" s="584"/>
      <c r="E12" s="584"/>
      <c r="F12" s="584"/>
      <c r="G12" s="584"/>
      <c r="H12" s="584"/>
      <c r="I12" s="584"/>
      <c r="J12" s="584"/>
      <c r="K12" s="584"/>
      <c r="L12" s="584"/>
      <c r="M12" s="584"/>
      <c r="N12" s="585"/>
      <c r="O12" s="585"/>
      <c r="P12" s="587"/>
    </row>
    <row r="13" spans="1:16">
      <c r="A13" s="573">
        <v>8</v>
      </c>
      <c r="B13" s="581"/>
      <c r="C13" s="581"/>
      <c r="D13" s="584"/>
      <c r="E13" s="584"/>
      <c r="F13" s="584"/>
      <c r="G13" s="584"/>
      <c r="H13" s="584"/>
      <c r="I13" s="584"/>
      <c r="J13" s="584"/>
      <c r="K13" s="584"/>
      <c r="L13" s="584"/>
      <c r="M13" s="584"/>
      <c r="N13" s="585"/>
      <c r="O13" s="585"/>
      <c r="P13" s="586"/>
    </row>
    <row r="14" spans="1:16">
      <c r="A14" s="573">
        <v>9</v>
      </c>
      <c r="B14" s="581"/>
      <c r="C14" s="581"/>
      <c r="D14" s="584"/>
      <c r="E14" s="584"/>
      <c r="F14" s="584"/>
      <c r="G14" s="584"/>
      <c r="H14" s="584"/>
      <c r="I14" s="584"/>
      <c r="J14" s="584"/>
      <c r="K14" s="584"/>
      <c r="L14" s="584"/>
      <c r="M14" s="584"/>
      <c r="N14" s="585"/>
      <c r="O14" s="585"/>
      <c r="P14" s="586"/>
    </row>
    <row r="15" spans="1:16">
      <c r="A15" s="573">
        <v>10</v>
      </c>
      <c r="B15" s="581"/>
      <c r="C15" s="581"/>
      <c r="D15" s="584"/>
      <c r="E15" s="584"/>
      <c r="F15" s="584"/>
      <c r="G15" s="584"/>
      <c r="H15" s="584"/>
      <c r="I15" s="584"/>
      <c r="J15" s="584"/>
      <c r="K15" s="584"/>
      <c r="L15" s="584"/>
      <c r="M15" s="584"/>
      <c r="N15" s="585"/>
      <c r="O15" s="585"/>
      <c r="P15" s="586"/>
    </row>
    <row r="16" spans="1:16">
      <c r="A16" s="573">
        <v>11</v>
      </c>
      <c r="B16" s="581"/>
      <c r="C16" s="581"/>
      <c r="D16" s="584"/>
      <c r="E16" s="584"/>
      <c r="F16" s="584"/>
      <c r="G16" s="584"/>
      <c r="H16" s="584"/>
      <c r="I16" s="584"/>
      <c r="J16" s="584"/>
      <c r="K16" s="584"/>
      <c r="L16" s="584"/>
      <c r="M16" s="584"/>
      <c r="N16" s="585"/>
      <c r="O16" s="585"/>
      <c r="P16" s="586"/>
    </row>
    <row r="17" spans="1:31">
      <c r="A17" s="573">
        <v>12</v>
      </c>
      <c r="B17" s="581"/>
      <c r="C17" s="581"/>
      <c r="D17" s="584"/>
      <c r="E17" s="584"/>
      <c r="F17" s="584"/>
      <c r="G17" s="584"/>
      <c r="H17" s="584"/>
      <c r="I17" s="584"/>
      <c r="J17" s="584"/>
      <c r="K17" s="584"/>
      <c r="L17" s="584"/>
      <c r="M17" s="584"/>
      <c r="N17" s="585"/>
      <c r="O17" s="585"/>
      <c r="P17" s="586"/>
      <c r="Q17" s="569"/>
      <c r="R17" s="569"/>
      <c r="S17" s="569"/>
      <c r="T17" s="569"/>
      <c r="U17" s="569"/>
      <c r="V17" s="569"/>
      <c r="W17" s="569"/>
      <c r="X17" s="569"/>
      <c r="Y17" s="569"/>
      <c r="Z17" s="569"/>
      <c r="AA17" s="569"/>
      <c r="AB17" s="569"/>
      <c r="AC17" s="569"/>
      <c r="AD17" s="569"/>
      <c r="AE17" s="569"/>
    </row>
    <row r="18" spans="1:31">
      <c r="A18" s="573">
        <v>13</v>
      </c>
      <c r="B18" s="581"/>
      <c r="C18" s="581"/>
      <c r="D18" s="584"/>
      <c r="E18" s="584"/>
      <c r="F18" s="584"/>
      <c r="G18" s="584"/>
      <c r="H18" s="584"/>
      <c r="I18" s="584"/>
      <c r="J18" s="584"/>
      <c r="K18" s="584"/>
      <c r="L18" s="584"/>
      <c r="M18" s="584"/>
      <c r="N18" s="585"/>
      <c r="O18" s="585"/>
      <c r="P18" s="586"/>
      <c r="Q18" s="569"/>
      <c r="R18" s="569"/>
      <c r="S18" s="569"/>
      <c r="T18" s="569"/>
      <c r="U18" s="569"/>
      <c r="V18" s="569"/>
      <c r="W18" s="569"/>
      <c r="X18" s="569"/>
      <c r="Y18" s="569"/>
      <c r="Z18" s="569"/>
      <c r="AA18" s="569"/>
      <c r="AB18" s="569"/>
      <c r="AC18" s="569"/>
      <c r="AD18" s="569"/>
      <c r="AE18" s="569"/>
    </row>
    <row r="19" spans="1:31">
      <c r="A19" s="573">
        <v>14</v>
      </c>
      <c r="B19" s="581"/>
      <c r="C19" s="581"/>
      <c r="D19" s="584"/>
      <c r="E19" s="584"/>
      <c r="F19" s="584"/>
      <c r="G19" s="584"/>
      <c r="H19" s="584"/>
      <c r="I19" s="584"/>
      <c r="J19" s="584"/>
      <c r="K19" s="584"/>
      <c r="L19" s="584"/>
      <c r="M19" s="584"/>
      <c r="N19" s="585"/>
      <c r="O19" s="585"/>
      <c r="P19" s="586"/>
      <c r="Q19" s="569"/>
      <c r="R19" s="569"/>
      <c r="S19" s="569"/>
      <c r="T19" s="569"/>
      <c r="U19" s="569"/>
      <c r="V19" s="569"/>
      <c r="W19" s="569"/>
      <c r="X19" s="569"/>
      <c r="Y19" s="569"/>
      <c r="Z19" s="569"/>
      <c r="AA19" s="569"/>
      <c r="AB19" s="569"/>
      <c r="AC19" s="569"/>
      <c r="AD19" s="569"/>
      <c r="AE19" s="569"/>
    </row>
    <row r="20" spans="1:31">
      <c r="A20" s="573">
        <v>15</v>
      </c>
      <c r="B20" s="581"/>
      <c r="C20" s="581"/>
      <c r="D20" s="584"/>
      <c r="E20" s="584"/>
      <c r="F20" s="584"/>
      <c r="G20" s="584"/>
      <c r="H20" s="584"/>
      <c r="I20" s="584"/>
      <c r="J20" s="584"/>
      <c r="K20" s="584"/>
      <c r="L20" s="584"/>
      <c r="M20" s="584"/>
      <c r="N20" s="585"/>
      <c r="O20" s="585"/>
      <c r="P20" s="586"/>
      <c r="Q20" s="569"/>
      <c r="R20" s="569"/>
      <c r="S20" s="569"/>
      <c r="T20" s="569"/>
      <c r="U20" s="569"/>
      <c r="V20" s="569"/>
      <c r="W20" s="569"/>
      <c r="X20" s="569"/>
      <c r="Y20" s="569"/>
      <c r="Z20" s="569"/>
      <c r="AA20" s="569"/>
      <c r="AB20" s="569"/>
      <c r="AC20" s="569"/>
      <c r="AD20" s="569"/>
      <c r="AE20" s="569"/>
    </row>
    <row r="21" spans="1:31">
      <c r="A21" s="573">
        <v>16</v>
      </c>
      <c r="B21" s="581"/>
      <c r="C21" s="581"/>
      <c r="D21" s="584"/>
      <c r="E21" s="584"/>
      <c r="F21" s="584"/>
      <c r="G21" s="584"/>
      <c r="H21" s="584"/>
      <c r="I21" s="584"/>
      <c r="J21" s="584"/>
      <c r="K21" s="584"/>
      <c r="L21" s="584"/>
      <c r="M21" s="584"/>
      <c r="N21" s="585"/>
      <c r="O21" s="585"/>
      <c r="P21" s="586"/>
      <c r="Q21" s="569"/>
      <c r="R21" s="569"/>
      <c r="S21" s="569"/>
      <c r="T21" s="569"/>
      <c r="U21" s="569"/>
      <c r="V21" s="569"/>
      <c r="W21" s="569"/>
      <c r="X21" s="569"/>
      <c r="Y21" s="569"/>
      <c r="Z21" s="569"/>
      <c r="AA21" s="569"/>
      <c r="AB21" s="569"/>
      <c r="AC21" s="569"/>
      <c r="AD21" s="569"/>
      <c r="AE21" s="569"/>
    </row>
    <row r="22" spans="1:31">
      <c r="A22" s="573">
        <v>17</v>
      </c>
      <c r="B22" s="581"/>
      <c r="C22" s="581"/>
      <c r="D22" s="584"/>
      <c r="E22" s="584"/>
      <c r="F22" s="584"/>
      <c r="G22" s="584"/>
      <c r="H22" s="584"/>
      <c r="I22" s="584"/>
      <c r="J22" s="584"/>
      <c r="K22" s="584"/>
      <c r="L22" s="584"/>
      <c r="M22" s="584"/>
      <c r="N22" s="585"/>
      <c r="O22" s="585"/>
      <c r="P22" s="586"/>
      <c r="Q22" s="569"/>
      <c r="R22" s="569"/>
      <c r="S22" s="569"/>
      <c r="T22" s="569"/>
      <c r="U22" s="569"/>
      <c r="V22" s="569"/>
      <c r="W22" s="569"/>
      <c r="X22" s="569"/>
      <c r="Y22" s="569"/>
      <c r="Z22" s="569"/>
      <c r="AA22" s="569"/>
      <c r="AB22" s="569"/>
      <c r="AC22" s="569"/>
      <c r="AD22" s="569"/>
      <c r="AE22" s="569"/>
    </row>
    <row r="23" spans="1:31">
      <c r="A23" s="573">
        <v>18</v>
      </c>
      <c r="B23" s="581"/>
      <c r="C23" s="581"/>
      <c r="D23" s="584"/>
      <c r="E23" s="584"/>
      <c r="F23" s="584"/>
      <c r="G23" s="584"/>
      <c r="H23" s="584"/>
      <c r="I23" s="584"/>
      <c r="J23" s="584"/>
      <c r="K23" s="584"/>
      <c r="L23" s="584"/>
      <c r="M23" s="584"/>
      <c r="N23" s="585"/>
      <c r="O23" s="585"/>
      <c r="P23" s="586"/>
      <c r="Q23" s="569"/>
      <c r="R23" s="569"/>
      <c r="S23" s="569"/>
      <c r="T23" s="569"/>
      <c r="U23" s="569"/>
      <c r="V23" s="569"/>
      <c r="W23" s="569"/>
      <c r="X23" s="569"/>
      <c r="Y23" s="569"/>
      <c r="Z23" s="569"/>
      <c r="AA23" s="569"/>
      <c r="AB23" s="569"/>
      <c r="AC23" s="569"/>
      <c r="AD23" s="569"/>
      <c r="AE23" s="569"/>
    </row>
    <row r="24" spans="1:31">
      <c r="A24" s="573">
        <v>19</v>
      </c>
      <c r="B24" s="581"/>
      <c r="C24" s="581"/>
      <c r="D24" s="584"/>
      <c r="E24" s="584"/>
      <c r="F24" s="584"/>
      <c r="G24" s="584"/>
      <c r="H24" s="584"/>
      <c r="I24" s="584"/>
      <c r="J24" s="584"/>
      <c r="K24" s="584"/>
      <c r="L24" s="584"/>
      <c r="M24" s="584"/>
      <c r="N24" s="585"/>
      <c r="O24" s="585"/>
      <c r="P24" s="586"/>
      <c r="Q24" s="569"/>
      <c r="R24" s="569"/>
      <c r="S24" s="569"/>
      <c r="T24" s="569"/>
      <c r="U24" s="569"/>
      <c r="V24" s="569"/>
      <c r="W24" s="569"/>
      <c r="X24" s="569"/>
      <c r="Y24" s="569"/>
      <c r="Z24" s="569"/>
      <c r="AA24" s="569"/>
      <c r="AB24" s="569"/>
      <c r="AC24" s="569"/>
      <c r="AD24" s="569"/>
      <c r="AE24" s="569"/>
    </row>
    <row r="25" spans="1:31">
      <c r="A25" s="573">
        <v>20</v>
      </c>
      <c r="B25" s="3392" t="s">
        <v>466</v>
      </c>
      <c r="C25" s="3393"/>
      <c r="D25" s="584"/>
      <c r="E25" s="584"/>
      <c r="F25" s="584"/>
      <c r="G25" s="584"/>
      <c r="H25" s="584"/>
      <c r="I25" s="584"/>
      <c r="J25" s="584"/>
      <c r="K25" s="584"/>
      <c r="L25" s="584"/>
      <c r="M25" s="584"/>
      <c r="N25" s="584"/>
      <c r="O25" s="584"/>
      <c r="P25" s="588"/>
      <c r="Q25" s="569"/>
      <c r="R25" s="569"/>
      <c r="S25" s="569"/>
      <c r="T25" s="569"/>
      <c r="U25" s="569"/>
      <c r="V25" s="569"/>
      <c r="W25" s="569"/>
      <c r="X25" s="569"/>
      <c r="Y25" s="569"/>
      <c r="Z25" s="569"/>
      <c r="AA25" s="569"/>
      <c r="AB25" s="569"/>
      <c r="AC25" s="569"/>
      <c r="AD25" s="569"/>
      <c r="AE25" s="569"/>
    </row>
    <row r="26" spans="1:31">
      <c r="A26" s="589" t="s">
        <v>467</v>
      </c>
      <c r="B26" s="590"/>
      <c r="C26" s="590"/>
      <c r="D26" s="590"/>
      <c r="E26" s="590"/>
      <c r="F26" s="590"/>
      <c r="G26" s="590"/>
      <c r="H26" s="590"/>
      <c r="I26" s="590"/>
      <c r="J26" s="590"/>
      <c r="K26" s="590"/>
      <c r="L26" s="590"/>
      <c r="M26" s="590"/>
      <c r="N26" s="590"/>
      <c r="O26" s="590"/>
      <c r="P26" s="590"/>
      <c r="Q26" s="590"/>
      <c r="R26" s="589"/>
      <c r="S26" s="591"/>
      <c r="T26" s="591"/>
      <c r="U26" s="591"/>
      <c r="V26" s="591"/>
      <c r="W26" s="591"/>
      <c r="X26" s="591"/>
      <c r="Y26" s="591"/>
      <c r="Z26" s="591"/>
      <c r="AA26" s="591"/>
      <c r="AB26" s="592"/>
      <c r="AC26" s="591"/>
      <c r="AD26" s="591"/>
      <c r="AE26" s="591"/>
    </row>
    <row r="27" spans="1:31">
      <c r="A27" s="593">
        <v>1</v>
      </c>
      <c r="B27" s="3395" t="s">
        <v>476</v>
      </c>
      <c r="C27" s="3395"/>
      <c r="D27" s="3395"/>
      <c r="E27" s="3395"/>
      <c r="F27" s="3395"/>
      <c r="G27" s="3395"/>
      <c r="H27" s="3395"/>
      <c r="I27" s="3395"/>
      <c r="J27" s="3395"/>
      <c r="K27" s="3395"/>
      <c r="L27" s="3438"/>
      <c r="M27" s="3438"/>
      <c r="N27" s="3438"/>
      <c r="O27" s="3438"/>
      <c r="P27" s="590"/>
      <c r="Q27" s="590"/>
      <c r="R27" s="589"/>
      <c r="S27" s="591"/>
      <c r="T27" s="591"/>
      <c r="U27" s="591"/>
      <c r="V27" s="591"/>
      <c r="W27" s="591"/>
      <c r="X27" s="591"/>
      <c r="Y27" s="591"/>
      <c r="Z27" s="591"/>
      <c r="AA27" s="591"/>
      <c r="AB27" s="591"/>
      <c r="AC27" s="591"/>
      <c r="AD27" s="591"/>
      <c r="AE27" s="591"/>
    </row>
    <row r="28" spans="1:31">
      <c r="B28" s="3436"/>
      <c r="C28" s="3437"/>
      <c r="D28" s="3437"/>
      <c r="E28" s="3437"/>
      <c r="F28" s="3437"/>
      <c r="G28" s="3437"/>
      <c r="H28" s="3437"/>
      <c r="I28" s="3437"/>
      <c r="J28" s="3437"/>
      <c r="K28" s="3437"/>
      <c r="L28" s="3437"/>
      <c r="M28" s="3437"/>
      <c r="N28" s="3437"/>
      <c r="O28" s="3437"/>
      <c r="P28" s="3437"/>
      <c r="Q28" s="3437"/>
      <c r="R28" s="3437"/>
      <c r="S28" s="3437"/>
    </row>
    <row r="29" spans="1:31">
      <c r="B29" s="3436"/>
      <c r="C29" s="3437"/>
      <c r="D29" s="3437"/>
      <c r="E29" s="3437"/>
      <c r="F29" s="3437"/>
      <c r="G29" s="3437"/>
      <c r="H29" s="3437"/>
      <c r="I29" s="3437"/>
      <c r="J29" s="3437"/>
      <c r="K29" s="3437"/>
      <c r="L29" s="3437"/>
      <c r="M29" s="3437"/>
      <c r="N29" s="3437"/>
      <c r="O29" s="3437"/>
      <c r="P29" s="3437"/>
      <c r="Q29" s="3437"/>
      <c r="R29" s="3437"/>
      <c r="S29" s="3437"/>
    </row>
    <row r="30" spans="1:31">
      <c r="N30" s="590"/>
      <c r="O30" s="590"/>
    </row>
    <row r="31" spans="1:31">
      <c r="N31" s="590"/>
      <c r="O31" s="590"/>
    </row>
    <row r="32" spans="1:31">
      <c r="N32" s="590"/>
      <c r="O32" s="590"/>
    </row>
    <row r="33" spans="14:15">
      <c r="N33" s="590"/>
      <c r="O33" s="590"/>
    </row>
    <row r="35" spans="14:15">
      <c r="N35" s="590"/>
      <c r="O35" s="590"/>
    </row>
    <row r="36" spans="14:15">
      <c r="N36" s="590"/>
      <c r="O36" s="590"/>
    </row>
  </sheetData>
  <mergeCells count="9">
    <mergeCell ref="O3:O4"/>
    <mergeCell ref="L3:M3"/>
    <mergeCell ref="B29:S29"/>
    <mergeCell ref="A3:A5"/>
    <mergeCell ref="B3:C3"/>
    <mergeCell ref="B25:C25"/>
    <mergeCell ref="B28:S28"/>
    <mergeCell ref="N3:N4"/>
    <mergeCell ref="B27:O27"/>
  </mergeCells>
  <phoneticPr fontId="8"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5">
    <pageSetUpPr fitToPage="1"/>
  </sheetPr>
  <dimension ref="A1:AO45"/>
  <sheetViews>
    <sheetView showGridLines="0" workbookViewId="0"/>
  </sheetViews>
  <sheetFormatPr defaultRowHeight="14.25"/>
  <cols>
    <col min="1" max="1" width="4.125" style="1379" customWidth="1"/>
    <col min="2" max="2" width="24.125" style="1379" customWidth="1"/>
    <col min="3" max="3" width="9.625" style="1379" customWidth="1"/>
    <col min="4" max="4" width="11.5" style="1379" customWidth="1"/>
    <col min="5" max="5" width="6.875" style="1379" customWidth="1"/>
    <col min="6" max="6" width="9.625" style="1379" customWidth="1"/>
    <col min="7" max="7" width="11.625" style="1379" customWidth="1"/>
    <col min="8" max="9" width="9.625" style="1379" customWidth="1"/>
    <col min="10" max="10" width="11.625" style="1379" customWidth="1"/>
    <col min="11" max="11" width="6.625" style="1379" customWidth="1"/>
    <col min="12" max="12" width="9.625" style="1379" customWidth="1"/>
    <col min="13" max="13" width="11.625" style="1379" customWidth="1"/>
    <col min="14" max="15" width="9.625" style="1379" customWidth="1"/>
    <col min="16" max="16384" width="9" style="1379"/>
  </cols>
  <sheetData>
    <row r="1" spans="1:41" ht="16.5">
      <c r="A1" s="1345" t="str">
        <f>+封面!A3&amp;" "&amp;封面!A2</f>
        <v xml:space="preserve">        保險股份有限公司(○○分公司) 年度(月、季、半年)報表</v>
      </c>
    </row>
    <row r="2" spans="1:41">
      <c r="A2" s="1380" t="s">
        <v>598</v>
      </c>
      <c r="B2" s="1381"/>
      <c r="C2" s="1381"/>
      <c r="O2" s="1382" t="s">
        <v>117</v>
      </c>
    </row>
    <row r="3" spans="1:41" ht="14.1" customHeight="1">
      <c r="A3" s="3444" t="s">
        <v>118</v>
      </c>
      <c r="B3" s="3446" t="s">
        <v>119</v>
      </c>
      <c r="C3" s="3448" t="s">
        <v>99</v>
      </c>
      <c r="D3" s="3449"/>
      <c r="E3" s="3449"/>
      <c r="F3" s="3449"/>
      <c r="G3" s="3449"/>
      <c r="H3" s="3449"/>
      <c r="I3" s="3448" t="s">
        <v>100</v>
      </c>
      <c r="J3" s="3449"/>
      <c r="K3" s="3449"/>
      <c r="L3" s="3449"/>
      <c r="M3" s="3449"/>
      <c r="N3" s="3449"/>
      <c r="O3" s="3442" t="s">
        <v>120</v>
      </c>
    </row>
    <row r="4" spans="1:41" ht="45.75" customHeight="1">
      <c r="A4" s="3444"/>
      <c r="B4" s="3446"/>
      <c r="C4" s="1383" t="s">
        <v>101</v>
      </c>
      <c r="D4" s="1384" t="s">
        <v>121</v>
      </c>
      <c r="E4" s="1384" t="s">
        <v>211</v>
      </c>
      <c r="F4" s="1383" t="s">
        <v>122</v>
      </c>
      <c r="G4" s="1383" t="s">
        <v>123</v>
      </c>
      <c r="H4" s="1384" t="s">
        <v>124</v>
      </c>
      <c r="I4" s="1383" t="s">
        <v>101</v>
      </c>
      <c r="J4" s="1384" t="s">
        <v>121</v>
      </c>
      <c r="K4" s="1384" t="s">
        <v>211</v>
      </c>
      <c r="L4" s="1383" t="s">
        <v>122</v>
      </c>
      <c r="M4" s="1383" t="s">
        <v>123</v>
      </c>
      <c r="N4" s="1384" t="s">
        <v>124</v>
      </c>
      <c r="O4" s="3443"/>
    </row>
    <row r="5" spans="1:41">
      <c r="A5" s="3445"/>
      <c r="B5" s="3447"/>
      <c r="C5" s="1385" t="s">
        <v>212</v>
      </c>
      <c r="D5" s="1385" t="s">
        <v>425</v>
      </c>
      <c r="E5" s="1385" t="s">
        <v>171</v>
      </c>
      <c r="F5" s="1385" t="s">
        <v>172</v>
      </c>
      <c r="G5" s="1385" t="s">
        <v>173</v>
      </c>
      <c r="H5" s="1385" t="s">
        <v>174</v>
      </c>
      <c r="I5" s="1385" t="s">
        <v>175</v>
      </c>
      <c r="J5" s="1385" t="s">
        <v>176</v>
      </c>
      <c r="K5" s="1385" t="s">
        <v>177</v>
      </c>
      <c r="L5" s="1385" t="s">
        <v>178</v>
      </c>
      <c r="M5" s="1385" t="s">
        <v>179</v>
      </c>
      <c r="N5" s="1385" t="s">
        <v>180</v>
      </c>
      <c r="O5" s="1385" t="s">
        <v>418</v>
      </c>
    </row>
    <row r="6" spans="1:41" s="1393" customFormat="1">
      <c r="A6" s="1386">
        <v>1</v>
      </c>
      <c r="B6" s="1387" t="s">
        <v>199</v>
      </c>
      <c r="C6" s="1388"/>
      <c r="D6" s="1388"/>
      <c r="E6" s="1389"/>
      <c r="F6" s="1388"/>
      <c r="G6" s="1388"/>
      <c r="H6" s="1390"/>
      <c r="I6" s="1391"/>
      <c r="J6" s="1388"/>
      <c r="K6" s="1389"/>
      <c r="L6" s="1391"/>
      <c r="M6" s="1388"/>
      <c r="N6" s="1390"/>
      <c r="O6" s="1392"/>
      <c r="P6" s="1379"/>
      <c r="Q6" s="1379"/>
      <c r="R6" s="1379"/>
      <c r="S6" s="1379"/>
      <c r="T6" s="1379"/>
      <c r="U6" s="1379"/>
      <c r="V6" s="1379"/>
      <c r="W6" s="1379"/>
      <c r="X6" s="1379"/>
      <c r="Y6" s="1379"/>
      <c r="Z6" s="1379"/>
      <c r="AA6" s="1379"/>
      <c r="AB6" s="1379"/>
      <c r="AC6" s="1379"/>
      <c r="AD6" s="1379"/>
      <c r="AE6" s="1379"/>
      <c r="AF6" s="1379"/>
      <c r="AG6" s="1379"/>
      <c r="AH6" s="1379"/>
      <c r="AI6" s="1379"/>
      <c r="AJ6" s="1379"/>
      <c r="AK6" s="1379"/>
      <c r="AL6" s="1379"/>
      <c r="AM6" s="1379"/>
      <c r="AN6" s="1379"/>
      <c r="AO6" s="1379"/>
    </row>
    <row r="7" spans="1:41" s="1394" customFormat="1">
      <c r="A7" s="1386">
        <v>2</v>
      </c>
      <c r="B7" s="1387" t="s">
        <v>200</v>
      </c>
      <c r="C7" s="1388"/>
      <c r="D7" s="1388"/>
      <c r="E7" s="1389"/>
      <c r="F7" s="1388"/>
      <c r="G7" s="1388"/>
      <c r="H7" s="1390"/>
      <c r="I7" s="1391"/>
      <c r="J7" s="1388"/>
      <c r="K7" s="1389"/>
      <c r="L7" s="1391"/>
      <c r="M7" s="1388"/>
      <c r="N7" s="1390"/>
      <c r="O7" s="1392"/>
      <c r="P7" s="1379"/>
      <c r="Q7" s="1379"/>
      <c r="R7" s="1379"/>
      <c r="S7" s="1379"/>
      <c r="T7" s="1379"/>
      <c r="U7" s="1379"/>
      <c r="V7" s="1379"/>
      <c r="W7" s="1379"/>
      <c r="X7" s="1379"/>
      <c r="Y7" s="1379"/>
      <c r="Z7" s="1379"/>
      <c r="AA7" s="1379"/>
      <c r="AB7" s="1379"/>
      <c r="AC7" s="1379"/>
      <c r="AD7" s="1379"/>
      <c r="AE7" s="1379"/>
      <c r="AF7" s="1379"/>
      <c r="AG7" s="1379"/>
      <c r="AH7" s="1379"/>
      <c r="AI7" s="1379"/>
      <c r="AJ7" s="1379"/>
      <c r="AK7" s="1379"/>
      <c r="AL7" s="1379"/>
      <c r="AM7" s="1379"/>
      <c r="AN7" s="1379"/>
      <c r="AO7" s="1379"/>
    </row>
    <row r="8" spans="1:41" s="1394" customFormat="1">
      <c r="A8" s="1386">
        <v>3</v>
      </c>
      <c r="B8" s="1387" t="s">
        <v>201</v>
      </c>
      <c r="C8" s="1388"/>
      <c r="D8" s="1388"/>
      <c r="E8" s="1389"/>
      <c r="F8" s="1388"/>
      <c r="G8" s="1388"/>
      <c r="H8" s="1390"/>
      <c r="I8" s="1391"/>
      <c r="J8" s="1388"/>
      <c r="K8" s="1389"/>
      <c r="L8" s="1391"/>
      <c r="M8" s="1388"/>
      <c r="N8" s="1390"/>
      <c r="O8" s="1392"/>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1379"/>
    </row>
    <row r="9" spans="1:41" s="1394" customFormat="1">
      <c r="A9" s="1386">
        <v>4</v>
      </c>
      <c r="B9" s="1387" t="s">
        <v>188</v>
      </c>
      <c r="C9" s="1388"/>
      <c r="D9" s="1388"/>
      <c r="E9" s="1389"/>
      <c r="F9" s="1388"/>
      <c r="G9" s="1388"/>
      <c r="H9" s="1390"/>
      <c r="I9" s="1391"/>
      <c r="J9" s="1388"/>
      <c r="K9" s="1389"/>
      <c r="L9" s="1391"/>
      <c r="M9" s="1388"/>
      <c r="N9" s="1390"/>
      <c r="O9" s="1392"/>
      <c r="P9" s="1379"/>
      <c r="Q9" s="1379"/>
      <c r="R9" s="1379"/>
      <c r="S9" s="1379"/>
      <c r="T9" s="1379"/>
      <c r="U9" s="1379"/>
      <c r="V9" s="1379"/>
      <c r="W9" s="1379"/>
      <c r="X9" s="1379"/>
      <c r="Y9" s="1379"/>
      <c r="Z9" s="1379"/>
      <c r="AA9" s="1379"/>
      <c r="AB9" s="1379"/>
      <c r="AC9" s="1379"/>
      <c r="AD9" s="1379"/>
      <c r="AE9" s="1379"/>
      <c r="AF9" s="1379"/>
      <c r="AG9" s="1379"/>
      <c r="AH9" s="1379"/>
      <c r="AI9" s="1379"/>
      <c r="AJ9" s="1379"/>
      <c r="AK9" s="1379"/>
      <c r="AL9" s="1379"/>
      <c r="AM9" s="1379"/>
      <c r="AN9" s="1379"/>
      <c r="AO9" s="1379"/>
    </row>
    <row r="10" spans="1:41" s="1394" customFormat="1">
      <c r="A10" s="1386">
        <v>5</v>
      </c>
      <c r="B10" s="1387" t="s">
        <v>189</v>
      </c>
      <c r="C10" s="1388"/>
      <c r="D10" s="1388"/>
      <c r="E10" s="1389"/>
      <c r="F10" s="1388"/>
      <c r="G10" s="1388"/>
      <c r="H10" s="1390"/>
      <c r="I10" s="1391"/>
      <c r="J10" s="1388"/>
      <c r="K10" s="1389"/>
      <c r="L10" s="1391"/>
      <c r="M10" s="1388"/>
      <c r="N10" s="1390"/>
      <c r="O10" s="1392"/>
      <c r="P10" s="1379"/>
      <c r="Q10" s="1379"/>
      <c r="R10" s="1379"/>
      <c r="S10" s="1379"/>
      <c r="T10" s="1379"/>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row>
    <row r="11" spans="1:41" s="1394" customFormat="1">
      <c r="A11" s="1386">
        <v>6</v>
      </c>
      <c r="B11" s="1387" t="s">
        <v>190</v>
      </c>
      <c r="C11" s="1388"/>
      <c r="D11" s="1388"/>
      <c r="E11" s="1389"/>
      <c r="F11" s="1388"/>
      <c r="G11" s="1388"/>
      <c r="H11" s="1390"/>
      <c r="I11" s="1391"/>
      <c r="J11" s="1388"/>
      <c r="K11" s="1389"/>
      <c r="L11" s="1391"/>
      <c r="M11" s="1388"/>
      <c r="N11" s="1390"/>
      <c r="O11" s="1392"/>
      <c r="P11" s="1379"/>
      <c r="Q11" s="1379"/>
      <c r="R11" s="1379"/>
      <c r="S11" s="1379"/>
      <c r="T11" s="1379"/>
      <c r="U11" s="1379"/>
      <c r="V11" s="1379"/>
      <c r="W11" s="1379"/>
      <c r="X11" s="1379"/>
      <c r="Y11" s="1379"/>
      <c r="Z11" s="1379"/>
      <c r="AA11" s="1379"/>
      <c r="AB11" s="1379"/>
      <c r="AC11" s="1379"/>
      <c r="AD11" s="1379"/>
      <c r="AE11" s="1379"/>
      <c r="AF11" s="1379"/>
      <c r="AG11" s="1379"/>
      <c r="AH11" s="1379"/>
      <c r="AI11" s="1379"/>
      <c r="AJ11" s="1379"/>
      <c r="AK11" s="1379"/>
      <c r="AL11" s="1379"/>
      <c r="AM11" s="1379"/>
      <c r="AN11" s="1379"/>
      <c r="AO11" s="1379"/>
    </row>
    <row r="12" spans="1:41" s="1394" customFormat="1">
      <c r="A12" s="1386">
        <v>7</v>
      </c>
      <c r="B12" s="1387" t="s">
        <v>182</v>
      </c>
      <c r="C12" s="1388"/>
      <c r="D12" s="1388"/>
      <c r="E12" s="1389"/>
      <c r="F12" s="1388"/>
      <c r="G12" s="1388"/>
      <c r="H12" s="1390"/>
      <c r="I12" s="1391"/>
      <c r="J12" s="1388"/>
      <c r="K12" s="1389"/>
      <c r="L12" s="1391"/>
      <c r="M12" s="1388"/>
      <c r="N12" s="1390"/>
      <c r="O12" s="1392"/>
      <c r="P12" s="1379"/>
      <c r="Q12" s="1379"/>
      <c r="R12" s="1379"/>
      <c r="S12" s="1379"/>
      <c r="T12" s="1379"/>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row>
    <row r="13" spans="1:41" s="1394" customFormat="1">
      <c r="A13" s="1386">
        <v>8</v>
      </c>
      <c r="B13" s="1387" t="s">
        <v>183</v>
      </c>
      <c r="C13" s="1388"/>
      <c r="D13" s="1388"/>
      <c r="E13" s="1389"/>
      <c r="F13" s="1388"/>
      <c r="G13" s="1388"/>
      <c r="H13" s="1390"/>
      <c r="I13" s="1391"/>
      <c r="J13" s="1388"/>
      <c r="K13" s="1389"/>
      <c r="L13" s="1391"/>
      <c r="M13" s="1388"/>
      <c r="N13" s="1390"/>
      <c r="O13" s="1392"/>
      <c r="P13" s="1379"/>
      <c r="Q13" s="1379"/>
      <c r="R13" s="1379"/>
      <c r="S13" s="1379"/>
      <c r="T13" s="1379"/>
      <c r="U13" s="1379"/>
      <c r="V13" s="1379"/>
      <c r="W13" s="1379"/>
      <c r="X13" s="1379"/>
      <c r="Y13" s="1379"/>
      <c r="Z13" s="1379"/>
      <c r="AA13" s="1379"/>
      <c r="AB13" s="1379"/>
      <c r="AC13" s="1379"/>
      <c r="AD13" s="1379"/>
      <c r="AE13" s="1379"/>
      <c r="AF13" s="1379"/>
      <c r="AG13" s="1379"/>
      <c r="AH13" s="1379"/>
      <c r="AI13" s="1379"/>
      <c r="AJ13" s="1379"/>
      <c r="AK13" s="1379"/>
      <c r="AL13" s="1379"/>
      <c r="AM13" s="1379"/>
      <c r="AN13" s="1379"/>
      <c r="AO13" s="1379"/>
    </row>
    <row r="14" spans="1:41" s="1394" customFormat="1">
      <c r="A14" s="1386">
        <v>9</v>
      </c>
      <c r="B14" s="1387" t="s">
        <v>184</v>
      </c>
      <c r="C14" s="1388"/>
      <c r="D14" s="1388"/>
      <c r="E14" s="1389"/>
      <c r="F14" s="1388"/>
      <c r="G14" s="1388"/>
      <c r="H14" s="1390"/>
      <c r="I14" s="1391"/>
      <c r="J14" s="1388"/>
      <c r="K14" s="1389"/>
      <c r="L14" s="1391"/>
      <c r="M14" s="1388"/>
      <c r="N14" s="1390"/>
      <c r="O14" s="1392"/>
      <c r="P14" s="1379"/>
      <c r="Q14" s="1379"/>
      <c r="R14" s="1379"/>
      <c r="S14" s="1379"/>
      <c r="T14" s="1379"/>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row>
    <row r="15" spans="1:41">
      <c r="A15" s="1386">
        <v>10</v>
      </c>
      <c r="B15" s="1387" t="s">
        <v>185</v>
      </c>
      <c r="C15" s="1388"/>
      <c r="D15" s="1388"/>
      <c r="E15" s="1389"/>
      <c r="F15" s="1388"/>
      <c r="G15" s="1388"/>
      <c r="H15" s="1390"/>
      <c r="I15" s="1391"/>
      <c r="J15" s="1388"/>
      <c r="K15" s="1389"/>
      <c r="L15" s="1391"/>
      <c r="M15" s="1388"/>
      <c r="N15" s="1390"/>
      <c r="O15" s="1392"/>
    </row>
    <row r="16" spans="1:41">
      <c r="A16" s="1386">
        <v>11</v>
      </c>
      <c r="B16" s="1387" t="s">
        <v>384</v>
      </c>
      <c r="C16" s="1388"/>
      <c r="D16" s="1388"/>
      <c r="E16" s="1389"/>
      <c r="F16" s="1388"/>
      <c r="G16" s="1388"/>
      <c r="H16" s="1390"/>
      <c r="I16" s="1391"/>
      <c r="J16" s="1388"/>
      <c r="K16" s="1389"/>
      <c r="L16" s="1391"/>
      <c r="M16" s="1388"/>
      <c r="N16" s="1390"/>
      <c r="O16" s="1392"/>
    </row>
    <row r="17" spans="1:41" s="1393" customFormat="1">
      <c r="A17" s="1386">
        <v>12</v>
      </c>
      <c r="B17" s="1387" t="s">
        <v>385</v>
      </c>
      <c r="C17" s="1388"/>
      <c r="D17" s="1388"/>
      <c r="E17" s="1389"/>
      <c r="F17" s="1388"/>
      <c r="G17" s="1388"/>
      <c r="H17" s="1390"/>
      <c r="I17" s="1391"/>
      <c r="J17" s="1388"/>
      <c r="K17" s="1389"/>
      <c r="L17" s="1391"/>
      <c r="M17" s="1388"/>
      <c r="N17" s="1390"/>
      <c r="O17" s="1392"/>
      <c r="P17" s="1379"/>
      <c r="Q17" s="1379"/>
      <c r="R17" s="1379"/>
      <c r="S17" s="1379"/>
      <c r="T17" s="1379"/>
      <c r="U17" s="1379"/>
      <c r="V17" s="1379"/>
      <c r="W17" s="1379"/>
      <c r="X17" s="1379"/>
      <c r="Y17" s="1379"/>
      <c r="Z17" s="1379"/>
      <c r="AA17" s="1379"/>
      <c r="AB17" s="1379"/>
      <c r="AC17" s="1379"/>
      <c r="AD17" s="1379"/>
      <c r="AE17" s="1379"/>
      <c r="AF17" s="1379"/>
      <c r="AG17" s="1379"/>
      <c r="AH17" s="1379"/>
      <c r="AI17" s="1379"/>
      <c r="AJ17" s="1379"/>
      <c r="AK17" s="1379"/>
      <c r="AL17" s="1379"/>
      <c r="AM17" s="1379"/>
      <c r="AN17" s="1379"/>
      <c r="AO17" s="1379"/>
    </row>
    <row r="18" spans="1:41" s="1394" customFormat="1">
      <c r="A18" s="1386">
        <v>13</v>
      </c>
      <c r="B18" s="1387" t="s">
        <v>386</v>
      </c>
      <c r="C18" s="1388"/>
      <c r="D18" s="1388"/>
      <c r="E18" s="1389"/>
      <c r="F18" s="1388"/>
      <c r="G18" s="1388"/>
      <c r="H18" s="1390"/>
      <c r="I18" s="1391"/>
      <c r="J18" s="1388"/>
      <c r="K18" s="1389"/>
      <c r="L18" s="1391"/>
      <c r="M18" s="1388"/>
      <c r="N18" s="1390"/>
      <c r="O18" s="1392"/>
      <c r="P18" s="1379"/>
      <c r="Q18" s="1379"/>
      <c r="R18" s="1379"/>
      <c r="S18" s="1379"/>
      <c r="T18" s="1379"/>
      <c r="U18" s="1379"/>
      <c r="V18" s="1379"/>
      <c r="W18" s="1379"/>
      <c r="X18" s="1379"/>
      <c r="Y18" s="1379"/>
      <c r="Z18" s="1379"/>
      <c r="AA18" s="1379"/>
      <c r="AB18" s="1379"/>
      <c r="AC18" s="1379"/>
      <c r="AD18" s="1379"/>
      <c r="AE18" s="1379"/>
      <c r="AF18" s="1379"/>
      <c r="AG18" s="1379"/>
      <c r="AH18" s="1379"/>
      <c r="AI18" s="1379"/>
      <c r="AJ18" s="1379"/>
      <c r="AK18" s="1379"/>
      <c r="AL18" s="1379"/>
      <c r="AM18" s="1379"/>
      <c r="AN18" s="1379"/>
      <c r="AO18" s="1379"/>
    </row>
    <row r="19" spans="1:41" s="1394" customFormat="1">
      <c r="A19" s="1386">
        <v>14</v>
      </c>
      <c r="B19" s="1387" t="s">
        <v>290</v>
      </c>
      <c r="C19" s="1388"/>
      <c r="D19" s="1388"/>
      <c r="E19" s="1389"/>
      <c r="F19" s="1388"/>
      <c r="G19" s="1388"/>
      <c r="H19" s="1390"/>
      <c r="I19" s="1391"/>
      <c r="J19" s="1388"/>
      <c r="K19" s="1389"/>
      <c r="L19" s="1391"/>
      <c r="M19" s="1388"/>
      <c r="N19" s="1390"/>
      <c r="O19" s="1392"/>
      <c r="P19" s="1379"/>
      <c r="Q19" s="1379"/>
      <c r="R19" s="1379"/>
      <c r="S19" s="1379"/>
      <c r="T19" s="1379"/>
      <c r="U19" s="1379"/>
      <c r="V19" s="1379"/>
      <c r="W19" s="1379"/>
      <c r="X19" s="1379"/>
      <c r="Y19" s="1379"/>
      <c r="Z19" s="1379"/>
      <c r="AA19" s="1379"/>
      <c r="AB19" s="1379"/>
      <c r="AC19" s="1379"/>
      <c r="AD19" s="1379"/>
      <c r="AE19" s="1379"/>
      <c r="AF19" s="1379"/>
      <c r="AG19" s="1379"/>
      <c r="AH19" s="1379"/>
      <c r="AI19" s="1379"/>
      <c r="AJ19" s="1379"/>
      <c r="AK19" s="1379"/>
      <c r="AL19" s="1379"/>
      <c r="AM19" s="1379"/>
      <c r="AN19" s="1379"/>
      <c r="AO19" s="1379"/>
    </row>
    <row r="20" spans="1:41" s="1395" customFormat="1">
      <c r="A20" s="1386">
        <v>15</v>
      </c>
      <c r="B20" s="1387" t="s">
        <v>291</v>
      </c>
      <c r="C20" s="1388"/>
      <c r="D20" s="1388"/>
      <c r="E20" s="1389"/>
      <c r="F20" s="1388"/>
      <c r="G20" s="1388"/>
      <c r="H20" s="1390"/>
      <c r="I20" s="1391"/>
      <c r="J20" s="1388"/>
      <c r="K20" s="1389"/>
      <c r="L20" s="1391"/>
      <c r="M20" s="1388"/>
      <c r="N20" s="1390"/>
      <c r="O20" s="1392"/>
      <c r="P20" s="1379"/>
      <c r="Q20" s="1379"/>
      <c r="R20" s="1379"/>
      <c r="S20" s="1379"/>
      <c r="T20" s="1379"/>
      <c r="U20" s="1379"/>
      <c r="V20" s="1379"/>
      <c r="W20" s="1379"/>
      <c r="X20" s="1379"/>
      <c r="Y20" s="1379"/>
      <c r="Z20" s="1379"/>
      <c r="AA20" s="1379"/>
      <c r="AB20" s="1379"/>
      <c r="AC20" s="1379"/>
      <c r="AD20" s="1379"/>
      <c r="AE20" s="1379"/>
      <c r="AF20" s="1379"/>
      <c r="AG20" s="1379"/>
      <c r="AH20" s="1379"/>
      <c r="AI20" s="1379"/>
      <c r="AJ20" s="1379"/>
      <c r="AK20" s="1379"/>
      <c r="AL20" s="1379"/>
      <c r="AM20" s="1379"/>
      <c r="AN20" s="1379"/>
      <c r="AO20" s="1379"/>
    </row>
    <row r="21" spans="1:41">
      <c r="A21" s="1386">
        <v>16</v>
      </c>
      <c r="B21" s="1387" t="s">
        <v>292</v>
      </c>
      <c r="C21" s="1388"/>
      <c r="D21" s="1388"/>
      <c r="E21" s="1389"/>
      <c r="F21" s="1388"/>
      <c r="G21" s="1388"/>
      <c r="H21" s="1390"/>
      <c r="I21" s="1391"/>
      <c r="J21" s="1388"/>
      <c r="K21" s="1389"/>
      <c r="L21" s="1391"/>
      <c r="M21" s="1388"/>
      <c r="N21" s="1390"/>
      <c r="O21" s="1392"/>
    </row>
    <row r="22" spans="1:41">
      <c r="A22" s="1386">
        <v>17</v>
      </c>
      <c r="B22" s="1387" t="s">
        <v>293</v>
      </c>
      <c r="C22" s="1388"/>
      <c r="D22" s="1388"/>
      <c r="E22" s="1389"/>
      <c r="F22" s="1388"/>
      <c r="G22" s="1388"/>
      <c r="H22" s="1390"/>
      <c r="I22" s="1391"/>
      <c r="J22" s="1388"/>
      <c r="K22" s="1389"/>
      <c r="L22" s="1391"/>
      <c r="M22" s="1388"/>
      <c r="N22" s="1390"/>
      <c r="O22" s="1392"/>
    </row>
    <row r="23" spans="1:41">
      <c r="A23" s="1386">
        <v>18</v>
      </c>
      <c r="B23" s="1387" t="s">
        <v>294</v>
      </c>
      <c r="C23" s="1388"/>
      <c r="D23" s="1388"/>
      <c r="E23" s="1389"/>
      <c r="F23" s="1388"/>
      <c r="G23" s="1388"/>
      <c r="H23" s="1390"/>
      <c r="I23" s="1391"/>
      <c r="J23" s="1388"/>
      <c r="K23" s="1389"/>
      <c r="L23" s="1391"/>
      <c r="M23" s="1388"/>
      <c r="N23" s="1390"/>
      <c r="O23" s="1392"/>
    </row>
    <row r="24" spans="1:41">
      <c r="A24" s="1386">
        <v>19</v>
      </c>
      <c r="B24" s="1387" t="s">
        <v>295</v>
      </c>
      <c r="C24" s="1388"/>
      <c r="D24" s="1388"/>
      <c r="E24" s="1389"/>
      <c r="F24" s="1388"/>
      <c r="G24" s="1388"/>
      <c r="H24" s="1390"/>
      <c r="I24" s="1391"/>
      <c r="J24" s="1388"/>
      <c r="K24" s="1389"/>
      <c r="L24" s="1391"/>
      <c r="M24" s="1388"/>
      <c r="N24" s="1390"/>
      <c r="O24" s="1392"/>
    </row>
    <row r="25" spans="1:41">
      <c r="A25" s="1386">
        <v>20</v>
      </c>
      <c r="B25" s="1387" t="s">
        <v>296</v>
      </c>
      <c r="C25" s="1388"/>
      <c r="D25" s="1388"/>
      <c r="E25" s="1389"/>
      <c r="F25" s="1388"/>
      <c r="G25" s="1388"/>
      <c r="H25" s="1390"/>
      <c r="I25" s="1391"/>
      <c r="J25" s="1388"/>
      <c r="K25" s="1389"/>
      <c r="L25" s="1391"/>
      <c r="M25" s="1388"/>
      <c r="N25" s="1390"/>
      <c r="O25" s="1392"/>
    </row>
    <row r="26" spans="1:41" ht="16.5">
      <c r="A26" s="1386">
        <v>21</v>
      </c>
      <c r="B26" s="1387" t="s">
        <v>205</v>
      </c>
      <c r="C26" s="1388"/>
      <c r="D26" s="1388"/>
      <c r="E26" s="1389"/>
      <c r="F26" s="1388"/>
      <c r="G26" s="1388"/>
      <c r="H26" s="1390"/>
      <c r="I26" s="1391"/>
      <c r="J26" s="1388"/>
      <c r="K26" s="1389"/>
      <c r="L26" s="1391"/>
      <c r="M26" s="1388"/>
      <c r="N26" s="1390"/>
      <c r="O26" s="1392"/>
      <c r="AB26" s="1396"/>
    </row>
    <row r="27" spans="1:41">
      <c r="A27" s="1386">
        <v>22</v>
      </c>
      <c r="B27" s="1387" t="s">
        <v>186</v>
      </c>
      <c r="C27" s="1388"/>
      <c r="D27" s="1388"/>
      <c r="E27" s="1389"/>
      <c r="F27" s="1388"/>
      <c r="G27" s="1388"/>
      <c r="H27" s="1390"/>
      <c r="I27" s="1391"/>
      <c r="J27" s="1388"/>
      <c r="K27" s="1389"/>
      <c r="L27" s="1391"/>
      <c r="M27" s="1388"/>
      <c r="N27" s="1390"/>
      <c r="O27" s="1392"/>
    </row>
    <row r="28" spans="1:41">
      <c r="A28" s="1386">
        <v>23</v>
      </c>
      <c r="B28" s="1387" t="s">
        <v>187</v>
      </c>
      <c r="C28" s="1388"/>
      <c r="D28" s="1388"/>
      <c r="E28" s="1389"/>
      <c r="F28" s="1388"/>
      <c r="G28" s="1388"/>
      <c r="H28" s="1390"/>
      <c r="I28" s="1391"/>
      <c r="J28" s="1388"/>
      <c r="K28" s="1389"/>
      <c r="L28" s="1391"/>
      <c r="M28" s="1388"/>
      <c r="N28" s="1390"/>
      <c r="O28" s="1392"/>
    </row>
    <row r="29" spans="1:41">
      <c r="A29" s="1397">
        <v>24</v>
      </c>
      <c r="B29" s="1387" t="s">
        <v>602</v>
      </c>
      <c r="C29" s="1388"/>
      <c r="D29" s="1388"/>
      <c r="E29" s="1389"/>
      <c r="F29" s="1388"/>
      <c r="G29" s="1388"/>
      <c r="H29" s="1390"/>
      <c r="I29" s="1391"/>
      <c r="J29" s="1388"/>
      <c r="K29" s="1389"/>
      <c r="L29" s="1391"/>
      <c r="M29" s="1388"/>
      <c r="N29" s="1390"/>
      <c r="O29" s="1392"/>
    </row>
    <row r="30" spans="1:41" ht="13.15" customHeight="1">
      <c r="A30" s="1386">
        <v>25</v>
      </c>
      <c r="B30" s="1398" t="s">
        <v>206</v>
      </c>
      <c r="C30" s="1388"/>
      <c r="D30" s="1388"/>
      <c r="E30" s="1389"/>
      <c r="F30" s="1388"/>
      <c r="G30" s="1388"/>
      <c r="H30" s="1390"/>
      <c r="I30" s="1391"/>
      <c r="J30" s="1388"/>
      <c r="K30" s="1389"/>
      <c r="L30" s="1391"/>
      <c r="M30" s="1388"/>
      <c r="N30" s="1390"/>
      <c r="O30" s="1392"/>
    </row>
    <row r="31" spans="1:41">
      <c r="A31" s="1386">
        <v>26</v>
      </c>
      <c r="B31" s="1387" t="s">
        <v>362</v>
      </c>
      <c r="C31" s="1388"/>
      <c r="D31" s="1388"/>
      <c r="E31" s="1389"/>
      <c r="F31" s="1388"/>
      <c r="G31" s="1388"/>
      <c r="H31" s="1390"/>
      <c r="I31" s="1391"/>
      <c r="J31" s="1388"/>
      <c r="K31" s="1389"/>
      <c r="L31" s="1391"/>
      <c r="M31" s="1388"/>
      <c r="N31" s="1390"/>
      <c r="O31" s="1392"/>
    </row>
    <row r="32" spans="1:41">
      <c r="A32" s="1386">
        <v>27</v>
      </c>
      <c r="B32" s="1387" t="s">
        <v>363</v>
      </c>
      <c r="C32" s="1388"/>
      <c r="D32" s="1388"/>
      <c r="E32" s="1389"/>
      <c r="F32" s="1388"/>
      <c r="G32" s="1388"/>
      <c r="H32" s="1390"/>
      <c r="I32" s="1391"/>
      <c r="J32" s="1388"/>
      <c r="K32" s="1389"/>
      <c r="L32" s="1391"/>
      <c r="M32" s="1388"/>
      <c r="N32" s="1390"/>
      <c r="O32" s="1392"/>
    </row>
    <row r="33" spans="1:41">
      <c r="A33" s="1386">
        <v>28</v>
      </c>
      <c r="B33" s="1387" t="s">
        <v>260</v>
      </c>
      <c r="C33" s="1388"/>
      <c r="D33" s="1388"/>
      <c r="E33" s="1389"/>
      <c r="F33" s="1388"/>
      <c r="G33" s="1388"/>
      <c r="H33" s="1390"/>
      <c r="I33" s="1391"/>
      <c r="J33" s="1388"/>
      <c r="K33" s="1389"/>
      <c r="L33" s="1391"/>
      <c r="M33" s="1388"/>
      <c r="N33" s="1390"/>
      <c r="O33" s="1392"/>
    </row>
    <row r="34" spans="1:41">
      <c r="A34" s="1386">
        <v>29</v>
      </c>
      <c r="B34" s="1387" t="s">
        <v>367</v>
      </c>
      <c r="C34" s="1388"/>
      <c r="D34" s="1388"/>
      <c r="E34" s="1389"/>
      <c r="F34" s="1388"/>
      <c r="G34" s="1388"/>
      <c r="H34" s="1390"/>
      <c r="I34" s="1391"/>
      <c r="J34" s="1388"/>
      <c r="K34" s="1389"/>
      <c r="L34" s="1391"/>
      <c r="M34" s="1388"/>
      <c r="N34" s="1390"/>
      <c r="O34" s="1392"/>
    </row>
    <row r="35" spans="1:41" s="1408" customFormat="1" ht="16.5">
      <c r="A35" s="1399">
        <v>30</v>
      </c>
      <c r="B35" s="1400" t="s">
        <v>604</v>
      </c>
      <c r="C35" s="1401"/>
      <c r="D35" s="1401"/>
      <c r="E35" s="1402"/>
      <c r="F35" s="1403"/>
      <c r="G35" s="1403"/>
      <c r="H35" s="1404"/>
      <c r="I35" s="1405"/>
      <c r="J35" s="1403"/>
      <c r="K35" s="1402"/>
      <c r="L35" s="1405"/>
      <c r="M35" s="1403"/>
      <c r="N35" s="1404"/>
      <c r="O35" s="1406"/>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row>
    <row r="36" spans="1:41" s="1408" customFormat="1" ht="16.5">
      <c r="A36" s="1409">
        <v>31</v>
      </c>
      <c r="B36" s="1400" t="s">
        <v>589</v>
      </c>
      <c r="C36" s="1401"/>
      <c r="D36" s="1401"/>
      <c r="E36" s="1402"/>
      <c r="F36" s="1403"/>
      <c r="G36" s="1403"/>
      <c r="H36" s="1404"/>
      <c r="I36" s="1405"/>
      <c r="J36" s="1403"/>
      <c r="K36" s="1402"/>
      <c r="L36" s="1405"/>
      <c r="M36" s="1403"/>
      <c r="N36" s="1404"/>
      <c r="O36" s="1406"/>
      <c r="P36" s="1407"/>
      <c r="Q36" s="1407"/>
      <c r="R36" s="1407"/>
      <c r="S36" s="1407"/>
      <c r="T36" s="1407"/>
      <c r="U36" s="1407"/>
      <c r="V36" s="1407"/>
      <c r="W36" s="1407"/>
      <c r="X36" s="1407"/>
      <c r="Y36" s="1407"/>
      <c r="Z36" s="1407"/>
      <c r="AA36" s="1407"/>
      <c r="AB36" s="1407"/>
      <c r="AC36" s="1407"/>
      <c r="AD36" s="1407"/>
      <c r="AE36" s="1407"/>
      <c r="AF36" s="1407"/>
      <c r="AG36" s="1407"/>
      <c r="AH36" s="1407"/>
      <c r="AI36" s="1407"/>
      <c r="AJ36" s="1407"/>
      <c r="AK36" s="1407"/>
      <c r="AL36" s="1407"/>
      <c r="AM36" s="1407"/>
      <c r="AN36" s="1407"/>
      <c r="AO36" s="1407"/>
    </row>
    <row r="37" spans="1:41" s="1408" customFormat="1" ht="16.5">
      <c r="A37" s="1409">
        <v>32</v>
      </c>
      <c r="B37" s="1400" t="s">
        <v>4130</v>
      </c>
      <c r="C37" s="1401"/>
      <c r="D37" s="1401"/>
      <c r="E37" s="1402"/>
      <c r="F37" s="1403"/>
      <c r="G37" s="1403"/>
      <c r="H37" s="1404"/>
      <c r="I37" s="1405"/>
      <c r="J37" s="1403"/>
      <c r="K37" s="1402"/>
      <c r="L37" s="1405"/>
      <c r="M37" s="1403"/>
      <c r="N37" s="1404"/>
      <c r="O37" s="1406"/>
      <c r="P37" s="1407"/>
      <c r="Q37" s="1407"/>
      <c r="R37" s="1407"/>
      <c r="S37" s="1407"/>
      <c r="T37" s="1407"/>
      <c r="U37" s="1407"/>
      <c r="V37" s="1407"/>
      <c r="W37" s="1407"/>
      <c r="X37" s="1407"/>
      <c r="Y37" s="1407"/>
      <c r="Z37" s="1407"/>
      <c r="AA37" s="1407"/>
      <c r="AB37" s="1407"/>
      <c r="AC37" s="1407"/>
      <c r="AD37" s="1407"/>
      <c r="AE37" s="1407"/>
      <c r="AF37" s="1407"/>
      <c r="AG37" s="1407"/>
      <c r="AH37" s="1407"/>
      <c r="AI37" s="1407"/>
      <c r="AJ37" s="1407"/>
      <c r="AK37" s="1407"/>
      <c r="AL37" s="1407"/>
      <c r="AM37" s="1407"/>
      <c r="AN37" s="1407"/>
      <c r="AO37" s="1407"/>
    </row>
    <row r="38" spans="1:41">
      <c r="A38" s="1409">
        <v>33</v>
      </c>
      <c r="B38" s="1410" t="s">
        <v>261</v>
      </c>
      <c r="C38" s="1388"/>
      <c r="D38" s="1388"/>
      <c r="E38" s="1389"/>
      <c r="F38" s="1388"/>
      <c r="G38" s="1388"/>
      <c r="H38" s="1390"/>
      <c r="I38" s="1391"/>
      <c r="J38" s="1388"/>
      <c r="K38" s="1389"/>
      <c r="L38" s="1391"/>
      <c r="M38" s="1388"/>
      <c r="N38" s="1390"/>
      <c r="O38" s="1392"/>
    </row>
    <row r="39" spans="1:41">
      <c r="A39" s="1409">
        <v>34</v>
      </c>
      <c r="B39" s="1411" t="s">
        <v>125</v>
      </c>
      <c r="C39" s="1392"/>
      <c r="D39" s="1392"/>
      <c r="E39" s="1412"/>
      <c r="F39" s="1392"/>
      <c r="G39" s="1392"/>
      <c r="H39" s="1390"/>
      <c r="I39" s="1392"/>
      <c r="J39" s="1392"/>
      <c r="K39" s="1412"/>
      <c r="L39" s="1392"/>
      <c r="M39" s="1392"/>
      <c r="N39" s="1390"/>
      <c r="O39" s="1392"/>
    </row>
    <row r="40" spans="1:41">
      <c r="A40" s="1413"/>
      <c r="C40" s="1413"/>
    </row>
    <row r="41" spans="1:41">
      <c r="A41" s="1414"/>
      <c r="C41" s="1415"/>
      <c r="D41" s="1415"/>
      <c r="E41" s="1415"/>
      <c r="F41" s="1415"/>
      <c r="G41" s="1415"/>
      <c r="H41" s="1415"/>
    </row>
    <row r="42" spans="1:41">
      <c r="A42" s="1414"/>
    </row>
    <row r="43" spans="1:41">
      <c r="A43" s="1414"/>
    </row>
    <row r="44" spans="1:41">
      <c r="A44" s="1414"/>
    </row>
    <row r="45" spans="1:41">
      <c r="A45" s="1414"/>
    </row>
  </sheetData>
  <mergeCells count="5">
    <mergeCell ref="O3:O4"/>
    <mergeCell ref="A3:A5"/>
    <mergeCell ref="B3:B5"/>
    <mergeCell ref="C3:H3"/>
    <mergeCell ref="I3:N3"/>
  </mergeCells>
  <phoneticPr fontId="8" type="noConversion"/>
  <pageMargins left="0.51181102362204722" right="0.35433070866141736" top="0.39370078740157483" bottom="0.27559055118110237" header="0.15748031496062992" footer="0.23622047244094491"/>
  <pageSetup paperSize="9" scale="88" fitToHeight="2" orientation="landscape" r:id="rId1"/>
  <headerFooter alignWithMargins="0">
    <oddFooter>&amp;C&amp;P/&amp;N&amp;R&amp;A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pageSetUpPr fitToPage="1"/>
  </sheetPr>
  <dimension ref="A1:AB51"/>
  <sheetViews>
    <sheetView showGridLines="0" zoomScaleNormal="100" zoomScaleSheetLayoutView="100" workbookViewId="0"/>
  </sheetViews>
  <sheetFormatPr defaultColWidth="9.625" defaultRowHeight="14.25"/>
  <cols>
    <col min="1" max="1" width="4.5" style="1417" customWidth="1"/>
    <col min="2" max="2" width="23.625" style="1417" customWidth="1"/>
    <col min="3" max="11" width="10.5" style="1417" customWidth="1"/>
    <col min="12" max="12" width="9.375" style="1417" customWidth="1"/>
    <col min="13" max="16384" width="9.625" style="1417"/>
  </cols>
  <sheetData>
    <row r="1" spans="1:12" ht="16.5">
      <c r="A1" s="1345" t="str">
        <f>+封面!A3&amp;" "&amp;封面!A2</f>
        <v xml:space="preserve">        保險股份有限公司(○○分公司) 年度(月、季、半年)報表</v>
      </c>
      <c r="B1" s="1416"/>
      <c r="C1" s="1416"/>
      <c r="D1" s="1416"/>
      <c r="E1" s="1416"/>
      <c r="F1" s="1416"/>
      <c r="G1" s="1416"/>
      <c r="H1" s="1416"/>
      <c r="I1" s="1416"/>
      <c r="J1" s="1416"/>
      <c r="K1" s="1416"/>
      <c r="L1" s="1416"/>
    </row>
    <row r="2" spans="1:12">
      <c r="A2" s="1418" t="s">
        <v>640</v>
      </c>
      <c r="B2" s="1419"/>
      <c r="C2" s="1419"/>
      <c r="F2" s="1419"/>
      <c r="I2" s="1419"/>
      <c r="L2" s="1382" t="s">
        <v>117</v>
      </c>
    </row>
    <row r="3" spans="1:12">
      <c r="A3" s="3454" t="s">
        <v>244</v>
      </c>
      <c r="B3" s="3457" t="s">
        <v>458</v>
      </c>
      <c r="C3" s="3450" t="s">
        <v>326</v>
      </c>
      <c r="D3" s="3451"/>
      <c r="E3" s="3458"/>
      <c r="F3" s="3450" t="s">
        <v>327</v>
      </c>
      <c r="G3" s="3451"/>
      <c r="H3" s="3458"/>
      <c r="I3" s="3450" t="s">
        <v>195</v>
      </c>
      <c r="J3" s="3451"/>
      <c r="K3" s="3451"/>
      <c r="L3" s="3452" t="s">
        <v>198</v>
      </c>
    </row>
    <row r="4" spans="1:12">
      <c r="A4" s="3455"/>
      <c r="B4" s="3457"/>
      <c r="C4" s="1420" t="s">
        <v>448</v>
      </c>
      <c r="D4" s="1420" t="s">
        <v>448</v>
      </c>
      <c r="E4" s="1420" t="s">
        <v>378</v>
      </c>
      <c r="F4" s="1420" t="s">
        <v>448</v>
      </c>
      <c r="G4" s="1420" t="s">
        <v>448</v>
      </c>
      <c r="H4" s="1420" t="s">
        <v>378</v>
      </c>
      <c r="I4" s="1420" t="s">
        <v>448</v>
      </c>
      <c r="J4" s="1420" t="s">
        <v>448</v>
      </c>
      <c r="K4" s="1420" t="s">
        <v>378</v>
      </c>
      <c r="L4" s="3453"/>
    </row>
    <row r="5" spans="1:12">
      <c r="A5" s="3455"/>
      <c r="B5" s="3457"/>
      <c r="C5" s="1421" t="s">
        <v>262</v>
      </c>
      <c r="D5" s="1421" t="s">
        <v>284</v>
      </c>
      <c r="E5" s="1421" t="s">
        <v>379</v>
      </c>
      <c r="F5" s="1421" t="s">
        <v>262</v>
      </c>
      <c r="G5" s="1421" t="s">
        <v>284</v>
      </c>
      <c r="H5" s="1421" t="s">
        <v>379</v>
      </c>
      <c r="I5" s="1421" t="s">
        <v>262</v>
      </c>
      <c r="J5" s="1421" t="s">
        <v>284</v>
      </c>
      <c r="K5" s="1421" t="s">
        <v>379</v>
      </c>
      <c r="L5" s="3453"/>
    </row>
    <row r="6" spans="1:12">
      <c r="A6" s="3456"/>
      <c r="B6" s="3457"/>
      <c r="C6" s="1422" t="s">
        <v>424</v>
      </c>
      <c r="D6" s="1422" t="s">
        <v>425</v>
      </c>
      <c r="E6" s="1422" t="s">
        <v>171</v>
      </c>
      <c r="F6" s="1422" t="s">
        <v>172</v>
      </c>
      <c r="G6" s="1422" t="s">
        <v>173</v>
      </c>
      <c r="H6" s="1422" t="s">
        <v>174</v>
      </c>
      <c r="I6" s="1422" t="s">
        <v>175</v>
      </c>
      <c r="J6" s="1422" t="s">
        <v>176</v>
      </c>
      <c r="K6" s="1422" t="s">
        <v>177</v>
      </c>
      <c r="L6" s="1422" t="s">
        <v>178</v>
      </c>
    </row>
    <row r="7" spans="1:12" ht="14.25" customHeight="1">
      <c r="A7" s="1423">
        <v>1</v>
      </c>
      <c r="B7" s="1387" t="s">
        <v>199</v>
      </c>
      <c r="C7" s="1424"/>
      <c r="D7" s="1424"/>
      <c r="E7" s="1424"/>
      <c r="F7" s="1424"/>
      <c r="G7" s="1424"/>
      <c r="H7" s="1424"/>
      <c r="I7" s="1424"/>
      <c r="J7" s="1424"/>
      <c r="K7" s="1424"/>
      <c r="L7" s="1424"/>
    </row>
    <row r="8" spans="1:12" ht="14.25" customHeight="1">
      <c r="A8" s="1423">
        <v>2</v>
      </c>
      <c r="B8" s="1387" t="s">
        <v>200</v>
      </c>
      <c r="C8" s="1424"/>
      <c r="D8" s="1424"/>
      <c r="E8" s="1424"/>
      <c r="F8" s="1424"/>
      <c r="G8" s="1424"/>
      <c r="H8" s="1424"/>
      <c r="I8" s="1424"/>
      <c r="J8" s="1424"/>
      <c r="K8" s="1424"/>
      <c r="L8" s="1424"/>
    </row>
    <row r="9" spans="1:12" ht="14.25" customHeight="1">
      <c r="A9" s="1423">
        <v>3</v>
      </c>
      <c r="B9" s="1387" t="s">
        <v>201</v>
      </c>
      <c r="C9" s="1424"/>
      <c r="D9" s="1424"/>
      <c r="E9" s="1424"/>
      <c r="F9" s="1424"/>
      <c r="G9" s="1424"/>
      <c r="H9" s="1424"/>
      <c r="I9" s="1424"/>
      <c r="J9" s="1424"/>
      <c r="K9" s="1424"/>
      <c r="L9" s="1424"/>
    </row>
    <row r="10" spans="1:12" ht="14.25" customHeight="1">
      <c r="A10" s="1423">
        <v>4</v>
      </c>
      <c r="B10" s="1387" t="s">
        <v>188</v>
      </c>
      <c r="C10" s="1424"/>
      <c r="D10" s="1424"/>
      <c r="E10" s="1424"/>
      <c r="F10" s="1424"/>
      <c r="G10" s="1424"/>
      <c r="H10" s="1424"/>
      <c r="I10" s="1424"/>
      <c r="J10" s="1424"/>
      <c r="K10" s="1424"/>
      <c r="L10" s="1424"/>
    </row>
    <row r="11" spans="1:12" ht="14.25" customHeight="1">
      <c r="A11" s="1423">
        <v>5</v>
      </c>
      <c r="B11" s="1387" t="s">
        <v>189</v>
      </c>
      <c r="C11" s="1424"/>
      <c r="D11" s="1424"/>
      <c r="E11" s="1424"/>
      <c r="F11" s="1424"/>
      <c r="G11" s="1424"/>
      <c r="H11" s="1424"/>
      <c r="I11" s="1424"/>
      <c r="J11" s="1424"/>
      <c r="K11" s="1424"/>
      <c r="L11" s="1424"/>
    </row>
    <row r="12" spans="1:12" ht="14.25" customHeight="1">
      <c r="A12" s="1423">
        <v>6</v>
      </c>
      <c r="B12" s="1387" t="s">
        <v>190</v>
      </c>
      <c r="C12" s="1424"/>
      <c r="D12" s="1424"/>
      <c r="E12" s="1424"/>
      <c r="F12" s="1424"/>
      <c r="G12" s="1424"/>
      <c r="H12" s="1424"/>
      <c r="I12" s="1424"/>
      <c r="J12" s="1424"/>
      <c r="K12" s="1424"/>
      <c r="L12" s="1424"/>
    </row>
    <row r="13" spans="1:12" ht="14.25" customHeight="1">
      <c r="A13" s="1423">
        <v>7</v>
      </c>
      <c r="B13" s="1387" t="s">
        <v>182</v>
      </c>
      <c r="C13" s="1424"/>
      <c r="D13" s="1424"/>
      <c r="E13" s="1424"/>
      <c r="F13" s="1424"/>
      <c r="G13" s="1424"/>
      <c r="H13" s="1424"/>
      <c r="I13" s="1424"/>
      <c r="J13" s="1424"/>
      <c r="K13" s="1424"/>
      <c r="L13" s="1424"/>
    </row>
    <row r="14" spans="1:12" ht="14.25" customHeight="1">
      <c r="A14" s="1423">
        <v>8</v>
      </c>
      <c r="B14" s="1387" t="s">
        <v>183</v>
      </c>
      <c r="C14" s="1424"/>
      <c r="D14" s="1424"/>
      <c r="E14" s="1424"/>
      <c r="F14" s="1424"/>
      <c r="G14" s="1424"/>
      <c r="H14" s="1424"/>
      <c r="I14" s="1424"/>
      <c r="J14" s="1424"/>
      <c r="K14" s="1424"/>
      <c r="L14" s="1424"/>
    </row>
    <row r="15" spans="1:12" ht="14.25" customHeight="1">
      <c r="A15" s="1423">
        <v>9</v>
      </c>
      <c r="B15" s="1387" t="s">
        <v>184</v>
      </c>
      <c r="C15" s="1424"/>
      <c r="D15" s="1424"/>
      <c r="E15" s="1424"/>
      <c r="F15" s="1424"/>
      <c r="G15" s="1424"/>
      <c r="H15" s="1424"/>
      <c r="I15" s="1424"/>
      <c r="J15" s="1424"/>
      <c r="K15" s="1424"/>
      <c r="L15" s="1424"/>
    </row>
    <row r="16" spans="1:12" ht="14.25" customHeight="1">
      <c r="A16" s="1423">
        <v>10</v>
      </c>
      <c r="B16" s="1387" t="s">
        <v>185</v>
      </c>
      <c r="C16" s="1424"/>
      <c r="D16" s="1424"/>
      <c r="E16" s="1424"/>
      <c r="F16" s="1424"/>
      <c r="G16" s="1424"/>
      <c r="H16" s="1424"/>
      <c r="I16" s="1424"/>
      <c r="J16" s="1424"/>
      <c r="K16" s="1424"/>
      <c r="L16" s="1424"/>
    </row>
    <row r="17" spans="1:28" ht="14.25" customHeight="1">
      <c r="A17" s="1423">
        <v>11</v>
      </c>
      <c r="B17" s="1387" t="s">
        <v>384</v>
      </c>
      <c r="C17" s="1424"/>
      <c r="D17" s="1424"/>
      <c r="E17" s="1424"/>
      <c r="F17" s="1424"/>
      <c r="G17" s="1424"/>
      <c r="H17" s="1424"/>
      <c r="I17" s="1424"/>
      <c r="J17" s="1424"/>
      <c r="K17" s="1424"/>
      <c r="L17" s="1424"/>
    </row>
    <row r="18" spans="1:28" ht="14.25" customHeight="1">
      <c r="A18" s="1423">
        <v>12</v>
      </c>
      <c r="B18" s="1387" t="s">
        <v>385</v>
      </c>
      <c r="C18" s="1424"/>
      <c r="D18" s="1424"/>
      <c r="E18" s="1424"/>
      <c r="F18" s="1424"/>
      <c r="G18" s="1424"/>
      <c r="H18" s="1424"/>
      <c r="I18" s="1424"/>
      <c r="J18" s="1424"/>
      <c r="K18" s="1424"/>
      <c r="L18" s="1424"/>
    </row>
    <row r="19" spans="1:28" ht="14.25" customHeight="1">
      <c r="A19" s="1423">
        <v>13</v>
      </c>
      <c r="B19" s="1387" t="s">
        <v>386</v>
      </c>
      <c r="C19" s="1424"/>
      <c r="D19" s="1424"/>
      <c r="E19" s="1424"/>
      <c r="F19" s="1424"/>
      <c r="G19" s="1424"/>
      <c r="H19" s="1424"/>
      <c r="I19" s="1424"/>
      <c r="J19" s="1424"/>
      <c r="K19" s="1424"/>
      <c r="L19" s="1424"/>
    </row>
    <row r="20" spans="1:28" ht="14.25" customHeight="1">
      <c r="A20" s="1423">
        <v>14</v>
      </c>
      <c r="B20" s="1387" t="s">
        <v>290</v>
      </c>
      <c r="C20" s="1424"/>
      <c r="D20" s="1424"/>
      <c r="E20" s="1424"/>
      <c r="F20" s="1424"/>
      <c r="G20" s="1424"/>
      <c r="H20" s="1424"/>
      <c r="I20" s="1424"/>
      <c r="J20" s="1424"/>
      <c r="K20" s="1424"/>
      <c r="L20" s="1424"/>
    </row>
    <row r="21" spans="1:28" ht="14.25" customHeight="1">
      <c r="A21" s="1423">
        <v>15</v>
      </c>
      <c r="B21" s="1387" t="s">
        <v>291</v>
      </c>
      <c r="C21" s="1424"/>
      <c r="D21" s="1424"/>
      <c r="E21" s="1424"/>
      <c r="F21" s="1424"/>
      <c r="G21" s="1424"/>
      <c r="H21" s="1424"/>
      <c r="I21" s="1424"/>
      <c r="J21" s="1424"/>
      <c r="K21" s="1424"/>
      <c r="L21" s="1424"/>
    </row>
    <row r="22" spans="1:28" ht="14.25" customHeight="1">
      <c r="A22" s="1423">
        <v>16</v>
      </c>
      <c r="B22" s="1387" t="s">
        <v>292</v>
      </c>
      <c r="C22" s="1424"/>
      <c r="D22" s="1424"/>
      <c r="E22" s="1424"/>
      <c r="F22" s="1424"/>
      <c r="G22" s="1424"/>
      <c r="H22" s="1424"/>
      <c r="I22" s="1424"/>
      <c r="J22" s="1424"/>
      <c r="K22" s="1424"/>
      <c r="L22" s="1425"/>
    </row>
    <row r="23" spans="1:28" ht="14.25" customHeight="1">
      <c r="A23" s="1423">
        <v>17</v>
      </c>
      <c r="B23" s="1387" t="s">
        <v>293</v>
      </c>
      <c r="C23" s="1425"/>
      <c r="D23" s="1425"/>
      <c r="E23" s="1425"/>
      <c r="F23" s="1424"/>
      <c r="G23" s="1424"/>
      <c r="H23" s="1424"/>
      <c r="I23" s="1424"/>
      <c r="J23" s="1424"/>
      <c r="K23" s="1424"/>
      <c r="L23" s="1425"/>
    </row>
    <row r="24" spans="1:28" ht="14.25" customHeight="1">
      <c r="A24" s="1423">
        <v>18</v>
      </c>
      <c r="B24" s="1387" t="s">
        <v>294</v>
      </c>
      <c r="C24" s="1425"/>
      <c r="D24" s="1425"/>
      <c r="E24" s="1425"/>
      <c r="F24" s="1424"/>
      <c r="G24" s="1424"/>
      <c r="H24" s="1424"/>
      <c r="I24" s="1424"/>
      <c r="J24" s="1424"/>
      <c r="K24" s="1424"/>
      <c r="L24" s="1425"/>
    </row>
    <row r="25" spans="1:28" ht="14.25" customHeight="1">
      <c r="A25" s="1423">
        <v>19</v>
      </c>
      <c r="B25" s="1387" t="s">
        <v>295</v>
      </c>
      <c r="C25" s="1425"/>
      <c r="D25" s="1425"/>
      <c r="E25" s="1425"/>
      <c r="F25" s="1424"/>
      <c r="G25" s="1424"/>
      <c r="H25" s="1424"/>
      <c r="I25" s="1424"/>
      <c r="J25" s="1424"/>
      <c r="K25" s="1424"/>
      <c r="L25" s="1425"/>
    </row>
    <row r="26" spans="1:28" ht="14.25" customHeight="1">
      <c r="A26" s="1423">
        <v>20</v>
      </c>
      <c r="B26" s="1387" t="s">
        <v>296</v>
      </c>
      <c r="C26" s="1425"/>
      <c r="D26" s="1425"/>
      <c r="E26" s="1425"/>
      <c r="F26" s="1424"/>
      <c r="G26" s="1424"/>
      <c r="H26" s="1424"/>
      <c r="I26" s="1424"/>
      <c r="J26" s="1424"/>
      <c r="K26" s="1424"/>
      <c r="L26" s="1425"/>
      <c r="AB26" s="1426"/>
    </row>
    <row r="27" spans="1:28" ht="14.25" customHeight="1">
      <c r="A27" s="1423">
        <v>21</v>
      </c>
      <c r="B27" s="1387" t="s">
        <v>205</v>
      </c>
      <c r="C27" s="1425"/>
      <c r="D27" s="1425"/>
      <c r="E27" s="1425"/>
      <c r="F27" s="1424"/>
      <c r="G27" s="1424"/>
      <c r="H27" s="1424"/>
      <c r="I27" s="1424"/>
      <c r="J27" s="1424"/>
      <c r="K27" s="1424"/>
      <c r="L27" s="1425"/>
    </row>
    <row r="28" spans="1:28" ht="14.25" customHeight="1">
      <c r="A28" s="1423">
        <v>22</v>
      </c>
      <c r="B28" s="1387" t="s">
        <v>186</v>
      </c>
      <c r="C28" s="1425"/>
      <c r="D28" s="1425"/>
      <c r="E28" s="1425"/>
      <c r="F28" s="1424"/>
      <c r="G28" s="1424"/>
      <c r="H28" s="1424"/>
      <c r="I28" s="1424"/>
      <c r="J28" s="1424"/>
      <c r="K28" s="1424"/>
      <c r="L28" s="1425"/>
    </row>
    <row r="29" spans="1:28" ht="14.25" customHeight="1">
      <c r="A29" s="1423">
        <v>23</v>
      </c>
      <c r="B29" s="1387" t="s">
        <v>187</v>
      </c>
      <c r="C29" s="1425"/>
      <c r="D29" s="1425"/>
      <c r="E29" s="1425"/>
      <c r="F29" s="1424"/>
      <c r="G29" s="1424"/>
      <c r="H29" s="1424"/>
      <c r="I29" s="1424"/>
      <c r="J29" s="1424"/>
      <c r="K29" s="1424"/>
      <c r="L29" s="1425"/>
    </row>
    <row r="30" spans="1:28" ht="14.25" customHeight="1">
      <c r="A30" s="1397">
        <v>24</v>
      </c>
      <c r="B30" s="1387" t="s">
        <v>603</v>
      </c>
      <c r="C30" s="1425"/>
      <c r="D30" s="1425"/>
      <c r="E30" s="1425"/>
      <c r="F30" s="1424"/>
      <c r="G30" s="1424"/>
      <c r="H30" s="1424"/>
      <c r="I30" s="1424"/>
      <c r="J30" s="1424"/>
      <c r="K30" s="1424"/>
      <c r="L30" s="1425"/>
    </row>
    <row r="31" spans="1:28" ht="14.25" customHeight="1">
      <c r="A31" s="1423">
        <v>25</v>
      </c>
      <c r="B31" s="1398" t="s">
        <v>206</v>
      </c>
      <c r="C31" s="1425"/>
      <c r="D31" s="1425"/>
      <c r="E31" s="1425"/>
      <c r="F31" s="1424"/>
      <c r="G31" s="1424"/>
      <c r="H31" s="1424"/>
      <c r="I31" s="1424"/>
      <c r="J31" s="1424"/>
      <c r="K31" s="1424"/>
      <c r="L31" s="1425"/>
    </row>
    <row r="32" spans="1:28" ht="14.25" customHeight="1">
      <c r="A32" s="1423">
        <v>26</v>
      </c>
      <c r="B32" s="1387" t="s">
        <v>362</v>
      </c>
      <c r="C32" s="1425"/>
      <c r="D32" s="1425"/>
      <c r="E32" s="1425"/>
      <c r="F32" s="1424"/>
      <c r="G32" s="1424"/>
      <c r="H32" s="1424"/>
      <c r="I32" s="1424"/>
      <c r="J32" s="1424"/>
      <c r="K32" s="1424"/>
      <c r="L32" s="1425"/>
    </row>
    <row r="33" spans="1:13" ht="14.25" customHeight="1">
      <c r="A33" s="1423">
        <v>27</v>
      </c>
      <c r="B33" s="1387" t="s">
        <v>363</v>
      </c>
      <c r="C33" s="1425"/>
      <c r="D33" s="1425"/>
      <c r="E33" s="1425"/>
      <c r="F33" s="1424"/>
      <c r="G33" s="1424"/>
      <c r="H33" s="1424"/>
      <c r="I33" s="1424"/>
      <c r="J33" s="1424"/>
      <c r="K33" s="1424"/>
      <c r="L33" s="1425"/>
      <c r="M33" s="1427"/>
    </row>
    <row r="34" spans="1:13" ht="14.25" customHeight="1">
      <c r="A34" s="1423">
        <v>28</v>
      </c>
      <c r="B34" s="1387" t="s">
        <v>364</v>
      </c>
      <c r="C34" s="1425"/>
      <c r="D34" s="1425"/>
      <c r="E34" s="1425"/>
      <c r="F34" s="1424"/>
      <c r="G34" s="1424"/>
      <c r="H34" s="1424"/>
      <c r="I34" s="1424"/>
      <c r="J34" s="1424"/>
      <c r="K34" s="1424"/>
      <c r="L34" s="1425"/>
      <c r="M34" s="1427"/>
    </row>
    <row r="35" spans="1:13" ht="14.25" customHeight="1">
      <c r="A35" s="1423">
        <v>29</v>
      </c>
      <c r="B35" s="1387" t="s">
        <v>367</v>
      </c>
      <c r="C35" s="1425"/>
      <c r="D35" s="1425"/>
      <c r="E35" s="1425"/>
      <c r="F35" s="1424"/>
      <c r="G35" s="1424"/>
      <c r="H35" s="1424"/>
      <c r="I35" s="1424"/>
      <c r="J35" s="1424"/>
      <c r="K35" s="1424"/>
      <c r="L35" s="1425"/>
      <c r="M35" s="1427"/>
    </row>
    <row r="36" spans="1:13" ht="14.25" customHeight="1">
      <c r="A36" s="1399">
        <v>30</v>
      </c>
      <c r="B36" s="1400" t="s">
        <v>607</v>
      </c>
      <c r="C36" s="1425"/>
      <c r="D36" s="1425"/>
      <c r="E36" s="1425"/>
      <c r="F36" s="1424"/>
      <c r="G36" s="1424"/>
      <c r="H36" s="1424"/>
      <c r="I36" s="1424"/>
      <c r="J36" s="1424"/>
      <c r="K36" s="1424"/>
      <c r="L36" s="1425"/>
      <c r="M36" s="1427"/>
    </row>
    <row r="37" spans="1:13" ht="14.25" customHeight="1">
      <c r="A37" s="1397">
        <v>31</v>
      </c>
      <c r="B37" s="1400" t="s">
        <v>589</v>
      </c>
      <c r="C37" s="1425"/>
      <c r="D37" s="1425"/>
      <c r="E37" s="1425"/>
      <c r="F37" s="1424"/>
      <c r="G37" s="1424"/>
      <c r="H37" s="1424"/>
      <c r="I37" s="1424"/>
      <c r="J37" s="1424"/>
      <c r="K37" s="1424"/>
      <c r="L37" s="1425"/>
      <c r="M37" s="1427"/>
    </row>
    <row r="38" spans="1:13" ht="14.25" customHeight="1">
      <c r="A38" s="1423">
        <v>32</v>
      </c>
      <c r="B38" s="1400" t="s">
        <v>4130</v>
      </c>
      <c r="C38" s="1425"/>
      <c r="D38" s="1425"/>
      <c r="E38" s="1425"/>
      <c r="F38" s="1424"/>
      <c r="G38" s="1424"/>
      <c r="H38" s="1424"/>
      <c r="I38" s="1424"/>
      <c r="J38" s="1424"/>
      <c r="K38" s="1424"/>
      <c r="L38" s="1425"/>
      <c r="M38" s="1427"/>
    </row>
    <row r="39" spans="1:13" s="1431" customFormat="1" ht="14.25" customHeight="1">
      <c r="A39" s="1423">
        <v>33</v>
      </c>
      <c r="B39" s="1410" t="s">
        <v>368</v>
      </c>
      <c r="C39" s="1428"/>
      <c r="D39" s="1428"/>
      <c r="E39" s="1428"/>
      <c r="F39" s="1428"/>
      <c r="G39" s="1428"/>
      <c r="H39" s="1428"/>
      <c r="I39" s="1428"/>
      <c r="J39" s="1428"/>
      <c r="K39" s="1428"/>
      <c r="L39" s="1429"/>
      <c r="M39" s="1430"/>
    </row>
    <row r="40" spans="1:13" s="1431" customFormat="1" ht="14.25" customHeight="1">
      <c r="A40" s="1423">
        <v>34</v>
      </c>
      <c r="B40" s="1410" t="s">
        <v>369</v>
      </c>
      <c r="C40" s="1425"/>
      <c r="D40" s="1425"/>
      <c r="E40" s="1425"/>
      <c r="F40" s="1424"/>
      <c r="G40" s="1424"/>
      <c r="H40" s="1424"/>
      <c r="I40" s="1424"/>
      <c r="J40" s="1424"/>
      <c r="K40" s="1424"/>
      <c r="L40" s="1429"/>
      <c r="M40" s="1430"/>
    </row>
    <row r="41" spans="1:13" s="1431" customFormat="1" ht="14.25" customHeight="1">
      <c r="A41" s="1423">
        <v>35</v>
      </c>
      <c r="B41" s="1410" t="s">
        <v>370</v>
      </c>
      <c r="C41" s="1425"/>
      <c r="D41" s="1425"/>
      <c r="E41" s="1425"/>
      <c r="F41" s="1432"/>
      <c r="G41" s="1432"/>
      <c r="H41" s="1432"/>
      <c r="I41" s="1432"/>
      <c r="J41" s="1432"/>
      <c r="K41" s="1432"/>
      <c r="L41" s="1429"/>
      <c r="M41" s="1430"/>
    </row>
    <row r="42" spans="1:13" s="1431" customFormat="1" ht="14.25" customHeight="1">
      <c r="A42" s="1423">
        <v>36</v>
      </c>
      <c r="B42" s="1410" t="s">
        <v>371</v>
      </c>
      <c r="C42" s="1425"/>
      <c r="D42" s="1425"/>
      <c r="E42" s="1425"/>
      <c r="F42" s="1432"/>
      <c r="G42" s="1432"/>
      <c r="H42" s="1432"/>
      <c r="I42" s="1432"/>
      <c r="J42" s="1432"/>
      <c r="K42" s="1432"/>
      <c r="L42" s="1429"/>
      <c r="M42" s="1430"/>
    </row>
    <row r="43" spans="1:13" s="1431" customFormat="1" ht="14.25" customHeight="1">
      <c r="A43" s="1399">
        <v>37</v>
      </c>
      <c r="B43" s="1410" t="s">
        <v>372</v>
      </c>
      <c r="C43" s="1425"/>
      <c r="D43" s="1425"/>
      <c r="E43" s="1425"/>
      <c r="F43" s="1432"/>
      <c r="G43" s="1432"/>
      <c r="H43" s="1432"/>
      <c r="I43" s="1432"/>
      <c r="J43" s="1432"/>
      <c r="K43" s="1432"/>
      <c r="L43" s="1429"/>
      <c r="M43" s="1430"/>
    </row>
    <row r="44" spans="1:13" s="1431" customFormat="1" ht="14.25" customHeight="1">
      <c r="A44" s="1397">
        <v>38</v>
      </c>
      <c r="B44" s="1410" t="s">
        <v>373</v>
      </c>
      <c r="C44" s="1425"/>
      <c r="D44" s="1425"/>
      <c r="E44" s="1425"/>
      <c r="F44" s="1424"/>
      <c r="G44" s="1424"/>
      <c r="H44" s="1424"/>
      <c r="I44" s="1424"/>
      <c r="J44" s="1424"/>
      <c r="K44" s="1424"/>
      <c r="L44" s="1429"/>
      <c r="M44" s="1430"/>
    </row>
    <row r="45" spans="1:13" s="1431" customFormat="1" ht="14.25" customHeight="1">
      <c r="A45" s="1423">
        <v>39</v>
      </c>
      <c r="B45" s="1410" t="s">
        <v>374</v>
      </c>
      <c r="C45" s="1425"/>
      <c r="D45" s="1425"/>
      <c r="E45" s="1425"/>
      <c r="F45" s="1424"/>
      <c r="G45" s="1424"/>
      <c r="H45" s="1424"/>
      <c r="I45" s="1424"/>
      <c r="J45" s="1424"/>
      <c r="K45" s="1424"/>
      <c r="L45" s="1429"/>
      <c r="M45" s="1430"/>
    </row>
    <row r="46" spans="1:13" s="1431" customFormat="1" ht="14.25" customHeight="1">
      <c r="A46" s="1423">
        <v>40</v>
      </c>
      <c r="B46" s="1410" t="s">
        <v>375</v>
      </c>
      <c r="C46" s="1425"/>
      <c r="D46" s="1425"/>
      <c r="E46" s="1425"/>
      <c r="F46" s="1424"/>
      <c r="G46" s="1424"/>
      <c r="H46" s="1424"/>
      <c r="I46" s="1424"/>
      <c r="J46" s="1424"/>
      <c r="K46" s="1424"/>
      <c r="L46" s="1429"/>
      <c r="M46" s="1430"/>
    </row>
    <row r="47" spans="1:13" s="1431" customFormat="1" ht="14.25" customHeight="1">
      <c r="A47" s="1423">
        <v>41</v>
      </c>
      <c r="B47" s="1410" t="s">
        <v>376</v>
      </c>
      <c r="C47" s="1425"/>
      <c r="D47" s="1425"/>
      <c r="E47" s="1425"/>
      <c r="F47" s="1424"/>
      <c r="G47" s="1424"/>
      <c r="H47" s="1424"/>
      <c r="I47" s="1424"/>
      <c r="J47" s="1424"/>
      <c r="K47" s="1424"/>
      <c r="L47" s="1429"/>
      <c r="M47" s="1430"/>
    </row>
    <row r="48" spans="1:13" s="1431" customFormat="1" ht="14.25" customHeight="1">
      <c r="A48" s="1423">
        <v>42</v>
      </c>
      <c r="B48" s="1410" t="s">
        <v>377</v>
      </c>
      <c r="C48" s="1425"/>
      <c r="D48" s="1425"/>
      <c r="E48" s="1425"/>
      <c r="F48" s="1424"/>
      <c r="G48" s="1424"/>
      <c r="H48" s="1424"/>
      <c r="I48" s="1424"/>
      <c r="J48" s="1424"/>
      <c r="K48" s="1424"/>
      <c r="L48" s="1429"/>
      <c r="M48" s="1430"/>
    </row>
    <row r="49" spans="1:13" s="1431" customFormat="1" ht="14.25" customHeight="1">
      <c r="A49" s="1423">
        <v>43</v>
      </c>
      <c r="B49" s="1433" t="s">
        <v>266</v>
      </c>
      <c r="C49" s="1429"/>
      <c r="D49" s="1429"/>
      <c r="E49" s="1429"/>
      <c r="F49" s="1429"/>
      <c r="G49" s="1429"/>
      <c r="H49" s="1429"/>
      <c r="I49" s="1429"/>
      <c r="J49" s="1429"/>
      <c r="K49" s="1429"/>
      <c r="L49" s="1429"/>
      <c r="M49" s="1430"/>
    </row>
    <row r="50" spans="1:13" ht="12.6" customHeight="1">
      <c r="A50" s="1434" t="s">
        <v>197</v>
      </c>
    </row>
    <row r="51" spans="1:13">
      <c r="A51" s="1435"/>
    </row>
  </sheetData>
  <mergeCells count="6">
    <mergeCell ref="I3:K3"/>
    <mergeCell ref="L3:L5"/>
    <mergeCell ref="A3:A6"/>
    <mergeCell ref="B3:B6"/>
    <mergeCell ref="C3:E3"/>
    <mergeCell ref="F3:H3"/>
  </mergeCells>
  <phoneticPr fontId="8" type="noConversion"/>
  <pageMargins left="0.51181102362204722" right="0.35433070866141736" top="0.39370078740157483" bottom="0.27559055118110237" header="0.15748031496062992" footer="0.23622047244094491"/>
  <pageSetup paperSize="9" scale="76" orientation="landscape" r:id="rId1"/>
  <headerFooter alignWithMargins="0">
    <oddFooter>&amp;C&amp;P/&amp;N&amp;R&amp;A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8">
    <pageSetUpPr fitToPage="1"/>
  </sheetPr>
  <dimension ref="A1:AB51"/>
  <sheetViews>
    <sheetView showGridLines="0" workbookViewId="0"/>
  </sheetViews>
  <sheetFormatPr defaultColWidth="9.625" defaultRowHeight="14.25"/>
  <cols>
    <col min="1" max="1" width="4.375" style="1417" customWidth="1"/>
    <col min="2" max="2" width="28.625" style="1417" customWidth="1"/>
    <col min="3" max="12" width="10.5" style="1417" customWidth="1"/>
    <col min="13" max="16384" width="9.625" style="1417"/>
  </cols>
  <sheetData>
    <row r="1" spans="1:12" ht="16.5">
      <c r="A1" s="1345" t="str">
        <f>+封面!A3&amp;" "&amp;封面!A2</f>
        <v xml:space="preserve">        保險股份有限公司(○○分公司) 年度(月、季、半年)報表</v>
      </c>
      <c r="B1" s="1436"/>
      <c r="C1" s="1436"/>
      <c r="D1" s="1436"/>
      <c r="E1" s="1436"/>
      <c r="F1" s="1436"/>
      <c r="G1" s="1436"/>
      <c r="H1" s="1436"/>
      <c r="I1" s="1436"/>
      <c r="J1" s="1436"/>
      <c r="K1" s="1436"/>
    </row>
    <row r="2" spans="1:12">
      <c r="A2" s="1437" t="s">
        <v>639</v>
      </c>
      <c r="B2" s="1438"/>
      <c r="C2" s="1438"/>
      <c r="F2" s="1438"/>
      <c r="I2" s="1438"/>
      <c r="J2" s="1382"/>
      <c r="L2" s="1382" t="s">
        <v>117</v>
      </c>
    </row>
    <row r="3" spans="1:12">
      <c r="A3" s="3459" t="s">
        <v>244</v>
      </c>
      <c r="B3" s="3457" t="s">
        <v>458</v>
      </c>
      <c r="C3" s="3450" t="s">
        <v>326</v>
      </c>
      <c r="D3" s="3451"/>
      <c r="E3" s="3458"/>
      <c r="F3" s="3450" t="s">
        <v>327</v>
      </c>
      <c r="G3" s="3451"/>
      <c r="H3" s="3458"/>
      <c r="I3" s="3450" t="s">
        <v>195</v>
      </c>
      <c r="J3" s="3451"/>
      <c r="K3" s="3458"/>
      <c r="L3" s="1439"/>
    </row>
    <row r="4" spans="1:12">
      <c r="A4" s="3459"/>
      <c r="B4" s="3457"/>
      <c r="C4" s="1421" t="s">
        <v>306</v>
      </c>
      <c r="D4" s="1421" t="s">
        <v>448</v>
      </c>
      <c r="E4" s="1421" t="s">
        <v>448</v>
      </c>
      <c r="F4" s="1421" t="s">
        <v>306</v>
      </c>
      <c r="G4" s="1421" t="s">
        <v>448</v>
      </c>
      <c r="H4" s="1421" t="s">
        <v>448</v>
      </c>
      <c r="I4" s="1421" t="s">
        <v>306</v>
      </c>
      <c r="J4" s="1421" t="s">
        <v>448</v>
      </c>
      <c r="K4" s="1421" t="s">
        <v>448</v>
      </c>
      <c r="L4" s="1440" t="s">
        <v>198</v>
      </c>
    </row>
    <row r="5" spans="1:12">
      <c r="A5" s="3459"/>
      <c r="B5" s="3457"/>
      <c r="C5" s="1421" t="s">
        <v>307</v>
      </c>
      <c r="D5" s="1421" t="s">
        <v>267</v>
      </c>
      <c r="E5" s="1441" t="s">
        <v>308</v>
      </c>
      <c r="F5" s="1421" t="s">
        <v>307</v>
      </c>
      <c r="G5" s="1421" t="s">
        <v>267</v>
      </c>
      <c r="H5" s="1441" t="s">
        <v>308</v>
      </c>
      <c r="I5" s="1421" t="s">
        <v>307</v>
      </c>
      <c r="J5" s="1421" t="s">
        <v>267</v>
      </c>
      <c r="K5" s="1441" t="s">
        <v>308</v>
      </c>
      <c r="L5" s="1440"/>
    </row>
    <row r="6" spans="1:12">
      <c r="A6" s="3459"/>
      <c r="B6" s="3457"/>
      <c r="C6" s="1422" t="s">
        <v>424</v>
      </c>
      <c r="D6" s="1422" t="s">
        <v>425</v>
      </c>
      <c r="E6" s="1422" t="s">
        <v>171</v>
      </c>
      <c r="F6" s="1422" t="s">
        <v>172</v>
      </c>
      <c r="G6" s="1422" t="s">
        <v>173</v>
      </c>
      <c r="H6" s="1422" t="s">
        <v>174</v>
      </c>
      <c r="I6" s="1422" t="s">
        <v>175</v>
      </c>
      <c r="J6" s="1422" t="s">
        <v>176</v>
      </c>
      <c r="K6" s="1422" t="s">
        <v>177</v>
      </c>
      <c r="L6" s="1422" t="s">
        <v>178</v>
      </c>
    </row>
    <row r="7" spans="1:12">
      <c r="A7" s="1386">
        <v>1</v>
      </c>
      <c r="B7" s="1387" t="s">
        <v>199</v>
      </c>
      <c r="C7" s="1425"/>
      <c r="D7" s="1425"/>
      <c r="E7" s="1425"/>
      <c r="F7" s="1442"/>
      <c r="G7" s="1442"/>
      <c r="H7" s="1442"/>
      <c r="I7" s="1425"/>
      <c r="J7" s="1425"/>
      <c r="K7" s="1425"/>
      <c r="L7" s="1425"/>
    </row>
    <row r="8" spans="1:12">
      <c r="A8" s="1386">
        <v>2</v>
      </c>
      <c r="B8" s="1387" t="s">
        <v>200</v>
      </c>
      <c r="C8" s="1425"/>
      <c r="D8" s="1425"/>
      <c r="E8" s="1425"/>
      <c r="F8" s="1442"/>
      <c r="G8" s="1442"/>
      <c r="H8" s="1442"/>
      <c r="I8" s="1425"/>
      <c r="J8" s="1425"/>
      <c r="K8" s="1425"/>
      <c r="L8" s="1425"/>
    </row>
    <row r="9" spans="1:12">
      <c r="A9" s="1386">
        <v>3</v>
      </c>
      <c r="B9" s="1387" t="s">
        <v>201</v>
      </c>
      <c r="C9" s="1425"/>
      <c r="D9" s="1425"/>
      <c r="E9" s="1425"/>
      <c r="F9" s="1442"/>
      <c r="G9" s="1442"/>
      <c r="H9" s="1442"/>
      <c r="I9" s="1425"/>
      <c r="J9" s="1425"/>
      <c r="K9" s="1425"/>
      <c r="L9" s="1425"/>
    </row>
    <row r="10" spans="1:12">
      <c r="A10" s="1386">
        <v>4</v>
      </c>
      <c r="B10" s="1387" t="s">
        <v>188</v>
      </c>
      <c r="C10" s="1425"/>
      <c r="D10" s="1425"/>
      <c r="E10" s="1425"/>
      <c r="F10" s="1442"/>
      <c r="G10" s="1442"/>
      <c r="H10" s="1442"/>
      <c r="I10" s="1425"/>
      <c r="J10" s="1425"/>
      <c r="K10" s="1425"/>
      <c r="L10" s="1425"/>
    </row>
    <row r="11" spans="1:12">
      <c r="A11" s="1386">
        <v>5</v>
      </c>
      <c r="B11" s="1387" t="s">
        <v>189</v>
      </c>
      <c r="C11" s="1425"/>
      <c r="D11" s="1425"/>
      <c r="E11" s="1425"/>
      <c r="F11" s="1442"/>
      <c r="G11" s="1442"/>
      <c r="H11" s="1442"/>
      <c r="I11" s="1425"/>
      <c r="J11" s="1425"/>
      <c r="K11" s="1425"/>
      <c r="L11" s="1425"/>
    </row>
    <row r="12" spans="1:12">
      <c r="A12" s="1386">
        <v>6</v>
      </c>
      <c r="B12" s="1387" t="s">
        <v>190</v>
      </c>
      <c r="C12" s="1425"/>
      <c r="D12" s="1425"/>
      <c r="E12" s="1425"/>
      <c r="F12" s="1442"/>
      <c r="G12" s="1442"/>
      <c r="H12" s="1442"/>
      <c r="I12" s="1425"/>
      <c r="J12" s="1425"/>
      <c r="K12" s="1425"/>
      <c r="L12" s="1425"/>
    </row>
    <row r="13" spans="1:12">
      <c r="A13" s="1386">
        <v>7</v>
      </c>
      <c r="B13" s="1387" t="s">
        <v>182</v>
      </c>
      <c r="C13" s="1425"/>
      <c r="D13" s="1425"/>
      <c r="E13" s="1425"/>
      <c r="F13" s="1442"/>
      <c r="G13" s="1442"/>
      <c r="H13" s="1442"/>
      <c r="I13" s="1425"/>
      <c r="J13" s="1425"/>
      <c r="K13" s="1425"/>
      <c r="L13" s="1425"/>
    </row>
    <row r="14" spans="1:12">
      <c r="A14" s="1386">
        <v>8</v>
      </c>
      <c r="B14" s="1387" t="s">
        <v>183</v>
      </c>
      <c r="C14" s="1425"/>
      <c r="D14" s="1425"/>
      <c r="E14" s="1425"/>
      <c r="F14" s="1442"/>
      <c r="G14" s="1442"/>
      <c r="H14" s="1442"/>
      <c r="I14" s="1425"/>
      <c r="J14" s="1425"/>
      <c r="K14" s="1425"/>
      <c r="L14" s="1425"/>
    </row>
    <row r="15" spans="1:12">
      <c r="A15" s="1386">
        <v>9</v>
      </c>
      <c r="B15" s="1387" t="s">
        <v>184</v>
      </c>
      <c r="C15" s="1425"/>
      <c r="D15" s="1425"/>
      <c r="E15" s="1425"/>
      <c r="F15" s="1442"/>
      <c r="G15" s="1442"/>
      <c r="H15" s="1442"/>
      <c r="I15" s="1425"/>
      <c r="J15" s="1425"/>
      <c r="K15" s="1425"/>
      <c r="L15" s="1425"/>
    </row>
    <row r="16" spans="1:12">
      <c r="A16" s="1386">
        <v>10</v>
      </c>
      <c r="B16" s="1387" t="s">
        <v>185</v>
      </c>
      <c r="C16" s="1425"/>
      <c r="D16" s="1425"/>
      <c r="E16" s="1425"/>
      <c r="F16" s="1442"/>
      <c r="G16" s="1442"/>
      <c r="H16" s="1442"/>
      <c r="I16" s="1425"/>
      <c r="J16" s="1425"/>
      <c r="K16" s="1425"/>
      <c r="L16" s="1425"/>
    </row>
    <row r="17" spans="1:28">
      <c r="A17" s="1386">
        <v>11</v>
      </c>
      <c r="B17" s="1387" t="s">
        <v>384</v>
      </c>
      <c r="C17" s="1425"/>
      <c r="D17" s="1425"/>
      <c r="E17" s="1425"/>
      <c r="F17" s="1442"/>
      <c r="G17" s="1442"/>
      <c r="H17" s="1442"/>
      <c r="I17" s="1425"/>
      <c r="J17" s="1425"/>
      <c r="K17" s="1425"/>
      <c r="L17" s="1425"/>
    </row>
    <row r="18" spans="1:28">
      <c r="A18" s="1386">
        <v>12</v>
      </c>
      <c r="B18" s="1387" t="s">
        <v>385</v>
      </c>
      <c r="C18" s="1425"/>
      <c r="D18" s="1425"/>
      <c r="E18" s="1425"/>
      <c r="F18" s="1442"/>
      <c r="G18" s="1442"/>
      <c r="H18" s="1442"/>
      <c r="I18" s="1425"/>
      <c r="J18" s="1425"/>
      <c r="K18" s="1425"/>
      <c r="L18" s="1425"/>
    </row>
    <row r="19" spans="1:28">
      <c r="A19" s="1386">
        <v>13</v>
      </c>
      <c r="B19" s="1387" t="s">
        <v>386</v>
      </c>
      <c r="C19" s="1425"/>
      <c r="D19" s="1425"/>
      <c r="E19" s="1425"/>
      <c r="F19" s="1442"/>
      <c r="G19" s="1442"/>
      <c r="H19" s="1442"/>
      <c r="I19" s="1425"/>
      <c r="J19" s="1425"/>
      <c r="K19" s="1425"/>
      <c r="L19" s="1425"/>
    </row>
    <row r="20" spans="1:28">
      <c r="A20" s="1386">
        <v>14</v>
      </c>
      <c r="B20" s="1387" t="s">
        <v>290</v>
      </c>
      <c r="C20" s="1425"/>
      <c r="D20" s="1425"/>
      <c r="E20" s="1425"/>
      <c r="F20" s="1442"/>
      <c r="G20" s="1442"/>
      <c r="H20" s="1442"/>
      <c r="I20" s="1425"/>
      <c r="J20" s="1425"/>
      <c r="K20" s="1425"/>
      <c r="L20" s="1425"/>
    </row>
    <row r="21" spans="1:28">
      <c r="A21" s="1386">
        <v>15</v>
      </c>
      <c r="B21" s="1387" t="s">
        <v>291</v>
      </c>
      <c r="C21" s="1425"/>
      <c r="D21" s="1425"/>
      <c r="E21" s="1425"/>
      <c r="F21" s="1442"/>
      <c r="G21" s="1442"/>
      <c r="H21" s="1442"/>
      <c r="I21" s="1425"/>
      <c r="J21" s="1425"/>
      <c r="K21" s="1425"/>
      <c r="L21" s="1425"/>
    </row>
    <row r="22" spans="1:28">
      <c r="A22" s="1386">
        <v>16</v>
      </c>
      <c r="B22" s="1387" t="s">
        <v>292</v>
      </c>
      <c r="C22" s="1425"/>
      <c r="D22" s="1425"/>
      <c r="E22" s="1425"/>
      <c r="F22" s="1442"/>
      <c r="G22" s="1442"/>
      <c r="H22" s="1442"/>
      <c r="I22" s="1425"/>
      <c r="J22" s="1425"/>
      <c r="K22" s="1425"/>
      <c r="L22" s="1425"/>
    </row>
    <row r="23" spans="1:28" ht="14.25" customHeight="1">
      <c r="A23" s="1386">
        <v>17</v>
      </c>
      <c r="B23" s="1387" t="s">
        <v>293</v>
      </c>
      <c r="C23" s="1425"/>
      <c r="D23" s="1425"/>
      <c r="E23" s="1425"/>
      <c r="F23" s="1442"/>
      <c r="G23" s="1442"/>
      <c r="H23" s="1442"/>
      <c r="I23" s="1425"/>
      <c r="J23" s="1425"/>
      <c r="K23" s="1425"/>
      <c r="L23" s="1425"/>
    </row>
    <row r="24" spans="1:28">
      <c r="A24" s="1386">
        <v>18</v>
      </c>
      <c r="B24" s="1387" t="s">
        <v>294</v>
      </c>
      <c r="C24" s="1425"/>
      <c r="D24" s="1425"/>
      <c r="E24" s="1425"/>
      <c r="F24" s="1442"/>
      <c r="G24" s="1442"/>
      <c r="H24" s="1442"/>
      <c r="I24" s="1425"/>
      <c r="J24" s="1425"/>
      <c r="K24" s="1425"/>
      <c r="L24" s="1425"/>
    </row>
    <row r="25" spans="1:28">
      <c r="A25" s="1386">
        <v>19</v>
      </c>
      <c r="B25" s="1387" t="s">
        <v>295</v>
      </c>
      <c r="C25" s="1425"/>
      <c r="D25" s="1425"/>
      <c r="E25" s="1425"/>
      <c r="F25" s="1442"/>
      <c r="G25" s="1442"/>
      <c r="H25" s="1442"/>
      <c r="I25" s="1425"/>
      <c r="J25" s="1425"/>
      <c r="K25" s="1425"/>
      <c r="L25" s="1425"/>
    </row>
    <row r="26" spans="1:28" ht="16.5">
      <c r="A26" s="1386">
        <v>20</v>
      </c>
      <c r="B26" s="1387" t="s">
        <v>296</v>
      </c>
      <c r="C26" s="1425"/>
      <c r="D26" s="1425"/>
      <c r="E26" s="1425"/>
      <c r="F26" s="1425"/>
      <c r="G26" s="1425"/>
      <c r="H26" s="1425"/>
      <c r="I26" s="1425"/>
      <c r="J26" s="1425"/>
      <c r="K26" s="1425"/>
      <c r="L26" s="1425"/>
      <c r="AB26" s="1426"/>
    </row>
    <row r="27" spans="1:28">
      <c r="A27" s="1386">
        <v>21</v>
      </c>
      <c r="B27" s="1387" t="s">
        <v>205</v>
      </c>
      <c r="C27" s="1425"/>
      <c r="D27" s="1425"/>
      <c r="E27" s="1425"/>
      <c r="F27" s="1442"/>
      <c r="G27" s="1442"/>
      <c r="H27" s="1442"/>
      <c r="I27" s="1425"/>
      <c r="J27" s="1425"/>
      <c r="K27" s="1425"/>
      <c r="L27" s="1425"/>
    </row>
    <row r="28" spans="1:28">
      <c r="A28" s="1386">
        <v>22</v>
      </c>
      <c r="B28" s="1387" t="s">
        <v>186</v>
      </c>
      <c r="C28" s="1425"/>
      <c r="D28" s="1425"/>
      <c r="E28" s="1425"/>
      <c r="F28" s="1442"/>
      <c r="G28" s="1442"/>
      <c r="H28" s="1442"/>
      <c r="I28" s="1425"/>
      <c r="J28" s="1425"/>
      <c r="K28" s="1425"/>
      <c r="L28" s="1425"/>
    </row>
    <row r="29" spans="1:28">
      <c r="A29" s="1386">
        <v>23</v>
      </c>
      <c r="B29" s="1387" t="s">
        <v>187</v>
      </c>
      <c r="C29" s="1425"/>
      <c r="D29" s="1425"/>
      <c r="E29" s="1425"/>
      <c r="F29" s="1442"/>
      <c r="G29" s="1442"/>
      <c r="H29" s="1442"/>
      <c r="I29" s="1425"/>
      <c r="J29" s="1425"/>
      <c r="K29" s="1425"/>
      <c r="L29" s="1425"/>
    </row>
    <row r="30" spans="1:28">
      <c r="A30" s="1397">
        <v>24</v>
      </c>
      <c r="B30" s="1387" t="s">
        <v>603</v>
      </c>
      <c r="C30" s="1425"/>
      <c r="D30" s="1425"/>
      <c r="E30" s="1425"/>
      <c r="F30" s="1442"/>
      <c r="G30" s="1442"/>
      <c r="H30" s="1442"/>
      <c r="I30" s="1425"/>
      <c r="J30" s="1425"/>
      <c r="K30" s="1425"/>
      <c r="L30" s="1425"/>
    </row>
    <row r="31" spans="1:28">
      <c r="A31" s="1386">
        <v>25</v>
      </c>
      <c r="B31" s="1387" t="s">
        <v>206</v>
      </c>
      <c r="C31" s="1425"/>
      <c r="D31" s="1425"/>
      <c r="E31" s="1425"/>
      <c r="F31" s="1442"/>
      <c r="G31" s="1442"/>
      <c r="H31" s="1442"/>
      <c r="I31" s="1425"/>
      <c r="J31" s="1425"/>
      <c r="K31" s="1425"/>
      <c r="L31" s="1425"/>
    </row>
    <row r="32" spans="1:28">
      <c r="A32" s="1386">
        <v>26</v>
      </c>
      <c r="B32" s="1387" t="s">
        <v>362</v>
      </c>
      <c r="C32" s="1425"/>
      <c r="D32" s="1425"/>
      <c r="E32" s="1425"/>
      <c r="F32" s="1442"/>
      <c r="G32" s="1442"/>
      <c r="H32" s="1442"/>
      <c r="I32" s="1425"/>
      <c r="J32" s="1425"/>
      <c r="K32" s="1425"/>
      <c r="L32" s="1425"/>
    </row>
    <row r="33" spans="1:12">
      <c r="A33" s="1386">
        <v>27</v>
      </c>
      <c r="B33" s="1387" t="s">
        <v>363</v>
      </c>
      <c r="C33" s="1425"/>
      <c r="D33" s="1425"/>
      <c r="E33" s="1425"/>
      <c r="F33" s="1442"/>
      <c r="G33" s="1442"/>
      <c r="H33" s="1442"/>
      <c r="I33" s="1425"/>
      <c r="J33" s="1425"/>
      <c r="K33" s="1425"/>
      <c r="L33" s="1425"/>
    </row>
    <row r="34" spans="1:12">
      <c r="A34" s="1386">
        <v>28</v>
      </c>
      <c r="B34" s="1387" t="s">
        <v>364</v>
      </c>
      <c r="C34" s="1425"/>
      <c r="D34" s="1425"/>
      <c r="E34" s="1425"/>
      <c r="F34" s="1442"/>
      <c r="G34" s="1442"/>
      <c r="H34" s="1442"/>
      <c r="I34" s="1425"/>
      <c r="J34" s="1425"/>
      <c r="K34" s="1425"/>
      <c r="L34" s="1425"/>
    </row>
    <row r="35" spans="1:12">
      <c r="A35" s="1386">
        <v>29</v>
      </c>
      <c r="B35" s="1387" t="s">
        <v>268</v>
      </c>
      <c r="C35" s="1425"/>
      <c r="D35" s="1425"/>
      <c r="E35" s="1425"/>
      <c r="F35" s="1442"/>
      <c r="G35" s="1442"/>
      <c r="H35" s="1442"/>
      <c r="I35" s="1425"/>
      <c r="J35" s="1425"/>
      <c r="K35" s="1425"/>
      <c r="L35" s="1425"/>
    </row>
    <row r="36" spans="1:12">
      <c r="A36" s="1386">
        <v>30</v>
      </c>
      <c r="B36" s="1400" t="s">
        <v>606</v>
      </c>
      <c r="C36" s="1425"/>
      <c r="D36" s="1425"/>
      <c r="E36" s="1425"/>
      <c r="F36" s="1442"/>
      <c r="G36" s="1442"/>
      <c r="H36" s="1442"/>
      <c r="I36" s="1425"/>
      <c r="J36" s="1425"/>
      <c r="K36" s="1425"/>
      <c r="L36" s="1425"/>
    </row>
    <row r="37" spans="1:12">
      <c r="A37" s="1386">
        <v>31</v>
      </c>
      <c r="B37" s="1400" t="s">
        <v>589</v>
      </c>
      <c r="C37" s="1425"/>
      <c r="D37" s="1425"/>
      <c r="E37" s="1425"/>
      <c r="F37" s="1425"/>
      <c r="G37" s="1425"/>
      <c r="H37" s="1425"/>
      <c r="I37" s="1425"/>
      <c r="J37" s="1425"/>
      <c r="K37" s="1425"/>
      <c r="L37" s="1425"/>
    </row>
    <row r="38" spans="1:12">
      <c r="A38" s="1423">
        <v>32</v>
      </c>
      <c r="B38" s="1400" t="s">
        <v>4130</v>
      </c>
      <c r="C38" s="1425"/>
      <c r="D38" s="1425"/>
      <c r="E38" s="1425"/>
      <c r="F38" s="1442"/>
      <c r="G38" s="1442"/>
      <c r="H38" s="1442"/>
      <c r="I38" s="1425"/>
      <c r="J38" s="1425"/>
      <c r="K38" s="1425"/>
      <c r="L38" s="1425"/>
    </row>
    <row r="39" spans="1:12">
      <c r="A39" s="1386">
        <v>33</v>
      </c>
      <c r="B39" s="1410" t="s">
        <v>368</v>
      </c>
      <c r="C39" s="1442"/>
      <c r="D39" s="1442"/>
      <c r="E39" s="1442"/>
      <c r="F39" s="1425"/>
      <c r="G39" s="1425"/>
      <c r="H39" s="1425"/>
      <c r="I39" s="1425"/>
      <c r="J39" s="1425"/>
      <c r="K39" s="1425"/>
      <c r="L39" s="1429"/>
    </row>
    <row r="40" spans="1:12">
      <c r="A40" s="1386">
        <v>34</v>
      </c>
      <c r="B40" s="1410" t="s">
        <v>369</v>
      </c>
      <c r="C40" s="1442"/>
      <c r="D40" s="1442"/>
      <c r="E40" s="1442"/>
      <c r="F40" s="1428"/>
      <c r="G40" s="1428"/>
      <c r="H40" s="1428"/>
      <c r="I40" s="1425"/>
      <c r="J40" s="1425"/>
      <c r="K40" s="1425"/>
      <c r="L40" s="1429"/>
    </row>
    <row r="41" spans="1:12">
      <c r="A41" s="1386">
        <v>35</v>
      </c>
      <c r="B41" s="1410" t="s">
        <v>370</v>
      </c>
      <c r="C41" s="1442"/>
      <c r="D41" s="1442"/>
      <c r="E41" s="1442"/>
      <c r="F41" s="1428"/>
      <c r="G41" s="1428"/>
      <c r="H41" s="1428"/>
      <c r="I41" s="1425"/>
      <c r="J41" s="1425"/>
      <c r="K41" s="1425"/>
      <c r="L41" s="1429"/>
    </row>
    <row r="42" spans="1:12">
      <c r="A42" s="1386">
        <v>36</v>
      </c>
      <c r="B42" s="1410" t="s">
        <v>371</v>
      </c>
      <c r="C42" s="1442"/>
      <c r="D42" s="1442"/>
      <c r="E42" s="1442"/>
      <c r="F42" s="1428"/>
      <c r="G42" s="1428"/>
      <c r="H42" s="1428"/>
      <c r="I42" s="1425"/>
      <c r="J42" s="1425"/>
      <c r="K42" s="1425"/>
      <c r="L42" s="1429"/>
    </row>
    <row r="43" spans="1:12">
      <c r="A43" s="1386">
        <v>37</v>
      </c>
      <c r="B43" s="1410" t="s">
        <v>372</v>
      </c>
      <c r="C43" s="1442"/>
      <c r="D43" s="1442"/>
      <c r="E43" s="1442"/>
      <c r="F43" s="1428"/>
      <c r="G43" s="1428"/>
      <c r="H43" s="1428"/>
      <c r="I43" s="1425"/>
      <c r="J43" s="1425"/>
      <c r="K43" s="1425"/>
      <c r="L43" s="1429"/>
    </row>
    <row r="44" spans="1:12">
      <c r="A44" s="1386">
        <v>38</v>
      </c>
      <c r="B44" s="1410" t="s">
        <v>373</v>
      </c>
      <c r="C44" s="1442"/>
      <c r="D44" s="1442"/>
      <c r="E44" s="1442"/>
      <c r="F44" s="1428"/>
      <c r="G44" s="1428"/>
      <c r="H44" s="1428"/>
      <c r="I44" s="1425"/>
      <c r="J44" s="1425"/>
      <c r="K44" s="1425"/>
      <c r="L44" s="1429"/>
    </row>
    <row r="45" spans="1:12">
      <c r="A45" s="1386">
        <v>39</v>
      </c>
      <c r="B45" s="1410" t="s">
        <v>374</v>
      </c>
      <c r="C45" s="1442"/>
      <c r="D45" s="1442"/>
      <c r="E45" s="1442"/>
      <c r="F45" s="1428"/>
      <c r="G45" s="1428"/>
      <c r="H45" s="1428"/>
      <c r="I45" s="1425"/>
      <c r="J45" s="1425"/>
      <c r="K45" s="1425"/>
      <c r="L45" s="1429"/>
    </row>
    <row r="46" spans="1:12">
      <c r="A46" s="1386">
        <v>40</v>
      </c>
      <c r="B46" s="1410" t="s">
        <v>375</v>
      </c>
      <c r="C46" s="1442"/>
      <c r="D46" s="1442"/>
      <c r="E46" s="1442"/>
      <c r="F46" s="1428"/>
      <c r="G46" s="1428"/>
      <c r="H46" s="1428"/>
      <c r="I46" s="1425"/>
      <c r="J46" s="1425"/>
      <c r="K46" s="1425"/>
      <c r="L46" s="1429"/>
    </row>
    <row r="47" spans="1:12">
      <c r="A47" s="1386">
        <v>41</v>
      </c>
      <c r="B47" s="1410" t="s">
        <v>376</v>
      </c>
      <c r="C47" s="1442"/>
      <c r="D47" s="1442"/>
      <c r="E47" s="1442"/>
      <c r="F47" s="1428"/>
      <c r="G47" s="1428"/>
      <c r="H47" s="1428"/>
      <c r="I47" s="1425"/>
      <c r="J47" s="1425"/>
      <c r="K47" s="1425"/>
      <c r="L47" s="1429"/>
    </row>
    <row r="48" spans="1:12">
      <c r="A48" s="1386">
        <v>42</v>
      </c>
      <c r="B48" s="1410" t="s">
        <v>377</v>
      </c>
      <c r="C48" s="1442"/>
      <c r="D48" s="1442"/>
      <c r="E48" s="1442"/>
      <c r="F48" s="1428"/>
      <c r="G48" s="1428"/>
      <c r="H48" s="1428"/>
      <c r="I48" s="1425"/>
      <c r="J48" s="1425"/>
      <c r="K48" s="1425"/>
      <c r="L48" s="1429"/>
    </row>
    <row r="49" spans="1:12">
      <c r="A49" s="1386">
        <v>43</v>
      </c>
      <c r="B49" s="1433" t="s">
        <v>266</v>
      </c>
      <c r="C49" s="1429"/>
      <c r="D49" s="1429"/>
      <c r="E49" s="1429"/>
      <c r="F49" s="1429"/>
      <c r="G49" s="1429"/>
      <c r="H49" s="1429"/>
      <c r="I49" s="1429"/>
      <c r="J49" s="1429"/>
      <c r="K49" s="1429"/>
      <c r="L49" s="1429"/>
    </row>
    <row r="50" spans="1:12" ht="13.15" customHeight="1">
      <c r="A50" s="1443" t="s">
        <v>207</v>
      </c>
      <c r="B50" s="1444"/>
      <c r="C50" s="1445"/>
      <c r="D50" s="1445"/>
      <c r="E50" s="1445"/>
      <c r="F50" s="1445"/>
      <c r="G50" s="1445"/>
      <c r="H50" s="1446"/>
      <c r="I50" s="1431"/>
      <c r="J50" s="1431"/>
      <c r="K50" s="1431"/>
      <c r="L50" s="1431"/>
    </row>
    <row r="51" spans="1:12">
      <c r="A51" s="1447">
        <v>1</v>
      </c>
      <c r="B51" s="1417" t="s">
        <v>249</v>
      </c>
    </row>
  </sheetData>
  <mergeCells count="5">
    <mergeCell ref="I3:K3"/>
    <mergeCell ref="A3:A6"/>
    <mergeCell ref="B3:B6"/>
    <mergeCell ref="C3:E3"/>
    <mergeCell ref="F3:H3"/>
  </mergeCells>
  <phoneticPr fontId="8" type="noConversion"/>
  <pageMargins left="0.51181102362204722" right="0.35433070866141736" top="0.39370078740157483" bottom="0.27559055118110237" header="0.15748031496062992" footer="0.23622047244094491"/>
  <pageSetup paperSize="9" scale="79" orientation="landscape" r:id="rId1"/>
  <headerFooter alignWithMargins="0">
    <oddFooter>&amp;C&amp;P/&amp;N&amp;R&amp;A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pageSetUpPr fitToPage="1"/>
  </sheetPr>
  <dimension ref="A1:AB51"/>
  <sheetViews>
    <sheetView showGridLines="0" workbookViewId="0">
      <pane xSplit="2" ySplit="5" topLeftCell="C24"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75" style="1449" customWidth="1"/>
    <col min="2" max="3" width="24.25" style="1449" customWidth="1"/>
    <col min="4" max="9" width="13" style="1449" customWidth="1"/>
    <col min="10" max="10" width="15.75" style="1449" customWidth="1"/>
    <col min="11" max="11" width="13.875" style="1449" customWidth="1"/>
    <col min="12" max="12" width="14.875" style="1449" customWidth="1"/>
    <col min="13" max="13" width="14.25" style="1449" customWidth="1"/>
    <col min="14" max="14" width="19.625" style="1449" customWidth="1"/>
    <col min="15" max="15" width="16.5" style="1449" bestFit="1" customWidth="1"/>
    <col min="16" max="17" width="13" style="1449" customWidth="1"/>
    <col min="18" max="16384" width="9" style="1449"/>
  </cols>
  <sheetData>
    <row r="1" spans="1:17">
      <c r="A1" s="1345" t="str">
        <f>+封面!A3&amp;" "&amp;封面!A2</f>
        <v xml:space="preserve">        保險股份有限公司(○○分公司) 年度(月、季、半年)報表</v>
      </c>
      <c r="B1" s="1448"/>
      <c r="C1" s="1448"/>
      <c r="D1" s="1448"/>
      <c r="E1" s="1448"/>
      <c r="F1" s="1448"/>
      <c r="G1" s="1448"/>
      <c r="H1" s="1448"/>
      <c r="I1" s="1448"/>
      <c r="J1" s="1448"/>
      <c r="K1" s="1448"/>
      <c r="L1" s="1448"/>
      <c r="M1" s="1448"/>
      <c r="N1" s="1448"/>
      <c r="O1" s="1448"/>
      <c r="P1" s="1448"/>
      <c r="Q1" s="1448"/>
    </row>
    <row r="2" spans="1:17">
      <c r="A2" s="1418" t="s">
        <v>641</v>
      </c>
      <c r="B2" s="1378"/>
      <c r="C2" s="1378"/>
      <c r="D2" s="1378"/>
      <c r="E2" s="1378"/>
      <c r="F2" s="1450"/>
      <c r="G2" s="1450"/>
      <c r="H2" s="1450"/>
      <c r="I2" s="1378"/>
      <c r="J2" s="1378"/>
      <c r="K2" s="1378"/>
      <c r="L2" s="1378"/>
      <c r="M2" s="1378"/>
      <c r="N2" s="1378"/>
      <c r="O2" s="1378"/>
      <c r="P2" s="1451"/>
      <c r="Q2" s="1451" t="s">
        <v>105</v>
      </c>
    </row>
    <row r="3" spans="1:17" ht="16.5" customHeight="1">
      <c r="A3" s="3466" t="s">
        <v>118</v>
      </c>
      <c r="B3" s="3469" t="s">
        <v>196</v>
      </c>
      <c r="C3" s="3460" t="s">
        <v>250</v>
      </c>
      <c r="D3" s="3460" t="s">
        <v>251</v>
      </c>
      <c r="E3" s="3460" t="s">
        <v>106</v>
      </c>
      <c r="F3" s="3460" t="s">
        <v>252</v>
      </c>
      <c r="G3" s="3460" t="s">
        <v>108</v>
      </c>
      <c r="H3" s="3460" t="s">
        <v>253</v>
      </c>
      <c r="I3" s="3460" t="s">
        <v>109</v>
      </c>
      <c r="J3" s="3462" t="s">
        <v>110</v>
      </c>
      <c r="K3" s="3463"/>
      <c r="L3" s="3462" t="s">
        <v>111</v>
      </c>
      <c r="M3" s="3463"/>
      <c r="N3" s="3460" t="s">
        <v>254</v>
      </c>
      <c r="O3" s="3464" t="s">
        <v>112</v>
      </c>
      <c r="P3" s="3464" t="s">
        <v>102</v>
      </c>
      <c r="Q3" s="3464" t="s">
        <v>120</v>
      </c>
    </row>
    <row r="4" spans="1:17" ht="28.5" customHeight="1">
      <c r="A4" s="3467"/>
      <c r="B4" s="3469"/>
      <c r="C4" s="3470"/>
      <c r="D4" s="3461"/>
      <c r="E4" s="3461"/>
      <c r="F4" s="3461"/>
      <c r="G4" s="3461"/>
      <c r="H4" s="3461"/>
      <c r="I4" s="3461"/>
      <c r="J4" s="1452" t="s">
        <v>146</v>
      </c>
      <c r="K4" s="1452" t="s">
        <v>4348</v>
      </c>
      <c r="L4" s="1452" t="s">
        <v>146</v>
      </c>
      <c r="M4" s="1452" t="s">
        <v>4349</v>
      </c>
      <c r="N4" s="3461"/>
      <c r="O4" s="3465"/>
      <c r="P4" s="3465"/>
      <c r="Q4" s="3465"/>
    </row>
    <row r="5" spans="1:17">
      <c r="A5" s="3468"/>
      <c r="B5" s="3469"/>
      <c r="C5" s="1453" t="s">
        <v>147</v>
      </c>
      <c r="D5" s="1453" t="s">
        <v>425</v>
      </c>
      <c r="E5" s="1453" t="s">
        <v>171</v>
      </c>
      <c r="F5" s="1453" t="s">
        <v>172</v>
      </c>
      <c r="G5" s="1453" t="s">
        <v>173</v>
      </c>
      <c r="H5" s="1453" t="s">
        <v>148</v>
      </c>
      <c r="I5" s="1453" t="s">
        <v>175</v>
      </c>
      <c r="J5" s="1453" t="s">
        <v>176</v>
      </c>
      <c r="K5" s="1453" t="s">
        <v>177</v>
      </c>
      <c r="L5" s="1453" t="s">
        <v>178</v>
      </c>
      <c r="M5" s="1453" t="s">
        <v>179</v>
      </c>
      <c r="N5" s="1453" t="s">
        <v>204</v>
      </c>
      <c r="O5" s="1453" t="s">
        <v>145</v>
      </c>
      <c r="P5" s="1453" t="s">
        <v>213</v>
      </c>
      <c r="Q5" s="1453" t="s">
        <v>246</v>
      </c>
    </row>
    <row r="6" spans="1:17">
      <c r="A6" s="1454">
        <v>1</v>
      </c>
      <c r="B6" s="1398" t="s">
        <v>334</v>
      </c>
      <c r="C6" s="1455"/>
      <c r="D6" s="1455"/>
      <c r="E6" s="1456"/>
      <c r="F6" s="1457"/>
      <c r="G6" s="1455"/>
      <c r="H6" s="1457"/>
      <c r="I6" s="1455"/>
      <c r="J6" s="1455"/>
      <c r="K6" s="1455"/>
      <c r="L6" s="1455"/>
      <c r="M6" s="1457"/>
      <c r="N6" s="1457"/>
      <c r="O6" s="1457"/>
      <c r="P6" s="1457"/>
      <c r="Q6" s="1458"/>
    </row>
    <row r="7" spans="1:17">
      <c r="A7" s="1454">
        <v>2</v>
      </c>
      <c r="B7" s="1398" t="s">
        <v>335</v>
      </c>
      <c r="C7" s="1455"/>
      <c r="D7" s="1455"/>
      <c r="E7" s="1456"/>
      <c r="F7" s="1457"/>
      <c r="G7" s="1455"/>
      <c r="H7" s="1457"/>
      <c r="I7" s="1455"/>
      <c r="J7" s="1455"/>
      <c r="K7" s="1455"/>
      <c r="L7" s="1455"/>
      <c r="M7" s="1457"/>
      <c r="N7" s="1457"/>
      <c r="O7" s="1457"/>
      <c r="P7" s="1457"/>
      <c r="Q7" s="1459"/>
    </row>
    <row r="8" spans="1:17">
      <c r="A8" s="1454">
        <v>3</v>
      </c>
      <c r="B8" s="1398" t="s">
        <v>336</v>
      </c>
      <c r="C8" s="1455"/>
      <c r="D8" s="1455"/>
      <c r="E8" s="1456"/>
      <c r="F8" s="1457"/>
      <c r="G8" s="1455"/>
      <c r="H8" s="1457"/>
      <c r="I8" s="1455"/>
      <c r="J8" s="1455"/>
      <c r="K8" s="1455"/>
      <c r="L8" s="1455"/>
      <c r="M8" s="1457"/>
      <c r="N8" s="1457"/>
      <c r="O8" s="1457"/>
      <c r="P8" s="1457"/>
      <c r="Q8" s="1459"/>
    </row>
    <row r="9" spans="1:17">
      <c r="A9" s="1454">
        <v>4</v>
      </c>
      <c r="B9" s="1398" t="s">
        <v>337</v>
      </c>
      <c r="C9" s="1455"/>
      <c r="D9" s="1455"/>
      <c r="E9" s="1456"/>
      <c r="F9" s="1457"/>
      <c r="G9" s="1455"/>
      <c r="H9" s="1457"/>
      <c r="I9" s="1455"/>
      <c r="J9" s="1455"/>
      <c r="K9" s="1455"/>
      <c r="L9" s="1455"/>
      <c r="M9" s="1457"/>
      <c r="N9" s="1457"/>
      <c r="O9" s="1457"/>
      <c r="P9" s="1457"/>
      <c r="Q9" s="1459"/>
    </row>
    <row r="10" spans="1:17">
      <c r="A10" s="1454">
        <v>5</v>
      </c>
      <c r="B10" s="1398" t="s">
        <v>338</v>
      </c>
      <c r="C10" s="1455"/>
      <c r="D10" s="1455"/>
      <c r="E10" s="1456"/>
      <c r="F10" s="1457"/>
      <c r="G10" s="1455"/>
      <c r="H10" s="1457"/>
      <c r="I10" s="1455"/>
      <c r="J10" s="1455"/>
      <c r="K10" s="1455"/>
      <c r="L10" s="1455"/>
      <c r="M10" s="1457"/>
      <c r="N10" s="1457"/>
      <c r="O10" s="1457"/>
      <c r="P10" s="1457"/>
      <c r="Q10" s="1459"/>
    </row>
    <row r="11" spans="1:17">
      <c r="A11" s="1454">
        <v>6</v>
      </c>
      <c r="B11" s="1398" t="s">
        <v>339</v>
      </c>
      <c r="C11" s="1455"/>
      <c r="D11" s="1455"/>
      <c r="E11" s="1456"/>
      <c r="F11" s="1457"/>
      <c r="G11" s="1455"/>
      <c r="H11" s="1457"/>
      <c r="I11" s="1455"/>
      <c r="J11" s="1455"/>
      <c r="K11" s="1455"/>
      <c r="L11" s="1455"/>
      <c r="M11" s="1457"/>
      <c r="N11" s="1457"/>
      <c r="O11" s="1457"/>
      <c r="P11" s="1457"/>
      <c r="Q11" s="1459"/>
    </row>
    <row r="12" spans="1:17">
      <c r="A12" s="1454">
        <v>7</v>
      </c>
      <c r="B12" s="1398" t="s">
        <v>340</v>
      </c>
      <c r="C12" s="1455"/>
      <c r="D12" s="1455"/>
      <c r="E12" s="1456"/>
      <c r="F12" s="1457"/>
      <c r="G12" s="1455"/>
      <c r="H12" s="1457"/>
      <c r="I12" s="1455"/>
      <c r="J12" s="1455"/>
      <c r="K12" s="1455"/>
      <c r="L12" s="1455"/>
      <c r="M12" s="1457"/>
      <c r="N12" s="1457"/>
      <c r="O12" s="1457"/>
      <c r="P12" s="1457"/>
      <c r="Q12" s="1459"/>
    </row>
    <row r="13" spans="1:17">
      <c r="A13" s="1454">
        <v>8</v>
      </c>
      <c r="B13" s="1398" t="s">
        <v>341</v>
      </c>
      <c r="C13" s="1455"/>
      <c r="D13" s="1455"/>
      <c r="E13" s="1456"/>
      <c r="F13" s="1457"/>
      <c r="G13" s="1455"/>
      <c r="H13" s="1457"/>
      <c r="I13" s="1455"/>
      <c r="J13" s="1455"/>
      <c r="K13" s="1455"/>
      <c r="L13" s="1455"/>
      <c r="M13" s="1457"/>
      <c r="N13" s="1457"/>
      <c r="O13" s="1457"/>
      <c r="P13" s="1457"/>
      <c r="Q13" s="1459"/>
    </row>
    <row r="14" spans="1:17">
      <c r="A14" s="1454">
        <v>9</v>
      </c>
      <c r="B14" s="1398" t="s">
        <v>342</v>
      </c>
      <c r="C14" s="1455"/>
      <c r="D14" s="1455"/>
      <c r="E14" s="1456"/>
      <c r="F14" s="1457"/>
      <c r="G14" s="1455"/>
      <c r="H14" s="1457"/>
      <c r="I14" s="1455"/>
      <c r="J14" s="1455"/>
      <c r="K14" s="1455"/>
      <c r="L14" s="1455"/>
      <c r="M14" s="1457"/>
      <c r="N14" s="1457"/>
      <c r="O14" s="1457"/>
      <c r="P14" s="1457"/>
      <c r="Q14" s="1459"/>
    </row>
    <row r="15" spans="1:17">
      <c r="A15" s="1454">
        <v>10</v>
      </c>
      <c r="B15" s="1398" t="s">
        <v>343</v>
      </c>
      <c r="C15" s="1455"/>
      <c r="D15" s="1455"/>
      <c r="E15" s="1456"/>
      <c r="F15" s="1457"/>
      <c r="G15" s="1455"/>
      <c r="H15" s="1457"/>
      <c r="I15" s="1455"/>
      <c r="J15" s="1455"/>
      <c r="K15" s="1455"/>
      <c r="L15" s="1455"/>
      <c r="M15" s="1457"/>
      <c r="N15" s="1457"/>
      <c r="O15" s="1457"/>
      <c r="P15" s="1457"/>
      <c r="Q15" s="1459"/>
    </row>
    <row r="16" spans="1:17">
      <c r="A16" s="1454">
        <v>11</v>
      </c>
      <c r="B16" s="1398" t="s">
        <v>344</v>
      </c>
      <c r="C16" s="1455"/>
      <c r="D16" s="1455"/>
      <c r="E16" s="1456"/>
      <c r="F16" s="1457"/>
      <c r="G16" s="1455"/>
      <c r="H16" s="1457"/>
      <c r="I16" s="1455"/>
      <c r="J16" s="1455"/>
      <c r="K16" s="1455"/>
      <c r="L16" s="1455"/>
      <c r="M16" s="1457"/>
      <c r="N16" s="1457"/>
      <c r="O16" s="1457"/>
      <c r="P16" s="1457"/>
      <c r="Q16" s="1459"/>
    </row>
    <row r="17" spans="1:28">
      <c r="A17" s="1454">
        <v>12</v>
      </c>
      <c r="B17" s="1398" t="s">
        <v>345</v>
      </c>
      <c r="C17" s="1455"/>
      <c r="D17" s="1455"/>
      <c r="E17" s="1456"/>
      <c r="F17" s="1457"/>
      <c r="G17" s="1455"/>
      <c r="H17" s="1457"/>
      <c r="I17" s="1455"/>
      <c r="J17" s="1455"/>
      <c r="K17" s="1455"/>
      <c r="L17" s="1455"/>
      <c r="M17" s="1457"/>
      <c r="N17" s="1457"/>
      <c r="O17" s="1457"/>
      <c r="P17" s="1457"/>
      <c r="Q17" s="1459"/>
    </row>
    <row r="18" spans="1:28">
      <c r="A18" s="1454">
        <v>13</v>
      </c>
      <c r="B18" s="1398" t="s">
        <v>346</v>
      </c>
      <c r="C18" s="1455"/>
      <c r="D18" s="1455"/>
      <c r="E18" s="1456"/>
      <c r="F18" s="1457"/>
      <c r="G18" s="1455"/>
      <c r="H18" s="1457"/>
      <c r="I18" s="1455"/>
      <c r="J18" s="1455"/>
      <c r="K18" s="1455"/>
      <c r="L18" s="1455"/>
      <c r="M18" s="1457"/>
      <c r="N18" s="1457"/>
      <c r="O18" s="1457"/>
      <c r="P18" s="1457"/>
      <c r="Q18" s="1459"/>
    </row>
    <row r="19" spans="1:28">
      <c r="A19" s="1454">
        <v>14</v>
      </c>
      <c r="B19" s="1398" t="s">
        <v>459</v>
      </c>
      <c r="C19" s="1455"/>
      <c r="D19" s="1455"/>
      <c r="E19" s="1456"/>
      <c r="F19" s="1457"/>
      <c r="G19" s="1455"/>
      <c r="H19" s="1457"/>
      <c r="I19" s="1455"/>
      <c r="J19" s="1455"/>
      <c r="K19" s="1455"/>
      <c r="L19" s="1455"/>
      <c r="M19" s="1457"/>
      <c r="N19" s="1457"/>
      <c r="O19" s="1457"/>
      <c r="P19" s="1457"/>
      <c r="Q19" s="1459"/>
    </row>
    <row r="20" spans="1:28">
      <c r="A20" s="1454">
        <v>15</v>
      </c>
      <c r="B20" s="1398" t="s">
        <v>291</v>
      </c>
      <c r="C20" s="1455"/>
      <c r="D20" s="1455"/>
      <c r="E20" s="1456"/>
      <c r="F20" s="1457"/>
      <c r="G20" s="1455"/>
      <c r="H20" s="1457"/>
      <c r="I20" s="1455"/>
      <c r="J20" s="1455"/>
      <c r="K20" s="1455"/>
      <c r="L20" s="1455"/>
      <c r="M20" s="1457"/>
      <c r="N20" s="1457"/>
      <c r="O20" s="1457"/>
      <c r="P20" s="1457"/>
      <c r="Q20" s="1459"/>
    </row>
    <row r="21" spans="1:28">
      <c r="A21" s="1454">
        <v>16</v>
      </c>
      <c r="B21" s="1398" t="s">
        <v>292</v>
      </c>
      <c r="C21" s="1455"/>
      <c r="D21" s="1455"/>
      <c r="E21" s="1456"/>
      <c r="F21" s="1457"/>
      <c r="G21" s="1455"/>
      <c r="H21" s="1457"/>
      <c r="I21" s="1455"/>
      <c r="J21" s="1455"/>
      <c r="K21" s="1455"/>
      <c r="L21" s="1455"/>
      <c r="M21" s="1457"/>
      <c r="N21" s="1457"/>
      <c r="O21" s="1457"/>
      <c r="P21" s="1457"/>
      <c r="Q21" s="1459"/>
    </row>
    <row r="22" spans="1:28">
      <c r="A22" s="1454">
        <v>17</v>
      </c>
      <c r="B22" s="1398" t="s">
        <v>347</v>
      </c>
      <c r="C22" s="1455"/>
      <c r="D22" s="1455"/>
      <c r="E22" s="1456"/>
      <c r="F22" s="1457"/>
      <c r="G22" s="1455"/>
      <c r="H22" s="1457"/>
      <c r="I22" s="1455"/>
      <c r="J22" s="1455"/>
      <c r="K22" s="1455"/>
      <c r="L22" s="1455"/>
      <c r="M22" s="1457"/>
      <c r="N22" s="1457"/>
      <c r="O22" s="1457"/>
      <c r="P22" s="1457"/>
      <c r="Q22" s="1459"/>
    </row>
    <row r="23" spans="1:28">
      <c r="A23" s="1454">
        <v>18</v>
      </c>
      <c r="B23" s="1398" t="s">
        <v>348</v>
      </c>
      <c r="C23" s="1455"/>
      <c r="D23" s="1455"/>
      <c r="E23" s="1456"/>
      <c r="F23" s="1457"/>
      <c r="G23" s="1455"/>
      <c r="H23" s="1457"/>
      <c r="I23" s="1455"/>
      <c r="J23" s="1455"/>
      <c r="K23" s="1455"/>
      <c r="L23" s="1455"/>
      <c r="M23" s="1457"/>
      <c r="N23" s="1457"/>
      <c r="O23" s="1457"/>
      <c r="P23" s="1457"/>
      <c r="Q23" s="1459"/>
    </row>
    <row r="24" spans="1:28">
      <c r="A24" s="1454">
        <v>19</v>
      </c>
      <c r="B24" s="1398" t="s">
        <v>349</v>
      </c>
      <c r="C24" s="1455"/>
      <c r="D24" s="1455"/>
      <c r="E24" s="1456"/>
      <c r="F24" s="1457"/>
      <c r="G24" s="1455"/>
      <c r="H24" s="1457"/>
      <c r="I24" s="1455"/>
      <c r="J24" s="1455"/>
      <c r="K24" s="1455"/>
      <c r="L24" s="1455"/>
      <c r="M24" s="1457"/>
      <c r="N24" s="1457"/>
      <c r="O24" s="1457"/>
      <c r="P24" s="1457"/>
      <c r="Q24" s="1459"/>
    </row>
    <row r="25" spans="1:28">
      <c r="A25" s="1454">
        <v>20</v>
      </c>
      <c r="B25" s="1398" t="s">
        <v>332</v>
      </c>
      <c r="C25" s="1455"/>
      <c r="D25" s="1455"/>
      <c r="E25" s="1456"/>
      <c r="F25" s="1457"/>
      <c r="G25" s="1455"/>
      <c r="H25" s="1457"/>
      <c r="I25" s="1455"/>
      <c r="J25" s="1455"/>
      <c r="K25" s="1455"/>
      <c r="L25" s="1455"/>
      <c r="M25" s="1457"/>
      <c r="N25" s="1457"/>
      <c r="O25" s="1457"/>
      <c r="P25" s="1457"/>
      <c r="Q25" s="1459"/>
    </row>
    <row r="26" spans="1:28">
      <c r="A26" s="1454">
        <v>21</v>
      </c>
      <c r="B26" s="1398" t="s">
        <v>350</v>
      </c>
      <c r="C26" s="1455"/>
      <c r="D26" s="1455"/>
      <c r="E26" s="1456"/>
      <c r="F26" s="1457"/>
      <c r="G26" s="1455"/>
      <c r="H26" s="1457"/>
      <c r="I26" s="1455"/>
      <c r="J26" s="1455"/>
      <c r="K26" s="1455"/>
      <c r="L26" s="1455"/>
      <c r="M26" s="1457"/>
      <c r="N26" s="1457"/>
      <c r="O26" s="1457"/>
      <c r="P26" s="1457"/>
      <c r="Q26" s="1459"/>
      <c r="AB26" s="1396"/>
    </row>
    <row r="27" spans="1:28">
      <c r="A27" s="1454">
        <v>22</v>
      </c>
      <c r="B27" s="1398" t="s">
        <v>351</v>
      </c>
      <c r="C27" s="1455"/>
      <c r="D27" s="1455"/>
      <c r="E27" s="1456"/>
      <c r="F27" s="1457"/>
      <c r="G27" s="1455"/>
      <c r="H27" s="1457"/>
      <c r="I27" s="1455"/>
      <c r="J27" s="1455"/>
      <c r="K27" s="1455"/>
      <c r="L27" s="1455"/>
      <c r="M27" s="1457"/>
      <c r="N27" s="1457"/>
      <c r="O27" s="1457"/>
      <c r="P27" s="1457"/>
      <c r="Q27" s="1459"/>
    </row>
    <row r="28" spans="1:28">
      <c r="A28" s="1454">
        <v>23</v>
      </c>
      <c r="B28" s="1398" t="s">
        <v>352</v>
      </c>
      <c r="C28" s="1455"/>
      <c r="D28" s="1455"/>
      <c r="E28" s="1456"/>
      <c r="F28" s="1457"/>
      <c r="G28" s="1455"/>
      <c r="H28" s="1457"/>
      <c r="I28" s="1455"/>
      <c r="J28" s="1455"/>
      <c r="K28" s="1455"/>
      <c r="L28" s="1455"/>
      <c r="M28" s="1457"/>
      <c r="N28" s="1457"/>
      <c r="O28" s="1457"/>
      <c r="P28" s="1457"/>
      <c r="Q28" s="1459"/>
    </row>
    <row r="29" spans="1:28">
      <c r="A29" s="1397">
        <v>24</v>
      </c>
      <c r="B29" s="1387" t="s">
        <v>602</v>
      </c>
      <c r="C29" s="1455"/>
      <c r="D29" s="1455"/>
      <c r="E29" s="1456"/>
      <c r="F29" s="1457"/>
      <c r="G29" s="1455"/>
      <c r="H29" s="1457"/>
      <c r="I29" s="1455"/>
      <c r="J29" s="1455"/>
      <c r="K29" s="1455"/>
      <c r="L29" s="1455"/>
      <c r="M29" s="1457"/>
      <c r="N29" s="1457"/>
      <c r="O29" s="1457"/>
      <c r="P29" s="1457"/>
      <c r="Q29" s="1459"/>
    </row>
    <row r="30" spans="1:28">
      <c r="A30" s="1454">
        <v>25</v>
      </c>
      <c r="B30" s="1398" t="s">
        <v>206</v>
      </c>
      <c r="C30" s="1455"/>
      <c r="D30" s="1455"/>
      <c r="E30" s="1456"/>
      <c r="F30" s="1457"/>
      <c r="G30" s="1455"/>
      <c r="H30" s="1457"/>
      <c r="I30" s="1455"/>
      <c r="J30" s="1455"/>
      <c r="K30" s="1455"/>
      <c r="L30" s="1455"/>
      <c r="M30" s="1457"/>
      <c r="N30" s="1457"/>
      <c r="O30" s="1457"/>
      <c r="P30" s="1457"/>
      <c r="Q30" s="1459"/>
    </row>
    <row r="31" spans="1:28">
      <c r="A31" s="1454">
        <v>26</v>
      </c>
      <c r="B31" s="1398" t="s">
        <v>354</v>
      </c>
      <c r="C31" s="1455"/>
      <c r="D31" s="1455"/>
      <c r="E31" s="1456"/>
      <c r="F31" s="1457"/>
      <c r="G31" s="1455"/>
      <c r="H31" s="1457"/>
      <c r="I31" s="1455"/>
      <c r="J31" s="1455"/>
      <c r="K31" s="1455"/>
      <c r="L31" s="1455"/>
      <c r="M31" s="1457"/>
      <c r="N31" s="1457"/>
      <c r="O31" s="1457"/>
      <c r="P31" s="1457"/>
      <c r="Q31" s="1459"/>
    </row>
    <row r="32" spans="1:28">
      <c r="A32" s="1454">
        <v>27</v>
      </c>
      <c r="B32" s="1398" t="s">
        <v>355</v>
      </c>
      <c r="C32" s="1455"/>
      <c r="D32" s="1455"/>
      <c r="E32" s="1456"/>
      <c r="F32" s="1457"/>
      <c r="G32" s="1455"/>
      <c r="H32" s="1457"/>
      <c r="I32" s="1455"/>
      <c r="J32" s="1455"/>
      <c r="K32" s="1455"/>
      <c r="L32" s="1455"/>
      <c r="M32" s="1457"/>
      <c r="N32" s="1457"/>
      <c r="O32" s="1457"/>
      <c r="P32" s="1457"/>
      <c r="Q32" s="1459"/>
    </row>
    <row r="33" spans="1:17">
      <c r="A33" s="1454">
        <v>28</v>
      </c>
      <c r="B33" s="1398" t="s">
        <v>260</v>
      </c>
      <c r="C33" s="1455"/>
      <c r="D33" s="1455"/>
      <c r="E33" s="1456"/>
      <c r="F33" s="1457"/>
      <c r="G33" s="1455"/>
      <c r="H33" s="1457"/>
      <c r="I33" s="1455"/>
      <c r="J33" s="1455"/>
      <c r="K33" s="1455"/>
      <c r="L33" s="1455"/>
      <c r="M33" s="1457"/>
      <c r="N33" s="1457"/>
      <c r="O33" s="1457"/>
      <c r="P33" s="1457"/>
      <c r="Q33" s="1459"/>
    </row>
    <row r="34" spans="1:17">
      <c r="A34" s="1454">
        <v>29</v>
      </c>
      <c r="B34" s="1398" t="s">
        <v>107</v>
      </c>
      <c r="C34" s="1455"/>
      <c r="D34" s="1455"/>
      <c r="E34" s="1456"/>
      <c r="F34" s="1457"/>
      <c r="G34" s="1455"/>
      <c r="H34" s="1457"/>
      <c r="I34" s="1455"/>
      <c r="J34" s="1455"/>
      <c r="K34" s="1455"/>
      <c r="L34" s="1455"/>
      <c r="M34" s="1457"/>
      <c r="N34" s="1457"/>
      <c r="O34" s="1457"/>
      <c r="P34" s="1457"/>
      <c r="Q34" s="1459"/>
    </row>
    <row r="35" spans="1:17">
      <c r="A35" s="1399">
        <v>30</v>
      </c>
      <c r="B35" s="1400" t="s">
        <v>604</v>
      </c>
      <c r="C35" s="1455"/>
      <c r="D35" s="1455"/>
      <c r="E35" s="1456"/>
      <c r="F35" s="1457"/>
      <c r="G35" s="1455"/>
      <c r="H35" s="1457"/>
      <c r="I35" s="1455"/>
      <c r="J35" s="1455"/>
      <c r="K35" s="1455"/>
      <c r="L35" s="1455"/>
      <c r="M35" s="1457"/>
      <c r="N35" s="1457"/>
      <c r="O35" s="1457"/>
      <c r="P35" s="1457"/>
      <c r="Q35" s="1459"/>
    </row>
    <row r="36" spans="1:17">
      <c r="A36" s="1454">
        <v>31</v>
      </c>
      <c r="B36" s="1400" t="s">
        <v>589</v>
      </c>
      <c r="C36" s="1455"/>
      <c r="D36" s="1455"/>
      <c r="E36" s="1456"/>
      <c r="F36" s="1457"/>
      <c r="G36" s="1455"/>
      <c r="H36" s="1457"/>
      <c r="I36" s="1455"/>
      <c r="J36" s="1455"/>
      <c r="K36" s="1455"/>
      <c r="L36" s="1455"/>
      <c r="M36" s="1457"/>
      <c r="N36" s="1457"/>
      <c r="O36" s="1457"/>
      <c r="P36" s="1457"/>
      <c r="Q36" s="1459"/>
    </row>
    <row r="37" spans="1:17">
      <c r="A37" s="1454">
        <v>32</v>
      </c>
      <c r="B37" s="1400" t="s">
        <v>4130</v>
      </c>
      <c r="C37" s="1455"/>
      <c r="D37" s="1455"/>
      <c r="E37" s="1456"/>
      <c r="F37" s="1457"/>
      <c r="G37" s="1455"/>
      <c r="H37" s="1457"/>
      <c r="I37" s="1455"/>
      <c r="J37" s="1455"/>
      <c r="K37" s="1455"/>
      <c r="L37" s="1455"/>
      <c r="M37" s="1457"/>
      <c r="N37" s="1457"/>
      <c r="O37" s="1457"/>
      <c r="P37" s="1457"/>
      <c r="Q37" s="1459"/>
    </row>
    <row r="38" spans="1:17">
      <c r="A38" s="1454">
        <v>33</v>
      </c>
      <c r="B38" s="1410" t="s">
        <v>368</v>
      </c>
      <c r="C38" s="1460"/>
      <c r="D38" s="1460"/>
      <c r="E38" s="1456"/>
      <c r="F38" s="1457"/>
      <c r="G38" s="1460"/>
      <c r="H38" s="1457"/>
      <c r="I38" s="1460"/>
      <c r="J38" s="1460"/>
      <c r="K38" s="1460"/>
      <c r="L38" s="1460"/>
      <c r="M38" s="1457"/>
      <c r="N38" s="1457"/>
      <c r="O38" s="1457"/>
      <c r="P38" s="1457"/>
      <c r="Q38" s="1459"/>
    </row>
    <row r="39" spans="1:17">
      <c r="A39" s="1454">
        <v>34</v>
      </c>
      <c r="B39" s="1410" t="s">
        <v>369</v>
      </c>
      <c r="C39" s="1455"/>
      <c r="D39" s="1455"/>
      <c r="E39" s="1456"/>
      <c r="F39" s="1457"/>
      <c r="G39" s="1455"/>
      <c r="H39" s="1457"/>
      <c r="I39" s="1455"/>
      <c r="J39" s="1455"/>
      <c r="K39" s="1455"/>
      <c r="L39" s="1455"/>
      <c r="M39" s="1457"/>
      <c r="N39" s="1457"/>
      <c r="O39" s="1457"/>
      <c r="P39" s="1457"/>
      <c r="Q39" s="1461"/>
    </row>
    <row r="40" spans="1:17">
      <c r="A40" s="1454">
        <v>35</v>
      </c>
      <c r="B40" s="1410" t="s">
        <v>370</v>
      </c>
      <c r="C40" s="1455"/>
      <c r="D40" s="1455"/>
      <c r="E40" s="1456"/>
      <c r="F40" s="1457"/>
      <c r="G40" s="1455"/>
      <c r="H40" s="1457"/>
      <c r="I40" s="1455"/>
      <c r="J40" s="1455"/>
      <c r="K40" s="1455"/>
      <c r="L40" s="1455"/>
      <c r="M40" s="1457"/>
      <c r="N40" s="1457"/>
      <c r="O40" s="1457"/>
      <c r="P40" s="1457"/>
      <c r="Q40" s="1461"/>
    </row>
    <row r="41" spans="1:17">
      <c r="A41" s="1454">
        <v>36</v>
      </c>
      <c r="B41" s="1410" t="s">
        <v>371</v>
      </c>
      <c r="C41" s="1455"/>
      <c r="D41" s="1455"/>
      <c r="E41" s="1456"/>
      <c r="F41" s="1457"/>
      <c r="G41" s="1455"/>
      <c r="H41" s="1457"/>
      <c r="I41" s="1455"/>
      <c r="J41" s="1455"/>
      <c r="K41" s="1455"/>
      <c r="L41" s="1455"/>
      <c r="M41" s="1457"/>
      <c r="N41" s="1457"/>
      <c r="O41" s="1457"/>
      <c r="P41" s="1457"/>
      <c r="Q41" s="1461"/>
    </row>
    <row r="42" spans="1:17">
      <c r="A42" s="1454">
        <v>37</v>
      </c>
      <c r="B42" s="1410" t="s">
        <v>372</v>
      </c>
      <c r="C42" s="1455"/>
      <c r="D42" s="1455"/>
      <c r="E42" s="1456"/>
      <c r="F42" s="1457"/>
      <c r="G42" s="1455"/>
      <c r="H42" s="1457"/>
      <c r="I42" s="1455"/>
      <c r="J42" s="1455"/>
      <c r="K42" s="1455"/>
      <c r="L42" s="1455"/>
      <c r="M42" s="1457"/>
      <c r="N42" s="1457"/>
      <c r="O42" s="1457"/>
      <c r="P42" s="1457"/>
      <c r="Q42" s="1461"/>
    </row>
    <row r="43" spans="1:17">
      <c r="A43" s="1454">
        <v>38</v>
      </c>
      <c r="B43" s="1410" t="s">
        <v>373</v>
      </c>
      <c r="C43" s="1455"/>
      <c r="D43" s="1455"/>
      <c r="E43" s="1456"/>
      <c r="F43" s="1457"/>
      <c r="G43" s="1455"/>
      <c r="H43" s="1457"/>
      <c r="I43" s="1455"/>
      <c r="J43" s="1455"/>
      <c r="K43" s="1455"/>
      <c r="L43" s="1455"/>
      <c r="M43" s="1457"/>
      <c r="N43" s="1457"/>
      <c r="O43" s="1457"/>
      <c r="P43" s="1457"/>
      <c r="Q43" s="1461"/>
    </row>
    <row r="44" spans="1:17">
      <c r="A44" s="1397">
        <v>39</v>
      </c>
      <c r="B44" s="1410" t="s">
        <v>374</v>
      </c>
      <c r="C44" s="1455"/>
      <c r="D44" s="1455"/>
      <c r="E44" s="1456"/>
      <c r="F44" s="1457"/>
      <c r="G44" s="1455"/>
      <c r="H44" s="1457"/>
      <c r="I44" s="1455"/>
      <c r="J44" s="1455"/>
      <c r="K44" s="1455"/>
      <c r="L44" s="1455"/>
      <c r="M44" s="1457"/>
      <c r="N44" s="1457"/>
      <c r="O44" s="1457"/>
      <c r="P44" s="1457"/>
      <c r="Q44" s="1461"/>
    </row>
    <row r="45" spans="1:17">
      <c r="A45" s="1454">
        <v>40</v>
      </c>
      <c r="B45" s="1410" t="s">
        <v>375</v>
      </c>
      <c r="C45" s="1455"/>
      <c r="D45" s="1455"/>
      <c r="E45" s="1456"/>
      <c r="F45" s="1457"/>
      <c r="G45" s="1455"/>
      <c r="H45" s="1457"/>
      <c r="I45" s="1455"/>
      <c r="J45" s="1455"/>
      <c r="K45" s="1455"/>
      <c r="L45" s="1455"/>
      <c r="M45" s="1457"/>
      <c r="N45" s="1457"/>
      <c r="O45" s="1457"/>
      <c r="P45" s="1457"/>
      <c r="Q45" s="1461"/>
    </row>
    <row r="46" spans="1:17">
      <c r="A46" s="1454">
        <v>41</v>
      </c>
      <c r="B46" s="1410" t="s">
        <v>376</v>
      </c>
      <c r="C46" s="1455"/>
      <c r="D46" s="1455"/>
      <c r="E46" s="1456"/>
      <c r="F46" s="1457"/>
      <c r="G46" s="1455"/>
      <c r="H46" s="1457"/>
      <c r="I46" s="1455"/>
      <c r="J46" s="1455"/>
      <c r="K46" s="1455"/>
      <c r="L46" s="1455"/>
      <c r="M46" s="1457"/>
      <c r="N46" s="1457"/>
      <c r="O46" s="1457"/>
      <c r="P46" s="1457"/>
      <c r="Q46" s="1461"/>
    </row>
    <row r="47" spans="1:17">
      <c r="A47" s="1454">
        <v>42</v>
      </c>
      <c r="B47" s="1410" t="s">
        <v>377</v>
      </c>
      <c r="C47" s="1455"/>
      <c r="D47" s="1455"/>
      <c r="E47" s="1456"/>
      <c r="F47" s="1457"/>
      <c r="G47" s="1455"/>
      <c r="H47" s="1457"/>
      <c r="I47" s="1455"/>
      <c r="J47" s="1455"/>
      <c r="K47" s="1455"/>
      <c r="L47" s="1455"/>
      <c r="M47" s="1457"/>
      <c r="N47" s="1457"/>
      <c r="O47" s="1457"/>
      <c r="P47" s="1457"/>
      <c r="Q47" s="1461"/>
    </row>
    <row r="48" spans="1:17">
      <c r="A48" s="1454">
        <v>43</v>
      </c>
      <c r="B48" s="1433" t="s">
        <v>266</v>
      </c>
      <c r="C48" s="1460"/>
      <c r="D48" s="1460"/>
      <c r="E48" s="1456"/>
      <c r="F48" s="1457"/>
      <c r="G48" s="1460"/>
      <c r="H48" s="1457"/>
      <c r="I48" s="1460"/>
      <c r="J48" s="1460"/>
      <c r="K48" s="1460"/>
      <c r="L48" s="1460"/>
      <c r="M48" s="1457"/>
      <c r="N48" s="1457"/>
      <c r="O48" s="1457"/>
      <c r="P48" s="1457"/>
      <c r="Q48" s="1462"/>
    </row>
    <row r="49" spans="1:17">
      <c r="A49" s="1463" t="s">
        <v>197</v>
      </c>
      <c r="B49" s="1464" t="s">
        <v>4350</v>
      </c>
      <c r="D49" s="1378"/>
      <c r="E49" s="1450"/>
      <c r="F49" s="1378"/>
      <c r="G49" s="1378"/>
      <c r="H49" s="1378"/>
      <c r="I49" s="1378"/>
      <c r="J49" s="1378"/>
      <c r="K49" s="1378"/>
      <c r="L49" s="1378"/>
      <c r="M49" s="1378"/>
      <c r="N49" s="1378"/>
      <c r="O49" s="1378"/>
      <c r="P49" s="1378"/>
      <c r="Q49" s="1378"/>
    </row>
    <row r="50" spans="1:17">
      <c r="A50" s="1414"/>
      <c r="B50" s="1378" t="s">
        <v>214</v>
      </c>
      <c r="C50" s="1378"/>
      <c r="D50" s="1378"/>
      <c r="E50" s="1450"/>
      <c r="F50" s="1378"/>
      <c r="G50" s="1378"/>
      <c r="H50" s="1378"/>
      <c r="I50" s="1378"/>
      <c r="J50" s="1378"/>
      <c r="K50" s="1378"/>
      <c r="L50" s="1378"/>
      <c r="M50" s="1378"/>
      <c r="N50" s="1378"/>
      <c r="O50" s="1378"/>
      <c r="P50" s="1378"/>
      <c r="Q50" s="1378"/>
    </row>
    <row r="51" spans="1:17">
      <c r="A51" s="1414"/>
      <c r="B51" s="1378"/>
      <c r="C51" s="1378"/>
      <c r="D51" s="1378"/>
      <c r="E51" s="1378"/>
      <c r="F51" s="1450"/>
      <c r="G51" s="1450"/>
      <c r="H51" s="1450"/>
      <c r="I51" s="1378"/>
      <c r="J51" s="1378"/>
      <c r="K51" s="1378"/>
      <c r="L51" s="1378"/>
      <c r="M51" s="1378"/>
      <c r="N51" s="1378"/>
      <c r="O51" s="1378"/>
      <c r="P51" s="1378"/>
      <c r="Q51" s="1378"/>
    </row>
  </sheetData>
  <mergeCells count="15">
    <mergeCell ref="E3:E4"/>
    <mergeCell ref="F3:F4"/>
    <mergeCell ref="A3:A5"/>
    <mergeCell ref="B3:B5"/>
    <mergeCell ref="C3:C4"/>
    <mergeCell ref="D3:D4"/>
    <mergeCell ref="H3:H4"/>
    <mergeCell ref="G3:G4"/>
    <mergeCell ref="J3:K3"/>
    <mergeCell ref="Q3:Q4"/>
    <mergeCell ref="P3:P4"/>
    <mergeCell ref="N3:N4"/>
    <mergeCell ref="O3:O4"/>
    <mergeCell ref="L3:M3"/>
    <mergeCell ref="I3:I4"/>
  </mergeCells>
  <phoneticPr fontId="8" type="noConversion"/>
  <pageMargins left="0.51181102362204722" right="0.35433070866141736" top="0.39370078740157483" bottom="0.27559055118110237" header="0.15748031496062992" footer="0.23622047244094491"/>
  <pageSetup paperSize="9" scale="54" fitToHeight="2" orientation="landscape" r:id="rId1"/>
  <headerFooter alignWithMargins="0">
    <oddFooter>&amp;C&amp;P/&amp;N&amp;R&amp;A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21">
    <pageSetUpPr fitToPage="1"/>
  </sheetPr>
  <dimension ref="A1:R11"/>
  <sheetViews>
    <sheetView showGridLines="0" workbookViewId="0">
      <pane xSplit="2" ySplit="5" topLeftCell="C6"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75" customWidth="1"/>
    <col min="2" max="2" width="17" customWidth="1"/>
    <col min="3" max="3" width="13" customWidth="1"/>
    <col min="4" max="4" width="11.875" customWidth="1"/>
    <col min="5" max="6" width="11.75" customWidth="1"/>
    <col min="7" max="7" width="12" customWidth="1"/>
    <col min="8" max="8" width="10.25" customWidth="1"/>
    <col min="9" max="9" width="13" customWidth="1"/>
    <col min="10" max="10" width="12.5" customWidth="1"/>
    <col min="11" max="11" width="17.75" customWidth="1"/>
    <col min="12" max="12" width="15.125" customWidth="1"/>
    <col min="13" max="13" width="11.125" customWidth="1"/>
    <col min="14" max="14" width="11.5" customWidth="1"/>
    <col min="15" max="15" width="14.875" customWidth="1"/>
    <col min="16" max="16" width="19.5" customWidth="1"/>
    <col min="17" max="17" width="9.75" customWidth="1"/>
    <col min="18" max="18" width="11.25" customWidth="1"/>
  </cols>
  <sheetData>
    <row r="1" spans="1:18">
      <c r="A1" s="17" t="str">
        <f>+封面!A3&amp;" "&amp;封面!A2</f>
        <v xml:space="preserve">        保險股份有限公司(○○分公司) 年度(月、季、半年)報表</v>
      </c>
      <c r="B1" s="551"/>
      <c r="C1" s="551"/>
      <c r="D1" s="551"/>
      <c r="E1" s="551"/>
      <c r="F1" s="551"/>
      <c r="G1" s="551"/>
      <c r="H1" s="551"/>
      <c r="I1" s="551"/>
      <c r="J1" s="551"/>
      <c r="K1" s="551"/>
      <c r="L1" s="551"/>
      <c r="M1" s="551"/>
      <c r="N1" s="551"/>
      <c r="O1" s="551"/>
    </row>
    <row r="2" spans="1:18">
      <c r="A2" s="552" t="s">
        <v>623</v>
      </c>
      <c r="B2" s="337"/>
      <c r="C2" s="337"/>
      <c r="D2" s="337"/>
      <c r="E2" s="337"/>
      <c r="F2" s="553"/>
      <c r="G2" s="553"/>
      <c r="H2" s="553"/>
      <c r="I2" s="337"/>
      <c r="J2" s="337"/>
      <c r="K2" s="337"/>
      <c r="L2" s="337"/>
      <c r="M2" s="337"/>
      <c r="N2" s="554"/>
      <c r="O2" s="554"/>
      <c r="R2" s="554" t="s">
        <v>611</v>
      </c>
    </row>
    <row r="3" spans="1:18" ht="28.5" customHeight="1">
      <c r="A3" s="3478" t="s">
        <v>612</v>
      </c>
      <c r="B3" s="3481" t="s">
        <v>613</v>
      </c>
      <c r="C3" s="3482" t="s">
        <v>628</v>
      </c>
      <c r="D3" s="3482" t="s">
        <v>629</v>
      </c>
      <c r="E3" s="3482" t="s">
        <v>630</v>
      </c>
      <c r="F3" s="3482" t="s">
        <v>614</v>
      </c>
      <c r="G3" s="3484" t="s">
        <v>632</v>
      </c>
      <c r="H3" s="3485"/>
      <c r="I3" s="3485"/>
      <c r="J3" s="3486"/>
      <c r="K3" s="3471" t="s">
        <v>203</v>
      </c>
      <c r="L3" s="3472"/>
      <c r="M3" s="3472"/>
      <c r="N3" s="3473"/>
      <c r="O3" s="3474" t="s">
        <v>636</v>
      </c>
      <c r="P3" s="3440" t="s">
        <v>637</v>
      </c>
      <c r="Q3" s="3476"/>
      <c r="R3" s="3477"/>
    </row>
    <row r="4" spans="1:18" ht="28.5" customHeight="1">
      <c r="A4" s="3479"/>
      <c r="B4" s="3481"/>
      <c r="C4" s="3483"/>
      <c r="D4" s="3483"/>
      <c r="E4" s="3483"/>
      <c r="F4" s="3483"/>
      <c r="G4" s="531" t="s">
        <v>631</v>
      </c>
      <c r="H4" s="531" t="s">
        <v>258</v>
      </c>
      <c r="I4" s="531" t="s">
        <v>431</v>
      </c>
      <c r="J4" s="531" t="s">
        <v>401</v>
      </c>
      <c r="K4" s="531" t="s">
        <v>633</v>
      </c>
      <c r="L4" s="532" t="s">
        <v>634</v>
      </c>
      <c r="M4" s="533" t="s">
        <v>401</v>
      </c>
      <c r="N4" s="555" t="s">
        <v>635</v>
      </c>
      <c r="O4" s="3475"/>
      <c r="P4" s="556" t="s">
        <v>615</v>
      </c>
      <c r="Q4" s="556" t="s">
        <v>500</v>
      </c>
      <c r="R4" s="556" t="s">
        <v>638</v>
      </c>
    </row>
    <row r="5" spans="1:18">
      <c r="A5" s="3480"/>
      <c r="B5" s="3481"/>
      <c r="C5" s="557" t="s">
        <v>147</v>
      </c>
      <c r="D5" s="557" t="s">
        <v>425</v>
      </c>
      <c r="E5" s="557" t="s">
        <v>171</v>
      </c>
      <c r="F5" s="557" t="s">
        <v>616</v>
      </c>
      <c r="G5" s="557" t="s">
        <v>64</v>
      </c>
      <c r="H5" s="557" t="s">
        <v>174</v>
      </c>
      <c r="I5" s="557" t="s">
        <v>175</v>
      </c>
      <c r="J5" s="557" t="s">
        <v>617</v>
      </c>
      <c r="K5" s="557" t="s">
        <v>177</v>
      </c>
      <c r="L5" s="557" t="s">
        <v>178</v>
      </c>
      <c r="M5" s="557" t="s">
        <v>618</v>
      </c>
      <c r="N5" s="557" t="s">
        <v>180</v>
      </c>
      <c r="O5" s="557" t="s">
        <v>619</v>
      </c>
      <c r="P5" s="557" t="s">
        <v>39</v>
      </c>
      <c r="Q5" s="557" t="s">
        <v>420</v>
      </c>
      <c r="R5" s="557" t="s">
        <v>620</v>
      </c>
    </row>
    <row r="6" spans="1:18">
      <c r="A6" s="549">
        <v>1</v>
      </c>
      <c r="B6" s="534" t="s">
        <v>621</v>
      </c>
      <c r="C6" s="558"/>
      <c r="D6" s="558"/>
      <c r="E6" s="559"/>
      <c r="F6" s="560"/>
      <c r="G6" s="558"/>
      <c r="H6" s="560"/>
      <c r="I6" s="558"/>
      <c r="J6" s="558"/>
      <c r="K6" s="560"/>
      <c r="L6" s="560"/>
      <c r="M6" s="560"/>
      <c r="N6" s="560"/>
      <c r="O6" s="561"/>
      <c r="P6" s="562"/>
      <c r="Q6" s="562"/>
      <c r="R6" s="562"/>
    </row>
    <row r="7" spans="1:18">
      <c r="A7" s="549">
        <v>2</v>
      </c>
      <c r="B7" s="563" t="s">
        <v>622</v>
      </c>
      <c r="C7" s="558"/>
      <c r="D7" s="558"/>
      <c r="E7" s="559"/>
      <c r="F7" s="560"/>
      <c r="G7" s="558"/>
      <c r="H7" s="560"/>
      <c r="I7" s="558"/>
      <c r="J7" s="558"/>
      <c r="K7" s="560"/>
      <c r="L7" s="560"/>
      <c r="M7" s="560"/>
      <c r="N7" s="560"/>
      <c r="O7" s="564"/>
      <c r="P7" s="562"/>
      <c r="Q7" s="562"/>
      <c r="R7" s="562"/>
    </row>
    <row r="8" spans="1:18">
      <c r="A8" s="549">
        <v>3</v>
      </c>
      <c r="B8" s="565" t="s">
        <v>266</v>
      </c>
      <c r="C8" s="566"/>
      <c r="D8" s="566"/>
      <c r="E8" s="559"/>
      <c r="F8" s="560"/>
      <c r="G8" s="566"/>
      <c r="H8" s="560"/>
      <c r="I8" s="566"/>
      <c r="J8" s="566"/>
      <c r="K8" s="560"/>
      <c r="L8" s="560"/>
      <c r="M8" s="560"/>
      <c r="N8" s="560"/>
      <c r="O8" s="567"/>
      <c r="P8" s="562"/>
      <c r="Q8" s="562"/>
      <c r="R8" s="562"/>
    </row>
    <row r="9" spans="1:18">
      <c r="A9" s="568" t="s">
        <v>625</v>
      </c>
      <c r="B9" s="337" t="s">
        <v>624</v>
      </c>
      <c r="D9" s="337"/>
      <c r="E9" s="553"/>
      <c r="F9" s="337"/>
      <c r="G9" s="337"/>
      <c r="H9" s="337"/>
      <c r="I9" s="337"/>
      <c r="J9" s="337"/>
      <c r="K9" s="337"/>
      <c r="L9" s="337"/>
      <c r="M9" s="337"/>
      <c r="N9" s="337"/>
      <c r="O9" s="337"/>
    </row>
    <row r="10" spans="1:18">
      <c r="A10" s="568" t="s">
        <v>626</v>
      </c>
      <c r="B10" s="337" t="s">
        <v>627</v>
      </c>
      <c r="C10" s="337"/>
      <c r="D10" s="337"/>
      <c r="E10" s="553"/>
      <c r="F10" s="337"/>
      <c r="G10" s="337"/>
      <c r="H10" s="337"/>
      <c r="I10" s="337"/>
      <c r="J10" s="337"/>
      <c r="K10" s="337"/>
      <c r="L10" s="337"/>
      <c r="M10" s="337"/>
      <c r="N10" s="337"/>
      <c r="O10" s="337"/>
    </row>
    <row r="11" spans="1:18">
      <c r="A11" s="550"/>
      <c r="B11" s="337"/>
      <c r="C11" s="337"/>
      <c r="D11" s="337"/>
      <c r="E11" s="337"/>
      <c r="F11" s="553"/>
      <c r="G11" s="553"/>
      <c r="H11" s="553"/>
      <c r="I11" s="337"/>
      <c r="J11" s="337"/>
      <c r="K11" s="337"/>
      <c r="L11" s="337"/>
      <c r="M11" s="337"/>
      <c r="N11" s="337"/>
      <c r="O11" s="337"/>
    </row>
  </sheetData>
  <mergeCells count="10">
    <mergeCell ref="K3:N3"/>
    <mergeCell ref="O3:O4"/>
    <mergeCell ref="P3:R3"/>
    <mergeCell ref="A3:A5"/>
    <mergeCell ref="B3:B5"/>
    <mergeCell ref="C3:C4"/>
    <mergeCell ref="D3:D4"/>
    <mergeCell ref="E3:E4"/>
    <mergeCell ref="F3:F4"/>
    <mergeCell ref="G3:J3"/>
  </mergeCells>
  <phoneticPr fontId="8" type="noConversion"/>
  <pageMargins left="0.51181102362204722" right="0.35433070866141736" top="0.39370078740157483" bottom="0.27559055118110237" header="0.15748031496062992" footer="0.23622047244094491"/>
  <pageSetup paperSize="9" scale="57" fitToHeight="2" orientation="landscape" r:id="rId1"/>
  <headerFooter alignWithMargins="0">
    <oddFooter>&amp;C&amp;P/&amp;N&amp;R&amp;A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7">
    <pageSetUpPr fitToPage="1"/>
  </sheetPr>
  <dimension ref="A1:AB132"/>
  <sheetViews>
    <sheetView showGridLines="0" zoomScaleNormal="100" workbookViewId="0">
      <pane xSplit="2" ySplit="4" topLeftCell="C8" activePane="bottomRight" state="frozen"/>
      <selection activeCell="F11" sqref="A1:K1098"/>
      <selection pane="topRight" activeCell="F11" sqref="A1:K1098"/>
      <selection pane="bottomLeft" activeCell="F11" sqref="A1:K1098"/>
      <selection pane="bottomRight"/>
    </sheetView>
  </sheetViews>
  <sheetFormatPr defaultColWidth="0" defaultRowHeight="14.25" customHeight="1" zeroHeight="1"/>
  <cols>
    <col min="1" max="1" width="5" style="1378" customWidth="1"/>
    <col min="2" max="2" width="24.25" style="1378" customWidth="1"/>
    <col min="3" max="3" width="11.375" style="1465" customWidth="1"/>
    <col min="4" max="4" width="5.625" style="1466" customWidth="1"/>
    <col min="5" max="5" width="12" style="1465" customWidth="1"/>
    <col min="6" max="6" width="14.625" style="1467" customWidth="1"/>
    <col min="7" max="7" width="15.75" style="1467" customWidth="1"/>
    <col min="8" max="8" width="15.625" style="1465" customWidth="1"/>
    <col min="9" max="9" width="15.125" style="1465" customWidth="1"/>
    <col min="10" max="10" width="14.25" style="1465" customWidth="1"/>
    <col min="11" max="11" width="18.625" style="1467" customWidth="1"/>
    <col min="12" max="12" width="18" style="1465" bestFit="1" customWidth="1"/>
    <col min="13" max="19" width="13.625" style="1467" customWidth="1"/>
    <col min="20" max="20" width="12.75" style="1465" customWidth="1"/>
    <col min="21" max="21" width="9.75" style="1465" customWidth="1"/>
    <col min="22" max="16384" width="0" style="1465" hidden="1"/>
  </cols>
  <sheetData>
    <row r="1" spans="1:20" ht="16.5">
      <c r="A1" s="1345" t="str">
        <f>+封面!A3&amp;" "&amp;封面!A2</f>
        <v xml:space="preserve">        保險股份有限公司(○○分公司) 年度(月、季、半年)報表</v>
      </c>
    </row>
    <row r="2" spans="1:20">
      <c r="A2" s="1413" t="s">
        <v>599</v>
      </c>
      <c r="B2" s="1468"/>
      <c r="M2" s="1469"/>
      <c r="N2" s="1469"/>
      <c r="O2" s="1469"/>
      <c r="P2" s="1469"/>
      <c r="Q2" s="1469"/>
      <c r="R2" s="1469"/>
      <c r="S2" s="1470" t="s">
        <v>170</v>
      </c>
    </row>
    <row r="3" spans="1:20" ht="71.650000000000006" customHeight="1">
      <c r="A3" s="3442" t="s">
        <v>94</v>
      </c>
      <c r="B3" s="3442" t="s">
        <v>458</v>
      </c>
      <c r="C3" s="1471" t="s">
        <v>10</v>
      </c>
      <c r="D3" s="1471" t="s">
        <v>11</v>
      </c>
      <c r="E3" s="1471" t="s">
        <v>12</v>
      </c>
      <c r="F3" s="1471" t="s">
        <v>13</v>
      </c>
      <c r="G3" s="1471" t="s">
        <v>14</v>
      </c>
      <c r="H3" s="1471" t="s">
        <v>15</v>
      </c>
      <c r="I3" s="1471" t="s">
        <v>16</v>
      </c>
      <c r="J3" s="1471" t="s">
        <v>17</v>
      </c>
      <c r="K3" s="1471" t="s">
        <v>18</v>
      </c>
      <c r="L3" s="1471" t="s">
        <v>19</v>
      </c>
      <c r="M3" s="1471" t="s">
        <v>20</v>
      </c>
      <c r="N3" s="1471" t="s">
        <v>21</v>
      </c>
      <c r="O3" s="1471" t="s">
        <v>22</v>
      </c>
      <c r="P3" s="1471" t="s">
        <v>23</v>
      </c>
      <c r="Q3" s="1471" t="s">
        <v>24</v>
      </c>
      <c r="R3" s="1471" t="s">
        <v>25</v>
      </c>
      <c r="S3" s="1471" t="s">
        <v>26</v>
      </c>
      <c r="T3" s="1471" t="s">
        <v>27</v>
      </c>
    </row>
    <row r="4" spans="1:20" ht="30.4" customHeight="1">
      <c r="A4" s="3487"/>
      <c r="B4" s="3487"/>
      <c r="C4" s="1472" t="s">
        <v>28</v>
      </c>
      <c r="D4" s="1472" t="s">
        <v>29</v>
      </c>
      <c r="E4" s="1473" t="s">
        <v>30</v>
      </c>
      <c r="F4" s="1472" t="s">
        <v>31</v>
      </c>
      <c r="G4" s="1474" t="s">
        <v>32</v>
      </c>
      <c r="H4" s="1472" t="s">
        <v>33</v>
      </c>
      <c r="I4" s="1472" t="s">
        <v>34</v>
      </c>
      <c r="J4" s="1473" t="s">
        <v>35</v>
      </c>
      <c r="K4" s="1473" t="s">
        <v>177</v>
      </c>
      <c r="L4" s="1473" t="s">
        <v>178</v>
      </c>
      <c r="M4" s="1473" t="s">
        <v>36</v>
      </c>
      <c r="N4" s="1473" t="s">
        <v>37</v>
      </c>
      <c r="O4" s="1473" t="s">
        <v>38</v>
      </c>
      <c r="P4" s="1472" t="s">
        <v>39</v>
      </c>
      <c r="Q4" s="1472" t="s">
        <v>40</v>
      </c>
      <c r="R4" s="1473" t="s">
        <v>41</v>
      </c>
      <c r="S4" s="1473" t="s">
        <v>42</v>
      </c>
      <c r="T4" s="1472" t="s">
        <v>43</v>
      </c>
    </row>
    <row r="5" spans="1:20" ht="30.4" customHeight="1">
      <c r="A5" s="1454">
        <v>1</v>
      </c>
      <c r="B5" s="1475" t="s">
        <v>334</v>
      </c>
      <c r="C5" s="1476"/>
      <c r="D5" s="1477"/>
      <c r="E5" s="1476"/>
      <c r="F5" s="1476"/>
      <c r="G5" s="1476"/>
      <c r="H5" s="1476"/>
      <c r="I5" s="1476"/>
      <c r="J5" s="1476"/>
      <c r="K5" s="1476"/>
      <c r="L5" s="1476"/>
      <c r="M5" s="1476"/>
      <c r="N5" s="1476"/>
      <c r="O5" s="1476"/>
      <c r="P5" s="1476"/>
      <c r="Q5" s="1476"/>
      <c r="R5" s="1476"/>
      <c r="S5" s="1476"/>
      <c r="T5" s="1478"/>
    </row>
    <row r="6" spans="1:20">
      <c r="A6" s="1454">
        <v>2</v>
      </c>
      <c r="B6" s="1475" t="s">
        <v>335</v>
      </c>
      <c r="C6" s="1476"/>
      <c r="D6" s="1477"/>
      <c r="E6" s="1476"/>
      <c r="F6" s="1476"/>
      <c r="G6" s="1476"/>
      <c r="H6" s="1476"/>
      <c r="I6" s="1476"/>
      <c r="J6" s="1476"/>
      <c r="K6" s="1476"/>
      <c r="L6" s="1476"/>
      <c r="M6" s="1476"/>
      <c r="N6" s="1476"/>
      <c r="O6" s="1476"/>
      <c r="P6" s="1476"/>
      <c r="Q6" s="1476"/>
      <c r="R6" s="1476"/>
      <c r="S6" s="1476"/>
      <c r="T6" s="1478"/>
    </row>
    <row r="7" spans="1:20">
      <c r="A7" s="1454">
        <v>3</v>
      </c>
      <c r="B7" s="1475" t="s">
        <v>336</v>
      </c>
      <c r="C7" s="1476"/>
      <c r="D7" s="1477"/>
      <c r="E7" s="1476"/>
      <c r="F7" s="1476"/>
      <c r="G7" s="1476"/>
      <c r="H7" s="1476"/>
      <c r="I7" s="1476"/>
      <c r="J7" s="1476"/>
      <c r="K7" s="1476"/>
      <c r="L7" s="1476"/>
      <c r="M7" s="1476"/>
      <c r="N7" s="1476"/>
      <c r="O7" s="1476"/>
      <c r="P7" s="1476"/>
      <c r="Q7" s="1476"/>
      <c r="R7" s="1476"/>
      <c r="S7" s="1476"/>
      <c r="T7" s="1478"/>
    </row>
    <row r="8" spans="1:20">
      <c r="A8" s="1454">
        <v>4</v>
      </c>
      <c r="B8" s="1475" t="s">
        <v>337</v>
      </c>
      <c r="C8" s="1476"/>
      <c r="D8" s="1477"/>
      <c r="E8" s="1476"/>
      <c r="F8" s="1476"/>
      <c r="G8" s="1476"/>
      <c r="H8" s="1476"/>
      <c r="I8" s="1476"/>
      <c r="J8" s="1476"/>
      <c r="K8" s="1476"/>
      <c r="L8" s="1476"/>
      <c r="M8" s="1476"/>
      <c r="N8" s="1476"/>
      <c r="O8" s="1476"/>
      <c r="P8" s="1476"/>
      <c r="Q8" s="1476"/>
      <c r="R8" s="1476"/>
      <c r="S8" s="1476"/>
      <c r="T8" s="1478"/>
    </row>
    <row r="9" spans="1:20" ht="15" customHeight="1">
      <c r="A9" s="1454">
        <v>5</v>
      </c>
      <c r="B9" s="1475" t="s">
        <v>338</v>
      </c>
      <c r="C9" s="1476"/>
      <c r="D9" s="1477"/>
      <c r="E9" s="1476"/>
      <c r="F9" s="1476"/>
      <c r="G9" s="1476"/>
      <c r="H9" s="1476"/>
      <c r="I9" s="1476"/>
      <c r="J9" s="1476"/>
      <c r="K9" s="1476"/>
      <c r="L9" s="1476"/>
      <c r="M9" s="1476"/>
      <c r="N9" s="1476"/>
      <c r="O9" s="1476"/>
      <c r="P9" s="1476"/>
      <c r="Q9" s="1476"/>
      <c r="R9" s="1476"/>
      <c r="S9" s="1476"/>
      <c r="T9" s="1478"/>
    </row>
    <row r="10" spans="1:20">
      <c r="A10" s="1454">
        <v>6</v>
      </c>
      <c r="B10" s="1475" t="s">
        <v>339</v>
      </c>
      <c r="C10" s="1476"/>
      <c r="D10" s="1477"/>
      <c r="E10" s="1476"/>
      <c r="F10" s="1476"/>
      <c r="G10" s="1476"/>
      <c r="H10" s="1476"/>
      <c r="I10" s="1476"/>
      <c r="J10" s="1476"/>
      <c r="K10" s="1476"/>
      <c r="L10" s="1476"/>
      <c r="M10" s="1476"/>
      <c r="N10" s="1476"/>
      <c r="O10" s="1476"/>
      <c r="P10" s="1476"/>
      <c r="Q10" s="1476"/>
      <c r="R10" s="1476"/>
      <c r="S10" s="1476"/>
      <c r="T10" s="1478"/>
    </row>
    <row r="11" spans="1:20">
      <c r="A11" s="1454">
        <v>7</v>
      </c>
      <c r="B11" s="1475" t="s">
        <v>340</v>
      </c>
      <c r="C11" s="1476"/>
      <c r="D11" s="1477"/>
      <c r="E11" s="1476"/>
      <c r="F11" s="1476"/>
      <c r="G11" s="1476"/>
      <c r="H11" s="1476"/>
      <c r="I11" s="1476"/>
      <c r="J11" s="1476"/>
      <c r="K11" s="1476"/>
      <c r="L11" s="1476"/>
      <c r="M11" s="1476"/>
      <c r="N11" s="1476"/>
      <c r="O11" s="1476"/>
      <c r="P11" s="1476"/>
      <c r="Q11" s="1476"/>
      <c r="R11" s="1476"/>
      <c r="S11" s="1476"/>
      <c r="T11" s="1478"/>
    </row>
    <row r="12" spans="1:20">
      <c r="A12" s="1454">
        <v>8</v>
      </c>
      <c r="B12" s="1475" t="s">
        <v>341</v>
      </c>
      <c r="C12" s="1476"/>
      <c r="D12" s="1477"/>
      <c r="E12" s="1476"/>
      <c r="F12" s="1476"/>
      <c r="G12" s="1476"/>
      <c r="H12" s="1476"/>
      <c r="I12" s="1476"/>
      <c r="J12" s="1476"/>
      <c r="K12" s="1476"/>
      <c r="L12" s="1476"/>
      <c r="M12" s="1476"/>
      <c r="N12" s="1476"/>
      <c r="O12" s="1476"/>
      <c r="P12" s="1476"/>
      <c r="Q12" s="1476"/>
      <c r="R12" s="1476"/>
      <c r="S12" s="1476"/>
      <c r="T12" s="1478"/>
    </row>
    <row r="13" spans="1:20">
      <c r="A13" s="1454">
        <v>9</v>
      </c>
      <c r="B13" s="1475" t="s">
        <v>342</v>
      </c>
      <c r="C13" s="1476"/>
      <c r="D13" s="1477"/>
      <c r="E13" s="1476"/>
      <c r="F13" s="1476"/>
      <c r="G13" s="1476"/>
      <c r="H13" s="1476"/>
      <c r="I13" s="1476"/>
      <c r="J13" s="1476"/>
      <c r="K13" s="1476"/>
      <c r="L13" s="1476"/>
      <c r="M13" s="1476"/>
      <c r="N13" s="1476"/>
      <c r="O13" s="1476"/>
      <c r="P13" s="1476"/>
      <c r="Q13" s="1476"/>
      <c r="R13" s="1476"/>
      <c r="S13" s="1476"/>
      <c r="T13" s="1478"/>
    </row>
    <row r="14" spans="1:20">
      <c r="A14" s="1454">
        <v>10</v>
      </c>
      <c r="B14" s="1475" t="s">
        <v>343</v>
      </c>
      <c r="C14" s="1476"/>
      <c r="D14" s="1477"/>
      <c r="E14" s="1476"/>
      <c r="F14" s="1476"/>
      <c r="G14" s="1476"/>
      <c r="H14" s="1476"/>
      <c r="I14" s="1476"/>
      <c r="J14" s="1476"/>
      <c r="K14" s="1476"/>
      <c r="L14" s="1476"/>
      <c r="M14" s="1476"/>
      <c r="N14" s="1476"/>
      <c r="O14" s="1476"/>
      <c r="P14" s="1476"/>
      <c r="Q14" s="1476"/>
      <c r="R14" s="1476"/>
      <c r="S14" s="1476"/>
      <c r="T14" s="1478"/>
    </row>
    <row r="15" spans="1:20">
      <c r="A15" s="1454">
        <v>11</v>
      </c>
      <c r="B15" s="1475" t="s">
        <v>344</v>
      </c>
      <c r="C15" s="1476"/>
      <c r="D15" s="1477"/>
      <c r="E15" s="1476"/>
      <c r="F15" s="1476"/>
      <c r="G15" s="1476"/>
      <c r="H15" s="1476"/>
      <c r="I15" s="1476"/>
      <c r="J15" s="1476"/>
      <c r="K15" s="1476"/>
      <c r="L15" s="1476"/>
      <c r="M15" s="1476"/>
      <c r="N15" s="1476"/>
      <c r="O15" s="1476"/>
      <c r="P15" s="1476"/>
      <c r="Q15" s="1476"/>
      <c r="R15" s="1476"/>
      <c r="S15" s="1476"/>
      <c r="T15" s="1478"/>
    </row>
    <row r="16" spans="1:20">
      <c r="A16" s="1454">
        <v>12</v>
      </c>
      <c r="B16" s="1475" t="s">
        <v>345</v>
      </c>
      <c r="C16" s="1476"/>
      <c r="D16" s="1477"/>
      <c r="E16" s="1476"/>
      <c r="F16" s="1476"/>
      <c r="G16" s="1476"/>
      <c r="H16" s="1476"/>
      <c r="I16" s="1476"/>
      <c r="J16" s="1476"/>
      <c r="K16" s="1476"/>
      <c r="L16" s="1476"/>
      <c r="M16" s="1476"/>
      <c r="N16" s="1476"/>
      <c r="O16" s="1476"/>
      <c r="P16" s="1476"/>
      <c r="Q16" s="1476"/>
      <c r="R16" s="1476"/>
      <c r="S16" s="1476"/>
      <c r="T16" s="1478"/>
    </row>
    <row r="17" spans="1:28">
      <c r="A17" s="1454">
        <v>13</v>
      </c>
      <c r="B17" s="1475" t="s">
        <v>346</v>
      </c>
      <c r="C17" s="1476"/>
      <c r="D17" s="1477"/>
      <c r="E17" s="1476"/>
      <c r="F17" s="1476"/>
      <c r="G17" s="1476"/>
      <c r="H17" s="1476"/>
      <c r="I17" s="1476"/>
      <c r="J17" s="1476"/>
      <c r="K17" s="1476"/>
      <c r="L17" s="1476"/>
      <c r="M17" s="1476"/>
      <c r="N17" s="1476"/>
      <c r="O17" s="1476"/>
      <c r="P17" s="1476"/>
      <c r="Q17" s="1476"/>
      <c r="R17" s="1476"/>
      <c r="S17" s="1476"/>
      <c r="T17" s="1478"/>
    </row>
    <row r="18" spans="1:28">
      <c r="A18" s="1454">
        <v>14</v>
      </c>
      <c r="B18" s="1475" t="s">
        <v>459</v>
      </c>
      <c r="C18" s="1479"/>
      <c r="D18" s="1480"/>
      <c r="E18" s="1479"/>
      <c r="F18" s="1479"/>
      <c r="G18" s="1479"/>
      <c r="H18" s="1479"/>
      <c r="I18" s="1479"/>
      <c r="J18" s="1479"/>
      <c r="K18" s="1479"/>
      <c r="L18" s="1479"/>
      <c r="M18" s="1479"/>
      <c r="N18" s="1479"/>
      <c r="O18" s="1479"/>
      <c r="P18" s="1479"/>
      <c r="Q18" s="1479"/>
      <c r="R18" s="1479"/>
      <c r="S18" s="1479"/>
      <c r="T18" s="1481"/>
    </row>
    <row r="19" spans="1:28">
      <c r="A19" s="1454">
        <v>15</v>
      </c>
      <c r="B19" s="1475" t="s">
        <v>291</v>
      </c>
      <c r="C19" s="1479"/>
      <c r="D19" s="1480"/>
      <c r="E19" s="1479"/>
      <c r="F19" s="1479"/>
      <c r="G19" s="1479"/>
      <c r="H19" s="1479"/>
      <c r="I19" s="1479"/>
      <c r="J19" s="1479"/>
      <c r="K19" s="1479"/>
      <c r="L19" s="1479"/>
      <c r="M19" s="1479"/>
      <c r="N19" s="1479"/>
      <c r="O19" s="1479"/>
      <c r="P19" s="1479"/>
      <c r="Q19" s="1479"/>
      <c r="R19" s="1479"/>
      <c r="S19" s="1479"/>
      <c r="T19" s="1481"/>
    </row>
    <row r="20" spans="1:28">
      <c r="A20" s="1454">
        <v>16</v>
      </c>
      <c r="B20" s="1475" t="s">
        <v>292</v>
      </c>
      <c r="C20" s="1479"/>
      <c r="D20" s="1480"/>
      <c r="E20" s="1479"/>
      <c r="F20" s="1479"/>
      <c r="G20" s="1479"/>
      <c r="H20" s="1479"/>
      <c r="I20" s="1479"/>
      <c r="J20" s="1479"/>
      <c r="K20" s="1479"/>
      <c r="L20" s="1479"/>
      <c r="M20" s="1479"/>
      <c r="N20" s="1479"/>
      <c r="O20" s="1479"/>
      <c r="P20" s="1479"/>
      <c r="Q20" s="1479"/>
      <c r="R20" s="1479"/>
      <c r="S20" s="1479"/>
      <c r="T20" s="1481"/>
    </row>
    <row r="21" spans="1:28">
      <c r="A21" s="1454">
        <v>17</v>
      </c>
      <c r="B21" s="1475" t="s">
        <v>347</v>
      </c>
      <c r="C21" s="1476"/>
      <c r="D21" s="1477"/>
      <c r="E21" s="1476"/>
      <c r="F21" s="1476"/>
      <c r="G21" s="1476"/>
      <c r="H21" s="1476"/>
      <c r="I21" s="1476"/>
      <c r="J21" s="1476"/>
      <c r="K21" s="1476"/>
      <c r="L21" s="1476"/>
      <c r="M21" s="1476"/>
      <c r="N21" s="1476"/>
      <c r="O21" s="1476"/>
      <c r="P21" s="1476"/>
      <c r="Q21" s="1476"/>
      <c r="R21" s="1476"/>
      <c r="S21" s="1476"/>
      <c r="T21" s="1478"/>
    </row>
    <row r="22" spans="1:28">
      <c r="A22" s="1454">
        <v>18</v>
      </c>
      <c r="B22" s="1475" t="s">
        <v>348</v>
      </c>
      <c r="C22" s="1476"/>
      <c r="D22" s="1477"/>
      <c r="E22" s="1476"/>
      <c r="F22" s="1476"/>
      <c r="G22" s="1476"/>
      <c r="H22" s="1476"/>
      <c r="I22" s="1476"/>
      <c r="J22" s="1476"/>
      <c r="K22" s="1476"/>
      <c r="L22" s="1476"/>
      <c r="M22" s="1476"/>
      <c r="N22" s="1476"/>
      <c r="O22" s="1476"/>
      <c r="P22" s="1476"/>
      <c r="Q22" s="1476"/>
      <c r="R22" s="1476"/>
      <c r="S22" s="1476"/>
      <c r="T22" s="1478"/>
    </row>
    <row r="23" spans="1:28">
      <c r="A23" s="1454">
        <v>19</v>
      </c>
      <c r="B23" s="1475" t="s">
        <v>349</v>
      </c>
      <c r="C23" s="1476"/>
      <c r="D23" s="1477"/>
      <c r="E23" s="1476"/>
      <c r="F23" s="1476"/>
      <c r="G23" s="1476"/>
      <c r="H23" s="1476"/>
      <c r="I23" s="1476"/>
      <c r="J23" s="1476"/>
      <c r="K23" s="1476"/>
      <c r="L23" s="1476"/>
      <c r="M23" s="1476"/>
      <c r="N23" s="1476"/>
      <c r="O23" s="1476"/>
      <c r="P23" s="1476"/>
      <c r="Q23" s="1476"/>
      <c r="R23" s="1476"/>
      <c r="S23" s="1476"/>
      <c r="T23" s="1482"/>
      <c r="U23" s="1483"/>
    </row>
    <row r="24" spans="1:28">
      <c r="A24" s="1454">
        <v>20</v>
      </c>
      <c r="B24" s="1475" t="s">
        <v>332</v>
      </c>
      <c r="C24" s="1479"/>
      <c r="D24" s="1480"/>
      <c r="E24" s="1479"/>
      <c r="F24" s="1479"/>
      <c r="G24" s="1479"/>
      <c r="H24" s="1479"/>
      <c r="I24" s="1479"/>
      <c r="J24" s="1479"/>
      <c r="K24" s="1479"/>
      <c r="L24" s="1479"/>
      <c r="M24" s="1479"/>
      <c r="N24" s="1479"/>
      <c r="O24" s="1479"/>
      <c r="P24" s="1479"/>
      <c r="Q24" s="1479"/>
      <c r="R24" s="1479"/>
      <c r="S24" s="1479"/>
      <c r="T24" s="1481"/>
      <c r="U24" s="1484"/>
    </row>
    <row r="25" spans="1:28">
      <c r="A25" s="1454">
        <v>21</v>
      </c>
      <c r="B25" s="1475" t="s">
        <v>350</v>
      </c>
      <c r="C25" s="1476"/>
      <c r="D25" s="1477"/>
      <c r="E25" s="1476"/>
      <c r="F25" s="1476"/>
      <c r="G25" s="1476"/>
      <c r="H25" s="1476"/>
      <c r="I25" s="1476"/>
      <c r="J25" s="1476"/>
      <c r="K25" s="1476"/>
      <c r="L25" s="1476"/>
      <c r="M25" s="1476"/>
      <c r="N25" s="1476"/>
      <c r="O25" s="1476"/>
      <c r="P25" s="1476"/>
      <c r="Q25" s="1476"/>
      <c r="R25" s="1476"/>
      <c r="S25" s="1476"/>
      <c r="T25" s="1485"/>
      <c r="U25" s="1483"/>
    </row>
    <row r="26" spans="1:28" ht="16.5">
      <c r="A26" s="1454">
        <v>22</v>
      </c>
      <c r="B26" s="1475" t="s">
        <v>351</v>
      </c>
      <c r="C26" s="1476"/>
      <c r="D26" s="1477"/>
      <c r="E26" s="1476"/>
      <c r="F26" s="1476"/>
      <c r="G26" s="1476"/>
      <c r="H26" s="1476"/>
      <c r="I26" s="1476"/>
      <c r="J26" s="1476"/>
      <c r="K26" s="1476"/>
      <c r="L26" s="1476"/>
      <c r="M26" s="1476"/>
      <c r="N26" s="1476"/>
      <c r="O26" s="1476"/>
      <c r="P26" s="1476"/>
      <c r="Q26" s="1476"/>
      <c r="R26" s="1476"/>
      <c r="S26" s="1476"/>
      <c r="T26" s="1478"/>
      <c r="AB26" s="1486"/>
    </row>
    <row r="27" spans="1:28">
      <c r="A27" s="1454">
        <v>23</v>
      </c>
      <c r="B27" s="1475" t="s">
        <v>352</v>
      </c>
      <c r="C27" s="1476"/>
      <c r="D27" s="1477"/>
      <c r="E27" s="1476"/>
      <c r="F27" s="1476"/>
      <c r="G27" s="1476"/>
      <c r="H27" s="1476"/>
      <c r="I27" s="1476"/>
      <c r="J27" s="1476"/>
      <c r="K27" s="1476"/>
      <c r="L27" s="1476"/>
      <c r="M27" s="1476"/>
      <c r="N27" s="1476"/>
      <c r="O27" s="1476"/>
      <c r="P27" s="1476"/>
      <c r="Q27" s="1476"/>
      <c r="R27" s="1476"/>
      <c r="S27" s="1476"/>
      <c r="T27" s="1478"/>
    </row>
    <row r="28" spans="1:28">
      <c r="A28" s="1397">
        <v>24</v>
      </c>
      <c r="B28" s="1387" t="s">
        <v>603</v>
      </c>
      <c r="C28" s="1476"/>
      <c r="D28" s="1480"/>
      <c r="E28" s="1476"/>
      <c r="F28" s="1476"/>
      <c r="G28" s="1476"/>
      <c r="H28" s="1476"/>
      <c r="I28" s="1476"/>
      <c r="J28" s="1476"/>
      <c r="K28" s="1476"/>
      <c r="L28" s="1476"/>
      <c r="M28" s="1476"/>
      <c r="N28" s="1476"/>
      <c r="O28" s="1476"/>
      <c r="P28" s="1476"/>
      <c r="Q28" s="1476"/>
      <c r="R28" s="1476"/>
      <c r="S28" s="1476"/>
      <c r="T28" s="1478"/>
    </row>
    <row r="29" spans="1:28">
      <c r="A29" s="1454">
        <v>25</v>
      </c>
      <c r="B29" s="1475" t="s">
        <v>206</v>
      </c>
      <c r="C29" s="1476"/>
      <c r="D29" s="1477"/>
      <c r="E29" s="1476"/>
      <c r="F29" s="1476"/>
      <c r="G29" s="1476"/>
      <c r="H29" s="1476"/>
      <c r="I29" s="1476"/>
      <c r="J29" s="1476"/>
      <c r="K29" s="1476"/>
      <c r="L29" s="1476"/>
      <c r="M29" s="1476"/>
      <c r="N29" s="1476"/>
      <c r="O29" s="1476"/>
      <c r="P29" s="1476"/>
      <c r="Q29" s="1476"/>
      <c r="R29" s="1476"/>
      <c r="S29" s="1476"/>
      <c r="T29" s="1478"/>
    </row>
    <row r="30" spans="1:28">
      <c r="A30" s="1454">
        <v>26</v>
      </c>
      <c r="B30" s="1475" t="s">
        <v>354</v>
      </c>
      <c r="C30" s="1476"/>
      <c r="D30" s="1477"/>
      <c r="E30" s="1476"/>
      <c r="F30" s="1476"/>
      <c r="G30" s="1476"/>
      <c r="H30" s="1476"/>
      <c r="I30" s="1476"/>
      <c r="J30" s="1476"/>
      <c r="K30" s="1476"/>
      <c r="L30" s="1476"/>
      <c r="M30" s="1476"/>
      <c r="N30" s="1476"/>
      <c r="O30" s="1476"/>
      <c r="P30" s="1476"/>
      <c r="Q30" s="1476"/>
      <c r="R30" s="1476"/>
      <c r="S30" s="1476"/>
      <c r="T30" s="1478"/>
    </row>
    <row r="31" spans="1:28">
      <c r="A31" s="1454">
        <v>27</v>
      </c>
      <c r="B31" s="1475" t="s">
        <v>355</v>
      </c>
      <c r="C31" s="1476"/>
      <c r="D31" s="1477"/>
      <c r="E31" s="1476"/>
      <c r="F31" s="1476"/>
      <c r="G31" s="1476"/>
      <c r="H31" s="1476"/>
      <c r="I31" s="1476"/>
      <c r="J31" s="1476"/>
      <c r="K31" s="1476"/>
      <c r="L31" s="1476"/>
      <c r="M31" s="1476"/>
      <c r="N31" s="1476"/>
      <c r="O31" s="1476"/>
      <c r="P31" s="1476"/>
      <c r="Q31" s="1476"/>
      <c r="R31" s="1476"/>
      <c r="S31" s="1476"/>
      <c r="T31" s="1478"/>
    </row>
    <row r="32" spans="1:28">
      <c r="A32" s="1454">
        <v>28</v>
      </c>
      <c r="B32" s="1475" t="s">
        <v>260</v>
      </c>
      <c r="C32" s="1476"/>
      <c r="D32" s="1477"/>
      <c r="E32" s="1476"/>
      <c r="F32" s="1476"/>
      <c r="G32" s="1476"/>
      <c r="H32" s="1476"/>
      <c r="I32" s="1476"/>
      <c r="J32" s="1476"/>
      <c r="K32" s="1476"/>
      <c r="L32" s="1476"/>
      <c r="M32" s="1476"/>
      <c r="N32" s="1476"/>
      <c r="O32" s="1476"/>
      <c r="P32" s="1476"/>
      <c r="Q32" s="1476"/>
      <c r="R32" s="1476"/>
      <c r="S32" s="1476"/>
      <c r="T32" s="1478"/>
    </row>
    <row r="33" spans="1:20">
      <c r="A33" s="1454">
        <v>29</v>
      </c>
      <c r="B33" s="1475" t="s">
        <v>107</v>
      </c>
      <c r="C33" s="1479"/>
      <c r="D33" s="1480"/>
      <c r="E33" s="1479"/>
      <c r="F33" s="1479"/>
      <c r="G33" s="1479"/>
      <c r="H33" s="1479"/>
      <c r="I33" s="1479"/>
      <c r="J33" s="1479"/>
      <c r="K33" s="1479"/>
      <c r="L33" s="1479"/>
      <c r="M33" s="1479"/>
      <c r="N33" s="1479"/>
      <c r="O33" s="1479"/>
      <c r="P33" s="1479"/>
      <c r="Q33" s="1479"/>
      <c r="R33" s="1479"/>
      <c r="S33" s="1479"/>
      <c r="T33" s="1481"/>
    </row>
    <row r="34" spans="1:20">
      <c r="A34" s="1399">
        <v>30</v>
      </c>
      <c r="B34" s="1487" t="s">
        <v>604</v>
      </c>
      <c r="C34" s="1476"/>
      <c r="D34" s="1477"/>
      <c r="E34" s="1476"/>
      <c r="F34" s="1476"/>
      <c r="G34" s="1476"/>
      <c r="H34" s="1476"/>
      <c r="I34" s="1476"/>
      <c r="J34" s="1476"/>
      <c r="K34" s="1476"/>
      <c r="L34" s="1476"/>
      <c r="M34" s="1476"/>
      <c r="N34" s="1476"/>
      <c r="O34" s="1476"/>
      <c r="P34" s="1476"/>
      <c r="Q34" s="1476"/>
      <c r="R34" s="1476"/>
      <c r="S34" s="1476"/>
      <c r="T34" s="1478"/>
    </row>
    <row r="35" spans="1:20">
      <c r="A35" s="1454">
        <v>31</v>
      </c>
      <c r="B35" s="1487" t="s">
        <v>600</v>
      </c>
      <c r="C35" s="1479"/>
      <c r="D35" s="1480"/>
      <c r="E35" s="1479"/>
      <c r="F35" s="1479"/>
      <c r="G35" s="1479"/>
      <c r="H35" s="1479"/>
      <c r="I35" s="1479"/>
      <c r="J35" s="1479"/>
      <c r="K35" s="1479"/>
      <c r="L35" s="1479"/>
      <c r="M35" s="1479"/>
      <c r="N35" s="1479"/>
      <c r="O35" s="1479"/>
      <c r="P35" s="1479"/>
      <c r="Q35" s="1479"/>
      <c r="R35" s="1479"/>
      <c r="S35" s="1479"/>
      <c r="T35" s="1481"/>
    </row>
    <row r="36" spans="1:20">
      <c r="A36" s="1454">
        <v>32</v>
      </c>
      <c r="B36" s="1400" t="s">
        <v>4130</v>
      </c>
      <c r="C36" s="1479"/>
      <c r="D36" s="1480"/>
      <c r="E36" s="1479"/>
      <c r="F36" s="1479"/>
      <c r="G36" s="1479"/>
      <c r="H36" s="1479"/>
      <c r="I36" s="1479"/>
      <c r="J36" s="1479"/>
      <c r="K36" s="1479"/>
      <c r="L36" s="1479"/>
      <c r="M36" s="1479"/>
      <c r="N36" s="1479"/>
      <c r="O36" s="1479"/>
      <c r="P36" s="1479"/>
      <c r="Q36" s="1479"/>
      <c r="R36" s="1479"/>
      <c r="S36" s="1479"/>
      <c r="T36" s="1481"/>
    </row>
    <row r="37" spans="1:20">
      <c r="A37" s="1454">
        <v>33</v>
      </c>
      <c r="B37" s="1410" t="s">
        <v>261</v>
      </c>
      <c r="C37" s="1476"/>
      <c r="D37" s="1480"/>
      <c r="E37" s="1476"/>
      <c r="F37" s="1476"/>
      <c r="G37" s="1476"/>
      <c r="H37" s="1476"/>
      <c r="I37" s="1476"/>
      <c r="J37" s="1476"/>
      <c r="K37" s="1476"/>
      <c r="L37" s="1476"/>
      <c r="M37" s="1476"/>
      <c r="N37" s="1476"/>
      <c r="O37" s="1476"/>
      <c r="P37" s="1476"/>
      <c r="Q37" s="1476"/>
      <c r="R37" s="1476"/>
      <c r="S37" s="1476"/>
      <c r="T37" s="1478"/>
    </row>
    <row r="38" spans="1:20">
      <c r="A38" s="1397">
        <v>34</v>
      </c>
      <c r="B38" s="1410" t="s">
        <v>369</v>
      </c>
      <c r="C38" s="1476"/>
      <c r="D38" s="1480"/>
      <c r="E38" s="1476"/>
      <c r="F38" s="1476"/>
      <c r="G38" s="1476"/>
      <c r="H38" s="1476"/>
      <c r="I38" s="1476"/>
      <c r="J38" s="1476"/>
      <c r="K38" s="1476"/>
      <c r="L38" s="1476"/>
      <c r="M38" s="1476"/>
      <c r="N38" s="1476"/>
      <c r="O38" s="1476"/>
      <c r="P38" s="1476"/>
      <c r="Q38" s="1476"/>
      <c r="R38" s="1476"/>
      <c r="S38" s="1476"/>
      <c r="T38" s="1478"/>
    </row>
    <row r="39" spans="1:20">
      <c r="A39" s="1454">
        <v>35</v>
      </c>
      <c r="B39" s="1410" t="s">
        <v>370</v>
      </c>
      <c r="C39" s="1476"/>
      <c r="D39" s="1480"/>
      <c r="E39" s="1476"/>
      <c r="F39" s="1476"/>
      <c r="G39" s="1476"/>
      <c r="H39" s="1476"/>
      <c r="I39" s="1476"/>
      <c r="J39" s="1476"/>
      <c r="K39" s="1476"/>
      <c r="L39" s="1476"/>
      <c r="M39" s="1476"/>
      <c r="N39" s="1476"/>
      <c r="O39" s="1476"/>
      <c r="P39" s="1476"/>
      <c r="Q39" s="1476"/>
      <c r="R39" s="1476"/>
      <c r="S39" s="1476"/>
      <c r="T39" s="1478"/>
    </row>
    <row r="40" spans="1:20">
      <c r="A40" s="1454">
        <v>36</v>
      </c>
      <c r="B40" s="1410" t="s">
        <v>371</v>
      </c>
      <c r="C40" s="1476"/>
      <c r="D40" s="1480"/>
      <c r="E40" s="1476"/>
      <c r="F40" s="1476"/>
      <c r="G40" s="1476"/>
      <c r="H40" s="1476"/>
      <c r="I40" s="1476"/>
      <c r="J40" s="1476"/>
      <c r="K40" s="1476"/>
      <c r="L40" s="1476"/>
      <c r="M40" s="1476"/>
      <c r="N40" s="1476"/>
      <c r="O40" s="1476"/>
      <c r="P40" s="1476"/>
      <c r="Q40" s="1476"/>
      <c r="R40" s="1476"/>
      <c r="S40" s="1476"/>
      <c r="T40" s="1478"/>
    </row>
    <row r="41" spans="1:20">
      <c r="A41" s="1454">
        <v>37</v>
      </c>
      <c r="B41" s="1410" t="s">
        <v>372</v>
      </c>
      <c r="C41" s="1476"/>
      <c r="D41" s="1480"/>
      <c r="E41" s="1476"/>
      <c r="F41" s="1476"/>
      <c r="G41" s="1476"/>
      <c r="H41" s="1476"/>
      <c r="I41" s="1476"/>
      <c r="J41" s="1476"/>
      <c r="K41" s="1476"/>
      <c r="L41" s="1476"/>
      <c r="M41" s="1476"/>
      <c r="N41" s="1476"/>
      <c r="O41" s="1476"/>
      <c r="P41" s="1476"/>
      <c r="Q41" s="1476"/>
      <c r="R41" s="1476"/>
      <c r="S41" s="1476"/>
      <c r="T41" s="1478"/>
    </row>
    <row r="42" spans="1:20">
      <c r="A42" s="1454">
        <v>38</v>
      </c>
      <c r="B42" s="1410" t="s">
        <v>373</v>
      </c>
      <c r="C42" s="1476"/>
      <c r="D42" s="1480"/>
      <c r="E42" s="1476"/>
      <c r="F42" s="1476"/>
      <c r="G42" s="1476"/>
      <c r="H42" s="1476"/>
      <c r="I42" s="1476"/>
      <c r="J42" s="1476"/>
      <c r="K42" s="1476"/>
      <c r="L42" s="1476"/>
      <c r="M42" s="1476"/>
      <c r="N42" s="1476"/>
      <c r="O42" s="1476"/>
      <c r="P42" s="1476"/>
      <c r="Q42" s="1476"/>
      <c r="R42" s="1476"/>
      <c r="S42" s="1476"/>
      <c r="T42" s="1478"/>
    </row>
    <row r="43" spans="1:20">
      <c r="A43" s="1454">
        <v>39</v>
      </c>
      <c r="B43" s="1410" t="s">
        <v>374</v>
      </c>
      <c r="C43" s="1476"/>
      <c r="D43" s="1480"/>
      <c r="E43" s="1476"/>
      <c r="F43" s="1476"/>
      <c r="G43" s="1476"/>
      <c r="H43" s="1476"/>
      <c r="I43" s="1476"/>
      <c r="J43" s="1476"/>
      <c r="K43" s="1476"/>
      <c r="L43" s="1476"/>
      <c r="M43" s="1476"/>
      <c r="N43" s="1476"/>
      <c r="O43" s="1476"/>
      <c r="P43" s="1476"/>
      <c r="Q43" s="1476"/>
      <c r="R43" s="1476"/>
      <c r="S43" s="1476"/>
      <c r="T43" s="1478"/>
    </row>
    <row r="44" spans="1:20">
      <c r="A44" s="1399">
        <v>40</v>
      </c>
      <c r="B44" s="1410" t="s">
        <v>375</v>
      </c>
      <c r="C44" s="1476"/>
      <c r="D44" s="1480"/>
      <c r="E44" s="1476"/>
      <c r="F44" s="1476"/>
      <c r="G44" s="1476"/>
      <c r="H44" s="1476"/>
      <c r="I44" s="1476"/>
      <c r="J44" s="1476"/>
      <c r="K44" s="1476"/>
      <c r="L44" s="1476"/>
      <c r="M44" s="1476"/>
      <c r="N44" s="1476"/>
      <c r="O44" s="1476"/>
      <c r="P44" s="1476"/>
      <c r="Q44" s="1476"/>
      <c r="R44" s="1476"/>
      <c r="S44" s="1476"/>
      <c r="T44" s="1478"/>
    </row>
    <row r="45" spans="1:20">
      <c r="A45" s="1454">
        <v>41</v>
      </c>
      <c r="B45" s="1410" t="s">
        <v>376</v>
      </c>
      <c r="C45" s="1476"/>
      <c r="D45" s="1480"/>
      <c r="E45" s="1476"/>
      <c r="F45" s="1476"/>
      <c r="G45" s="1476"/>
      <c r="H45" s="1476"/>
      <c r="I45" s="1476"/>
      <c r="J45" s="1476"/>
      <c r="K45" s="1476"/>
      <c r="L45" s="1476"/>
      <c r="M45" s="1476"/>
      <c r="N45" s="1476"/>
      <c r="O45" s="1476"/>
      <c r="P45" s="1476"/>
      <c r="Q45" s="1476"/>
      <c r="R45" s="1476"/>
      <c r="S45" s="1476"/>
      <c r="T45" s="1478"/>
    </row>
    <row r="46" spans="1:20">
      <c r="A46" s="1454">
        <v>42</v>
      </c>
      <c r="B46" s="1410" t="s">
        <v>377</v>
      </c>
      <c r="C46" s="1476"/>
      <c r="D46" s="1480"/>
      <c r="E46" s="1476"/>
      <c r="F46" s="1476"/>
      <c r="G46" s="1476"/>
      <c r="H46" s="1476"/>
      <c r="I46" s="1476"/>
      <c r="J46" s="1476"/>
      <c r="K46" s="1476"/>
      <c r="L46" s="1476"/>
      <c r="M46" s="1476"/>
      <c r="N46" s="1476"/>
      <c r="O46" s="1476"/>
      <c r="P46" s="1476"/>
      <c r="Q46" s="1476"/>
      <c r="R46" s="1476"/>
      <c r="S46" s="1476"/>
      <c r="T46" s="1478"/>
    </row>
    <row r="47" spans="1:20">
      <c r="A47" s="1454">
        <v>43</v>
      </c>
      <c r="B47" s="1475" t="s">
        <v>125</v>
      </c>
      <c r="C47" s="1476"/>
      <c r="D47" s="1477"/>
      <c r="E47" s="1476"/>
      <c r="F47" s="1476"/>
      <c r="G47" s="1476"/>
      <c r="H47" s="1476"/>
      <c r="I47" s="1476"/>
      <c r="J47" s="1476"/>
      <c r="K47" s="1476"/>
      <c r="L47" s="1476"/>
      <c r="M47" s="1476"/>
      <c r="N47" s="1476"/>
      <c r="O47" s="1476"/>
      <c r="P47" s="1476"/>
      <c r="Q47" s="1476"/>
      <c r="R47" s="1476"/>
      <c r="S47" s="1476"/>
      <c r="T47" s="1488"/>
    </row>
    <row r="48" spans="1:20">
      <c r="A48" s="1414" t="s">
        <v>461</v>
      </c>
    </row>
    <row r="49" spans="1:10">
      <c r="A49" s="1378">
        <v>1</v>
      </c>
      <c r="B49" s="1378" t="s">
        <v>113</v>
      </c>
    </row>
    <row r="50" spans="1:10" ht="14.1" customHeight="1">
      <c r="A50" s="1378">
        <v>2</v>
      </c>
      <c r="B50" s="3488" t="s">
        <v>44</v>
      </c>
      <c r="C50" s="3488"/>
      <c r="D50" s="3488"/>
      <c r="E50" s="3488"/>
      <c r="F50" s="3488"/>
      <c r="G50" s="3488"/>
      <c r="H50" s="3488"/>
      <c r="I50" s="3488"/>
      <c r="J50" s="3488"/>
    </row>
    <row r="51" spans="1:10">
      <c r="A51" s="1378">
        <v>3</v>
      </c>
      <c r="B51" s="1378" t="s">
        <v>114</v>
      </c>
    </row>
    <row r="52" spans="1:10">
      <c r="A52" s="1378">
        <v>4</v>
      </c>
      <c r="B52" s="1378" t="s">
        <v>77</v>
      </c>
    </row>
    <row r="53" spans="1:10">
      <c r="B53" s="1378" t="s">
        <v>462</v>
      </c>
    </row>
    <row r="54" spans="1:10">
      <c r="B54" s="1378" t="s">
        <v>463</v>
      </c>
    </row>
    <row r="55" spans="1:10">
      <c r="A55" s="1378">
        <v>5</v>
      </c>
      <c r="B55" s="1465" t="s">
        <v>450</v>
      </c>
    </row>
    <row r="56" spans="1:10">
      <c r="A56" s="1378">
        <v>6</v>
      </c>
      <c r="B56" s="1378" t="s">
        <v>4351</v>
      </c>
    </row>
    <row r="57" spans="1:10">
      <c r="A57" s="1465">
        <v>7</v>
      </c>
      <c r="B57" s="1489" t="s">
        <v>4352</v>
      </c>
    </row>
    <row r="58" spans="1:10">
      <c r="A58" s="1465">
        <v>8</v>
      </c>
      <c r="B58" s="1489" t="s">
        <v>4353</v>
      </c>
    </row>
    <row r="113" ht="14.25" customHeight="1"/>
    <row r="128" ht="14.25" customHeight="1"/>
    <row r="129" ht="14.25" customHeight="1"/>
    <row r="130" ht="14.25" customHeight="1"/>
    <row r="131" ht="14.25" customHeight="1"/>
    <row r="132" ht="14.25" customHeight="1"/>
  </sheetData>
  <mergeCells count="3">
    <mergeCell ref="A3:A4"/>
    <mergeCell ref="B3:B4"/>
    <mergeCell ref="B50:J50"/>
  </mergeCells>
  <phoneticPr fontId="8" type="noConversion"/>
  <dataValidations count="2">
    <dataValidation type="decimal" allowBlank="1" showInputMessage="1" showErrorMessage="1" errorTitle="錯誤" error="輸入資料格式錯誤!!" sqref="D5:D47" xr:uid="{00000000-0002-0000-2300-000000000000}">
      <formula1>-9.99999999999999E+31</formula1>
      <formula2>9.99999999999999E+32</formula2>
    </dataValidation>
    <dataValidation type="whole" allowBlank="1" showInputMessage="1" showErrorMessage="1" errorTitle="錯誤" error="輸入資料格式錯誤!!" sqref="C5:C47 E5:S47" xr:uid="{00000000-0002-0000-2300-000001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7" orientation="landscape" r:id="rId1"/>
  <headerFooter alignWithMargins="0">
    <oddFooter>&amp;C&amp;P/&amp;N&amp;R&amp;A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pageSetUpPr fitToPage="1"/>
  </sheetPr>
  <dimension ref="A1:AB61"/>
  <sheetViews>
    <sheetView showGridLines="0" zoomScaleNormal="100" zoomScaleSheetLayoutView="120" workbookViewId="0">
      <pane xSplit="2" ySplit="5" topLeftCell="I22" activePane="bottomRight" state="frozen"/>
      <selection activeCell="F11" sqref="A1:K1098"/>
      <selection pane="topRight" activeCell="F11" sqref="A1:K1098"/>
      <selection pane="bottomLeft" activeCell="F11" sqref="A1:K1098"/>
      <selection pane="bottomRight"/>
    </sheetView>
  </sheetViews>
  <sheetFormatPr defaultRowHeight="14.25"/>
  <cols>
    <col min="1" max="1" width="5.25" style="1491" customWidth="1"/>
    <col min="2" max="2" width="23.5" style="1492" customWidth="1"/>
    <col min="3" max="3" width="11.75" style="1492" customWidth="1"/>
    <col min="4" max="4" width="9.375" style="1492" customWidth="1"/>
    <col min="5" max="7" width="9" style="1492"/>
    <col min="8" max="8" width="8.25" style="1492" customWidth="1"/>
    <col min="9" max="9" width="13.25" style="1492" customWidth="1"/>
    <col min="10" max="10" width="16.125" style="1492" customWidth="1"/>
    <col min="11" max="11" width="14.875" style="1492" customWidth="1"/>
    <col min="12" max="12" width="16.5" style="1492" customWidth="1"/>
    <col min="13" max="14" width="18.875" style="1492" customWidth="1"/>
    <col min="15" max="15" width="17.125" style="1492" customWidth="1"/>
    <col min="16" max="16" width="10.5" style="1492" customWidth="1"/>
    <col min="17" max="18" width="15.125" style="1492" customWidth="1"/>
    <col min="19" max="19" width="22.75" style="1492" customWidth="1"/>
    <col min="20" max="20" width="12.875" style="1493" customWidth="1"/>
    <col min="21" max="16384" width="9" style="1492"/>
  </cols>
  <sheetData>
    <row r="1" spans="1:23" ht="16.5">
      <c r="A1" s="1345" t="str">
        <f>+封面!A3&amp;" "&amp;封面!A2</f>
        <v xml:space="preserve">        保險股份有限公司(○○分公司) 年度(月、季、半年)報表</v>
      </c>
      <c r="B1" s="1490"/>
      <c r="C1" s="1491"/>
      <c r="D1" s="1491"/>
      <c r="E1" s="1491"/>
      <c r="F1" s="1491"/>
      <c r="G1" s="1491"/>
      <c r="H1" s="1491"/>
      <c r="I1" s="1491"/>
      <c r="J1" s="1491"/>
      <c r="K1" s="1491"/>
      <c r="L1" s="1491"/>
      <c r="M1" s="1491"/>
      <c r="N1" s="1491"/>
      <c r="O1" s="1491"/>
    </row>
    <row r="2" spans="1:23">
      <c r="A2" s="1494" t="s">
        <v>601</v>
      </c>
      <c r="V2" s="1495" t="s">
        <v>149</v>
      </c>
    </row>
    <row r="3" spans="1:23" ht="15.75" customHeight="1">
      <c r="A3" s="3491" t="s">
        <v>590</v>
      </c>
      <c r="B3" s="3494" t="s">
        <v>196</v>
      </c>
      <c r="C3" s="3491" t="s">
        <v>45</v>
      </c>
      <c r="D3" s="1496" t="s">
        <v>591</v>
      </c>
      <c r="E3" s="1496"/>
      <c r="F3" s="3497" t="s">
        <v>46</v>
      </c>
      <c r="G3" s="3491" t="s">
        <v>47</v>
      </c>
      <c r="H3" s="3489" t="s">
        <v>48</v>
      </c>
      <c r="I3" s="3501" t="s">
        <v>49</v>
      </c>
      <c r="J3" s="3501" t="s">
        <v>592</v>
      </c>
      <c r="K3" s="1496" t="s">
        <v>50</v>
      </c>
      <c r="L3" s="1496"/>
      <c r="M3" s="1496"/>
      <c r="N3" s="1496"/>
      <c r="O3" s="1497"/>
      <c r="P3" s="1497"/>
      <c r="Q3" s="3489" t="s">
        <v>51</v>
      </c>
      <c r="R3" s="3489" t="s">
        <v>52</v>
      </c>
      <c r="S3" s="3501" t="s">
        <v>53</v>
      </c>
      <c r="T3" s="3501" t="s">
        <v>54</v>
      </c>
      <c r="U3" s="3491" t="s">
        <v>55</v>
      </c>
      <c r="V3" s="3491" t="s">
        <v>56</v>
      </c>
      <c r="W3" s="3499" t="s">
        <v>27</v>
      </c>
    </row>
    <row r="4" spans="1:23" s="1501" customFormat="1" ht="43.5" customHeight="1">
      <c r="A4" s="3492"/>
      <c r="B4" s="3495"/>
      <c r="C4" s="3492"/>
      <c r="D4" s="1498" t="s">
        <v>402</v>
      </c>
      <c r="E4" s="1498" t="s">
        <v>91</v>
      </c>
      <c r="F4" s="3498" t="s">
        <v>92</v>
      </c>
      <c r="G4" s="3492"/>
      <c r="H4" s="3490"/>
      <c r="I4" s="3491"/>
      <c r="J4" s="3491"/>
      <c r="K4" s="1499" t="s">
        <v>57</v>
      </c>
      <c r="L4" s="1499" t="s">
        <v>58</v>
      </c>
      <c r="M4" s="1500" t="s">
        <v>59</v>
      </c>
      <c r="N4" s="1500" t="s">
        <v>60</v>
      </c>
      <c r="O4" s="1499" t="s">
        <v>61</v>
      </c>
      <c r="P4" s="1499" t="s">
        <v>62</v>
      </c>
      <c r="Q4" s="3502"/>
      <c r="R4" s="3502"/>
      <c r="S4" s="3491"/>
      <c r="T4" s="3491"/>
      <c r="U4" s="3492"/>
      <c r="V4" s="3492"/>
      <c r="W4" s="3500"/>
    </row>
    <row r="5" spans="1:23" s="1501" customFormat="1" ht="33.75" customHeight="1">
      <c r="A5" s="3493"/>
      <c r="B5" s="3496"/>
      <c r="C5" s="1502" t="s">
        <v>28</v>
      </c>
      <c r="D5" s="1502" t="s">
        <v>425</v>
      </c>
      <c r="E5" s="1503" t="s">
        <v>63</v>
      </c>
      <c r="F5" s="1503" t="s">
        <v>31</v>
      </c>
      <c r="G5" s="1503" t="s">
        <v>64</v>
      </c>
      <c r="H5" s="1503" t="s">
        <v>33</v>
      </c>
      <c r="I5" s="1503" t="s">
        <v>34</v>
      </c>
      <c r="J5" s="1503" t="s">
        <v>35</v>
      </c>
      <c r="K5" s="1503" t="s">
        <v>65</v>
      </c>
      <c r="L5" s="1503" t="s">
        <v>66</v>
      </c>
      <c r="M5" s="1503" t="s">
        <v>36</v>
      </c>
      <c r="N5" s="1503" t="s">
        <v>67</v>
      </c>
      <c r="O5" s="1503" t="s">
        <v>68</v>
      </c>
      <c r="P5" s="1503" t="s">
        <v>39</v>
      </c>
      <c r="Q5" s="1503" t="s">
        <v>69</v>
      </c>
      <c r="R5" s="1503" t="s">
        <v>41</v>
      </c>
      <c r="S5" s="1503" t="s">
        <v>70</v>
      </c>
      <c r="T5" s="1503" t="s">
        <v>43</v>
      </c>
      <c r="U5" s="1503" t="s">
        <v>71</v>
      </c>
      <c r="V5" s="1503" t="s">
        <v>72</v>
      </c>
      <c r="W5" s="1503" t="s">
        <v>73</v>
      </c>
    </row>
    <row r="6" spans="1:23">
      <c r="A6" s="1504">
        <v>1</v>
      </c>
      <c r="B6" s="1505" t="s">
        <v>334</v>
      </c>
      <c r="C6" s="1506"/>
      <c r="D6" s="1507"/>
      <c r="E6" s="1506"/>
      <c r="F6" s="1506"/>
      <c r="G6" s="1506"/>
      <c r="H6" s="1506"/>
      <c r="I6" s="1508"/>
      <c r="J6" s="1506"/>
      <c r="K6" s="1506"/>
      <c r="L6" s="1506"/>
      <c r="M6" s="1506"/>
      <c r="N6" s="1506"/>
      <c r="O6" s="1506"/>
      <c r="P6" s="1506"/>
      <c r="Q6" s="1506"/>
      <c r="R6" s="1506"/>
      <c r="S6" s="1506"/>
      <c r="T6" s="1508"/>
      <c r="U6" s="1508"/>
      <c r="V6" s="1508"/>
      <c r="W6" s="1509"/>
    </row>
    <row r="7" spans="1:23">
      <c r="A7" s="1504">
        <v>2</v>
      </c>
      <c r="B7" s="1510" t="s">
        <v>335</v>
      </c>
      <c r="C7" s="1506"/>
      <c r="D7" s="1507"/>
      <c r="E7" s="1506"/>
      <c r="F7" s="1506"/>
      <c r="G7" s="1506"/>
      <c r="H7" s="1506"/>
      <c r="I7" s="1508"/>
      <c r="J7" s="1506"/>
      <c r="K7" s="1506"/>
      <c r="L7" s="1506"/>
      <c r="M7" s="1506"/>
      <c r="N7" s="1506"/>
      <c r="O7" s="1506"/>
      <c r="P7" s="1506"/>
      <c r="Q7" s="1506"/>
      <c r="R7" s="1506"/>
      <c r="S7" s="1506"/>
      <c r="T7" s="1508"/>
      <c r="U7" s="1508"/>
      <c r="V7" s="1508"/>
      <c r="W7" s="1509"/>
    </row>
    <row r="8" spans="1:23">
      <c r="A8" s="1504">
        <v>3</v>
      </c>
      <c r="B8" s="1510" t="s">
        <v>336</v>
      </c>
      <c r="C8" s="1506"/>
      <c r="D8" s="1507"/>
      <c r="E8" s="1506"/>
      <c r="F8" s="1506"/>
      <c r="G8" s="1506"/>
      <c r="H8" s="1506"/>
      <c r="I8" s="1508"/>
      <c r="J8" s="1506"/>
      <c r="K8" s="1506"/>
      <c r="L8" s="1506"/>
      <c r="M8" s="1506"/>
      <c r="N8" s="1506"/>
      <c r="O8" s="1506"/>
      <c r="P8" s="1506"/>
      <c r="Q8" s="1506"/>
      <c r="R8" s="1506"/>
      <c r="S8" s="1506"/>
      <c r="T8" s="1508"/>
      <c r="U8" s="1508"/>
      <c r="V8" s="1508"/>
      <c r="W8" s="1509"/>
    </row>
    <row r="9" spans="1:23">
      <c r="A9" s="1504">
        <v>4</v>
      </c>
      <c r="B9" s="1510" t="s">
        <v>337</v>
      </c>
      <c r="C9" s="1506"/>
      <c r="D9" s="1507"/>
      <c r="E9" s="1506"/>
      <c r="F9" s="1506"/>
      <c r="G9" s="1506"/>
      <c r="H9" s="1506"/>
      <c r="I9" s="1508"/>
      <c r="J9" s="1506"/>
      <c r="K9" s="1506"/>
      <c r="L9" s="1506"/>
      <c r="M9" s="1506"/>
      <c r="N9" s="1506"/>
      <c r="O9" s="1506"/>
      <c r="P9" s="1506"/>
      <c r="Q9" s="1506"/>
      <c r="R9" s="1506"/>
      <c r="S9" s="1506"/>
      <c r="T9" s="1508"/>
      <c r="U9" s="1508"/>
      <c r="V9" s="1508"/>
      <c r="W9" s="1509"/>
    </row>
    <row r="10" spans="1:23">
      <c r="A10" s="1504">
        <v>5</v>
      </c>
      <c r="B10" s="1510" t="s">
        <v>338</v>
      </c>
      <c r="C10" s="1506"/>
      <c r="D10" s="1507"/>
      <c r="E10" s="1506"/>
      <c r="F10" s="1506"/>
      <c r="G10" s="1506"/>
      <c r="H10" s="1506"/>
      <c r="I10" s="1508"/>
      <c r="J10" s="1506"/>
      <c r="K10" s="1506"/>
      <c r="L10" s="1506"/>
      <c r="M10" s="1506"/>
      <c r="N10" s="1506"/>
      <c r="O10" s="1506"/>
      <c r="P10" s="1506"/>
      <c r="Q10" s="1506"/>
      <c r="R10" s="1506"/>
      <c r="S10" s="1506"/>
      <c r="T10" s="1508"/>
      <c r="U10" s="1508"/>
      <c r="V10" s="1508"/>
      <c r="W10" s="1509"/>
    </row>
    <row r="11" spans="1:23">
      <c r="A11" s="1504">
        <v>6</v>
      </c>
      <c r="B11" s="1510" t="s">
        <v>339</v>
      </c>
      <c r="C11" s="1506"/>
      <c r="D11" s="1507"/>
      <c r="E11" s="1506"/>
      <c r="F11" s="1506"/>
      <c r="G11" s="1506"/>
      <c r="H11" s="1506"/>
      <c r="I11" s="1508"/>
      <c r="J11" s="1506"/>
      <c r="K11" s="1506"/>
      <c r="L11" s="1506"/>
      <c r="M11" s="1506"/>
      <c r="N11" s="1506"/>
      <c r="O11" s="1506"/>
      <c r="P11" s="1506"/>
      <c r="Q11" s="1506"/>
      <c r="R11" s="1506"/>
      <c r="S11" s="1506"/>
      <c r="T11" s="1508"/>
      <c r="U11" s="1508"/>
      <c r="V11" s="1508"/>
      <c r="W11" s="1509"/>
    </row>
    <row r="12" spans="1:23">
      <c r="A12" s="1504">
        <v>7</v>
      </c>
      <c r="B12" s="1510" t="s">
        <v>340</v>
      </c>
      <c r="C12" s="1506"/>
      <c r="D12" s="1507"/>
      <c r="E12" s="1506"/>
      <c r="F12" s="1506"/>
      <c r="G12" s="1506"/>
      <c r="H12" s="1506"/>
      <c r="I12" s="1508"/>
      <c r="J12" s="1506"/>
      <c r="K12" s="1506"/>
      <c r="L12" s="1506"/>
      <c r="M12" s="1506"/>
      <c r="N12" s="1506"/>
      <c r="O12" s="1506"/>
      <c r="P12" s="1506"/>
      <c r="Q12" s="1506"/>
      <c r="R12" s="1506"/>
      <c r="S12" s="1506"/>
      <c r="T12" s="1508"/>
      <c r="U12" s="1508"/>
      <c r="V12" s="1508"/>
      <c r="W12" s="1509"/>
    </row>
    <row r="13" spans="1:23">
      <c r="A13" s="1504">
        <v>8</v>
      </c>
      <c r="B13" s="1510" t="s">
        <v>341</v>
      </c>
      <c r="C13" s="1506"/>
      <c r="D13" s="1507"/>
      <c r="E13" s="1506"/>
      <c r="F13" s="1506"/>
      <c r="G13" s="1506"/>
      <c r="H13" s="1506"/>
      <c r="I13" s="1508"/>
      <c r="J13" s="1506"/>
      <c r="K13" s="1506"/>
      <c r="L13" s="1506"/>
      <c r="M13" s="1506"/>
      <c r="N13" s="1506"/>
      <c r="O13" s="1506"/>
      <c r="P13" s="1506"/>
      <c r="Q13" s="1506"/>
      <c r="R13" s="1506"/>
      <c r="S13" s="1506"/>
      <c r="T13" s="1508"/>
      <c r="U13" s="1508"/>
      <c r="V13" s="1508"/>
      <c r="W13" s="1509"/>
    </row>
    <row r="14" spans="1:23">
      <c r="A14" s="1504">
        <v>9</v>
      </c>
      <c r="B14" s="1510" t="s">
        <v>342</v>
      </c>
      <c r="C14" s="1506"/>
      <c r="D14" s="1507"/>
      <c r="E14" s="1506"/>
      <c r="F14" s="1506"/>
      <c r="G14" s="1506"/>
      <c r="H14" s="1506"/>
      <c r="I14" s="1508"/>
      <c r="J14" s="1506"/>
      <c r="K14" s="1506"/>
      <c r="L14" s="1506"/>
      <c r="M14" s="1506"/>
      <c r="N14" s="1506"/>
      <c r="O14" s="1506"/>
      <c r="P14" s="1506"/>
      <c r="Q14" s="1506"/>
      <c r="R14" s="1506"/>
      <c r="S14" s="1506"/>
      <c r="T14" s="1508"/>
      <c r="U14" s="1508"/>
      <c r="V14" s="1508"/>
      <c r="W14" s="1509"/>
    </row>
    <row r="15" spans="1:23">
      <c r="A15" s="1504">
        <v>10</v>
      </c>
      <c r="B15" s="1510" t="s">
        <v>343</v>
      </c>
      <c r="C15" s="1506"/>
      <c r="D15" s="1507"/>
      <c r="E15" s="1506"/>
      <c r="F15" s="1506"/>
      <c r="G15" s="1506"/>
      <c r="H15" s="1506"/>
      <c r="I15" s="1508"/>
      <c r="J15" s="1506"/>
      <c r="K15" s="1506"/>
      <c r="L15" s="1506"/>
      <c r="M15" s="1506"/>
      <c r="N15" s="1506"/>
      <c r="O15" s="1506"/>
      <c r="P15" s="1506"/>
      <c r="Q15" s="1506"/>
      <c r="R15" s="1506"/>
      <c r="S15" s="1506"/>
      <c r="T15" s="1508"/>
      <c r="U15" s="1508"/>
      <c r="V15" s="1508"/>
      <c r="W15" s="1509"/>
    </row>
    <row r="16" spans="1:23">
      <c r="A16" s="1504">
        <v>11</v>
      </c>
      <c r="B16" s="1510" t="s">
        <v>344</v>
      </c>
      <c r="C16" s="1506"/>
      <c r="D16" s="1507"/>
      <c r="E16" s="1506"/>
      <c r="F16" s="1506"/>
      <c r="G16" s="1506"/>
      <c r="H16" s="1506"/>
      <c r="I16" s="1508"/>
      <c r="J16" s="1506"/>
      <c r="K16" s="1506"/>
      <c r="L16" s="1506"/>
      <c r="M16" s="1506"/>
      <c r="N16" s="1506"/>
      <c r="O16" s="1506"/>
      <c r="P16" s="1506"/>
      <c r="Q16" s="1506"/>
      <c r="R16" s="1506"/>
      <c r="S16" s="1506"/>
      <c r="T16" s="1508"/>
      <c r="U16" s="1508"/>
      <c r="V16" s="1508"/>
      <c r="W16" s="1509"/>
    </row>
    <row r="17" spans="1:28">
      <c r="A17" s="1504">
        <v>12</v>
      </c>
      <c r="B17" s="1510" t="s">
        <v>345</v>
      </c>
      <c r="C17" s="1506"/>
      <c r="D17" s="1507"/>
      <c r="E17" s="1506"/>
      <c r="F17" s="1506"/>
      <c r="G17" s="1506"/>
      <c r="H17" s="1506"/>
      <c r="I17" s="1508"/>
      <c r="J17" s="1506"/>
      <c r="K17" s="1506"/>
      <c r="L17" s="1506"/>
      <c r="M17" s="1506"/>
      <c r="N17" s="1506"/>
      <c r="O17" s="1506"/>
      <c r="P17" s="1506"/>
      <c r="Q17" s="1506"/>
      <c r="R17" s="1506"/>
      <c r="S17" s="1506"/>
      <c r="T17" s="1508"/>
      <c r="U17" s="1508"/>
      <c r="V17" s="1508"/>
      <c r="W17" s="1509"/>
    </row>
    <row r="18" spans="1:28">
      <c r="A18" s="1504">
        <v>13</v>
      </c>
      <c r="B18" s="1510" t="s">
        <v>346</v>
      </c>
      <c r="C18" s="1506"/>
      <c r="D18" s="1507"/>
      <c r="E18" s="1506"/>
      <c r="F18" s="1506"/>
      <c r="G18" s="1506"/>
      <c r="H18" s="1506"/>
      <c r="I18" s="1508"/>
      <c r="J18" s="1506"/>
      <c r="K18" s="1506"/>
      <c r="L18" s="1506"/>
      <c r="M18" s="1506"/>
      <c r="N18" s="1506"/>
      <c r="O18" s="1506"/>
      <c r="P18" s="1506"/>
      <c r="Q18" s="1506"/>
      <c r="R18" s="1506"/>
      <c r="S18" s="1506"/>
      <c r="T18" s="1508"/>
      <c r="U18" s="1508"/>
      <c r="V18" s="1508"/>
      <c r="W18" s="1509"/>
    </row>
    <row r="19" spans="1:28">
      <c r="A19" s="1504">
        <v>14</v>
      </c>
      <c r="B19" s="1510" t="s">
        <v>593</v>
      </c>
      <c r="C19" s="1511"/>
      <c r="D19" s="1512"/>
      <c r="E19" s="1511"/>
      <c r="F19" s="1511"/>
      <c r="G19" s="1511"/>
      <c r="H19" s="1511"/>
      <c r="I19" s="1513"/>
      <c r="J19" s="1506"/>
      <c r="K19" s="1513"/>
      <c r="L19" s="1513"/>
      <c r="M19" s="1513"/>
      <c r="N19" s="1513"/>
      <c r="O19" s="1508"/>
      <c r="P19" s="1513"/>
      <c r="Q19" s="1506"/>
      <c r="R19" s="1513"/>
      <c r="S19" s="1513"/>
      <c r="T19" s="1513"/>
      <c r="U19" s="1506"/>
      <c r="V19" s="1513"/>
      <c r="W19" s="1514"/>
    </row>
    <row r="20" spans="1:28">
      <c r="A20" s="1504">
        <v>15</v>
      </c>
      <c r="B20" s="1510" t="s">
        <v>594</v>
      </c>
      <c r="C20" s="1511"/>
      <c r="D20" s="1512"/>
      <c r="E20" s="1511"/>
      <c r="F20" s="1511"/>
      <c r="G20" s="1511"/>
      <c r="H20" s="1511"/>
      <c r="I20" s="1513"/>
      <c r="J20" s="1506"/>
      <c r="K20" s="1513"/>
      <c r="L20" s="1513"/>
      <c r="M20" s="1513"/>
      <c r="N20" s="1513"/>
      <c r="O20" s="1508"/>
      <c r="P20" s="1513"/>
      <c r="Q20" s="1506"/>
      <c r="R20" s="1513"/>
      <c r="S20" s="1513"/>
      <c r="T20" s="1513"/>
      <c r="U20" s="1506"/>
      <c r="V20" s="1513"/>
      <c r="W20" s="1514"/>
    </row>
    <row r="21" spans="1:28">
      <c r="A21" s="1504">
        <v>16</v>
      </c>
      <c r="B21" s="1510" t="s">
        <v>595</v>
      </c>
      <c r="C21" s="1511"/>
      <c r="D21" s="1512"/>
      <c r="E21" s="1511"/>
      <c r="F21" s="1511"/>
      <c r="G21" s="1511"/>
      <c r="H21" s="1511"/>
      <c r="I21" s="1513"/>
      <c r="J21" s="1506"/>
      <c r="K21" s="1513"/>
      <c r="L21" s="1513"/>
      <c r="M21" s="1513"/>
      <c r="N21" s="1513"/>
      <c r="O21" s="1508"/>
      <c r="P21" s="1513"/>
      <c r="Q21" s="1506"/>
      <c r="R21" s="1513"/>
      <c r="S21" s="1513"/>
      <c r="T21" s="1513"/>
      <c r="U21" s="1506"/>
      <c r="V21" s="1513"/>
      <c r="W21" s="1514"/>
    </row>
    <row r="22" spans="1:28">
      <c r="A22" s="1504">
        <v>17</v>
      </c>
      <c r="B22" s="1510" t="s">
        <v>347</v>
      </c>
      <c r="C22" s="1506"/>
      <c r="D22" s="1507"/>
      <c r="E22" s="1506"/>
      <c r="F22" s="1506"/>
      <c r="G22" s="1506"/>
      <c r="H22" s="1506"/>
      <c r="I22" s="1508"/>
      <c r="J22" s="1506"/>
      <c r="K22" s="1506"/>
      <c r="L22" s="1506"/>
      <c r="M22" s="1506"/>
      <c r="N22" s="1506"/>
      <c r="O22" s="1506"/>
      <c r="P22" s="1506"/>
      <c r="Q22" s="1506"/>
      <c r="R22" s="1506"/>
      <c r="S22" s="1506"/>
      <c r="T22" s="1506"/>
      <c r="U22" s="1506"/>
      <c r="V22" s="1506"/>
      <c r="W22" s="1509"/>
    </row>
    <row r="23" spans="1:28">
      <c r="A23" s="1504">
        <v>18</v>
      </c>
      <c r="B23" s="1510" t="s">
        <v>348</v>
      </c>
      <c r="C23" s="1506"/>
      <c r="D23" s="1507"/>
      <c r="E23" s="1506"/>
      <c r="F23" s="1506"/>
      <c r="G23" s="1506"/>
      <c r="H23" s="1506"/>
      <c r="I23" s="1508"/>
      <c r="J23" s="1506"/>
      <c r="K23" s="1506"/>
      <c r="L23" s="1506"/>
      <c r="M23" s="1506"/>
      <c r="N23" s="1506"/>
      <c r="O23" s="1506"/>
      <c r="P23" s="1506"/>
      <c r="Q23" s="1506"/>
      <c r="R23" s="1506"/>
      <c r="S23" s="1506"/>
      <c r="T23" s="1506"/>
      <c r="U23" s="1506"/>
      <c r="V23" s="1506"/>
      <c r="W23" s="1509"/>
    </row>
    <row r="24" spans="1:28">
      <c r="A24" s="1504">
        <v>19</v>
      </c>
      <c r="B24" s="1505" t="s">
        <v>349</v>
      </c>
      <c r="C24" s="1506"/>
      <c r="D24" s="1507"/>
      <c r="E24" s="1506"/>
      <c r="F24" s="1506"/>
      <c r="G24" s="1506"/>
      <c r="H24" s="1506"/>
      <c r="I24" s="1508"/>
      <c r="J24" s="1506"/>
      <c r="K24" s="1506"/>
      <c r="L24" s="1506"/>
      <c r="M24" s="1506"/>
      <c r="N24" s="1506"/>
      <c r="O24" s="1506"/>
      <c r="P24" s="1506"/>
      <c r="Q24" s="1506"/>
      <c r="R24" s="1506"/>
      <c r="S24" s="1506"/>
      <c r="T24" s="1506"/>
      <c r="U24" s="1506"/>
      <c r="V24" s="1506"/>
      <c r="W24" s="1509"/>
    </row>
    <row r="25" spans="1:28">
      <c r="A25" s="1504">
        <v>20</v>
      </c>
      <c r="B25" s="1505" t="s">
        <v>596</v>
      </c>
      <c r="C25" s="1511"/>
      <c r="D25" s="1512"/>
      <c r="E25" s="1511"/>
      <c r="F25" s="1511"/>
      <c r="G25" s="1511"/>
      <c r="H25" s="1511"/>
      <c r="I25" s="1513"/>
      <c r="J25" s="1506"/>
      <c r="K25" s="1513"/>
      <c r="L25" s="1513"/>
      <c r="M25" s="1513"/>
      <c r="N25" s="1513"/>
      <c r="O25" s="1506"/>
      <c r="P25" s="1508"/>
      <c r="Q25" s="1506"/>
      <c r="R25" s="1506"/>
      <c r="S25" s="1513"/>
      <c r="T25" s="1513"/>
      <c r="U25" s="1506"/>
      <c r="V25" s="1506"/>
      <c r="W25" s="1509"/>
    </row>
    <row r="26" spans="1:28" ht="16.5">
      <c r="A26" s="1504">
        <v>21</v>
      </c>
      <c r="B26" s="1510" t="s">
        <v>350</v>
      </c>
      <c r="C26" s="1506"/>
      <c r="D26" s="1507"/>
      <c r="E26" s="1506"/>
      <c r="F26" s="1506"/>
      <c r="G26" s="1506"/>
      <c r="H26" s="1506"/>
      <c r="I26" s="1508"/>
      <c r="J26" s="1506"/>
      <c r="K26" s="1506"/>
      <c r="L26" s="1506"/>
      <c r="M26" s="1506"/>
      <c r="N26" s="1506"/>
      <c r="O26" s="1506"/>
      <c r="P26" s="1506"/>
      <c r="Q26" s="1506"/>
      <c r="R26" s="1506"/>
      <c r="S26" s="1506"/>
      <c r="T26" s="1506"/>
      <c r="U26" s="1506"/>
      <c r="V26" s="1506"/>
      <c r="W26" s="1509"/>
      <c r="AB26" s="1515"/>
    </row>
    <row r="27" spans="1:28">
      <c r="A27" s="1504">
        <v>22</v>
      </c>
      <c r="B27" s="1510" t="s">
        <v>351</v>
      </c>
      <c r="C27" s="1506"/>
      <c r="D27" s="1507"/>
      <c r="E27" s="1506"/>
      <c r="F27" s="1506"/>
      <c r="G27" s="1506"/>
      <c r="H27" s="1506"/>
      <c r="I27" s="1508"/>
      <c r="J27" s="1506"/>
      <c r="K27" s="1506"/>
      <c r="L27" s="1506"/>
      <c r="M27" s="1506"/>
      <c r="N27" s="1506"/>
      <c r="O27" s="1506"/>
      <c r="P27" s="1506"/>
      <c r="Q27" s="1506"/>
      <c r="R27" s="1506"/>
      <c r="S27" s="1506"/>
      <c r="T27" s="1506"/>
      <c r="U27" s="1506"/>
      <c r="V27" s="1506"/>
      <c r="W27" s="1509"/>
    </row>
    <row r="28" spans="1:28">
      <c r="A28" s="1504">
        <v>23</v>
      </c>
      <c r="B28" s="1510" t="s">
        <v>352</v>
      </c>
      <c r="C28" s="1506"/>
      <c r="D28" s="1507"/>
      <c r="E28" s="1506"/>
      <c r="F28" s="1506"/>
      <c r="G28" s="1506"/>
      <c r="H28" s="1506"/>
      <c r="I28" s="1508"/>
      <c r="J28" s="1506"/>
      <c r="K28" s="1506"/>
      <c r="L28" s="1506"/>
      <c r="M28" s="1506"/>
      <c r="N28" s="1506"/>
      <c r="O28" s="1506"/>
      <c r="P28" s="1506"/>
      <c r="Q28" s="1506"/>
      <c r="R28" s="1506"/>
      <c r="S28" s="1506"/>
      <c r="T28" s="1506"/>
      <c r="U28" s="1506"/>
      <c r="V28" s="1506"/>
      <c r="W28" s="1509"/>
    </row>
    <row r="29" spans="1:28">
      <c r="A29" s="1397">
        <v>24</v>
      </c>
      <c r="B29" s="1387" t="s">
        <v>603</v>
      </c>
      <c r="C29" s="1506"/>
      <c r="D29" s="1480"/>
      <c r="E29" s="1506"/>
      <c r="F29" s="1506"/>
      <c r="G29" s="1506"/>
      <c r="H29" s="1506"/>
      <c r="I29" s="1508"/>
      <c r="J29" s="1506"/>
      <c r="K29" s="1506"/>
      <c r="L29" s="1506"/>
      <c r="M29" s="1506"/>
      <c r="N29" s="1506"/>
      <c r="O29" s="1506"/>
      <c r="P29" s="1506"/>
      <c r="Q29" s="1506"/>
      <c r="R29" s="1506"/>
      <c r="S29" s="1506"/>
      <c r="T29" s="1506"/>
      <c r="U29" s="1506"/>
      <c r="V29" s="1506"/>
      <c r="W29" s="1509"/>
    </row>
    <row r="30" spans="1:28">
      <c r="A30" s="1504">
        <v>25</v>
      </c>
      <c r="B30" s="1510" t="s">
        <v>353</v>
      </c>
      <c r="C30" s="1506"/>
      <c r="D30" s="1506"/>
      <c r="E30" s="1506"/>
      <c r="F30" s="1506"/>
      <c r="G30" s="1506"/>
      <c r="H30" s="1506"/>
      <c r="I30" s="1508"/>
      <c r="J30" s="1506"/>
      <c r="K30" s="1506"/>
      <c r="L30" s="1506"/>
      <c r="M30" s="1506"/>
      <c r="N30" s="1506"/>
      <c r="O30" s="1506"/>
      <c r="P30" s="1506"/>
      <c r="Q30" s="1506"/>
      <c r="R30" s="1506"/>
      <c r="S30" s="1506"/>
      <c r="T30" s="1506"/>
      <c r="U30" s="1506"/>
      <c r="V30" s="1506"/>
      <c r="W30" s="1509"/>
    </row>
    <row r="31" spans="1:28">
      <c r="A31" s="1504">
        <v>26</v>
      </c>
      <c r="B31" s="1510" t="s">
        <v>354</v>
      </c>
      <c r="C31" s="1506"/>
      <c r="D31" s="1507"/>
      <c r="E31" s="1506"/>
      <c r="F31" s="1506"/>
      <c r="G31" s="1506"/>
      <c r="H31" s="1506"/>
      <c r="I31" s="1508"/>
      <c r="J31" s="1506"/>
      <c r="K31" s="1506"/>
      <c r="L31" s="1506"/>
      <c r="M31" s="1506"/>
      <c r="N31" s="1506"/>
      <c r="O31" s="1506"/>
      <c r="P31" s="1506"/>
      <c r="Q31" s="1506"/>
      <c r="R31" s="1506"/>
      <c r="S31" s="1506"/>
      <c r="T31" s="1506"/>
      <c r="U31" s="1506"/>
      <c r="V31" s="1506"/>
      <c r="W31" s="1509"/>
    </row>
    <row r="32" spans="1:28">
      <c r="A32" s="1504">
        <v>27</v>
      </c>
      <c r="B32" s="1510" t="s">
        <v>355</v>
      </c>
      <c r="C32" s="1506"/>
      <c r="D32" s="1507"/>
      <c r="E32" s="1506"/>
      <c r="F32" s="1506"/>
      <c r="G32" s="1506"/>
      <c r="H32" s="1506"/>
      <c r="I32" s="1508"/>
      <c r="J32" s="1506"/>
      <c r="K32" s="1506"/>
      <c r="L32" s="1506"/>
      <c r="M32" s="1506"/>
      <c r="N32" s="1506"/>
      <c r="O32" s="1506"/>
      <c r="P32" s="1506"/>
      <c r="Q32" s="1506"/>
      <c r="R32" s="1506"/>
      <c r="S32" s="1506"/>
      <c r="T32" s="1506"/>
      <c r="U32" s="1506"/>
      <c r="V32" s="1506"/>
      <c r="W32" s="1509"/>
    </row>
    <row r="33" spans="1:23">
      <c r="A33" s="1504">
        <v>28</v>
      </c>
      <c r="B33" s="1505" t="s">
        <v>364</v>
      </c>
      <c r="C33" s="1506"/>
      <c r="D33" s="1507"/>
      <c r="E33" s="1506"/>
      <c r="F33" s="1506"/>
      <c r="G33" s="1506"/>
      <c r="H33" s="1506"/>
      <c r="I33" s="1508"/>
      <c r="J33" s="1506"/>
      <c r="K33" s="1506"/>
      <c r="L33" s="1506"/>
      <c r="M33" s="1506"/>
      <c r="N33" s="1506"/>
      <c r="O33" s="1506"/>
      <c r="P33" s="1506"/>
      <c r="Q33" s="1506"/>
      <c r="R33" s="1506"/>
      <c r="S33" s="1506"/>
      <c r="T33" s="1506"/>
      <c r="U33" s="1506"/>
      <c r="V33" s="1506"/>
      <c r="W33" s="1509"/>
    </row>
    <row r="34" spans="1:23">
      <c r="A34" s="1504">
        <v>29</v>
      </c>
      <c r="B34" s="1510" t="s">
        <v>460</v>
      </c>
      <c r="C34" s="1511"/>
      <c r="D34" s="1512"/>
      <c r="E34" s="1511"/>
      <c r="F34" s="1511"/>
      <c r="G34" s="1511"/>
      <c r="H34" s="1511"/>
      <c r="I34" s="1513"/>
      <c r="J34" s="1506"/>
      <c r="K34" s="1513"/>
      <c r="L34" s="1513"/>
      <c r="M34" s="1513"/>
      <c r="N34" s="1513"/>
      <c r="O34" s="1506"/>
      <c r="P34" s="1508"/>
      <c r="Q34" s="1506"/>
      <c r="R34" s="1506"/>
      <c r="S34" s="1513"/>
      <c r="T34" s="1513"/>
      <c r="U34" s="1506"/>
      <c r="V34" s="1506"/>
      <c r="W34" s="1509"/>
    </row>
    <row r="35" spans="1:23">
      <c r="A35" s="1399">
        <v>30</v>
      </c>
      <c r="B35" s="1487" t="s">
        <v>604</v>
      </c>
      <c r="C35" s="1506"/>
      <c r="D35" s="1507"/>
      <c r="E35" s="1506"/>
      <c r="F35" s="1506"/>
      <c r="G35" s="1506"/>
      <c r="H35" s="1506"/>
      <c r="I35" s="1508"/>
      <c r="J35" s="1506"/>
      <c r="K35" s="1506"/>
      <c r="L35" s="1506"/>
      <c r="M35" s="1506"/>
      <c r="N35" s="1506"/>
      <c r="O35" s="1506"/>
      <c r="P35" s="1506"/>
      <c r="Q35" s="1506"/>
      <c r="R35" s="1506"/>
      <c r="S35" s="1506"/>
      <c r="T35" s="1508"/>
      <c r="U35" s="1508"/>
      <c r="V35" s="1508"/>
      <c r="W35" s="1509"/>
    </row>
    <row r="36" spans="1:23">
      <c r="A36" s="1504">
        <v>31</v>
      </c>
      <c r="B36" s="1487" t="s">
        <v>588</v>
      </c>
      <c r="C36" s="1479"/>
      <c r="D36" s="1480"/>
      <c r="E36" s="1479"/>
      <c r="F36" s="1479"/>
      <c r="G36" s="1479"/>
      <c r="H36" s="1479"/>
      <c r="I36" s="1479"/>
      <c r="J36" s="1479"/>
      <c r="K36" s="1479"/>
      <c r="L36" s="1479"/>
      <c r="M36" s="1479"/>
      <c r="N36" s="1479"/>
      <c r="O36" s="1479"/>
      <c r="P36" s="1479"/>
      <c r="Q36" s="1479"/>
      <c r="R36" s="1479"/>
      <c r="S36" s="1479"/>
      <c r="T36" s="1481"/>
      <c r="U36" s="1479"/>
      <c r="V36" s="1480"/>
      <c r="W36" s="1480"/>
    </row>
    <row r="37" spans="1:23">
      <c r="A37" s="1454">
        <v>32</v>
      </c>
      <c r="B37" s="1400" t="s">
        <v>4130</v>
      </c>
      <c r="C37" s="1511"/>
      <c r="D37" s="1512"/>
      <c r="E37" s="1511"/>
      <c r="F37" s="1511"/>
      <c r="G37" s="1511"/>
      <c r="H37" s="1511"/>
      <c r="I37" s="1513"/>
      <c r="J37" s="1506"/>
      <c r="K37" s="1513"/>
      <c r="L37" s="1513"/>
      <c r="M37" s="1513"/>
      <c r="N37" s="1513"/>
      <c r="O37" s="1508"/>
      <c r="P37" s="1513"/>
      <c r="Q37" s="1506"/>
      <c r="R37" s="1513"/>
      <c r="S37" s="1513"/>
      <c r="T37" s="1513"/>
      <c r="U37" s="1506"/>
      <c r="V37" s="1513"/>
      <c r="W37" s="1514"/>
    </row>
    <row r="38" spans="1:23">
      <c r="A38" s="1504">
        <v>33</v>
      </c>
      <c r="B38" s="1410" t="s">
        <v>261</v>
      </c>
      <c r="C38" s="1506"/>
      <c r="D38" s="1507"/>
      <c r="E38" s="1506"/>
      <c r="F38" s="1506"/>
      <c r="G38" s="1506"/>
      <c r="H38" s="1506"/>
      <c r="I38" s="1508"/>
      <c r="J38" s="1508"/>
      <c r="K38" s="1508"/>
      <c r="L38" s="1508"/>
      <c r="M38" s="1508"/>
      <c r="N38" s="1508"/>
      <c r="O38" s="1508"/>
      <c r="P38" s="1508"/>
      <c r="Q38" s="1508"/>
      <c r="R38" s="1508"/>
      <c r="S38" s="1508"/>
      <c r="T38" s="1508"/>
      <c r="U38" s="1508"/>
      <c r="V38" s="1508"/>
      <c r="W38" s="1509"/>
    </row>
    <row r="39" spans="1:23">
      <c r="A39" s="1504">
        <v>34</v>
      </c>
      <c r="B39" s="1410" t="s">
        <v>369</v>
      </c>
      <c r="C39" s="1506"/>
      <c r="D39" s="1507"/>
      <c r="E39" s="1506"/>
      <c r="F39" s="1506"/>
      <c r="G39" s="1506"/>
      <c r="H39" s="1506"/>
      <c r="I39" s="1508"/>
      <c r="J39" s="1506"/>
      <c r="K39" s="1506"/>
      <c r="L39" s="1506"/>
      <c r="M39" s="1506"/>
      <c r="N39" s="1506"/>
      <c r="O39" s="1506"/>
      <c r="P39" s="1506"/>
      <c r="Q39" s="1506"/>
      <c r="R39" s="1506"/>
      <c r="S39" s="1506"/>
      <c r="T39" s="1508"/>
      <c r="U39" s="1508"/>
      <c r="V39" s="1508"/>
      <c r="W39" s="1509"/>
    </row>
    <row r="40" spans="1:23">
      <c r="A40" s="1504">
        <v>35</v>
      </c>
      <c r="B40" s="1410" t="s">
        <v>370</v>
      </c>
      <c r="C40" s="1506"/>
      <c r="D40" s="1507"/>
      <c r="E40" s="1506"/>
      <c r="F40" s="1506"/>
      <c r="G40" s="1506"/>
      <c r="H40" s="1506"/>
      <c r="I40" s="1508"/>
      <c r="J40" s="1506"/>
      <c r="K40" s="1506"/>
      <c r="L40" s="1506"/>
      <c r="M40" s="1506"/>
      <c r="N40" s="1506"/>
      <c r="O40" s="1506"/>
      <c r="P40" s="1506"/>
      <c r="Q40" s="1506"/>
      <c r="R40" s="1506"/>
      <c r="S40" s="1506"/>
      <c r="T40" s="1508"/>
      <c r="U40" s="1508"/>
      <c r="V40" s="1508"/>
      <c r="W40" s="1509"/>
    </row>
    <row r="41" spans="1:23">
      <c r="A41" s="1504">
        <v>36</v>
      </c>
      <c r="B41" s="1410" t="s">
        <v>371</v>
      </c>
      <c r="C41" s="1506"/>
      <c r="D41" s="1507"/>
      <c r="E41" s="1506"/>
      <c r="F41" s="1506"/>
      <c r="G41" s="1506"/>
      <c r="H41" s="1506"/>
      <c r="I41" s="1508"/>
      <c r="J41" s="1506"/>
      <c r="K41" s="1506"/>
      <c r="L41" s="1506"/>
      <c r="M41" s="1506"/>
      <c r="N41" s="1506"/>
      <c r="O41" s="1506"/>
      <c r="P41" s="1506"/>
      <c r="Q41" s="1506"/>
      <c r="R41" s="1506"/>
      <c r="S41" s="1506"/>
      <c r="T41" s="1508"/>
      <c r="U41" s="1508"/>
      <c r="V41" s="1508"/>
      <c r="W41" s="1509"/>
    </row>
    <row r="42" spans="1:23">
      <c r="A42" s="1504">
        <v>37</v>
      </c>
      <c r="B42" s="1410" t="s">
        <v>372</v>
      </c>
      <c r="C42" s="1506"/>
      <c r="D42" s="1507"/>
      <c r="E42" s="1506"/>
      <c r="F42" s="1506"/>
      <c r="G42" s="1506"/>
      <c r="H42" s="1506"/>
      <c r="I42" s="1508"/>
      <c r="J42" s="1506"/>
      <c r="K42" s="1506"/>
      <c r="L42" s="1506"/>
      <c r="M42" s="1506"/>
      <c r="N42" s="1506"/>
      <c r="O42" s="1506"/>
      <c r="P42" s="1506"/>
      <c r="Q42" s="1506"/>
      <c r="R42" s="1506"/>
      <c r="S42" s="1506"/>
      <c r="T42" s="1508"/>
      <c r="U42" s="1508"/>
      <c r="V42" s="1508"/>
      <c r="W42" s="1509"/>
    </row>
    <row r="43" spans="1:23">
      <c r="A43" s="1399">
        <v>38</v>
      </c>
      <c r="B43" s="1410" t="s">
        <v>373</v>
      </c>
      <c r="C43" s="1506"/>
      <c r="D43" s="1507"/>
      <c r="E43" s="1506"/>
      <c r="F43" s="1506"/>
      <c r="G43" s="1506"/>
      <c r="H43" s="1506"/>
      <c r="I43" s="1508"/>
      <c r="J43" s="1506"/>
      <c r="K43" s="1506"/>
      <c r="L43" s="1506"/>
      <c r="M43" s="1506"/>
      <c r="N43" s="1506"/>
      <c r="O43" s="1506"/>
      <c r="P43" s="1506"/>
      <c r="Q43" s="1506"/>
      <c r="R43" s="1506"/>
      <c r="S43" s="1506"/>
      <c r="T43" s="1508"/>
      <c r="U43" s="1508"/>
      <c r="V43" s="1508"/>
      <c r="W43" s="1509"/>
    </row>
    <row r="44" spans="1:23">
      <c r="A44" s="1504">
        <v>39</v>
      </c>
      <c r="B44" s="1410" t="s">
        <v>374</v>
      </c>
      <c r="C44" s="1506"/>
      <c r="D44" s="1507"/>
      <c r="E44" s="1506"/>
      <c r="F44" s="1506"/>
      <c r="G44" s="1506"/>
      <c r="H44" s="1506"/>
      <c r="I44" s="1508"/>
      <c r="J44" s="1506"/>
      <c r="K44" s="1506"/>
      <c r="L44" s="1506"/>
      <c r="M44" s="1506"/>
      <c r="N44" s="1506"/>
      <c r="O44" s="1506"/>
      <c r="P44" s="1506"/>
      <c r="Q44" s="1506"/>
      <c r="R44" s="1506"/>
      <c r="S44" s="1506"/>
      <c r="T44" s="1508"/>
      <c r="U44" s="1508"/>
      <c r="V44" s="1508"/>
      <c r="W44" s="1509"/>
    </row>
    <row r="45" spans="1:23">
      <c r="A45" s="1397">
        <v>40</v>
      </c>
      <c r="B45" s="1410" t="s">
        <v>375</v>
      </c>
      <c r="C45" s="1506"/>
      <c r="D45" s="1507"/>
      <c r="E45" s="1506"/>
      <c r="F45" s="1506"/>
      <c r="G45" s="1506"/>
      <c r="H45" s="1506"/>
      <c r="I45" s="1508"/>
      <c r="J45" s="1506"/>
      <c r="K45" s="1506"/>
      <c r="L45" s="1506"/>
      <c r="M45" s="1506"/>
      <c r="N45" s="1506"/>
      <c r="O45" s="1506"/>
      <c r="P45" s="1506"/>
      <c r="Q45" s="1506"/>
      <c r="R45" s="1506"/>
      <c r="S45" s="1506"/>
      <c r="T45" s="1508"/>
      <c r="U45" s="1508"/>
      <c r="V45" s="1508"/>
      <c r="W45" s="1509"/>
    </row>
    <row r="46" spans="1:23">
      <c r="A46" s="1504">
        <v>41</v>
      </c>
      <c r="B46" s="1410" t="s">
        <v>376</v>
      </c>
      <c r="C46" s="1506"/>
      <c r="D46" s="1507"/>
      <c r="E46" s="1506"/>
      <c r="F46" s="1506"/>
      <c r="G46" s="1506"/>
      <c r="H46" s="1506"/>
      <c r="I46" s="1508"/>
      <c r="J46" s="1506"/>
      <c r="K46" s="1506"/>
      <c r="L46" s="1506"/>
      <c r="M46" s="1506"/>
      <c r="N46" s="1506"/>
      <c r="O46" s="1506"/>
      <c r="P46" s="1506"/>
      <c r="Q46" s="1506"/>
      <c r="R46" s="1506"/>
      <c r="S46" s="1506"/>
      <c r="T46" s="1508"/>
      <c r="U46" s="1508"/>
      <c r="V46" s="1508"/>
      <c r="W46" s="1509"/>
    </row>
    <row r="47" spans="1:23">
      <c r="A47" s="1504">
        <v>42</v>
      </c>
      <c r="B47" s="1410" t="s">
        <v>377</v>
      </c>
      <c r="C47" s="1506"/>
      <c r="D47" s="1507"/>
      <c r="E47" s="1506"/>
      <c r="F47" s="1506"/>
      <c r="G47" s="1506"/>
      <c r="H47" s="1506"/>
      <c r="I47" s="1508"/>
      <c r="J47" s="1506"/>
      <c r="K47" s="1506"/>
      <c r="L47" s="1506"/>
      <c r="M47" s="1506"/>
      <c r="N47" s="1506"/>
      <c r="O47" s="1506"/>
      <c r="P47" s="1506"/>
      <c r="Q47" s="1506"/>
      <c r="R47" s="1506"/>
      <c r="S47" s="1506"/>
      <c r="T47" s="1508"/>
      <c r="U47" s="1508"/>
      <c r="V47" s="1508"/>
      <c r="W47" s="1509"/>
    </row>
    <row r="48" spans="1:23">
      <c r="A48" s="1504">
        <v>43</v>
      </c>
      <c r="B48" s="1505" t="s">
        <v>266</v>
      </c>
      <c r="C48" s="1506"/>
      <c r="D48" s="1516"/>
      <c r="E48" s="1506"/>
      <c r="F48" s="1506"/>
      <c r="G48" s="1506"/>
      <c r="H48" s="1506"/>
      <c r="I48" s="1506"/>
      <c r="J48" s="1506"/>
      <c r="K48" s="1506"/>
      <c r="L48" s="1506"/>
      <c r="M48" s="1506"/>
      <c r="N48" s="1506"/>
      <c r="O48" s="1506"/>
      <c r="P48" s="1506"/>
      <c r="Q48" s="1506"/>
      <c r="R48" s="1506"/>
      <c r="S48" s="1506"/>
      <c r="T48" s="1506"/>
      <c r="U48" s="1506"/>
      <c r="V48" s="1506"/>
      <c r="W48" s="1517"/>
    </row>
    <row r="49" spans="1:20">
      <c r="A49" s="1494" t="s">
        <v>442</v>
      </c>
      <c r="B49" s="1518"/>
      <c r="C49" s="1519"/>
      <c r="D49" s="1520"/>
      <c r="E49" s="1519"/>
      <c r="F49" s="1519"/>
      <c r="G49" s="1519"/>
      <c r="H49" s="1519"/>
      <c r="I49" s="1519"/>
      <c r="J49" s="1519"/>
      <c r="K49" s="1519"/>
      <c r="L49" s="1519"/>
      <c r="M49" s="1519"/>
      <c r="N49" s="1519"/>
      <c r="O49" s="1519"/>
      <c r="P49" s="1519"/>
      <c r="Q49" s="1519"/>
      <c r="R49" s="1519"/>
      <c r="S49" s="1519"/>
    </row>
    <row r="50" spans="1:20">
      <c r="A50" s="1521">
        <v>1</v>
      </c>
      <c r="B50" s="1492" t="s">
        <v>1983</v>
      </c>
      <c r="T50" s="1522"/>
    </row>
    <row r="51" spans="1:20">
      <c r="A51" s="1521">
        <v>2</v>
      </c>
      <c r="B51" s="1492" t="s">
        <v>1984</v>
      </c>
      <c r="T51" s="1522"/>
    </row>
    <row r="52" spans="1:20">
      <c r="A52" s="1521">
        <v>3</v>
      </c>
      <c r="B52" s="1492" t="s">
        <v>1985</v>
      </c>
      <c r="T52" s="1522"/>
    </row>
    <row r="53" spans="1:20">
      <c r="A53" s="1521">
        <v>4</v>
      </c>
      <c r="B53" s="1523" t="s">
        <v>1986</v>
      </c>
      <c r="T53" s="1522"/>
    </row>
    <row r="54" spans="1:20">
      <c r="A54" s="1521">
        <v>5</v>
      </c>
      <c r="B54" s="1492" t="s">
        <v>1987</v>
      </c>
      <c r="T54" s="1522"/>
    </row>
    <row r="55" spans="1:20">
      <c r="A55" s="1521"/>
      <c r="B55" s="1523" t="s">
        <v>1988</v>
      </c>
      <c r="T55" s="1522"/>
    </row>
    <row r="56" spans="1:20">
      <c r="A56" s="1521"/>
      <c r="B56" s="1524" t="s">
        <v>1989</v>
      </c>
      <c r="T56" s="1522"/>
    </row>
    <row r="57" spans="1:20">
      <c r="A57" s="1521"/>
      <c r="B57" s="1492" t="s">
        <v>1990</v>
      </c>
      <c r="T57" s="1522"/>
    </row>
    <row r="58" spans="1:20">
      <c r="A58" s="1521">
        <v>6</v>
      </c>
      <c r="B58" s="1525" t="s">
        <v>1991</v>
      </c>
      <c r="T58" s="1522"/>
    </row>
    <row r="59" spans="1:20">
      <c r="A59" s="1491">
        <v>7</v>
      </c>
      <c r="B59" s="1492" t="s">
        <v>1992</v>
      </c>
      <c r="T59" s="1522"/>
    </row>
    <row r="60" spans="1:20">
      <c r="A60" s="1491">
        <v>8</v>
      </c>
      <c r="B60" s="1492" t="s">
        <v>1993</v>
      </c>
      <c r="T60" s="1522"/>
    </row>
    <row r="61" spans="1:20">
      <c r="A61" s="1491">
        <v>9</v>
      </c>
      <c r="B61" s="1492" t="s">
        <v>1994</v>
      </c>
      <c r="T61" s="1522"/>
    </row>
  </sheetData>
  <mergeCells count="15">
    <mergeCell ref="V3:V4"/>
    <mergeCell ref="W3:W4"/>
    <mergeCell ref="T3:T4"/>
    <mergeCell ref="I3:I4"/>
    <mergeCell ref="J3:J4"/>
    <mergeCell ref="S3:S4"/>
    <mergeCell ref="Q3:Q4"/>
    <mergeCell ref="R3:R4"/>
    <mergeCell ref="U3:U4"/>
    <mergeCell ref="H3:H4"/>
    <mergeCell ref="A3:A5"/>
    <mergeCell ref="B3:B5"/>
    <mergeCell ref="C3:C4"/>
    <mergeCell ref="F3:F4"/>
    <mergeCell ref="G3:G4"/>
  </mergeCells>
  <phoneticPr fontId="8" type="noConversion"/>
  <dataValidations count="4">
    <dataValidation type="decimal" allowBlank="1" showInputMessage="1" showErrorMessage="1" errorTitle="錯誤" error="輸入資料格式錯誤!!" sqref="D6:D28 D37:D48 D31:D35" xr:uid="{00000000-0002-0000-2400-000000000000}">
      <formula1>-9.99999999999999E+31</formula1>
      <formula2>9.99999999999999E+31</formula2>
    </dataValidation>
    <dataValidation type="whole" allowBlank="1" showInputMessage="1" showErrorMessage="1" errorTitle="錯誤" error="輸入資料格式錯誤!!" sqref="E37:V48 C37:C48 C6:C35 E6:V35" xr:uid="{00000000-0002-0000-2400-000001000000}">
      <formula1>-9.99999999999999E+31</formula1>
      <formula2>9.99999999999999E+31</formula2>
    </dataValidation>
    <dataValidation type="decimal" allowBlank="1" showInputMessage="1" showErrorMessage="1" errorTitle="錯誤" error="輸入資料格式錯誤!!" sqref="D29:D30 D36 V36:W36" xr:uid="{00000000-0002-0000-2400-000002000000}">
      <formula1>-9.99999999999999E+31</formula1>
      <formula2>9.99999999999999E+32</formula2>
    </dataValidation>
    <dataValidation type="whole" allowBlank="1" showInputMessage="1" showErrorMessage="1" errorTitle="錯誤" error="輸入資料格式錯誤!!" sqref="U36 E36:S36 C36" xr:uid="{00000000-0002-0000-2400-000003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8">
    <pageSetUpPr fitToPage="1"/>
  </sheetPr>
  <dimension ref="A1:AB26"/>
  <sheetViews>
    <sheetView showGridLines="0" workbookViewId="0"/>
  </sheetViews>
  <sheetFormatPr defaultColWidth="10.625" defaultRowHeight="14.25" customHeight="1"/>
  <cols>
    <col min="1" max="1" width="3.375" style="536" customWidth="1"/>
    <col min="2" max="2" width="9.75" style="536" customWidth="1"/>
    <col min="3" max="3" width="16" style="536" customWidth="1"/>
    <col min="4" max="4" width="2.375" style="536" customWidth="1"/>
    <col min="5" max="7" width="20.125" style="536" customWidth="1"/>
    <col min="8" max="8" width="15.625" style="536" customWidth="1"/>
    <col min="9" max="16384" width="10.625" style="536"/>
  </cols>
  <sheetData>
    <row r="1" spans="1:8" ht="16.5">
      <c r="A1" s="17" t="str">
        <f>+封面!A3&amp;" "&amp;封面!A2</f>
        <v xml:space="preserve">        保險股份有限公司(○○分公司) 年度(月、季、半年)報表</v>
      </c>
    </row>
    <row r="2" spans="1:8">
      <c r="A2" s="537" t="s">
        <v>3155</v>
      </c>
      <c r="C2" s="537"/>
      <c r="G2" s="530"/>
      <c r="H2" s="530" t="s">
        <v>3154</v>
      </c>
    </row>
    <row r="3" spans="1:8" s="540" customFormat="1">
      <c r="A3" s="3507" t="s">
        <v>3156</v>
      </c>
      <c r="B3" s="3508" t="s">
        <v>3157</v>
      </c>
      <c r="C3" s="3508"/>
      <c r="D3" s="3508"/>
      <c r="E3" s="538" t="s">
        <v>75</v>
      </c>
      <c r="F3" s="538" t="s">
        <v>76</v>
      </c>
      <c r="G3" s="538" t="s">
        <v>477</v>
      </c>
      <c r="H3" s="539" t="s">
        <v>3158</v>
      </c>
    </row>
    <row r="4" spans="1:8" s="540" customFormat="1" ht="13.5">
      <c r="A4" s="3507"/>
      <c r="B4" s="3508"/>
      <c r="C4" s="3508"/>
      <c r="D4" s="3508"/>
      <c r="E4" s="541" t="s">
        <v>103</v>
      </c>
      <c r="F4" s="541" t="s">
        <v>208</v>
      </c>
      <c r="G4" s="541" t="s">
        <v>478</v>
      </c>
      <c r="H4" s="542" t="s">
        <v>234</v>
      </c>
    </row>
    <row r="5" spans="1:8" ht="16.5" customHeight="1">
      <c r="A5" s="543">
        <v>1</v>
      </c>
      <c r="B5" s="3503" t="s">
        <v>3159</v>
      </c>
      <c r="C5" s="3504"/>
      <c r="D5" s="3505"/>
      <c r="E5" s="544"/>
      <c r="F5" s="544"/>
      <c r="G5" s="544"/>
      <c r="H5" s="545"/>
    </row>
    <row r="6" spans="1:8" ht="16.5" customHeight="1">
      <c r="A6" s="543">
        <v>2</v>
      </c>
      <c r="B6" s="3503" t="s">
        <v>3160</v>
      </c>
      <c r="C6" s="3504"/>
      <c r="D6" s="3505"/>
      <c r="E6" s="544"/>
      <c r="F6" s="544"/>
      <c r="G6" s="544"/>
      <c r="H6" s="545"/>
    </row>
    <row r="7" spans="1:8" ht="16.5" customHeight="1">
      <c r="A7" s="543">
        <v>3</v>
      </c>
      <c r="B7" s="3503" t="s">
        <v>3161</v>
      </c>
      <c r="C7" s="3504"/>
      <c r="D7" s="3505"/>
      <c r="E7" s="544"/>
      <c r="F7" s="544"/>
      <c r="G7" s="544"/>
      <c r="H7" s="545"/>
    </row>
    <row r="8" spans="1:8" ht="16.5" customHeight="1">
      <c r="A8" s="543">
        <v>4</v>
      </c>
      <c r="B8" s="3503" t="s">
        <v>3162</v>
      </c>
      <c r="C8" s="3504"/>
      <c r="D8" s="3505"/>
      <c r="E8" s="544"/>
      <c r="F8" s="544"/>
      <c r="G8" s="544"/>
      <c r="H8" s="545"/>
    </row>
    <row r="9" spans="1:8" ht="16.5" customHeight="1">
      <c r="A9" s="543">
        <v>5</v>
      </c>
      <c r="B9" s="3503"/>
      <c r="C9" s="3504"/>
      <c r="D9" s="3505"/>
      <c r="E9" s="544"/>
      <c r="F9" s="544"/>
      <c r="G9" s="544"/>
      <c r="H9" s="545"/>
    </row>
    <row r="10" spans="1:8" ht="16.5" customHeight="1">
      <c r="A10" s="543">
        <v>6</v>
      </c>
      <c r="B10" s="3503"/>
      <c r="C10" s="3504"/>
      <c r="D10" s="3505"/>
      <c r="E10" s="544"/>
      <c r="F10" s="544"/>
      <c r="G10" s="544"/>
      <c r="H10" s="545"/>
    </row>
    <row r="11" spans="1:8" ht="16.5" customHeight="1">
      <c r="A11" s="543">
        <v>7</v>
      </c>
      <c r="B11" s="3503"/>
      <c r="C11" s="3504"/>
      <c r="D11" s="3505"/>
      <c r="E11" s="544"/>
      <c r="F11" s="544"/>
      <c r="G11" s="544"/>
      <c r="H11" s="545"/>
    </row>
    <row r="12" spans="1:8" ht="16.5" customHeight="1">
      <c r="A12" s="543">
        <v>8</v>
      </c>
      <c r="B12" s="3503"/>
      <c r="C12" s="3504"/>
      <c r="D12" s="3505"/>
      <c r="E12" s="544"/>
      <c r="F12" s="544"/>
      <c r="G12" s="544"/>
      <c r="H12" s="545"/>
    </row>
    <row r="13" spans="1:8" ht="16.5" customHeight="1">
      <c r="A13" s="543">
        <v>9</v>
      </c>
      <c r="B13" s="3503"/>
      <c r="C13" s="3504"/>
      <c r="D13" s="3505"/>
      <c r="E13" s="544"/>
      <c r="F13" s="544"/>
      <c r="G13" s="544"/>
      <c r="H13" s="545"/>
    </row>
    <row r="14" spans="1:8" ht="16.5" customHeight="1">
      <c r="A14" s="543">
        <v>10</v>
      </c>
      <c r="B14" s="3503"/>
      <c r="C14" s="3504"/>
      <c r="D14" s="3505"/>
      <c r="E14" s="544"/>
      <c r="F14" s="544"/>
      <c r="G14" s="544"/>
      <c r="H14" s="545"/>
    </row>
    <row r="15" spans="1:8" ht="16.5" customHeight="1">
      <c r="A15" s="543">
        <v>11</v>
      </c>
      <c r="B15" s="3503"/>
      <c r="C15" s="3504"/>
      <c r="D15" s="3505"/>
      <c r="E15" s="544"/>
      <c r="F15" s="544"/>
      <c r="G15" s="544"/>
      <c r="H15" s="545"/>
    </row>
    <row r="16" spans="1:8" ht="16.5" customHeight="1">
      <c r="A16" s="543">
        <v>12</v>
      </c>
      <c r="B16" s="3506" t="s">
        <v>3163</v>
      </c>
      <c r="C16" s="3506"/>
      <c r="D16" s="3506"/>
      <c r="E16" s="544"/>
      <c r="F16" s="544"/>
      <c r="G16" s="544"/>
      <c r="H16" s="545"/>
    </row>
    <row r="17" spans="1:28">
      <c r="A17" s="536" t="s">
        <v>3164</v>
      </c>
      <c r="B17" s="546"/>
    </row>
    <row r="18" spans="1:28">
      <c r="A18" s="536">
        <v>1</v>
      </c>
      <c r="B18" s="536" t="s">
        <v>3165</v>
      </c>
    </row>
    <row r="19" spans="1:28" ht="14.25" customHeight="1">
      <c r="B19" s="536" t="s">
        <v>3166</v>
      </c>
    </row>
    <row r="26" spans="1:28" ht="14.25" customHeight="1">
      <c r="AB26" s="547"/>
    </row>
  </sheetData>
  <mergeCells count="14">
    <mergeCell ref="A3:A4"/>
    <mergeCell ref="B3:D4"/>
    <mergeCell ref="B5:D5"/>
    <mergeCell ref="B6:D6"/>
    <mergeCell ref="B7:D7"/>
    <mergeCell ref="B8:D8"/>
    <mergeCell ref="B15:D15"/>
    <mergeCell ref="B16:D16"/>
    <mergeCell ref="B9:D9"/>
    <mergeCell ref="B10:D10"/>
    <mergeCell ref="B11:D11"/>
    <mergeCell ref="B12:D12"/>
    <mergeCell ref="B13:D13"/>
    <mergeCell ref="B14:D14"/>
  </mergeCells>
  <phoneticPr fontId="8" type="noConversion"/>
  <dataValidations count="1">
    <dataValidation type="decimal" allowBlank="1" showErrorMessage="1" errorTitle="錯誤" error="輸入資料格式錯誤!!" sqref="E5:G16" xr:uid="{00000000-0002-0000-25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pageSetUpPr fitToPage="1"/>
  </sheetPr>
  <dimension ref="A1:AB55"/>
  <sheetViews>
    <sheetView showGridLines="0" workbookViewId="0">
      <pane xSplit="2" ySplit="5" topLeftCell="C27" activePane="bottomRight" state="frozen"/>
      <selection activeCell="F11" sqref="A1:K1098"/>
      <selection pane="topRight" activeCell="F11" sqref="A1:K1098"/>
      <selection pane="bottomLeft" activeCell="F11" sqref="A1:K1098"/>
      <selection pane="bottomRight"/>
    </sheetView>
  </sheetViews>
  <sheetFormatPr defaultColWidth="0" defaultRowHeight="14.25"/>
  <cols>
    <col min="1" max="1" width="4.5" style="1528" customWidth="1"/>
    <col min="2" max="2" width="27.25" style="1526" customWidth="1"/>
    <col min="3" max="3" width="9.375" style="1526" customWidth="1"/>
    <col min="4" max="4" width="9.5" style="1526" customWidth="1"/>
    <col min="5" max="5" width="14.125" style="1526" bestFit="1" customWidth="1"/>
    <col min="6" max="6" width="15.125" style="1526" bestFit="1" customWidth="1"/>
    <col min="7" max="7" width="9.375" style="1526" customWidth="1"/>
    <col min="8" max="8" width="10.875" style="1526" customWidth="1"/>
    <col min="9" max="9" width="8.5" style="1526" bestFit="1" customWidth="1"/>
    <col min="10" max="10" width="14.125" style="1526" bestFit="1" customWidth="1"/>
    <col min="11" max="11" width="10.625" style="1526" customWidth="1"/>
    <col min="12" max="12" width="9.25" style="1526" customWidth="1"/>
    <col min="13" max="13" width="9.375" style="1526" customWidth="1"/>
    <col min="14" max="14" width="12.125" style="1526" customWidth="1"/>
    <col min="15" max="15" width="10.25" style="1526" bestFit="1" customWidth="1"/>
    <col min="16" max="16" width="12.25" style="1378" bestFit="1" customWidth="1"/>
    <col min="17" max="17" width="10.75" style="1378" customWidth="1"/>
    <col min="18" max="18" width="14.125" style="1378" customWidth="1"/>
    <col min="19" max="19" width="14.25" style="1378" customWidth="1"/>
    <col min="20" max="21" width="10" style="1526" customWidth="1"/>
    <col min="22" max="22" width="0" style="1526" hidden="1" customWidth="1"/>
    <col min="23" max="16384" width="10" style="1526" hidden="1"/>
  </cols>
  <sheetData>
    <row r="1" spans="1:21" ht="16.5">
      <c r="A1" s="1345" t="str">
        <f>+封面!A3&amp;" "&amp;封面!A2</f>
        <v xml:space="preserve">        保險股份有限公司(○○分公司) 年度(月、季、半年)報表</v>
      </c>
      <c r="C1" s="1527"/>
      <c r="D1" s="1527"/>
      <c r="E1" s="1527"/>
      <c r="F1" s="1527"/>
      <c r="G1" s="1446"/>
      <c r="H1" s="1527"/>
      <c r="I1" s="1527"/>
      <c r="J1" s="1527"/>
      <c r="K1" s="1527"/>
      <c r="L1" s="1446"/>
      <c r="M1" s="1528"/>
      <c r="N1" s="1528"/>
      <c r="O1" s="1528"/>
    </row>
    <row r="2" spans="1:21">
      <c r="A2" s="1526" t="s">
        <v>642</v>
      </c>
      <c r="S2" s="1529" t="s">
        <v>4354</v>
      </c>
    </row>
    <row r="3" spans="1:21" ht="31.9" customHeight="1">
      <c r="A3" s="1530" t="s">
        <v>365</v>
      </c>
      <c r="B3" s="3513" t="s">
        <v>196</v>
      </c>
      <c r="C3" s="1531" t="s">
        <v>399</v>
      </c>
      <c r="D3" s="1531"/>
      <c r="E3" s="1531"/>
      <c r="F3" s="1531"/>
      <c r="G3" s="1531"/>
      <c r="H3" s="1531" t="s">
        <v>400</v>
      </c>
      <c r="I3" s="1531"/>
      <c r="J3" s="1531"/>
      <c r="K3" s="1531"/>
      <c r="L3" s="1531"/>
      <c r="M3" s="3514" t="s">
        <v>203</v>
      </c>
      <c r="N3" s="3515"/>
      <c r="O3" s="3515"/>
      <c r="P3" s="3515"/>
      <c r="Q3" s="3515"/>
      <c r="R3" s="3511" t="s">
        <v>93</v>
      </c>
      <c r="S3" s="3511" t="s">
        <v>432</v>
      </c>
      <c r="T3" s="3509" t="s">
        <v>120</v>
      </c>
    </row>
    <row r="4" spans="1:21" s="1537" customFormat="1" ht="42.75" customHeight="1">
      <c r="A4" s="1532"/>
      <c r="B4" s="3513"/>
      <c r="C4" s="1533" t="s">
        <v>286</v>
      </c>
      <c r="D4" s="1533" t="s">
        <v>258</v>
      </c>
      <c r="E4" s="1533" t="s">
        <v>356</v>
      </c>
      <c r="F4" s="1533" t="s">
        <v>357</v>
      </c>
      <c r="G4" s="1533" t="s">
        <v>358</v>
      </c>
      <c r="H4" s="1533" t="s">
        <v>286</v>
      </c>
      <c r="I4" s="1533" t="s">
        <v>258</v>
      </c>
      <c r="J4" s="1533" t="s">
        <v>431</v>
      </c>
      <c r="K4" s="1533" t="s">
        <v>357</v>
      </c>
      <c r="L4" s="1533" t="s">
        <v>358</v>
      </c>
      <c r="M4" s="1534" t="s">
        <v>433</v>
      </c>
      <c r="N4" s="1533" t="s">
        <v>464</v>
      </c>
      <c r="O4" s="1534" t="s">
        <v>431</v>
      </c>
      <c r="P4" s="1535" t="s">
        <v>401</v>
      </c>
      <c r="Q4" s="1536" t="s">
        <v>98</v>
      </c>
      <c r="R4" s="3512"/>
      <c r="S4" s="3512"/>
      <c r="T4" s="3510"/>
    </row>
    <row r="5" spans="1:21" s="1537" customFormat="1" ht="33.75" customHeight="1">
      <c r="A5" s="1538" t="s">
        <v>366</v>
      </c>
      <c r="B5" s="3513"/>
      <c r="C5" s="1539" t="s">
        <v>272</v>
      </c>
      <c r="D5" s="1539" t="s">
        <v>404</v>
      </c>
      <c r="E5" s="1539" t="s">
        <v>405</v>
      </c>
      <c r="F5" s="1540" t="s">
        <v>287</v>
      </c>
      <c r="G5" s="1541" t="s">
        <v>288</v>
      </c>
      <c r="H5" s="1539" t="s">
        <v>434</v>
      </c>
      <c r="I5" s="1539" t="s">
        <v>255</v>
      </c>
      <c r="J5" s="1539" t="s">
        <v>95</v>
      </c>
      <c r="K5" s="1541" t="s">
        <v>191</v>
      </c>
      <c r="L5" s="1541" t="s">
        <v>192</v>
      </c>
      <c r="M5" s="1539" t="s">
        <v>449</v>
      </c>
      <c r="N5" s="1539" t="s">
        <v>439</v>
      </c>
      <c r="O5" s="1542" t="s">
        <v>440</v>
      </c>
      <c r="P5" s="1543" t="s">
        <v>193</v>
      </c>
      <c r="Q5" s="1543" t="s">
        <v>246</v>
      </c>
      <c r="R5" s="1544" t="s">
        <v>194</v>
      </c>
      <c r="S5" s="1544" t="s">
        <v>263</v>
      </c>
      <c r="T5" s="1545" t="s">
        <v>281</v>
      </c>
      <c r="U5" s="1546"/>
    </row>
    <row r="6" spans="1:21">
      <c r="A6" s="1547">
        <v>1</v>
      </c>
      <c r="B6" s="1548" t="s">
        <v>199</v>
      </c>
      <c r="C6" s="1549"/>
      <c r="D6" s="1549"/>
      <c r="E6" s="1549"/>
      <c r="F6" s="1549"/>
      <c r="G6" s="1550"/>
      <c r="H6" s="1549"/>
      <c r="I6" s="1549"/>
      <c r="J6" s="1549"/>
      <c r="K6" s="1549"/>
      <c r="L6" s="1550"/>
      <c r="M6" s="1551"/>
      <c r="N6" s="1549"/>
      <c r="O6" s="1549"/>
      <c r="P6" s="1552"/>
      <c r="Q6" s="1552"/>
      <c r="R6" s="1552"/>
      <c r="S6" s="1552"/>
      <c r="T6" s="1553"/>
    </row>
    <row r="7" spans="1:21">
      <c r="A7" s="1547">
        <v>2</v>
      </c>
      <c r="B7" s="1548" t="s">
        <v>200</v>
      </c>
      <c r="C7" s="1549"/>
      <c r="D7" s="1549"/>
      <c r="E7" s="1549"/>
      <c r="F7" s="1549"/>
      <c r="G7" s="1550"/>
      <c r="H7" s="1549"/>
      <c r="I7" s="1549"/>
      <c r="J7" s="1549"/>
      <c r="K7" s="1549"/>
      <c r="L7" s="1550"/>
      <c r="M7" s="1551"/>
      <c r="N7" s="1549"/>
      <c r="O7" s="1549"/>
      <c r="P7" s="1552"/>
      <c r="Q7" s="1552"/>
      <c r="R7" s="1552"/>
      <c r="S7" s="1552"/>
      <c r="T7" s="1553"/>
    </row>
    <row r="8" spans="1:21">
      <c r="A8" s="1547">
        <v>3</v>
      </c>
      <c r="B8" s="1548" t="s">
        <v>201</v>
      </c>
      <c r="C8" s="1549"/>
      <c r="D8" s="1549"/>
      <c r="E8" s="1549"/>
      <c r="F8" s="1549"/>
      <c r="G8" s="1550"/>
      <c r="H8" s="1549"/>
      <c r="I8" s="1549"/>
      <c r="J8" s="1549"/>
      <c r="K8" s="1549"/>
      <c r="L8" s="1550"/>
      <c r="M8" s="1551"/>
      <c r="N8" s="1549"/>
      <c r="O8" s="1549"/>
      <c r="P8" s="1552"/>
      <c r="Q8" s="1552"/>
      <c r="R8" s="1552"/>
      <c r="S8" s="1552"/>
      <c r="T8" s="1553"/>
    </row>
    <row r="9" spans="1:21">
      <c r="A9" s="1547">
        <v>4</v>
      </c>
      <c r="B9" s="1548" t="s">
        <v>188</v>
      </c>
      <c r="C9" s="1549"/>
      <c r="D9" s="1549"/>
      <c r="E9" s="1549"/>
      <c r="F9" s="1549"/>
      <c r="G9" s="1550"/>
      <c r="H9" s="1549"/>
      <c r="I9" s="1549"/>
      <c r="J9" s="1549"/>
      <c r="K9" s="1549"/>
      <c r="L9" s="1550"/>
      <c r="M9" s="1551"/>
      <c r="N9" s="1549"/>
      <c r="O9" s="1549"/>
      <c r="P9" s="1552"/>
      <c r="Q9" s="1552"/>
      <c r="R9" s="1552"/>
      <c r="S9" s="1552"/>
      <c r="T9" s="1553"/>
    </row>
    <row r="10" spans="1:21">
      <c r="A10" s="1547">
        <v>5</v>
      </c>
      <c r="B10" s="1548" t="s">
        <v>189</v>
      </c>
      <c r="C10" s="1549"/>
      <c r="D10" s="1549"/>
      <c r="E10" s="1549"/>
      <c r="F10" s="1549"/>
      <c r="G10" s="1550"/>
      <c r="H10" s="1549"/>
      <c r="I10" s="1549"/>
      <c r="J10" s="1549"/>
      <c r="K10" s="1549"/>
      <c r="L10" s="1550"/>
      <c r="M10" s="1551"/>
      <c r="N10" s="1549"/>
      <c r="O10" s="1549"/>
      <c r="P10" s="1552"/>
      <c r="Q10" s="1552"/>
      <c r="R10" s="1552"/>
      <c r="S10" s="1552"/>
      <c r="T10" s="1553"/>
    </row>
    <row r="11" spans="1:21">
      <c r="A11" s="1547">
        <v>6</v>
      </c>
      <c r="B11" s="1548" t="s">
        <v>190</v>
      </c>
      <c r="C11" s="1549"/>
      <c r="D11" s="1549"/>
      <c r="E11" s="1549"/>
      <c r="F11" s="1549"/>
      <c r="G11" s="1550"/>
      <c r="H11" s="1549"/>
      <c r="I11" s="1549"/>
      <c r="J11" s="1549"/>
      <c r="K11" s="1549"/>
      <c r="L11" s="1550"/>
      <c r="M11" s="1551"/>
      <c r="N11" s="1549"/>
      <c r="O11" s="1549"/>
      <c r="P11" s="1552"/>
      <c r="Q11" s="1552"/>
      <c r="R11" s="1552"/>
      <c r="S11" s="1552"/>
      <c r="T11" s="1553"/>
    </row>
    <row r="12" spans="1:21">
      <c r="A12" s="1547">
        <v>7</v>
      </c>
      <c r="B12" s="1548" t="s">
        <v>182</v>
      </c>
      <c r="C12" s="1549"/>
      <c r="D12" s="1549"/>
      <c r="E12" s="1549"/>
      <c r="F12" s="1549"/>
      <c r="G12" s="1550"/>
      <c r="H12" s="1549"/>
      <c r="I12" s="1549"/>
      <c r="J12" s="1549"/>
      <c r="K12" s="1549"/>
      <c r="L12" s="1550"/>
      <c r="M12" s="1551"/>
      <c r="N12" s="1549"/>
      <c r="O12" s="1549"/>
      <c r="P12" s="1552"/>
      <c r="Q12" s="1552"/>
      <c r="R12" s="1552"/>
      <c r="S12" s="1552"/>
      <c r="T12" s="1553"/>
    </row>
    <row r="13" spans="1:21">
      <c r="A13" s="1547">
        <v>8</v>
      </c>
      <c r="B13" s="1548" t="s">
        <v>183</v>
      </c>
      <c r="C13" s="1549"/>
      <c r="D13" s="1549"/>
      <c r="E13" s="1549"/>
      <c r="F13" s="1549"/>
      <c r="G13" s="1550"/>
      <c r="H13" s="1549"/>
      <c r="I13" s="1549"/>
      <c r="J13" s="1549"/>
      <c r="K13" s="1549"/>
      <c r="L13" s="1550"/>
      <c r="M13" s="1551"/>
      <c r="N13" s="1549"/>
      <c r="O13" s="1549"/>
      <c r="P13" s="1552"/>
      <c r="Q13" s="1552"/>
      <c r="R13" s="1552"/>
      <c r="S13" s="1552"/>
      <c r="T13" s="1553"/>
    </row>
    <row r="14" spans="1:21">
      <c r="A14" s="1547">
        <v>9</v>
      </c>
      <c r="B14" s="1548" t="s">
        <v>184</v>
      </c>
      <c r="C14" s="1549"/>
      <c r="D14" s="1549"/>
      <c r="E14" s="1549"/>
      <c r="F14" s="1549"/>
      <c r="G14" s="1550"/>
      <c r="H14" s="1549"/>
      <c r="I14" s="1549"/>
      <c r="J14" s="1549"/>
      <c r="K14" s="1549"/>
      <c r="L14" s="1550"/>
      <c r="M14" s="1551"/>
      <c r="N14" s="1549"/>
      <c r="O14" s="1549"/>
      <c r="P14" s="1552"/>
      <c r="Q14" s="1552"/>
      <c r="R14" s="1552"/>
      <c r="S14" s="1552"/>
      <c r="T14" s="1553"/>
    </row>
    <row r="15" spans="1:21">
      <c r="A15" s="1547">
        <v>10</v>
      </c>
      <c r="B15" s="1548" t="s">
        <v>185</v>
      </c>
      <c r="C15" s="1549"/>
      <c r="D15" s="1549"/>
      <c r="E15" s="1549"/>
      <c r="F15" s="1549"/>
      <c r="G15" s="1550"/>
      <c r="H15" s="1549"/>
      <c r="I15" s="1549"/>
      <c r="J15" s="1549"/>
      <c r="K15" s="1549"/>
      <c r="L15" s="1550"/>
      <c r="M15" s="1551"/>
      <c r="N15" s="1549"/>
      <c r="O15" s="1549"/>
      <c r="P15" s="1552"/>
      <c r="Q15" s="1552"/>
      <c r="R15" s="1552"/>
      <c r="S15" s="1552"/>
      <c r="T15" s="1553"/>
    </row>
    <row r="16" spans="1:21">
      <c r="A16" s="1547">
        <v>11</v>
      </c>
      <c r="B16" s="1548" t="s">
        <v>384</v>
      </c>
      <c r="C16" s="1549"/>
      <c r="D16" s="1549"/>
      <c r="E16" s="1549"/>
      <c r="F16" s="1549"/>
      <c r="G16" s="1550"/>
      <c r="H16" s="1549"/>
      <c r="I16" s="1549"/>
      <c r="J16" s="1549"/>
      <c r="K16" s="1549"/>
      <c r="L16" s="1550"/>
      <c r="M16" s="1551"/>
      <c r="N16" s="1549"/>
      <c r="O16" s="1549"/>
      <c r="P16" s="1552"/>
      <c r="Q16" s="1552"/>
      <c r="R16" s="1552"/>
      <c r="S16" s="1552"/>
      <c r="T16" s="1553"/>
    </row>
    <row r="17" spans="1:28">
      <c r="A17" s="1547">
        <v>12</v>
      </c>
      <c r="B17" s="1548" t="s">
        <v>385</v>
      </c>
      <c r="C17" s="1549"/>
      <c r="D17" s="1549"/>
      <c r="E17" s="1549"/>
      <c r="F17" s="1549"/>
      <c r="G17" s="1550"/>
      <c r="H17" s="1549"/>
      <c r="I17" s="1549"/>
      <c r="J17" s="1549"/>
      <c r="K17" s="1549"/>
      <c r="L17" s="1550"/>
      <c r="M17" s="1551"/>
      <c r="N17" s="1549"/>
      <c r="O17" s="1549"/>
      <c r="P17" s="1552"/>
      <c r="Q17" s="1552"/>
      <c r="R17" s="1552"/>
      <c r="S17" s="1552"/>
      <c r="T17" s="1553"/>
    </row>
    <row r="18" spans="1:28">
      <c r="A18" s="1547">
        <v>13</v>
      </c>
      <c r="B18" s="1548" t="s">
        <v>386</v>
      </c>
      <c r="C18" s="1549"/>
      <c r="D18" s="1549"/>
      <c r="E18" s="1549"/>
      <c r="F18" s="1549"/>
      <c r="G18" s="1550"/>
      <c r="H18" s="1549"/>
      <c r="I18" s="1549"/>
      <c r="J18" s="1549"/>
      <c r="K18" s="1549"/>
      <c r="L18" s="1550"/>
      <c r="M18" s="1551"/>
      <c r="N18" s="1549"/>
      <c r="O18" s="1549"/>
      <c r="P18" s="1552"/>
      <c r="Q18" s="1552"/>
      <c r="R18" s="1552"/>
      <c r="S18" s="1552"/>
      <c r="T18" s="1553"/>
    </row>
    <row r="19" spans="1:28">
      <c r="A19" s="1547">
        <v>14</v>
      </c>
      <c r="B19" s="1548" t="s">
        <v>290</v>
      </c>
      <c r="C19" s="1549"/>
      <c r="D19" s="1549"/>
      <c r="E19" s="1549"/>
      <c r="F19" s="1549"/>
      <c r="G19" s="1550"/>
      <c r="H19" s="1549"/>
      <c r="I19" s="1549"/>
      <c r="J19" s="1549"/>
      <c r="K19" s="1549"/>
      <c r="L19" s="1550"/>
      <c r="M19" s="1551"/>
      <c r="N19" s="1549"/>
      <c r="O19" s="1549"/>
      <c r="P19" s="1552"/>
      <c r="Q19" s="1552"/>
      <c r="R19" s="1552"/>
      <c r="S19" s="1552"/>
      <c r="T19" s="1553"/>
    </row>
    <row r="20" spans="1:28">
      <c r="A20" s="1547">
        <v>15</v>
      </c>
      <c r="B20" s="1548" t="s">
        <v>291</v>
      </c>
      <c r="C20" s="1549"/>
      <c r="D20" s="1549"/>
      <c r="E20" s="1549"/>
      <c r="F20" s="1549"/>
      <c r="G20" s="1550"/>
      <c r="H20" s="1549"/>
      <c r="I20" s="1549"/>
      <c r="J20" s="1549"/>
      <c r="K20" s="1549"/>
      <c r="L20" s="1550"/>
      <c r="M20" s="1551"/>
      <c r="N20" s="1549"/>
      <c r="O20" s="1549"/>
      <c r="P20" s="1552"/>
      <c r="Q20" s="1552"/>
      <c r="R20" s="1552"/>
      <c r="S20" s="1552"/>
      <c r="T20" s="1553"/>
    </row>
    <row r="21" spans="1:28">
      <c r="A21" s="1547">
        <v>16</v>
      </c>
      <c r="B21" s="1548" t="s">
        <v>292</v>
      </c>
      <c r="C21" s="1549"/>
      <c r="D21" s="1549"/>
      <c r="E21" s="1549"/>
      <c r="F21" s="1549"/>
      <c r="G21" s="1550"/>
      <c r="H21" s="1549"/>
      <c r="I21" s="1549"/>
      <c r="J21" s="1549"/>
      <c r="K21" s="1549"/>
      <c r="L21" s="1550"/>
      <c r="M21" s="1551"/>
      <c r="N21" s="1549"/>
      <c r="O21" s="1549"/>
      <c r="P21" s="1552"/>
      <c r="Q21" s="1552"/>
      <c r="R21" s="1552"/>
      <c r="S21" s="1552"/>
      <c r="T21" s="1553"/>
    </row>
    <row r="22" spans="1:28">
      <c r="A22" s="1547">
        <v>17</v>
      </c>
      <c r="B22" s="1548" t="s">
        <v>293</v>
      </c>
      <c r="C22" s="1549"/>
      <c r="D22" s="1549"/>
      <c r="E22" s="1549"/>
      <c r="F22" s="1549"/>
      <c r="G22" s="1550"/>
      <c r="H22" s="1549"/>
      <c r="I22" s="1549"/>
      <c r="J22" s="1549"/>
      <c r="K22" s="1549"/>
      <c r="L22" s="1550"/>
      <c r="M22" s="1551"/>
      <c r="N22" s="1549"/>
      <c r="O22" s="1549"/>
      <c r="P22" s="1552"/>
      <c r="Q22" s="1552"/>
      <c r="R22" s="1552"/>
      <c r="S22" s="1552"/>
      <c r="T22" s="1553"/>
    </row>
    <row r="23" spans="1:28">
      <c r="A23" s="1547">
        <v>18</v>
      </c>
      <c r="B23" s="1548" t="s">
        <v>294</v>
      </c>
      <c r="C23" s="1549"/>
      <c r="D23" s="1549"/>
      <c r="E23" s="1549"/>
      <c r="F23" s="1549"/>
      <c r="G23" s="1550"/>
      <c r="H23" s="1549"/>
      <c r="I23" s="1549"/>
      <c r="J23" s="1549"/>
      <c r="K23" s="1549"/>
      <c r="L23" s="1550"/>
      <c r="M23" s="1551"/>
      <c r="N23" s="1549"/>
      <c r="O23" s="1549"/>
      <c r="P23" s="1552"/>
      <c r="Q23" s="1552"/>
      <c r="R23" s="1552"/>
      <c r="S23" s="1552"/>
      <c r="T23" s="1553"/>
    </row>
    <row r="24" spans="1:28">
      <c r="A24" s="1547">
        <v>19</v>
      </c>
      <c r="B24" s="1548" t="s">
        <v>295</v>
      </c>
      <c r="C24" s="1549"/>
      <c r="D24" s="1549"/>
      <c r="E24" s="1549"/>
      <c r="F24" s="1549"/>
      <c r="G24" s="1550"/>
      <c r="H24" s="1549"/>
      <c r="I24" s="1549"/>
      <c r="J24" s="1549"/>
      <c r="K24" s="1549"/>
      <c r="L24" s="1550"/>
      <c r="M24" s="1551"/>
      <c r="N24" s="1549"/>
      <c r="O24" s="1549"/>
      <c r="P24" s="1552"/>
      <c r="Q24" s="1552"/>
      <c r="R24" s="1552"/>
      <c r="S24" s="1552"/>
      <c r="T24" s="1553"/>
    </row>
    <row r="25" spans="1:28">
      <c r="A25" s="1547">
        <v>20</v>
      </c>
      <c r="B25" s="1548" t="s">
        <v>296</v>
      </c>
      <c r="C25" s="1549"/>
      <c r="D25" s="1549"/>
      <c r="E25" s="1549"/>
      <c r="F25" s="1549"/>
      <c r="G25" s="1550"/>
      <c r="H25" s="1549"/>
      <c r="I25" s="1549"/>
      <c r="J25" s="1549"/>
      <c r="K25" s="1549"/>
      <c r="L25" s="1550"/>
      <c r="M25" s="1551"/>
      <c r="N25" s="1549"/>
      <c r="O25" s="1549"/>
      <c r="P25" s="1552"/>
      <c r="Q25" s="1552"/>
      <c r="R25" s="1552"/>
      <c r="S25" s="1552"/>
      <c r="T25" s="1553"/>
    </row>
    <row r="26" spans="1:28" ht="16.5">
      <c r="A26" s="1547">
        <v>21</v>
      </c>
      <c r="B26" s="1548" t="s">
        <v>205</v>
      </c>
      <c r="C26" s="1549"/>
      <c r="D26" s="1549"/>
      <c r="E26" s="1549"/>
      <c r="F26" s="1549"/>
      <c r="G26" s="1550"/>
      <c r="H26" s="1549"/>
      <c r="I26" s="1549"/>
      <c r="J26" s="1549"/>
      <c r="K26" s="1549"/>
      <c r="L26" s="1550"/>
      <c r="M26" s="1551"/>
      <c r="N26" s="1549"/>
      <c r="O26" s="1549"/>
      <c r="P26" s="1552"/>
      <c r="Q26" s="1552"/>
      <c r="R26" s="1552"/>
      <c r="S26" s="1552"/>
      <c r="T26" s="1553"/>
      <c r="AB26" s="1554"/>
    </row>
    <row r="27" spans="1:28">
      <c r="A27" s="1547">
        <v>22</v>
      </c>
      <c r="B27" s="1548" t="s">
        <v>186</v>
      </c>
      <c r="C27" s="1549"/>
      <c r="D27" s="1549"/>
      <c r="E27" s="1549"/>
      <c r="F27" s="1549"/>
      <c r="G27" s="1550"/>
      <c r="H27" s="1549"/>
      <c r="I27" s="1549"/>
      <c r="J27" s="1549"/>
      <c r="K27" s="1549"/>
      <c r="L27" s="1550"/>
      <c r="M27" s="1551"/>
      <c r="N27" s="1549"/>
      <c r="O27" s="1549"/>
      <c r="P27" s="1552"/>
      <c r="Q27" s="1552"/>
      <c r="R27" s="1552"/>
      <c r="S27" s="1552"/>
      <c r="T27" s="1553"/>
    </row>
    <row r="28" spans="1:28">
      <c r="A28" s="1547">
        <v>23</v>
      </c>
      <c r="B28" s="1548" t="s">
        <v>187</v>
      </c>
      <c r="C28" s="1549"/>
      <c r="D28" s="1549"/>
      <c r="E28" s="1549"/>
      <c r="F28" s="1549"/>
      <c r="G28" s="1550"/>
      <c r="H28" s="1549"/>
      <c r="I28" s="1549"/>
      <c r="J28" s="1549"/>
      <c r="K28" s="1549"/>
      <c r="L28" s="1550"/>
      <c r="M28" s="1551"/>
      <c r="N28" s="1549"/>
      <c r="O28" s="1549"/>
      <c r="P28" s="1552"/>
      <c r="Q28" s="1552"/>
      <c r="R28" s="1552"/>
      <c r="S28" s="1552"/>
      <c r="T28" s="1553"/>
    </row>
    <row r="29" spans="1:28">
      <c r="A29" s="1397">
        <v>24</v>
      </c>
      <c r="B29" s="1387" t="s">
        <v>603</v>
      </c>
      <c r="C29" s="1549"/>
      <c r="D29" s="1549"/>
      <c r="E29" s="1549"/>
      <c r="F29" s="1549"/>
      <c r="G29" s="1550"/>
      <c r="H29" s="1549"/>
      <c r="I29" s="1549"/>
      <c r="J29" s="1549"/>
      <c r="K29" s="1549"/>
      <c r="L29" s="1550"/>
      <c r="M29" s="1551"/>
      <c r="N29" s="1549"/>
      <c r="O29" s="1549"/>
      <c r="P29" s="1552"/>
      <c r="Q29" s="1552"/>
      <c r="R29" s="1552"/>
      <c r="S29" s="1552"/>
      <c r="T29" s="1553"/>
    </row>
    <row r="30" spans="1:28">
      <c r="A30" s="1547">
        <v>25</v>
      </c>
      <c r="B30" s="1548" t="s">
        <v>353</v>
      </c>
      <c r="C30" s="1549"/>
      <c r="D30" s="1549"/>
      <c r="E30" s="1549"/>
      <c r="F30" s="1549"/>
      <c r="G30" s="1550"/>
      <c r="H30" s="1549"/>
      <c r="I30" s="1549"/>
      <c r="J30" s="1549"/>
      <c r="K30" s="1549"/>
      <c r="L30" s="1550"/>
      <c r="M30" s="1551"/>
      <c r="N30" s="1549"/>
      <c r="O30" s="1549"/>
      <c r="P30" s="1552"/>
      <c r="Q30" s="1552"/>
      <c r="R30" s="1552"/>
      <c r="S30" s="1552"/>
      <c r="T30" s="1553"/>
    </row>
    <row r="31" spans="1:28">
      <c r="A31" s="1547">
        <v>26</v>
      </c>
      <c r="B31" s="1548" t="s">
        <v>362</v>
      </c>
      <c r="C31" s="1549"/>
      <c r="D31" s="1549"/>
      <c r="E31" s="1549"/>
      <c r="F31" s="1549"/>
      <c r="G31" s="1550"/>
      <c r="H31" s="1549"/>
      <c r="I31" s="1549"/>
      <c r="J31" s="1549"/>
      <c r="K31" s="1549"/>
      <c r="L31" s="1550"/>
      <c r="M31" s="1551"/>
      <c r="N31" s="1549"/>
      <c r="O31" s="1549"/>
      <c r="P31" s="1552"/>
      <c r="Q31" s="1552"/>
      <c r="R31" s="1552"/>
      <c r="S31" s="1552"/>
      <c r="T31" s="1553"/>
    </row>
    <row r="32" spans="1:28">
      <c r="A32" s="1547">
        <v>27</v>
      </c>
      <c r="B32" s="1548" t="s">
        <v>363</v>
      </c>
      <c r="C32" s="1549"/>
      <c r="D32" s="1549"/>
      <c r="E32" s="1549"/>
      <c r="F32" s="1549"/>
      <c r="G32" s="1550"/>
      <c r="H32" s="1549"/>
      <c r="I32" s="1549"/>
      <c r="J32" s="1549"/>
      <c r="K32" s="1549"/>
      <c r="L32" s="1550"/>
      <c r="M32" s="1551"/>
      <c r="N32" s="1549"/>
      <c r="O32" s="1549"/>
      <c r="P32" s="1552"/>
      <c r="Q32" s="1552"/>
      <c r="R32" s="1552"/>
      <c r="S32" s="1552"/>
      <c r="T32" s="1553"/>
    </row>
    <row r="33" spans="1:20">
      <c r="A33" s="1547">
        <v>28</v>
      </c>
      <c r="B33" s="1548" t="s">
        <v>364</v>
      </c>
      <c r="C33" s="1549"/>
      <c r="D33" s="1549"/>
      <c r="E33" s="1549"/>
      <c r="F33" s="1549"/>
      <c r="G33" s="1550"/>
      <c r="H33" s="1549"/>
      <c r="I33" s="1549"/>
      <c r="J33" s="1549"/>
      <c r="K33" s="1549"/>
      <c r="L33" s="1550"/>
      <c r="M33" s="1551"/>
      <c r="N33" s="1549"/>
      <c r="O33" s="1549"/>
      <c r="P33" s="1552"/>
      <c r="Q33" s="1552"/>
      <c r="R33" s="1552"/>
      <c r="S33" s="1552"/>
      <c r="T33" s="1553"/>
    </row>
    <row r="34" spans="1:20">
      <c r="A34" s="1547">
        <v>29</v>
      </c>
      <c r="B34" s="1555" t="s">
        <v>107</v>
      </c>
      <c r="C34" s="1549"/>
      <c r="D34" s="1549"/>
      <c r="E34" s="1549"/>
      <c r="F34" s="1549"/>
      <c r="G34" s="1550"/>
      <c r="H34" s="1549"/>
      <c r="I34" s="1549"/>
      <c r="J34" s="1549"/>
      <c r="K34" s="1549"/>
      <c r="L34" s="1550"/>
      <c r="M34" s="1551"/>
      <c r="N34" s="1549"/>
      <c r="O34" s="1549"/>
      <c r="P34" s="1552"/>
      <c r="Q34" s="1552"/>
      <c r="R34" s="1552"/>
      <c r="S34" s="1552"/>
      <c r="T34" s="1553"/>
    </row>
    <row r="35" spans="1:20">
      <c r="A35" s="1399">
        <v>30</v>
      </c>
      <c r="B35" s="1487" t="s">
        <v>605</v>
      </c>
      <c r="C35" s="1549"/>
      <c r="D35" s="1549"/>
      <c r="E35" s="1549"/>
      <c r="F35" s="1549"/>
      <c r="G35" s="1550"/>
      <c r="H35" s="1549"/>
      <c r="I35" s="1549"/>
      <c r="J35" s="1549"/>
      <c r="K35" s="1549"/>
      <c r="L35" s="1550"/>
      <c r="M35" s="1551"/>
      <c r="N35" s="1549"/>
      <c r="O35" s="1549"/>
      <c r="P35" s="1552"/>
      <c r="Q35" s="1552"/>
      <c r="R35" s="1552"/>
      <c r="S35" s="1552"/>
      <c r="T35" s="1553"/>
    </row>
    <row r="36" spans="1:20">
      <c r="A36" s="1504">
        <v>31</v>
      </c>
      <c r="B36" s="1487" t="s">
        <v>588</v>
      </c>
      <c r="C36" s="1549"/>
      <c r="D36" s="1549"/>
      <c r="E36" s="1549"/>
      <c r="F36" s="1549"/>
      <c r="G36" s="1550"/>
      <c r="H36" s="1549"/>
      <c r="I36" s="1549"/>
      <c r="J36" s="1549"/>
      <c r="K36" s="1549"/>
      <c r="L36" s="1550"/>
      <c r="M36" s="1556"/>
      <c r="N36" s="1557"/>
      <c r="O36" s="1557"/>
      <c r="P36" s="1558"/>
      <c r="Q36" s="1558"/>
      <c r="R36" s="1552"/>
      <c r="S36" s="1552"/>
      <c r="T36" s="1553"/>
    </row>
    <row r="37" spans="1:20">
      <c r="A37" s="1454">
        <v>32</v>
      </c>
      <c r="B37" s="1400" t="s">
        <v>4130</v>
      </c>
      <c r="C37" s="1549"/>
      <c r="D37" s="1549"/>
      <c r="E37" s="1549"/>
      <c r="F37" s="1549"/>
      <c r="G37" s="1550"/>
      <c r="H37" s="1549"/>
      <c r="I37" s="1549"/>
      <c r="J37" s="1549"/>
      <c r="K37" s="1549"/>
      <c r="L37" s="1550"/>
      <c r="M37" s="1551"/>
      <c r="N37" s="1549"/>
      <c r="O37" s="1549"/>
      <c r="P37" s="1552"/>
      <c r="Q37" s="1552"/>
      <c r="R37" s="1552"/>
      <c r="S37" s="1552"/>
      <c r="T37" s="1553"/>
    </row>
    <row r="38" spans="1:20">
      <c r="A38" s="1547">
        <v>33</v>
      </c>
      <c r="B38" s="1410" t="s">
        <v>261</v>
      </c>
      <c r="C38" s="1559"/>
      <c r="D38" s="1559"/>
      <c r="E38" s="1559"/>
      <c r="F38" s="1549"/>
      <c r="G38" s="1550"/>
      <c r="H38" s="1559"/>
      <c r="I38" s="1559"/>
      <c r="J38" s="1559"/>
      <c r="K38" s="1559"/>
      <c r="L38" s="1550"/>
      <c r="M38" s="1551"/>
      <c r="N38" s="1559"/>
      <c r="O38" s="1559"/>
      <c r="P38" s="1552"/>
      <c r="Q38" s="1552"/>
      <c r="R38" s="1552"/>
      <c r="S38" s="1552"/>
      <c r="T38" s="1553"/>
    </row>
    <row r="39" spans="1:20">
      <c r="A39" s="1547">
        <v>34</v>
      </c>
      <c r="B39" s="1410" t="s">
        <v>369</v>
      </c>
      <c r="C39" s="1549"/>
      <c r="D39" s="1549"/>
      <c r="E39" s="1549"/>
      <c r="F39" s="1549"/>
      <c r="G39" s="1550"/>
      <c r="H39" s="1549"/>
      <c r="I39" s="1549"/>
      <c r="J39" s="1549"/>
      <c r="K39" s="1549"/>
      <c r="L39" s="1550"/>
      <c r="M39" s="1551"/>
      <c r="N39" s="1549"/>
      <c r="O39" s="1549"/>
      <c r="P39" s="1552"/>
      <c r="Q39" s="1552"/>
      <c r="R39" s="1552"/>
      <c r="S39" s="1552"/>
      <c r="T39" s="1553"/>
    </row>
    <row r="40" spans="1:20">
      <c r="A40" s="1399">
        <v>35</v>
      </c>
      <c r="B40" s="1410" t="s">
        <v>370</v>
      </c>
      <c r="C40" s="1549"/>
      <c r="D40" s="1549"/>
      <c r="E40" s="1549"/>
      <c r="F40" s="1549"/>
      <c r="G40" s="1550"/>
      <c r="H40" s="1549"/>
      <c r="I40" s="1549"/>
      <c r="J40" s="1549"/>
      <c r="K40" s="1549"/>
      <c r="L40" s="1550"/>
      <c r="M40" s="1551"/>
      <c r="N40" s="1549"/>
      <c r="O40" s="1549"/>
      <c r="P40" s="1552"/>
      <c r="Q40" s="1552"/>
      <c r="R40" s="1552"/>
      <c r="S40" s="1552"/>
      <c r="T40" s="1553"/>
    </row>
    <row r="41" spans="1:20">
      <c r="A41" s="1504">
        <v>36</v>
      </c>
      <c r="B41" s="1410" t="s">
        <v>371</v>
      </c>
      <c r="C41" s="1549"/>
      <c r="D41" s="1549"/>
      <c r="E41" s="1549"/>
      <c r="F41" s="1549"/>
      <c r="G41" s="1550"/>
      <c r="H41" s="1549"/>
      <c r="I41" s="1549"/>
      <c r="J41" s="1549"/>
      <c r="K41" s="1549"/>
      <c r="L41" s="1550"/>
      <c r="M41" s="1551"/>
      <c r="N41" s="1549"/>
      <c r="O41" s="1549"/>
      <c r="P41" s="1552"/>
      <c r="Q41" s="1552"/>
      <c r="R41" s="1552"/>
      <c r="S41" s="1552"/>
      <c r="T41" s="1553"/>
    </row>
    <row r="42" spans="1:20">
      <c r="A42" s="1547">
        <v>37</v>
      </c>
      <c r="B42" s="1410" t="s">
        <v>372</v>
      </c>
      <c r="C42" s="1549"/>
      <c r="D42" s="1549"/>
      <c r="E42" s="1549"/>
      <c r="F42" s="1549"/>
      <c r="G42" s="1550"/>
      <c r="H42" s="1549"/>
      <c r="I42" s="1549"/>
      <c r="J42" s="1549"/>
      <c r="K42" s="1549"/>
      <c r="L42" s="1550"/>
      <c r="M42" s="1551"/>
      <c r="N42" s="1549"/>
      <c r="O42" s="1549"/>
      <c r="P42" s="1552"/>
      <c r="Q42" s="1552"/>
      <c r="R42" s="1552"/>
      <c r="S42" s="1552"/>
      <c r="T42" s="1553"/>
    </row>
    <row r="43" spans="1:20">
      <c r="A43" s="1547">
        <v>38</v>
      </c>
      <c r="B43" s="1410" t="s">
        <v>373</v>
      </c>
      <c r="C43" s="1549"/>
      <c r="D43" s="1549"/>
      <c r="E43" s="1549"/>
      <c r="F43" s="1549"/>
      <c r="G43" s="1550"/>
      <c r="H43" s="1549"/>
      <c r="I43" s="1549"/>
      <c r="J43" s="1549"/>
      <c r="K43" s="1549"/>
      <c r="L43" s="1550"/>
      <c r="M43" s="1551"/>
      <c r="N43" s="1549"/>
      <c r="O43" s="1549"/>
      <c r="P43" s="1552"/>
      <c r="Q43" s="1552"/>
      <c r="R43" s="1552"/>
      <c r="S43" s="1552"/>
      <c r="T43" s="1553"/>
    </row>
    <row r="44" spans="1:20">
      <c r="A44" s="1547">
        <v>39</v>
      </c>
      <c r="B44" s="1410" t="s">
        <v>374</v>
      </c>
      <c r="C44" s="1549"/>
      <c r="D44" s="1549"/>
      <c r="E44" s="1549"/>
      <c r="F44" s="1549"/>
      <c r="G44" s="1550"/>
      <c r="H44" s="1549"/>
      <c r="I44" s="1549"/>
      <c r="J44" s="1549"/>
      <c r="K44" s="1549"/>
      <c r="L44" s="1550"/>
      <c r="M44" s="1551"/>
      <c r="N44" s="1549"/>
      <c r="O44" s="1549"/>
      <c r="P44" s="1552"/>
      <c r="Q44" s="1552"/>
      <c r="R44" s="1552"/>
      <c r="S44" s="1552"/>
      <c r="T44" s="1553"/>
    </row>
    <row r="45" spans="1:20">
      <c r="A45" s="1399">
        <v>40</v>
      </c>
      <c r="B45" s="1410" t="s">
        <v>375</v>
      </c>
      <c r="C45" s="1549"/>
      <c r="D45" s="1549"/>
      <c r="E45" s="1549"/>
      <c r="F45" s="1549"/>
      <c r="G45" s="1550"/>
      <c r="H45" s="1549"/>
      <c r="I45" s="1549"/>
      <c r="J45" s="1549"/>
      <c r="K45" s="1549"/>
      <c r="L45" s="1550"/>
      <c r="M45" s="1551"/>
      <c r="N45" s="1549"/>
      <c r="O45" s="1549"/>
      <c r="P45" s="1552"/>
      <c r="Q45" s="1552"/>
      <c r="R45" s="1552"/>
      <c r="S45" s="1552"/>
      <c r="T45" s="1553"/>
    </row>
    <row r="46" spans="1:20">
      <c r="A46" s="1504">
        <v>41</v>
      </c>
      <c r="B46" s="1410" t="s">
        <v>376</v>
      </c>
      <c r="C46" s="1549"/>
      <c r="D46" s="1549"/>
      <c r="E46" s="1549"/>
      <c r="F46" s="1549"/>
      <c r="G46" s="1550"/>
      <c r="H46" s="1549"/>
      <c r="I46" s="1549"/>
      <c r="J46" s="1549"/>
      <c r="K46" s="1549"/>
      <c r="L46" s="1550"/>
      <c r="M46" s="1551"/>
      <c r="N46" s="1549"/>
      <c r="O46" s="1549"/>
      <c r="P46" s="1552"/>
      <c r="Q46" s="1552"/>
      <c r="R46" s="1552"/>
      <c r="S46" s="1552"/>
      <c r="T46" s="1553"/>
    </row>
    <row r="47" spans="1:20">
      <c r="A47" s="1547">
        <v>42</v>
      </c>
      <c r="B47" s="1410" t="s">
        <v>377</v>
      </c>
      <c r="C47" s="1549"/>
      <c r="D47" s="1549"/>
      <c r="E47" s="1549"/>
      <c r="F47" s="1549"/>
      <c r="G47" s="1550"/>
      <c r="H47" s="1549"/>
      <c r="I47" s="1549"/>
      <c r="J47" s="1549"/>
      <c r="K47" s="1549"/>
      <c r="L47" s="1550"/>
      <c r="M47" s="1551"/>
      <c r="N47" s="1549"/>
      <c r="O47" s="1549"/>
      <c r="P47" s="1552"/>
      <c r="Q47" s="1552"/>
      <c r="R47" s="1552"/>
      <c r="S47" s="1552"/>
      <c r="T47" s="1553"/>
    </row>
    <row r="48" spans="1:20">
      <c r="A48" s="1547">
        <v>43</v>
      </c>
      <c r="B48" s="1410" t="s">
        <v>264</v>
      </c>
      <c r="C48" s="1549"/>
      <c r="D48" s="1549"/>
      <c r="E48" s="1549"/>
      <c r="F48" s="1549"/>
      <c r="G48" s="1550"/>
      <c r="H48" s="1549"/>
      <c r="I48" s="1549"/>
      <c r="J48" s="1549"/>
      <c r="K48" s="1549"/>
      <c r="L48" s="1550"/>
      <c r="M48" s="1551"/>
      <c r="N48" s="1549"/>
      <c r="O48" s="1549"/>
      <c r="P48" s="1552"/>
      <c r="Q48" s="1552"/>
      <c r="R48" s="1552"/>
      <c r="S48" s="1552"/>
      <c r="T48" s="1553"/>
    </row>
    <row r="49" spans="1:20">
      <c r="A49" s="1547">
        <v>44</v>
      </c>
      <c r="B49" s="1410" t="s">
        <v>265</v>
      </c>
      <c r="C49" s="1549"/>
      <c r="D49" s="1549"/>
      <c r="E49" s="1549"/>
      <c r="F49" s="1549"/>
      <c r="G49" s="1550"/>
      <c r="H49" s="1549"/>
      <c r="I49" s="1549"/>
      <c r="J49" s="1549"/>
      <c r="K49" s="1549"/>
      <c r="L49" s="1550"/>
      <c r="M49" s="1551"/>
      <c r="N49" s="1549"/>
      <c r="O49" s="1549"/>
      <c r="P49" s="1552"/>
      <c r="Q49" s="1552"/>
      <c r="R49" s="1552"/>
      <c r="S49" s="1552"/>
      <c r="T49" s="1553"/>
    </row>
    <row r="50" spans="1:20">
      <c r="A50" s="1399">
        <v>45</v>
      </c>
      <c r="B50" s="1560" t="s">
        <v>359</v>
      </c>
      <c r="C50" s="1561"/>
      <c r="D50" s="1561"/>
      <c r="E50" s="1561"/>
      <c r="F50" s="1561"/>
      <c r="G50" s="1550"/>
      <c r="H50" s="1561"/>
      <c r="I50" s="1561"/>
      <c r="J50" s="1561"/>
      <c r="K50" s="1561"/>
      <c r="L50" s="1550"/>
      <c r="M50" s="1562"/>
      <c r="N50" s="1561"/>
      <c r="O50" s="1561"/>
      <c r="P50" s="1552"/>
      <c r="Q50" s="1552"/>
      <c r="R50" s="1552"/>
      <c r="S50" s="1552"/>
      <c r="T50" s="1553"/>
    </row>
    <row r="51" spans="1:20">
      <c r="A51" s="1528" t="s">
        <v>461</v>
      </c>
      <c r="B51" s="1563"/>
      <c r="C51" s="1527"/>
      <c r="D51" s="1527"/>
      <c r="E51" s="1527"/>
      <c r="F51" s="1527"/>
      <c r="G51" s="1446"/>
      <c r="H51" s="1527"/>
      <c r="I51" s="1527"/>
      <c r="J51" s="1527"/>
      <c r="K51" s="1527"/>
      <c r="L51" s="1446"/>
      <c r="M51" s="1527"/>
      <c r="N51" s="1527"/>
      <c r="O51" s="1527"/>
    </row>
    <row r="52" spans="1:20">
      <c r="A52" s="1528">
        <v>1</v>
      </c>
      <c r="B52" s="1526" t="s">
        <v>360</v>
      </c>
    </row>
    <row r="53" spans="1:20">
      <c r="A53" s="1528">
        <v>2</v>
      </c>
      <c r="B53" s="1526" t="s">
        <v>1995</v>
      </c>
    </row>
    <row r="54" spans="1:20">
      <c r="A54" s="1528">
        <v>3</v>
      </c>
      <c r="B54" s="1526" t="s">
        <v>1996</v>
      </c>
    </row>
    <row r="55" spans="1:20">
      <c r="A55" s="1528">
        <v>4</v>
      </c>
      <c r="B55" s="1526" t="s">
        <v>1997</v>
      </c>
    </row>
  </sheetData>
  <mergeCells count="5">
    <mergeCell ref="T3:T4"/>
    <mergeCell ref="R3:R4"/>
    <mergeCell ref="B3:B5"/>
    <mergeCell ref="M3:Q3"/>
    <mergeCell ref="S3:S4"/>
  </mergeCells>
  <phoneticPr fontId="8" type="noConversion"/>
  <dataValidations count="2">
    <dataValidation type="decimal" allowBlank="1" showInputMessage="1" showErrorMessage="1" errorTitle="錯誤" error="輸入資料格式錯誤!!" sqref="G6:G50 L6:M50" xr:uid="{00000000-0002-0000-2600-000000000000}">
      <formula1>-99999999999999900000</formula1>
      <formula2>99999999999999900000</formula2>
    </dataValidation>
    <dataValidation type="whole" allowBlank="1" showErrorMessage="1" errorTitle="錯誤" error="輸入資料格式錯誤!!" sqref="C6:F50 H6:K50 N6:S50" xr:uid="{00000000-0002-0000-2600-000001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56" fitToHeight="2" orientation="landscape" r:id="rId1"/>
  <headerFooter alignWithMargins="0">
    <oddFooter>&amp;C&amp;P/&amp;N&amp;R&amp;A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5">
    <pageSetUpPr fitToPage="1"/>
  </sheetPr>
  <dimension ref="A1:I31"/>
  <sheetViews>
    <sheetView zoomScaleNormal="100" workbookViewId="0"/>
  </sheetViews>
  <sheetFormatPr defaultColWidth="15.625" defaultRowHeight="15.75"/>
  <cols>
    <col min="1" max="1" width="45.625" style="472" customWidth="1"/>
    <col min="2" max="4" width="30.625" style="472" customWidth="1"/>
    <col min="5" max="5" width="6.375" style="472" customWidth="1"/>
    <col min="6" max="6" width="34.25" style="472" customWidth="1"/>
    <col min="7" max="16384" width="15.625" style="472"/>
  </cols>
  <sheetData>
    <row r="1" spans="1:9" ht="16.5">
      <c r="A1" s="13" t="str">
        <f>+封面!A3&amp;" "&amp;封面!A2</f>
        <v xml:space="preserve">        保險股份有限公司(○○分公司) 年度(月、季、半年)報表</v>
      </c>
      <c r="B1" s="471"/>
      <c r="C1" s="471"/>
      <c r="D1" s="471"/>
    </row>
    <row r="2" spans="1:9" ht="16.5">
      <c r="A2" s="473" t="s">
        <v>3126</v>
      </c>
    </row>
    <row r="4" spans="1:9" s="22" customFormat="1" ht="16.5">
      <c r="A4" s="32" t="s">
        <v>1909</v>
      </c>
      <c r="B4" s="23"/>
      <c r="C4" s="24"/>
      <c r="D4" s="24"/>
      <c r="E4" s="24"/>
      <c r="F4" s="32" t="s">
        <v>1910</v>
      </c>
    </row>
    <row r="5" spans="1:9" ht="16.5">
      <c r="A5" s="472" t="s">
        <v>3127</v>
      </c>
      <c r="F5" s="22" t="s">
        <v>3127</v>
      </c>
      <c r="G5" s="22"/>
      <c r="H5" s="22"/>
      <c r="I5" s="22"/>
    </row>
    <row r="6" spans="1:9" ht="16.5">
      <c r="A6" s="474" t="s">
        <v>3128</v>
      </c>
      <c r="B6" s="475"/>
      <c r="F6" s="476" t="s">
        <v>3129</v>
      </c>
      <c r="G6" s="476"/>
      <c r="H6" s="476"/>
      <c r="I6" s="476"/>
    </row>
    <row r="7" spans="1:9">
      <c r="A7" s="474"/>
      <c r="B7" s="475"/>
      <c r="F7" s="22"/>
      <c r="G7" s="22"/>
      <c r="H7" s="22"/>
      <c r="I7" s="22"/>
    </row>
    <row r="8" spans="1:9" ht="16.5">
      <c r="A8" s="477" t="s">
        <v>3130</v>
      </c>
      <c r="F8" s="22"/>
      <c r="G8" s="22"/>
      <c r="H8" s="22"/>
      <c r="I8" s="22"/>
    </row>
    <row r="9" spans="1:9">
      <c r="F9" s="22"/>
      <c r="G9" s="22"/>
      <c r="H9" s="22"/>
      <c r="I9" s="22"/>
    </row>
    <row r="10" spans="1:9" ht="17.25" thickBot="1">
      <c r="A10" s="472" t="s">
        <v>3131</v>
      </c>
      <c r="D10" s="478" t="s">
        <v>2943</v>
      </c>
      <c r="F10" s="479" t="s">
        <v>3131</v>
      </c>
      <c r="G10" s="23"/>
      <c r="H10" s="22" t="s">
        <v>2838</v>
      </c>
      <c r="I10" s="22"/>
    </row>
    <row r="11" spans="1:9" ht="16.5">
      <c r="A11" s="480" t="s">
        <v>2944</v>
      </c>
      <c r="B11" s="481" t="s">
        <v>3112</v>
      </c>
      <c r="C11" s="482" t="s">
        <v>3132</v>
      </c>
      <c r="D11" s="483" t="s">
        <v>3133</v>
      </c>
      <c r="F11" s="484" t="s">
        <v>1897</v>
      </c>
      <c r="G11" s="485" t="s">
        <v>1898</v>
      </c>
      <c r="H11" s="486" t="s">
        <v>1899</v>
      </c>
      <c r="I11" s="487" t="s">
        <v>27</v>
      </c>
    </row>
    <row r="12" spans="1:9" ht="16.5">
      <c r="A12" s="488" t="s">
        <v>3134</v>
      </c>
      <c r="B12" s="489">
        <f ca="1">'表30-2'!F130</f>
        <v>0</v>
      </c>
      <c r="C12" s="490">
        <f ca="1">IFERROR(B12/B$26,0)</f>
        <v>0</v>
      </c>
      <c r="D12" s="491">
        <f t="shared" ref="D12:D25" ca="1" si="0">IFERROR(B12/B$27,0)</f>
        <v>0</v>
      </c>
      <c r="F12" s="492" t="s">
        <v>1900</v>
      </c>
      <c r="G12" s="1847">
        <f>表03!O96</f>
        <v>0</v>
      </c>
      <c r="H12" s="493"/>
      <c r="I12" s="428"/>
    </row>
    <row r="13" spans="1:9" ht="19.5" thickBot="1">
      <c r="A13" s="494" t="s">
        <v>3135</v>
      </c>
      <c r="B13" s="495">
        <f ca="1">B12-B14</f>
        <v>0</v>
      </c>
      <c r="C13" s="496">
        <f t="shared" ref="C13:C25" ca="1" si="1">IFERROR(B13/B$26,0)</f>
        <v>0</v>
      </c>
      <c r="D13" s="497">
        <f t="shared" ca="1" si="0"/>
        <v>0</v>
      </c>
      <c r="F13" s="498" t="s">
        <v>1901</v>
      </c>
      <c r="G13" s="1848">
        <f>表03!E104-表03!E99</f>
        <v>0</v>
      </c>
      <c r="H13" s="499"/>
      <c r="I13" s="500"/>
    </row>
    <row r="14" spans="1:9" ht="20.25" thickTop="1" thickBot="1">
      <c r="A14" s="494" t="s">
        <v>3136</v>
      </c>
      <c r="B14" s="495">
        <f>'表30-2'!F129</f>
        <v>0</v>
      </c>
      <c r="C14" s="501">
        <f t="shared" ca="1" si="1"/>
        <v>0</v>
      </c>
      <c r="D14" s="502">
        <f t="shared" ca="1" si="0"/>
        <v>0</v>
      </c>
      <c r="F14" s="503" t="s">
        <v>1902</v>
      </c>
      <c r="G14" s="504" t="e">
        <f>G12/G13</f>
        <v>#DIV/0!</v>
      </c>
      <c r="H14" s="505" t="e">
        <f>H12/H13</f>
        <v>#DIV/0!</v>
      </c>
      <c r="I14" s="506"/>
    </row>
    <row r="15" spans="1:9" ht="18.75">
      <c r="A15" s="507" t="s">
        <v>3137</v>
      </c>
      <c r="B15" s="508">
        <f ca="1">'表30-3'!F180</f>
        <v>0</v>
      </c>
      <c r="C15" s="496">
        <f t="shared" ca="1" si="1"/>
        <v>0</v>
      </c>
      <c r="D15" s="497">
        <f t="shared" ca="1" si="0"/>
        <v>0</v>
      </c>
      <c r="F15" s="22"/>
      <c r="G15" s="22"/>
      <c r="H15" s="22"/>
      <c r="I15" s="22"/>
    </row>
    <row r="16" spans="1:9" ht="18.75">
      <c r="A16" s="494" t="s">
        <v>3138</v>
      </c>
      <c r="B16" s="508">
        <f ca="1">B15-B18-B17</f>
        <v>0</v>
      </c>
      <c r="C16" s="496">
        <f t="shared" ca="1" si="1"/>
        <v>0</v>
      </c>
      <c r="D16" s="497">
        <f t="shared" ca="1" si="0"/>
        <v>0</v>
      </c>
      <c r="F16" s="476" t="s">
        <v>3139</v>
      </c>
      <c r="G16" s="22"/>
      <c r="H16" s="22"/>
      <c r="I16" s="22"/>
    </row>
    <row r="17" spans="1:6" ht="18.75">
      <c r="A17" s="494" t="s">
        <v>3140</v>
      </c>
      <c r="B17" s="508">
        <f>'表30-3'!F172</f>
        <v>0</v>
      </c>
      <c r="C17" s="496">
        <f t="shared" ca="1" si="1"/>
        <v>0</v>
      </c>
      <c r="D17" s="497">
        <f t="shared" ca="1" si="0"/>
        <v>0</v>
      </c>
      <c r="F17" s="476" t="s">
        <v>3141</v>
      </c>
    </row>
    <row r="18" spans="1:6" ht="18.75">
      <c r="A18" s="494" t="s">
        <v>3142</v>
      </c>
      <c r="B18" s="508">
        <f ca="1">SUM('表30-3'!F26,'表30-3'!F40,'表30-3'!F46,'表30-3'!F96,'表30-3'!F117,'表30-3'!F159,'表30-3'!F139,'表30-3'!F102,'表30-3'!F145,'表30-3'!F106,'表30-3'!F149)</f>
        <v>0</v>
      </c>
      <c r="C18" s="496">
        <f t="shared" ca="1" si="1"/>
        <v>0</v>
      </c>
      <c r="D18" s="497">
        <f t="shared" ca="1" si="0"/>
        <v>0</v>
      </c>
    </row>
    <row r="19" spans="1:6" ht="18.75">
      <c r="A19" s="507" t="s">
        <v>3143</v>
      </c>
      <c r="B19" s="508">
        <f>'表30-4'!F14</f>
        <v>0</v>
      </c>
      <c r="C19" s="496">
        <f t="shared" ca="1" si="1"/>
        <v>0</v>
      </c>
      <c r="D19" s="497">
        <f t="shared" ca="1" si="0"/>
        <v>0</v>
      </c>
    </row>
    <row r="20" spans="1:6" ht="18.75">
      <c r="A20" s="509" t="s">
        <v>3144</v>
      </c>
      <c r="B20" s="508">
        <f>'表30-5'!F37</f>
        <v>0</v>
      </c>
      <c r="C20" s="496">
        <f t="shared" ca="1" si="1"/>
        <v>0</v>
      </c>
      <c r="D20" s="497">
        <f t="shared" ca="1" si="0"/>
        <v>0</v>
      </c>
    </row>
    <row r="21" spans="1:6" ht="19.5">
      <c r="A21" s="510" t="s">
        <v>3145</v>
      </c>
      <c r="B21" s="508">
        <f>'表30-5'!F71</f>
        <v>0</v>
      </c>
      <c r="C21" s="496">
        <f t="shared" ca="1" si="1"/>
        <v>0</v>
      </c>
      <c r="D21" s="497">
        <f t="shared" ca="1" si="0"/>
        <v>0</v>
      </c>
    </row>
    <row r="22" spans="1:6" ht="18.75">
      <c r="A22" s="509" t="s">
        <v>3146</v>
      </c>
      <c r="B22" s="508">
        <f>'表30-5-1'!H11</f>
        <v>0</v>
      </c>
      <c r="C22" s="496">
        <f t="shared" ca="1" si="1"/>
        <v>0</v>
      </c>
      <c r="D22" s="497">
        <f t="shared" ca="1" si="0"/>
        <v>0</v>
      </c>
    </row>
    <row r="23" spans="1:6" ht="18.75">
      <c r="A23" s="511" t="s">
        <v>3147</v>
      </c>
      <c r="B23" s="508">
        <f>'表30-5-2'!D12</f>
        <v>0</v>
      </c>
      <c r="C23" s="496">
        <f t="shared" ca="1" si="1"/>
        <v>0</v>
      </c>
      <c r="D23" s="497">
        <f t="shared" ca="1" si="0"/>
        <v>0</v>
      </c>
    </row>
    <row r="24" spans="1:6" ht="18.75">
      <c r="A24" s="511" t="s">
        <v>3148</v>
      </c>
      <c r="B24" s="495">
        <f>'表30-6'!G15</f>
        <v>0</v>
      </c>
      <c r="C24" s="512">
        <f t="shared" ca="1" si="1"/>
        <v>0</v>
      </c>
      <c r="D24" s="502">
        <f t="shared" ca="1" si="0"/>
        <v>0</v>
      </c>
    </row>
    <row r="25" spans="1:6" ht="18.75">
      <c r="A25" s="513" t="s">
        <v>3149</v>
      </c>
      <c r="B25" s="514">
        <f>'表30-7'!F11</f>
        <v>0</v>
      </c>
      <c r="C25" s="515">
        <f t="shared" ca="1" si="1"/>
        <v>0</v>
      </c>
      <c r="D25" s="516">
        <f t="shared" ca="1" si="0"/>
        <v>0</v>
      </c>
    </row>
    <row r="26" spans="1:6" ht="16.5">
      <c r="A26" s="511" t="s">
        <v>3150</v>
      </c>
      <c r="B26" s="495">
        <f ca="1">B12+B15+B19+B20+B21+B24+B25+B22+B23</f>
        <v>0</v>
      </c>
      <c r="C26" s="517">
        <f ca="1">C12+C15+C19+C20+C21+C24+C25+C22+C23</f>
        <v>0</v>
      </c>
      <c r="D26" s="518"/>
    </row>
    <row r="27" spans="1:6" ht="16.5">
      <c r="A27" s="513" t="s">
        <v>3151</v>
      </c>
      <c r="B27" s="519">
        <f ca="1">0.5*(B13+B25+((B16+B24)^2+(B14+B17)^2+B18^2+B19^2+B20^2+B21^2+B22^2+B23^2)^0.5)</f>
        <v>0</v>
      </c>
      <c r="C27" s="520"/>
      <c r="D27" s="521"/>
    </row>
    <row r="28" spans="1:6" ht="17.25" thickBot="1">
      <c r="A28" s="522" t="s">
        <v>3152</v>
      </c>
      <c r="B28" s="523">
        <f ca="1">'表30-8'!G58</f>
        <v>0</v>
      </c>
      <c r="C28" s="524"/>
      <c r="D28" s="525"/>
    </row>
    <row r="29" spans="1:6" ht="18" thickTop="1" thickBot="1">
      <c r="A29" s="526" t="s">
        <v>1908</v>
      </c>
      <c r="B29" s="527" t="e">
        <f ca="1">B28/B27</f>
        <v>#DIV/0!</v>
      </c>
      <c r="C29" s="528"/>
      <c r="D29" s="529"/>
    </row>
    <row r="31" spans="1:6" ht="16.5">
      <c r="A31" s="476" t="s">
        <v>3153</v>
      </c>
    </row>
  </sheetData>
  <phoneticPr fontId="8" type="noConversion"/>
  <pageMargins left="0.51181102362204722" right="0.35433070866141736" top="0.39370078740157483" bottom="0.27559055118110237" header="0.15748031496062992" footer="0.23622047244094491"/>
  <pageSetup paperSize="9" scale="50" fitToHeight="2" orientation="landscape" r:id="rId1"/>
  <headerFooter alignWithMargins="0">
    <oddFooter>&amp;C&amp;P/&amp;N&amp;R&amp;A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FFFF00"/>
  </sheetPr>
  <dimension ref="A1:K1098"/>
  <sheetViews>
    <sheetView topLeftCell="A118" zoomScaleNormal="100" zoomScaleSheetLayoutView="100" workbookViewId="0">
      <selection activeCell="D84" sqref="D84"/>
    </sheetView>
  </sheetViews>
  <sheetFormatPr defaultColWidth="15.625" defaultRowHeight="15.75"/>
  <cols>
    <col min="1" max="1" width="5.625" style="1565" customWidth="1"/>
    <col min="2" max="3" width="70.625" style="1564" customWidth="1"/>
    <col min="4" max="4" width="20.625" style="1566" customWidth="1"/>
    <col min="5" max="5" width="20.625" style="1567" customWidth="1"/>
    <col min="6" max="6" width="20.625" style="1566" customWidth="1"/>
    <col min="7" max="7" width="15.625" style="1564" customWidth="1"/>
    <col min="8" max="16384" width="15.625" style="1300"/>
  </cols>
  <sheetData>
    <row r="1" spans="1:11" ht="16.5">
      <c r="A1" s="2259" t="str">
        <f>+封面!A3&amp;" "&amp;封面!A2</f>
        <v xml:space="preserve">        保險股份有限公司(○○分公司) 年度(月、季、半年)報表</v>
      </c>
      <c r="B1" s="2478"/>
      <c r="C1" s="2479"/>
      <c r="D1" s="2480"/>
      <c r="E1" s="2480"/>
      <c r="F1" s="2480"/>
      <c r="G1" s="2481"/>
      <c r="H1" s="2356"/>
      <c r="I1" s="2356"/>
      <c r="J1" s="2356"/>
      <c r="K1" s="2356"/>
    </row>
    <row r="2" spans="1:11" ht="16.5">
      <c r="A2" s="2482" t="s">
        <v>5461</v>
      </c>
      <c r="B2" s="2478"/>
      <c r="C2" s="2483"/>
      <c r="D2" s="2484"/>
      <c r="E2" s="2485"/>
      <c r="F2" s="2486" t="s">
        <v>5462</v>
      </c>
      <c r="G2" s="2487"/>
      <c r="H2" s="2356"/>
      <c r="I2" s="2356"/>
      <c r="J2" s="2356"/>
      <c r="K2" s="2356"/>
    </row>
    <row r="3" spans="1:11" ht="16.5">
      <c r="A3" s="3516" t="s">
        <v>5463</v>
      </c>
      <c r="B3" s="3517" t="s">
        <v>5464</v>
      </c>
      <c r="C3" s="3517" t="s">
        <v>5465</v>
      </c>
      <c r="D3" s="2488" t="s">
        <v>5466</v>
      </c>
      <c r="E3" s="2489" t="s">
        <v>5467</v>
      </c>
      <c r="F3" s="2488" t="s">
        <v>5468</v>
      </c>
      <c r="G3" s="2478"/>
      <c r="H3" s="2356"/>
      <c r="I3" s="2356"/>
      <c r="J3" s="2356"/>
      <c r="K3" s="2356"/>
    </row>
    <row r="4" spans="1:11">
      <c r="A4" s="3516"/>
      <c r="B4" s="3517"/>
      <c r="C4" s="3517"/>
      <c r="D4" s="2490" t="s">
        <v>424</v>
      </c>
      <c r="E4" s="2490" t="s">
        <v>609</v>
      </c>
      <c r="F4" s="2490" t="s">
        <v>610</v>
      </c>
      <c r="G4" s="2478"/>
      <c r="H4" s="2356"/>
      <c r="I4" s="2356"/>
      <c r="J4" s="2356"/>
      <c r="K4" s="2356"/>
    </row>
    <row r="5" spans="1:11" ht="16.5">
      <c r="A5" s="2491">
        <v>1</v>
      </c>
      <c r="B5" s="2492" t="s">
        <v>5469</v>
      </c>
      <c r="C5" s="2493"/>
      <c r="D5" s="2494">
        <f>D6+D16</f>
        <v>0</v>
      </c>
      <c r="E5" s="2495"/>
      <c r="F5" s="2494">
        <f ca="1">F6+F16</f>
        <v>0</v>
      </c>
      <c r="G5" s="2478"/>
      <c r="H5" s="2356"/>
      <c r="I5" s="2356"/>
      <c r="J5" s="2356"/>
      <c r="K5" s="2356"/>
    </row>
    <row r="6" spans="1:11" ht="16.5">
      <c r="A6" s="2496">
        <f>A5+1</f>
        <v>2</v>
      </c>
      <c r="B6" s="2497" t="s">
        <v>5470</v>
      </c>
      <c r="C6" s="2498"/>
      <c r="D6" s="2499">
        <f>D7+D11</f>
        <v>0</v>
      </c>
      <c r="E6" s="2500"/>
      <c r="F6" s="2499">
        <f>F7+F11</f>
        <v>0</v>
      </c>
      <c r="G6" s="2478"/>
      <c r="H6" s="2356"/>
      <c r="I6" s="2356"/>
      <c r="J6" s="2356"/>
      <c r="K6" s="2356"/>
    </row>
    <row r="7" spans="1:11" ht="16.5">
      <c r="A7" s="2496">
        <f t="shared" ref="A7:A72" si="0">A6+1</f>
        <v>3</v>
      </c>
      <c r="B7" s="2501" t="s">
        <v>5471</v>
      </c>
      <c r="C7" s="2498"/>
      <c r="D7" s="2502">
        <f>D8+D9+D10</f>
        <v>0</v>
      </c>
      <c r="E7" s="2500"/>
      <c r="F7" s="2499">
        <f>F8+F9+F10</f>
        <v>0</v>
      </c>
      <c r="G7" s="2478"/>
      <c r="H7" s="2356"/>
      <c r="I7" s="2356"/>
      <c r="J7" s="2356"/>
      <c r="K7" s="2356"/>
    </row>
    <row r="8" spans="1:11" ht="33">
      <c r="A8" s="2496">
        <f t="shared" si="0"/>
        <v>4</v>
      </c>
      <c r="B8" s="2503" t="s">
        <v>5472</v>
      </c>
      <c r="C8" s="2504" t="s">
        <v>5473</v>
      </c>
      <c r="D8" s="2505">
        <f>'表30-8-7'!G24+'表30-8-7'!H24</f>
        <v>0</v>
      </c>
      <c r="E8" s="2506" t="s">
        <v>5474</v>
      </c>
      <c r="F8" s="2499"/>
      <c r="G8" s="2478"/>
      <c r="H8" s="2356"/>
      <c r="I8" s="2356"/>
      <c r="J8" s="2356"/>
      <c r="K8" s="2356"/>
    </row>
    <row r="9" spans="1:11" ht="49.5">
      <c r="A9" s="2496">
        <f t="shared" si="0"/>
        <v>5</v>
      </c>
      <c r="B9" s="2503" t="s">
        <v>5475</v>
      </c>
      <c r="C9" s="2504" t="s">
        <v>5476</v>
      </c>
      <c r="D9" s="2505">
        <f>'表10-3'!G8+'表10-3'!H8+'表10-3'!I8-SUM('表30-8-7'!G24:H25)</f>
        <v>0</v>
      </c>
      <c r="E9" s="2506">
        <v>0.61470000000000002</v>
      </c>
      <c r="F9" s="2507">
        <f>ROUND(D9*E9,0)</f>
        <v>0</v>
      </c>
      <c r="G9" s="2478"/>
      <c r="H9" s="2356"/>
      <c r="I9" s="2356"/>
      <c r="J9" s="2356"/>
      <c r="K9" s="2356"/>
    </row>
    <row r="10" spans="1:11" ht="33">
      <c r="A10" s="2496">
        <f t="shared" si="0"/>
        <v>6</v>
      </c>
      <c r="B10" s="2503" t="s">
        <v>5477</v>
      </c>
      <c r="C10" s="2817" t="s">
        <v>6134</v>
      </c>
      <c r="D10" s="2819">
        <f>'表10-3'!H35+'表10-3'!G35+'表10-3'!I35-SUM('表10-3'!G48:I48)</f>
        <v>0</v>
      </c>
      <c r="E10" s="2506">
        <v>0.35</v>
      </c>
      <c r="F10" s="2507">
        <f>ROUND(D10*E10,0)</f>
        <v>0</v>
      </c>
      <c r="G10" s="2478"/>
      <c r="H10" s="2356"/>
      <c r="I10" s="2356"/>
      <c r="J10" s="2356"/>
      <c r="K10" s="2356"/>
    </row>
    <row r="11" spans="1:11" ht="16.5">
      <c r="A11" s="2496">
        <f t="shared" si="0"/>
        <v>7</v>
      </c>
      <c r="B11" s="2501" t="s">
        <v>5478</v>
      </c>
      <c r="C11" s="2498"/>
      <c r="D11" s="2502">
        <f>SUM(D12:D13)</f>
        <v>0</v>
      </c>
      <c r="E11" s="2500"/>
      <c r="F11" s="2499">
        <f>F12+F13</f>
        <v>0</v>
      </c>
      <c r="G11" s="2478"/>
      <c r="H11" s="2356"/>
      <c r="I11" s="2356"/>
      <c r="J11" s="2356"/>
      <c r="K11" s="2356"/>
    </row>
    <row r="12" spans="1:11" ht="16.5">
      <c r="A12" s="2496">
        <f t="shared" si="0"/>
        <v>8</v>
      </c>
      <c r="B12" s="2503" t="s">
        <v>5479</v>
      </c>
      <c r="C12" s="2504" t="s">
        <v>5480</v>
      </c>
      <c r="D12" s="2505">
        <f>'表10-3'!G14+'表10-3'!H14+'表10-3'!G15+'表10-3'!H15+'表10-3'!G16+'表10-3'!H16</f>
        <v>0</v>
      </c>
      <c r="E12" s="2506">
        <v>0.4098</v>
      </c>
      <c r="F12" s="2507">
        <f>ROUND(D12*E12,0)</f>
        <v>0</v>
      </c>
      <c r="G12" s="2478"/>
      <c r="H12" s="2356"/>
      <c r="I12" s="2356"/>
      <c r="J12" s="2356"/>
      <c r="K12" s="2356"/>
    </row>
    <row r="13" spans="1:11" ht="16.5">
      <c r="A13" s="2496">
        <f t="shared" si="0"/>
        <v>9</v>
      </c>
      <c r="B13" s="2508" t="s">
        <v>5481</v>
      </c>
      <c r="C13" s="2498"/>
      <c r="D13" s="2502">
        <f>D14+D15</f>
        <v>0</v>
      </c>
      <c r="E13" s="2500"/>
      <c r="F13" s="2499">
        <f>F14+F15</f>
        <v>0</v>
      </c>
      <c r="G13" s="2478"/>
      <c r="H13" s="2356"/>
      <c r="I13" s="2356"/>
      <c r="J13" s="2356"/>
      <c r="K13" s="2356"/>
    </row>
    <row r="14" spans="1:11" ht="16.5">
      <c r="A14" s="2496">
        <f t="shared" si="0"/>
        <v>10</v>
      </c>
      <c r="B14" s="2509" t="s">
        <v>5482</v>
      </c>
      <c r="C14" s="2504" t="s">
        <v>5483</v>
      </c>
      <c r="D14" s="2505">
        <f>'表13-4'!K21</f>
        <v>0</v>
      </c>
      <c r="E14" s="2506">
        <v>0.1</v>
      </c>
      <c r="F14" s="2507">
        <f>ROUND(D14*E14,0)</f>
        <v>0</v>
      </c>
      <c r="G14" s="2478"/>
      <c r="H14" s="2356"/>
      <c r="I14" s="2356"/>
      <c r="J14" s="2356"/>
      <c r="K14" s="2356"/>
    </row>
    <row r="15" spans="1:11" ht="16.5">
      <c r="A15" s="2496">
        <f t="shared" si="0"/>
        <v>11</v>
      </c>
      <c r="B15" s="2509" t="s">
        <v>5484</v>
      </c>
      <c r="C15" s="2504" t="s">
        <v>5485</v>
      </c>
      <c r="D15" s="2505">
        <f>'表10-3'!G41+'表10-3'!H41</f>
        <v>0</v>
      </c>
      <c r="E15" s="2506">
        <v>0.44669999999999999</v>
      </c>
      <c r="F15" s="2507">
        <f>ROUND(D15*E15,0)</f>
        <v>0</v>
      </c>
      <c r="G15" s="2478"/>
      <c r="H15" s="2356"/>
      <c r="I15" s="2356"/>
      <c r="J15" s="2356"/>
      <c r="K15" s="2356"/>
    </row>
    <row r="16" spans="1:11" ht="16.5">
      <c r="A16" s="2496">
        <f t="shared" si="0"/>
        <v>12</v>
      </c>
      <c r="B16" s="2497" t="s">
        <v>5486</v>
      </c>
      <c r="C16" s="2498"/>
      <c r="D16" s="2499">
        <f>D17+D18+D24+D40+D43+D46+D47+D55+D58</f>
        <v>0</v>
      </c>
      <c r="E16" s="2510"/>
      <c r="F16" s="2499">
        <f ca="1">F17+F18+F24+F40+F43+F46+F47+F55+F58</f>
        <v>0</v>
      </c>
      <c r="G16" s="2478"/>
      <c r="H16" s="2356"/>
      <c r="I16" s="2356"/>
      <c r="J16" s="2356"/>
      <c r="K16" s="2356"/>
    </row>
    <row r="17" spans="1:11" ht="16.5">
      <c r="A17" s="2496">
        <f t="shared" si="0"/>
        <v>13</v>
      </c>
      <c r="B17" s="2511" t="s">
        <v>5487</v>
      </c>
      <c r="C17" s="2504" t="s">
        <v>5488</v>
      </c>
      <c r="D17" s="2505">
        <f>'表05-1'!G9+'表05-1'!G173</f>
        <v>0</v>
      </c>
      <c r="E17" s="2506">
        <v>1.1000000000000001E-2</v>
      </c>
      <c r="F17" s="2507">
        <f>ROUND(D17*E17-'表30-9'!F5-'表30-9'!F6-'表30-9'!F7,0)</f>
        <v>0</v>
      </c>
      <c r="G17" s="2478"/>
      <c r="H17" s="2356"/>
      <c r="I17" s="2356"/>
      <c r="J17" s="2356"/>
      <c r="K17" s="2356"/>
    </row>
    <row r="18" spans="1:11" ht="33">
      <c r="A18" s="2496">
        <f t="shared" si="0"/>
        <v>14</v>
      </c>
      <c r="B18" s="2501" t="s">
        <v>5489</v>
      </c>
      <c r="C18" s="2498"/>
      <c r="D18" s="2502">
        <f>SUM(D19:D20,D23)</f>
        <v>0</v>
      </c>
      <c r="E18" s="2500"/>
      <c r="F18" s="2499">
        <f>SUM(F19:F20,F23)</f>
        <v>0</v>
      </c>
      <c r="G18" s="2478"/>
      <c r="H18" s="2356"/>
      <c r="I18" s="2356"/>
      <c r="J18" s="2356"/>
      <c r="K18" s="2356"/>
    </row>
    <row r="19" spans="1:11" ht="33">
      <c r="A19" s="2496">
        <f t="shared" si="0"/>
        <v>15</v>
      </c>
      <c r="B19" s="2503" t="s">
        <v>5490</v>
      </c>
      <c r="C19" s="2512" t="s">
        <v>5491</v>
      </c>
      <c r="D19" s="2505">
        <f>'表30-8-7'!F24</f>
        <v>0</v>
      </c>
      <c r="E19" s="2506" t="s">
        <v>5474</v>
      </c>
      <c r="F19" s="2499"/>
      <c r="G19" s="2478"/>
      <c r="H19" s="2356"/>
      <c r="I19" s="2356"/>
      <c r="J19" s="2356"/>
      <c r="K19" s="2356"/>
    </row>
    <row r="20" spans="1:11" ht="16.5">
      <c r="A20" s="2496">
        <f t="shared" si="0"/>
        <v>16</v>
      </c>
      <c r="B20" s="2508" t="s">
        <v>5492</v>
      </c>
      <c r="C20" s="2513"/>
      <c r="D20" s="2502">
        <f>D21+D22</f>
        <v>0</v>
      </c>
      <c r="E20" s="2500"/>
      <c r="F20" s="2499">
        <f>F21+F22</f>
        <v>0</v>
      </c>
      <c r="G20" s="2478"/>
      <c r="H20" s="2356"/>
      <c r="I20" s="2356"/>
      <c r="J20" s="2356"/>
      <c r="K20" s="2356"/>
    </row>
    <row r="21" spans="1:11" ht="66">
      <c r="A21" s="2496">
        <f t="shared" si="0"/>
        <v>17</v>
      </c>
      <c r="B21" s="2509" t="s">
        <v>5493</v>
      </c>
      <c r="C21" s="2514" t="s">
        <v>5494</v>
      </c>
      <c r="D21" s="2505">
        <f>'表09-2'!D24+'表11-2'!D32-'表30-8-7'!F25</f>
        <v>0</v>
      </c>
      <c r="E21" s="2506">
        <v>0.61470000000000002</v>
      </c>
      <c r="F21" s="2507">
        <f>ROUND(D21*E21,0)</f>
        <v>0</v>
      </c>
      <c r="G21" s="2478"/>
      <c r="H21" s="2356"/>
      <c r="I21" s="2356"/>
      <c r="J21" s="2356"/>
      <c r="K21" s="2356"/>
    </row>
    <row r="22" spans="1:11" ht="49.5">
      <c r="A22" s="2496">
        <f t="shared" si="0"/>
        <v>18</v>
      </c>
      <c r="B22" s="2509" t="s">
        <v>5495</v>
      </c>
      <c r="C22" s="2818" t="s">
        <v>6135</v>
      </c>
      <c r="D22" s="2819">
        <f>'表11-2'!H32+'表09-2'!H24-'表11-2'!H47-'表09-2'!H30</f>
        <v>0</v>
      </c>
      <c r="E22" s="2506">
        <v>0.35</v>
      </c>
      <c r="F22" s="2507">
        <f>ROUND(D22*E22,0)</f>
        <v>0</v>
      </c>
      <c r="G22" s="2478"/>
      <c r="H22" s="2356"/>
      <c r="I22" s="2356"/>
      <c r="J22" s="2356"/>
      <c r="K22" s="2356"/>
    </row>
    <row r="23" spans="1:11" ht="33">
      <c r="A23" s="2496">
        <f t="shared" si="0"/>
        <v>19</v>
      </c>
      <c r="B23" s="2503" t="s">
        <v>5496</v>
      </c>
      <c r="C23" s="2512" t="s">
        <v>5497</v>
      </c>
      <c r="D23" s="2505">
        <f>'表05-1'!G33+'表05-1'!G53+'表05-1'!G175-D19-D20</f>
        <v>0</v>
      </c>
      <c r="E23" s="2506">
        <v>1.0999999999999999E-2</v>
      </c>
      <c r="F23" s="2507">
        <f>ROUND(D23*E23,0)</f>
        <v>0</v>
      </c>
      <c r="G23" s="2478"/>
      <c r="H23" s="2356"/>
      <c r="I23" s="2356"/>
      <c r="J23" s="2356"/>
      <c r="K23" s="2356"/>
    </row>
    <row r="24" spans="1:11" ht="16.5">
      <c r="A24" s="2496">
        <f t="shared" si="0"/>
        <v>20</v>
      </c>
      <c r="B24" s="2501" t="s">
        <v>5498</v>
      </c>
      <c r="C24" s="2515"/>
      <c r="D24" s="2502">
        <f>SUM(D25:D30)</f>
        <v>0</v>
      </c>
      <c r="E24" s="2516"/>
      <c r="F24" s="2499">
        <f ca="1">SUM(F25:F30)</f>
        <v>0</v>
      </c>
      <c r="G24" s="2478"/>
      <c r="H24" s="2259"/>
      <c r="I24" s="2356"/>
      <c r="J24" s="2356"/>
      <c r="K24" s="2356"/>
    </row>
    <row r="25" spans="1:11" ht="49.5">
      <c r="A25" s="2496">
        <f t="shared" si="0"/>
        <v>21</v>
      </c>
      <c r="B25" s="2503" t="s">
        <v>5499</v>
      </c>
      <c r="C25" s="2504" t="s">
        <v>5500</v>
      </c>
      <c r="D25" s="2505">
        <f>'表05-1'!M66-'表30-14-1'!L32</f>
        <v>0</v>
      </c>
      <c r="E25" s="2517">
        <f ca="1">'表30-14'!$J$13</f>
        <v>0.2261</v>
      </c>
      <c r="F25" s="2507">
        <f ca="1">ROUND(D25*E25,0)</f>
        <v>0</v>
      </c>
      <c r="G25" s="2478"/>
      <c r="H25" s="2356"/>
      <c r="I25" s="2356"/>
      <c r="J25" s="2356"/>
      <c r="K25" s="2356"/>
    </row>
    <row r="26" spans="1:11" ht="49.5">
      <c r="A26" s="2496">
        <f t="shared" si="0"/>
        <v>22</v>
      </c>
      <c r="B26" s="2503" t="s">
        <v>5501</v>
      </c>
      <c r="C26" s="2504" t="s">
        <v>5502</v>
      </c>
      <c r="D26" s="2505">
        <f>'表05-1'!G67-'表30-14-1'!L34</f>
        <v>0</v>
      </c>
      <c r="E26" s="2506">
        <v>8.1000000000000003E-2</v>
      </c>
      <c r="F26" s="2507">
        <f>ROUND(D26*E26-'表30-9'!F8-'表30-9'!F9-'表30-9'!F10,0)</f>
        <v>0</v>
      </c>
      <c r="G26" s="2478"/>
      <c r="H26" s="2356"/>
      <c r="I26" s="2356"/>
      <c r="J26" s="2356"/>
      <c r="K26" s="2356"/>
    </row>
    <row r="27" spans="1:11" ht="49.5">
      <c r="A27" s="2496">
        <f t="shared" si="0"/>
        <v>23</v>
      </c>
      <c r="B27" s="2503" t="s">
        <v>5503</v>
      </c>
      <c r="C27" s="2504" t="s">
        <v>5504</v>
      </c>
      <c r="D27" s="2505">
        <f>'表05-1'!M68-'表30-14-1'!L36</f>
        <v>0</v>
      </c>
      <c r="E27" s="2517">
        <f ca="1">'表30-14'!$J$14</f>
        <v>0.2261</v>
      </c>
      <c r="F27" s="2507">
        <f ca="1">ROUND(D27*E27,0)</f>
        <v>0</v>
      </c>
      <c r="G27" s="2478"/>
      <c r="H27" s="2356"/>
      <c r="I27" s="2356"/>
      <c r="J27" s="2356"/>
      <c r="K27" s="2356"/>
    </row>
    <row r="28" spans="1:11" ht="16.5">
      <c r="A28" s="2496">
        <f t="shared" si="0"/>
        <v>24</v>
      </c>
      <c r="B28" s="2503" t="s">
        <v>5505</v>
      </c>
      <c r="C28" s="2504" t="s">
        <v>5506</v>
      </c>
      <c r="D28" s="2505">
        <f>'表05-1'!G70</f>
        <v>0</v>
      </c>
      <c r="E28" s="2506">
        <v>1.4E-2</v>
      </c>
      <c r="F28" s="2507">
        <f>ROUND(D28*E28-'表30-9'!F11-'表30-9'!F12-'表30-9'!F13,0)</f>
        <v>0</v>
      </c>
      <c r="G28" s="2478"/>
      <c r="H28" s="2356"/>
      <c r="I28" s="2356"/>
      <c r="J28" s="2356"/>
      <c r="K28" s="2356"/>
    </row>
    <row r="29" spans="1:11" ht="33">
      <c r="A29" s="2496">
        <f t="shared" si="0"/>
        <v>25</v>
      </c>
      <c r="B29" s="2503" t="s">
        <v>5507</v>
      </c>
      <c r="C29" s="2504" t="s">
        <v>5508</v>
      </c>
      <c r="D29" s="2505">
        <f>'表05-1'!G71-'表30-14-1'!L46</f>
        <v>0</v>
      </c>
      <c r="E29" s="2506">
        <f>'表30-3'!E44</f>
        <v>0.33750000000000002</v>
      </c>
      <c r="F29" s="2507">
        <f>ROUND(D29*E29,0)</f>
        <v>0</v>
      </c>
      <c r="G29" s="2478"/>
      <c r="H29" s="2356"/>
      <c r="I29" s="2356"/>
      <c r="J29" s="2356"/>
      <c r="K29" s="2356"/>
    </row>
    <row r="30" spans="1:11" ht="16.5">
      <c r="A30" s="2496">
        <f t="shared" si="0"/>
        <v>26</v>
      </c>
      <c r="B30" s="2508" t="s">
        <v>5509</v>
      </c>
      <c r="C30" s="2515"/>
      <c r="D30" s="2502">
        <f>D31+D32+D33+D34+D35+D36+D37+D38+D39</f>
        <v>0</v>
      </c>
      <c r="E30" s="2518"/>
      <c r="F30" s="2499">
        <f ca="1">F31+F32+F33+F34+F35+F36+F37+F38+F39</f>
        <v>0</v>
      </c>
      <c r="G30" s="2478"/>
      <c r="H30" s="2356"/>
      <c r="I30" s="2356"/>
      <c r="J30" s="2356"/>
      <c r="K30" s="2356"/>
    </row>
    <row r="31" spans="1:11" ht="49.5">
      <c r="A31" s="2496">
        <f t="shared" si="0"/>
        <v>27</v>
      </c>
      <c r="B31" s="2509" t="s">
        <v>5510</v>
      </c>
      <c r="C31" s="2504" t="s">
        <v>5511</v>
      </c>
      <c r="D31" s="2505">
        <f>'表12-2'!G39+'表30-14-1'!L32</f>
        <v>0</v>
      </c>
      <c r="E31" s="2506">
        <f ca="1">'表30-14'!E19</f>
        <v>0.2631</v>
      </c>
      <c r="F31" s="2507">
        <f t="shared" ref="F31:F38" ca="1" si="1">ROUND(D31*E31,0)</f>
        <v>0</v>
      </c>
      <c r="G31" s="2478"/>
      <c r="H31" s="2356"/>
      <c r="I31" s="2356"/>
      <c r="J31" s="2356"/>
      <c r="K31" s="2356"/>
    </row>
    <row r="32" spans="1:11" ht="49.5">
      <c r="A32" s="2496">
        <f t="shared" si="0"/>
        <v>28</v>
      </c>
      <c r="B32" s="2509" t="s">
        <v>5512</v>
      </c>
      <c r="C32" s="2504" t="s">
        <v>5513</v>
      </c>
      <c r="D32" s="2505">
        <f>'表12-2'!D40+'表30-14-1'!L34</f>
        <v>0</v>
      </c>
      <c r="E32" s="2506">
        <v>6.3299999999999995E-2</v>
      </c>
      <c r="F32" s="2507">
        <f t="shared" si="1"/>
        <v>0</v>
      </c>
      <c r="G32" s="2478"/>
      <c r="H32" s="2356"/>
      <c r="I32" s="2356"/>
      <c r="J32" s="2356"/>
      <c r="K32" s="2356"/>
    </row>
    <row r="33" spans="1:11" ht="49.5">
      <c r="A33" s="2496">
        <f t="shared" si="0"/>
        <v>29</v>
      </c>
      <c r="B33" s="2509" t="s">
        <v>5514</v>
      </c>
      <c r="C33" s="2504" t="s">
        <v>5515</v>
      </c>
      <c r="D33" s="2505">
        <f>'表12-2'!G41+'表30-14-1'!L36</f>
        <v>0</v>
      </c>
      <c r="E33" s="2506">
        <f ca="1">'表30-14'!E20</f>
        <v>0.2631</v>
      </c>
      <c r="F33" s="2507">
        <f t="shared" ca="1" si="1"/>
        <v>0</v>
      </c>
      <c r="G33" s="2478"/>
      <c r="H33" s="2356"/>
      <c r="I33" s="2356"/>
      <c r="J33" s="2356"/>
      <c r="K33" s="2356"/>
    </row>
    <row r="34" spans="1:11" ht="16.5">
      <c r="A34" s="2496">
        <f t="shared" si="0"/>
        <v>30</v>
      </c>
      <c r="B34" s="2509" t="s">
        <v>5516</v>
      </c>
      <c r="C34" s="2504" t="s">
        <v>5517</v>
      </c>
      <c r="D34" s="2505">
        <f>'表12-2'!D42</f>
        <v>0</v>
      </c>
      <c r="E34" s="2506">
        <v>1.09E-2</v>
      </c>
      <c r="F34" s="2507">
        <f t="shared" si="1"/>
        <v>0</v>
      </c>
      <c r="G34" s="2478"/>
      <c r="H34" s="2356"/>
      <c r="I34" s="2356"/>
      <c r="J34" s="2356"/>
      <c r="K34" s="2356"/>
    </row>
    <row r="35" spans="1:11" ht="49.5">
      <c r="A35" s="2496">
        <f t="shared" si="0"/>
        <v>31</v>
      </c>
      <c r="B35" s="2509" t="s">
        <v>5518</v>
      </c>
      <c r="C35" s="2504" t="s">
        <v>5519</v>
      </c>
      <c r="D35" s="2505">
        <f>'表12-2'!D43+'表30-14-1'!L46</f>
        <v>0</v>
      </c>
      <c r="E35" s="2519">
        <v>0.33750000000000002</v>
      </c>
      <c r="F35" s="2507">
        <f t="shared" si="1"/>
        <v>0</v>
      </c>
      <c r="G35" s="2478"/>
      <c r="H35" s="2356"/>
      <c r="I35" s="2356"/>
      <c r="J35" s="2356"/>
      <c r="K35" s="2356"/>
    </row>
    <row r="36" spans="1:11" ht="16.5">
      <c r="A36" s="2496">
        <f t="shared" si="0"/>
        <v>32</v>
      </c>
      <c r="B36" s="2509" t="s">
        <v>5520</v>
      </c>
      <c r="C36" s="2504" t="s">
        <v>5521</v>
      </c>
      <c r="D36" s="2505">
        <f>'表12-2'!D44</f>
        <v>0</v>
      </c>
      <c r="E36" s="2519">
        <v>0.33750000000000002</v>
      </c>
      <c r="F36" s="2507">
        <f t="shared" si="1"/>
        <v>0</v>
      </c>
      <c r="G36" s="2478"/>
      <c r="H36" s="2356"/>
      <c r="I36" s="2356"/>
      <c r="J36" s="2356"/>
      <c r="K36" s="2356"/>
    </row>
    <row r="37" spans="1:11" ht="16.5">
      <c r="A37" s="2496">
        <f t="shared" si="0"/>
        <v>33</v>
      </c>
      <c r="B37" s="2509" t="s">
        <v>5522</v>
      </c>
      <c r="C37" s="2504" t="s">
        <v>5523</v>
      </c>
      <c r="D37" s="2505">
        <f>'表12-2'!D45</f>
        <v>0</v>
      </c>
      <c r="E37" s="2519">
        <v>0.33750000000000002</v>
      </c>
      <c r="F37" s="2507">
        <f t="shared" si="1"/>
        <v>0</v>
      </c>
      <c r="G37" s="2478"/>
      <c r="H37" s="2356"/>
      <c r="I37" s="2356"/>
      <c r="J37" s="2356"/>
      <c r="K37" s="2356"/>
    </row>
    <row r="38" spans="1:11" ht="16.5">
      <c r="A38" s="2496">
        <f t="shared" si="0"/>
        <v>34</v>
      </c>
      <c r="B38" s="2509" t="s">
        <v>5524</v>
      </c>
      <c r="C38" s="2504" t="s">
        <v>5525</v>
      </c>
      <c r="D38" s="2505">
        <f>'表05-1'!G180</f>
        <v>0</v>
      </c>
      <c r="E38" s="2506">
        <v>0.1018</v>
      </c>
      <c r="F38" s="2507">
        <f t="shared" si="1"/>
        <v>0</v>
      </c>
      <c r="G38" s="2478"/>
      <c r="H38" s="2356"/>
      <c r="I38" s="2356"/>
      <c r="J38" s="2356"/>
      <c r="K38" s="2356"/>
    </row>
    <row r="39" spans="1:11" ht="16.5">
      <c r="A39" s="2496">
        <f t="shared" si="0"/>
        <v>35</v>
      </c>
      <c r="B39" s="2509" t="s">
        <v>5526</v>
      </c>
      <c r="C39" s="2504" t="s">
        <v>5527</v>
      </c>
      <c r="D39" s="2505">
        <f>'表05-1'!G182</f>
        <v>0</v>
      </c>
      <c r="E39" s="2506">
        <v>0.29499999999999998</v>
      </c>
      <c r="F39" s="2507">
        <f>ROUND(D39*E39,0)</f>
        <v>0</v>
      </c>
      <c r="G39" s="2478"/>
      <c r="H39" s="2356"/>
      <c r="I39" s="2356"/>
      <c r="J39" s="2356"/>
      <c r="K39" s="2356"/>
    </row>
    <row r="40" spans="1:11" ht="16.5">
      <c r="A40" s="2496">
        <f t="shared" si="0"/>
        <v>36</v>
      </c>
      <c r="B40" s="2501" t="s">
        <v>5528</v>
      </c>
      <c r="C40" s="2498"/>
      <c r="D40" s="2499">
        <f>SUM(D41:D42)</f>
        <v>0</v>
      </c>
      <c r="E40" s="2518"/>
      <c r="F40" s="2499">
        <f>SUM(F41:F42)</f>
        <v>0</v>
      </c>
      <c r="G40" s="2478"/>
      <c r="H40" s="2356"/>
      <c r="I40" s="2356"/>
      <c r="J40" s="2356"/>
      <c r="K40" s="2356"/>
    </row>
    <row r="41" spans="1:11" ht="66">
      <c r="A41" s="2496">
        <f t="shared" si="0"/>
        <v>37</v>
      </c>
      <c r="B41" s="2503" t="s">
        <v>5529</v>
      </c>
      <c r="C41" s="2504" t="s">
        <v>5530</v>
      </c>
      <c r="D41" s="2505">
        <f>'表13-2'!T20+'表13-2'!T21+'表30-8-3'!E18+'表30-8-3'!E19-'表30-8-4'!D11-'表30-8-4'!D12</f>
        <v>0</v>
      </c>
      <c r="E41" s="2506">
        <v>0.12280000000000001</v>
      </c>
      <c r="F41" s="2505">
        <f>ROUND(D41*E41,0)</f>
        <v>0</v>
      </c>
      <c r="G41" s="2478"/>
      <c r="H41" s="2356"/>
      <c r="I41" s="2356"/>
      <c r="J41" s="2356"/>
      <c r="K41" s="2356"/>
    </row>
    <row r="42" spans="1:11" ht="33">
      <c r="A42" s="2496">
        <f t="shared" si="0"/>
        <v>38</v>
      </c>
      <c r="B42" s="2503" t="s">
        <v>5531</v>
      </c>
      <c r="C42" s="2504" t="s">
        <v>5532</v>
      </c>
      <c r="D42" s="2505">
        <f>'表30-8-4'!D11+'表30-8-4'!D12</f>
        <v>0</v>
      </c>
      <c r="E42" s="2500"/>
      <c r="F42" s="2505">
        <f>'表30-8-4'!E11+'表30-8-4'!E12</f>
        <v>0</v>
      </c>
      <c r="G42" s="2478"/>
      <c r="H42" s="2356"/>
      <c r="I42" s="2356"/>
      <c r="J42" s="2356"/>
      <c r="K42" s="2356"/>
    </row>
    <row r="43" spans="1:11" ht="16.5">
      <c r="A43" s="2496">
        <f t="shared" si="0"/>
        <v>39</v>
      </c>
      <c r="B43" s="2501" t="s">
        <v>5533</v>
      </c>
      <c r="C43" s="2498"/>
      <c r="D43" s="2502">
        <f>SUM(D44:D45)</f>
        <v>0</v>
      </c>
      <c r="E43" s="2500"/>
      <c r="F43" s="2499">
        <f>SUM(F44:F45)</f>
        <v>0</v>
      </c>
      <c r="G43" s="2478"/>
      <c r="H43" s="2356"/>
      <c r="I43" s="2356"/>
      <c r="J43" s="2356"/>
      <c r="K43" s="2356"/>
    </row>
    <row r="44" spans="1:11" ht="33">
      <c r="A44" s="2496">
        <f t="shared" si="0"/>
        <v>40</v>
      </c>
      <c r="B44" s="2520" t="s">
        <v>5534</v>
      </c>
      <c r="C44" s="2504" t="s">
        <v>5535</v>
      </c>
      <c r="D44" s="2505">
        <f>'表05-1'!G107+'表05-1'!G174+'表05-1'!G229-'表13-4'!L21</f>
        <v>0</v>
      </c>
      <c r="E44" s="2506">
        <v>0.26079999999999998</v>
      </c>
      <c r="F44" s="2507">
        <f>ROUND(D44*E44,0)</f>
        <v>0</v>
      </c>
      <c r="G44" s="2478"/>
      <c r="H44" s="2356"/>
      <c r="I44" s="2356"/>
      <c r="J44" s="2356"/>
      <c r="K44" s="2356"/>
    </row>
    <row r="45" spans="1:11" ht="33">
      <c r="A45" s="2496">
        <f t="shared" si="0"/>
        <v>41</v>
      </c>
      <c r="B45" s="2520" t="s">
        <v>5536</v>
      </c>
      <c r="C45" s="2504" t="s">
        <v>5537</v>
      </c>
      <c r="D45" s="2505">
        <f>'表13-4'!L21</f>
        <v>0</v>
      </c>
      <c r="E45" s="2506">
        <v>0.1</v>
      </c>
      <c r="F45" s="2507">
        <f>ROUND(D45*E45,0)</f>
        <v>0</v>
      </c>
      <c r="G45" s="2478"/>
      <c r="H45" s="2356"/>
      <c r="I45" s="2356"/>
      <c r="J45" s="2356"/>
      <c r="K45" s="2356"/>
    </row>
    <row r="46" spans="1:11" ht="16.5">
      <c r="A46" s="2496">
        <f t="shared" si="0"/>
        <v>42</v>
      </c>
      <c r="B46" s="2511" t="s">
        <v>5538</v>
      </c>
      <c r="C46" s="2504" t="s">
        <v>5539</v>
      </c>
      <c r="D46" s="2505">
        <f>表03!H10</f>
        <v>0</v>
      </c>
      <c r="E46" s="2506">
        <v>5.8999999999999997E-2</v>
      </c>
      <c r="F46" s="2507">
        <f>ROUND(D46*E46,0)</f>
        <v>0</v>
      </c>
      <c r="G46" s="2478"/>
      <c r="H46" s="2356"/>
      <c r="I46" s="2356"/>
      <c r="J46" s="2356"/>
      <c r="K46" s="2356"/>
    </row>
    <row r="47" spans="1:11">
      <c r="A47" s="2496">
        <f t="shared" si="0"/>
        <v>43</v>
      </c>
      <c r="B47" s="2521" t="s">
        <v>744</v>
      </c>
      <c r="C47" s="2498"/>
      <c r="D47" s="2502">
        <f>SUM(D48:D51)</f>
        <v>0</v>
      </c>
      <c r="E47" s="2500"/>
      <c r="F47" s="2499">
        <f ca="1">SUM(F48:F51)</f>
        <v>0</v>
      </c>
      <c r="G47" s="2478"/>
      <c r="H47" s="2356"/>
      <c r="I47" s="2356"/>
      <c r="J47" s="2356"/>
      <c r="K47" s="2356"/>
    </row>
    <row r="48" spans="1:11" ht="33">
      <c r="A48" s="2496">
        <f t="shared" si="0"/>
        <v>44</v>
      </c>
      <c r="B48" s="2520" t="s">
        <v>5540</v>
      </c>
      <c r="C48" s="2504" t="s">
        <v>5541</v>
      </c>
      <c r="D48" s="2505">
        <f>'表05-1'!M29-'表30-14-1'!L38</f>
        <v>0</v>
      </c>
      <c r="E48" s="2506">
        <f ca="1">'表30-14'!$J$13</f>
        <v>0.2261</v>
      </c>
      <c r="F48" s="2507">
        <f ca="1">ROUND(D48*E48,0)</f>
        <v>0</v>
      </c>
      <c r="G48" s="2478"/>
      <c r="H48" s="2356"/>
      <c r="I48" s="2356"/>
      <c r="J48" s="2356"/>
      <c r="K48" s="2356"/>
    </row>
    <row r="49" spans="1:11" ht="33">
      <c r="A49" s="2496">
        <f t="shared" si="0"/>
        <v>45</v>
      </c>
      <c r="B49" s="2520" t="s">
        <v>5542</v>
      </c>
      <c r="C49" s="2504" t="s">
        <v>5543</v>
      </c>
      <c r="D49" s="2505">
        <f>'表05-1'!G30-'表30-14-1'!L40</f>
        <v>0</v>
      </c>
      <c r="E49" s="2506">
        <v>8.1000000000000003E-2</v>
      </c>
      <c r="F49" s="2507">
        <f>ROUND(D49*E49,0)</f>
        <v>0</v>
      </c>
      <c r="G49" s="2478"/>
      <c r="H49" s="2356"/>
      <c r="I49" s="2356"/>
      <c r="J49" s="2356"/>
      <c r="K49" s="2356"/>
    </row>
    <row r="50" spans="1:11" ht="33">
      <c r="A50" s="2496">
        <f t="shared" si="0"/>
        <v>46</v>
      </c>
      <c r="B50" s="2520" t="s">
        <v>5544</v>
      </c>
      <c r="C50" s="2504" t="s">
        <v>5545</v>
      </c>
      <c r="D50" s="2505">
        <f>'表05-1'!G31-'表30-14-1'!L42</f>
        <v>0</v>
      </c>
      <c r="E50" s="2506">
        <v>0.2165</v>
      </c>
      <c r="F50" s="2507">
        <f>ROUND(D50*E50,0)</f>
        <v>0</v>
      </c>
      <c r="G50" s="2478"/>
      <c r="H50" s="2356"/>
      <c r="I50" s="2356"/>
      <c r="J50" s="2356"/>
      <c r="K50" s="2356"/>
    </row>
    <row r="51" spans="1:11" ht="16.5">
      <c r="A51" s="2496">
        <f t="shared" si="0"/>
        <v>47</v>
      </c>
      <c r="B51" s="2522" t="s">
        <v>5546</v>
      </c>
      <c r="C51" s="2498"/>
      <c r="D51" s="2502">
        <f>SUM(D52:D54)</f>
        <v>0</v>
      </c>
      <c r="E51" s="2523"/>
      <c r="F51" s="2499">
        <f ca="1">SUM(F52:F54)</f>
        <v>0</v>
      </c>
      <c r="G51" s="2478"/>
      <c r="H51" s="2356"/>
      <c r="I51" s="2356"/>
      <c r="J51" s="2356"/>
      <c r="K51" s="2356"/>
    </row>
    <row r="52" spans="1:11" ht="33">
      <c r="A52" s="2496">
        <f t="shared" si="0"/>
        <v>48</v>
      </c>
      <c r="B52" s="2524" t="s">
        <v>5547</v>
      </c>
      <c r="C52" s="2504" t="s">
        <v>5548</v>
      </c>
      <c r="D52" s="2505">
        <f>'表05-1'!M183+'表30-14-1'!L38</f>
        <v>0</v>
      </c>
      <c r="E52" s="2506">
        <f ca="1">'表30-14'!E19</f>
        <v>0.2631</v>
      </c>
      <c r="F52" s="2507">
        <f ca="1">ROUND(D52*E52,0)</f>
        <v>0</v>
      </c>
      <c r="G52" s="2478"/>
      <c r="H52" s="2356"/>
      <c r="I52" s="2356"/>
      <c r="J52" s="2356"/>
      <c r="K52" s="2356"/>
    </row>
    <row r="53" spans="1:11" ht="33">
      <c r="A53" s="2496">
        <f t="shared" si="0"/>
        <v>49</v>
      </c>
      <c r="B53" s="2524" t="s">
        <v>5549</v>
      </c>
      <c r="C53" s="2504" t="s">
        <v>5550</v>
      </c>
      <c r="D53" s="2505">
        <f>'表05-1'!G184+'表30-14-1'!L40</f>
        <v>0</v>
      </c>
      <c r="E53" s="2506">
        <v>6.3299999999999995E-2</v>
      </c>
      <c r="F53" s="2507">
        <f>ROUND(D53*E53,0)</f>
        <v>0</v>
      </c>
      <c r="G53" s="2478"/>
      <c r="H53" s="2356"/>
      <c r="I53" s="2356"/>
      <c r="J53" s="2356"/>
      <c r="K53" s="2356"/>
    </row>
    <row r="54" spans="1:11" ht="33">
      <c r="A54" s="2496">
        <f t="shared" si="0"/>
        <v>50</v>
      </c>
      <c r="B54" s="2524" t="s">
        <v>5551</v>
      </c>
      <c r="C54" s="2504" t="s">
        <v>5552</v>
      </c>
      <c r="D54" s="2505">
        <f>'表05-1'!G185+'表30-14-1'!L42</f>
        <v>0</v>
      </c>
      <c r="E54" s="2506">
        <v>0.2009</v>
      </c>
      <c r="F54" s="2507">
        <f>ROUND(D54*E54,0)</f>
        <v>0</v>
      </c>
      <c r="G54" s="2478"/>
      <c r="H54" s="2356"/>
      <c r="I54" s="2356"/>
      <c r="J54" s="2356"/>
      <c r="K54" s="2356"/>
    </row>
    <row r="55" spans="1:11">
      <c r="A55" s="2496">
        <f t="shared" si="0"/>
        <v>51</v>
      </c>
      <c r="B55" s="2521" t="s">
        <v>745</v>
      </c>
      <c r="C55" s="2498"/>
      <c r="D55" s="2502">
        <f>SUM(D56:D57)</f>
        <v>0</v>
      </c>
      <c r="E55" s="2525"/>
      <c r="F55" s="2499">
        <f>SUM(F56:F57)</f>
        <v>0</v>
      </c>
      <c r="G55" s="2478"/>
      <c r="H55" s="2356"/>
      <c r="I55" s="2356"/>
      <c r="J55" s="2356"/>
      <c r="K55" s="2356"/>
    </row>
    <row r="56" spans="1:11" ht="33">
      <c r="A56" s="2496">
        <f t="shared" si="0"/>
        <v>52</v>
      </c>
      <c r="B56" s="2520" t="s">
        <v>5553</v>
      </c>
      <c r="C56" s="2504" t="s">
        <v>5554</v>
      </c>
      <c r="D56" s="2505">
        <f>'表05-1'!G32-'表30-14-1'!L44</f>
        <v>0</v>
      </c>
      <c r="E56" s="2506">
        <v>0.30309999999999998</v>
      </c>
      <c r="F56" s="2507">
        <f>ROUND(D56*E56,0)</f>
        <v>0</v>
      </c>
      <c r="G56" s="2478"/>
      <c r="H56" s="2356"/>
      <c r="I56" s="2356"/>
      <c r="J56" s="2356"/>
      <c r="K56" s="2356"/>
    </row>
    <row r="57" spans="1:11" ht="33">
      <c r="A57" s="2496">
        <f t="shared" si="0"/>
        <v>53</v>
      </c>
      <c r="B57" s="2520" t="s">
        <v>5555</v>
      </c>
      <c r="C57" s="2504" t="s">
        <v>5556</v>
      </c>
      <c r="D57" s="2505">
        <f>'表30-14-1'!L44</f>
        <v>0</v>
      </c>
      <c r="E57" s="2506">
        <v>0.28129999999999999</v>
      </c>
      <c r="F57" s="2507">
        <f>ROUND(D57*E57,0)</f>
        <v>0</v>
      </c>
      <c r="G57" s="2478"/>
      <c r="H57" s="2356"/>
      <c r="I57" s="2356"/>
      <c r="J57" s="2356"/>
      <c r="K57" s="2356"/>
    </row>
    <row r="58" spans="1:11" ht="16.5">
      <c r="A58" s="2496">
        <f t="shared" si="0"/>
        <v>54</v>
      </c>
      <c r="B58" s="2501" t="s">
        <v>5557</v>
      </c>
      <c r="C58" s="2498"/>
      <c r="D58" s="2499">
        <f>D59+D60+D63</f>
        <v>0</v>
      </c>
      <c r="E58" s="2500"/>
      <c r="F58" s="2499">
        <f>F59+F60+F63</f>
        <v>0</v>
      </c>
      <c r="G58" s="2478"/>
      <c r="H58" s="2356"/>
      <c r="I58" s="2356"/>
      <c r="J58" s="2356"/>
      <c r="K58" s="2356"/>
    </row>
    <row r="59" spans="1:11" ht="16.5">
      <c r="A59" s="2496">
        <f t="shared" si="0"/>
        <v>55</v>
      </c>
      <c r="B59" s="2520" t="s">
        <v>5558</v>
      </c>
      <c r="C59" s="2512" t="s">
        <v>5559</v>
      </c>
      <c r="D59" s="2505">
        <f>'表05-1'!G244</f>
        <v>0</v>
      </c>
      <c r="E59" s="2526">
        <v>4.5600000000000002E-2</v>
      </c>
      <c r="F59" s="2507">
        <f>ROUND(D59*E59,0)</f>
        <v>0</v>
      </c>
      <c r="G59" s="2356"/>
      <c r="H59" s="2356"/>
      <c r="I59" s="2356"/>
      <c r="J59" s="2356"/>
      <c r="K59" s="2356"/>
    </row>
    <row r="60" spans="1:11" ht="16.5">
      <c r="A60" s="2496">
        <f t="shared" si="0"/>
        <v>56</v>
      </c>
      <c r="B60" s="2522" t="s">
        <v>5560</v>
      </c>
      <c r="C60" s="2513"/>
      <c r="D60" s="2502">
        <f>D61+D62</f>
        <v>0</v>
      </c>
      <c r="E60" s="2525"/>
      <c r="F60" s="2499">
        <f>F61+F62</f>
        <v>0</v>
      </c>
      <c r="G60" s="2356"/>
      <c r="H60" s="2356"/>
      <c r="I60" s="2356"/>
      <c r="J60" s="2356"/>
      <c r="K60" s="2356"/>
    </row>
    <row r="61" spans="1:11" ht="33">
      <c r="A61" s="2496">
        <f t="shared" si="0"/>
        <v>57</v>
      </c>
      <c r="B61" s="2524" t="s">
        <v>5561</v>
      </c>
      <c r="C61" s="2527" t="s">
        <v>5562</v>
      </c>
      <c r="D61" s="2505">
        <f>'表30-3-3'!D27</f>
        <v>0</v>
      </c>
      <c r="E61" s="2510"/>
      <c r="F61" s="2507">
        <f>'表30-3-3'!J27</f>
        <v>0</v>
      </c>
      <c r="G61" s="2356"/>
      <c r="H61" s="2356"/>
      <c r="I61" s="2356"/>
      <c r="J61" s="2356"/>
      <c r="K61" s="2356"/>
    </row>
    <row r="62" spans="1:11" ht="33">
      <c r="A62" s="2496">
        <f t="shared" si="0"/>
        <v>58</v>
      </c>
      <c r="B62" s="2524" t="s">
        <v>5563</v>
      </c>
      <c r="C62" s="2527" t="s">
        <v>5564</v>
      </c>
      <c r="D62" s="2505">
        <f>'表30-3-3'!D49</f>
        <v>0</v>
      </c>
      <c r="E62" s="2523"/>
      <c r="F62" s="2507">
        <f>'表30-3-3'!J49</f>
        <v>0</v>
      </c>
      <c r="G62" s="2356"/>
      <c r="H62" s="2356"/>
      <c r="I62" s="2356"/>
      <c r="J62" s="2356"/>
      <c r="K62" s="2356"/>
    </row>
    <row r="63" spans="1:11" ht="16.5">
      <c r="A63" s="2496">
        <f t="shared" si="0"/>
        <v>59</v>
      </c>
      <c r="B63" s="2522" t="s">
        <v>5565</v>
      </c>
      <c r="C63" s="2513"/>
      <c r="D63" s="2502">
        <f>D64+D65+D68</f>
        <v>0</v>
      </c>
      <c r="E63" s="2523"/>
      <c r="F63" s="2499">
        <f>F64+F65+F68</f>
        <v>0</v>
      </c>
      <c r="G63" s="2356"/>
      <c r="H63" s="2356"/>
      <c r="I63" s="2356"/>
      <c r="J63" s="2356"/>
      <c r="K63" s="2356"/>
    </row>
    <row r="64" spans="1:11" ht="33">
      <c r="A64" s="2496">
        <f t="shared" si="0"/>
        <v>60</v>
      </c>
      <c r="B64" s="2524" t="s">
        <v>5566</v>
      </c>
      <c r="C64" s="2512" t="s">
        <v>5567</v>
      </c>
      <c r="D64" s="2505">
        <f>'表05-1'!G221</f>
        <v>0</v>
      </c>
      <c r="E64" s="2506">
        <v>6.4000000000000001E-2</v>
      </c>
      <c r="F64" s="2507">
        <f>ROUND(D64*E64,0)</f>
        <v>0</v>
      </c>
      <c r="G64" s="2356"/>
      <c r="H64" s="2356"/>
      <c r="I64" s="2356"/>
      <c r="J64" s="2356"/>
      <c r="K64" s="2356"/>
    </row>
    <row r="65" spans="1:11" ht="16.5">
      <c r="A65" s="2528">
        <f t="shared" si="0"/>
        <v>61</v>
      </c>
      <c r="B65" s="2524" t="s">
        <v>5568</v>
      </c>
      <c r="C65" s="2513"/>
      <c r="D65" s="2529">
        <f>SUM(D66:D67)</f>
        <v>0</v>
      </c>
      <c r="E65" s="2523"/>
      <c r="F65" s="2529">
        <f>SUM(F66:F67)</f>
        <v>0</v>
      </c>
      <c r="G65" s="2356"/>
      <c r="H65" s="2356"/>
      <c r="I65" s="2356"/>
      <c r="J65" s="2356"/>
      <c r="K65" s="2356"/>
    </row>
    <row r="66" spans="1:11" ht="16.5">
      <c r="A66" s="2530" t="s">
        <v>4599</v>
      </c>
      <c r="B66" s="2524" t="s">
        <v>5569</v>
      </c>
      <c r="C66" s="2512" t="s">
        <v>5570</v>
      </c>
      <c r="D66" s="2531">
        <f>'表05-1'!G233</f>
        <v>0</v>
      </c>
      <c r="E66" s="2532">
        <v>0.1018</v>
      </c>
      <c r="F66" s="2529">
        <f>ROUND(D66*E66,0)</f>
        <v>0</v>
      </c>
      <c r="G66" s="2356"/>
      <c r="H66" s="2356"/>
      <c r="I66" s="2356"/>
      <c r="J66" s="2356"/>
      <c r="K66" s="2356"/>
    </row>
    <row r="67" spans="1:11" ht="16.5">
      <c r="A67" s="2530" t="s">
        <v>4600</v>
      </c>
      <c r="B67" s="2524" t="s">
        <v>5571</v>
      </c>
      <c r="C67" s="2512" t="s">
        <v>5572</v>
      </c>
      <c r="D67" s="2531">
        <f>'表05-1'!G234</f>
        <v>0</v>
      </c>
      <c r="E67" s="2532">
        <v>0.17249999999999999</v>
      </c>
      <c r="F67" s="2529">
        <f>ROUND(D67*E67,0)</f>
        <v>0</v>
      </c>
      <c r="G67" s="2356"/>
      <c r="H67" s="2356"/>
      <c r="I67" s="2356"/>
      <c r="J67" s="2356"/>
      <c r="K67" s="2356"/>
    </row>
    <row r="68" spans="1:11" ht="16.5">
      <c r="A68" s="2496">
        <f>A65+1</f>
        <v>62</v>
      </c>
      <c r="B68" s="2524" t="s">
        <v>5573</v>
      </c>
      <c r="C68" s="2512" t="s">
        <v>5574</v>
      </c>
      <c r="D68" s="2505">
        <f>'表05-1'!G69+'表05-1'!G72+'表05-1'!G186+'表05-1'!G239+'表05-1'!G246</f>
        <v>0</v>
      </c>
      <c r="E68" s="2526">
        <v>5.0200000000000002E-2</v>
      </c>
      <c r="F68" s="2507">
        <f>ROUND(D68*E68,0)</f>
        <v>0</v>
      </c>
      <c r="G68" s="2356"/>
      <c r="H68" s="2356"/>
      <c r="I68" s="2356"/>
      <c r="J68" s="2356"/>
      <c r="K68" s="2356"/>
    </row>
    <row r="69" spans="1:11" ht="16.5">
      <c r="A69" s="2496">
        <f t="shared" si="0"/>
        <v>63</v>
      </c>
      <c r="B69" s="2533" t="s">
        <v>5575</v>
      </c>
      <c r="C69" s="2498"/>
      <c r="D69" s="2499">
        <f>D70+D78</f>
        <v>0</v>
      </c>
      <c r="E69" s="2500"/>
      <c r="F69" s="2499">
        <f ca="1">F70+F78</f>
        <v>0</v>
      </c>
      <c r="G69" s="2478"/>
      <c r="H69" s="2356"/>
      <c r="I69" s="2356"/>
      <c r="J69" s="2356"/>
      <c r="K69" s="2356"/>
    </row>
    <row r="70" spans="1:11" ht="16.5">
      <c r="A70" s="2496">
        <f t="shared" si="0"/>
        <v>64</v>
      </c>
      <c r="B70" s="2497" t="s">
        <v>5576</v>
      </c>
      <c r="C70" s="2498"/>
      <c r="D70" s="2499">
        <f>D71+D75</f>
        <v>0</v>
      </c>
      <c r="E70" s="2500"/>
      <c r="F70" s="2499">
        <f>F71+F75</f>
        <v>0</v>
      </c>
      <c r="G70" s="2478"/>
      <c r="H70" s="2356"/>
      <c r="I70" s="2356"/>
      <c r="J70" s="2356"/>
      <c r="K70" s="2356"/>
    </row>
    <row r="71" spans="1:11" ht="16.5">
      <c r="A71" s="2496">
        <f t="shared" si="0"/>
        <v>65</v>
      </c>
      <c r="B71" s="2501" t="s">
        <v>5577</v>
      </c>
      <c r="C71" s="2498"/>
      <c r="D71" s="2499">
        <f>D72+D73+D74</f>
        <v>0</v>
      </c>
      <c r="E71" s="2500"/>
      <c r="F71" s="2499">
        <f>F72+F73+F74</f>
        <v>0</v>
      </c>
      <c r="G71" s="2478"/>
      <c r="H71" s="2356"/>
      <c r="I71" s="2356"/>
      <c r="J71" s="2356"/>
      <c r="K71" s="2356"/>
    </row>
    <row r="72" spans="1:11" ht="33">
      <c r="A72" s="2496">
        <f t="shared" si="0"/>
        <v>66</v>
      </c>
      <c r="B72" s="2503" t="s">
        <v>5578</v>
      </c>
      <c r="C72" s="2504" t="s">
        <v>5579</v>
      </c>
      <c r="D72" s="2507">
        <f>'表30-8-7'!G29+'表30-8-7'!H29</f>
        <v>0</v>
      </c>
      <c r="E72" s="2506" t="s">
        <v>5474</v>
      </c>
      <c r="F72" s="2499"/>
      <c r="G72" s="2478"/>
      <c r="H72" s="2356"/>
      <c r="I72" s="2356"/>
      <c r="J72" s="2356"/>
      <c r="K72" s="2356"/>
    </row>
    <row r="73" spans="1:11" ht="49.5">
      <c r="A73" s="2496">
        <f>A72+1</f>
        <v>67</v>
      </c>
      <c r="B73" s="2503" t="s">
        <v>5580</v>
      </c>
      <c r="C73" s="2504" t="s">
        <v>5581</v>
      </c>
      <c r="D73" s="2507">
        <f>'表10-3'!G18+'表10-3'!H18+'表10-3'!I18-SUM('表30-8-7'!G29:H30)</f>
        <v>0</v>
      </c>
      <c r="E73" s="2526">
        <v>0.54239999999999999</v>
      </c>
      <c r="F73" s="2507">
        <f>ROUND(D73*E73,0)</f>
        <v>0</v>
      </c>
      <c r="G73" s="2478"/>
      <c r="H73" s="2356"/>
      <c r="I73" s="2356"/>
      <c r="J73" s="2356"/>
      <c r="K73" s="2356"/>
    </row>
    <row r="74" spans="1:11" ht="33">
      <c r="A74" s="2496">
        <f t="shared" ref="A74:A130" si="2">A73+1</f>
        <v>68</v>
      </c>
      <c r="B74" s="2503" t="s">
        <v>5582</v>
      </c>
      <c r="C74" s="2817" t="s">
        <v>6136</v>
      </c>
      <c r="D74" s="2820">
        <f>'表10-3'!H43+'表10-3'!G43+'表10-3'!I43-SUM('表10-3'!G49:I49)</f>
        <v>0</v>
      </c>
      <c r="E74" s="2506">
        <v>0.3</v>
      </c>
      <c r="F74" s="2507">
        <f>ROUND(D74*E74,0)</f>
        <v>0</v>
      </c>
      <c r="G74" s="2478"/>
      <c r="H74" s="2356"/>
      <c r="I74" s="2356"/>
      <c r="J74" s="2356"/>
      <c r="K74" s="2356"/>
    </row>
    <row r="75" spans="1:11" ht="16.5">
      <c r="A75" s="2496">
        <f t="shared" si="2"/>
        <v>69</v>
      </c>
      <c r="B75" s="2501" t="s">
        <v>5583</v>
      </c>
      <c r="C75" s="2498"/>
      <c r="D75" s="2499">
        <f>SUM(D76:D77)</f>
        <v>0</v>
      </c>
      <c r="E75" s="2500"/>
      <c r="F75" s="2499">
        <f>SUM(F76:F77)</f>
        <v>0</v>
      </c>
      <c r="G75" s="2478"/>
      <c r="H75" s="2356"/>
      <c r="I75" s="2356"/>
      <c r="J75" s="2356"/>
      <c r="K75" s="2356"/>
    </row>
    <row r="76" spans="1:11" ht="16.5">
      <c r="A76" s="2496">
        <f t="shared" si="2"/>
        <v>70</v>
      </c>
      <c r="B76" s="2503" t="s">
        <v>5584</v>
      </c>
      <c r="C76" s="2504" t="s">
        <v>5585</v>
      </c>
      <c r="D76" s="2507">
        <f>'表10-3'!G24+'表10-3'!G29+'表10-3'!G30+'表10-3'!H24+'表10-3'!H29+'表10-3'!H30</f>
        <v>0</v>
      </c>
      <c r="E76" s="2506">
        <v>0.36159999999999998</v>
      </c>
      <c r="F76" s="2507">
        <f>ROUND(D76*E76,0)</f>
        <v>0</v>
      </c>
      <c r="G76" s="2478"/>
      <c r="H76" s="2356"/>
      <c r="I76" s="2356"/>
      <c r="J76" s="2356"/>
      <c r="K76" s="2356"/>
    </row>
    <row r="77" spans="1:11" ht="16.5">
      <c r="A77" s="2496">
        <f t="shared" si="2"/>
        <v>71</v>
      </c>
      <c r="B77" s="2503" t="s">
        <v>5586</v>
      </c>
      <c r="C77" s="2504" t="s">
        <v>5587</v>
      </c>
      <c r="D77" s="2507">
        <f>'表10-3'!H44+'表10-3'!G44</f>
        <v>0</v>
      </c>
      <c r="E77" s="2506">
        <v>0.39410000000000001</v>
      </c>
      <c r="F77" s="2507">
        <f>ROUND(D77*E77,0)</f>
        <v>0</v>
      </c>
      <c r="G77" s="2478"/>
      <c r="H77" s="2356"/>
      <c r="I77" s="2356"/>
      <c r="J77" s="2356"/>
      <c r="K77" s="2356"/>
    </row>
    <row r="78" spans="1:11" ht="16.5">
      <c r="A78" s="2496">
        <f t="shared" si="2"/>
        <v>72</v>
      </c>
      <c r="B78" s="2497" t="s">
        <v>5588</v>
      </c>
      <c r="C78" s="2498"/>
      <c r="D78" s="2499">
        <f>D79+D80+D86+D102+D105+D106+D107+D115+D118</f>
        <v>0</v>
      </c>
      <c r="E78" s="2510"/>
      <c r="F78" s="2499">
        <f ca="1">F79+F80+F86+F102+F105+F106+F107+F115+F118</f>
        <v>0</v>
      </c>
      <c r="G78" s="2478"/>
      <c r="H78" s="2356"/>
      <c r="I78" s="2356"/>
      <c r="J78" s="2356"/>
      <c r="K78" s="2356"/>
    </row>
    <row r="79" spans="1:11" ht="16.5">
      <c r="A79" s="2496">
        <f t="shared" si="2"/>
        <v>73</v>
      </c>
      <c r="B79" s="2511" t="s">
        <v>5589</v>
      </c>
      <c r="C79" s="2504" t="s">
        <v>5590</v>
      </c>
      <c r="D79" s="2505">
        <f>'表05-1'!G10+'表05-1'!G188</f>
        <v>0</v>
      </c>
      <c r="E79" s="2506">
        <v>0.01</v>
      </c>
      <c r="F79" s="2507">
        <f>ROUND(D79*E79-'表30-9'!F14-'表30-9'!F15-'表30-9'!F16,0)</f>
        <v>0</v>
      </c>
      <c r="G79" s="2478"/>
      <c r="H79" s="2356"/>
      <c r="I79" s="2356"/>
      <c r="J79" s="2356"/>
      <c r="K79" s="2356"/>
    </row>
    <row r="80" spans="1:11" ht="33">
      <c r="A80" s="2496">
        <f t="shared" si="2"/>
        <v>74</v>
      </c>
      <c r="B80" s="2501" t="s">
        <v>5591</v>
      </c>
      <c r="C80" s="2513"/>
      <c r="D80" s="2499">
        <f>SUM(D81:D82,D85)</f>
        <v>0</v>
      </c>
      <c r="E80" s="2500"/>
      <c r="F80" s="2499">
        <f>SUM(F81:F82,F85)</f>
        <v>0</v>
      </c>
      <c r="G80" s="2356"/>
      <c r="H80" s="2356"/>
      <c r="I80" s="2356"/>
      <c r="J80" s="2356"/>
      <c r="K80" s="2356"/>
    </row>
    <row r="81" spans="1:11" ht="33">
      <c r="A81" s="2496">
        <f t="shared" si="2"/>
        <v>75</v>
      </c>
      <c r="B81" s="2503" t="s">
        <v>5592</v>
      </c>
      <c r="C81" s="2504" t="s">
        <v>5593</v>
      </c>
      <c r="D81" s="2505">
        <f>'表30-8-7'!F29</f>
        <v>0</v>
      </c>
      <c r="E81" s="2506" t="s">
        <v>5474</v>
      </c>
      <c r="F81" s="2499"/>
      <c r="G81" s="2356"/>
      <c r="H81" s="2356"/>
      <c r="I81" s="2356"/>
      <c r="J81" s="2356"/>
      <c r="K81" s="2356"/>
    </row>
    <row r="82" spans="1:11" ht="16.5">
      <c r="A82" s="2496">
        <f t="shared" si="2"/>
        <v>76</v>
      </c>
      <c r="B82" s="2508" t="s">
        <v>5594</v>
      </c>
      <c r="C82" s="2513"/>
      <c r="D82" s="2502">
        <f>D83+D84</f>
        <v>0</v>
      </c>
      <c r="E82" s="2500"/>
      <c r="F82" s="2499">
        <f>F83+F84</f>
        <v>0</v>
      </c>
      <c r="G82" s="2356"/>
      <c r="H82" s="2356"/>
      <c r="I82" s="2356"/>
      <c r="J82" s="2356"/>
      <c r="K82" s="2356"/>
    </row>
    <row r="83" spans="1:11" ht="49.5">
      <c r="A83" s="2496">
        <f t="shared" si="2"/>
        <v>77</v>
      </c>
      <c r="B83" s="2509" t="s">
        <v>5595</v>
      </c>
      <c r="C83" s="2512" t="s">
        <v>5596</v>
      </c>
      <c r="D83" s="2505">
        <f>'表09-2'!D25+'表11-2'!D37-'表30-8-7'!F30</f>
        <v>0</v>
      </c>
      <c r="E83" s="2534">
        <v>0.54239999999999999</v>
      </c>
      <c r="F83" s="2507">
        <f>ROUND(D83*E83,0)</f>
        <v>0</v>
      </c>
      <c r="G83" s="2356"/>
      <c r="H83" s="2356"/>
      <c r="I83" s="2356"/>
      <c r="J83" s="2356"/>
      <c r="K83" s="2356"/>
    </row>
    <row r="84" spans="1:11" ht="49.5">
      <c r="A84" s="2496">
        <f t="shared" si="2"/>
        <v>78</v>
      </c>
      <c r="B84" s="2509" t="s">
        <v>5597</v>
      </c>
      <c r="C84" s="2818" t="s">
        <v>6137</v>
      </c>
      <c r="D84" s="2819">
        <f>'表11-2'!H37+'表09-2'!H25-'表11-2'!H48-'表09-2'!H31</f>
        <v>0</v>
      </c>
      <c r="E84" s="2506">
        <v>0.3</v>
      </c>
      <c r="F84" s="2507">
        <f>ROUND(D84*E84,0)</f>
        <v>0</v>
      </c>
      <c r="G84" s="2356"/>
      <c r="H84" s="2356"/>
      <c r="I84" s="2356"/>
      <c r="J84" s="2356"/>
      <c r="K84" s="2356"/>
    </row>
    <row r="85" spans="1:11" ht="33">
      <c r="A85" s="2496">
        <f t="shared" si="2"/>
        <v>79</v>
      </c>
      <c r="B85" s="2503" t="s">
        <v>5598</v>
      </c>
      <c r="C85" s="2512" t="s">
        <v>5599</v>
      </c>
      <c r="D85" s="2505">
        <f>'表05-1'!G39+'表05-1'!G54+'表05-1'!G190-D81-D82</f>
        <v>0</v>
      </c>
      <c r="E85" s="2526">
        <v>0.01</v>
      </c>
      <c r="F85" s="2507">
        <f>ROUND(D85*E85,0)</f>
        <v>0</v>
      </c>
      <c r="G85" s="2356"/>
      <c r="H85" s="2356"/>
      <c r="I85" s="2356"/>
      <c r="J85" s="2356"/>
      <c r="K85" s="2356"/>
    </row>
    <row r="86" spans="1:11" ht="16.5">
      <c r="A86" s="2496">
        <f t="shared" si="2"/>
        <v>80</v>
      </c>
      <c r="B86" s="2501" t="s">
        <v>5600</v>
      </c>
      <c r="C86" s="2498"/>
      <c r="D86" s="2502">
        <f>SUM(D87:D92)</f>
        <v>0</v>
      </c>
      <c r="E86" s="2500"/>
      <c r="F86" s="2502">
        <f ca="1">SUM(F87:F92)</f>
        <v>0</v>
      </c>
      <c r="G86" s="2478"/>
      <c r="H86" s="2356"/>
      <c r="I86" s="2356"/>
      <c r="J86" s="2356"/>
      <c r="K86" s="2356"/>
    </row>
    <row r="87" spans="1:11" ht="49.5">
      <c r="A87" s="2496">
        <f t="shared" si="2"/>
        <v>81</v>
      </c>
      <c r="B87" s="2503" t="s">
        <v>5601</v>
      </c>
      <c r="C87" s="2504" t="s">
        <v>5602</v>
      </c>
      <c r="D87" s="2505">
        <f>'表05-1'!M74-'表30-14-1'!L33</f>
        <v>0</v>
      </c>
      <c r="E87" s="2517">
        <f ca="1">'表30-14'!J13</f>
        <v>0.2261</v>
      </c>
      <c r="F87" s="2507">
        <f ca="1">ROUND(D87*E87,0)</f>
        <v>0</v>
      </c>
      <c r="G87" s="2478"/>
      <c r="H87" s="2356"/>
      <c r="I87" s="2356"/>
      <c r="J87" s="2356"/>
      <c r="K87" s="2356"/>
    </row>
    <row r="88" spans="1:11" ht="49.5">
      <c r="A88" s="2496">
        <f t="shared" si="2"/>
        <v>82</v>
      </c>
      <c r="B88" s="2503" t="s">
        <v>5603</v>
      </c>
      <c r="C88" s="2504" t="s">
        <v>5604</v>
      </c>
      <c r="D88" s="2505">
        <f>'表05-1'!G75-'表30-14-1'!L35</f>
        <v>0</v>
      </c>
      <c r="E88" s="2506">
        <v>8.1000000000000003E-2</v>
      </c>
      <c r="F88" s="2507">
        <f>ROUND(D88*E88,0)</f>
        <v>0</v>
      </c>
      <c r="G88" s="2478"/>
      <c r="H88" s="2356"/>
      <c r="I88" s="2356"/>
      <c r="J88" s="2356"/>
      <c r="K88" s="2356"/>
    </row>
    <row r="89" spans="1:11" ht="49.5">
      <c r="A89" s="2496">
        <f t="shared" si="2"/>
        <v>83</v>
      </c>
      <c r="B89" s="2503" t="s">
        <v>5605</v>
      </c>
      <c r="C89" s="2504" t="s">
        <v>5606</v>
      </c>
      <c r="D89" s="2505">
        <f>'表05-1'!M76-'表30-14-1'!L37</f>
        <v>0</v>
      </c>
      <c r="E89" s="2517">
        <f ca="1">'表30-14'!J14</f>
        <v>0.2261</v>
      </c>
      <c r="F89" s="2507">
        <f t="shared" ref="F89:F106" ca="1" si="3">ROUND(D89*E89,0)</f>
        <v>0</v>
      </c>
      <c r="G89" s="2478"/>
      <c r="H89" s="2356"/>
      <c r="I89" s="2356"/>
      <c r="J89" s="2356"/>
      <c r="K89" s="2356"/>
    </row>
    <row r="90" spans="1:11" ht="16.5">
      <c r="A90" s="2496">
        <f t="shared" si="2"/>
        <v>84</v>
      </c>
      <c r="B90" s="2503" t="s">
        <v>5607</v>
      </c>
      <c r="C90" s="2504" t="s">
        <v>5608</v>
      </c>
      <c r="D90" s="2505">
        <f>'表05-1'!G78</f>
        <v>0</v>
      </c>
      <c r="E90" s="2506">
        <v>1.4E-2</v>
      </c>
      <c r="F90" s="2507">
        <f t="shared" si="3"/>
        <v>0</v>
      </c>
      <c r="G90" s="2478"/>
      <c r="H90" s="2356"/>
      <c r="I90" s="2356"/>
      <c r="J90" s="2356"/>
      <c r="K90" s="2356"/>
    </row>
    <row r="91" spans="1:11" ht="33">
      <c r="A91" s="2496">
        <f t="shared" si="2"/>
        <v>85</v>
      </c>
      <c r="B91" s="2503" t="s">
        <v>5609</v>
      </c>
      <c r="C91" s="2504" t="s">
        <v>5610</v>
      </c>
      <c r="D91" s="2505">
        <f>'表05-1'!G79-'表30-14-1'!L47</f>
        <v>0</v>
      </c>
      <c r="E91" s="2506">
        <f>'表30-3'!E44</f>
        <v>0.33750000000000002</v>
      </c>
      <c r="F91" s="2507">
        <f t="shared" si="3"/>
        <v>0</v>
      </c>
      <c r="G91" s="2478"/>
      <c r="H91" s="2356"/>
      <c r="I91" s="2356"/>
      <c r="J91" s="2356"/>
      <c r="K91" s="2356"/>
    </row>
    <row r="92" spans="1:11" ht="16.5">
      <c r="A92" s="2496">
        <f t="shared" si="2"/>
        <v>86</v>
      </c>
      <c r="B92" s="2508" t="s">
        <v>5611</v>
      </c>
      <c r="C92" s="2515"/>
      <c r="D92" s="2502">
        <f>D93+D94+D95+D96+D97+D98+D99+D100+D101</f>
        <v>0</v>
      </c>
      <c r="E92" s="2500"/>
      <c r="F92" s="2499">
        <f ca="1">F93+F94+F95+F96+F97+F98+F99+F100+F101</f>
        <v>0</v>
      </c>
      <c r="G92" s="2478"/>
      <c r="H92" s="2356"/>
      <c r="I92" s="2356"/>
      <c r="J92" s="2356"/>
      <c r="K92" s="2356"/>
    </row>
    <row r="93" spans="1:11" ht="49.5">
      <c r="A93" s="2496">
        <f t="shared" si="2"/>
        <v>87</v>
      </c>
      <c r="B93" s="2509" t="s">
        <v>5612</v>
      </c>
      <c r="C93" s="2504" t="s">
        <v>5613</v>
      </c>
      <c r="D93" s="2505">
        <f>'表12-2'!G47+'表30-14-1'!L33</f>
        <v>0</v>
      </c>
      <c r="E93" s="2506">
        <f ca="1">'表30-14'!E19</f>
        <v>0.2631</v>
      </c>
      <c r="F93" s="2507">
        <f t="shared" ca="1" si="3"/>
        <v>0</v>
      </c>
      <c r="G93" s="2478"/>
      <c r="H93" s="2356"/>
      <c r="I93" s="2356"/>
      <c r="J93" s="2356"/>
      <c r="K93" s="2356"/>
    </row>
    <row r="94" spans="1:11" ht="49.5">
      <c r="A94" s="2496">
        <f t="shared" si="2"/>
        <v>88</v>
      </c>
      <c r="B94" s="2509" t="s">
        <v>5614</v>
      </c>
      <c r="C94" s="2504" t="s">
        <v>5615</v>
      </c>
      <c r="D94" s="2505">
        <f>'表12-2'!D48+'表30-14-1'!L35</f>
        <v>0</v>
      </c>
      <c r="E94" s="2506">
        <v>6.3299999999999995E-2</v>
      </c>
      <c r="F94" s="2507">
        <f t="shared" si="3"/>
        <v>0</v>
      </c>
      <c r="G94" s="2478"/>
      <c r="H94" s="2356"/>
      <c r="I94" s="2356"/>
      <c r="J94" s="2356"/>
      <c r="K94" s="2356"/>
    </row>
    <row r="95" spans="1:11" ht="49.5">
      <c r="A95" s="2496">
        <f t="shared" si="2"/>
        <v>89</v>
      </c>
      <c r="B95" s="2509" t="s">
        <v>5616</v>
      </c>
      <c r="C95" s="2504" t="s">
        <v>5617</v>
      </c>
      <c r="D95" s="2505">
        <f>'表12-2'!G49+'表30-14-1'!L37</f>
        <v>0</v>
      </c>
      <c r="E95" s="2506">
        <f ca="1">'表30-14'!E20</f>
        <v>0.2631</v>
      </c>
      <c r="F95" s="2507">
        <f t="shared" ca="1" si="3"/>
        <v>0</v>
      </c>
      <c r="G95" s="2478"/>
      <c r="H95" s="2356"/>
      <c r="I95" s="2356"/>
      <c r="J95" s="2356"/>
      <c r="K95" s="2356"/>
    </row>
    <row r="96" spans="1:11" ht="16.5">
      <c r="A96" s="2496">
        <f t="shared" si="2"/>
        <v>90</v>
      </c>
      <c r="B96" s="2509" t="s">
        <v>5618</v>
      </c>
      <c r="C96" s="2504" t="s">
        <v>5619</v>
      </c>
      <c r="D96" s="2505">
        <f>'表12-2'!D50</f>
        <v>0</v>
      </c>
      <c r="E96" s="2506">
        <v>1.09E-2</v>
      </c>
      <c r="F96" s="2507">
        <f t="shared" si="3"/>
        <v>0</v>
      </c>
      <c r="G96" s="2478"/>
      <c r="H96" s="2356"/>
      <c r="I96" s="2356"/>
      <c r="J96" s="2356"/>
      <c r="K96" s="2356"/>
    </row>
    <row r="97" spans="1:11" ht="49.5">
      <c r="A97" s="2496">
        <f t="shared" si="2"/>
        <v>91</v>
      </c>
      <c r="B97" s="2509" t="s">
        <v>5620</v>
      </c>
      <c r="C97" s="2504" t="s">
        <v>5621</v>
      </c>
      <c r="D97" s="2505">
        <f>'表12-2'!D51+'表30-14-1'!L47</f>
        <v>0</v>
      </c>
      <c r="E97" s="2506">
        <v>0.33750000000000002</v>
      </c>
      <c r="F97" s="2507">
        <f>ROUND(D97*E97,0)</f>
        <v>0</v>
      </c>
      <c r="G97" s="2478"/>
      <c r="H97" s="2356"/>
      <c r="I97" s="2356"/>
      <c r="J97" s="2356"/>
      <c r="K97" s="2356"/>
    </row>
    <row r="98" spans="1:11" ht="16.5">
      <c r="A98" s="2496">
        <f t="shared" si="2"/>
        <v>92</v>
      </c>
      <c r="B98" s="2509" t="s">
        <v>5622</v>
      </c>
      <c r="C98" s="2504" t="s">
        <v>5623</v>
      </c>
      <c r="D98" s="2505">
        <f>'表12-2'!D52</f>
        <v>0</v>
      </c>
      <c r="E98" s="2506">
        <v>0.33750000000000002</v>
      </c>
      <c r="F98" s="2507">
        <f t="shared" si="3"/>
        <v>0</v>
      </c>
      <c r="G98" s="2478"/>
      <c r="H98" s="2356"/>
      <c r="I98" s="2356"/>
      <c r="J98" s="2356"/>
      <c r="K98" s="2356"/>
    </row>
    <row r="99" spans="1:11" ht="16.5">
      <c r="A99" s="2496">
        <f t="shared" si="2"/>
        <v>93</v>
      </c>
      <c r="B99" s="2509" t="s">
        <v>5624</v>
      </c>
      <c r="C99" s="2504" t="s">
        <v>5625</v>
      </c>
      <c r="D99" s="2505">
        <f>'表12-2'!D53</f>
        <v>0</v>
      </c>
      <c r="E99" s="2506">
        <v>0.33750000000000002</v>
      </c>
      <c r="F99" s="2507">
        <f t="shared" si="3"/>
        <v>0</v>
      </c>
      <c r="G99" s="2478"/>
      <c r="H99" s="2356"/>
      <c r="I99" s="2356"/>
      <c r="J99" s="2356"/>
      <c r="K99" s="2356"/>
    </row>
    <row r="100" spans="1:11" ht="16.5">
      <c r="A100" s="2496">
        <f t="shared" si="2"/>
        <v>94</v>
      </c>
      <c r="B100" s="2509" t="s">
        <v>5626</v>
      </c>
      <c r="C100" s="2504" t="s">
        <v>5627</v>
      </c>
      <c r="D100" s="2505">
        <f>'表05-1'!G195</f>
        <v>0</v>
      </c>
      <c r="E100" s="2506">
        <v>0.1018</v>
      </c>
      <c r="F100" s="2507">
        <f t="shared" si="3"/>
        <v>0</v>
      </c>
      <c r="G100" s="2478"/>
      <c r="H100" s="2356"/>
      <c r="I100" s="2356"/>
      <c r="J100" s="2356"/>
      <c r="K100" s="2356"/>
    </row>
    <row r="101" spans="1:11" ht="16.5">
      <c r="A101" s="2496">
        <f t="shared" si="2"/>
        <v>95</v>
      </c>
      <c r="B101" s="2509" t="s">
        <v>5628</v>
      </c>
      <c r="C101" s="2504" t="s">
        <v>5629</v>
      </c>
      <c r="D101" s="2505">
        <f>'表05-1'!G197</f>
        <v>0</v>
      </c>
      <c r="E101" s="2506">
        <v>0.29499999999999998</v>
      </c>
      <c r="F101" s="2507">
        <f>ROUND(D101*E101,0)</f>
        <v>0</v>
      </c>
      <c r="G101" s="2478"/>
      <c r="H101" s="2356"/>
      <c r="I101" s="2356"/>
      <c r="J101" s="2356"/>
      <c r="K101" s="2356"/>
    </row>
    <row r="102" spans="1:11" ht="16.5">
      <c r="A102" s="2496">
        <f t="shared" si="2"/>
        <v>96</v>
      </c>
      <c r="B102" s="2501" t="s">
        <v>5630</v>
      </c>
      <c r="C102" s="2498"/>
      <c r="D102" s="2499">
        <f>SUM(D103:D104)</f>
        <v>0</v>
      </c>
      <c r="E102" s="2500"/>
      <c r="F102" s="2499">
        <f>SUM(F103:F104)</f>
        <v>0</v>
      </c>
      <c r="G102" s="2478"/>
      <c r="H102" s="2356"/>
      <c r="I102" s="2356"/>
      <c r="J102" s="2356"/>
      <c r="K102" s="2356"/>
    </row>
    <row r="103" spans="1:11" ht="66">
      <c r="A103" s="2496">
        <f t="shared" si="2"/>
        <v>97</v>
      </c>
      <c r="B103" s="2503" t="s">
        <v>5631</v>
      </c>
      <c r="C103" s="2504" t="s">
        <v>5632</v>
      </c>
      <c r="D103" s="2505">
        <f>'表13-2'!T22+'表13-2'!T23+'表30-8-3'!E20+'表30-8-3'!E21-'表30-8-4'!D13-'表30-8-4'!D14</f>
        <v>0</v>
      </c>
      <c r="E103" s="2506">
        <v>0.11169999999999999</v>
      </c>
      <c r="F103" s="2507">
        <f>ROUND(D103*E103,0)</f>
        <v>0</v>
      </c>
      <c r="G103" s="2478"/>
      <c r="H103" s="2356"/>
      <c r="I103" s="2356"/>
      <c r="J103" s="2356"/>
      <c r="K103" s="2356"/>
    </row>
    <row r="104" spans="1:11" ht="33">
      <c r="A104" s="2496">
        <f t="shared" si="2"/>
        <v>98</v>
      </c>
      <c r="B104" s="2503" t="s">
        <v>5633</v>
      </c>
      <c r="C104" s="2504" t="s">
        <v>5634</v>
      </c>
      <c r="D104" s="2505">
        <f>SUM('表30-8-4'!D13:D14)</f>
        <v>0</v>
      </c>
      <c r="E104" s="2535"/>
      <c r="F104" s="2507">
        <f>SUM('表30-8-4'!E13:E14)</f>
        <v>0</v>
      </c>
      <c r="G104" s="2478"/>
      <c r="H104" s="2356"/>
      <c r="I104" s="2356"/>
      <c r="J104" s="2356"/>
      <c r="K104" s="2356"/>
    </row>
    <row r="105" spans="1:11" ht="16.5">
      <c r="A105" s="2496">
        <f t="shared" si="2"/>
        <v>99</v>
      </c>
      <c r="B105" s="2511" t="s">
        <v>5635</v>
      </c>
      <c r="C105" s="2504" t="s">
        <v>5636</v>
      </c>
      <c r="D105" s="2505">
        <f>'表05-1'!G108+'表05-1'!G189+'表05-1'!G230</f>
        <v>0</v>
      </c>
      <c r="E105" s="2506">
        <v>0.23710000000000001</v>
      </c>
      <c r="F105" s="2507">
        <f>ROUND(D105*E105,0)</f>
        <v>0</v>
      </c>
      <c r="G105" s="2478"/>
      <c r="H105" s="2356"/>
      <c r="I105" s="2356"/>
      <c r="J105" s="2356"/>
      <c r="K105" s="2356"/>
    </row>
    <row r="106" spans="1:11" ht="16.5">
      <c r="A106" s="2496">
        <f t="shared" si="2"/>
        <v>100</v>
      </c>
      <c r="B106" s="2511" t="s">
        <v>5637</v>
      </c>
      <c r="C106" s="2504" t="s">
        <v>5638</v>
      </c>
      <c r="D106" s="2505">
        <f>表03!H11</f>
        <v>0</v>
      </c>
      <c r="E106" s="2506">
        <v>5.3600000000000002E-2</v>
      </c>
      <c r="F106" s="2507">
        <f t="shared" si="3"/>
        <v>0</v>
      </c>
      <c r="G106" s="2478"/>
      <c r="H106" s="2356"/>
      <c r="I106" s="2356"/>
      <c r="J106" s="2356"/>
      <c r="K106" s="2356"/>
    </row>
    <row r="107" spans="1:11">
      <c r="A107" s="2496">
        <f t="shared" si="2"/>
        <v>101</v>
      </c>
      <c r="B107" s="2521" t="s">
        <v>746</v>
      </c>
      <c r="C107" s="2498"/>
      <c r="D107" s="2502">
        <f>SUM(D108:D111)</f>
        <v>0</v>
      </c>
      <c r="E107" s="2500"/>
      <c r="F107" s="2499">
        <f ca="1">SUM(F108:F111)</f>
        <v>0</v>
      </c>
      <c r="G107" s="2478"/>
      <c r="H107" s="2356"/>
      <c r="I107" s="2356"/>
      <c r="J107" s="2356"/>
      <c r="K107" s="2356"/>
    </row>
    <row r="108" spans="1:11" ht="33">
      <c r="A108" s="2496">
        <f t="shared" si="2"/>
        <v>102</v>
      </c>
      <c r="B108" s="2520" t="s">
        <v>5639</v>
      </c>
      <c r="C108" s="2504" t="s">
        <v>5640</v>
      </c>
      <c r="D108" s="2505">
        <f>'表05-1'!M35-'表30-14-1'!L39</f>
        <v>0</v>
      </c>
      <c r="E108" s="2506">
        <f ca="1">'表30-14'!$J$13</f>
        <v>0.2261</v>
      </c>
      <c r="F108" s="2507">
        <f ca="1">ROUND(D108*E108,0)</f>
        <v>0</v>
      </c>
      <c r="G108" s="2478"/>
      <c r="H108" s="2356"/>
      <c r="I108" s="2356"/>
      <c r="J108" s="2356"/>
      <c r="K108" s="2356"/>
    </row>
    <row r="109" spans="1:11" ht="33">
      <c r="A109" s="2496">
        <f t="shared" si="2"/>
        <v>103</v>
      </c>
      <c r="B109" s="2520" t="s">
        <v>5641</v>
      </c>
      <c r="C109" s="2504" t="s">
        <v>5642</v>
      </c>
      <c r="D109" s="2505">
        <f>'表05-1'!G36-'表30-14-1'!L41</f>
        <v>0</v>
      </c>
      <c r="E109" s="2506">
        <v>8.1000000000000003E-2</v>
      </c>
      <c r="F109" s="2507">
        <f>ROUND(D109*E109,0)</f>
        <v>0</v>
      </c>
      <c r="G109" s="2478"/>
      <c r="H109" s="2356"/>
      <c r="I109" s="2356"/>
      <c r="J109" s="2356"/>
      <c r="K109" s="2356"/>
    </row>
    <row r="110" spans="1:11" ht="33">
      <c r="A110" s="2496">
        <f t="shared" si="2"/>
        <v>104</v>
      </c>
      <c r="B110" s="2520" t="s">
        <v>5643</v>
      </c>
      <c r="C110" s="2504" t="s">
        <v>5644</v>
      </c>
      <c r="D110" s="2505">
        <f>'表05-1'!G37-'表30-14-1'!L43</f>
        <v>0</v>
      </c>
      <c r="E110" s="2506">
        <v>0.2165</v>
      </c>
      <c r="F110" s="2507">
        <f>ROUND(D110*E110,0)</f>
        <v>0</v>
      </c>
      <c r="G110" s="2478"/>
      <c r="H110" s="2356"/>
      <c r="I110" s="2356"/>
      <c r="J110" s="2356"/>
      <c r="K110" s="2356"/>
    </row>
    <row r="111" spans="1:11" ht="16.5">
      <c r="A111" s="2496">
        <f t="shared" si="2"/>
        <v>105</v>
      </c>
      <c r="B111" s="2522" t="s">
        <v>5645</v>
      </c>
      <c r="C111" s="2498"/>
      <c r="D111" s="2502">
        <f>SUM(D112:D114)</f>
        <v>0</v>
      </c>
      <c r="E111" s="2523"/>
      <c r="F111" s="2499">
        <f ca="1">SUM(F112:F114)</f>
        <v>0</v>
      </c>
      <c r="G111" s="2478"/>
      <c r="H111" s="2356"/>
      <c r="I111" s="2356"/>
      <c r="J111" s="2356"/>
      <c r="K111" s="2356"/>
    </row>
    <row r="112" spans="1:11" ht="33">
      <c r="A112" s="2496">
        <f t="shared" si="2"/>
        <v>106</v>
      </c>
      <c r="B112" s="2524" t="s">
        <v>5646</v>
      </c>
      <c r="C112" s="2504" t="s">
        <v>5647</v>
      </c>
      <c r="D112" s="2505">
        <f>'表05-1'!M198+'表30-14-1'!L39</f>
        <v>0</v>
      </c>
      <c r="E112" s="2506">
        <f ca="1">'表30-14'!E19</f>
        <v>0.2631</v>
      </c>
      <c r="F112" s="2507">
        <f ca="1">ROUND(D112*E112,0)</f>
        <v>0</v>
      </c>
      <c r="G112" s="2478"/>
      <c r="H112" s="2356"/>
      <c r="I112" s="2356"/>
      <c r="J112" s="2356"/>
      <c r="K112" s="2356"/>
    </row>
    <row r="113" spans="1:11" ht="33">
      <c r="A113" s="2496">
        <f t="shared" si="2"/>
        <v>107</v>
      </c>
      <c r="B113" s="2524" t="s">
        <v>5648</v>
      </c>
      <c r="C113" s="2504" t="s">
        <v>5649</v>
      </c>
      <c r="D113" s="2505">
        <f>'表05-1'!G199+'表30-14-1'!L41</f>
        <v>0</v>
      </c>
      <c r="E113" s="2506">
        <v>6.3299999999999995E-2</v>
      </c>
      <c r="F113" s="2507">
        <f>ROUND(D113*E113,0)</f>
        <v>0</v>
      </c>
      <c r="G113" s="2478"/>
      <c r="H113" s="2356"/>
      <c r="I113" s="2356"/>
      <c r="J113" s="2356"/>
      <c r="K113" s="2356"/>
    </row>
    <row r="114" spans="1:11" ht="33">
      <c r="A114" s="2496">
        <f t="shared" si="2"/>
        <v>108</v>
      </c>
      <c r="B114" s="2524" t="s">
        <v>5650</v>
      </c>
      <c r="C114" s="2504" t="s">
        <v>5651</v>
      </c>
      <c r="D114" s="2505">
        <f>'表05-1'!G200+'表30-14-1'!L43</f>
        <v>0</v>
      </c>
      <c r="E114" s="2506">
        <v>0.2009</v>
      </c>
      <c r="F114" s="2507">
        <f>ROUND(D114*E114,0)</f>
        <v>0</v>
      </c>
      <c r="G114" s="2478"/>
      <c r="H114" s="2356"/>
      <c r="I114" s="2356"/>
      <c r="J114" s="2356"/>
      <c r="K114" s="2356"/>
    </row>
    <row r="115" spans="1:11">
      <c r="A115" s="2496">
        <f t="shared" si="2"/>
        <v>109</v>
      </c>
      <c r="B115" s="2521" t="s">
        <v>747</v>
      </c>
      <c r="C115" s="2498"/>
      <c r="D115" s="2502">
        <f>SUM(D116:D117)</f>
        <v>0</v>
      </c>
      <c r="E115" s="2525"/>
      <c r="F115" s="2499">
        <f>SUM(F116:F117)</f>
        <v>0</v>
      </c>
      <c r="G115" s="2478"/>
      <c r="H115" s="2356"/>
      <c r="I115" s="2356"/>
      <c r="J115" s="2356"/>
      <c r="K115" s="2356"/>
    </row>
    <row r="116" spans="1:11" ht="33">
      <c r="A116" s="2496">
        <f t="shared" si="2"/>
        <v>110</v>
      </c>
      <c r="B116" s="2520" t="s">
        <v>5652</v>
      </c>
      <c r="C116" s="2504" t="s">
        <v>5653</v>
      </c>
      <c r="D116" s="2505">
        <f>'表05-1'!G38-'表30-14-1'!L45</f>
        <v>0</v>
      </c>
      <c r="E116" s="2506">
        <v>0.30309999999999998</v>
      </c>
      <c r="F116" s="2507">
        <f>ROUND(D116*E116,0)</f>
        <v>0</v>
      </c>
      <c r="G116" s="2478"/>
      <c r="H116" s="2356"/>
      <c r="I116" s="2356"/>
      <c r="J116" s="2356"/>
      <c r="K116" s="2356"/>
    </row>
    <row r="117" spans="1:11" ht="33">
      <c r="A117" s="2496">
        <f t="shared" si="2"/>
        <v>111</v>
      </c>
      <c r="B117" s="2520" t="s">
        <v>5654</v>
      </c>
      <c r="C117" s="2504" t="s">
        <v>5655</v>
      </c>
      <c r="D117" s="2505">
        <f>'表30-14-1'!L45</f>
        <v>0</v>
      </c>
      <c r="E117" s="2506">
        <v>0.28129999999999999</v>
      </c>
      <c r="F117" s="2507">
        <f>ROUND(D117*E117,0)</f>
        <v>0</v>
      </c>
      <c r="G117" s="2478"/>
      <c r="H117" s="2356"/>
      <c r="I117" s="2356"/>
      <c r="J117" s="2356"/>
      <c r="K117" s="2356"/>
    </row>
    <row r="118" spans="1:11" ht="16.5">
      <c r="A118" s="2496">
        <f t="shared" si="2"/>
        <v>112</v>
      </c>
      <c r="B118" s="2501" t="s">
        <v>5656</v>
      </c>
      <c r="C118" s="2498"/>
      <c r="D118" s="2499">
        <f>D119+D120+D123</f>
        <v>0</v>
      </c>
      <c r="E118" s="2536"/>
      <c r="F118" s="2499">
        <f>F119+F120+F123</f>
        <v>0</v>
      </c>
      <c r="G118" s="2478"/>
      <c r="H118" s="2356"/>
      <c r="I118" s="2356"/>
      <c r="J118" s="2356"/>
      <c r="K118" s="2356"/>
    </row>
    <row r="119" spans="1:11" ht="16.5">
      <c r="A119" s="2496">
        <f t="shared" si="2"/>
        <v>113</v>
      </c>
      <c r="B119" s="2520" t="s">
        <v>5657</v>
      </c>
      <c r="C119" s="2512" t="s">
        <v>5658</v>
      </c>
      <c r="D119" s="2505">
        <f>'表05-1'!G248</f>
        <v>0</v>
      </c>
      <c r="E119" s="2506">
        <v>4.5600000000000002E-2</v>
      </c>
      <c r="F119" s="2507">
        <f>ROUND(D119*E119,0)</f>
        <v>0</v>
      </c>
      <c r="G119" s="2478"/>
      <c r="H119" s="2356"/>
      <c r="I119" s="2356"/>
      <c r="J119" s="2356"/>
      <c r="K119" s="2356"/>
    </row>
    <row r="120" spans="1:11" ht="16.5">
      <c r="A120" s="2496">
        <f t="shared" si="2"/>
        <v>114</v>
      </c>
      <c r="B120" s="2522" t="s">
        <v>5659</v>
      </c>
      <c r="C120" s="2513"/>
      <c r="D120" s="2502">
        <f>D121+D122</f>
        <v>0</v>
      </c>
      <c r="E120" s="2525"/>
      <c r="F120" s="2499">
        <f>F121+F122</f>
        <v>0</v>
      </c>
      <c r="G120" s="2356"/>
      <c r="H120" s="2356"/>
      <c r="I120" s="2356"/>
      <c r="J120" s="2356"/>
      <c r="K120" s="2356"/>
    </row>
    <row r="121" spans="1:11" ht="33">
      <c r="A121" s="2496">
        <f t="shared" si="2"/>
        <v>115</v>
      </c>
      <c r="B121" s="2524" t="s">
        <v>5660</v>
      </c>
      <c r="C121" s="2527" t="s">
        <v>5661</v>
      </c>
      <c r="D121" s="2505">
        <f>'表30-3-3'!E27</f>
        <v>0</v>
      </c>
      <c r="E121" s="2510"/>
      <c r="F121" s="2507">
        <f>'表30-3-3'!K27</f>
        <v>0</v>
      </c>
      <c r="G121" s="2356"/>
      <c r="H121" s="2356"/>
      <c r="I121" s="2356"/>
      <c r="J121" s="2356"/>
      <c r="K121" s="2356"/>
    </row>
    <row r="122" spans="1:11" ht="33">
      <c r="A122" s="2496">
        <f t="shared" si="2"/>
        <v>116</v>
      </c>
      <c r="B122" s="2524" t="s">
        <v>5662</v>
      </c>
      <c r="C122" s="2527" t="s">
        <v>5663</v>
      </c>
      <c r="D122" s="2505">
        <f>'表30-3-3'!E49</f>
        <v>0</v>
      </c>
      <c r="E122" s="2523"/>
      <c r="F122" s="2507">
        <f>'表30-3-3'!K49</f>
        <v>0</v>
      </c>
      <c r="G122" s="2356"/>
      <c r="H122" s="2356"/>
      <c r="I122" s="2356"/>
      <c r="J122" s="2356"/>
      <c r="K122" s="2356"/>
    </row>
    <row r="123" spans="1:11" ht="16.5">
      <c r="A123" s="2496">
        <f t="shared" si="2"/>
        <v>117</v>
      </c>
      <c r="B123" s="2522" t="s">
        <v>5664</v>
      </c>
      <c r="C123" s="2513"/>
      <c r="D123" s="2502">
        <f>D124+D125+D128</f>
        <v>0</v>
      </c>
      <c r="E123" s="2523"/>
      <c r="F123" s="2499">
        <f>F124+F125+F128</f>
        <v>0</v>
      </c>
      <c r="G123" s="2356"/>
      <c r="H123" s="2356"/>
      <c r="I123" s="2356"/>
      <c r="J123" s="2356"/>
      <c r="K123" s="2356"/>
    </row>
    <row r="124" spans="1:11" ht="33">
      <c r="A124" s="2496">
        <f t="shared" si="2"/>
        <v>118</v>
      </c>
      <c r="B124" s="2524" t="s">
        <v>5665</v>
      </c>
      <c r="C124" s="2512" t="s">
        <v>5666</v>
      </c>
      <c r="D124" s="2505">
        <f>'表05-1'!G222</f>
        <v>0</v>
      </c>
      <c r="E124" s="2526">
        <v>5.6500000000000002E-2</v>
      </c>
      <c r="F124" s="2507">
        <f>ROUND(D124*E124,0)</f>
        <v>0</v>
      </c>
      <c r="G124" s="2356"/>
      <c r="H124" s="2356"/>
      <c r="I124" s="2356"/>
      <c r="J124" s="2356"/>
      <c r="K124" s="2356"/>
    </row>
    <row r="125" spans="1:11" ht="16.5">
      <c r="A125" s="2537">
        <f t="shared" si="2"/>
        <v>119</v>
      </c>
      <c r="B125" s="2524" t="s">
        <v>5667</v>
      </c>
      <c r="C125" s="2513"/>
      <c r="D125" s="2531">
        <f>SUM(D126,D127)</f>
        <v>0</v>
      </c>
      <c r="E125" s="2523"/>
      <c r="F125" s="2531">
        <f>SUM(F126,F127)</f>
        <v>0</v>
      </c>
      <c r="G125" s="2356"/>
      <c r="H125" s="2356"/>
      <c r="I125" s="2356"/>
      <c r="J125" s="2356"/>
      <c r="K125" s="2356"/>
    </row>
    <row r="126" spans="1:11" ht="16.5">
      <c r="A126" s="2538" t="s">
        <v>4601</v>
      </c>
      <c r="B126" s="2524" t="s">
        <v>5668</v>
      </c>
      <c r="C126" s="2512" t="s">
        <v>5669</v>
      </c>
      <c r="D126" s="2531">
        <f>'表05-1'!G236</f>
        <v>0</v>
      </c>
      <c r="E126" s="2526">
        <v>0.1018</v>
      </c>
      <c r="F126" s="2529">
        <f>ROUND(D126*E126,0)</f>
        <v>0</v>
      </c>
      <c r="G126" s="2356"/>
      <c r="H126" s="2356"/>
      <c r="I126" s="2356"/>
      <c r="J126" s="2356"/>
      <c r="K126" s="2356"/>
    </row>
    <row r="127" spans="1:11" ht="16.5">
      <c r="A127" s="2538" t="s">
        <v>4602</v>
      </c>
      <c r="B127" s="2524" t="s">
        <v>5670</v>
      </c>
      <c r="C127" s="2512" t="s">
        <v>5671</v>
      </c>
      <c r="D127" s="2531">
        <f>'表05-1'!G237</f>
        <v>0</v>
      </c>
      <c r="E127" s="2526">
        <v>0.17249999999999999</v>
      </c>
      <c r="F127" s="2529">
        <f>ROUND(D127*E127,0)</f>
        <v>0</v>
      </c>
      <c r="G127" s="2356"/>
      <c r="H127" s="2356"/>
      <c r="I127" s="2356"/>
      <c r="J127" s="2356"/>
      <c r="K127" s="2356"/>
    </row>
    <row r="128" spans="1:11" ht="16.5">
      <c r="A128" s="2496">
        <f>A125+1</f>
        <v>120</v>
      </c>
      <c r="B128" s="2524" t="s">
        <v>5672</v>
      </c>
      <c r="C128" s="2512" t="s">
        <v>5673</v>
      </c>
      <c r="D128" s="2505">
        <f>'表05-1'!G77+'表05-1'!G80+'表05-1'!G201+'表05-1'!G240+'表05-1'!G250</f>
        <v>0</v>
      </c>
      <c r="E128" s="2526">
        <v>4.5600000000000002E-2</v>
      </c>
      <c r="F128" s="2507">
        <f>ROUND(D128*E128,0)</f>
        <v>0</v>
      </c>
      <c r="G128" s="2356"/>
      <c r="H128" s="2356"/>
      <c r="I128" s="2356"/>
      <c r="J128" s="2356"/>
      <c r="K128" s="2356"/>
    </row>
    <row r="129" spans="1:11" ht="33.75" thickBot="1">
      <c r="A129" s="2539">
        <f t="shared" si="2"/>
        <v>121</v>
      </c>
      <c r="B129" s="2540" t="s">
        <v>5674</v>
      </c>
      <c r="C129" s="2541" t="s">
        <v>5675</v>
      </c>
      <c r="D129" s="2542">
        <f>'表05-1'!G171+SUM('表30-14-1'!L32:L48,'表30-14-1'!L51)</f>
        <v>0</v>
      </c>
      <c r="E129" s="2543">
        <v>6.6100000000000006E-2</v>
      </c>
      <c r="F129" s="2542">
        <f>ROUND(D129*E129,0)</f>
        <v>0</v>
      </c>
      <c r="G129" s="2356"/>
      <c r="H129" s="2356"/>
      <c r="I129" s="2356"/>
      <c r="J129" s="2356"/>
      <c r="K129" s="2356"/>
    </row>
    <row r="130" spans="1:11" ht="17.25" thickTop="1">
      <c r="A130" s="2544">
        <f t="shared" si="2"/>
        <v>122</v>
      </c>
      <c r="B130" s="2545" t="s">
        <v>5676</v>
      </c>
      <c r="C130" s="2545"/>
      <c r="D130" s="2546">
        <f>D5+D69</f>
        <v>0</v>
      </c>
      <c r="E130" s="2547"/>
      <c r="F130" s="2546">
        <f ca="1">F5+F69+F129</f>
        <v>0</v>
      </c>
      <c r="G130" s="2478"/>
      <c r="H130" s="2356"/>
      <c r="I130" s="2356"/>
      <c r="J130" s="2356"/>
      <c r="K130" s="2356"/>
    </row>
    <row r="131" spans="1:11" ht="16.5">
      <c r="A131" s="2548" t="s">
        <v>5677</v>
      </c>
      <c r="B131" s="2356"/>
      <c r="C131" s="2356"/>
      <c r="D131" s="2356"/>
      <c r="E131" s="2356"/>
      <c r="F131" s="2356"/>
      <c r="G131" s="2356"/>
      <c r="H131" s="2356"/>
      <c r="I131" s="2356"/>
      <c r="J131" s="2356"/>
      <c r="K131" s="2356"/>
    </row>
    <row r="132" spans="1:11" ht="15.75" customHeight="1">
      <c r="A132" s="2549">
        <v>1</v>
      </c>
      <c r="B132" s="2550" t="s">
        <v>4094</v>
      </c>
      <c r="C132" s="2551"/>
      <c r="D132" s="2551"/>
      <c r="E132" s="2551"/>
      <c r="F132" s="2551"/>
      <c r="G132" s="2552"/>
      <c r="H132" s="2356"/>
      <c r="I132" s="2356"/>
      <c r="J132" s="2356"/>
      <c r="K132" s="2356"/>
    </row>
    <row r="133" spans="1:11" ht="18" customHeight="1">
      <c r="A133" s="2549">
        <v>2</v>
      </c>
      <c r="B133" s="2553" t="s">
        <v>4095</v>
      </c>
      <c r="C133" s="2551"/>
      <c r="D133" s="2551"/>
      <c r="E133" s="2551"/>
      <c r="F133" s="2551"/>
      <c r="G133" s="2552"/>
      <c r="H133" s="2356"/>
      <c r="I133" s="2356"/>
      <c r="J133" s="2356"/>
      <c r="K133" s="2356"/>
    </row>
    <row r="134" spans="1:11" ht="19.149999999999999" customHeight="1">
      <c r="A134" s="2549"/>
      <c r="B134" s="2553" t="s">
        <v>5678</v>
      </c>
      <c r="C134" s="2551"/>
      <c r="D134" s="2551"/>
      <c r="E134" s="2551"/>
      <c r="F134" s="2551"/>
      <c r="G134" s="2552"/>
      <c r="H134" s="2356"/>
      <c r="I134" s="2356"/>
      <c r="J134" s="2356"/>
      <c r="K134" s="2356"/>
    </row>
    <row r="135" spans="1:11" ht="16.5">
      <c r="A135" s="2549">
        <v>3</v>
      </c>
      <c r="B135" s="2554" t="s">
        <v>5679</v>
      </c>
      <c r="C135" s="2554"/>
      <c r="D135" s="2554"/>
      <c r="E135" s="2554"/>
      <c r="F135" s="2554"/>
      <c r="G135" s="2552"/>
      <c r="H135" s="2356"/>
      <c r="I135" s="2356"/>
      <c r="J135" s="2356"/>
      <c r="K135" s="2356"/>
    </row>
    <row r="136" spans="1:11" ht="15.75" customHeight="1">
      <c r="A136" s="2549">
        <v>4</v>
      </c>
      <c r="B136" s="2551" t="s">
        <v>5680</v>
      </c>
      <c r="C136" s="2551"/>
      <c r="D136" s="2551"/>
      <c r="E136" s="2551"/>
      <c r="F136" s="2551"/>
      <c r="G136" s="2552"/>
      <c r="H136" s="2356"/>
      <c r="I136" s="2356"/>
      <c r="J136" s="2356"/>
      <c r="K136" s="2356"/>
    </row>
    <row r="137" spans="1:11" ht="15.75" customHeight="1">
      <c r="A137" s="2549"/>
      <c r="B137" s="2550" t="s">
        <v>4096</v>
      </c>
      <c r="C137" s="2551"/>
      <c r="D137" s="2551"/>
      <c r="E137" s="2551"/>
      <c r="F137" s="2551"/>
      <c r="G137" s="2552"/>
      <c r="H137" s="2356"/>
      <c r="I137" s="2356"/>
      <c r="J137" s="2356"/>
      <c r="K137" s="2356"/>
    </row>
    <row r="138" spans="1:11" ht="15.75" customHeight="1">
      <c r="A138" s="2549">
        <v>5</v>
      </c>
      <c r="B138" s="2551" t="s">
        <v>5681</v>
      </c>
      <c r="C138" s="2551"/>
      <c r="D138" s="2551"/>
      <c r="E138" s="2551"/>
      <c r="F138" s="2551"/>
      <c r="G138" s="2478"/>
      <c r="H138" s="2356"/>
      <c r="I138" s="2356"/>
      <c r="J138" s="2356"/>
      <c r="K138" s="2356"/>
    </row>
    <row r="139" spans="1:11" ht="15.75" customHeight="1">
      <c r="A139" s="2549"/>
      <c r="B139" s="2551" t="s">
        <v>5682</v>
      </c>
      <c r="C139" s="2551"/>
      <c r="D139" s="2551"/>
      <c r="E139" s="2551"/>
      <c r="F139" s="2551"/>
      <c r="G139" s="2478"/>
      <c r="H139" s="2356"/>
      <c r="I139" s="2356"/>
      <c r="J139" s="2356"/>
      <c r="K139" s="2356"/>
    </row>
    <row r="140" spans="1:11" ht="16.5">
      <c r="A140" s="2549">
        <v>6</v>
      </c>
      <c r="B140" s="2555" t="s">
        <v>4097</v>
      </c>
      <c r="C140" s="2554"/>
      <c r="D140" s="2556"/>
      <c r="E140" s="2557"/>
      <c r="F140" s="2556"/>
      <c r="G140" s="2478"/>
      <c r="H140" s="2356"/>
      <c r="I140" s="2356"/>
      <c r="J140" s="2356"/>
      <c r="K140" s="2356"/>
    </row>
    <row r="141" spans="1:11">
      <c r="A141" s="2549"/>
      <c r="B141" s="2478"/>
      <c r="C141" s="2478"/>
      <c r="D141" s="2558"/>
      <c r="E141" s="2559"/>
      <c r="F141" s="2558"/>
      <c r="G141" s="2478"/>
      <c r="H141" s="2356"/>
      <c r="I141" s="2356"/>
      <c r="J141" s="2356"/>
      <c r="K141" s="2356"/>
    </row>
    <row r="142" spans="1:11">
      <c r="A142" s="2549"/>
      <c r="B142" s="2478"/>
      <c r="C142" s="2478"/>
      <c r="D142" s="2558"/>
      <c r="E142" s="2559"/>
      <c r="F142" s="2558"/>
      <c r="G142" s="2478"/>
      <c r="H142" s="2356"/>
      <c r="I142" s="2356"/>
      <c r="J142" s="2356"/>
      <c r="K142" s="2356"/>
    </row>
    <row r="143" spans="1:11">
      <c r="A143" s="2549"/>
      <c r="B143" s="2478"/>
      <c r="C143" s="2478"/>
      <c r="D143" s="2558"/>
      <c r="E143" s="2559"/>
      <c r="F143" s="2558"/>
      <c r="G143" s="2478"/>
      <c r="H143" s="2356"/>
      <c r="I143" s="2356"/>
      <c r="J143" s="2356"/>
      <c r="K143" s="2356"/>
    </row>
    <row r="144" spans="1:11">
      <c r="A144" s="2549"/>
      <c r="B144" s="2478"/>
      <c r="C144" s="2478"/>
      <c r="D144" s="2558"/>
      <c r="E144" s="2559"/>
      <c r="F144" s="2558"/>
      <c r="G144" s="2478"/>
      <c r="H144" s="2356"/>
      <c r="I144" s="2356"/>
      <c r="J144" s="2356"/>
      <c r="K144" s="2356"/>
    </row>
    <row r="145" spans="1:11">
      <c r="A145" s="2549"/>
      <c r="B145" s="2478"/>
      <c r="C145" s="2478"/>
      <c r="D145" s="2558"/>
      <c r="E145" s="2559"/>
      <c r="F145" s="2558"/>
      <c r="G145" s="2478"/>
      <c r="H145" s="2356"/>
      <c r="I145" s="2356"/>
      <c r="J145" s="2356"/>
      <c r="K145" s="2356"/>
    </row>
    <row r="146" spans="1:11">
      <c r="A146" s="2549"/>
      <c r="B146" s="2478"/>
      <c r="C146" s="2478"/>
      <c r="D146" s="2558"/>
      <c r="E146" s="2559"/>
      <c r="F146" s="2558"/>
      <c r="G146" s="2478"/>
      <c r="H146" s="2356"/>
      <c r="I146" s="2356"/>
      <c r="J146" s="2356"/>
      <c r="K146" s="2356"/>
    </row>
    <row r="147" spans="1:11">
      <c r="A147" s="2549"/>
      <c r="B147" s="2478"/>
      <c r="C147" s="2478"/>
      <c r="D147" s="2558"/>
      <c r="E147" s="2559"/>
      <c r="F147" s="2558"/>
      <c r="G147" s="2478"/>
      <c r="H147" s="2356"/>
      <c r="I147" s="2356"/>
      <c r="J147" s="2356"/>
      <c r="K147" s="2356"/>
    </row>
    <row r="148" spans="1:11">
      <c r="A148" s="2549"/>
      <c r="B148" s="2478"/>
      <c r="C148" s="2478"/>
      <c r="D148" s="2558"/>
      <c r="E148" s="2559"/>
      <c r="F148" s="2558"/>
      <c r="G148" s="2478"/>
      <c r="H148" s="2356"/>
      <c r="I148" s="2356"/>
      <c r="J148" s="2356"/>
      <c r="K148" s="2356"/>
    </row>
    <row r="149" spans="1:11">
      <c r="A149" s="2549"/>
      <c r="B149" s="2478"/>
      <c r="C149" s="2478"/>
      <c r="D149" s="2558"/>
      <c r="E149" s="2559"/>
      <c r="F149" s="2558"/>
      <c r="G149" s="2478"/>
      <c r="H149" s="2356"/>
      <c r="I149" s="2356"/>
      <c r="J149" s="2356"/>
      <c r="K149" s="2356"/>
    </row>
    <row r="150" spans="1:11">
      <c r="A150" s="2549"/>
      <c r="B150" s="2478"/>
      <c r="C150" s="2478"/>
      <c r="D150" s="2558"/>
      <c r="E150" s="2559"/>
      <c r="F150" s="2558"/>
      <c r="G150" s="2478"/>
      <c r="H150" s="2356"/>
      <c r="I150" s="2356"/>
      <c r="J150" s="2356"/>
      <c r="K150" s="2356"/>
    </row>
    <row r="151" spans="1:11">
      <c r="A151" s="2549"/>
      <c r="B151" s="2478"/>
      <c r="C151" s="2478"/>
      <c r="D151" s="2558"/>
      <c r="E151" s="2559"/>
      <c r="F151" s="2558"/>
      <c r="G151" s="2478"/>
      <c r="H151" s="2356"/>
      <c r="I151" s="2356"/>
      <c r="J151" s="2356"/>
      <c r="K151" s="2356"/>
    </row>
    <row r="152" spans="1:11">
      <c r="A152" s="2549"/>
      <c r="B152" s="2478"/>
      <c r="C152" s="2478"/>
      <c r="D152" s="2558"/>
      <c r="E152" s="2559"/>
      <c r="F152" s="2558"/>
      <c r="G152" s="2478"/>
      <c r="H152" s="2356"/>
      <c r="I152" s="2356"/>
      <c r="J152" s="2356"/>
      <c r="K152" s="2356"/>
    </row>
    <row r="153" spans="1:11">
      <c r="A153" s="2549"/>
      <c r="B153" s="2478"/>
      <c r="C153" s="2478"/>
      <c r="D153" s="2558"/>
      <c r="E153" s="2559"/>
      <c r="F153" s="2558"/>
      <c r="G153" s="2478"/>
      <c r="H153" s="2356"/>
      <c r="I153" s="2356"/>
      <c r="J153" s="2356"/>
      <c r="K153" s="2356"/>
    </row>
    <row r="154" spans="1:11">
      <c r="A154" s="2549"/>
      <c r="B154" s="2478"/>
      <c r="C154" s="2478"/>
      <c r="D154" s="2558"/>
      <c r="E154" s="2559"/>
      <c r="F154" s="2558"/>
      <c r="G154" s="2478"/>
      <c r="H154" s="2356"/>
      <c r="I154" s="2356"/>
      <c r="J154" s="2356"/>
      <c r="K154" s="2356"/>
    </row>
    <row r="155" spans="1:11">
      <c r="A155" s="2549"/>
      <c r="B155" s="2478"/>
      <c r="C155" s="2478"/>
      <c r="D155" s="2558"/>
      <c r="E155" s="2559"/>
      <c r="F155" s="2558"/>
      <c r="G155" s="2478"/>
      <c r="H155" s="2356"/>
      <c r="I155" s="2356"/>
      <c r="J155" s="2356"/>
      <c r="K155" s="2356"/>
    </row>
    <row r="156" spans="1:11">
      <c r="A156" s="2549"/>
      <c r="B156" s="2478"/>
      <c r="C156" s="2478"/>
      <c r="D156" s="2558"/>
      <c r="E156" s="2559"/>
      <c r="F156" s="2558"/>
      <c r="G156" s="2478"/>
      <c r="H156" s="2356"/>
      <c r="I156" s="2356"/>
      <c r="J156" s="2356"/>
      <c r="K156" s="2356"/>
    </row>
    <row r="157" spans="1:11">
      <c r="A157" s="2549"/>
      <c r="B157" s="2478"/>
      <c r="C157" s="2478"/>
      <c r="D157" s="2558"/>
      <c r="E157" s="2559"/>
      <c r="F157" s="2558"/>
      <c r="G157" s="2478"/>
      <c r="H157" s="2356"/>
      <c r="I157" s="2356"/>
      <c r="J157" s="2356"/>
      <c r="K157" s="2356"/>
    </row>
    <row r="158" spans="1:11">
      <c r="A158" s="2549"/>
      <c r="B158" s="2478"/>
      <c r="C158" s="2478"/>
      <c r="D158" s="2558"/>
      <c r="E158" s="2559"/>
      <c r="F158" s="2558"/>
      <c r="G158" s="2478"/>
      <c r="H158" s="2356"/>
      <c r="I158" s="2356"/>
      <c r="J158" s="2356"/>
      <c r="K158" s="2356"/>
    </row>
    <row r="159" spans="1:11">
      <c r="A159" s="2549"/>
      <c r="B159" s="2478"/>
      <c r="C159" s="2478"/>
      <c r="D159" s="2558"/>
      <c r="E159" s="2559"/>
      <c r="F159" s="2558"/>
      <c r="G159" s="2478"/>
      <c r="H159" s="2356"/>
      <c r="I159" s="2356"/>
      <c r="J159" s="2356"/>
      <c r="K159" s="2356"/>
    </row>
    <row r="160" spans="1:11">
      <c r="A160" s="2549"/>
      <c r="B160" s="2478"/>
      <c r="C160" s="2478"/>
      <c r="D160" s="2558"/>
      <c r="E160" s="2559"/>
      <c r="F160" s="2558"/>
      <c r="G160" s="2478"/>
      <c r="H160" s="2356"/>
      <c r="I160" s="2356"/>
      <c r="J160" s="2356"/>
      <c r="K160" s="2356"/>
    </row>
    <row r="161" spans="1:11">
      <c r="A161" s="2549"/>
      <c r="B161" s="2478"/>
      <c r="C161" s="2478"/>
      <c r="D161" s="2558"/>
      <c r="E161" s="2559"/>
      <c r="F161" s="2558"/>
      <c r="G161" s="2478"/>
      <c r="H161" s="2356"/>
      <c r="I161" s="2356"/>
      <c r="J161" s="2356"/>
      <c r="K161" s="2356"/>
    </row>
    <row r="162" spans="1:11">
      <c r="A162" s="2549"/>
      <c r="B162" s="2478"/>
      <c r="C162" s="2478"/>
      <c r="D162" s="2558"/>
      <c r="E162" s="2559"/>
      <c r="F162" s="2558"/>
      <c r="G162" s="2478"/>
      <c r="H162" s="2356"/>
      <c r="I162" s="2356"/>
      <c r="J162" s="2356"/>
      <c r="K162" s="2356"/>
    </row>
    <row r="163" spans="1:11">
      <c r="A163" s="2549"/>
      <c r="B163" s="2478"/>
      <c r="C163" s="2478"/>
      <c r="D163" s="2558"/>
      <c r="E163" s="2559"/>
      <c r="F163" s="2558"/>
      <c r="G163" s="2478"/>
      <c r="H163" s="2356"/>
      <c r="I163" s="2356"/>
      <c r="J163" s="2356"/>
      <c r="K163" s="2356"/>
    </row>
    <row r="164" spans="1:11">
      <c r="A164" s="2549"/>
      <c r="B164" s="2478"/>
      <c r="C164" s="2478"/>
      <c r="D164" s="2558"/>
      <c r="E164" s="2559"/>
      <c r="F164" s="2558"/>
      <c r="G164" s="2478"/>
      <c r="H164" s="2356"/>
      <c r="I164" s="2356"/>
      <c r="J164" s="2356"/>
      <c r="K164" s="2356"/>
    </row>
    <row r="165" spans="1:11">
      <c r="A165" s="2549"/>
      <c r="B165" s="2478"/>
      <c r="C165" s="2478"/>
      <c r="D165" s="2558"/>
      <c r="E165" s="2559"/>
      <c r="F165" s="2558"/>
      <c r="G165" s="2478"/>
      <c r="H165" s="2356"/>
      <c r="I165" s="2356"/>
      <c r="J165" s="2356"/>
      <c r="K165" s="2356"/>
    </row>
    <row r="166" spans="1:11">
      <c r="A166" s="2549"/>
      <c r="B166" s="2478"/>
      <c r="C166" s="2478"/>
      <c r="D166" s="2558"/>
      <c r="E166" s="2559"/>
      <c r="F166" s="2558"/>
      <c r="G166" s="2478"/>
      <c r="H166" s="2356"/>
      <c r="I166" s="2356"/>
      <c r="J166" s="2356"/>
      <c r="K166" s="2356"/>
    </row>
    <row r="167" spans="1:11">
      <c r="A167" s="2549"/>
      <c r="B167" s="2478"/>
      <c r="C167" s="2478"/>
      <c r="D167" s="2558"/>
      <c r="E167" s="2559"/>
      <c r="F167" s="2558"/>
      <c r="G167" s="2478"/>
      <c r="H167" s="2356"/>
      <c r="I167" s="2356"/>
      <c r="J167" s="2356"/>
      <c r="K167" s="2356"/>
    </row>
    <row r="168" spans="1:11">
      <c r="A168" s="2549"/>
      <c r="B168" s="2478"/>
      <c r="C168" s="2478"/>
      <c r="D168" s="2558"/>
      <c r="E168" s="2559"/>
      <c r="F168" s="2558"/>
      <c r="G168" s="2478"/>
      <c r="H168" s="2356"/>
      <c r="I168" s="2356"/>
      <c r="J168" s="2356"/>
      <c r="K168" s="2356"/>
    </row>
    <row r="169" spans="1:11">
      <c r="A169" s="2549"/>
      <c r="B169" s="2478"/>
      <c r="C169" s="2478"/>
      <c r="D169" s="2558"/>
      <c r="E169" s="2559"/>
      <c r="F169" s="2558"/>
      <c r="G169" s="2478"/>
      <c r="H169" s="2356"/>
      <c r="I169" s="2356"/>
      <c r="J169" s="2356"/>
      <c r="K169" s="2356"/>
    </row>
    <row r="170" spans="1:11">
      <c r="A170" s="2549"/>
      <c r="B170" s="2478"/>
      <c r="C170" s="2478"/>
      <c r="D170" s="2558"/>
      <c r="E170" s="2559"/>
      <c r="F170" s="2558"/>
      <c r="G170" s="2478"/>
      <c r="H170" s="2356"/>
      <c r="I170" s="2356"/>
      <c r="J170" s="2356"/>
      <c r="K170" s="2356"/>
    </row>
    <row r="171" spans="1:11">
      <c r="A171" s="2549"/>
      <c r="B171" s="2478"/>
      <c r="C171" s="2478"/>
      <c r="D171" s="2558"/>
      <c r="E171" s="2559"/>
      <c r="F171" s="2558"/>
      <c r="G171" s="2478"/>
      <c r="H171" s="2356"/>
      <c r="I171" s="2356"/>
      <c r="J171" s="2356"/>
      <c r="K171" s="2356"/>
    </row>
    <row r="172" spans="1:11">
      <c r="A172" s="2549"/>
      <c r="B172" s="2478"/>
      <c r="C172" s="2478"/>
      <c r="D172" s="2558"/>
      <c r="E172" s="2559"/>
      <c r="F172" s="2558"/>
      <c r="G172" s="2478"/>
      <c r="H172" s="2356"/>
      <c r="I172" s="2356"/>
      <c r="J172" s="2356"/>
      <c r="K172" s="2356"/>
    </row>
    <row r="173" spans="1:11">
      <c r="A173" s="2549"/>
      <c r="B173" s="2478"/>
      <c r="C173" s="2478"/>
      <c r="D173" s="2558"/>
      <c r="E173" s="2559"/>
      <c r="F173" s="2558"/>
      <c r="G173" s="2478"/>
      <c r="H173" s="2356"/>
      <c r="I173" s="2356"/>
      <c r="J173" s="2356"/>
      <c r="K173" s="2356"/>
    </row>
    <row r="174" spans="1:11">
      <c r="A174" s="2549"/>
      <c r="B174" s="2478"/>
      <c r="C174" s="2478"/>
      <c r="D174" s="2558"/>
      <c r="E174" s="2559"/>
      <c r="F174" s="2558"/>
      <c r="G174" s="2478"/>
      <c r="H174" s="2356"/>
      <c r="I174" s="2356"/>
      <c r="J174" s="2356"/>
      <c r="K174" s="2356"/>
    </row>
    <row r="175" spans="1:11">
      <c r="A175" s="2549"/>
      <c r="B175" s="2478"/>
      <c r="C175" s="2478"/>
      <c r="D175" s="2558"/>
      <c r="E175" s="2559"/>
      <c r="F175" s="2558"/>
      <c r="G175" s="2478"/>
      <c r="H175" s="2356"/>
      <c r="I175" s="2356"/>
      <c r="J175" s="2356"/>
      <c r="K175" s="2356"/>
    </row>
    <row r="176" spans="1:11">
      <c r="A176" s="2549"/>
      <c r="B176" s="2478"/>
      <c r="C176" s="2478"/>
      <c r="D176" s="2558"/>
      <c r="E176" s="2559"/>
      <c r="F176" s="2558"/>
      <c r="G176" s="2478"/>
      <c r="H176" s="2356"/>
      <c r="I176" s="2356"/>
      <c r="J176" s="2356"/>
      <c r="K176" s="2356"/>
    </row>
    <row r="177" spans="1:11">
      <c r="A177" s="2549"/>
      <c r="B177" s="2478"/>
      <c r="C177" s="2478"/>
      <c r="D177" s="2558"/>
      <c r="E177" s="2559"/>
      <c r="F177" s="2558"/>
      <c r="G177" s="2478"/>
      <c r="H177" s="2356"/>
      <c r="I177" s="2356"/>
      <c r="J177" s="2356"/>
      <c r="K177" s="2356"/>
    </row>
    <row r="178" spans="1:11">
      <c r="A178" s="2549"/>
      <c r="B178" s="2478"/>
      <c r="C178" s="2478"/>
      <c r="D178" s="2558"/>
      <c r="E178" s="2559"/>
      <c r="F178" s="2558"/>
      <c r="G178" s="2478"/>
      <c r="H178" s="2356"/>
      <c r="I178" s="2356"/>
      <c r="J178" s="2356"/>
      <c r="K178" s="2356"/>
    </row>
    <row r="179" spans="1:11">
      <c r="A179" s="2549"/>
      <c r="B179" s="2478"/>
      <c r="C179" s="2478"/>
      <c r="D179" s="2558"/>
      <c r="E179" s="2559"/>
      <c r="F179" s="2558"/>
      <c r="G179" s="2478"/>
      <c r="H179" s="2356"/>
      <c r="I179" s="2356"/>
      <c r="J179" s="2356"/>
      <c r="K179" s="2356"/>
    </row>
    <row r="180" spans="1:11">
      <c r="A180" s="2549"/>
      <c r="B180" s="2478"/>
      <c r="C180" s="2478"/>
      <c r="D180" s="2558"/>
      <c r="E180" s="2559"/>
      <c r="F180" s="2558"/>
      <c r="G180" s="2478"/>
      <c r="H180" s="2356"/>
      <c r="I180" s="2356"/>
      <c r="J180" s="2356"/>
      <c r="K180" s="2356"/>
    </row>
    <row r="181" spans="1:11">
      <c r="A181" s="2549"/>
      <c r="B181" s="2478"/>
      <c r="C181" s="2478"/>
      <c r="D181" s="2558"/>
      <c r="E181" s="2559"/>
      <c r="F181" s="2558"/>
      <c r="G181" s="2478"/>
      <c r="H181" s="2356"/>
      <c r="I181" s="2356"/>
      <c r="J181" s="2356"/>
      <c r="K181" s="2356"/>
    </row>
    <row r="182" spans="1:11">
      <c r="A182" s="2549"/>
      <c r="B182" s="2478"/>
      <c r="C182" s="2478"/>
      <c r="D182" s="2558"/>
      <c r="E182" s="2559"/>
      <c r="F182" s="2558"/>
      <c r="G182" s="2478"/>
      <c r="H182" s="2356"/>
      <c r="I182" s="2356"/>
      <c r="J182" s="2356"/>
      <c r="K182" s="2356"/>
    </row>
    <row r="183" spans="1:11">
      <c r="A183" s="2549"/>
      <c r="B183" s="2478"/>
      <c r="C183" s="2478"/>
      <c r="D183" s="2558"/>
      <c r="E183" s="2559"/>
      <c r="F183" s="2558"/>
      <c r="G183" s="2478"/>
      <c r="H183" s="2356"/>
      <c r="I183" s="2356"/>
      <c r="J183" s="2356"/>
      <c r="K183" s="2356"/>
    </row>
    <row r="184" spans="1:11">
      <c r="A184" s="2549"/>
      <c r="B184" s="2478"/>
      <c r="C184" s="2478"/>
      <c r="D184" s="2558"/>
      <c r="E184" s="2559"/>
      <c r="F184" s="2558"/>
      <c r="G184" s="2478"/>
      <c r="H184" s="2356"/>
      <c r="I184" s="2356"/>
      <c r="J184" s="2356"/>
      <c r="K184" s="2356"/>
    </row>
    <row r="185" spans="1:11">
      <c r="A185" s="2549"/>
      <c r="B185" s="2478"/>
      <c r="C185" s="2478"/>
      <c r="D185" s="2558"/>
      <c r="E185" s="2559"/>
      <c r="F185" s="2558"/>
      <c r="G185" s="2478"/>
      <c r="H185" s="2356"/>
      <c r="I185" s="2356"/>
      <c r="J185" s="2356"/>
      <c r="K185" s="2356"/>
    </row>
    <row r="186" spans="1:11">
      <c r="A186" s="2549"/>
      <c r="B186" s="2478"/>
      <c r="C186" s="2478"/>
      <c r="D186" s="2558"/>
      <c r="E186" s="2559"/>
      <c r="F186" s="2558"/>
      <c r="G186" s="2478"/>
      <c r="H186" s="2356"/>
      <c r="I186" s="2356"/>
      <c r="J186" s="2356"/>
      <c r="K186" s="2356"/>
    </row>
    <row r="187" spans="1:11">
      <c r="A187" s="2549"/>
      <c r="B187" s="2478"/>
      <c r="C187" s="2478"/>
      <c r="D187" s="2558"/>
      <c r="E187" s="2559"/>
      <c r="F187" s="2558"/>
      <c r="G187" s="2478"/>
      <c r="H187" s="2356"/>
      <c r="I187" s="2356"/>
      <c r="J187" s="2356"/>
      <c r="K187" s="2356"/>
    </row>
    <row r="188" spans="1:11">
      <c r="A188" s="2549"/>
      <c r="B188" s="2478"/>
      <c r="C188" s="2478"/>
      <c r="D188" s="2558"/>
      <c r="E188" s="2559"/>
      <c r="F188" s="2558"/>
      <c r="G188" s="2478"/>
      <c r="H188" s="2356"/>
      <c r="I188" s="2356"/>
      <c r="J188" s="2356"/>
      <c r="K188" s="2356"/>
    </row>
    <row r="189" spans="1:11">
      <c r="A189" s="2549"/>
      <c r="B189" s="2478"/>
      <c r="C189" s="2478"/>
      <c r="D189" s="2558"/>
      <c r="E189" s="2559"/>
      <c r="F189" s="2558"/>
      <c r="G189" s="2478"/>
      <c r="H189" s="2356"/>
      <c r="I189" s="2356"/>
      <c r="J189" s="2356"/>
      <c r="K189" s="2356"/>
    </row>
    <row r="190" spans="1:11">
      <c r="A190" s="2549"/>
      <c r="B190" s="2478"/>
      <c r="C190" s="2478"/>
      <c r="D190" s="2558"/>
      <c r="E190" s="2559"/>
      <c r="F190" s="2558"/>
      <c r="G190" s="2478"/>
      <c r="H190" s="2356"/>
      <c r="I190" s="2356"/>
      <c r="J190" s="2356"/>
      <c r="K190" s="2356"/>
    </row>
    <row r="191" spans="1:11">
      <c r="A191" s="2549"/>
      <c r="B191" s="2478"/>
      <c r="C191" s="2478"/>
      <c r="D191" s="2558"/>
      <c r="E191" s="2559"/>
      <c r="F191" s="2558"/>
      <c r="G191" s="2478"/>
      <c r="H191" s="2356"/>
      <c r="I191" s="2356"/>
      <c r="J191" s="2356"/>
      <c r="K191" s="2356"/>
    </row>
    <row r="192" spans="1:11">
      <c r="A192" s="2549"/>
      <c r="B192" s="2478"/>
      <c r="C192" s="2478"/>
      <c r="D192" s="2558"/>
      <c r="E192" s="2559"/>
      <c r="F192" s="2558"/>
      <c r="G192" s="2478"/>
      <c r="H192" s="2356"/>
      <c r="I192" s="2356"/>
      <c r="J192" s="2356"/>
      <c r="K192" s="2356"/>
    </row>
    <row r="193" spans="1:11">
      <c r="A193" s="2549"/>
      <c r="B193" s="2478"/>
      <c r="C193" s="2478"/>
      <c r="D193" s="2558"/>
      <c r="E193" s="2559"/>
      <c r="F193" s="2558"/>
      <c r="G193" s="2478"/>
      <c r="H193" s="2356"/>
      <c r="I193" s="2356"/>
      <c r="J193" s="2356"/>
      <c r="K193" s="2356"/>
    </row>
    <row r="194" spans="1:11">
      <c r="A194" s="2549"/>
      <c r="B194" s="2478"/>
      <c r="C194" s="2478"/>
      <c r="D194" s="2558"/>
      <c r="E194" s="2559"/>
      <c r="F194" s="2558"/>
      <c r="G194" s="2478"/>
      <c r="H194" s="2356"/>
      <c r="I194" s="2356"/>
      <c r="J194" s="2356"/>
      <c r="K194" s="2356"/>
    </row>
    <row r="195" spans="1:11">
      <c r="A195" s="2549"/>
      <c r="B195" s="2478"/>
      <c r="C195" s="2478"/>
      <c r="D195" s="2558"/>
      <c r="E195" s="2559"/>
      <c r="F195" s="2558"/>
      <c r="G195" s="2478"/>
      <c r="H195" s="2356"/>
      <c r="I195" s="2356"/>
      <c r="J195" s="2356"/>
      <c r="K195" s="2356"/>
    </row>
    <row r="196" spans="1:11">
      <c r="A196" s="2549"/>
      <c r="B196" s="2478"/>
      <c r="C196" s="2478"/>
      <c r="D196" s="2558"/>
      <c r="E196" s="2559"/>
      <c r="F196" s="2558"/>
      <c r="G196" s="2478"/>
      <c r="H196" s="2356"/>
      <c r="I196" s="2356"/>
      <c r="J196" s="2356"/>
      <c r="K196" s="2356"/>
    </row>
    <row r="197" spans="1:11">
      <c r="A197" s="2549"/>
      <c r="B197" s="2478"/>
      <c r="C197" s="2478"/>
      <c r="D197" s="2558"/>
      <c r="E197" s="2559"/>
      <c r="F197" s="2558"/>
      <c r="G197" s="2478"/>
      <c r="H197" s="2356"/>
      <c r="I197" s="2356"/>
      <c r="J197" s="2356"/>
      <c r="K197" s="2356"/>
    </row>
    <row r="198" spans="1:11">
      <c r="A198" s="2549"/>
      <c r="B198" s="2478"/>
      <c r="C198" s="2478"/>
      <c r="D198" s="2558"/>
      <c r="E198" s="2559"/>
      <c r="F198" s="2558"/>
      <c r="G198" s="2478"/>
      <c r="H198" s="2356"/>
      <c r="I198" s="2356"/>
      <c r="J198" s="2356"/>
      <c r="K198" s="2356"/>
    </row>
    <row r="199" spans="1:11">
      <c r="A199" s="2549"/>
      <c r="B199" s="2478"/>
      <c r="C199" s="2478"/>
      <c r="D199" s="2558"/>
      <c r="E199" s="2559"/>
      <c r="F199" s="2558"/>
      <c r="G199" s="2478"/>
      <c r="H199" s="2356"/>
      <c r="I199" s="2356"/>
      <c r="J199" s="2356"/>
      <c r="K199" s="2356"/>
    </row>
    <row r="200" spans="1:11">
      <c r="A200" s="2549"/>
      <c r="B200" s="2478"/>
      <c r="C200" s="2478"/>
      <c r="D200" s="2558"/>
      <c r="E200" s="2559"/>
      <c r="F200" s="2558"/>
      <c r="G200" s="2478"/>
      <c r="H200" s="2356"/>
      <c r="I200" s="2356"/>
      <c r="J200" s="2356"/>
      <c r="K200" s="2356"/>
    </row>
    <row r="201" spans="1:11">
      <c r="A201" s="2549"/>
      <c r="B201" s="2478"/>
      <c r="C201" s="2478"/>
      <c r="D201" s="2558"/>
      <c r="E201" s="2559"/>
      <c r="F201" s="2558"/>
      <c r="G201" s="2478"/>
      <c r="H201" s="2356"/>
      <c r="I201" s="2356"/>
      <c r="J201" s="2356"/>
      <c r="K201" s="2356"/>
    </row>
    <row r="202" spans="1:11">
      <c r="A202" s="2549"/>
      <c r="B202" s="2478"/>
      <c r="C202" s="2478"/>
      <c r="D202" s="2558"/>
      <c r="E202" s="2559"/>
      <c r="F202" s="2558"/>
      <c r="G202" s="2478"/>
      <c r="H202" s="2356"/>
      <c r="I202" s="2356"/>
      <c r="J202" s="2356"/>
      <c r="K202" s="2356"/>
    </row>
    <row r="203" spans="1:11">
      <c r="A203" s="2549"/>
      <c r="B203" s="2478"/>
      <c r="C203" s="2478"/>
      <c r="D203" s="2558"/>
      <c r="E203" s="2559"/>
      <c r="F203" s="2558"/>
      <c r="G203" s="2478"/>
      <c r="H203" s="2356"/>
      <c r="I203" s="2356"/>
      <c r="J203" s="2356"/>
      <c r="K203" s="2356"/>
    </row>
    <row r="204" spans="1:11">
      <c r="A204" s="2549"/>
      <c r="B204" s="2478"/>
      <c r="C204" s="2478"/>
      <c r="D204" s="2558"/>
      <c r="E204" s="2559"/>
      <c r="F204" s="2558"/>
      <c r="G204" s="2478"/>
      <c r="H204" s="2356"/>
      <c r="I204" s="2356"/>
      <c r="J204" s="2356"/>
      <c r="K204" s="2356"/>
    </row>
    <row r="205" spans="1:11">
      <c r="A205" s="2549"/>
      <c r="B205" s="2478"/>
      <c r="C205" s="2478"/>
      <c r="D205" s="2558"/>
      <c r="E205" s="2559"/>
      <c r="F205" s="2558"/>
      <c r="G205" s="2478"/>
      <c r="H205" s="2356"/>
      <c r="I205" s="2356"/>
      <c r="J205" s="2356"/>
      <c r="K205" s="2356"/>
    </row>
    <row r="206" spans="1:11">
      <c r="A206" s="2549"/>
      <c r="B206" s="2478"/>
      <c r="C206" s="2478"/>
      <c r="D206" s="2558"/>
      <c r="E206" s="2559"/>
      <c r="F206" s="2558"/>
      <c r="G206" s="2478"/>
      <c r="H206" s="2356"/>
      <c r="I206" s="2356"/>
      <c r="J206" s="2356"/>
      <c r="K206" s="2356"/>
    </row>
    <row r="207" spans="1:11">
      <c r="A207" s="2549"/>
      <c r="B207" s="2478"/>
      <c r="C207" s="2478"/>
      <c r="D207" s="2558"/>
      <c r="E207" s="2559"/>
      <c r="F207" s="2558"/>
      <c r="G207" s="2478"/>
      <c r="H207" s="2356"/>
      <c r="I207" s="2356"/>
      <c r="J207" s="2356"/>
      <c r="K207" s="2356"/>
    </row>
    <row r="208" spans="1:11">
      <c r="A208" s="2549"/>
      <c r="B208" s="2478"/>
      <c r="C208" s="2478"/>
      <c r="D208" s="2558"/>
      <c r="E208" s="2559"/>
      <c r="F208" s="2558"/>
      <c r="G208" s="2478"/>
      <c r="H208" s="2356"/>
      <c r="I208" s="2356"/>
      <c r="J208" s="2356"/>
      <c r="K208" s="2356"/>
    </row>
    <row r="209" spans="1:11">
      <c r="A209" s="2549"/>
      <c r="B209" s="2478"/>
      <c r="C209" s="2478"/>
      <c r="D209" s="2558"/>
      <c r="E209" s="2559"/>
      <c r="F209" s="2558"/>
      <c r="G209" s="2478"/>
      <c r="H209" s="2356"/>
      <c r="I209" s="2356"/>
      <c r="J209" s="2356"/>
      <c r="K209" s="2356"/>
    </row>
    <row r="210" spans="1:11">
      <c r="A210" s="2549"/>
      <c r="B210" s="2478"/>
      <c r="C210" s="2478"/>
      <c r="D210" s="2558"/>
      <c r="E210" s="2559"/>
      <c r="F210" s="2558"/>
      <c r="G210" s="2478"/>
      <c r="H210" s="2356"/>
      <c r="I210" s="2356"/>
      <c r="J210" s="2356"/>
      <c r="K210" s="2356"/>
    </row>
    <row r="211" spans="1:11">
      <c r="A211" s="2549"/>
      <c r="B211" s="2478"/>
      <c r="C211" s="2478"/>
      <c r="D211" s="2558"/>
      <c r="E211" s="2559"/>
      <c r="F211" s="2558"/>
      <c r="G211" s="2478"/>
      <c r="H211" s="2356"/>
      <c r="I211" s="2356"/>
      <c r="J211" s="2356"/>
      <c r="K211" s="2356"/>
    </row>
    <row r="212" spans="1:11">
      <c r="A212" s="2549"/>
      <c r="B212" s="2478"/>
      <c r="C212" s="2478"/>
      <c r="D212" s="2558"/>
      <c r="E212" s="2559"/>
      <c r="F212" s="2558"/>
      <c r="G212" s="2478"/>
      <c r="H212" s="2356"/>
      <c r="I212" s="2356"/>
      <c r="J212" s="2356"/>
      <c r="K212" s="2356"/>
    </row>
    <row r="213" spans="1:11">
      <c r="A213" s="2549"/>
      <c r="B213" s="2478"/>
      <c r="C213" s="2478"/>
      <c r="D213" s="2558"/>
      <c r="E213" s="2559"/>
      <c r="F213" s="2558"/>
      <c r="G213" s="2478"/>
      <c r="H213" s="2356"/>
      <c r="I213" s="2356"/>
      <c r="J213" s="2356"/>
      <c r="K213" s="2356"/>
    </row>
    <row r="214" spans="1:11">
      <c r="A214" s="2549"/>
      <c r="B214" s="2478"/>
      <c r="C214" s="2478"/>
      <c r="D214" s="2558"/>
      <c r="E214" s="2559"/>
      <c r="F214" s="2558"/>
      <c r="G214" s="2478"/>
      <c r="H214" s="2356"/>
      <c r="I214" s="2356"/>
      <c r="J214" s="2356"/>
      <c r="K214" s="2356"/>
    </row>
    <row r="215" spans="1:11">
      <c r="A215" s="2549"/>
      <c r="B215" s="2478"/>
      <c r="C215" s="2478"/>
      <c r="D215" s="2558"/>
      <c r="E215" s="2559"/>
      <c r="F215" s="2558"/>
      <c r="G215" s="2478"/>
      <c r="H215" s="2356"/>
      <c r="I215" s="2356"/>
      <c r="J215" s="2356"/>
      <c r="K215" s="2356"/>
    </row>
    <row r="216" spans="1:11">
      <c r="A216" s="2549"/>
      <c r="B216" s="2478"/>
      <c r="C216" s="2478"/>
      <c r="D216" s="2558"/>
      <c r="E216" s="2559"/>
      <c r="F216" s="2558"/>
      <c r="G216" s="2478"/>
      <c r="H216" s="2356"/>
      <c r="I216" s="2356"/>
      <c r="J216" s="2356"/>
      <c r="K216" s="2356"/>
    </row>
    <row r="217" spans="1:11">
      <c r="A217" s="2549"/>
      <c r="B217" s="2478"/>
      <c r="C217" s="2478"/>
      <c r="D217" s="2558"/>
      <c r="E217" s="2559"/>
      <c r="F217" s="2558"/>
      <c r="G217" s="2478"/>
      <c r="H217" s="2356"/>
      <c r="I217" s="2356"/>
      <c r="J217" s="2356"/>
      <c r="K217" s="2356"/>
    </row>
    <row r="218" spans="1:11">
      <c r="A218" s="2549"/>
      <c r="B218" s="2478"/>
      <c r="C218" s="2478"/>
      <c r="D218" s="2558"/>
      <c r="E218" s="2559"/>
      <c r="F218" s="2558"/>
      <c r="G218" s="2478"/>
      <c r="H218" s="2356"/>
      <c r="I218" s="2356"/>
      <c r="J218" s="2356"/>
      <c r="K218" s="2356"/>
    </row>
    <row r="219" spans="1:11">
      <c r="A219" s="2549"/>
      <c r="B219" s="2478"/>
      <c r="C219" s="2478"/>
      <c r="D219" s="2558"/>
      <c r="E219" s="2559"/>
      <c r="F219" s="2558"/>
      <c r="G219" s="2478"/>
      <c r="H219" s="2356"/>
      <c r="I219" s="2356"/>
      <c r="J219" s="2356"/>
      <c r="K219" s="2356"/>
    </row>
    <row r="220" spans="1:11">
      <c r="A220" s="2549"/>
      <c r="B220" s="2478"/>
      <c r="C220" s="2478"/>
      <c r="D220" s="2558"/>
      <c r="E220" s="2559"/>
      <c r="F220" s="2558"/>
      <c r="G220" s="2478"/>
      <c r="H220" s="2356"/>
      <c r="I220" s="2356"/>
      <c r="J220" s="2356"/>
      <c r="K220" s="2356"/>
    </row>
    <row r="221" spans="1:11">
      <c r="A221" s="2549"/>
      <c r="B221" s="2478"/>
      <c r="C221" s="2478"/>
      <c r="D221" s="2558"/>
      <c r="E221" s="2559"/>
      <c r="F221" s="2558"/>
      <c r="G221" s="2478"/>
      <c r="H221" s="2356"/>
      <c r="I221" s="2356"/>
      <c r="J221" s="2356"/>
      <c r="K221" s="2356"/>
    </row>
    <row r="222" spans="1:11">
      <c r="A222" s="2549"/>
      <c r="B222" s="2478"/>
      <c r="C222" s="2478"/>
      <c r="D222" s="2558"/>
      <c r="E222" s="2559"/>
      <c r="F222" s="2558"/>
      <c r="G222" s="2478"/>
      <c r="H222" s="2356"/>
      <c r="I222" s="2356"/>
      <c r="J222" s="2356"/>
      <c r="K222" s="2356"/>
    </row>
    <row r="223" spans="1:11">
      <c r="A223" s="2549"/>
      <c r="B223" s="2478"/>
      <c r="C223" s="2478"/>
      <c r="D223" s="2558"/>
      <c r="E223" s="2559"/>
      <c r="F223" s="2558"/>
      <c r="G223" s="2478"/>
      <c r="H223" s="2356"/>
      <c r="I223" s="2356"/>
      <c r="J223" s="2356"/>
      <c r="K223" s="2356"/>
    </row>
    <row r="224" spans="1:11">
      <c r="A224" s="2549"/>
      <c r="B224" s="2478"/>
      <c r="C224" s="2478"/>
      <c r="D224" s="2558"/>
      <c r="E224" s="2559"/>
      <c r="F224" s="2558"/>
      <c r="G224" s="2478"/>
      <c r="H224" s="2356"/>
      <c r="I224" s="2356"/>
      <c r="J224" s="2356"/>
      <c r="K224" s="2356"/>
    </row>
    <row r="225" spans="1:11">
      <c r="A225" s="2549"/>
      <c r="B225" s="2478"/>
      <c r="C225" s="2478"/>
      <c r="D225" s="2558"/>
      <c r="E225" s="2559"/>
      <c r="F225" s="2558"/>
      <c r="G225" s="2478"/>
      <c r="H225" s="2356"/>
      <c r="I225" s="2356"/>
      <c r="J225" s="2356"/>
      <c r="K225" s="2356"/>
    </row>
    <row r="226" spans="1:11">
      <c r="A226" s="2549"/>
      <c r="B226" s="2478"/>
      <c r="C226" s="2478"/>
      <c r="D226" s="2558"/>
      <c r="E226" s="2559"/>
      <c r="F226" s="2558"/>
      <c r="G226" s="2478"/>
      <c r="H226" s="2356"/>
      <c r="I226" s="2356"/>
      <c r="J226" s="2356"/>
      <c r="K226" s="2356"/>
    </row>
    <row r="227" spans="1:11">
      <c r="A227" s="2549"/>
      <c r="B227" s="2478"/>
      <c r="C227" s="2478"/>
      <c r="D227" s="2558"/>
      <c r="E227" s="2559"/>
      <c r="F227" s="2558"/>
      <c r="G227" s="2478"/>
      <c r="H227" s="2356"/>
      <c r="I227" s="2356"/>
      <c r="J227" s="2356"/>
      <c r="K227" s="2356"/>
    </row>
    <row r="228" spans="1:11">
      <c r="A228" s="2549"/>
      <c r="B228" s="2478"/>
      <c r="C228" s="2478"/>
      <c r="D228" s="2558"/>
      <c r="E228" s="2559"/>
      <c r="F228" s="2558"/>
      <c r="G228" s="2478"/>
      <c r="H228" s="2356"/>
      <c r="I228" s="2356"/>
      <c r="J228" s="2356"/>
      <c r="K228" s="2356"/>
    </row>
    <row r="229" spans="1:11">
      <c r="A229" s="2549"/>
      <c r="B229" s="2478"/>
      <c r="C229" s="2478"/>
      <c r="D229" s="2558"/>
      <c r="E229" s="2559"/>
      <c r="F229" s="2558"/>
      <c r="G229" s="2478"/>
      <c r="H229" s="2356"/>
      <c r="I229" s="2356"/>
      <c r="J229" s="2356"/>
      <c r="K229" s="2356"/>
    </row>
    <row r="230" spans="1:11">
      <c r="A230" s="2549"/>
      <c r="B230" s="2478"/>
      <c r="C230" s="2478"/>
      <c r="D230" s="2558"/>
      <c r="E230" s="2559"/>
      <c r="F230" s="2558"/>
      <c r="G230" s="2478"/>
      <c r="H230" s="2356"/>
      <c r="I230" s="2356"/>
      <c r="J230" s="2356"/>
      <c r="K230" s="2356"/>
    </row>
    <row r="231" spans="1:11">
      <c r="A231" s="2549"/>
      <c r="B231" s="2478"/>
      <c r="C231" s="2478"/>
      <c r="D231" s="2558"/>
      <c r="E231" s="2559"/>
      <c r="F231" s="2558"/>
      <c r="G231" s="2478"/>
      <c r="H231" s="2356"/>
      <c r="I231" s="2356"/>
      <c r="J231" s="2356"/>
      <c r="K231" s="2356"/>
    </row>
    <row r="232" spans="1:11">
      <c r="A232" s="2549"/>
      <c r="B232" s="2478"/>
      <c r="C232" s="2478"/>
      <c r="D232" s="2558"/>
      <c r="E232" s="2559"/>
      <c r="F232" s="2558"/>
      <c r="G232" s="2478"/>
      <c r="H232" s="2356"/>
      <c r="I232" s="2356"/>
      <c r="J232" s="2356"/>
      <c r="K232" s="2356"/>
    </row>
    <row r="233" spans="1:11">
      <c r="A233" s="2549"/>
      <c r="B233" s="2478"/>
      <c r="C233" s="2478"/>
      <c r="D233" s="2558"/>
      <c r="E233" s="2559"/>
      <c r="F233" s="2558"/>
      <c r="G233" s="2478"/>
      <c r="H233" s="2356"/>
      <c r="I233" s="2356"/>
      <c r="J233" s="2356"/>
      <c r="K233" s="2356"/>
    </row>
    <row r="234" spans="1:11">
      <c r="A234" s="2549"/>
      <c r="B234" s="2478"/>
      <c r="C234" s="2478"/>
      <c r="D234" s="2558"/>
      <c r="E234" s="2559"/>
      <c r="F234" s="2558"/>
      <c r="G234" s="2478"/>
      <c r="H234" s="2356"/>
      <c r="I234" s="2356"/>
      <c r="J234" s="2356"/>
      <c r="K234" s="2356"/>
    </row>
    <row r="235" spans="1:11">
      <c r="A235" s="2549"/>
      <c r="B235" s="2478"/>
      <c r="C235" s="2478"/>
      <c r="D235" s="2558"/>
      <c r="E235" s="2559"/>
      <c r="F235" s="2558"/>
      <c r="G235" s="2478"/>
      <c r="H235" s="2356"/>
      <c r="I235" s="2356"/>
      <c r="J235" s="2356"/>
      <c r="K235" s="2356"/>
    </row>
    <row r="236" spans="1:11">
      <c r="A236" s="2549"/>
      <c r="B236" s="2478"/>
      <c r="C236" s="2478"/>
      <c r="D236" s="2558"/>
      <c r="E236" s="2559"/>
      <c r="F236" s="2558"/>
      <c r="G236" s="2478"/>
      <c r="H236" s="2356"/>
      <c r="I236" s="2356"/>
      <c r="J236" s="2356"/>
      <c r="K236" s="2356"/>
    </row>
    <row r="237" spans="1:11">
      <c r="A237" s="2549"/>
      <c r="B237" s="2478"/>
      <c r="C237" s="2478"/>
      <c r="D237" s="2558"/>
      <c r="E237" s="2559"/>
      <c r="F237" s="2558"/>
      <c r="G237" s="2478"/>
      <c r="H237" s="2356"/>
      <c r="I237" s="2356"/>
      <c r="J237" s="2356"/>
      <c r="K237" s="2356"/>
    </row>
    <row r="238" spans="1:11">
      <c r="A238" s="2549"/>
      <c r="B238" s="2478"/>
      <c r="C238" s="2478"/>
      <c r="D238" s="2558"/>
      <c r="E238" s="2559"/>
      <c r="F238" s="2558"/>
      <c r="G238" s="2478"/>
      <c r="H238" s="2356"/>
      <c r="I238" s="2356"/>
      <c r="J238" s="2356"/>
      <c r="K238" s="2356"/>
    </row>
    <row r="239" spans="1:11">
      <c r="A239" s="2549"/>
      <c r="B239" s="2478"/>
      <c r="C239" s="2478"/>
      <c r="D239" s="2558"/>
      <c r="E239" s="2559"/>
      <c r="F239" s="2558"/>
      <c r="G239" s="2478"/>
      <c r="H239" s="2356"/>
      <c r="I239" s="2356"/>
      <c r="J239" s="2356"/>
      <c r="K239" s="2356"/>
    </row>
    <row r="240" spans="1:11">
      <c r="A240" s="2549"/>
      <c r="B240" s="2478"/>
      <c r="C240" s="2478"/>
      <c r="D240" s="2558"/>
      <c r="E240" s="2559"/>
      <c r="F240" s="2558"/>
      <c r="G240" s="2478"/>
      <c r="H240" s="2356"/>
      <c r="I240" s="2356"/>
      <c r="J240" s="2356"/>
      <c r="K240" s="2356"/>
    </row>
    <row r="241" spans="1:11">
      <c r="A241" s="2549"/>
      <c r="B241" s="2478"/>
      <c r="C241" s="2478"/>
      <c r="D241" s="2558"/>
      <c r="E241" s="2559"/>
      <c r="F241" s="2558"/>
      <c r="G241" s="2478"/>
      <c r="H241" s="2356"/>
      <c r="I241" s="2356"/>
      <c r="J241" s="2356"/>
      <c r="K241" s="2356"/>
    </row>
    <row r="242" spans="1:11">
      <c r="A242" s="2549"/>
      <c r="B242" s="2478"/>
      <c r="C242" s="2478"/>
      <c r="D242" s="2558"/>
      <c r="E242" s="2559"/>
      <c r="F242" s="2558"/>
      <c r="G242" s="2478"/>
      <c r="H242" s="2356"/>
      <c r="I242" s="2356"/>
      <c r="J242" s="2356"/>
      <c r="K242" s="2356"/>
    </row>
    <row r="243" spans="1:11">
      <c r="A243" s="2549"/>
      <c r="B243" s="2478"/>
      <c r="C243" s="2478"/>
      <c r="D243" s="2558"/>
      <c r="E243" s="2559"/>
      <c r="F243" s="2558"/>
      <c r="G243" s="2478"/>
      <c r="H243" s="2356"/>
      <c r="I243" s="2356"/>
      <c r="J243" s="2356"/>
      <c r="K243" s="2356"/>
    </row>
    <row r="244" spans="1:11">
      <c r="A244" s="2549"/>
      <c r="B244" s="2478"/>
      <c r="C244" s="2478"/>
      <c r="D244" s="2558"/>
      <c r="E244" s="2559"/>
      <c r="F244" s="2558"/>
      <c r="G244" s="2478"/>
      <c r="H244" s="2356"/>
      <c r="I244" s="2356"/>
      <c r="J244" s="2356"/>
      <c r="K244" s="2356"/>
    </row>
    <row r="245" spans="1:11">
      <c r="A245" s="2549"/>
      <c r="B245" s="2478"/>
      <c r="C245" s="2478"/>
      <c r="D245" s="2558"/>
      <c r="E245" s="2559"/>
      <c r="F245" s="2558"/>
      <c r="G245" s="2478"/>
      <c r="H245" s="2356"/>
      <c r="I245" s="2356"/>
      <c r="J245" s="2356"/>
      <c r="K245" s="2356"/>
    </row>
    <row r="246" spans="1:11">
      <c r="A246" s="2549"/>
      <c r="B246" s="2478"/>
      <c r="C246" s="2478"/>
      <c r="D246" s="2558"/>
      <c r="E246" s="2559"/>
      <c r="F246" s="2558"/>
      <c r="G246" s="2478"/>
      <c r="H246" s="2356"/>
      <c r="I246" s="2356"/>
      <c r="J246" s="2356"/>
      <c r="K246" s="2356"/>
    </row>
    <row r="247" spans="1:11">
      <c r="A247" s="2549"/>
      <c r="B247" s="2478"/>
      <c r="C247" s="2478"/>
      <c r="D247" s="2558"/>
      <c r="E247" s="2559"/>
      <c r="F247" s="2558"/>
      <c r="G247" s="2478"/>
      <c r="H247" s="2356"/>
      <c r="I247" s="2356"/>
      <c r="J247" s="2356"/>
      <c r="K247" s="2356"/>
    </row>
    <row r="248" spans="1:11">
      <c r="A248" s="2549"/>
      <c r="B248" s="2478"/>
      <c r="C248" s="2478"/>
      <c r="D248" s="2558"/>
      <c r="E248" s="2559"/>
      <c r="F248" s="2558"/>
      <c r="G248" s="2478"/>
      <c r="H248" s="2356"/>
      <c r="I248" s="2356"/>
      <c r="J248" s="2356"/>
      <c r="K248" s="2356"/>
    </row>
    <row r="249" spans="1:11">
      <c r="A249" s="2549"/>
      <c r="B249" s="2478"/>
      <c r="C249" s="2478"/>
      <c r="D249" s="2558"/>
      <c r="E249" s="2559"/>
      <c r="F249" s="2558"/>
      <c r="G249" s="2478"/>
      <c r="H249" s="2356"/>
      <c r="I249" s="2356"/>
      <c r="J249" s="2356"/>
      <c r="K249" s="2356"/>
    </row>
    <row r="250" spans="1:11">
      <c r="A250" s="2549"/>
      <c r="B250" s="2478"/>
      <c r="C250" s="2478"/>
      <c r="D250" s="2558"/>
      <c r="E250" s="2559"/>
      <c r="F250" s="2558"/>
      <c r="G250" s="2478"/>
      <c r="H250" s="2356"/>
      <c r="I250" s="2356"/>
      <c r="J250" s="2356"/>
      <c r="K250" s="2356"/>
    </row>
    <row r="251" spans="1:11">
      <c r="A251" s="2549"/>
      <c r="B251" s="2478"/>
      <c r="C251" s="2478"/>
      <c r="D251" s="2558"/>
      <c r="E251" s="2559"/>
      <c r="F251" s="2558"/>
      <c r="G251" s="2478"/>
      <c r="H251" s="2356"/>
      <c r="I251" s="2356"/>
      <c r="J251" s="2356"/>
      <c r="K251" s="2356"/>
    </row>
    <row r="252" spans="1:11">
      <c r="A252" s="2549"/>
      <c r="B252" s="2478"/>
      <c r="C252" s="2478"/>
      <c r="D252" s="2558"/>
      <c r="E252" s="2559"/>
      <c r="F252" s="2558"/>
      <c r="G252" s="2478"/>
      <c r="H252" s="2356"/>
      <c r="I252" s="2356"/>
      <c r="J252" s="2356"/>
      <c r="K252" s="2356"/>
    </row>
    <row r="253" spans="1:11">
      <c r="A253" s="2549"/>
      <c r="B253" s="2478"/>
      <c r="C253" s="2478"/>
      <c r="D253" s="2558"/>
      <c r="E253" s="2559"/>
      <c r="F253" s="2558"/>
      <c r="G253" s="2478"/>
      <c r="H253" s="2356"/>
      <c r="I253" s="2356"/>
      <c r="J253" s="2356"/>
      <c r="K253" s="2356"/>
    </row>
    <row r="254" spans="1:11">
      <c r="A254" s="2549"/>
      <c r="B254" s="2478"/>
      <c r="C254" s="2478"/>
      <c r="D254" s="2558"/>
      <c r="E254" s="2559"/>
      <c r="F254" s="2558"/>
      <c r="G254" s="2478"/>
      <c r="H254" s="2356"/>
      <c r="I254" s="2356"/>
      <c r="J254" s="2356"/>
      <c r="K254" s="2356"/>
    </row>
    <row r="255" spans="1:11">
      <c r="A255" s="2549"/>
      <c r="B255" s="2478"/>
      <c r="C255" s="2478"/>
      <c r="D255" s="2558"/>
      <c r="E255" s="2559"/>
      <c r="F255" s="2558"/>
      <c r="G255" s="2478"/>
      <c r="H255" s="2356"/>
      <c r="I255" s="2356"/>
      <c r="J255" s="2356"/>
      <c r="K255" s="2356"/>
    </row>
    <row r="256" spans="1:11">
      <c r="A256" s="2549"/>
      <c r="B256" s="2478"/>
      <c r="C256" s="2478"/>
      <c r="D256" s="2558"/>
      <c r="E256" s="2559"/>
      <c r="F256" s="2558"/>
      <c r="G256" s="2478"/>
      <c r="H256" s="2356"/>
      <c r="I256" s="2356"/>
      <c r="J256" s="2356"/>
      <c r="K256" s="2356"/>
    </row>
    <row r="257" spans="1:11">
      <c r="A257" s="2549"/>
      <c r="B257" s="2478"/>
      <c r="C257" s="2478"/>
      <c r="D257" s="2558"/>
      <c r="E257" s="2559"/>
      <c r="F257" s="2558"/>
      <c r="G257" s="2478"/>
      <c r="H257" s="2356"/>
      <c r="I257" s="2356"/>
      <c r="J257" s="2356"/>
      <c r="K257" s="2356"/>
    </row>
    <row r="258" spans="1:11">
      <c r="A258" s="2549"/>
      <c r="B258" s="2478"/>
      <c r="C258" s="2478"/>
      <c r="D258" s="2558"/>
      <c r="E258" s="2559"/>
      <c r="F258" s="2558"/>
      <c r="G258" s="2478"/>
      <c r="H258" s="2356"/>
      <c r="I258" s="2356"/>
      <c r="J258" s="2356"/>
      <c r="K258" s="2356"/>
    </row>
    <row r="259" spans="1:11">
      <c r="A259" s="2549"/>
      <c r="B259" s="2478"/>
      <c r="C259" s="2478"/>
      <c r="D259" s="2558"/>
      <c r="E259" s="2559"/>
      <c r="F259" s="2558"/>
      <c r="G259" s="2478"/>
      <c r="H259" s="2356"/>
      <c r="I259" s="2356"/>
      <c r="J259" s="2356"/>
      <c r="K259" s="2356"/>
    </row>
    <row r="260" spans="1:11">
      <c r="A260" s="2549"/>
      <c r="B260" s="2478"/>
      <c r="C260" s="2478"/>
      <c r="D260" s="2558"/>
      <c r="E260" s="2559"/>
      <c r="F260" s="2558"/>
      <c r="G260" s="2478"/>
      <c r="H260" s="2356"/>
      <c r="I260" s="2356"/>
      <c r="J260" s="2356"/>
      <c r="K260" s="2356"/>
    </row>
    <row r="261" spans="1:11">
      <c r="A261" s="2549"/>
      <c r="B261" s="2478"/>
      <c r="C261" s="2478"/>
      <c r="D261" s="2558"/>
      <c r="E261" s="2559"/>
      <c r="F261" s="2558"/>
      <c r="G261" s="2478"/>
      <c r="H261" s="2356"/>
      <c r="I261" s="2356"/>
      <c r="J261" s="2356"/>
      <c r="K261" s="2356"/>
    </row>
    <row r="262" spans="1:11">
      <c r="A262" s="2549"/>
      <c r="B262" s="2478"/>
      <c r="C262" s="2478"/>
      <c r="D262" s="2558"/>
      <c r="E262" s="2559"/>
      <c r="F262" s="2558"/>
      <c r="G262" s="2478"/>
      <c r="H262" s="2356"/>
      <c r="I262" s="2356"/>
      <c r="J262" s="2356"/>
      <c r="K262" s="2356"/>
    </row>
    <row r="263" spans="1:11">
      <c r="A263" s="2549"/>
      <c r="B263" s="2478"/>
      <c r="C263" s="2478"/>
      <c r="D263" s="2558"/>
      <c r="E263" s="2559"/>
      <c r="F263" s="2558"/>
      <c r="G263" s="2478"/>
      <c r="H263" s="2356"/>
      <c r="I263" s="2356"/>
      <c r="J263" s="2356"/>
      <c r="K263" s="2356"/>
    </row>
    <row r="264" spans="1:11">
      <c r="A264" s="2549"/>
      <c r="B264" s="2478"/>
      <c r="C264" s="2478"/>
      <c r="D264" s="2558"/>
      <c r="E264" s="2559"/>
      <c r="F264" s="2558"/>
      <c r="G264" s="2478"/>
      <c r="H264" s="2356"/>
      <c r="I264" s="2356"/>
      <c r="J264" s="2356"/>
      <c r="K264" s="2356"/>
    </row>
    <row r="265" spans="1:11">
      <c r="A265" s="2549"/>
      <c r="B265" s="2478"/>
      <c r="C265" s="2478"/>
      <c r="D265" s="2558"/>
      <c r="E265" s="2559"/>
      <c r="F265" s="2558"/>
      <c r="G265" s="2478"/>
      <c r="H265" s="2356"/>
      <c r="I265" s="2356"/>
      <c r="J265" s="2356"/>
      <c r="K265" s="2356"/>
    </row>
    <row r="266" spans="1:11">
      <c r="A266" s="2549"/>
      <c r="B266" s="2478"/>
      <c r="C266" s="2478"/>
      <c r="D266" s="2558"/>
      <c r="E266" s="2559"/>
      <c r="F266" s="2558"/>
      <c r="G266" s="2478"/>
      <c r="H266" s="2356"/>
      <c r="I266" s="2356"/>
      <c r="J266" s="2356"/>
      <c r="K266" s="2356"/>
    </row>
    <row r="267" spans="1:11">
      <c r="A267" s="2549"/>
      <c r="B267" s="2478"/>
      <c r="C267" s="2478"/>
      <c r="D267" s="2558"/>
      <c r="E267" s="2559"/>
      <c r="F267" s="2558"/>
      <c r="G267" s="2478"/>
      <c r="H267" s="2356"/>
      <c r="I267" s="2356"/>
      <c r="J267" s="2356"/>
      <c r="K267" s="2356"/>
    </row>
    <row r="268" spans="1:11">
      <c r="A268" s="2549"/>
      <c r="B268" s="2478"/>
      <c r="C268" s="2478"/>
      <c r="D268" s="2558"/>
      <c r="E268" s="2559"/>
      <c r="F268" s="2558"/>
      <c r="G268" s="2478"/>
      <c r="H268" s="2356"/>
      <c r="I268" s="2356"/>
      <c r="J268" s="2356"/>
      <c r="K268" s="2356"/>
    </row>
    <row r="269" spans="1:11">
      <c r="A269" s="2549"/>
      <c r="B269" s="2478"/>
      <c r="C269" s="2478"/>
      <c r="D269" s="2558"/>
      <c r="E269" s="2559"/>
      <c r="F269" s="2558"/>
      <c r="G269" s="2478"/>
      <c r="H269" s="2356"/>
      <c r="I269" s="2356"/>
      <c r="J269" s="2356"/>
      <c r="K269" s="2356"/>
    </row>
    <row r="270" spans="1:11">
      <c r="A270" s="2549"/>
      <c r="B270" s="2478"/>
      <c r="C270" s="2478"/>
      <c r="D270" s="2558"/>
      <c r="E270" s="2559"/>
      <c r="F270" s="2558"/>
      <c r="G270" s="2478"/>
      <c r="H270" s="2356"/>
      <c r="I270" s="2356"/>
      <c r="J270" s="2356"/>
      <c r="K270" s="2356"/>
    </row>
    <row r="271" spans="1:11">
      <c r="A271" s="2549"/>
      <c r="B271" s="2478"/>
      <c r="C271" s="2478"/>
      <c r="D271" s="2558"/>
      <c r="E271" s="2559"/>
      <c r="F271" s="2558"/>
      <c r="G271" s="2478"/>
      <c r="H271" s="2356"/>
      <c r="I271" s="2356"/>
      <c r="J271" s="2356"/>
      <c r="K271" s="2356"/>
    </row>
    <row r="272" spans="1:11">
      <c r="A272" s="2549"/>
      <c r="B272" s="2478"/>
      <c r="C272" s="2478"/>
      <c r="D272" s="2558"/>
      <c r="E272" s="2559"/>
      <c r="F272" s="2558"/>
      <c r="G272" s="2478"/>
      <c r="H272" s="2356"/>
      <c r="I272" s="2356"/>
      <c r="J272" s="2356"/>
      <c r="K272" s="2356"/>
    </row>
    <row r="273" spans="1:11">
      <c r="A273" s="2549"/>
      <c r="B273" s="2478"/>
      <c r="C273" s="2478"/>
      <c r="D273" s="2558"/>
      <c r="E273" s="2559"/>
      <c r="F273" s="2558"/>
      <c r="G273" s="2478"/>
      <c r="H273" s="2356"/>
      <c r="I273" s="2356"/>
      <c r="J273" s="2356"/>
      <c r="K273" s="2356"/>
    </row>
    <row r="274" spans="1:11">
      <c r="A274" s="2549"/>
      <c r="B274" s="2478"/>
      <c r="C274" s="2478"/>
      <c r="D274" s="2558"/>
      <c r="E274" s="2559"/>
      <c r="F274" s="2558"/>
      <c r="G274" s="2478"/>
      <c r="H274" s="2356"/>
      <c r="I274" s="2356"/>
      <c r="J274" s="2356"/>
      <c r="K274" s="2356"/>
    </row>
    <row r="275" spans="1:11">
      <c r="A275" s="2549"/>
      <c r="B275" s="2478"/>
      <c r="C275" s="2478"/>
      <c r="D275" s="2558"/>
      <c r="E275" s="2559"/>
      <c r="F275" s="2558"/>
      <c r="G275" s="2478"/>
      <c r="H275" s="2356"/>
      <c r="I275" s="2356"/>
      <c r="J275" s="2356"/>
      <c r="K275" s="2356"/>
    </row>
    <row r="276" spans="1:11">
      <c r="A276" s="2549"/>
      <c r="B276" s="2478"/>
      <c r="C276" s="2478"/>
      <c r="D276" s="2558"/>
      <c r="E276" s="2559"/>
      <c r="F276" s="2558"/>
      <c r="G276" s="2478"/>
      <c r="H276" s="2356"/>
      <c r="I276" s="2356"/>
      <c r="J276" s="2356"/>
      <c r="K276" s="2356"/>
    </row>
    <row r="277" spans="1:11">
      <c r="A277" s="2549"/>
      <c r="B277" s="2478"/>
      <c r="C277" s="2478"/>
      <c r="D277" s="2558"/>
      <c r="E277" s="2559"/>
      <c r="F277" s="2558"/>
      <c r="G277" s="2478"/>
      <c r="H277" s="2356"/>
      <c r="I277" s="2356"/>
      <c r="J277" s="2356"/>
      <c r="K277" s="2356"/>
    </row>
    <row r="278" spans="1:11">
      <c r="A278" s="2549"/>
      <c r="B278" s="2478"/>
      <c r="C278" s="2478"/>
      <c r="D278" s="2558"/>
      <c r="E278" s="2559"/>
      <c r="F278" s="2558"/>
      <c r="G278" s="2478"/>
      <c r="H278" s="2356"/>
      <c r="I278" s="2356"/>
      <c r="J278" s="2356"/>
      <c r="K278" s="2356"/>
    </row>
    <row r="279" spans="1:11">
      <c r="A279" s="2549"/>
      <c r="B279" s="2478"/>
      <c r="C279" s="2478"/>
      <c r="D279" s="2558"/>
      <c r="E279" s="2559"/>
      <c r="F279" s="2558"/>
      <c r="G279" s="2478"/>
      <c r="H279" s="2356"/>
      <c r="I279" s="2356"/>
      <c r="J279" s="2356"/>
      <c r="K279" s="2356"/>
    </row>
    <row r="280" spans="1:11">
      <c r="A280" s="2549"/>
      <c r="B280" s="2478"/>
      <c r="C280" s="2478"/>
      <c r="D280" s="2558"/>
      <c r="E280" s="2559"/>
      <c r="F280" s="2558"/>
      <c r="G280" s="2478"/>
      <c r="H280" s="2356"/>
      <c r="I280" s="2356"/>
      <c r="J280" s="2356"/>
      <c r="K280" s="2356"/>
    </row>
    <row r="281" spans="1:11">
      <c r="A281" s="2549"/>
      <c r="B281" s="2478"/>
      <c r="C281" s="2478"/>
      <c r="D281" s="2558"/>
      <c r="E281" s="2559"/>
      <c r="F281" s="2558"/>
      <c r="G281" s="2478"/>
      <c r="H281" s="2356"/>
      <c r="I281" s="2356"/>
      <c r="J281" s="2356"/>
      <c r="K281" s="2356"/>
    </row>
    <row r="282" spans="1:11">
      <c r="A282" s="2549"/>
      <c r="B282" s="2478"/>
      <c r="C282" s="2478"/>
      <c r="D282" s="2558"/>
      <c r="E282" s="2559"/>
      <c r="F282" s="2558"/>
      <c r="G282" s="2478"/>
      <c r="H282" s="2356"/>
      <c r="I282" s="2356"/>
      <c r="J282" s="2356"/>
      <c r="K282" s="2356"/>
    </row>
    <row r="283" spans="1:11">
      <c r="A283" s="2549"/>
      <c r="B283" s="2478"/>
      <c r="C283" s="2478"/>
      <c r="D283" s="2558"/>
      <c r="E283" s="2559"/>
      <c r="F283" s="2558"/>
      <c r="G283" s="2478"/>
      <c r="H283" s="2356"/>
      <c r="I283" s="2356"/>
      <c r="J283" s="2356"/>
      <c r="K283" s="2356"/>
    </row>
    <row r="284" spans="1:11">
      <c r="A284" s="2549"/>
      <c r="B284" s="2478"/>
      <c r="C284" s="2478"/>
      <c r="D284" s="2558"/>
      <c r="E284" s="2559"/>
      <c r="F284" s="2558"/>
      <c r="G284" s="2478"/>
      <c r="H284" s="2356"/>
      <c r="I284" s="2356"/>
      <c r="J284" s="2356"/>
      <c r="K284" s="2356"/>
    </row>
    <row r="285" spans="1:11">
      <c r="A285" s="2549"/>
      <c r="B285" s="2478"/>
      <c r="C285" s="2478"/>
      <c r="D285" s="2558"/>
      <c r="E285" s="2559"/>
      <c r="F285" s="2558"/>
      <c r="G285" s="2478"/>
      <c r="H285" s="2356"/>
      <c r="I285" s="2356"/>
      <c r="J285" s="2356"/>
      <c r="K285" s="2356"/>
    </row>
    <row r="286" spans="1:11">
      <c r="A286" s="2549"/>
      <c r="B286" s="2478"/>
      <c r="C286" s="2478"/>
      <c r="D286" s="2558"/>
      <c r="E286" s="2559"/>
      <c r="F286" s="2558"/>
      <c r="G286" s="2478"/>
      <c r="H286" s="2356"/>
      <c r="I286" s="2356"/>
      <c r="J286" s="2356"/>
      <c r="K286" s="2356"/>
    </row>
    <row r="287" spans="1:11">
      <c r="A287" s="2549"/>
      <c r="B287" s="2478"/>
      <c r="C287" s="2478"/>
      <c r="D287" s="2558"/>
      <c r="E287" s="2559"/>
      <c r="F287" s="2558"/>
      <c r="G287" s="2478"/>
      <c r="H287" s="2356"/>
      <c r="I287" s="2356"/>
      <c r="J287" s="2356"/>
      <c r="K287" s="2356"/>
    </row>
    <row r="288" spans="1:11">
      <c r="A288" s="2549"/>
      <c r="B288" s="2478"/>
      <c r="C288" s="2478"/>
      <c r="D288" s="2558"/>
      <c r="E288" s="2559"/>
      <c r="F288" s="2558"/>
      <c r="G288" s="2478"/>
      <c r="H288" s="2356"/>
      <c r="I288" s="2356"/>
      <c r="J288" s="2356"/>
      <c r="K288" s="2356"/>
    </row>
    <row r="289" spans="1:11">
      <c r="A289" s="2549"/>
      <c r="B289" s="2478"/>
      <c r="C289" s="2478"/>
      <c r="D289" s="2558"/>
      <c r="E289" s="2559"/>
      <c r="F289" s="2558"/>
      <c r="G289" s="2478"/>
      <c r="H289" s="2356"/>
      <c r="I289" s="2356"/>
      <c r="J289" s="2356"/>
      <c r="K289" s="2356"/>
    </row>
    <row r="290" spans="1:11">
      <c r="A290" s="2549"/>
      <c r="B290" s="2478"/>
      <c r="C290" s="2478"/>
      <c r="D290" s="2558"/>
      <c r="E290" s="2559"/>
      <c r="F290" s="2558"/>
      <c r="G290" s="2478"/>
      <c r="H290" s="2356"/>
      <c r="I290" s="2356"/>
      <c r="J290" s="2356"/>
      <c r="K290" s="2356"/>
    </row>
    <row r="291" spans="1:11">
      <c r="A291" s="2549"/>
      <c r="B291" s="2478"/>
      <c r="C291" s="2478"/>
      <c r="D291" s="2558"/>
      <c r="E291" s="2559"/>
      <c r="F291" s="2558"/>
      <c r="G291" s="2478"/>
      <c r="H291" s="2356"/>
      <c r="I291" s="2356"/>
      <c r="J291" s="2356"/>
      <c r="K291" s="2356"/>
    </row>
    <row r="292" spans="1:11">
      <c r="A292" s="2549"/>
      <c r="B292" s="2478"/>
      <c r="C292" s="2478"/>
      <c r="D292" s="2558"/>
      <c r="E292" s="2559"/>
      <c r="F292" s="2558"/>
      <c r="G292" s="2478"/>
      <c r="H292" s="2356"/>
      <c r="I292" s="2356"/>
      <c r="J292" s="2356"/>
      <c r="K292" s="2356"/>
    </row>
    <row r="293" spans="1:11">
      <c r="A293" s="2549"/>
      <c r="B293" s="2478"/>
      <c r="C293" s="2478"/>
      <c r="D293" s="2558"/>
      <c r="E293" s="2559"/>
      <c r="F293" s="2558"/>
      <c r="G293" s="2478"/>
      <c r="H293" s="2356"/>
      <c r="I293" s="2356"/>
      <c r="J293" s="2356"/>
      <c r="K293" s="2356"/>
    </row>
    <row r="294" spans="1:11">
      <c r="A294" s="2549"/>
      <c r="B294" s="2478"/>
      <c r="C294" s="2478"/>
      <c r="D294" s="2558"/>
      <c r="E294" s="2559"/>
      <c r="F294" s="2558"/>
      <c r="G294" s="2478"/>
      <c r="H294" s="2356"/>
      <c r="I294" s="2356"/>
      <c r="J294" s="2356"/>
      <c r="K294" s="2356"/>
    </row>
    <row r="295" spans="1:11">
      <c r="A295" s="2549"/>
      <c r="B295" s="2478"/>
      <c r="C295" s="2478"/>
      <c r="D295" s="2558"/>
      <c r="E295" s="2559"/>
      <c r="F295" s="2558"/>
      <c r="G295" s="2478"/>
      <c r="H295" s="2356"/>
      <c r="I295" s="2356"/>
      <c r="J295" s="2356"/>
      <c r="K295" s="2356"/>
    </row>
    <row r="296" spans="1:11">
      <c r="A296" s="2549"/>
      <c r="B296" s="2478"/>
      <c r="C296" s="2478"/>
      <c r="D296" s="2558"/>
      <c r="E296" s="2559"/>
      <c r="F296" s="2558"/>
      <c r="G296" s="2478"/>
      <c r="H296" s="2356"/>
      <c r="I296" s="2356"/>
      <c r="J296" s="2356"/>
      <c r="K296" s="2356"/>
    </row>
    <row r="297" spans="1:11">
      <c r="A297" s="2549"/>
      <c r="B297" s="2478"/>
      <c r="C297" s="2478"/>
      <c r="D297" s="2558"/>
      <c r="E297" s="2559"/>
      <c r="F297" s="2558"/>
      <c r="G297" s="2478"/>
      <c r="H297" s="2356"/>
      <c r="I297" s="2356"/>
      <c r="J297" s="2356"/>
      <c r="K297" s="2356"/>
    </row>
    <row r="298" spans="1:11">
      <c r="A298" s="2549"/>
      <c r="B298" s="2478"/>
      <c r="C298" s="2478"/>
      <c r="D298" s="2558"/>
      <c r="E298" s="2559"/>
      <c r="F298" s="2558"/>
      <c r="G298" s="2478"/>
      <c r="H298" s="2356"/>
      <c r="I298" s="2356"/>
      <c r="J298" s="2356"/>
      <c r="K298" s="2356"/>
    </row>
    <row r="299" spans="1:11">
      <c r="A299" s="2549"/>
      <c r="B299" s="2478"/>
      <c r="C299" s="2478"/>
      <c r="D299" s="2558"/>
      <c r="E299" s="2559"/>
      <c r="F299" s="2558"/>
      <c r="G299" s="2478"/>
      <c r="H299" s="2356"/>
      <c r="I299" s="2356"/>
      <c r="J299" s="2356"/>
      <c r="K299" s="2356"/>
    </row>
    <row r="300" spans="1:11">
      <c r="A300" s="2549"/>
      <c r="B300" s="2478"/>
      <c r="C300" s="2478"/>
      <c r="D300" s="2558"/>
      <c r="E300" s="2559"/>
      <c r="F300" s="2558"/>
      <c r="G300" s="2478"/>
      <c r="H300" s="2356"/>
      <c r="I300" s="2356"/>
      <c r="J300" s="2356"/>
      <c r="K300" s="2356"/>
    </row>
    <row r="301" spans="1:11">
      <c r="A301" s="2549"/>
      <c r="B301" s="2478"/>
      <c r="C301" s="2478"/>
      <c r="D301" s="2558"/>
      <c r="E301" s="2559"/>
      <c r="F301" s="2558"/>
      <c r="G301" s="2478"/>
      <c r="H301" s="2356"/>
      <c r="I301" s="2356"/>
      <c r="J301" s="2356"/>
      <c r="K301" s="2356"/>
    </row>
    <row r="302" spans="1:11">
      <c r="A302" s="2549"/>
      <c r="B302" s="2478"/>
      <c r="C302" s="2478"/>
      <c r="D302" s="2558"/>
      <c r="E302" s="2559"/>
      <c r="F302" s="2558"/>
      <c r="G302" s="2478"/>
      <c r="H302" s="2356"/>
      <c r="I302" s="2356"/>
      <c r="J302" s="2356"/>
      <c r="K302" s="2356"/>
    </row>
    <row r="303" spans="1:11">
      <c r="A303" s="2549"/>
      <c r="B303" s="2478"/>
      <c r="C303" s="2478"/>
      <c r="D303" s="2558"/>
      <c r="E303" s="2559"/>
      <c r="F303" s="2558"/>
      <c r="G303" s="2478"/>
      <c r="H303" s="2356"/>
      <c r="I303" s="2356"/>
      <c r="J303" s="2356"/>
      <c r="K303" s="2356"/>
    </row>
    <row r="304" spans="1:11">
      <c r="A304" s="2549"/>
      <c r="B304" s="2478"/>
      <c r="C304" s="2478"/>
      <c r="D304" s="2558"/>
      <c r="E304" s="2559"/>
      <c r="F304" s="2558"/>
      <c r="G304" s="2478"/>
      <c r="H304" s="2356"/>
      <c r="I304" s="2356"/>
      <c r="J304" s="2356"/>
      <c r="K304" s="2356"/>
    </row>
    <row r="305" spans="1:11">
      <c r="A305" s="2549"/>
      <c r="B305" s="2478"/>
      <c r="C305" s="2478"/>
      <c r="D305" s="2558"/>
      <c r="E305" s="2559"/>
      <c r="F305" s="2558"/>
      <c r="G305" s="2478"/>
      <c r="H305" s="2356"/>
      <c r="I305" s="2356"/>
      <c r="J305" s="2356"/>
      <c r="K305" s="2356"/>
    </row>
    <row r="306" spans="1:11">
      <c r="A306" s="2549"/>
      <c r="B306" s="2478"/>
      <c r="C306" s="2478"/>
      <c r="D306" s="2558"/>
      <c r="E306" s="2559"/>
      <c r="F306" s="2558"/>
      <c r="G306" s="2478"/>
      <c r="H306" s="2356"/>
      <c r="I306" s="2356"/>
      <c r="J306" s="2356"/>
      <c r="K306" s="2356"/>
    </row>
    <row r="307" spans="1:11">
      <c r="A307" s="2549"/>
      <c r="B307" s="2478"/>
      <c r="C307" s="2478"/>
      <c r="D307" s="2558"/>
      <c r="E307" s="2559"/>
      <c r="F307" s="2558"/>
      <c r="G307" s="2478"/>
      <c r="H307" s="2356"/>
      <c r="I307" s="2356"/>
      <c r="J307" s="2356"/>
      <c r="K307" s="2356"/>
    </row>
    <row r="308" spans="1:11">
      <c r="A308" s="2549"/>
      <c r="B308" s="2478"/>
      <c r="C308" s="2478"/>
      <c r="D308" s="2558"/>
      <c r="E308" s="2559"/>
      <c r="F308" s="2558"/>
      <c r="G308" s="2478"/>
      <c r="H308" s="2356"/>
      <c r="I308" s="2356"/>
      <c r="J308" s="2356"/>
      <c r="K308" s="2356"/>
    </row>
    <row r="309" spans="1:11">
      <c r="A309" s="2549"/>
      <c r="B309" s="2478"/>
      <c r="C309" s="2478"/>
      <c r="D309" s="2558"/>
      <c r="E309" s="2559"/>
      <c r="F309" s="2558"/>
      <c r="G309" s="2478"/>
      <c r="H309" s="2356"/>
      <c r="I309" s="2356"/>
      <c r="J309" s="2356"/>
      <c r="K309" s="2356"/>
    </row>
    <row r="310" spans="1:11">
      <c r="A310" s="2549"/>
      <c r="B310" s="2478"/>
      <c r="C310" s="2478"/>
      <c r="D310" s="2558"/>
      <c r="E310" s="2559"/>
      <c r="F310" s="2558"/>
      <c r="G310" s="2478"/>
      <c r="H310" s="2356"/>
      <c r="I310" s="2356"/>
      <c r="J310" s="2356"/>
      <c r="K310" s="2356"/>
    </row>
    <row r="311" spans="1:11">
      <c r="A311" s="2549"/>
      <c r="B311" s="2478"/>
      <c r="C311" s="2478"/>
      <c r="D311" s="2558"/>
      <c r="E311" s="2559"/>
      <c r="F311" s="2558"/>
      <c r="G311" s="2478"/>
      <c r="H311" s="2356"/>
      <c r="I311" s="2356"/>
      <c r="J311" s="2356"/>
      <c r="K311" s="2356"/>
    </row>
    <row r="312" spans="1:11">
      <c r="A312" s="2549"/>
      <c r="B312" s="2478"/>
      <c r="C312" s="2478"/>
      <c r="D312" s="2558"/>
      <c r="E312" s="2559"/>
      <c r="F312" s="2558"/>
      <c r="G312" s="2478"/>
      <c r="H312" s="2356"/>
      <c r="I312" s="2356"/>
      <c r="J312" s="2356"/>
      <c r="K312" s="2356"/>
    </row>
    <row r="313" spans="1:11">
      <c r="A313" s="2549"/>
      <c r="B313" s="2478"/>
      <c r="C313" s="2478"/>
      <c r="D313" s="2558"/>
      <c r="E313" s="2559"/>
      <c r="F313" s="2558"/>
      <c r="G313" s="2478"/>
      <c r="H313" s="2356"/>
      <c r="I313" s="2356"/>
      <c r="J313" s="2356"/>
      <c r="K313" s="2356"/>
    </row>
    <row r="314" spans="1:11">
      <c r="A314" s="2549"/>
      <c r="B314" s="2478"/>
      <c r="C314" s="2478"/>
      <c r="D314" s="2558"/>
      <c r="E314" s="2559"/>
      <c r="F314" s="2558"/>
      <c r="G314" s="2478"/>
      <c r="H314" s="2356"/>
      <c r="I314" s="2356"/>
      <c r="J314" s="2356"/>
      <c r="K314" s="2356"/>
    </row>
    <row r="315" spans="1:11">
      <c r="A315" s="2549"/>
      <c r="B315" s="2478"/>
      <c r="C315" s="2478"/>
      <c r="D315" s="2558"/>
      <c r="E315" s="2559"/>
      <c r="F315" s="2558"/>
      <c r="G315" s="2478"/>
      <c r="H315" s="2356"/>
      <c r="I315" s="2356"/>
      <c r="J315" s="2356"/>
      <c r="K315" s="2356"/>
    </row>
    <row r="316" spans="1:11">
      <c r="A316" s="2549"/>
      <c r="B316" s="2478"/>
      <c r="C316" s="2478"/>
      <c r="D316" s="2558"/>
      <c r="E316" s="2559"/>
      <c r="F316" s="2558"/>
      <c r="G316" s="2478"/>
      <c r="H316" s="2356"/>
      <c r="I316" s="2356"/>
      <c r="J316" s="2356"/>
      <c r="K316" s="2356"/>
    </row>
    <row r="317" spans="1:11">
      <c r="A317" s="2549"/>
      <c r="B317" s="2478"/>
      <c r="C317" s="2478"/>
      <c r="D317" s="2558"/>
      <c r="E317" s="2559"/>
      <c r="F317" s="2558"/>
      <c r="G317" s="2478"/>
      <c r="H317" s="2356"/>
      <c r="I317" s="2356"/>
      <c r="J317" s="2356"/>
      <c r="K317" s="2356"/>
    </row>
    <row r="318" spans="1:11">
      <c r="A318" s="2549"/>
      <c r="B318" s="2478"/>
      <c r="C318" s="2478"/>
      <c r="D318" s="2558"/>
      <c r="E318" s="2559"/>
      <c r="F318" s="2558"/>
      <c r="G318" s="2478"/>
      <c r="H318" s="2356"/>
      <c r="I318" s="2356"/>
      <c r="J318" s="2356"/>
      <c r="K318" s="2356"/>
    </row>
    <row r="319" spans="1:11">
      <c r="A319" s="2549"/>
      <c r="B319" s="2478"/>
      <c r="C319" s="2478"/>
      <c r="D319" s="2558"/>
      <c r="E319" s="2559"/>
      <c r="F319" s="2558"/>
      <c r="G319" s="2478"/>
      <c r="H319" s="2356"/>
      <c r="I319" s="2356"/>
      <c r="J319" s="2356"/>
      <c r="K319" s="2356"/>
    </row>
    <row r="320" spans="1:11">
      <c r="A320" s="2549"/>
      <c r="B320" s="2478"/>
      <c r="C320" s="2478"/>
      <c r="D320" s="2558"/>
      <c r="E320" s="2559"/>
      <c r="F320" s="2558"/>
      <c r="G320" s="2478"/>
      <c r="H320" s="2356"/>
      <c r="I320" s="2356"/>
      <c r="J320" s="2356"/>
      <c r="K320" s="2356"/>
    </row>
    <row r="321" spans="1:11">
      <c r="A321" s="2549"/>
      <c r="B321" s="2478"/>
      <c r="C321" s="2478"/>
      <c r="D321" s="2558"/>
      <c r="E321" s="2559"/>
      <c r="F321" s="2558"/>
      <c r="G321" s="2478"/>
      <c r="H321" s="2356"/>
      <c r="I321" s="2356"/>
      <c r="J321" s="2356"/>
      <c r="K321" s="2356"/>
    </row>
    <row r="322" spans="1:11">
      <c r="A322" s="2549"/>
      <c r="B322" s="2478"/>
      <c r="C322" s="2478"/>
      <c r="D322" s="2558"/>
      <c r="E322" s="2559"/>
      <c r="F322" s="2558"/>
      <c r="G322" s="2478"/>
      <c r="H322" s="2356"/>
      <c r="I322" s="2356"/>
      <c r="J322" s="2356"/>
      <c r="K322" s="2356"/>
    </row>
    <row r="323" spans="1:11">
      <c r="A323" s="2549"/>
      <c r="B323" s="2478"/>
      <c r="C323" s="2478"/>
      <c r="D323" s="2558"/>
      <c r="E323" s="2559"/>
      <c r="F323" s="2558"/>
      <c r="G323" s="2478"/>
      <c r="H323" s="2356"/>
      <c r="I323" s="2356"/>
      <c r="J323" s="2356"/>
      <c r="K323" s="2356"/>
    </row>
    <row r="324" spans="1:11">
      <c r="A324" s="2549"/>
      <c r="B324" s="2478"/>
      <c r="C324" s="2478"/>
      <c r="D324" s="2558"/>
      <c r="E324" s="2559"/>
      <c r="F324" s="2558"/>
      <c r="G324" s="2478"/>
      <c r="H324" s="2356"/>
      <c r="I324" s="2356"/>
      <c r="J324" s="2356"/>
      <c r="K324" s="2356"/>
    </row>
    <row r="325" spans="1:11">
      <c r="A325" s="2549"/>
      <c r="B325" s="2478"/>
      <c r="C325" s="2478"/>
      <c r="D325" s="2558"/>
      <c r="E325" s="2559"/>
      <c r="F325" s="2558"/>
      <c r="G325" s="2478"/>
      <c r="H325" s="2356"/>
      <c r="I325" s="2356"/>
      <c r="J325" s="2356"/>
      <c r="K325" s="2356"/>
    </row>
    <row r="326" spans="1:11">
      <c r="A326" s="2549"/>
      <c r="B326" s="2478"/>
      <c r="C326" s="2478"/>
      <c r="D326" s="2558"/>
      <c r="E326" s="2559"/>
      <c r="F326" s="2558"/>
      <c r="G326" s="2478"/>
      <c r="H326" s="2356"/>
      <c r="I326" s="2356"/>
      <c r="J326" s="2356"/>
      <c r="K326" s="2356"/>
    </row>
    <row r="327" spans="1:11">
      <c r="A327" s="2549"/>
      <c r="B327" s="2478"/>
      <c r="C327" s="2478"/>
      <c r="D327" s="2558"/>
      <c r="E327" s="2559"/>
      <c r="F327" s="2558"/>
      <c r="G327" s="2478"/>
      <c r="H327" s="2356"/>
      <c r="I327" s="2356"/>
      <c r="J327" s="2356"/>
      <c r="K327" s="2356"/>
    </row>
    <row r="328" spans="1:11">
      <c r="A328" s="2549"/>
      <c r="B328" s="2478"/>
      <c r="C328" s="2478"/>
      <c r="D328" s="2558"/>
      <c r="E328" s="2559"/>
      <c r="F328" s="2558"/>
      <c r="G328" s="2478"/>
      <c r="H328" s="2356"/>
      <c r="I328" s="2356"/>
      <c r="J328" s="2356"/>
      <c r="K328" s="2356"/>
    </row>
    <row r="329" spans="1:11">
      <c r="A329" s="2549"/>
      <c r="B329" s="2478"/>
      <c r="C329" s="2478"/>
      <c r="D329" s="2558"/>
      <c r="E329" s="2559"/>
      <c r="F329" s="2558"/>
      <c r="G329" s="2478"/>
      <c r="H329" s="2356"/>
      <c r="I329" s="2356"/>
      <c r="J329" s="2356"/>
      <c r="K329" s="2356"/>
    </row>
    <row r="330" spans="1:11">
      <c r="A330" s="2549"/>
      <c r="B330" s="2478"/>
      <c r="C330" s="2478"/>
      <c r="D330" s="2558"/>
      <c r="E330" s="2559"/>
      <c r="F330" s="2558"/>
      <c r="G330" s="2478"/>
      <c r="H330" s="2356"/>
      <c r="I330" s="2356"/>
      <c r="J330" s="2356"/>
      <c r="K330" s="2356"/>
    </row>
    <row r="331" spans="1:11">
      <c r="A331" s="2549"/>
      <c r="B331" s="2478"/>
      <c r="C331" s="2478"/>
      <c r="D331" s="2558"/>
      <c r="E331" s="2559"/>
      <c r="F331" s="2558"/>
      <c r="G331" s="2478"/>
      <c r="H331" s="2356"/>
      <c r="I331" s="2356"/>
      <c r="J331" s="2356"/>
      <c r="K331" s="2356"/>
    </row>
    <row r="332" spans="1:11">
      <c r="A332" s="2549"/>
      <c r="B332" s="2478"/>
      <c r="C332" s="2478"/>
      <c r="D332" s="2558"/>
      <c r="E332" s="2559"/>
      <c r="F332" s="2558"/>
      <c r="G332" s="2478"/>
      <c r="H332" s="2356"/>
      <c r="I332" s="2356"/>
      <c r="J332" s="2356"/>
      <c r="K332" s="2356"/>
    </row>
    <row r="333" spans="1:11">
      <c r="A333" s="2549"/>
      <c r="B333" s="2478"/>
      <c r="C333" s="2478"/>
      <c r="D333" s="2558"/>
      <c r="E333" s="2559"/>
      <c r="F333" s="2558"/>
      <c r="G333" s="2478"/>
      <c r="H333" s="2356"/>
      <c r="I333" s="2356"/>
      <c r="J333" s="2356"/>
      <c r="K333" s="2356"/>
    </row>
    <row r="334" spans="1:11">
      <c r="A334" s="2549"/>
      <c r="B334" s="2478"/>
      <c r="C334" s="2478"/>
      <c r="D334" s="2558"/>
      <c r="E334" s="2559"/>
      <c r="F334" s="2558"/>
      <c r="G334" s="2478"/>
      <c r="H334" s="2356"/>
      <c r="I334" s="2356"/>
      <c r="J334" s="2356"/>
      <c r="K334" s="2356"/>
    </row>
    <row r="335" spans="1:11">
      <c r="A335" s="2549"/>
      <c r="B335" s="2478"/>
      <c r="C335" s="2478"/>
      <c r="D335" s="2558"/>
      <c r="E335" s="2559"/>
      <c r="F335" s="2558"/>
      <c r="G335" s="2478"/>
      <c r="H335" s="2356"/>
      <c r="I335" s="2356"/>
      <c r="J335" s="2356"/>
      <c r="K335" s="2356"/>
    </row>
    <row r="336" spans="1:11">
      <c r="A336" s="2549"/>
      <c r="B336" s="2478"/>
      <c r="C336" s="2478"/>
      <c r="D336" s="2558"/>
      <c r="E336" s="2559"/>
      <c r="F336" s="2558"/>
      <c r="G336" s="2478"/>
      <c r="H336" s="2356"/>
      <c r="I336" s="2356"/>
      <c r="J336" s="2356"/>
      <c r="K336" s="2356"/>
    </row>
    <row r="337" spans="1:11">
      <c r="A337" s="2549"/>
      <c r="B337" s="2478"/>
      <c r="C337" s="2478"/>
      <c r="D337" s="2558"/>
      <c r="E337" s="2559"/>
      <c r="F337" s="2558"/>
      <c r="G337" s="2478"/>
      <c r="H337" s="2356"/>
      <c r="I337" s="2356"/>
      <c r="J337" s="2356"/>
      <c r="K337" s="2356"/>
    </row>
    <row r="338" spans="1:11">
      <c r="A338" s="2549"/>
      <c r="B338" s="2478"/>
      <c r="C338" s="2478"/>
      <c r="D338" s="2558"/>
      <c r="E338" s="2559"/>
      <c r="F338" s="2558"/>
      <c r="G338" s="2478"/>
      <c r="H338" s="2356"/>
      <c r="I338" s="2356"/>
      <c r="J338" s="2356"/>
      <c r="K338" s="2356"/>
    </row>
    <row r="339" spans="1:11">
      <c r="A339" s="2549"/>
      <c r="B339" s="2478"/>
      <c r="C339" s="2478"/>
      <c r="D339" s="2558"/>
      <c r="E339" s="2559"/>
      <c r="F339" s="2558"/>
      <c r="G339" s="2478"/>
      <c r="H339" s="2356"/>
      <c r="I339" s="2356"/>
      <c r="J339" s="2356"/>
      <c r="K339" s="2356"/>
    </row>
    <row r="340" spans="1:11">
      <c r="A340" s="2549"/>
      <c r="B340" s="2478"/>
      <c r="C340" s="2478"/>
      <c r="D340" s="2558"/>
      <c r="E340" s="2559"/>
      <c r="F340" s="2558"/>
      <c r="G340" s="2478"/>
      <c r="H340" s="2356"/>
      <c r="I340" s="2356"/>
      <c r="J340" s="2356"/>
      <c r="K340" s="2356"/>
    </row>
    <row r="341" spans="1:11">
      <c r="A341" s="2549"/>
      <c r="B341" s="2478"/>
      <c r="C341" s="2478"/>
      <c r="D341" s="2558"/>
      <c r="E341" s="2559"/>
      <c r="F341" s="2558"/>
      <c r="G341" s="2478"/>
      <c r="H341" s="2356"/>
      <c r="I341" s="2356"/>
      <c r="J341" s="2356"/>
      <c r="K341" s="2356"/>
    </row>
    <row r="342" spans="1:11">
      <c r="A342" s="2549"/>
      <c r="B342" s="2478"/>
      <c r="C342" s="2478"/>
      <c r="D342" s="2558"/>
      <c r="E342" s="2559"/>
      <c r="F342" s="2558"/>
      <c r="G342" s="2478"/>
      <c r="H342" s="2356"/>
      <c r="I342" s="2356"/>
      <c r="J342" s="2356"/>
      <c r="K342" s="2356"/>
    </row>
    <row r="343" spans="1:11">
      <c r="A343" s="2549"/>
      <c r="B343" s="2478"/>
      <c r="C343" s="2478"/>
      <c r="D343" s="2558"/>
      <c r="E343" s="2559"/>
      <c r="F343" s="2558"/>
      <c r="G343" s="2478"/>
      <c r="H343" s="2356"/>
      <c r="I343" s="2356"/>
      <c r="J343" s="2356"/>
      <c r="K343" s="2356"/>
    </row>
    <row r="344" spans="1:11">
      <c r="A344" s="2549"/>
      <c r="B344" s="2478"/>
      <c r="C344" s="2478"/>
      <c r="D344" s="2558"/>
      <c r="E344" s="2559"/>
      <c r="F344" s="2558"/>
      <c r="G344" s="2478"/>
      <c r="H344" s="2356"/>
      <c r="I344" s="2356"/>
      <c r="J344" s="2356"/>
      <c r="K344" s="2356"/>
    </row>
    <row r="345" spans="1:11">
      <c r="A345" s="2549"/>
      <c r="B345" s="2478"/>
      <c r="C345" s="2478"/>
      <c r="D345" s="2558"/>
      <c r="E345" s="2559"/>
      <c r="F345" s="2558"/>
      <c r="G345" s="2478"/>
      <c r="H345" s="2356"/>
      <c r="I345" s="2356"/>
      <c r="J345" s="2356"/>
      <c r="K345" s="2356"/>
    </row>
    <row r="346" spans="1:11">
      <c r="A346" s="2549"/>
      <c r="B346" s="2478"/>
      <c r="C346" s="2478"/>
      <c r="D346" s="2558"/>
      <c r="E346" s="2559"/>
      <c r="F346" s="2558"/>
      <c r="G346" s="2478"/>
      <c r="H346" s="2356"/>
      <c r="I346" s="2356"/>
      <c r="J346" s="2356"/>
      <c r="K346" s="2356"/>
    </row>
    <row r="347" spans="1:11">
      <c r="A347" s="2549"/>
      <c r="B347" s="2478"/>
      <c r="C347" s="2478"/>
      <c r="D347" s="2558"/>
      <c r="E347" s="2559"/>
      <c r="F347" s="2558"/>
      <c r="G347" s="2478"/>
      <c r="H347" s="2356"/>
      <c r="I347" s="2356"/>
      <c r="J347" s="2356"/>
      <c r="K347" s="2356"/>
    </row>
    <row r="348" spans="1:11">
      <c r="A348" s="2549"/>
      <c r="B348" s="2478"/>
      <c r="C348" s="2478"/>
      <c r="D348" s="2558"/>
      <c r="E348" s="2559"/>
      <c r="F348" s="2558"/>
      <c r="G348" s="2478"/>
      <c r="H348" s="2356"/>
      <c r="I348" s="2356"/>
      <c r="J348" s="2356"/>
      <c r="K348" s="2356"/>
    </row>
    <row r="349" spans="1:11">
      <c r="A349" s="2549"/>
      <c r="B349" s="2478"/>
      <c r="C349" s="2478"/>
      <c r="D349" s="2558"/>
      <c r="E349" s="2559"/>
      <c r="F349" s="2558"/>
      <c r="G349" s="2478"/>
      <c r="H349" s="2356"/>
      <c r="I349" s="2356"/>
      <c r="J349" s="2356"/>
      <c r="K349" s="2356"/>
    </row>
    <row r="350" spans="1:11">
      <c r="A350" s="2549"/>
      <c r="B350" s="2478"/>
      <c r="C350" s="2478"/>
      <c r="D350" s="2558"/>
      <c r="E350" s="2559"/>
      <c r="F350" s="2558"/>
      <c r="G350" s="2478"/>
      <c r="H350" s="2356"/>
      <c r="I350" s="2356"/>
      <c r="J350" s="2356"/>
      <c r="K350" s="2356"/>
    </row>
    <row r="351" spans="1:11">
      <c r="A351" s="2549"/>
      <c r="B351" s="2478"/>
      <c r="C351" s="2478"/>
      <c r="D351" s="2558"/>
      <c r="E351" s="2559"/>
      <c r="F351" s="2558"/>
      <c r="G351" s="2478"/>
      <c r="H351" s="2356"/>
      <c r="I351" s="2356"/>
      <c r="J351" s="2356"/>
      <c r="K351" s="2356"/>
    </row>
    <row r="352" spans="1:11">
      <c r="A352" s="2549"/>
      <c r="B352" s="2478"/>
      <c r="C352" s="2478"/>
      <c r="D352" s="2558"/>
      <c r="E352" s="2559"/>
      <c r="F352" s="2558"/>
      <c r="G352" s="2478"/>
      <c r="H352" s="2356"/>
      <c r="I352" s="2356"/>
      <c r="J352" s="2356"/>
      <c r="K352" s="2356"/>
    </row>
    <row r="353" spans="1:11">
      <c r="A353" s="2549"/>
      <c r="B353" s="2478"/>
      <c r="C353" s="2478"/>
      <c r="D353" s="2558"/>
      <c r="E353" s="2559"/>
      <c r="F353" s="2558"/>
      <c r="G353" s="2478"/>
      <c r="H353" s="2356"/>
      <c r="I353" s="2356"/>
      <c r="J353" s="2356"/>
      <c r="K353" s="2356"/>
    </row>
    <row r="354" spans="1:11">
      <c r="A354" s="2549"/>
      <c r="B354" s="2478"/>
      <c r="C354" s="2478"/>
      <c r="D354" s="2558"/>
      <c r="E354" s="2559"/>
      <c r="F354" s="2558"/>
      <c r="G354" s="2478"/>
      <c r="H354" s="2356"/>
      <c r="I354" s="2356"/>
      <c r="J354" s="2356"/>
      <c r="K354" s="2356"/>
    </row>
    <row r="355" spans="1:11">
      <c r="A355" s="2549"/>
      <c r="B355" s="2478"/>
      <c r="C355" s="2478"/>
      <c r="D355" s="2558"/>
      <c r="E355" s="2559"/>
      <c r="F355" s="2558"/>
      <c r="G355" s="2478"/>
      <c r="H355" s="2356"/>
      <c r="I355" s="2356"/>
      <c r="J355" s="2356"/>
      <c r="K355" s="2356"/>
    </row>
    <row r="356" spans="1:11">
      <c r="A356" s="2549"/>
      <c r="B356" s="2478"/>
      <c r="C356" s="2478"/>
      <c r="D356" s="2558"/>
      <c r="E356" s="2559"/>
      <c r="F356" s="2558"/>
      <c r="G356" s="2478"/>
      <c r="H356" s="2356"/>
      <c r="I356" s="2356"/>
      <c r="J356" s="2356"/>
      <c r="K356" s="2356"/>
    </row>
    <row r="357" spans="1:11">
      <c r="A357" s="2549"/>
      <c r="B357" s="2478"/>
      <c r="C357" s="2478"/>
      <c r="D357" s="2558"/>
      <c r="E357" s="2559"/>
      <c r="F357" s="2558"/>
      <c r="G357" s="2478"/>
      <c r="H357" s="2356"/>
      <c r="I357" s="2356"/>
      <c r="J357" s="2356"/>
      <c r="K357" s="2356"/>
    </row>
    <row r="358" spans="1:11">
      <c r="A358" s="2549"/>
      <c r="B358" s="2478"/>
      <c r="C358" s="2478"/>
      <c r="D358" s="2558"/>
      <c r="E358" s="2559"/>
      <c r="F358" s="2558"/>
      <c r="G358" s="2478"/>
      <c r="H358" s="2356"/>
      <c r="I358" s="2356"/>
      <c r="J358" s="2356"/>
      <c r="K358" s="2356"/>
    </row>
    <row r="359" spans="1:11">
      <c r="A359" s="2549"/>
      <c r="B359" s="2478"/>
      <c r="C359" s="2478"/>
      <c r="D359" s="2558"/>
      <c r="E359" s="2559"/>
      <c r="F359" s="2558"/>
      <c r="G359" s="2478"/>
      <c r="H359" s="2356"/>
      <c r="I359" s="2356"/>
      <c r="J359" s="2356"/>
      <c r="K359" s="2356"/>
    </row>
    <row r="360" spans="1:11">
      <c r="A360" s="2549"/>
      <c r="B360" s="2478"/>
      <c r="C360" s="2478"/>
      <c r="D360" s="2558"/>
      <c r="E360" s="2559"/>
      <c r="F360" s="2558"/>
      <c r="G360" s="2478"/>
      <c r="H360" s="2356"/>
      <c r="I360" s="2356"/>
      <c r="J360" s="2356"/>
      <c r="K360" s="2356"/>
    </row>
    <row r="361" spans="1:11">
      <c r="A361" s="2549"/>
      <c r="B361" s="2478"/>
      <c r="C361" s="2478"/>
      <c r="D361" s="2558"/>
      <c r="E361" s="2559"/>
      <c r="F361" s="2558"/>
      <c r="G361" s="2478"/>
      <c r="H361" s="2356"/>
      <c r="I361" s="2356"/>
      <c r="J361" s="2356"/>
      <c r="K361" s="2356"/>
    </row>
    <row r="362" spans="1:11">
      <c r="A362" s="2549"/>
      <c r="B362" s="2478"/>
      <c r="C362" s="2478"/>
      <c r="D362" s="2558"/>
      <c r="E362" s="2559"/>
      <c r="F362" s="2558"/>
      <c r="G362" s="2478"/>
      <c r="H362" s="2356"/>
      <c r="I362" s="2356"/>
      <c r="J362" s="2356"/>
      <c r="K362" s="2356"/>
    </row>
    <row r="363" spans="1:11">
      <c r="A363" s="2549"/>
      <c r="B363" s="2478"/>
      <c r="C363" s="2478"/>
      <c r="D363" s="2558"/>
      <c r="E363" s="2559"/>
      <c r="F363" s="2558"/>
      <c r="G363" s="2478"/>
      <c r="H363" s="2356"/>
      <c r="I363" s="2356"/>
      <c r="J363" s="2356"/>
      <c r="K363" s="2356"/>
    </row>
    <row r="364" spans="1:11">
      <c r="A364" s="2549"/>
      <c r="B364" s="2478"/>
      <c r="C364" s="2478"/>
      <c r="D364" s="2558"/>
      <c r="E364" s="2559"/>
      <c r="F364" s="2558"/>
      <c r="G364" s="2478"/>
      <c r="H364" s="2356"/>
      <c r="I364" s="2356"/>
      <c r="J364" s="2356"/>
      <c r="K364" s="2356"/>
    </row>
    <row r="365" spans="1:11">
      <c r="A365" s="2549"/>
      <c r="B365" s="2478"/>
      <c r="C365" s="2478"/>
      <c r="D365" s="2558"/>
      <c r="E365" s="2559"/>
      <c r="F365" s="2558"/>
      <c r="G365" s="2478"/>
      <c r="H365" s="2356"/>
      <c r="I365" s="2356"/>
      <c r="J365" s="2356"/>
      <c r="K365" s="2356"/>
    </row>
    <row r="366" spans="1:11">
      <c r="A366" s="2549"/>
      <c r="B366" s="2478"/>
      <c r="C366" s="2478"/>
      <c r="D366" s="2558"/>
      <c r="E366" s="2559"/>
      <c r="F366" s="2558"/>
      <c r="G366" s="2478"/>
      <c r="H366" s="2356"/>
      <c r="I366" s="2356"/>
      <c r="J366" s="2356"/>
      <c r="K366" s="2356"/>
    </row>
    <row r="367" spans="1:11">
      <c r="A367" s="2549"/>
      <c r="B367" s="2478"/>
      <c r="C367" s="2478"/>
      <c r="D367" s="2558"/>
      <c r="E367" s="2559"/>
      <c r="F367" s="2558"/>
      <c r="G367" s="2478"/>
      <c r="H367" s="2356"/>
      <c r="I367" s="2356"/>
      <c r="J367" s="2356"/>
      <c r="K367" s="2356"/>
    </row>
    <row r="368" spans="1:11">
      <c r="A368" s="2549"/>
      <c r="B368" s="2478"/>
      <c r="C368" s="2478"/>
      <c r="D368" s="2558"/>
      <c r="E368" s="2559"/>
      <c r="F368" s="2558"/>
      <c r="G368" s="2478"/>
      <c r="H368" s="2356"/>
      <c r="I368" s="2356"/>
      <c r="J368" s="2356"/>
      <c r="K368" s="2356"/>
    </row>
    <row r="369" spans="1:11">
      <c r="A369" s="2549"/>
      <c r="B369" s="2478"/>
      <c r="C369" s="2478"/>
      <c r="D369" s="2558"/>
      <c r="E369" s="2559"/>
      <c r="F369" s="2558"/>
      <c r="G369" s="2478"/>
      <c r="H369" s="2356"/>
      <c r="I369" s="2356"/>
      <c r="J369" s="2356"/>
      <c r="K369" s="2356"/>
    </row>
    <row r="370" spans="1:11">
      <c r="A370" s="2549"/>
      <c r="B370" s="2478"/>
      <c r="C370" s="2478"/>
      <c r="D370" s="2558"/>
      <c r="E370" s="2559"/>
      <c r="F370" s="2558"/>
      <c r="G370" s="2478"/>
      <c r="H370" s="2356"/>
      <c r="I370" s="2356"/>
      <c r="J370" s="2356"/>
      <c r="K370" s="2356"/>
    </row>
    <row r="371" spans="1:11">
      <c r="A371" s="2549"/>
      <c r="B371" s="2478"/>
      <c r="C371" s="2478"/>
      <c r="D371" s="2558"/>
      <c r="E371" s="2559"/>
      <c r="F371" s="2558"/>
      <c r="G371" s="2478"/>
      <c r="H371" s="2356"/>
      <c r="I371" s="2356"/>
      <c r="J371" s="2356"/>
      <c r="K371" s="2356"/>
    </row>
    <row r="372" spans="1:11">
      <c r="A372" s="2549"/>
      <c r="B372" s="2478"/>
      <c r="C372" s="2478"/>
      <c r="D372" s="2558"/>
      <c r="E372" s="2559"/>
      <c r="F372" s="2558"/>
      <c r="G372" s="2478"/>
      <c r="H372" s="2356"/>
      <c r="I372" s="2356"/>
      <c r="J372" s="2356"/>
      <c r="K372" s="2356"/>
    </row>
    <row r="373" spans="1:11">
      <c r="A373" s="2549"/>
      <c r="B373" s="2478"/>
      <c r="C373" s="2478"/>
      <c r="D373" s="2558"/>
      <c r="E373" s="2559"/>
      <c r="F373" s="2558"/>
      <c r="G373" s="2478"/>
      <c r="H373" s="2356"/>
      <c r="I373" s="2356"/>
      <c r="J373" s="2356"/>
      <c r="K373" s="2356"/>
    </row>
    <row r="374" spans="1:11">
      <c r="A374" s="2549"/>
      <c r="B374" s="2478"/>
      <c r="C374" s="2478"/>
      <c r="D374" s="2558"/>
      <c r="E374" s="2559"/>
      <c r="F374" s="2558"/>
      <c r="G374" s="2478"/>
      <c r="H374" s="2356"/>
      <c r="I374" s="2356"/>
      <c r="J374" s="2356"/>
      <c r="K374" s="2356"/>
    </row>
    <row r="375" spans="1:11">
      <c r="A375" s="2549"/>
      <c r="B375" s="2478"/>
      <c r="C375" s="2478"/>
      <c r="D375" s="2558"/>
      <c r="E375" s="2559"/>
      <c r="F375" s="2558"/>
      <c r="G375" s="2478"/>
      <c r="H375" s="2356"/>
      <c r="I375" s="2356"/>
      <c r="J375" s="2356"/>
      <c r="K375" s="2356"/>
    </row>
    <row r="376" spans="1:11">
      <c r="A376" s="2549"/>
      <c r="B376" s="2478"/>
      <c r="C376" s="2478"/>
      <c r="D376" s="2558"/>
      <c r="E376" s="2559"/>
      <c r="F376" s="2558"/>
      <c r="G376" s="2478"/>
      <c r="H376" s="2356"/>
      <c r="I376" s="2356"/>
      <c r="J376" s="2356"/>
      <c r="K376" s="2356"/>
    </row>
    <row r="377" spans="1:11">
      <c r="A377" s="2549"/>
      <c r="B377" s="2478"/>
      <c r="C377" s="2478"/>
      <c r="D377" s="2558"/>
      <c r="E377" s="2559"/>
      <c r="F377" s="2558"/>
      <c r="G377" s="2478"/>
      <c r="H377" s="2356"/>
      <c r="I377" s="2356"/>
      <c r="J377" s="2356"/>
      <c r="K377" s="2356"/>
    </row>
    <row r="378" spans="1:11">
      <c r="A378" s="2549"/>
      <c r="B378" s="2478"/>
      <c r="C378" s="2478"/>
      <c r="D378" s="2558"/>
      <c r="E378" s="2559"/>
      <c r="F378" s="2558"/>
      <c r="G378" s="2478"/>
      <c r="H378" s="2356"/>
      <c r="I378" s="2356"/>
      <c r="J378" s="2356"/>
      <c r="K378" s="2356"/>
    </row>
    <row r="379" spans="1:11">
      <c r="A379" s="2549"/>
      <c r="B379" s="2478"/>
      <c r="C379" s="2478"/>
      <c r="D379" s="2558"/>
      <c r="E379" s="2559"/>
      <c r="F379" s="2558"/>
      <c r="G379" s="2478"/>
      <c r="H379" s="2356"/>
      <c r="I379" s="2356"/>
      <c r="J379" s="2356"/>
      <c r="K379" s="2356"/>
    </row>
    <row r="380" spans="1:11">
      <c r="A380" s="2549"/>
      <c r="B380" s="2478"/>
      <c r="C380" s="2478"/>
      <c r="D380" s="2558"/>
      <c r="E380" s="2559"/>
      <c r="F380" s="2558"/>
      <c r="G380" s="2478"/>
      <c r="H380" s="2356"/>
      <c r="I380" s="2356"/>
      <c r="J380" s="2356"/>
      <c r="K380" s="2356"/>
    </row>
    <row r="381" spans="1:11">
      <c r="A381" s="2549"/>
      <c r="B381" s="2478"/>
      <c r="C381" s="2478"/>
      <c r="D381" s="2558"/>
      <c r="E381" s="2559"/>
      <c r="F381" s="2558"/>
      <c r="G381" s="2478"/>
      <c r="H381" s="2356"/>
      <c r="I381" s="2356"/>
      <c r="J381" s="2356"/>
      <c r="K381" s="2356"/>
    </row>
    <row r="382" spans="1:11">
      <c r="A382" s="2549"/>
      <c r="B382" s="2478"/>
      <c r="C382" s="2478"/>
      <c r="D382" s="2558"/>
      <c r="E382" s="2559"/>
      <c r="F382" s="2558"/>
      <c r="G382" s="2478"/>
      <c r="H382" s="2356"/>
      <c r="I382" s="2356"/>
      <c r="J382" s="2356"/>
      <c r="K382" s="2356"/>
    </row>
    <row r="383" spans="1:11">
      <c r="A383" s="2549"/>
      <c r="B383" s="2478"/>
      <c r="C383" s="2478"/>
      <c r="D383" s="2558"/>
      <c r="E383" s="2559"/>
      <c r="F383" s="2558"/>
      <c r="G383" s="2478"/>
      <c r="H383" s="2356"/>
      <c r="I383" s="2356"/>
      <c r="J383" s="2356"/>
      <c r="K383" s="2356"/>
    </row>
    <row r="384" spans="1:11">
      <c r="A384" s="2549"/>
      <c r="B384" s="2478"/>
      <c r="C384" s="2478"/>
      <c r="D384" s="2558"/>
      <c r="E384" s="2559"/>
      <c r="F384" s="2558"/>
      <c r="G384" s="2478"/>
      <c r="H384" s="2356"/>
      <c r="I384" s="2356"/>
      <c r="J384" s="2356"/>
      <c r="K384" s="2356"/>
    </row>
    <row r="385" spans="1:11">
      <c r="A385" s="2549"/>
      <c r="B385" s="2478"/>
      <c r="C385" s="2478"/>
      <c r="D385" s="2558"/>
      <c r="E385" s="2559"/>
      <c r="F385" s="2558"/>
      <c r="G385" s="2478"/>
      <c r="H385" s="2356"/>
      <c r="I385" s="2356"/>
      <c r="J385" s="2356"/>
      <c r="K385" s="2356"/>
    </row>
    <row r="386" spans="1:11">
      <c r="A386" s="2549"/>
      <c r="B386" s="2478"/>
      <c r="C386" s="2478"/>
      <c r="D386" s="2558"/>
      <c r="E386" s="2559"/>
      <c r="F386" s="2558"/>
      <c r="G386" s="2478"/>
      <c r="H386" s="2356"/>
      <c r="I386" s="2356"/>
      <c r="J386" s="2356"/>
      <c r="K386" s="2356"/>
    </row>
    <row r="387" spans="1:11">
      <c r="A387" s="2549"/>
      <c r="B387" s="2478"/>
      <c r="C387" s="2478"/>
      <c r="D387" s="2558"/>
      <c r="E387" s="2559"/>
      <c r="F387" s="2558"/>
      <c r="G387" s="2478"/>
      <c r="H387" s="2356"/>
      <c r="I387" s="2356"/>
      <c r="J387" s="2356"/>
      <c r="K387" s="2356"/>
    </row>
    <row r="388" spans="1:11">
      <c r="A388" s="2549"/>
      <c r="B388" s="2478"/>
      <c r="C388" s="2478"/>
      <c r="D388" s="2558"/>
      <c r="E388" s="2559"/>
      <c r="F388" s="2558"/>
      <c r="G388" s="2478"/>
      <c r="H388" s="2356"/>
      <c r="I388" s="2356"/>
      <c r="J388" s="2356"/>
      <c r="K388" s="2356"/>
    </row>
    <row r="389" spans="1:11">
      <c r="A389" s="2549"/>
      <c r="B389" s="2478"/>
      <c r="C389" s="2478"/>
      <c r="D389" s="2558"/>
      <c r="E389" s="2559"/>
      <c r="F389" s="2558"/>
      <c r="G389" s="2478"/>
      <c r="H389" s="2356"/>
      <c r="I389" s="2356"/>
      <c r="J389" s="2356"/>
      <c r="K389" s="2356"/>
    </row>
    <row r="390" spans="1:11">
      <c r="A390" s="2549"/>
      <c r="B390" s="2478"/>
      <c r="C390" s="2478"/>
      <c r="D390" s="2558"/>
      <c r="E390" s="2559"/>
      <c r="F390" s="2558"/>
      <c r="G390" s="2478"/>
      <c r="H390" s="2356"/>
      <c r="I390" s="2356"/>
      <c r="J390" s="2356"/>
      <c r="K390" s="2356"/>
    </row>
    <row r="391" spans="1:11">
      <c r="A391" s="2549"/>
      <c r="B391" s="2478"/>
      <c r="C391" s="2478"/>
      <c r="D391" s="2558"/>
      <c r="E391" s="2559"/>
      <c r="F391" s="2558"/>
      <c r="G391" s="2478"/>
      <c r="H391" s="2356"/>
      <c r="I391" s="2356"/>
      <c r="J391" s="2356"/>
      <c r="K391" s="2356"/>
    </row>
    <row r="392" spans="1:11">
      <c r="A392" s="2549"/>
      <c r="B392" s="2478"/>
      <c r="C392" s="2478"/>
      <c r="D392" s="2558"/>
      <c r="E392" s="2559"/>
      <c r="F392" s="2558"/>
      <c r="G392" s="2478"/>
      <c r="H392" s="2356"/>
      <c r="I392" s="2356"/>
      <c r="J392" s="2356"/>
      <c r="K392" s="2356"/>
    </row>
    <row r="393" spans="1:11">
      <c r="A393" s="2549"/>
      <c r="B393" s="2478"/>
      <c r="C393" s="2478"/>
      <c r="D393" s="2558"/>
      <c r="E393" s="2559"/>
      <c r="F393" s="2558"/>
      <c r="G393" s="2478"/>
      <c r="H393" s="2356"/>
      <c r="I393" s="2356"/>
      <c r="J393" s="2356"/>
      <c r="K393" s="2356"/>
    </row>
    <row r="394" spans="1:11">
      <c r="A394" s="2549"/>
      <c r="B394" s="2478"/>
      <c r="C394" s="2478"/>
      <c r="D394" s="2558"/>
      <c r="E394" s="2559"/>
      <c r="F394" s="2558"/>
      <c r="G394" s="2478"/>
      <c r="H394" s="2356"/>
      <c r="I394" s="2356"/>
      <c r="J394" s="2356"/>
      <c r="K394" s="2356"/>
    </row>
    <row r="395" spans="1:11">
      <c r="A395" s="2549"/>
      <c r="B395" s="2478"/>
      <c r="C395" s="2478"/>
      <c r="D395" s="2558"/>
      <c r="E395" s="2559"/>
      <c r="F395" s="2558"/>
      <c r="G395" s="2478"/>
      <c r="H395" s="2356"/>
      <c r="I395" s="2356"/>
      <c r="J395" s="2356"/>
      <c r="K395" s="2356"/>
    </row>
    <row r="396" spans="1:11">
      <c r="A396" s="2549"/>
      <c r="B396" s="2478"/>
      <c r="C396" s="2478"/>
      <c r="D396" s="2558"/>
      <c r="E396" s="2559"/>
      <c r="F396" s="2558"/>
      <c r="G396" s="2478"/>
      <c r="H396" s="2356"/>
      <c r="I396" s="2356"/>
      <c r="J396" s="2356"/>
      <c r="K396" s="2356"/>
    </row>
    <row r="397" spans="1:11">
      <c r="A397" s="2549"/>
      <c r="B397" s="2478"/>
      <c r="C397" s="2478"/>
      <c r="D397" s="2558"/>
      <c r="E397" s="2559"/>
      <c r="F397" s="2558"/>
      <c r="G397" s="2478"/>
      <c r="H397" s="2356"/>
      <c r="I397" s="2356"/>
      <c r="J397" s="2356"/>
      <c r="K397" s="2356"/>
    </row>
    <row r="398" spans="1:11">
      <c r="A398" s="2549"/>
      <c r="B398" s="2478"/>
      <c r="C398" s="2478"/>
      <c r="D398" s="2558"/>
      <c r="E398" s="2559"/>
      <c r="F398" s="2558"/>
      <c r="G398" s="2478"/>
      <c r="H398" s="2356"/>
      <c r="I398" s="2356"/>
      <c r="J398" s="2356"/>
      <c r="K398" s="2356"/>
    </row>
    <row r="399" spans="1:11">
      <c r="A399" s="2549"/>
      <c r="B399" s="2478"/>
      <c r="C399" s="2478"/>
      <c r="D399" s="2558"/>
      <c r="E399" s="2559"/>
      <c r="F399" s="2558"/>
      <c r="G399" s="2478"/>
      <c r="H399" s="2356"/>
      <c r="I399" s="2356"/>
      <c r="J399" s="2356"/>
      <c r="K399" s="2356"/>
    </row>
    <row r="400" spans="1:11">
      <c r="A400" s="2549"/>
      <c r="B400" s="2478"/>
      <c r="C400" s="2478"/>
      <c r="D400" s="2558"/>
      <c r="E400" s="2559"/>
      <c r="F400" s="2558"/>
      <c r="G400" s="2478"/>
      <c r="H400" s="2356"/>
      <c r="I400" s="2356"/>
      <c r="J400" s="2356"/>
      <c r="K400" s="2356"/>
    </row>
    <row r="401" spans="1:11">
      <c r="A401" s="2549"/>
      <c r="B401" s="2478"/>
      <c r="C401" s="2478"/>
      <c r="D401" s="2558"/>
      <c r="E401" s="2559"/>
      <c r="F401" s="2558"/>
      <c r="G401" s="2478"/>
      <c r="H401" s="2356"/>
      <c r="I401" s="2356"/>
      <c r="J401" s="2356"/>
      <c r="K401" s="2356"/>
    </row>
    <row r="402" spans="1:11">
      <c r="A402" s="2549"/>
      <c r="B402" s="2478"/>
      <c r="C402" s="2478"/>
      <c r="D402" s="2558"/>
      <c r="E402" s="2559"/>
      <c r="F402" s="2558"/>
      <c r="G402" s="2478"/>
      <c r="H402" s="2356"/>
      <c r="I402" s="2356"/>
      <c r="J402" s="2356"/>
      <c r="K402" s="2356"/>
    </row>
    <row r="403" spans="1:11">
      <c r="A403" s="2549"/>
      <c r="B403" s="2478"/>
      <c r="C403" s="2478"/>
      <c r="D403" s="2558"/>
      <c r="E403" s="2559"/>
      <c r="F403" s="2558"/>
      <c r="G403" s="2478"/>
      <c r="H403" s="2356"/>
      <c r="I403" s="2356"/>
      <c r="J403" s="2356"/>
      <c r="K403" s="2356"/>
    </row>
    <row r="404" spans="1:11">
      <c r="A404" s="2549"/>
      <c r="B404" s="2478"/>
      <c r="C404" s="2478"/>
      <c r="D404" s="2558"/>
      <c r="E404" s="2559"/>
      <c r="F404" s="2558"/>
      <c r="G404" s="2478"/>
      <c r="H404" s="2356"/>
      <c r="I404" s="2356"/>
      <c r="J404" s="2356"/>
      <c r="K404" s="2356"/>
    </row>
    <row r="405" spans="1:11">
      <c r="A405" s="2549"/>
      <c r="B405" s="2478"/>
      <c r="C405" s="2478"/>
      <c r="D405" s="2558"/>
      <c r="E405" s="2559"/>
      <c r="F405" s="2558"/>
      <c r="G405" s="2478"/>
      <c r="H405" s="2356"/>
      <c r="I405" s="2356"/>
      <c r="J405" s="2356"/>
      <c r="K405" s="2356"/>
    </row>
    <row r="406" spans="1:11">
      <c r="A406" s="2549"/>
      <c r="B406" s="2478"/>
      <c r="C406" s="2478"/>
      <c r="D406" s="2558"/>
      <c r="E406" s="2559"/>
      <c r="F406" s="2558"/>
      <c r="G406" s="2478"/>
      <c r="H406" s="2356"/>
      <c r="I406" s="2356"/>
      <c r="J406" s="2356"/>
      <c r="K406" s="2356"/>
    </row>
    <row r="407" spans="1:11">
      <c r="A407" s="2549"/>
      <c r="B407" s="2478"/>
      <c r="C407" s="2478"/>
      <c r="D407" s="2558"/>
      <c r="E407" s="2559"/>
      <c r="F407" s="2558"/>
      <c r="G407" s="2478"/>
      <c r="H407" s="2356"/>
      <c r="I407" s="2356"/>
      <c r="J407" s="2356"/>
      <c r="K407" s="2356"/>
    </row>
    <row r="408" spans="1:11">
      <c r="A408" s="2549"/>
      <c r="B408" s="2478"/>
      <c r="C408" s="2478"/>
      <c r="D408" s="2558"/>
      <c r="E408" s="2559"/>
      <c r="F408" s="2558"/>
      <c r="G408" s="2478"/>
      <c r="H408" s="2356"/>
      <c r="I408" s="2356"/>
      <c r="J408" s="2356"/>
      <c r="K408" s="2356"/>
    </row>
    <row r="409" spans="1:11">
      <c r="A409" s="2549"/>
      <c r="B409" s="2478"/>
      <c r="C409" s="2478"/>
      <c r="D409" s="2558"/>
      <c r="E409" s="2559"/>
      <c r="F409" s="2558"/>
      <c r="G409" s="2478"/>
      <c r="H409" s="2356"/>
      <c r="I409" s="2356"/>
      <c r="J409" s="2356"/>
      <c r="K409" s="2356"/>
    </row>
    <row r="410" spans="1:11">
      <c r="A410" s="2549"/>
      <c r="B410" s="2478"/>
      <c r="C410" s="2478"/>
      <c r="D410" s="2558"/>
      <c r="E410" s="2559"/>
      <c r="F410" s="2558"/>
      <c r="G410" s="2478"/>
      <c r="H410" s="2356"/>
      <c r="I410" s="2356"/>
      <c r="J410" s="2356"/>
      <c r="K410" s="2356"/>
    </row>
    <row r="411" spans="1:11">
      <c r="A411" s="2549"/>
      <c r="B411" s="2478"/>
      <c r="C411" s="2478"/>
      <c r="D411" s="2558"/>
      <c r="E411" s="2559"/>
      <c r="F411" s="2558"/>
      <c r="G411" s="2478"/>
      <c r="H411" s="2356"/>
      <c r="I411" s="2356"/>
      <c r="J411" s="2356"/>
      <c r="K411" s="2356"/>
    </row>
    <row r="412" spans="1:11">
      <c r="A412" s="2549"/>
      <c r="B412" s="2478"/>
      <c r="C412" s="2478"/>
      <c r="D412" s="2558"/>
      <c r="E412" s="2559"/>
      <c r="F412" s="2558"/>
      <c r="G412" s="2478"/>
      <c r="H412" s="2356"/>
      <c r="I412" s="2356"/>
      <c r="J412" s="2356"/>
      <c r="K412" s="2356"/>
    </row>
    <row r="413" spans="1:11">
      <c r="A413" s="2549"/>
      <c r="B413" s="2478"/>
      <c r="C413" s="2478"/>
      <c r="D413" s="2558"/>
      <c r="E413" s="2559"/>
      <c r="F413" s="2558"/>
      <c r="G413" s="2478"/>
      <c r="H413" s="2356"/>
      <c r="I413" s="2356"/>
      <c r="J413" s="2356"/>
      <c r="K413" s="2356"/>
    </row>
    <row r="414" spans="1:11">
      <c r="A414" s="2549"/>
      <c r="B414" s="2478"/>
      <c r="C414" s="2478"/>
      <c r="D414" s="2558"/>
      <c r="E414" s="2559"/>
      <c r="F414" s="2558"/>
      <c r="G414" s="2478"/>
      <c r="H414" s="2356"/>
      <c r="I414" s="2356"/>
      <c r="J414" s="2356"/>
      <c r="K414" s="2356"/>
    </row>
    <row r="415" spans="1:11">
      <c r="A415" s="2549"/>
      <c r="B415" s="2478"/>
      <c r="C415" s="2478"/>
      <c r="D415" s="2558"/>
      <c r="E415" s="2559"/>
      <c r="F415" s="2558"/>
      <c r="G415" s="2478"/>
      <c r="H415" s="2356"/>
      <c r="I415" s="2356"/>
      <c r="J415" s="2356"/>
      <c r="K415" s="2356"/>
    </row>
    <row r="416" spans="1:11">
      <c r="A416" s="2549"/>
      <c r="B416" s="2478"/>
      <c r="C416" s="2478"/>
      <c r="D416" s="2558"/>
      <c r="E416" s="2559"/>
      <c r="F416" s="2558"/>
      <c r="G416" s="2478"/>
      <c r="H416" s="2356"/>
      <c r="I416" s="2356"/>
      <c r="J416" s="2356"/>
      <c r="K416" s="2356"/>
    </row>
    <row r="417" spans="1:11">
      <c r="A417" s="2549"/>
      <c r="B417" s="2478"/>
      <c r="C417" s="2478"/>
      <c r="D417" s="2558"/>
      <c r="E417" s="2559"/>
      <c r="F417" s="2558"/>
      <c r="G417" s="2478"/>
      <c r="H417" s="2356"/>
      <c r="I417" s="2356"/>
      <c r="J417" s="2356"/>
      <c r="K417" s="2356"/>
    </row>
    <row r="418" spans="1:11">
      <c r="A418" s="2549"/>
      <c r="B418" s="2478"/>
      <c r="C418" s="2478"/>
      <c r="D418" s="2558"/>
      <c r="E418" s="2559"/>
      <c r="F418" s="2558"/>
      <c r="G418" s="2478"/>
      <c r="H418" s="2356"/>
      <c r="I418" s="2356"/>
      <c r="J418" s="2356"/>
      <c r="K418" s="2356"/>
    </row>
    <row r="419" spans="1:11">
      <c r="A419" s="2549"/>
      <c r="B419" s="2478"/>
      <c r="C419" s="2478"/>
      <c r="D419" s="2558"/>
      <c r="E419" s="2559"/>
      <c r="F419" s="2558"/>
      <c r="G419" s="2478"/>
      <c r="H419" s="2356"/>
      <c r="I419" s="2356"/>
      <c r="J419" s="2356"/>
      <c r="K419" s="2356"/>
    </row>
    <row r="420" spans="1:11">
      <c r="A420" s="2549"/>
      <c r="B420" s="2478"/>
      <c r="C420" s="2478"/>
      <c r="D420" s="2558"/>
      <c r="E420" s="2559"/>
      <c r="F420" s="2558"/>
      <c r="G420" s="2478"/>
      <c r="H420" s="2356"/>
      <c r="I420" s="2356"/>
      <c r="J420" s="2356"/>
      <c r="K420" s="2356"/>
    </row>
    <row r="421" spans="1:11">
      <c r="A421" s="2549"/>
      <c r="B421" s="2478"/>
      <c r="C421" s="2478"/>
      <c r="D421" s="2558"/>
      <c r="E421" s="2559"/>
      <c r="F421" s="2558"/>
      <c r="G421" s="2478"/>
      <c r="H421" s="2356"/>
      <c r="I421" s="2356"/>
      <c r="J421" s="2356"/>
      <c r="K421" s="2356"/>
    </row>
    <row r="422" spans="1:11">
      <c r="A422" s="2549"/>
      <c r="B422" s="2478"/>
      <c r="C422" s="2478"/>
      <c r="D422" s="2558"/>
      <c r="E422" s="2559"/>
      <c r="F422" s="2558"/>
      <c r="G422" s="2478"/>
      <c r="H422" s="2356"/>
      <c r="I422" s="2356"/>
      <c r="J422" s="2356"/>
      <c r="K422" s="2356"/>
    </row>
    <row r="423" spans="1:11">
      <c r="A423" s="2549"/>
      <c r="B423" s="2478"/>
      <c r="C423" s="2478"/>
      <c r="D423" s="2558"/>
      <c r="E423" s="2559"/>
      <c r="F423" s="2558"/>
      <c r="G423" s="2478"/>
      <c r="H423" s="2356"/>
      <c r="I423" s="2356"/>
      <c r="J423" s="2356"/>
      <c r="K423" s="2356"/>
    </row>
    <row r="424" spans="1:11">
      <c r="A424" s="2549"/>
      <c r="B424" s="2478"/>
      <c r="C424" s="2478"/>
      <c r="D424" s="2558"/>
      <c r="E424" s="2559"/>
      <c r="F424" s="2558"/>
      <c r="G424" s="2478"/>
      <c r="H424" s="2356"/>
      <c r="I424" s="2356"/>
      <c r="J424" s="2356"/>
      <c r="K424" s="2356"/>
    </row>
    <row r="425" spans="1:11">
      <c r="A425" s="2549"/>
      <c r="B425" s="2478"/>
      <c r="C425" s="2478"/>
      <c r="D425" s="2558"/>
      <c r="E425" s="2559"/>
      <c r="F425" s="2558"/>
      <c r="G425" s="2478"/>
      <c r="H425" s="2356"/>
      <c r="I425" s="2356"/>
      <c r="J425" s="2356"/>
      <c r="K425" s="2356"/>
    </row>
    <row r="426" spans="1:11">
      <c r="A426" s="2549"/>
      <c r="B426" s="2478"/>
      <c r="C426" s="2478"/>
      <c r="D426" s="2558"/>
      <c r="E426" s="2559"/>
      <c r="F426" s="2558"/>
      <c r="G426" s="2478"/>
      <c r="H426" s="2356"/>
      <c r="I426" s="2356"/>
      <c r="J426" s="2356"/>
      <c r="K426" s="2356"/>
    </row>
    <row r="427" spans="1:11">
      <c r="A427" s="2549"/>
      <c r="B427" s="2478"/>
      <c r="C427" s="2478"/>
      <c r="D427" s="2558"/>
      <c r="E427" s="2559"/>
      <c r="F427" s="2558"/>
      <c r="G427" s="2478"/>
      <c r="H427" s="2356"/>
      <c r="I427" s="2356"/>
      <c r="J427" s="2356"/>
      <c r="K427" s="2356"/>
    </row>
    <row r="428" spans="1:11">
      <c r="A428" s="2549"/>
      <c r="B428" s="2478"/>
      <c r="C428" s="2478"/>
      <c r="D428" s="2558"/>
      <c r="E428" s="2559"/>
      <c r="F428" s="2558"/>
      <c r="G428" s="2478"/>
      <c r="H428" s="2356"/>
      <c r="I428" s="2356"/>
      <c r="J428" s="2356"/>
      <c r="K428" s="2356"/>
    </row>
    <row r="429" spans="1:11">
      <c r="A429" s="2549"/>
      <c r="B429" s="2478"/>
      <c r="C429" s="2478"/>
      <c r="D429" s="2558"/>
      <c r="E429" s="2559"/>
      <c r="F429" s="2558"/>
      <c r="G429" s="2478"/>
      <c r="H429" s="2356"/>
      <c r="I429" s="2356"/>
      <c r="J429" s="2356"/>
      <c r="K429" s="2356"/>
    </row>
    <row r="430" spans="1:11">
      <c r="A430" s="2549"/>
      <c r="B430" s="2478"/>
      <c r="C430" s="2478"/>
      <c r="D430" s="2558"/>
      <c r="E430" s="2559"/>
      <c r="F430" s="2558"/>
      <c r="G430" s="2478"/>
      <c r="H430" s="2356"/>
      <c r="I430" s="2356"/>
      <c r="J430" s="2356"/>
      <c r="K430" s="2356"/>
    </row>
    <row r="431" spans="1:11">
      <c r="A431" s="2549"/>
      <c r="B431" s="2478"/>
      <c r="C431" s="2478"/>
      <c r="D431" s="2558"/>
      <c r="E431" s="2559"/>
      <c r="F431" s="2558"/>
      <c r="G431" s="2478"/>
      <c r="H431" s="2356"/>
      <c r="I431" s="2356"/>
      <c r="J431" s="2356"/>
      <c r="K431" s="2356"/>
    </row>
    <row r="432" spans="1:11">
      <c r="A432" s="2549"/>
      <c r="B432" s="2478"/>
      <c r="C432" s="2478"/>
      <c r="D432" s="2558"/>
      <c r="E432" s="2559"/>
      <c r="F432" s="2558"/>
      <c r="G432" s="2478"/>
      <c r="H432" s="2356"/>
      <c r="I432" s="2356"/>
      <c r="J432" s="2356"/>
      <c r="K432" s="2356"/>
    </row>
    <row r="433" spans="1:11">
      <c r="A433" s="2549"/>
      <c r="B433" s="2478"/>
      <c r="C433" s="2478"/>
      <c r="D433" s="2558"/>
      <c r="E433" s="2559"/>
      <c r="F433" s="2558"/>
      <c r="G433" s="2478"/>
      <c r="H433" s="2356"/>
      <c r="I433" s="2356"/>
      <c r="J433" s="2356"/>
      <c r="K433" s="2356"/>
    </row>
    <row r="434" spans="1:11">
      <c r="A434" s="2549"/>
      <c r="B434" s="2478"/>
      <c r="C434" s="2478"/>
      <c r="D434" s="2558"/>
      <c r="E434" s="2559"/>
      <c r="F434" s="2558"/>
      <c r="G434" s="2478"/>
      <c r="H434" s="2356"/>
      <c r="I434" s="2356"/>
      <c r="J434" s="2356"/>
      <c r="K434" s="2356"/>
    </row>
    <row r="435" spans="1:11">
      <c r="A435" s="2549"/>
      <c r="B435" s="2478"/>
      <c r="C435" s="2478"/>
      <c r="D435" s="2558"/>
      <c r="E435" s="2559"/>
      <c r="F435" s="2558"/>
      <c r="G435" s="2478"/>
      <c r="H435" s="2356"/>
      <c r="I435" s="2356"/>
      <c r="J435" s="2356"/>
      <c r="K435" s="2356"/>
    </row>
    <row r="436" spans="1:11">
      <c r="A436" s="2549"/>
      <c r="B436" s="2478"/>
      <c r="C436" s="2478"/>
      <c r="D436" s="2558"/>
      <c r="E436" s="2559"/>
      <c r="F436" s="2558"/>
      <c r="G436" s="2478"/>
      <c r="H436" s="2356"/>
      <c r="I436" s="2356"/>
      <c r="J436" s="2356"/>
      <c r="K436" s="2356"/>
    </row>
    <row r="437" spans="1:11">
      <c r="A437" s="2549"/>
      <c r="B437" s="2478"/>
      <c r="C437" s="2478"/>
      <c r="D437" s="2558"/>
      <c r="E437" s="2559"/>
      <c r="F437" s="2558"/>
      <c r="G437" s="2478"/>
      <c r="H437" s="2356"/>
      <c r="I437" s="2356"/>
      <c r="J437" s="2356"/>
      <c r="K437" s="2356"/>
    </row>
    <row r="438" spans="1:11">
      <c r="A438" s="2549"/>
      <c r="B438" s="2478"/>
      <c r="C438" s="2478"/>
      <c r="D438" s="2558"/>
      <c r="E438" s="2559"/>
      <c r="F438" s="2558"/>
      <c r="G438" s="2478"/>
      <c r="H438" s="2356"/>
      <c r="I438" s="2356"/>
      <c r="J438" s="2356"/>
      <c r="K438" s="2356"/>
    </row>
    <row r="439" spans="1:11">
      <c r="A439" s="2549"/>
      <c r="B439" s="2478"/>
      <c r="C439" s="2478"/>
      <c r="D439" s="2558"/>
      <c r="E439" s="2559"/>
      <c r="F439" s="2558"/>
      <c r="G439" s="2478"/>
      <c r="H439" s="2356"/>
      <c r="I439" s="2356"/>
      <c r="J439" s="2356"/>
      <c r="K439" s="2356"/>
    </row>
    <row r="440" spans="1:11">
      <c r="A440" s="2549"/>
      <c r="B440" s="2478"/>
      <c r="C440" s="2478"/>
      <c r="D440" s="2558"/>
      <c r="E440" s="2559"/>
      <c r="F440" s="2558"/>
      <c r="G440" s="2478"/>
      <c r="H440" s="2356"/>
      <c r="I440" s="2356"/>
      <c r="J440" s="2356"/>
      <c r="K440" s="2356"/>
    </row>
    <row r="441" spans="1:11">
      <c r="A441" s="2549"/>
      <c r="B441" s="2478"/>
      <c r="C441" s="2478"/>
      <c r="D441" s="2558"/>
      <c r="E441" s="2559"/>
      <c r="F441" s="2558"/>
      <c r="G441" s="2478"/>
      <c r="H441" s="2356"/>
      <c r="I441" s="2356"/>
      <c r="J441" s="2356"/>
      <c r="K441" s="2356"/>
    </row>
    <row r="442" spans="1:11">
      <c r="A442" s="2549"/>
      <c r="B442" s="2478"/>
      <c r="C442" s="2478"/>
      <c r="D442" s="2558"/>
      <c r="E442" s="2559"/>
      <c r="F442" s="2558"/>
      <c r="G442" s="2478"/>
      <c r="H442" s="2356"/>
      <c r="I442" s="2356"/>
      <c r="J442" s="2356"/>
      <c r="K442" s="2356"/>
    </row>
    <row r="443" spans="1:11">
      <c r="A443" s="2549"/>
      <c r="B443" s="2478"/>
      <c r="C443" s="2478"/>
      <c r="D443" s="2558"/>
      <c r="E443" s="2559"/>
      <c r="F443" s="2558"/>
      <c r="G443" s="2478"/>
      <c r="H443" s="2356"/>
      <c r="I443" s="2356"/>
      <c r="J443" s="2356"/>
      <c r="K443" s="2356"/>
    </row>
    <row r="444" spans="1:11">
      <c r="A444" s="2549"/>
      <c r="B444" s="2478"/>
      <c r="C444" s="2478"/>
      <c r="D444" s="2558"/>
      <c r="E444" s="2559"/>
      <c r="F444" s="2558"/>
      <c r="G444" s="2478"/>
      <c r="H444" s="2356"/>
      <c r="I444" s="2356"/>
      <c r="J444" s="2356"/>
      <c r="K444" s="2356"/>
    </row>
    <row r="445" spans="1:11">
      <c r="A445" s="2549"/>
      <c r="B445" s="2478"/>
      <c r="C445" s="2478"/>
      <c r="D445" s="2558"/>
      <c r="E445" s="2559"/>
      <c r="F445" s="2558"/>
      <c r="G445" s="2478"/>
      <c r="H445" s="2356"/>
      <c r="I445" s="2356"/>
      <c r="J445" s="2356"/>
      <c r="K445" s="2356"/>
    </row>
    <row r="446" spans="1:11">
      <c r="A446" s="2549"/>
      <c r="B446" s="2478"/>
      <c r="C446" s="2478"/>
      <c r="D446" s="2558"/>
      <c r="E446" s="2559"/>
      <c r="F446" s="2558"/>
      <c r="G446" s="2478"/>
      <c r="H446" s="2356"/>
      <c r="I446" s="2356"/>
      <c r="J446" s="2356"/>
      <c r="K446" s="2356"/>
    </row>
    <row r="447" spans="1:11">
      <c r="A447" s="2549"/>
      <c r="B447" s="2478"/>
      <c r="C447" s="2478"/>
      <c r="D447" s="2558"/>
      <c r="E447" s="2559"/>
      <c r="F447" s="2558"/>
      <c r="G447" s="2478"/>
      <c r="H447" s="2356"/>
      <c r="I447" s="2356"/>
      <c r="J447" s="2356"/>
      <c r="K447" s="2356"/>
    </row>
    <row r="448" spans="1:11">
      <c r="A448" s="2549"/>
      <c r="B448" s="2478"/>
      <c r="C448" s="2478"/>
      <c r="D448" s="2558"/>
      <c r="E448" s="2559"/>
      <c r="F448" s="2558"/>
      <c r="G448" s="2478"/>
      <c r="H448" s="2356"/>
      <c r="I448" s="2356"/>
      <c r="J448" s="2356"/>
      <c r="K448" s="2356"/>
    </row>
    <row r="449" spans="1:11">
      <c r="A449" s="2549"/>
      <c r="B449" s="2478"/>
      <c r="C449" s="2478"/>
      <c r="D449" s="2558"/>
      <c r="E449" s="2559"/>
      <c r="F449" s="2558"/>
      <c r="G449" s="2478"/>
      <c r="H449" s="2356"/>
      <c r="I449" s="2356"/>
      <c r="J449" s="2356"/>
      <c r="K449" s="2356"/>
    </row>
    <row r="450" spans="1:11">
      <c r="A450" s="2549"/>
      <c r="B450" s="2478"/>
      <c r="C450" s="2478"/>
      <c r="D450" s="2558"/>
      <c r="E450" s="2559"/>
      <c r="F450" s="2558"/>
      <c r="G450" s="2478"/>
      <c r="H450" s="2356"/>
      <c r="I450" s="2356"/>
      <c r="J450" s="2356"/>
      <c r="K450" s="2356"/>
    </row>
    <row r="451" spans="1:11">
      <c r="A451" s="2549"/>
      <c r="B451" s="2478"/>
      <c r="C451" s="2478"/>
      <c r="D451" s="2558"/>
      <c r="E451" s="2559"/>
      <c r="F451" s="2558"/>
      <c r="G451" s="2478"/>
      <c r="H451" s="2356"/>
      <c r="I451" s="2356"/>
      <c r="J451" s="2356"/>
      <c r="K451" s="2356"/>
    </row>
    <row r="452" spans="1:11">
      <c r="A452" s="2549"/>
      <c r="B452" s="2478"/>
      <c r="C452" s="2478"/>
      <c r="D452" s="2558"/>
      <c r="E452" s="2559"/>
      <c r="F452" s="2558"/>
      <c r="G452" s="2478"/>
      <c r="H452" s="2356"/>
      <c r="I452" s="2356"/>
      <c r="J452" s="2356"/>
      <c r="K452" s="2356"/>
    </row>
    <row r="453" spans="1:11">
      <c r="A453" s="2549"/>
      <c r="B453" s="2478"/>
      <c r="C453" s="2478"/>
      <c r="D453" s="2558"/>
      <c r="E453" s="2559"/>
      <c r="F453" s="2558"/>
      <c r="G453" s="2478"/>
      <c r="H453" s="2356"/>
      <c r="I453" s="2356"/>
      <c r="J453" s="2356"/>
      <c r="K453" s="2356"/>
    </row>
    <row r="454" spans="1:11">
      <c r="A454" s="2549"/>
      <c r="B454" s="2478"/>
      <c r="C454" s="2478"/>
      <c r="D454" s="2558"/>
      <c r="E454" s="2559"/>
      <c r="F454" s="2558"/>
      <c r="G454" s="2478"/>
      <c r="H454" s="2356"/>
      <c r="I454" s="2356"/>
      <c r="J454" s="2356"/>
      <c r="K454" s="2356"/>
    </row>
    <row r="455" spans="1:11">
      <c r="A455" s="2549"/>
      <c r="B455" s="2478"/>
      <c r="C455" s="2478"/>
      <c r="D455" s="2558"/>
      <c r="E455" s="2559"/>
      <c r="F455" s="2558"/>
      <c r="G455" s="2478"/>
      <c r="H455" s="2356"/>
      <c r="I455" s="2356"/>
      <c r="J455" s="2356"/>
      <c r="K455" s="2356"/>
    </row>
    <row r="456" spans="1:11">
      <c r="A456" s="2549"/>
      <c r="B456" s="2478"/>
      <c r="C456" s="2478"/>
      <c r="D456" s="2558"/>
      <c r="E456" s="2559"/>
      <c r="F456" s="2558"/>
      <c r="G456" s="2478"/>
      <c r="H456" s="2356"/>
      <c r="I456" s="2356"/>
      <c r="J456" s="2356"/>
      <c r="K456" s="2356"/>
    </row>
    <row r="457" spans="1:11">
      <c r="A457" s="2549"/>
      <c r="B457" s="2478"/>
      <c r="C457" s="2478"/>
      <c r="D457" s="2558"/>
      <c r="E457" s="2559"/>
      <c r="F457" s="2558"/>
      <c r="G457" s="2478"/>
      <c r="H457" s="2356"/>
      <c r="I457" s="2356"/>
      <c r="J457" s="2356"/>
      <c r="K457" s="2356"/>
    </row>
    <row r="458" spans="1:11">
      <c r="A458" s="2549"/>
      <c r="B458" s="2478"/>
      <c r="C458" s="2478"/>
      <c r="D458" s="2558"/>
      <c r="E458" s="2559"/>
      <c r="F458" s="2558"/>
      <c r="G458" s="2478"/>
      <c r="H458" s="2356"/>
      <c r="I458" s="2356"/>
      <c r="J458" s="2356"/>
      <c r="K458" s="2356"/>
    </row>
    <row r="459" spans="1:11">
      <c r="A459" s="2549"/>
      <c r="B459" s="2478"/>
      <c r="C459" s="2478"/>
      <c r="D459" s="2558"/>
      <c r="E459" s="2559"/>
      <c r="F459" s="2558"/>
      <c r="G459" s="2478"/>
      <c r="H459" s="2356"/>
      <c r="I459" s="2356"/>
      <c r="J459" s="2356"/>
      <c r="K459" s="2356"/>
    </row>
    <row r="460" spans="1:11">
      <c r="A460" s="2549"/>
      <c r="B460" s="2478"/>
      <c r="C460" s="2478"/>
      <c r="D460" s="2558"/>
      <c r="E460" s="2559"/>
      <c r="F460" s="2558"/>
      <c r="G460" s="2478"/>
      <c r="H460" s="2356"/>
      <c r="I460" s="2356"/>
      <c r="J460" s="2356"/>
      <c r="K460" s="2356"/>
    </row>
    <row r="461" spans="1:11">
      <c r="A461" s="2549"/>
      <c r="B461" s="2478"/>
      <c r="C461" s="2478"/>
      <c r="D461" s="2558"/>
      <c r="E461" s="2559"/>
      <c r="F461" s="2558"/>
      <c r="G461" s="2478"/>
      <c r="H461" s="2356"/>
      <c r="I461" s="2356"/>
      <c r="J461" s="2356"/>
      <c r="K461" s="2356"/>
    </row>
    <row r="462" spans="1:11">
      <c r="A462" s="2549"/>
      <c r="B462" s="2478"/>
      <c r="C462" s="2478"/>
      <c r="D462" s="2558"/>
      <c r="E462" s="2559"/>
      <c r="F462" s="2558"/>
      <c r="G462" s="2478"/>
      <c r="H462" s="2356"/>
      <c r="I462" s="2356"/>
      <c r="J462" s="2356"/>
      <c r="K462" s="2356"/>
    </row>
    <row r="463" spans="1:11">
      <c r="A463" s="2549"/>
      <c r="B463" s="2478"/>
      <c r="C463" s="2478"/>
      <c r="D463" s="2558"/>
      <c r="E463" s="2559"/>
      <c r="F463" s="2558"/>
      <c r="G463" s="2478"/>
      <c r="H463" s="2356"/>
      <c r="I463" s="2356"/>
      <c r="J463" s="2356"/>
      <c r="K463" s="2356"/>
    </row>
    <row r="464" spans="1:11">
      <c r="A464" s="2549"/>
      <c r="B464" s="2478"/>
      <c r="C464" s="2478"/>
      <c r="D464" s="2558"/>
      <c r="E464" s="2559"/>
      <c r="F464" s="2558"/>
      <c r="G464" s="2478"/>
      <c r="H464" s="2356"/>
      <c r="I464" s="2356"/>
      <c r="J464" s="2356"/>
      <c r="K464" s="2356"/>
    </row>
    <row r="465" spans="1:11">
      <c r="A465" s="2549"/>
      <c r="B465" s="2478"/>
      <c r="C465" s="2478"/>
      <c r="D465" s="2558"/>
      <c r="E465" s="2559"/>
      <c r="F465" s="2558"/>
      <c r="G465" s="2478"/>
      <c r="H465" s="2356"/>
      <c r="I465" s="2356"/>
      <c r="J465" s="2356"/>
      <c r="K465" s="2356"/>
    </row>
    <row r="466" spans="1:11">
      <c r="A466" s="2549"/>
      <c r="B466" s="2478"/>
      <c r="C466" s="2478"/>
      <c r="D466" s="2558"/>
      <c r="E466" s="2559"/>
      <c r="F466" s="2558"/>
      <c r="G466" s="2478"/>
      <c r="H466" s="2356"/>
      <c r="I466" s="2356"/>
      <c r="J466" s="2356"/>
      <c r="K466" s="2356"/>
    </row>
    <row r="467" spans="1:11">
      <c r="A467" s="2549"/>
      <c r="B467" s="2478"/>
      <c r="C467" s="2478"/>
      <c r="D467" s="2558"/>
      <c r="E467" s="2559"/>
      <c r="F467" s="2558"/>
      <c r="G467" s="2478"/>
      <c r="H467" s="2356"/>
      <c r="I467" s="2356"/>
      <c r="J467" s="2356"/>
      <c r="K467" s="2356"/>
    </row>
    <row r="468" spans="1:11">
      <c r="A468" s="2549"/>
      <c r="B468" s="2478"/>
      <c r="C468" s="2478"/>
      <c r="D468" s="2558"/>
      <c r="E468" s="2559"/>
      <c r="F468" s="2558"/>
      <c r="G468" s="2478"/>
      <c r="H468" s="2356"/>
      <c r="I468" s="2356"/>
      <c r="J468" s="2356"/>
      <c r="K468" s="2356"/>
    </row>
    <row r="469" spans="1:11">
      <c r="A469" s="2549"/>
      <c r="B469" s="2478"/>
      <c r="C469" s="2478"/>
      <c r="D469" s="2558"/>
      <c r="E469" s="2559"/>
      <c r="F469" s="2558"/>
      <c r="G469" s="2478"/>
      <c r="H469" s="2356"/>
      <c r="I469" s="2356"/>
      <c r="J469" s="2356"/>
      <c r="K469" s="2356"/>
    </row>
    <row r="470" spans="1:11">
      <c r="A470" s="2549"/>
      <c r="B470" s="2478"/>
      <c r="C470" s="2478"/>
      <c r="D470" s="2558"/>
      <c r="E470" s="2559"/>
      <c r="F470" s="2558"/>
      <c r="G470" s="2478"/>
      <c r="H470" s="2356"/>
      <c r="I470" s="2356"/>
      <c r="J470" s="2356"/>
      <c r="K470" s="2356"/>
    </row>
    <row r="471" spans="1:11">
      <c r="A471" s="2549"/>
      <c r="B471" s="2478"/>
      <c r="C471" s="2478"/>
      <c r="D471" s="2558"/>
      <c r="E471" s="2559"/>
      <c r="F471" s="2558"/>
      <c r="G471" s="2478"/>
      <c r="H471" s="2356"/>
      <c r="I471" s="2356"/>
      <c r="J471" s="2356"/>
      <c r="K471" s="2356"/>
    </row>
    <row r="472" spans="1:11">
      <c r="A472" s="2549"/>
      <c r="B472" s="2478"/>
      <c r="C472" s="2478"/>
      <c r="D472" s="2558"/>
      <c r="E472" s="2559"/>
      <c r="F472" s="2558"/>
      <c r="G472" s="2478"/>
      <c r="H472" s="2356"/>
      <c r="I472" s="2356"/>
      <c r="J472" s="2356"/>
      <c r="K472" s="2356"/>
    </row>
    <row r="473" spans="1:11">
      <c r="A473" s="2549"/>
      <c r="B473" s="2478"/>
      <c r="C473" s="2478"/>
      <c r="D473" s="2558"/>
      <c r="E473" s="2559"/>
      <c r="F473" s="2558"/>
      <c r="G473" s="2478"/>
      <c r="H473" s="2356"/>
      <c r="I473" s="2356"/>
      <c r="J473" s="2356"/>
      <c r="K473" s="2356"/>
    </row>
    <row r="474" spans="1:11">
      <c r="A474" s="2549"/>
      <c r="B474" s="2478"/>
      <c r="C474" s="2478"/>
      <c r="D474" s="2558"/>
      <c r="E474" s="2559"/>
      <c r="F474" s="2558"/>
      <c r="G474" s="2478"/>
      <c r="H474" s="2356"/>
      <c r="I474" s="2356"/>
      <c r="J474" s="2356"/>
      <c r="K474" s="2356"/>
    </row>
    <row r="475" spans="1:11">
      <c r="A475" s="2549"/>
      <c r="B475" s="2478"/>
      <c r="C475" s="2478"/>
      <c r="D475" s="2558"/>
      <c r="E475" s="2559"/>
      <c r="F475" s="2558"/>
      <c r="G475" s="2478"/>
      <c r="H475" s="2356"/>
      <c r="I475" s="2356"/>
      <c r="J475" s="2356"/>
      <c r="K475" s="2356"/>
    </row>
    <row r="476" spans="1:11">
      <c r="A476" s="2549"/>
      <c r="B476" s="2478"/>
      <c r="C476" s="2478"/>
      <c r="D476" s="2558"/>
      <c r="E476" s="2559"/>
      <c r="F476" s="2558"/>
      <c r="G476" s="2478"/>
      <c r="H476" s="2356"/>
      <c r="I476" s="2356"/>
      <c r="J476" s="2356"/>
      <c r="K476" s="2356"/>
    </row>
    <row r="477" spans="1:11">
      <c r="A477" s="2549"/>
      <c r="B477" s="2478"/>
      <c r="C477" s="2478"/>
      <c r="D477" s="2558"/>
      <c r="E477" s="2559"/>
      <c r="F477" s="2558"/>
      <c r="G477" s="2478"/>
      <c r="H477" s="2356"/>
      <c r="I477" s="2356"/>
      <c r="J477" s="2356"/>
      <c r="K477" s="2356"/>
    </row>
    <row r="478" spans="1:11">
      <c r="A478" s="2549"/>
      <c r="B478" s="2478"/>
      <c r="C478" s="2478"/>
      <c r="D478" s="2558"/>
      <c r="E478" s="2559"/>
      <c r="F478" s="2558"/>
      <c r="G478" s="2478"/>
      <c r="H478" s="2356"/>
      <c r="I478" s="2356"/>
      <c r="J478" s="2356"/>
      <c r="K478" s="2356"/>
    </row>
    <row r="479" spans="1:11">
      <c r="A479" s="2549"/>
      <c r="B479" s="2478"/>
      <c r="C479" s="2478"/>
      <c r="D479" s="2558"/>
      <c r="E479" s="2559"/>
      <c r="F479" s="2558"/>
      <c r="G479" s="2478"/>
      <c r="H479" s="2356"/>
      <c r="I479" s="2356"/>
      <c r="J479" s="2356"/>
      <c r="K479" s="2356"/>
    </row>
    <row r="480" spans="1:11">
      <c r="A480" s="2549"/>
      <c r="B480" s="2478"/>
      <c r="C480" s="2478"/>
      <c r="D480" s="2558"/>
      <c r="E480" s="2559"/>
      <c r="F480" s="2558"/>
      <c r="G480" s="2478"/>
      <c r="H480" s="2356"/>
      <c r="I480" s="2356"/>
      <c r="J480" s="2356"/>
      <c r="K480" s="2356"/>
    </row>
    <row r="481" spans="1:11">
      <c r="A481" s="2549"/>
      <c r="B481" s="2478"/>
      <c r="C481" s="2478"/>
      <c r="D481" s="2558"/>
      <c r="E481" s="2559"/>
      <c r="F481" s="2558"/>
      <c r="G481" s="2478"/>
      <c r="H481" s="2356"/>
      <c r="I481" s="2356"/>
      <c r="J481" s="2356"/>
      <c r="K481" s="2356"/>
    </row>
    <row r="482" spans="1:11">
      <c r="A482" s="2549"/>
      <c r="B482" s="2478"/>
      <c r="C482" s="2478"/>
      <c r="D482" s="2558"/>
      <c r="E482" s="2559"/>
      <c r="F482" s="2558"/>
      <c r="G482" s="2478"/>
      <c r="H482" s="2356"/>
      <c r="I482" s="2356"/>
      <c r="J482" s="2356"/>
      <c r="K482" s="2356"/>
    </row>
    <row r="483" spans="1:11">
      <c r="A483" s="2549"/>
      <c r="B483" s="2478"/>
      <c r="C483" s="2478"/>
      <c r="D483" s="2558"/>
      <c r="E483" s="2559"/>
      <c r="F483" s="2558"/>
      <c r="G483" s="2478"/>
      <c r="H483" s="2356"/>
      <c r="I483" s="2356"/>
      <c r="J483" s="2356"/>
      <c r="K483" s="2356"/>
    </row>
    <row r="484" spans="1:11">
      <c r="A484" s="2549"/>
      <c r="B484" s="2478"/>
      <c r="C484" s="2478"/>
      <c r="D484" s="2558"/>
      <c r="E484" s="2559"/>
      <c r="F484" s="2558"/>
      <c r="G484" s="2478"/>
      <c r="H484" s="2356"/>
      <c r="I484" s="2356"/>
      <c r="J484" s="2356"/>
      <c r="K484" s="2356"/>
    </row>
    <row r="485" spans="1:11">
      <c r="A485" s="2549"/>
      <c r="B485" s="2478"/>
      <c r="C485" s="2478"/>
      <c r="D485" s="2558"/>
      <c r="E485" s="2559"/>
      <c r="F485" s="2558"/>
      <c r="G485" s="2478"/>
      <c r="H485" s="2356"/>
      <c r="I485" s="2356"/>
      <c r="J485" s="2356"/>
      <c r="K485" s="2356"/>
    </row>
    <row r="486" spans="1:11">
      <c r="A486" s="2549"/>
      <c r="B486" s="2478"/>
      <c r="C486" s="2478"/>
      <c r="D486" s="2558"/>
      <c r="E486" s="2559"/>
      <c r="F486" s="2558"/>
      <c r="G486" s="2478"/>
      <c r="H486" s="2356"/>
      <c r="I486" s="2356"/>
      <c r="J486" s="2356"/>
      <c r="K486" s="2356"/>
    </row>
    <row r="487" spans="1:11">
      <c r="A487" s="2549"/>
      <c r="B487" s="2478"/>
      <c r="C487" s="2478"/>
      <c r="D487" s="2558"/>
      <c r="E487" s="2559"/>
      <c r="F487" s="2558"/>
      <c r="G487" s="2478"/>
      <c r="H487" s="2356"/>
      <c r="I487" s="2356"/>
      <c r="J487" s="2356"/>
      <c r="K487" s="2356"/>
    </row>
    <row r="488" spans="1:11">
      <c r="A488" s="2549"/>
      <c r="B488" s="2478"/>
      <c r="C488" s="2478"/>
      <c r="D488" s="2558"/>
      <c r="E488" s="2559"/>
      <c r="F488" s="2558"/>
      <c r="G488" s="2478"/>
      <c r="H488" s="2356"/>
      <c r="I488" s="2356"/>
      <c r="J488" s="2356"/>
      <c r="K488" s="2356"/>
    </row>
    <row r="489" spans="1:11">
      <c r="A489" s="2549"/>
      <c r="B489" s="2478"/>
      <c r="C489" s="2478"/>
      <c r="D489" s="2558"/>
      <c r="E489" s="2559"/>
      <c r="F489" s="2558"/>
      <c r="G489" s="2478"/>
      <c r="H489" s="2356"/>
      <c r="I489" s="2356"/>
      <c r="J489" s="2356"/>
      <c r="K489" s="2356"/>
    </row>
    <row r="490" spans="1:11">
      <c r="A490" s="2549"/>
      <c r="B490" s="2478"/>
      <c r="C490" s="2478"/>
      <c r="D490" s="2558"/>
      <c r="E490" s="2559"/>
      <c r="F490" s="2558"/>
      <c r="G490" s="2478"/>
      <c r="H490" s="2356"/>
      <c r="I490" s="2356"/>
      <c r="J490" s="2356"/>
      <c r="K490" s="2356"/>
    </row>
    <row r="491" spans="1:11">
      <c r="A491" s="2549"/>
      <c r="B491" s="2478"/>
      <c r="C491" s="2478"/>
      <c r="D491" s="2558"/>
      <c r="E491" s="2559"/>
      <c r="F491" s="2558"/>
      <c r="G491" s="2478"/>
      <c r="H491" s="2356"/>
      <c r="I491" s="2356"/>
      <c r="J491" s="2356"/>
      <c r="K491" s="2356"/>
    </row>
    <row r="492" spans="1:11">
      <c r="A492" s="2549"/>
      <c r="B492" s="2478"/>
      <c r="C492" s="2478"/>
      <c r="D492" s="2558"/>
      <c r="E492" s="2559"/>
      <c r="F492" s="2558"/>
      <c r="G492" s="2478"/>
      <c r="H492" s="2356"/>
      <c r="I492" s="2356"/>
      <c r="J492" s="2356"/>
      <c r="K492" s="2356"/>
    </row>
    <row r="493" spans="1:11">
      <c r="A493" s="2549"/>
      <c r="B493" s="2478"/>
      <c r="C493" s="2478"/>
      <c r="D493" s="2558"/>
      <c r="E493" s="2559"/>
      <c r="F493" s="2558"/>
      <c r="G493" s="2478"/>
      <c r="H493" s="2356"/>
      <c r="I493" s="2356"/>
      <c r="J493" s="2356"/>
      <c r="K493" s="2356"/>
    </row>
    <row r="494" spans="1:11">
      <c r="A494" s="2549"/>
      <c r="B494" s="2478"/>
      <c r="C494" s="2478"/>
      <c r="D494" s="2558"/>
      <c r="E494" s="2559"/>
      <c r="F494" s="2558"/>
      <c r="G494" s="2478"/>
      <c r="H494" s="2356"/>
      <c r="I494" s="2356"/>
      <c r="J494" s="2356"/>
      <c r="K494" s="2356"/>
    </row>
    <row r="495" spans="1:11">
      <c r="A495" s="2549"/>
      <c r="B495" s="2478"/>
      <c r="C495" s="2478"/>
      <c r="D495" s="2558"/>
      <c r="E495" s="2559"/>
      <c r="F495" s="2558"/>
      <c r="G495" s="2478"/>
      <c r="H495" s="2356"/>
      <c r="I495" s="2356"/>
      <c r="J495" s="2356"/>
      <c r="K495" s="2356"/>
    </row>
    <row r="496" spans="1:11">
      <c r="A496" s="2549"/>
      <c r="B496" s="2478"/>
      <c r="C496" s="2478"/>
      <c r="D496" s="2558"/>
      <c r="E496" s="2559"/>
      <c r="F496" s="2558"/>
      <c r="G496" s="2478"/>
      <c r="H496" s="2356"/>
      <c r="I496" s="2356"/>
      <c r="J496" s="2356"/>
      <c r="K496" s="2356"/>
    </row>
    <row r="497" spans="1:11">
      <c r="A497" s="2549"/>
      <c r="B497" s="2478"/>
      <c r="C497" s="2478"/>
      <c r="D497" s="2558"/>
      <c r="E497" s="2559"/>
      <c r="F497" s="2558"/>
      <c r="G497" s="2478"/>
      <c r="H497" s="2356"/>
      <c r="I497" s="2356"/>
      <c r="J497" s="2356"/>
      <c r="K497" s="2356"/>
    </row>
    <row r="498" spans="1:11">
      <c r="A498" s="2549"/>
      <c r="B498" s="2478"/>
      <c r="C498" s="2478"/>
      <c r="D498" s="2558"/>
      <c r="E498" s="2559"/>
      <c r="F498" s="2558"/>
      <c r="G498" s="2478"/>
      <c r="H498" s="2356"/>
      <c r="I498" s="2356"/>
      <c r="J498" s="2356"/>
      <c r="K498" s="2356"/>
    </row>
    <row r="499" spans="1:11">
      <c r="A499" s="2549"/>
      <c r="B499" s="2478"/>
      <c r="C499" s="2478"/>
      <c r="D499" s="2558"/>
      <c r="E499" s="2559"/>
      <c r="F499" s="2558"/>
      <c r="G499" s="2478"/>
      <c r="H499" s="2356"/>
      <c r="I499" s="2356"/>
      <c r="J499" s="2356"/>
      <c r="K499" s="2356"/>
    </row>
    <row r="500" spans="1:11">
      <c r="A500" s="2549"/>
      <c r="B500" s="2478"/>
      <c r="C500" s="2478"/>
      <c r="D500" s="2558"/>
      <c r="E500" s="2559"/>
      <c r="F500" s="2558"/>
      <c r="G500" s="2478"/>
      <c r="H500" s="2356"/>
      <c r="I500" s="2356"/>
      <c r="J500" s="2356"/>
      <c r="K500" s="2356"/>
    </row>
    <row r="501" spans="1:11">
      <c r="A501" s="2549"/>
      <c r="B501" s="2478"/>
      <c r="C501" s="2478"/>
      <c r="D501" s="2558"/>
      <c r="E501" s="2559"/>
      <c r="F501" s="2558"/>
      <c r="G501" s="2478"/>
      <c r="H501" s="2356"/>
      <c r="I501" s="2356"/>
      <c r="J501" s="2356"/>
      <c r="K501" s="2356"/>
    </row>
    <row r="502" spans="1:11">
      <c r="A502" s="2549"/>
      <c r="B502" s="2478"/>
      <c r="C502" s="2478"/>
      <c r="D502" s="2558"/>
      <c r="E502" s="2559"/>
      <c r="F502" s="2558"/>
      <c r="G502" s="2478"/>
      <c r="H502" s="2356"/>
      <c r="I502" s="2356"/>
      <c r="J502" s="2356"/>
      <c r="K502" s="2356"/>
    </row>
    <row r="503" spans="1:11">
      <c r="A503" s="2549"/>
      <c r="B503" s="2478"/>
      <c r="C503" s="2478"/>
      <c r="D503" s="2558"/>
      <c r="E503" s="2559"/>
      <c r="F503" s="2558"/>
      <c r="G503" s="2478"/>
      <c r="H503" s="2356"/>
      <c r="I503" s="2356"/>
      <c r="J503" s="2356"/>
      <c r="K503" s="2356"/>
    </row>
    <row r="504" spans="1:11">
      <c r="A504" s="2549"/>
      <c r="B504" s="2478"/>
      <c r="C504" s="2478"/>
      <c r="D504" s="2558"/>
      <c r="E504" s="2559"/>
      <c r="F504" s="2558"/>
      <c r="G504" s="2478"/>
      <c r="H504" s="2356"/>
      <c r="I504" s="2356"/>
      <c r="J504" s="2356"/>
      <c r="K504" s="2356"/>
    </row>
    <row r="505" spans="1:11">
      <c r="A505" s="2549"/>
      <c r="B505" s="2478"/>
      <c r="C505" s="2478"/>
      <c r="D505" s="2558"/>
      <c r="E505" s="2559"/>
      <c r="F505" s="2558"/>
      <c r="G505" s="2478"/>
      <c r="H505" s="2356"/>
      <c r="I505" s="2356"/>
      <c r="J505" s="2356"/>
      <c r="K505" s="2356"/>
    </row>
    <row r="506" spans="1:11">
      <c r="A506" s="2549"/>
      <c r="B506" s="2478"/>
      <c r="C506" s="2478"/>
      <c r="D506" s="2558"/>
      <c r="E506" s="2559"/>
      <c r="F506" s="2558"/>
      <c r="G506" s="2478"/>
      <c r="H506" s="2356"/>
      <c r="I506" s="2356"/>
      <c r="J506" s="2356"/>
      <c r="K506" s="2356"/>
    </row>
    <row r="507" spans="1:11">
      <c r="A507" s="2549"/>
      <c r="B507" s="2478"/>
      <c r="C507" s="2478"/>
      <c r="D507" s="2558"/>
      <c r="E507" s="2559"/>
      <c r="F507" s="2558"/>
      <c r="G507" s="2478"/>
      <c r="H507" s="2356"/>
      <c r="I507" s="2356"/>
      <c r="J507" s="2356"/>
      <c r="K507" s="2356"/>
    </row>
    <row r="508" spans="1:11">
      <c r="A508" s="2549"/>
      <c r="B508" s="2478"/>
      <c r="C508" s="2478"/>
      <c r="D508" s="2558"/>
      <c r="E508" s="2559"/>
      <c r="F508" s="2558"/>
      <c r="G508" s="2478"/>
      <c r="H508" s="2356"/>
      <c r="I508" s="2356"/>
      <c r="J508" s="2356"/>
      <c r="K508" s="2356"/>
    </row>
    <row r="509" spans="1:11">
      <c r="A509" s="2549"/>
      <c r="B509" s="2478"/>
      <c r="C509" s="2478"/>
      <c r="D509" s="2558"/>
      <c r="E509" s="2559"/>
      <c r="F509" s="2558"/>
      <c r="G509" s="2478"/>
      <c r="H509" s="2356"/>
      <c r="I509" s="2356"/>
      <c r="J509" s="2356"/>
      <c r="K509" s="2356"/>
    </row>
    <row r="510" spans="1:11">
      <c r="A510" s="2549"/>
      <c r="B510" s="2478"/>
      <c r="C510" s="2478"/>
      <c r="D510" s="2558"/>
      <c r="E510" s="2559"/>
      <c r="F510" s="2558"/>
      <c r="G510" s="2478"/>
      <c r="H510" s="2356"/>
      <c r="I510" s="2356"/>
      <c r="J510" s="2356"/>
      <c r="K510" s="2356"/>
    </row>
    <row r="511" spans="1:11">
      <c r="A511" s="2549"/>
      <c r="B511" s="2478"/>
      <c r="C511" s="2478"/>
      <c r="D511" s="2558"/>
      <c r="E511" s="2559"/>
      <c r="F511" s="2558"/>
      <c r="G511" s="2478"/>
      <c r="H511" s="2356"/>
      <c r="I511" s="2356"/>
      <c r="J511" s="2356"/>
      <c r="K511" s="2356"/>
    </row>
    <row r="512" spans="1:11">
      <c r="A512" s="2549"/>
      <c r="B512" s="2478"/>
      <c r="C512" s="2478"/>
      <c r="D512" s="2558"/>
      <c r="E512" s="2559"/>
      <c r="F512" s="2558"/>
      <c r="G512" s="2478"/>
      <c r="H512" s="2356"/>
      <c r="I512" s="2356"/>
      <c r="J512" s="2356"/>
      <c r="K512" s="2356"/>
    </row>
    <row r="513" spans="1:11">
      <c r="A513" s="2549"/>
      <c r="B513" s="2478"/>
      <c r="C513" s="2478"/>
      <c r="D513" s="2558"/>
      <c r="E513" s="2559"/>
      <c r="F513" s="2558"/>
      <c r="G513" s="2478"/>
      <c r="H513" s="2356"/>
      <c r="I513" s="2356"/>
      <c r="J513" s="2356"/>
      <c r="K513" s="2356"/>
    </row>
    <row r="514" spans="1:11">
      <c r="A514" s="2549"/>
      <c r="B514" s="2478"/>
      <c r="C514" s="2478"/>
      <c r="D514" s="2558"/>
      <c r="E514" s="2559"/>
      <c r="F514" s="2558"/>
      <c r="G514" s="2478"/>
      <c r="H514" s="2356"/>
      <c r="I514" s="2356"/>
      <c r="J514" s="2356"/>
      <c r="K514" s="2356"/>
    </row>
    <row r="515" spans="1:11">
      <c r="A515" s="2549"/>
      <c r="B515" s="2478"/>
      <c r="C515" s="2478"/>
      <c r="D515" s="2558"/>
      <c r="E515" s="2559"/>
      <c r="F515" s="2558"/>
      <c r="G515" s="2478"/>
      <c r="H515" s="2356"/>
      <c r="I515" s="2356"/>
      <c r="J515" s="2356"/>
      <c r="K515" s="2356"/>
    </row>
    <row r="516" spans="1:11">
      <c r="A516" s="2549"/>
      <c r="B516" s="2478"/>
      <c r="C516" s="2478"/>
      <c r="D516" s="2558"/>
      <c r="E516" s="2559"/>
      <c r="F516" s="2558"/>
      <c r="G516" s="2478"/>
      <c r="H516" s="2356"/>
      <c r="I516" s="2356"/>
      <c r="J516" s="2356"/>
      <c r="K516" s="2356"/>
    </row>
    <row r="517" spans="1:11">
      <c r="A517" s="2549"/>
      <c r="B517" s="2478"/>
      <c r="C517" s="2478"/>
      <c r="D517" s="2558"/>
      <c r="E517" s="2559"/>
      <c r="F517" s="2558"/>
      <c r="G517" s="2478"/>
      <c r="H517" s="2356"/>
      <c r="I517" s="2356"/>
      <c r="J517" s="2356"/>
      <c r="K517" s="2356"/>
    </row>
    <row r="518" spans="1:11">
      <c r="A518" s="2549"/>
      <c r="B518" s="2478"/>
      <c r="C518" s="2478"/>
      <c r="D518" s="2558"/>
      <c r="E518" s="2559"/>
      <c r="F518" s="2558"/>
      <c r="G518" s="2478"/>
      <c r="H518" s="2356"/>
      <c r="I518" s="2356"/>
      <c r="J518" s="2356"/>
      <c r="K518" s="2356"/>
    </row>
    <row r="519" spans="1:11">
      <c r="A519" s="2549"/>
      <c r="B519" s="2478"/>
      <c r="C519" s="2478"/>
      <c r="D519" s="2558"/>
      <c r="E519" s="2559"/>
      <c r="F519" s="2558"/>
      <c r="G519" s="2478"/>
      <c r="H519" s="2356"/>
      <c r="I519" s="2356"/>
      <c r="J519" s="2356"/>
      <c r="K519" s="2356"/>
    </row>
    <row r="520" spans="1:11">
      <c r="A520" s="2549"/>
      <c r="B520" s="2478"/>
      <c r="C520" s="2478"/>
      <c r="D520" s="2558"/>
      <c r="E520" s="2559"/>
      <c r="F520" s="2558"/>
      <c r="G520" s="2478"/>
      <c r="H520" s="2356"/>
      <c r="I520" s="2356"/>
      <c r="J520" s="2356"/>
      <c r="K520" s="2356"/>
    </row>
    <row r="521" spans="1:11">
      <c r="A521" s="2549"/>
      <c r="B521" s="2478"/>
      <c r="C521" s="2478"/>
      <c r="D521" s="2558"/>
      <c r="E521" s="2559"/>
      <c r="F521" s="2558"/>
      <c r="G521" s="2478"/>
      <c r="H521" s="2356"/>
      <c r="I521" s="2356"/>
      <c r="J521" s="2356"/>
      <c r="K521" s="2356"/>
    </row>
    <row r="522" spans="1:11">
      <c r="A522" s="2549"/>
      <c r="B522" s="2478"/>
      <c r="C522" s="2478"/>
      <c r="D522" s="2558"/>
      <c r="E522" s="2559"/>
      <c r="F522" s="2558"/>
      <c r="G522" s="2478"/>
      <c r="H522" s="2356"/>
      <c r="I522" s="2356"/>
      <c r="J522" s="2356"/>
      <c r="K522" s="2356"/>
    </row>
    <row r="523" spans="1:11">
      <c r="A523" s="2549"/>
      <c r="B523" s="2478"/>
      <c r="C523" s="2478"/>
      <c r="D523" s="2558"/>
      <c r="E523" s="2559"/>
      <c r="F523" s="2558"/>
      <c r="G523" s="2478"/>
      <c r="H523" s="2356"/>
      <c r="I523" s="2356"/>
      <c r="J523" s="2356"/>
      <c r="K523" s="2356"/>
    </row>
    <row r="524" spans="1:11">
      <c r="A524" s="2549"/>
      <c r="B524" s="2478"/>
      <c r="C524" s="2478"/>
      <c r="D524" s="2558"/>
      <c r="E524" s="2559"/>
      <c r="F524" s="2558"/>
      <c r="G524" s="2478"/>
      <c r="H524" s="2356"/>
      <c r="I524" s="2356"/>
      <c r="J524" s="2356"/>
      <c r="K524" s="2356"/>
    </row>
    <row r="525" spans="1:11">
      <c r="A525" s="2549"/>
      <c r="B525" s="2478"/>
      <c r="C525" s="2478"/>
      <c r="D525" s="2558"/>
      <c r="E525" s="2559"/>
      <c r="F525" s="2558"/>
      <c r="G525" s="2478"/>
      <c r="H525" s="2356"/>
      <c r="I525" s="2356"/>
      <c r="J525" s="2356"/>
      <c r="K525" s="2356"/>
    </row>
    <row r="526" spans="1:11">
      <c r="A526" s="2549"/>
      <c r="B526" s="2478"/>
      <c r="C526" s="2478"/>
      <c r="D526" s="2558"/>
      <c r="E526" s="2559"/>
      <c r="F526" s="2558"/>
      <c r="G526" s="2478"/>
      <c r="H526" s="2356"/>
      <c r="I526" s="2356"/>
      <c r="J526" s="2356"/>
      <c r="K526" s="2356"/>
    </row>
    <row r="527" spans="1:11">
      <c r="A527" s="2549"/>
      <c r="B527" s="2478"/>
      <c r="C527" s="2478"/>
      <c r="D527" s="2558"/>
      <c r="E527" s="2559"/>
      <c r="F527" s="2558"/>
      <c r="G527" s="2478"/>
      <c r="H527" s="2356"/>
      <c r="I527" s="2356"/>
      <c r="J527" s="2356"/>
      <c r="K527" s="2356"/>
    </row>
    <row r="528" spans="1:11">
      <c r="A528" s="2549"/>
      <c r="B528" s="2478"/>
      <c r="C528" s="2478"/>
      <c r="D528" s="2558"/>
      <c r="E528" s="2559"/>
      <c r="F528" s="2558"/>
      <c r="G528" s="2478"/>
      <c r="H528" s="2356"/>
      <c r="I528" s="2356"/>
      <c r="J528" s="2356"/>
      <c r="K528" s="2356"/>
    </row>
    <row r="529" spans="1:11">
      <c r="A529" s="2549"/>
      <c r="B529" s="2478"/>
      <c r="C529" s="2478"/>
      <c r="D529" s="2558"/>
      <c r="E529" s="2559"/>
      <c r="F529" s="2558"/>
      <c r="G529" s="2478"/>
      <c r="H529" s="2356"/>
      <c r="I529" s="2356"/>
      <c r="J529" s="2356"/>
      <c r="K529" s="2356"/>
    </row>
    <row r="530" spans="1:11">
      <c r="A530" s="2549"/>
      <c r="B530" s="2478"/>
      <c r="C530" s="2478"/>
      <c r="D530" s="2558"/>
      <c r="E530" s="2559"/>
      <c r="F530" s="2558"/>
      <c r="G530" s="2478"/>
      <c r="H530" s="2356"/>
      <c r="I530" s="2356"/>
      <c r="J530" s="2356"/>
      <c r="K530" s="2356"/>
    </row>
    <row r="531" spans="1:11">
      <c r="A531" s="2549"/>
      <c r="B531" s="2478"/>
      <c r="C531" s="2478"/>
      <c r="D531" s="2558"/>
      <c r="E531" s="2559"/>
      <c r="F531" s="2558"/>
      <c r="G531" s="2478"/>
      <c r="H531" s="2356"/>
      <c r="I531" s="2356"/>
      <c r="J531" s="2356"/>
      <c r="K531" s="2356"/>
    </row>
    <row r="532" spans="1:11">
      <c r="A532" s="2549"/>
      <c r="B532" s="2478"/>
      <c r="C532" s="2478"/>
      <c r="D532" s="2558"/>
      <c r="E532" s="2559"/>
      <c r="F532" s="2558"/>
      <c r="G532" s="2478"/>
      <c r="H532" s="2356"/>
      <c r="I532" s="2356"/>
      <c r="J532" s="2356"/>
      <c r="K532" s="2356"/>
    </row>
    <row r="533" spans="1:11">
      <c r="A533" s="2549"/>
      <c r="B533" s="2478"/>
      <c r="C533" s="2478"/>
      <c r="D533" s="2558"/>
      <c r="E533" s="2559"/>
      <c r="F533" s="2558"/>
      <c r="G533" s="2478"/>
      <c r="H533" s="2356"/>
      <c r="I533" s="2356"/>
      <c r="J533" s="2356"/>
      <c r="K533" s="2356"/>
    </row>
    <row r="534" spans="1:11">
      <c r="A534" s="2549"/>
      <c r="B534" s="2478"/>
      <c r="C534" s="2478"/>
      <c r="D534" s="2558"/>
      <c r="E534" s="2559"/>
      <c r="F534" s="2558"/>
      <c r="G534" s="2478"/>
      <c r="H534" s="2356"/>
      <c r="I534" s="2356"/>
      <c r="J534" s="2356"/>
      <c r="K534" s="2356"/>
    </row>
    <row r="535" spans="1:11">
      <c r="A535" s="2549"/>
      <c r="B535" s="2478"/>
      <c r="C535" s="2478"/>
      <c r="D535" s="2558"/>
      <c r="E535" s="2559"/>
      <c r="F535" s="2558"/>
      <c r="G535" s="2478"/>
      <c r="H535" s="2356"/>
      <c r="I535" s="2356"/>
      <c r="J535" s="2356"/>
      <c r="K535" s="2356"/>
    </row>
    <row r="536" spans="1:11">
      <c r="A536" s="2549"/>
      <c r="B536" s="2478"/>
      <c r="C536" s="2478"/>
      <c r="D536" s="2558"/>
      <c r="E536" s="2559"/>
      <c r="F536" s="2558"/>
      <c r="G536" s="2478"/>
      <c r="H536" s="2356"/>
      <c r="I536" s="2356"/>
      <c r="J536" s="2356"/>
      <c r="K536" s="2356"/>
    </row>
    <row r="537" spans="1:11">
      <c r="A537" s="2549"/>
      <c r="B537" s="2478"/>
      <c r="C537" s="2478"/>
      <c r="D537" s="2558"/>
      <c r="E537" s="2559"/>
      <c r="F537" s="2558"/>
      <c r="G537" s="2478"/>
      <c r="H537" s="2356"/>
      <c r="I537" s="2356"/>
      <c r="J537" s="2356"/>
      <c r="K537" s="2356"/>
    </row>
    <row r="538" spans="1:11">
      <c r="A538" s="2549"/>
      <c r="B538" s="2478"/>
      <c r="C538" s="2478"/>
      <c r="D538" s="2558"/>
      <c r="E538" s="2559"/>
      <c r="F538" s="2558"/>
      <c r="G538" s="2478"/>
      <c r="H538" s="2356"/>
      <c r="I538" s="2356"/>
      <c r="J538" s="2356"/>
      <c r="K538" s="2356"/>
    </row>
    <row r="539" spans="1:11">
      <c r="A539" s="2549"/>
      <c r="B539" s="2478"/>
      <c r="C539" s="2478"/>
      <c r="D539" s="2558"/>
      <c r="E539" s="2559"/>
      <c r="F539" s="2558"/>
      <c r="G539" s="2478"/>
      <c r="H539" s="2356"/>
      <c r="I539" s="2356"/>
      <c r="J539" s="2356"/>
      <c r="K539" s="2356"/>
    </row>
    <row r="540" spans="1:11">
      <c r="A540" s="2549"/>
      <c r="B540" s="2478"/>
      <c r="C540" s="2478"/>
      <c r="D540" s="2558"/>
      <c r="E540" s="2559"/>
      <c r="F540" s="2558"/>
      <c r="G540" s="2478"/>
      <c r="H540" s="2356"/>
      <c r="I540" s="2356"/>
      <c r="J540" s="2356"/>
      <c r="K540" s="2356"/>
    </row>
    <row r="541" spans="1:11">
      <c r="A541" s="2549"/>
      <c r="B541" s="2478"/>
      <c r="C541" s="2478"/>
      <c r="D541" s="2558"/>
      <c r="E541" s="2559"/>
      <c r="F541" s="2558"/>
      <c r="G541" s="2478"/>
      <c r="H541" s="2356"/>
      <c r="I541" s="2356"/>
      <c r="J541" s="2356"/>
      <c r="K541" s="2356"/>
    </row>
    <row r="542" spans="1:11">
      <c r="A542" s="2549"/>
      <c r="B542" s="2478"/>
      <c r="C542" s="2478"/>
      <c r="D542" s="2558"/>
      <c r="E542" s="2559"/>
      <c r="F542" s="2558"/>
      <c r="G542" s="2478"/>
      <c r="H542" s="2356"/>
      <c r="I542" s="2356"/>
      <c r="J542" s="2356"/>
      <c r="K542" s="2356"/>
    </row>
    <row r="543" spans="1:11">
      <c r="A543" s="2549"/>
      <c r="B543" s="2478"/>
      <c r="C543" s="2478"/>
      <c r="D543" s="2558"/>
      <c r="E543" s="2559"/>
      <c r="F543" s="2558"/>
      <c r="G543" s="2478"/>
      <c r="H543" s="2356"/>
      <c r="I543" s="2356"/>
      <c r="J543" s="2356"/>
      <c r="K543" s="2356"/>
    </row>
    <row r="544" spans="1:11">
      <c r="A544" s="2549"/>
      <c r="B544" s="2478"/>
      <c r="C544" s="2478"/>
      <c r="D544" s="2558"/>
      <c r="E544" s="2559"/>
      <c r="F544" s="2558"/>
      <c r="G544" s="2478"/>
      <c r="H544" s="2356"/>
      <c r="I544" s="2356"/>
      <c r="J544" s="2356"/>
      <c r="K544" s="2356"/>
    </row>
    <row r="545" spans="1:11">
      <c r="A545" s="2549"/>
      <c r="B545" s="2478"/>
      <c r="C545" s="2478"/>
      <c r="D545" s="2558"/>
      <c r="E545" s="2559"/>
      <c r="F545" s="2558"/>
      <c r="G545" s="2478"/>
      <c r="H545" s="2356"/>
      <c r="I545" s="2356"/>
      <c r="J545" s="2356"/>
      <c r="K545" s="2356"/>
    </row>
    <row r="546" spans="1:11">
      <c r="A546" s="2549"/>
      <c r="B546" s="2478"/>
      <c r="C546" s="2478"/>
      <c r="D546" s="2558"/>
      <c r="E546" s="2559"/>
      <c r="F546" s="2558"/>
      <c r="G546" s="2478"/>
      <c r="H546" s="2356"/>
      <c r="I546" s="2356"/>
      <c r="J546" s="2356"/>
      <c r="K546" s="2356"/>
    </row>
    <row r="547" spans="1:11">
      <c r="A547" s="2549"/>
      <c r="B547" s="2478"/>
      <c r="C547" s="2478"/>
      <c r="D547" s="2558"/>
      <c r="E547" s="2559"/>
      <c r="F547" s="2558"/>
      <c r="G547" s="2478"/>
      <c r="H547" s="2356"/>
      <c r="I547" s="2356"/>
      <c r="J547" s="2356"/>
      <c r="K547" s="2356"/>
    </row>
    <row r="548" spans="1:11">
      <c r="A548" s="2549"/>
      <c r="B548" s="2478"/>
      <c r="C548" s="2478"/>
      <c r="D548" s="2558"/>
      <c r="E548" s="2559"/>
      <c r="F548" s="2558"/>
      <c r="G548" s="2478"/>
      <c r="H548" s="2356"/>
      <c r="I548" s="2356"/>
      <c r="J548" s="2356"/>
      <c r="K548" s="2356"/>
    </row>
    <row r="549" spans="1:11">
      <c r="A549" s="2549"/>
      <c r="B549" s="2478"/>
      <c r="C549" s="2478"/>
      <c r="D549" s="2558"/>
      <c r="E549" s="2559"/>
      <c r="F549" s="2558"/>
      <c r="G549" s="2478"/>
      <c r="H549" s="2356"/>
      <c r="I549" s="2356"/>
      <c r="J549" s="2356"/>
      <c r="K549" s="2356"/>
    </row>
    <row r="550" spans="1:11">
      <c r="A550" s="2549"/>
      <c r="B550" s="2478"/>
      <c r="C550" s="2478"/>
      <c r="D550" s="2558"/>
      <c r="E550" s="2559"/>
      <c r="F550" s="2558"/>
      <c r="G550" s="2478"/>
      <c r="H550" s="2356"/>
      <c r="I550" s="2356"/>
      <c r="J550" s="2356"/>
      <c r="K550" s="2356"/>
    </row>
    <row r="551" spans="1:11">
      <c r="A551" s="2549"/>
      <c r="B551" s="2478"/>
      <c r="C551" s="2478"/>
      <c r="D551" s="2558"/>
      <c r="E551" s="2559"/>
      <c r="F551" s="2558"/>
      <c r="G551" s="2478"/>
      <c r="H551" s="2356"/>
      <c r="I551" s="2356"/>
      <c r="J551" s="2356"/>
      <c r="K551" s="2356"/>
    </row>
    <row r="552" spans="1:11">
      <c r="A552" s="2549"/>
      <c r="B552" s="2478"/>
      <c r="C552" s="2478"/>
      <c r="D552" s="2558"/>
      <c r="E552" s="2559"/>
      <c r="F552" s="2558"/>
      <c r="G552" s="2478"/>
      <c r="H552" s="2356"/>
      <c r="I552" s="2356"/>
      <c r="J552" s="2356"/>
      <c r="K552" s="2356"/>
    </row>
    <row r="553" spans="1:11">
      <c r="A553" s="2549"/>
      <c r="B553" s="2478"/>
      <c r="C553" s="2478"/>
      <c r="D553" s="2558"/>
      <c r="E553" s="2559"/>
      <c r="F553" s="2558"/>
      <c r="G553" s="2478"/>
      <c r="H553" s="2356"/>
      <c r="I553" s="2356"/>
      <c r="J553" s="2356"/>
      <c r="K553" s="2356"/>
    </row>
    <row r="554" spans="1:11">
      <c r="A554" s="2549"/>
      <c r="B554" s="2478"/>
      <c r="C554" s="2478"/>
      <c r="D554" s="2558"/>
      <c r="E554" s="2559"/>
      <c r="F554" s="2558"/>
      <c r="G554" s="2478"/>
      <c r="H554" s="2356"/>
      <c r="I554" s="2356"/>
      <c r="J554" s="2356"/>
      <c r="K554" s="2356"/>
    </row>
    <row r="555" spans="1:11">
      <c r="A555" s="2549"/>
      <c r="B555" s="2478"/>
      <c r="C555" s="2478"/>
      <c r="D555" s="2558"/>
      <c r="E555" s="2559"/>
      <c r="F555" s="2558"/>
      <c r="G555" s="2478"/>
      <c r="H555" s="2356"/>
      <c r="I555" s="2356"/>
      <c r="J555" s="2356"/>
      <c r="K555" s="2356"/>
    </row>
    <row r="556" spans="1:11">
      <c r="A556" s="2549"/>
      <c r="B556" s="2478"/>
      <c r="C556" s="2478"/>
      <c r="D556" s="2558"/>
      <c r="E556" s="2559"/>
      <c r="F556" s="2558"/>
      <c r="G556" s="2478"/>
      <c r="H556" s="2356"/>
      <c r="I556" s="2356"/>
      <c r="J556" s="2356"/>
      <c r="K556" s="2356"/>
    </row>
    <row r="557" spans="1:11">
      <c r="A557" s="2549"/>
      <c r="B557" s="2478"/>
      <c r="C557" s="2478"/>
      <c r="D557" s="2558"/>
      <c r="E557" s="2559"/>
      <c r="F557" s="2558"/>
      <c r="G557" s="2478"/>
      <c r="H557" s="2356"/>
      <c r="I557" s="2356"/>
      <c r="J557" s="2356"/>
      <c r="K557" s="2356"/>
    </row>
    <row r="558" spans="1:11">
      <c r="A558" s="2549"/>
      <c r="B558" s="2478"/>
      <c r="C558" s="2478"/>
      <c r="D558" s="2558"/>
      <c r="E558" s="2559"/>
      <c r="F558" s="2558"/>
      <c r="G558" s="2478"/>
      <c r="H558" s="2356"/>
      <c r="I558" s="2356"/>
      <c r="J558" s="2356"/>
      <c r="K558" s="2356"/>
    </row>
    <row r="559" spans="1:11">
      <c r="A559" s="2549"/>
      <c r="B559" s="2478"/>
      <c r="C559" s="2478"/>
      <c r="D559" s="2558"/>
      <c r="E559" s="2559"/>
      <c r="F559" s="2558"/>
      <c r="G559" s="2478"/>
      <c r="H559" s="2356"/>
      <c r="I559" s="2356"/>
      <c r="J559" s="2356"/>
      <c r="K559" s="2356"/>
    </row>
    <row r="560" spans="1:11">
      <c r="A560" s="2549"/>
      <c r="B560" s="2478"/>
      <c r="C560" s="2478"/>
      <c r="D560" s="2558"/>
      <c r="E560" s="2559"/>
      <c r="F560" s="2558"/>
      <c r="G560" s="2478"/>
      <c r="H560" s="2356"/>
      <c r="I560" s="2356"/>
      <c r="J560" s="2356"/>
      <c r="K560" s="2356"/>
    </row>
    <row r="561" spans="1:11">
      <c r="A561" s="2549"/>
      <c r="B561" s="2478"/>
      <c r="C561" s="2478"/>
      <c r="D561" s="2558"/>
      <c r="E561" s="2559"/>
      <c r="F561" s="2558"/>
      <c r="G561" s="2478"/>
      <c r="H561" s="2356"/>
      <c r="I561" s="2356"/>
      <c r="J561" s="2356"/>
      <c r="K561" s="2356"/>
    </row>
    <row r="562" spans="1:11">
      <c r="A562" s="2549"/>
      <c r="B562" s="2478"/>
      <c r="C562" s="2478"/>
      <c r="D562" s="2558"/>
      <c r="E562" s="2559"/>
      <c r="F562" s="2558"/>
      <c r="G562" s="2478"/>
      <c r="H562" s="2356"/>
      <c r="I562" s="2356"/>
      <c r="J562" s="2356"/>
      <c r="K562" s="2356"/>
    </row>
    <row r="563" spans="1:11">
      <c r="A563" s="2549"/>
      <c r="B563" s="2478"/>
      <c r="C563" s="2478"/>
      <c r="D563" s="2558"/>
      <c r="E563" s="2559"/>
      <c r="F563" s="2558"/>
      <c r="G563" s="2478"/>
      <c r="H563" s="2356"/>
      <c r="I563" s="2356"/>
      <c r="J563" s="2356"/>
      <c r="K563" s="2356"/>
    </row>
    <row r="564" spans="1:11">
      <c r="A564" s="2549"/>
      <c r="B564" s="2478"/>
      <c r="C564" s="2478"/>
      <c r="D564" s="2558"/>
      <c r="E564" s="2559"/>
      <c r="F564" s="2558"/>
      <c r="G564" s="2478"/>
      <c r="H564" s="2356"/>
      <c r="I564" s="2356"/>
      <c r="J564" s="2356"/>
      <c r="K564" s="2356"/>
    </row>
    <row r="565" spans="1:11">
      <c r="A565" s="2549"/>
      <c r="B565" s="2478"/>
      <c r="C565" s="2478"/>
      <c r="D565" s="2558"/>
      <c r="E565" s="2559"/>
      <c r="F565" s="2558"/>
      <c r="G565" s="2478"/>
      <c r="H565" s="2356"/>
      <c r="I565" s="2356"/>
      <c r="J565" s="2356"/>
      <c r="K565" s="2356"/>
    </row>
    <row r="566" spans="1:11">
      <c r="A566" s="2549"/>
      <c r="B566" s="2478"/>
      <c r="C566" s="2478"/>
      <c r="D566" s="2558"/>
      <c r="E566" s="2559"/>
      <c r="F566" s="2558"/>
      <c r="G566" s="2478"/>
      <c r="H566" s="2356"/>
      <c r="I566" s="2356"/>
      <c r="J566" s="2356"/>
      <c r="K566" s="2356"/>
    </row>
    <row r="567" spans="1:11">
      <c r="A567" s="2549"/>
      <c r="B567" s="2478"/>
      <c r="C567" s="2478"/>
      <c r="D567" s="2558"/>
      <c r="E567" s="2559"/>
      <c r="F567" s="2558"/>
      <c r="G567" s="2478"/>
      <c r="H567" s="2356"/>
      <c r="I567" s="2356"/>
      <c r="J567" s="2356"/>
      <c r="K567" s="2356"/>
    </row>
    <row r="568" spans="1:11">
      <c r="A568" s="2549"/>
      <c r="B568" s="2478"/>
      <c r="C568" s="2478"/>
      <c r="D568" s="2558"/>
      <c r="E568" s="2559"/>
      <c r="F568" s="2558"/>
      <c r="G568" s="2478"/>
      <c r="H568" s="2356"/>
      <c r="I568" s="2356"/>
      <c r="J568" s="2356"/>
      <c r="K568" s="2356"/>
    </row>
    <row r="569" spans="1:11">
      <c r="A569" s="2549"/>
      <c r="B569" s="2478"/>
      <c r="C569" s="2478"/>
      <c r="D569" s="2558"/>
      <c r="E569" s="2559"/>
      <c r="F569" s="2558"/>
      <c r="G569" s="2478"/>
      <c r="H569" s="2356"/>
      <c r="I569" s="2356"/>
      <c r="J569" s="2356"/>
      <c r="K569" s="2356"/>
    </row>
    <row r="570" spans="1:11">
      <c r="A570" s="2549"/>
      <c r="B570" s="2478"/>
      <c r="C570" s="2478"/>
      <c r="D570" s="2558"/>
      <c r="E570" s="2559"/>
      <c r="F570" s="2558"/>
      <c r="G570" s="2478"/>
      <c r="H570" s="2356"/>
      <c r="I570" s="2356"/>
      <c r="J570" s="2356"/>
      <c r="K570" s="2356"/>
    </row>
    <row r="571" spans="1:11">
      <c r="A571" s="2549"/>
      <c r="B571" s="2478"/>
      <c r="C571" s="2478"/>
      <c r="D571" s="2558"/>
      <c r="E571" s="2559"/>
      <c r="F571" s="2558"/>
      <c r="G571" s="2478"/>
      <c r="H571" s="2356"/>
      <c r="I571" s="2356"/>
      <c r="J571" s="2356"/>
      <c r="K571" s="2356"/>
    </row>
    <row r="572" spans="1:11">
      <c r="A572" s="2549"/>
      <c r="B572" s="2478"/>
      <c r="C572" s="2478"/>
      <c r="D572" s="2558"/>
      <c r="E572" s="2559"/>
      <c r="F572" s="2558"/>
      <c r="G572" s="2478"/>
      <c r="H572" s="2356"/>
      <c r="I572" s="2356"/>
      <c r="J572" s="2356"/>
      <c r="K572" s="2356"/>
    </row>
    <row r="573" spans="1:11">
      <c r="A573" s="2549"/>
      <c r="B573" s="2478"/>
      <c r="C573" s="2478"/>
      <c r="D573" s="2558"/>
      <c r="E573" s="2559"/>
      <c r="F573" s="2558"/>
      <c r="G573" s="2478"/>
      <c r="H573" s="2356"/>
      <c r="I573" s="2356"/>
      <c r="J573" s="2356"/>
      <c r="K573" s="2356"/>
    </row>
    <row r="574" spans="1:11">
      <c r="A574" s="2549"/>
      <c r="B574" s="2478"/>
      <c r="C574" s="2478"/>
      <c r="D574" s="2558"/>
      <c r="E574" s="2559"/>
      <c r="F574" s="2558"/>
      <c r="G574" s="2478"/>
      <c r="H574" s="2356"/>
      <c r="I574" s="2356"/>
      <c r="J574" s="2356"/>
      <c r="K574" s="2356"/>
    </row>
    <row r="575" spans="1:11">
      <c r="A575" s="2549"/>
      <c r="B575" s="2478"/>
      <c r="C575" s="2478"/>
      <c r="D575" s="2558"/>
      <c r="E575" s="2559"/>
      <c r="F575" s="2558"/>
      <c r="G575" s="2478"/>
      <c r="H575" s="2356"/>
      <c r="I575" s="2356"/>
      <c r="J575" s="2356"/>
      <c r="K575" s="2356"/>
    </row>
    <row r="576" spans="1:11">
      <c r="A576" s="2549"/>
      <c r="B576" s="2478"/>
      <c r="C576" s="2478"/>
      <c r="D576" s="2558"/>
      <c r="E576" s="2559"/>
      <c r="F576" s="2558"/>
      <c r="G576" s="2478"/>
      <c r="H576" s="2356"/>
      <c r="I576" s="2356"/>
      <c r="J576" s="2356"/>
      <c r="K576" s="2356"/>
    </row>
    <row r="577" spans="1:11">
      <c r="A577" s="2549"/>
      <c r="B577" s="2478"/>
      <c r="C577" s="2478"/>
      <c r="D577" s="2558"/>
      <c r="E577" s="2559"/>
      <c r="F577" s="2558"/>
      <c r="G577" s="2478"/>
      <c r="H577" s="2356"/>
      <c r="I577" s="2356"/>
      <c r="J577" s="2356"/>
      <c r="K577" s="2356"/>
    </row>
    <row r="578" spans="1:11">
      <c r="A578" s="2549"/>
      <c r="B578" s="2478"/>
      <c r="C578" s="2478"/>
      <c r="D578" s="2558"/>
      <c r="E578" s="2559"/>
      <c r="F578" s="2558"/>
      <c r="G578" s="2478"/>
      <c r="H578" s="2356"/>
      <c r="I578" s="2356"/>
      <c r="J578" s="2356"/>
      <c r="K578" s="2356"/>
    </row>
    <row r="579" spans="1:11">
      <c r="A579" s="2549"/>
      <c r="B579" s="2478"/>
      <c r="C579" s="2478"/>
      <c r="D579" s="2558"/>
      <c r="E579" s="2559"/>
      <c r="F579" s="2558"/>
      <c r="G579" s="2478"/>
      <c r="H579" s="2356"/>
      <c r="I579" s="2356"/>
      <c r="J579" s="2356"/>
      <c r="K579" s="2356"/>
    </row>
    <row r="580" spans="1:11">
      <c r="A580" s="2549"/>
      <c r="B580" s="2478"/>
      <c r="C580" s="2478"/>
      <c r="D580" s="2558"/>
      <c r="E580" s="2559"/>
      <c r="F580" s="2558"/>
      <c r="G580" s="2478"/>
      <c r="H580" s="2356"/>
      <c r="I580" s="2356"/>
      <c r="J580" s="2356"/>
      <c r="K580" s="2356"/>
    </row>
    <row r="581" spans="1:11">
      <c r="A581" s="2549"/>
      <c r="B581" s="2478"/>
      <c r="C581" s="2478"/>
      <c r="D581" s="2558"/>
      <c r="E581" s="2559"/>
      <c r="F581" s="2558"/>
      <c r="G581" s="2478"/>
      <c r="H581" s="2356"/>
      <c r="I581" s="2356"/>
      <c r="J581" s="2356"/>
      <c r="K581" s="2356"/>
    </row>
    <row r="582" spans="1:11">
      <c r="A582" s="2549"/>
      <c r="B582" s="2478"/>
      <c r="C582" s="2478"/>
      <c r="D582" s="2558"/>
      <c r="E582" s="2559"/>
      <c r="F582" s="2558"/>
      <c r="G582" s="2478"/>
      <c r="H582" s="2356"/>
      <c r="I582" s="2356"/>
      <c r="J582" s="2356"/>
      <c r="K582" s="2356"/>
    </row>
    <row r="583" spans="1:11">
      <c r="A583" s="2549"/>
      <c r="B583" s="2478"/>
      <c r="C583" s="2478"/>
      <c r="D583" s="2558"/>
      <c r="E583" s="2559"/>
      <c r="F583" s="2558"/>
      <c r="G583" s="2478"/>
      <c r="H583" s="2356"/>
      <c r="I583" s="2356"/>
      <c r="J583" s="2356"/>
      <c r="K583" s="2356"/>
    </row>
    <row r="584" spans="1:11">
      <c r="A584" s="2549"/>
      <c r="B584" s="2478"/>
      <c r="C584" s="2478"/>
      <c r="D584" s="2558"/>
      <c r="E584" s="2559"/>
      <c r="F584" s="2558"/>
      <c r="G584" s="2478"/>
      <c r="H584" s="2356"/>
      <c r="I584" s="2356"/>
      <c r="J584" s="2356"/>
      <c r="K584" s="2356"/>
    </row>
    <row r="585" spans="1:11">
      <c r="A585" s="2549"/>
      <c r="B585" s="2478"/>
      <c r="C585" s="2478"/>
      <c r="D585" s="2558"/>
      <c r="E585" s="2559"/>
      <c r="F585" s="2558"/>
      <c r="G585" s="2478"/>
      <c r="H585" s="2356"/>
      <c r="I585" s="2356"/>
      <c r="J585" s="2356"/>
      <c r="K585" s="2356"/>
    </row>
    <row r="586" spans="1:11">
      <c r="A586" s="2549"/>
      <c r="B586" s="2478"/>
      <c r="C586" s="2478"/>
      <c r="D586" s="2558"/>
      <c r="E586" s="2559"/>
      <c r="F586" s="2558"/>
      <c r="G586" s="2478"/>
      <c r="H586" s="2356"/>
      <c r="I586" s="2356"/>
      <c r="J586" s="2356"/>
      <c r="K586" s="2356"/>
    </row>
    <row r="587" spans="1:11">
      <c r="A587" s="2549"/>
      <c r="B587" s="2478"/>
      <c r="C587" s="2478"/>
      <c r="D587" s="2558"/>
      <c r="E587" s="2559"/>
      <c r="F587" s="2558"/>
      <c r="G587" s="2478"/>
      <c r="H587" s="2356"/>
      <c r="I587" s="2356"/>
      <c r="J587" s="2356"/>
      <c r="K587" s="2356"/>
    </row>
    <row r="588" spans="1:11">
      <c r="A588" s="2549"/>
      <c r="B588" s="2478"/>
      <c r="C588" s="2478"/>
      <c r="D588" s="2558"/>
      <c r="E588" s="2559"/>
      <c r="F588" s="2558"/>
      <c r="G588" s="2478"/>
      <c r="H588" s="2356"/>
      <c r="I588" s="2356"/>
      <c r="J588" s="2356"/>
      <c r="K588" s="2356"/>
    </row>
    <row r="589" spans="1:11">
      <c r="A589" s="2549"/>
      <c r="B589" s="2478"/>
      <c r="C589" s="2478"/>
      <c r="D589" s="2558"/>
      <c r="E589" s="2559"/>
      <c r="F589" s="2558"/>
      <c r="G589" s="2478"/>
      <c r="H589" s="2356"/>
      <c r="I589" s="2356"/>
      <c r="J589" s="2356"/>
      <c r="K589" s="2356"/>
    </row>
    <row r="590" spans="1:11">
      <c r="A590" s="2549"/>
      <c r="B590" s="2478"/>
      <c r="C590" s="2478"/>
      <c r="D590" s="2558"/>
      <c r="E590" s="2559"/>
      <c r="F590" s="2558"/>
      <c r="G590" s="2478"/>
      <c r="H590" s="2356"/>
      <c r="I590" s="2356"/>
      <c r="J590" s="2356"/>
      <c r="K590" s="2356"/>
    </row>
    <row r="591" spans="1:11">
      <c r="A591" s="2549"/>
      <c r="B591" s="2478"/>
      <c r="C591" s="2478"/>
      <c r="D591" s="2558"/>
      <c r="E591" s="2559"/>
      <c r="F591" s="2558"/>
      <c r="G591" s="2478"/>
      <c r="H591" s="2356"/>
      <c r="I591" s="2356"/>
      <c r="J591" s="2356"/>
      <c r="K591" s="2356"/>
    </row>
    <row r="592" spans="1:11">
      <c r="A592" s="2549"/>
      <c r="B592" s="2478"/>
      <c r="C592" s="2478"/>
      <c r="D592" s="2558"/>
      <c r="E592" s="2559"/>
      <c r="F592" s="2558"/>
      <c r="G592" s="2478"/>
      <c r="H592" s="2356"/>
      <c r="I592" s="2356"/>
      <c r="J592" s="2356"/>
      <c r="K592" s="2356"/>
    </row>
    <row r="593" spans="1:11">
      <c r="A593" s="2549"/>
      <c r="B593" s="2478"/>
      <c r="C593" s="2478"/>
      <c r="D593" s="2558"/>
      <c r="E593" s="2559"/>
      <c r="F593" s="2558"/>
      <c r="G593" s="2478"/>
      <c r="H593" s="2356"/>
      <c r="I593" s="2356"/>
      <c r="J593" s="2356"/>
      <c r="K593" s="2356"/>
    </row>
    <row r="594" spans="1:11">
      <c r="A594" s="2549"/>
      <c r="B594" s="2478"/>
      <c r="C594" s="2478"/>
      <c r="D594" s="2558"/>
      <c r="E594" s="2559"/>
      <c r="F594" s="2558"/>
      <c r="G594" s="2478"/>
      <c r="H594" s="2356"/>
      <c r="I594" s="2356"/>
      <c r="J594" s="2356"/>
      <c r="K594" s="2356"/>
    </row>
    <row r="595" spans="1:11">
      <c r="A595" s="2549"/>
      <c r="B595" s="2478"/>
      <c r="C595" s="2478"/>
      <c r="D595" s="2558"/>
      <c r="E595" s="2559"/>
      <c r="F595" s="2558"/>
      <c r="G595" s="2478"/>
      <c r="H595" s="2356"/>
      <c r="I595" s="2356"/>
      <c r="J595" s="2356"/>
      <c r="K595" s="2356"/>
    </row>
    <row r="596" spans="1:11">
      <c r="A596" s="2549"/>
      <c r="B596" s="2478"/>
      <c r="C596" s="2478"/>
      <c r="D596" s="2558"/>
      <c r="E596" s="2559"/>
      <c r="F596" s="2558"/>
      <c r="G596" s="2478"/>
      <c r="H596" s="2356"/>
      <c r="I596" s="2356"/>
      <c r="J596" s="2356"/>
      <c r="K596" s="2356"/>
    </row>
    <row r="597" spans="1:11">
      <c r="A597" s="2549"/>
      <c r="B597" s="2478"/>
      <c r="C597" s="2478"/>
      <c r="D597" s="2558"/>
      <c r="E597" s="2559"/>
      <c r="F597" s="2558"/>
      <c r="G597" s="2478"/>
      <c r="H597" s="2356"/>
      <c r="I597" s="2356"/>
      <c r="J597" s="2356"/>
      <c r="K597" s="2356"/>
    </row>
    <row r="598" spans="1:11">
      <c r="A598" s="2549"/>
      <c r="B598" s="2478"/>
      <c r="C598" s="2478"/>
      <c r="D598" s="2558"/>
      <c r="E598" s="2559"/>
      <c r="F598" s="2558"/>
      <c r="G598" s="2478"/>
      <c r="H598" s="2356"/>
      <c r="I598" s="2356"/>
      <c r="J598" s="2356"/>
      <c r="K598" s="2356"/>
    </row>
    <row r="599" spans="1:11">
      <c r="A599" s="2549"/>
      <c r="B599" s="2478"/>
      <c r="C599" s="2478"/>
      <c r="D599" s="2558"/>
      <c r="E599" s="2559"/>
      <c r="F599" s="2558"/>
      <c r="G599" s="2478"/>
      <c r="H599" s="2356"/>
      <c r="I599" s="2356"/>
      <c r="J599" s="2356"/>
      <c r="K599" s="2356"/>
    </row>
    <row r="600" spans="1:11">
      <c r="A600" s="2549"/>
      <c r="B600" s="2478"/>
      <c r="C600" s="2478"/>
      <c r="D600" s="2558"/>
      <c r="E600" s="2559"/>
      <c r="F600" s="2558"/>
      <c r="G600" s="2478"/>
      <c r="H600" s="2356"/>
      <c r="I600" s="2356"/>
      <c r="J600" s="2356"/>
      <c r="K600" s="2356"/>
    </row>
    <row r="601" spans="1:11">
      <c r="A601" s="2549"/>
      <c r="B601" s="2478"/>
      <c r="C601" s="2478"/>
      <c r="D601" s="2558"/>
      <c r="E601" s="2559"/>
      <c r="F601" s="2558"/>
      <c r="G601" s="2478"/>
      <c r="H601" s="2356"/>
      <c r="I601" s="2356"/>
      <c r="J601" s="2356"/>
      <c r="K601" s="2356"/>
    </row>
    <row r="602" spans="1:11">
      <c r="A602" s="2549"/>
      <c r="B602" s="2478"/>
      <c r="C602" s="2478"/>
      <c r="D602" s="2558"/>
      <c r="E602" s="2559"/>
      <c r="F602" s="2558"/>
      <c r="G602" s="2478"/>
      <c r="H602" s="2356"/>
      <c r="I602" s="2356"/>
      <c r="J602" s="2356"/>
      <c r="K602" s="2356"/>
    </row>
    <row r="603" spans="1:11">
      <c r="A603" s="2549"/>
      <c r="B603" s="2478"/>
      <c r="C603" s="2478"/>
      <c r="D603" s="2558"/>
      <c r="E603" s="2559"/>
      <c r="F603" s="2558"/>
      <c r="G603" s="2478"/>
      <c r="H603" s="2356"/>
      <c r="I603" s="2356"/>
      <c r="J603" s="2356"/>
      <c r="K603" s="2356"/>
    </row>
    <row r="604" spans="1:11">
      <c r="A604" s="2549"/>
      <c r="B604" s="2478"/>
      <c r="C604" s="2478"/>
      <c r="D604" s="2558"/>
      <c r="E604" s="2559"/>
      <c r="F604" s="2558"/>
      <c r="G604" s="2478"/>
      <c r="H604" s="2356"/>
      <c r="I604" s="2356"/>
      <c r="J604" s="2356"/>
      <c r="K604" s="2356"/>
    </row>
    <row r="605" spans="1:11">
      <c r="A605" s="2549"/>
      <c r="B605" s="2478"/>
      <c r="C605" s="2478"/>
      <c r="D605" s="2558"/>
      <c r="E605" s="2559"/>
      <c r="F605" s="2558"/>
      <c r="G605" s="2478"/>
      <c r="H605" s="2356"/>
      <c r="I605" s="2356"/>
      <c r="J605" s="2356"/>
      <c r="K605" s="2356"/>
    </row>
    <row r="606" spans="1:11">
      <c r="A606" s="2549"/>
      <c r="B606" s="2478"/>
      <c r="C606" s="2478"/>
      <c r="D606" s="2558"/>
      <c r="E606" s="2559"/>
      <c r="F606" s="2558"/>
      <c r="G606" s="2478"/>
      <c r="H606" s="2356"/>
      <c r="I606" s="2356"/>
      <c r="J606" s="2356"/>
      <c r="K606" s="2356"/>
    </row>
    <row r="607" spans="1:11">
      <c r="A607" s="2549"/>
      <c r="B607" s="2478"/>
      <c r="C607" s="2478"/>
      <c r="D607" s="2558"/>
      <c r="E607" s="2559"/>
      <c r="F607" s="2558"/>
      <c r="G607" s="2478"/>
      <c r="H607" s="2356"/>
      <c r="I607" s="2356"/>
      <c r="J607" s="2356"/>
      <c r="K607" s="2356"/>
    </row>
    <row r="608" spans="1:11">
      <c r="A608" s="2549"/>
      <c r="B608" s="2478"/>
      <c r="C608" s="2478"/>
      <c r="D608" s="2558"/>
      <c r="E608" s="2559"/>
      <c r="F608" s="2558"/>
      <c r="G608" s="2478"/>
      <c r="H608" s="2356"/>
      <c r="I608" s="2356"/>
      <c r="J608" s="2356"/>
      <c r="K608" s="2356"/>
    </row>
    <row r="609" spans="1:11">
      <c r="A609" s="2549"/>
      <c r="B609" s="2478"/>
      <c r="C609" s="2478"/>
      <c r="D609" s="2558"/>
      <c r="E609" s="2559"/>
      <c r="F609" s="2558"/>
      <c r="G609" s="2478"/>
      <c r="H609" s="2356"/>
      <c r="I609" s="2356"/>
      <c r="J609" s="2356"/>
      <c r="K609" s="2356"/>
    </row>
    <row r="610" spans="1:11">
      <c r="A610" s="2549"/>
      <c r="B610" s="2478"/>
      <c r="C610" s="2478"/>
      <c r="D610" s="2558"/>
      <c r="E610" s="2559"/>
      <c r="F610" s="2558"/>
      <c r="G610" s="2478"/>
      <c r="H610" s="2356"/>
      <c r="I610" s="2356"/>
      <c r="J610" s="2356"/>
      <c r="K610" s="2356"/>
    </row>
    <row r="611" spans="1:11">
      <c r="A611" s="2549"/>
      <c r="B611" s="2478"/>
      <c r="C611" s="2478"/>
      <c r="D611" s="2558"/>
      <c r="E611" s="2559"/>
      <c r="F611" s="2558"/>
      <c r="G611" s="2478"/>
      <c r="H611" s="2356"/>
      <c r="I611" s="2356"/>
      <c r="J611" s="2356"/>
      <c r="K611" s="2356"/>
    </row>
    <row r="612" spans="1:11">
      <c r="A612" s="2549"/>
      <c r="B612" s="2478"/>
      <c r="C612" s="2478"/>
      <c r="D612" s="2558"/>
      <c r="E612" s="2559"/>
      <c r="F612" s="2558"/>
      <c r="G612" s="2478"/>
      <c r="H612" s="2356"/>
      <c r="I612" s="2356"/>
      <c r="J612" s="2356"/>
      <c r="K612" s="2356"/>
    </row>
    <row r="613" spans="1:11">
      <c r="A613" s="2549"/>
      <c r="B613" s="2478"/>
      <c r="C613" s="2478"/>
      <c r="D613" s="2558"/>
      <c r="E613" s="2559"/>
      <c r="F613" s="2558"/>
      <c r="G613" s="2478"/>
      <c r="H613" s="2356"/>
      <c r="I613" s="2356"/>
      <c r="J613" s="2356"/>
      <c r="K613" s="2356"/>
    </row>
    <row r="614" spans="1:11">
      <c r="A614" s="2549"/>
      <c r="B614" s="2478"/>
      <c r="C614" s="2478"/>
      <c r="D614" s="2558"/>
      <c r="E614" s="2559"/>
      <c r="F614" s="2558"/>
      <c r="G614" s="2478"/>
      <c r="H614" s="2356"/>
      <c r="I614" s="2356"/>
      <c r="J614" s="2356"/>
      <c r="K614" s="2356"/>
    </row>
    <row r="615" spans="1:11">
      <c r="A615" s="2549"/>
      <c r="B615" s="2478"/>
      <c r="C615" s="2478"/>
      <c r="D615" s="2558"/>
      <c r="E615" s="2559"/>
      <c r="F615" s="2558"/>
      <c r="G615" s="2478"/>
      <c r="H615" s="2356"/>
      <c r="I615" s="2356"/>
      <c r="J615" s="2356"/>
      <c r="K615" s="2356"/>
    </row>
    <row r="616" spans="1:11">
      <c r="A616" s="2549"/>
      <c r="B616" s="2478"/>
      <c r="C616" s="2478"/>
      <c r="D616" s="2558"/>
      <c r="E616" s="2559"/>
      <c r="F616" s="2558"/>
      <c r="G616" s="2478"/>
      <c r="H616" s="2356"/>
      <c r="I616" s="2356"/>
      <c r="J616" s="2356"/>
      <c r="K616" s="2356"/>
    </row>
    <row r="617" spans="1:11">
      <c r="A617" s="2549"/>
      <c r="B617" s="2478"/>
      <c r="C617" s="2478"/>
      <c r="D617" s="2558"/>
      <c r="E617" s="2559"/>
      <c r="F617" s="2558"/>
      <c r="G617" s="2478"/>
      <c r="H617" s="2356"/>
      <c r="I617" s="2356"/>
      <c r="J617" s="2356"/>
      <c r="K617" s="2356"/>
    </row>
    <row r="618" spans="1:11">
      <c r="A618" s="2549"/>
      <c r="B618" s="2478"/>
      <c r="C618" s="2478"/>
      <c r="D618" s="2558"/>
      <c r="E618" s="2559"/>
      <c r="F618" s="2558"/>
      <c r="G618" s="2478"/>
      <c r="H618" s="2356"/>
      <c r="I618" s="2356"/>
      <c r="J618" s="2356"/>
      <c r="K618" s="2356"/>
    </row>
    <row r="619" spans="1:11">
      <c r="A619" s="2549"/>
      <c r="B619" s="2478"/>
      <c r="C619" s="2478"/>
      <c r="D619" s="2558"/>
      <c r="E619" s="2559"/>
      <c r="F619" s="2558"/>
      <c r="G619" s="2478"/>
      <c r="H619" s="2356"/>
      <c r="I619" s="2356"/>
      <c r="J619" s="2356"/>
      <c r="K619" s="2356"/>
    </row>
    <row r="620" spans="1:11">
      <c r="A620" s="2549"/>
      <c r="B620" s="2478"/>
      <c r="C620" s="2478"/>
      <c r="D620" s="2558"/>
      <c r="E620" s="2559"/>
      <c r="F620" s="2558"/>
      <c r="G620" s="2478"/>
      <c r="H620" s="2356"/>
      <c r="I620" s="2356"/>
      <c r="J620" s="2356"/>
      <c r="K620" s="2356"/>
    </row>
    <row r="621" spans="1:11">
      <c r="A621" s="2549"/>
      <c r="B621" s="2478"/>
      <c r="C621" s="2478"/>
      <c r="D621" s="2558"/>
      <c r="E621" s="2559"/>
      <c r="F621" s="2558"/>
      <c r="G621" s="2478"/>
      <c r="H621" s="2356"/>
      <c r="I621" s="2356"/>
      <c r="J621" s="2356"/>
      <c r="K621" s="2356"/>
    </row>
    <row r="622" spans="1:11">
      <c r="A622" s="2549"/>
      <c r="B622" s="2478"/>
      <c r="C622" s="2478"/>
      <c r="D622" s="2558"/>
      <c r="E622" s="2559"/>
      <c r="F622" s="2558"/>
      <c r="G622" s="2478"/>
      <c r="H622" s="2356"/>
      <c r="I622" s="2356"/>
      <c r="J622" s="2356"/>
      <c r="K622" s="2356"/>
    </row>
    <row r="623" spans="1:11">
      <c r="A623" s="2549"/>
      <c r="B623" s="2478"/>
      <c r="C623" s="2478"/>
      <c r="D623" s="2558"/>
      <c r="E623" s="2559"/>
      <c r="F623" s="2558"/>
      <c r="G623" s="2478"/>
      <c r="H623" s="2356"/>
      <c r="I623" s="2356"/>
      <c r="J623" s="2356"/>
      <c r="K623" s="2356"/>
    </row>
    <row r="624" spans="1:11">
      <c r="A624" s="2549"/>
      <c r="B624" s="2478"/>
      <c r="C624" s="2478"/>
      <c r="D624" s="2558"/>
      <c r="E624" s="2559"/>
      <c r="F624" s="2558"/>
      <c r="G624" s="2478"/>
      <c r="H624" s="2356"/>
      <c r="I624" s="2356"/>
      <c r="J624" s="2356"/>
      <c r="K624" s="2356"/>
    </row>
    <row r="625" spans="1:11">
      <c r="A625" s="2549"/>
      <c r="B625" s="2478"/>
      <c r="C625" s="2478"/>
      <c r="D625" s="2558"/>
      <c r="E625" s="2559"/>
      <c r="F625" s="2558"/>
      <c r="G625" s="2478"/>
      <c r="H625" s="2356"/>
      <c r="I625" s="2356"/>
      <c r="J625" s="2356"/>
      <c r="K625" s="2356"/>
    </row>
    <row r="626" spans="1:11">
      <c r="A626" s="2549"/>
      <c r="B626" s="2478"/>
      <c r="C626" s="2478"/>
      <c r="D626" s="2558"/>
      <c r="E626" s="2559"/>
      <c r="F626" s="2558"/>
      <c r="G626" s="2478"/>
      <c r="H626" s="2356"/>
      <c r="I626" s="2356"/>
      <c r="J626" s="2356"/>
      <c r="K626" s="2356"/>
    </row>
    <row r="627" spans="1:11">
      <c r="A627" s="2549"/>
      <c r="B627" s="2478"/>
      <c r="C627" s="2478"/>
      <c r="D627" s="2558"/>
      <c r="E627" s="2559"/>
      <c r="F627" s="2558"/>
      <c r="G627" s="2478"/>
      <c r="H627" s="2356"/>
      <c r="I627" s="2356"/>
      <c r="J627" s="2356"/>
      <c r="K627" s="2356"/>
    </row>
    <row r="628" spans="1:11">
      <c r="A628" s="2549"/>
      <c r="B628" s="2478"/>
      <c r="C628" s="2478"/>
      <c r="D628" s="2558"/>
      <c r="E628" s="2559"/>
      <c r="F628" s="2558"/>
      <c r="G628" s="2478"/>
      <c r="H628" s="2356"/>
      <c r="I628" s="2356"/>
      <c r="J628" s="2356"/>
      <c r="K628" s="2356"/>
    </row>
    <row r="629" spans="1:11">
      <c r="A629" s="2549"/>
      <c r="B629" s="2478"/>
      <c r="C629" s="2478"/>
      <c r="D629" s="2558"/>
      <c r="E629" s="2559"/>
      <c r="F629" s="2558"/>
      <c r="G629" s="2478"/>
      <c r="H629" s="2356"/>
      <c r="I629" s="2356"/>
      <c r="J629" s="2356"/>
      <c r="K629" s="2356"/>
    </row>
    <row r="630" spans="1:11">
      <c r="A630" s="2549"/>
      <c r="B630" s="2478"/>
      <c r="C630" s="2478"/>
      <c r="D630" s="2558"/>
      <c r="E630" s="2559"/>
      <c r="F630" s="2558"/>
      <c r="G630" s="2478"/>
      <c r="H630" s="2356"/>
      <c r="I630" s="2356"/>
      <c r="J630" s="2356"/>
      <c r="K630" s="2356"/>
    </row>
    <row r="631" spans="1:11">
      <c r="A631" s="2549"/>
      <c r="B631" s="2478"/>
      <c r="C631" s="2478"/>
      <c r="D631" s="2558"/>
      <c r="E631" s="2559"/>
      <c r="F631" s="2558"/>
      <c r="G631" s="2478"/>
      <c r="H631" s="2356"/>
      <c r="I631" s="2356"/>
      <c r="J631" s="2356"/>
      <c r="K631" s="2356"/>
    </row>
    <row r="632" spans="1:11">
      <c r="A632" s="2549"/>
      <c r="B632" s="2478"/>
      <c r="C632" s="2478"/>
      <c r="D632" s="2558"/>
      <c r="E632" s="2559"/>
      <c r="F632" s="2558"/>
      <c r="G632" s="2478"/>
      <c r="H632" s="2356"/>
      <c r="I632" s="2356"/>
      <c r="J632" s="2356"/>
      <c r="K632" s="2356"/>
    </row>
    <row r="633" spans="1:11">
      <c r="A633" s="2549"/>
      <c r="B633" s="2478"/>
      <c r="C633" s="2478"/>
      <c r="D633" s="2558"/>
      <c r="E633" s="2559"/>
      <c r="F633" s="2558"/>
      <c r="G633" s="2478"/>
      <c r="H633" s="2356"/>
      <c r="I633" s="2356"/>
      <c r="J633" s="2356"/>
      <c r="K633" s="2356"/>
    </row>
    <row r="634" spans="1:11">
      <c r="A634" s="2549"/>
      <c r="B634" s="2478"/>
      <c r="C634" s="2478"/>
      <c r="D634" s="2558"/>
      <c r="E634" s="2559"/>
      <c r="F634" s="2558"/>
      <c r="G634" s="2478"/>
      <c r="H634" s="2356"/>
      <c r="I634" s="2356"/>
      <c r="J634" s="2356"/>
      <c r="K634" s="2356"/>
    </row>
    <row r="635" spans="1:11">
      <c r="A635" s="2549"/>
      <c r="B635" s="2478"/>
      <c r="C635" s="2478"/>
      <c r="D635" s="2558"/>
      <c r="E635" s="2559"/>
      <c r="F635" s="2558"/>
      <c r="G635" s="2478"/>
      <c r="H635" s="2356"/>
      <c r="I635" s="2356"/>
      <c r="J635" s="2356"/>
      <c r="K635" s="2356"/>
    </row>
    <row r="636" spans="1:11">
      <c r="A636" s="2549"/>
      <c r="B636" s="2478"/>
      <c r="C636" s="2478"/>
      <c r="D636" s="2558"/>
      <c r="E636" s="2559"/>
      <c r="F636" s="2558"/>
      <c r="G636" s="2478"/>
      <c r="H636" s="2356"/>
      <c r="I636" s="2356"/>
      <c r="J636" s="2356"/>
      <c r="K636" s="2356"/>
    </row>
    <row r="637" spans="1:11">
      <c r="A637" s="2549"/>
      <c r="B637" s="2478"/>
      <c r="C637" s="2478"/>
      <c r="D637" s="2558"/>
      <c r="E637" s="2559"/>
      <c r="F637" s="2558"/>
      <c r="G637" s="2478"/>
      <c r="H637" s="2356"/>
      <c r="I637" s="2356"/>
      <c r="J637" s="2356"/>
      <c r="K637" s="2356"/>
    </row>
    <row r="638" spans="1:11">
      <c r="A638" s="2549"/>
      <c r="B638" s="2478"/>
      <c r="C638" s="2478"/>
      <c r="D638" s="2558"/>
      <c r="E638" s="2559"/>
      <c r="F638" s="2558"/>
      <c r="G638" s="2478"/>
      <c r="H638" s="2356"/>
      <c r="I638" s="2356"/>
      <c r="J638" s="2356"/>
      <c r="K638" s="2356"/>
    </row>
    <row r="639" spans="1:11">
      <c r="A639" s="2549"/>
      <c r="B639" s="2478"/>
      <c r="C639" s="2478"/>
      <c r="D639" s="2558"/>
      <c r="E639" s="2559"/>
      <c r="F639" s="2558"/>
      <c r="G639" s="2478"/>
      <c r="H639" s="2356"/>
      <c r="I639" s="2356"/>
      <c r="J639" s="2356"/>
      <c r="K639" s="2356"/>
    </row>
    <row r="640" spans="1:11">
      <c r="A640" s="2549"/>
      <c r="B640" s="2478"/>
      <c r="C640" s="2478"/>
      <c r="D640" s="2558"/>
      <c r="E640" s="2559"/>
      <c r="F640" s="2558"/>
      <c r="G640" s="2478"/>
      <c r="H640" s="2356"/>
      <c r="I640" s="2356"/>
      <c r="J640" s="2356"/>
      <c r="K640" s="2356"/>
    </row>
    <row r="641" spans="1:11">
      <c r="A641" s="2549"/>
      <c r="B641" s="2478"/>
      <c r="C641" s="2478"/>
      <c r="D641" s="2558"/>
      <c r="E641" s="2559"/>
      <c r="F641" s="2558"/>
      <c r="G641" s="2478"/>
      <c r="H641" s="2356"/>
      <c r="I641" s="2356"/>
      <c r="J641" s="2356"/>
      <c r="K641" s="2356"/>
    </row>
    <row r="642" spans="1:11">
      <c r="A642" s="2549"/>
      <c r="B642" s="2478"/>
      <c r="C642" s="2478"/>
      <c r="D642" s="2558"/>
      <c r="E642" s="2559"/>
      <c r="F642" s="2558"/>
      <c r="G642" s="2478"/>
      <c r="H642" s="2356"/>
      <c r="I642" s="2356"/>
      <c r="J642" s="2356"/>
      <c r="K642" s="2356"/>
    </row>
    <row r="643" spans="1:11">
      <c r="A643" s="2549"/>
      <c r="B643" s="2478"/>
      <c r="C643" s="2478"/>
      <c r="D643" s="2558"/>
      <c r="E643" s="2559"/>
      <c r="F643" s="2558"/>
      <c r="G643" s="2478"/>
      <c r="H643" s="2356"/>
      <c r="I643" s="2356"/>
      <c r="J643" s="2356"/>
      <c r="K643" s="2356"/>
    </row>
    <row r="644" spans="1:11">
      <c r="A644" s="2549"/>
      <c r="B644" s="2478"/>
      <c r="C644" s="2478"/>
      <c r="D644" s="2558"/>
      <c r="E644" s="2559"/>
      <c r="F644" s="2558"/>
      <c r="G644" s="2478"/>
      <c r="H644" s="2356"/>
      <c r="I644" s="2356"/>
      <c r="J644" s="2356"/>
      <c r="K644" s="2356"/>
    </row>
    <row r="645" spans="1:11">
      <c r="A645" s="2549"/>
      <c r="B645" s="2478"/>
      <c r="C645" s="2478"/>
      <c r="D645" s="2558"/>
      <c r="E645" s="2559"/>
      <c r="F645" s="2558"/>
      <c r="G645" s="2478"/>
      <c r="H645" s="2356"/>
      <c r="I645" s="2356"/>
      <c r="J645" s="2356"/>
      <c r="K645" s="2356"/>
    </row>
    <row r="646" spans="1:11">
      <c r="A646" s="2549"/>
      <c r="B646" s="2478"/>
      <c r="C646" s="2478"/>
      <c r="D646" s="2558"/>
      <c r="E646" s="2559"/>
      <c r="F646" s="2558"/>
      <c r="G646" s="2478"/>
      <c r="H646" s="2356"/>
      <c r="I646" s="2356"/>
      <c r="J646" s="2356"/>
      <c r="K646" s="2356"/>
    </row>
    <row r="647" spans="1:11">
      <c r="A647" s="2549"/>
      <c r="B647" s="2478"/>
      <c r="C647" s="2478"/>
      <c r="D647" s="2558"/>
      <c r="E647" s="2559"/>
      <c r="F647" s="2558"/>
      <c r="G647" s="2478"/>
      <c r="H647" s="2356"/>
      <c r="I647" s="2356"/>
      <c r="J647" s="2356"/>
      <c r="K647" s="2356"/>
    </row>
    <row r="648" spans="1:11">
      <c r="A648" s="2549"/>
      <c r="B648" s="2478"/>
      <c r="C648" s="2478"/>
      <c r="D648" s="2558"/>
      <c r="E648" s="2559"/>
      <c r="F648" s="2558"/>
      <c r="G648" s="2478"/>
      <c r="H648" s="2356"/>
      <c r="I648" s="2356"/>
      <c r="J648" s="2356"/>
      <c r="K648" s="2356"/>
    </row>
    <row r="649" spans="1:11">
      <c r="A649" s="2549"/>
      <c r="B649" s="2478"/>
      <c r="C649" s="2478"/>
      <c r="D649" s="2558"/>
      <c r="E649" s="2559"/>
      <c r="F649" s="2558"/>
      <c r="G649" s="2478"/>
      <c r="H649" s="2356"/>
      <c r="I649" s="2356"/>
      <c r="J649" s="2356"/>
      <c r="K649" s="2356"/>
    </row>
    <row r="650" spans="1:11">
      <c r="A650" s="2549"/>
      <c r="B650" s="2478"/>
      <c r="C650" s="2478"/>
      <c r="D650" s="2558"/>
      <c r="E650" s="2559"/>
      <c r="F650" s="2558"/>
      <c r="G650" s="2478"/>
      <c r="H650" s="2356"/>
      <c r="I650" s="2356"/>
      <c r="J650" s="2356"/>
      <c r="K650" s="2356"/>
    </row>
    <row r="651" spans="1:11">
      <c r="A651" s="2549"/>
      <c r="B651" s="2478"/>
      <c r="C651" s="2478"/>
      <c r="D651" s="2558"/>
      <c r="E651" s="2559"/>
      <c r="F651" s="2558"/>
      <c r="G651" s="2478"/>
      <c r="H651" s="2356"/>
      <c r="I651" s="2356"/>
      <c r="J651" s="2356"/>
      <c r="K651" s="2356"/>
    </row>
    <row r="652" spans="1:11">
      <c r="A652" s="2549"/>
      <c r="B652" s="2478"/>
      <c r="C652" s="2478"/>
      <c r="D652" s="2558"/>
      <c r="E652" s="2559"/>
      <c r="F652" s="2558"/>
      <c r="G652" s="2478"/>
      <c r="H652" s="2356"/>
      <c r="I652" s="2356"/>
      <c r="J652" s="2356"/>
      <c r="K652" s="2356"/>
    </row>
    <row r="653" spans="1:11">
      <c r="A653" s="2549"/>
      <c r="B653" s="2478"/>
      <c r="C653" s="2478"/>
      <c r="D653" s="2558"/>
      <c r="E653" s="2559"/>
      <c r="F653" s="2558"/>
      <c r="G653" s="2478"/>
      <c r="H653" s="2356"/>
      <c r="I653" s="2356"/>
      <c r="J653" s="2356"/>
      <c r="K653" s="2356"/>
    </row>
    <row r="654" spans="1:11">
      <c r="A654" s="2549"/>
      <c r="B654" s="2478"/>
      <c r="C654" s="2478"/>
      <c r="D654" s="2558"/>
      <c r="E654" s="2559"/>
      <c r="F654" s="2558"/>
      <c r="G654" s="2478"/>
      <c r="H654" s="2356"/>
      <c r="I654" s="2356"/>
      <c r="J654" s="2356"/>
      <c r="K654" s="2356"/>
    </row>
    <row r="655" spans="1:11">
      <c r="A655" s="2549"/>
      <c r="B655" s="2478"/>
      <c r="C655" s="2478"/>
      <c r="D655" s="2558"/>
      <c r="E655" s="2559"/>
      <c r="F655" s="2558"/>
      <c r="G655" s="2478"/>
      <c r="H655" s="2356"/>
      <c r="I655" s="2356"/>
      <c r="J655" s="2356"/>
      <c r="K655" s="2356"/>
    </row>
    <row r="656" spans="1:11">
      <c r="A656" s="2549"/>
      <c r="B656" s="2478"/>
      <c r="C656" s="2478"/>
      <c r="D656" s="2558"/>
      <c r="E656" s="2559"/>
      <c r="F656" s="2558"/>
      <c r="G656" s="2478"/>
      <c r="H656" s="2356"/>
      <c r="I656" s="2356"/>
      <c r="J656" s="2356"/>
      <c r="K656" s="2356"/>
    </row>
    <row r="657" spans="1:11">
      <c r="A657" s="2549"/>
      <c r="B657" s="2478"/>
      <c r="C657" s="2478"/>
      <c r="D657" s="2558"/>
      <c r="E657" s="2559"/>
      <c r="F657" s="2558"/>
      <c r="G657" s="2478"/>
      <c r="H657" s="2356"/>
      <c r="I657" s="2356"/>
      <c r="J657" s="2356"/>
      <c r="K657" s="2356"/>
    </row>
    <row r="658" spans="1:11">
      <c r="A658" s="2549"/>
      <c r="B658" s="2478"/>
      <c r="C658" s="2478"/>
      <c r="D658" s="2558"/>
      <c r="E658" s="2559"/>
      <c r="F658" s="2558"/>
      <c r="G658" s="2478"/>
      <c r="H658" s="2356"/>
      <c r="I658" s="2356"/>
      <c r="J658" s="2356"/>
      <c r="K658" s="2356"/>
    </row>
    <row r="659" spans="1:11">
      <c r="A659" s="2549"/>
      <c r="B659" s="2478"/>
      <c r="C659" s="2478"/>
      <c r="D659" s="2558"/>
      <c r="E659" s="2559"/>
      <c r="F659" s="2558"/>
      <c r="G659" s="2478"/>
      <c r="H659" s="2356"/>
      <c r="I659" s="2356"/>
      <c r="J659" s="2356"/>
      <c r="K659" s="2356"/>
    </row>
    <row r="660" spans="1:11">
      <c r="A660" s="2549"/>
      <c r="B660" s="2478"/>
      <c r="C660" s="2478"/>
      <c r="D660" s="2558"/>
      <c r="E660" s="2559"/>
      <c r="F660" s="2558"/>
      <c r="G660" s="2478"/>
      <c r="H660" s="2356"/>
      <c r="I660" s="2356"/>
      <c r="J660" s="2356"/>
      <c r="K660" s="2356"/>
    </row>
    <row r="661" spans="1:11">
      <c r="A661" s="2549"/>
      <c r="B661" s="2478"/>
      <c r="C661" s="2478"/>
      <c r="D661" s="2558"/>
      <c r="E661" s="2559"/>
      <c r="F661" s="2558"/>
      <c r="G661" s="2478"/>
      <c r="H661" s="2356"/>
      <c r="I661" s="2356"/>
      <c r="J661" s="2356"/>
      <c r="K661" s="2356"/>
    </row>
    <row r="662" spans="1:11">
      <c r="A662" s="2549"/>
      <c r="B662" s="2478"/>
      <c r="C662" s="2478"/>
      <c r="D662" s="2558"/>
      <c r="E662" s="2559"/>
      <c r="F662" s="2558"/>
      <c r="G662" s="2478"/>
      <c r="H662" s="2356"/>
      <c r="I662" s="2356"/>
      <c r="J662" s="2356"/>
      <c r="K662" s="2356"/>
    </row>
    <row r="663" spans="1:11">
      <c r="A663" s="2549"/>
      <c r="B663" s="2478"/>
      <c r="C663" s="2478"/>
      <c r="D663" s="2558"/>
      <c r="E663" s="2559"/>
      <c r="F663" s="2558"/>
      <c r="G663" s="2478"/>
      <c r="H663" s="2356"/>
      <c r="I663" s="2356"/>
      <c r="J663" s="2356"/>
      <c r="K663" s="2356"/>
    </row>
    <row r="664" spans="1:11">
      <c r="A664" s="2549"/>
      <c r="B664" s="2478"/>
      <c r="C664" s="2478"/>
      <c r="D664" s="2558"/>
      <c r="E664" s="2559"/>
      <c r="F664" s="2558"/>
      <c r="G664" s="2478"/>
      <c r="H664" s="2356"/>
      <c r="I664" s="2356"/>
      <c r="J664" s="2356"/>
      <c r="K664" s="2356"/>
    </row>
    <row r="665" spans="1:11">
      <c r="A665" s="2549"/>
      <c r="B665" s="2478"/>
      <c r="C665" s="2478"/>
      <c r="D665" s="2558"/>
      <c r="E665" s="2559"/>
      <c r="F665" s="2558"/>
      <c r="G665" s="2478"/>
      <c r="H665" s="2356"/>
      <c r="I665" s="2356"/>
      <c r="J665" s="2356"/>
      <c r="K665" s="2356"/>
    </row>
    <row r="666" spans="1:11">
      <c r="A666" s="2549"/>
      <c r="B666" s="2478"/>
      <c r="C666" s="2478"/>
      <c r="D666" s="2558"/>
      <c r="E666" s="2559"/>
      <c r="F666" s="2558"/>
      <c r="G666" s="2478"/>
      <c r="H666" s="2356"/>
      <c r="I666" s="2356"/>
      <c r="J666" s="2356"/>
      <c r="K666" s="2356"/>
    </row>
    <row r="667" spans="1:11">
      <c r="A667" s="2549"/>
      <c r="B667" s="2478"/>
      <c r="C667" s="2478"/>
      <c r="D667" s="2558"/>
      <c r="E667" s="2559"/>
      <c r="F667" s="2558"/>
      <c r="G667" s="2478"/>
      <c r="H667" s="2356"/>
      <c r="I667" s="2356"/>
      <c r="J667" s="2356"/>
      <c r="K667" s="2356"/>
    </row>
    <row r="668" spans="1:11">
      <c r="A668" s="2549"/>
      <c r="B668" s="2478"/>
      <c r="C668" s="2478"/>
      <c r="D668" s="2558"/>
      <c r="E668" s="2559"/>
      <c r="F668" s="2558"/>
      <c r="G668" s="2478"/>
      <c r="H668" s="2356"/>
      <c r="I668" s="2356"/>
      <c r="J668" s="2356"/>
      <c r="K668" s="2356"/>
    </row>
    <row r="669" spans="1:11">
      <c r="A669" s="2549"/>
      <c r="B669" s="2478"/>
      <c r="C669" s="2478"/>
      <c r="D669" s="2558"/>
      <c r="E669" s="2559"/>
      <c r="F669" s="2558"/>
      <c r="G669" s="2478"/>
      <c r="H669" s="2356"/>
      <c r="I669" s="2356"/>
      <c r="J669" s="2356"/>
      <c r="K669" s="2356"/>
    </row>
    <row r="670" spans="1:11">
      <c r="A670" s="2549"/>
      <c r="B670" s="2478"/>
      <c r="C670" s="2478"/>
      <c r="D670" s="2558"/>
      <c r="E670" s="2559"/>
      <c r="F670" s="2558"/>
      <c r="G670" s="2478"/>
      <c r="H670" s="2356"/>
      <c r="I670" s="2356"/>
      <c r="J670" s="2356"/>
      <c r="K670" s="2356"/>
    </row>
    <row r="671" spans="1:11">
      <c r="A671" s="2549"/>
      <c r="B671" s="2478"/>
      <c r="C671" s="2478"/>
      <c r="D671" s="2558"/>
      <c r="E671" s="2559"/>
      <c r="F671" s="2558"/>
      <c r="G671" s="2478"/>
      <c r="H671" s="2356"/>
      <c r="I671" s="2356"/>
      <c r="J671" s="2356"/>
      <c r="K671" s="2356"/>
    </row>
    <row r="672" spans="1:11">
      <c r="A672" s="2549"/>
      <c r="B672" s="2478"/>
      <c r="C672" s="2478"/>
      <c r="D672" s="2558"/>
      <c r="E672" s="2559"/>
      <c r="F672" s="2558"/>
      <c r="G672" s="2478"/>
      <c r="H672" s="2356"/>
      <c r="I672" s="2356"/>
      <c r="J672" s="2356"/>
      <c r="K672" s="2356"/>
    </row>
    <row r="673" spans="1:11">
      <c r="A673" s="2549"/>
      <c r="B673" s="2478"/>
      <c r="C673" s="2478"/>
      <c r="D673" s="2558"/>
      <c r="E673" s="2559"/>
      <c r="F673" s="2558"/>
      <c r="G673" s="2478"/>
      <c r="H673" s="2356"/>
      <c r="I673" s="2356"/>
      <c r="J673" s="2356"/>
      <c r="K673" s="2356"/>
    </row>
    <row r="674" spans="1:11">
      <c r="A674" s="2549"/>
      <c r="B674" s="2478"/>
      <c r="C674" s="2478"/>
      <c r="D674" s="2558"/>
      <c r="E674" s="2559"/>
      <c r="F674" s="2558"/>
      <c r="G674" s="2478"/>
      <c r="H674" s="2356"/>
      <c r="I674" s="2356"/>
      <c r="J674" s="2356"/>
      <c r="K674" s="2356"/>
    </row>
    <row r="675" spans="1:11">
      <c r="A675" s="2549"/>
      <c r="B675" s="2478"/>
      <c r="C675" s="2478"/>
      <c r="D675" s="2558"/>
      <c r="E675" s="2559"/>
      <c r="F675" s="2558"/>
      <c r="G675" s="2478"/>
      <c r="H675" s="2356"/>
      <c r="I675" s="2356"/>
      <c r="J675" s="2356"/>
      <c r="K675" s="2356"/>
    </row>
    <row r="676" spans="1:11">
      <c r="A676" s="2549"/>
      <c r="B676" s="2478"/>
      <c r="C676" s="2478"/>
      <c r="D676" s="2558"/>
      <c r="E676" s="2559"/>
      <c r="F676" s="2558"/>
      <c r="G676" s="2478"/>
      <c r="H676" s="2356"/>
      <c r="I676" s="2356"/>
      <c r="J676" s="2356"/>
      <c r="K676" s="2356"/>
    </row>
    <row r="677" spans="1:11">
      <c r="A677" s="2549"/>
      <c r="B677" s="2478"/>
      <c r="C677" s="2478"/>
      <c r="D677" s="2558"/>
      <c r="E677" s="2559"/>
      <c r="F677" s="2558"/>
      <c r="G677" s="2478"/>
      <c r="H677" s="2356"/>
      <c r="I677" s="2356"/>
      <c r="J677" s="2356"/>
      <c r="K677" s="2356"/>
    </row>
    <row r="678" spans="1:11">
      <c r="A678" s="2549"/>
      <c r="B678" s="2478"/>
      <c r="C678" s="2478"/>
      <c r="D678" s="2558"/>
      <c r="E678" s="2559"/>
      <c r="F678" s="2558"/>
      <c r="G678" s="2478"/>
      <c r="H678" s="2356"/>
      <c r="I678" s="2356"/>
      <c r="J678" s="2356"/>
      <c r="K678" s="2356"/>
    </row>
    <row r="679" spans="1:11">
      <c r="A679" s="2549"/>
      <c r="B679" s="2478"/>
      <c r="C679" s="2478"/>
      <c r="D679" s="2558"/>
      <c r="E679" s="2559"/>
      <c r="F679" s="2558"/>
      <c r="G679" s="2478"/>
      <c r="H679" s="2356"/>
      <c r="I679" s="2356"/>
      <c r="J679" s="2356"/>
      <c r="K679" s="2356"/>
    </row>
    <row r="680" spans="1:11">
      <c r="A680" s="2549"/>
      <c r="B680" s="2478"/>
      <c r="C680" s="2478"/>
      <c r="D680" s="2558"/>
      <c r="E680" s="2559"/>
      <c r="F680" s="2558"/>
      <c r="G680" s="2478"/>
      <c r="H680" s="2356"/>
      <c r="I680" s="2356"/>
      <c r="J680" s="2356"/>
      <c r="K680" s="2356"/>
    </row>
    <row r="681" spans="1:11">
      <c r="A681" s="2549"/>
      <c r="B681" s="2478"/>
      <c r="C681" s="2478"/>
      <c r="D681" s="2558"/>
      <c r="E681" s="2559"/>
      <c r="F681" s="2558"/>
      <c r="G681" s="2478"/>
      <c r="H681" s="2356"/>
      <c r="I681" s="2356"/>
      <c r="J681" s="2356"/>
      <c r="K681" s="2356"/>
    </row>
    <row r="682" spans="1:11">
      <c r="A682" s="2549"/>
      <c r="B682" s="2478"/>
      <c r="C682" s="2478"/>
      <c r="D682" s="2558"/>
      <c r="E682" s="2559"/>
      <c r="F682" s="2558"/>
      <c r="G682" s="2478"/>
      <c r="H682" s="2356"/>
      <c r="I682" s="2356"/>
      <c r="J682" s="2356"/>
      <c r="K682" s="2356"/>
    </row>
    <row r="683" spans="1:11">
      <c r="A683" s="2549"/>
      <c r="B683" s="2478"/>
      <c r="C683" s="2478"/>
      <c r="D683" s="2558"/>
      <c r="E683" s="2559"/>
      <c r="F683" s="2558"/>
      <c r="G683" s="2478"/>
      <c r="H683" s="2356"/>
      <c r="I683" s="2356"/>
      <c r="J683" s="2356"/>
      <c r="K683" s="2356"/>
    </row>
    <row r="684" spans="1:11">
      <c r="A684" s="2549"/>
      <c r="B684" s="2478"/>
      <c r="C684" s="2478"/>
      <c r="D684" s="2558"/>
      <c r="E684" s="2559"/>
      <c r="F684" s="2558"/>
      <c r="G684" s="2478"/>
      <c r="H684" s="2356"/>
      <c r="I684" s="2356"/>
      <c r="J684" s="2356"/>
      <c r="K684" s="2356"/>
    </row>
    <row r="685" spans="1:11">
      <c r="A685" s="2549"/>
      <c r="B685" s="2478"/>
      <c r="C685" s="2478"/>
      <c r="D685" s="2558"/>
      <c r="E685" s="2559"/>
      <c r="F685" s="2558"/>
      <c r="G685" s="2478"/>
      <c r="H685" s="2356"/>
      <c r="I685" s="2356"/>
      <c r="J685" s="2356"/>
      <c r="K685" s="2356"/>
    </row>
    <row r="686" spans="1:11">
      <c r="A686" s="2549"/>
      <c r="B686" s="2478"/>
      <c r="C686" s="2478"/>
      <c r="D686" s="2558"/>
      <c r="E686" s="2559"/>
      <c r="F686" s="2558"/>
      <c r="G686" s="2478"/>
      <c r="H686" s="2356"/>
      <c r="I686" s="2356"/>
      <c r="J686" s="2356"/>
      <c r="K686" s="2356"/>
    </row>
    <row r="687" spans="1:11">
      <c r="A687" s="2549"/>
      <c r="B687" s="2478"/>
      <c r="C687" s="2478"/>
      <c r="D687" s="2558"/>
      <c r="E687" s="2559"/>
      <c r="F687" s="2558"/>
      <c r="G687" s="2478"/>
      <c r="H687" s="2356"/>
      <c r="I687" s="2356"/>
      <c r="J687" s="2356"/>
      <c r="K687" s="2356"/>
    </row>
    <row r="688" spans="1:11">
      <c r="A688" s="2549"/>
      <c r="B688" s="2478"/>
      <c r="C688" s="2478"/>
      <c r="D688" s="2558"/>
      <c r="E688" s="2559"/>
      <c r="F688" s="2558"/>
      <c r="G688" s="2478"/>
      <c r="H688" s="2356"/>
      <c r="I688" s="2356"/>
      <c r="J688" s="2356"/>
      <c r="K688" s="2356"/>
    </row>
    <row r="689" spans="1:11">
      <c r="A689" s="2549"/>
      <c r="B689" s="2478"/>
      <c r="C689" s="2478"/>
      <c r="D689" s="2558"/>
      <c r="E689" s="2559"/>
      <c r="F689" s="2558"/>
      <c r="G689" s="2478"/>
      <c r="H689" s="2356"/>
      <c r="I689" s="2356"/>
      <c r="J689" s="2356"/>
      <c r="K689" s="2356"/>
    </row>
    <row r="690" spans="1:11">
      <c r="A690" s="2549"/>
      <c r="B690" s="2478"/>
      <c r="C690" s="2478"/>
      <c r="D690" s="2558"/>
      <c r="E690" s="2559"/>
      <c r="F690" s="2558"/>
      <c r="G690" s="2478"/>
      <c r="H690" s="2356"/>
      <c r="I690" s="2356"/>
      <c r="J690" s="2356"/>
      <c r="K690" s="2356"/>
    </row>
    <row r="691" spans="1:11">
      <c r="A691" s="2549"/>
      <c r="B691" s="2478"/>
      <c r="C691" s="2478"/>
      <c r="D691" s="2558"/>
      <c r="E691" s="2559"/>
      <c r="F691" s="2558"/>
      <c r="G691" s="2478"/>
      <c r="H691" s="2356"/>
      <c r="I691" s="2356"/>
      <c r="J691" s="2356"/>
      <c r="K691" s="2356"/>
    </row>
    <row r="692" spans="1:11">
      <c r="A692" s="2549"/>
      <c r="B692" s="2478"/>
      <c r="C692" s="2478"/>
      <c r="D692" s="2558"/>
      <c r="E692" s="2559"/>
      <c r="F692" s="2558"/>
      <c r="G692" s="2478"/>
      <c r="H692" s="2356"/>
      <c r="I692" s="2356"/>
      <c r="J692" s="2356"/>
      <c r="K692" s="2356"/>
    </row>
    <row r="693" spans="1:11">
      <c r="A693" s="2549"/>
      <c r="B693" s="2478"/>
      <c r="C693" s="2478"/>
      <c r="D693" s="2558"/>
      <c r="E693" s="2559"/>
      <c r="F693" s="2558"/>
      <c r="G693" s="2478"/>
      <c r="H693" s="2356"/>
      <c r="I693" s="2356"/>
      <c r="J693" s="2356"/>
      <c r="K693" s="2356"/>
    </row>
    <row r="694" spans="1:11">
      <c r="A694" s="2549"/>
      <c r="B694" s="2478"/>
      <c r="C694" s="2478"/>
      <c r="D694" s="2558"/>
      <c r="E694" s="2559"/>
      <c r="F694" s="2558"/>
      <c r="G694" s="2478"/>
      <c r="H694" s="2356"/>
      <c r="I694" s="2356"/>
      <c r="J694" s="2356"/>
      <c r="K694" s="2356"/>
    </row>
    <row r="695" spans="1:11">
      <c r="A695" s="2549"/>
      <c r="B695" s="2478"/>
      <c r="C695" s="2478"/>
      <c r="D695" s="2558"/>
      <c r="E695" s="2559"/>
      <c r="F695" s="2558"/>
      <c r="G695" s="2478"/>
      <c r="H695" s="2356"/>
      <c r="I695" s="2356"/>
      <c r="J695" s="2356"/>
      <c r="K695" s="2356"/>
    </row>
    <row r="696" spans="1:11">
      <c r="A696" s="2549"/>
      <c r="B696" s="2478"/>
      <c r="C696" s="2478"/>
      <c r="D696" s="2558"/>
      <c r="E696" s="2559"/>
      <c r="F696" s="2558"/>
      <c r="G696" s="2478"/>
      <c r="H696" s="2356"/>
      <c r="I696" s="2356"/>
      <c r="J696" s="2356"/>
      <c r="K696" s="2356"/>
    </row>
    <row r="697" spans="1:11">
      <c r="A697" s="2549"/>
      <c r="B697" s="2478"/>
      <c r="C697" s="2478"/>
      <c r="D697" s="2558"/>
      <c r="E697" s="2559"/>
      <c r="F697" s="2558"/>
      <c r="G697" s="2478"/>
      <c r="H697" s="2356"/>
      <c r="I697" s="2356"/>
      <c r="J697" s="2356"/>
      <c r="K697" s="2356"/>
    </row>
    <row r="698" spans="1:11">
      <c r="A698" s="2549"/>
      <c r="B698" s="2478"/>
      <c r="C698" s="2478"/>
      <c r="D698" s="2558"/>
      <c r="E698" s="2559"/>
      <c r="F698" s="2558"/>
      <c r="G698" s="2478"/>
      <c r="H698" s="2356"/>
      <c r="I698" s="2356"/>
      <c r="J698" s="2356"/>
      <c r="K698" s="2356"/>
    </row>
    <row r="699" spans="1:11">
      <c r="A699" s="2549"/>
      <c r="B699" s="2478"/>
      <c r="C699" s="2478"/>
      <c r="D699" s="2558"/>
      <c r="E699" s="2559"/>
      <c r="F699" s="2558"/>
      <c r="G699" s="2478"/>
      <c r="H699" s="2356"/>
      <c r="I699" s="2356"/>
      <c r="J699" s="2356"/>
      <c r="K699" s="2356"/>
    </row>
    <row r="700" spans="1:11">
      <c r="A700" s="2549"/>
      <c r="B700" s="2478"/>
      <c r="C700" s="2478"/>
      <c r="D700" s="2558"/>
      <c r="E700" s="2559"/>
      <c r="F700" s="2558"/>
      <c r="G700" s="2478"/>
      <c r="H700" s="2356"/>
      <c r="I700" s="2356"/>
      <c r="J700" s="2356"/>
      <c r="K700" s="2356"/>
    </row>
    <row r="701" spans="1:11">
      <c r="A701" s="2549"/>
      <c r="B701" s="2478"/>
      <c r="C701" s="2478"/>
      <c r="D701" s="2558"/>
      <c r="E701" s="2559"/>
      <c r="F701" s="2558"/>
      <c r="G701" s="2478"/>
      <c r="H701" s="2356"/>
      <c r="I701" s="2356"/>
      <c r="J701" s="2356"/>
      <c r="K701" s="2356"/>
    </row>
    <row r="702" spans="1:11">
      <c r="A702" s="2549"/>
      <c r="B702" s="2478"/>
      <c r="C702" s="2478"/>
      <c r="D702" s="2558"/>
      <c r="E702" s="2559"/>
      <c r="F702" s="2558"/>
      <c r="G702" s="2478"/>
      <c r="H702" s="2356"/>
      <c r="I702" s="2356"/>
      <c r="J702" s="2356"/>
      <c r="K702" s="2356"/>
    </row>
    <row r="703" spans="1:11">
      <c r="A703" s="2549"/>
      <c r="B703" s="2478"/>
      <c r="C703" s="2478"/>
      <c r="D703" s="2558"/>
      <c r="E703" s="2559"/>
      <c r="F703" s="2558"/>
      <c r="G703" s="2478"/>
      <c r="H703" s="2356"/>
      <c r="I703" s="2356"/>
      <c r="J703" s="2356"/>
      <c r="K703" s="2356"/>
    </row>
    <row r="704" spans="1:11">
      <c r="A704" s="2549"/>
      <c r="B704" s="2478"/>
      <c r="C704" s="2478"/>
      <c r="D704" s="2558"/>
      <c r="E704" s="2559"/>
      <c r="F704" s="2558"/>
      <c r="G704" s="2478"/>
      <c r="H704" s="2356"/>
      <c r="I704" s="2356"/>
      <c r="J704" s="2356"/>
      <c r="K704" s="2356"/>
    </row>
    <row r="705" spans="1:11">
      <c r="A705" s="2549"/>
      <c r="B705" s="2478"/>
      <c r="C705" s="2478"/>
      <c r="D705" s="2558"/>
      <c r="E705" s="2559"/>
      <c r="F705" s="2558"/>
      <c r="G705" s="2478"/>
      <c r="H705" s="2356"/>
      <c r="I705" s="2356"/>
      <c r="J705" s="2356"/>
      <c r="K705" s="2356"/>
    </row>
    <row r="706" spans="1:11">
      <c r="A706" s="2549"/>
      <c r="B706" s="2478"/>
      <c r="C706" s="2478"/>
      <c r="D706" s="2558"/>
      <c r="E706" s="2559"/>
      <c r="F706" s="2558"/>
      <c r="G706" s="2478"/>
      <c r="H706" s="2356"/>
      <c r="I706" s="2356"/>
      <c r="J706" s="2356"/>
      <c r="K706" s="2356"/>
    </row>
    <row r="707" spans="1:11">
      <c r="A707" s="2549"/>
      <c r="B707" s="2478"/>
      <c r="C707" s="2478"/>
      <c r="D707" s="2558"/>
      <c r="E707" s="2559"/>
      <c r="F707" s="2558"/>
      <c r="G707" s="2478"/>
      <c r="H707" s="2356"/>
      <c r="I707" s="2356"/>
      <c r="J707" s="2356"/>
      <c r="K707" s="2356"/>
    </row>
    <row r="708" spans="1:11">
      <c r="A708" s="2549"/>
      <c r="B708" s="2478"/>
      <c r="C708" s="2478"/>
      <c r="D708" s="2558"/>
      <c r="E708" s="2559"/>
      <c r="F708" s="2558"/>
      <c r="G708" s="2478"/>
      <c r="H708" s="2356"/>
      <c r="I708" s="2356"/>
      <c r="J708" s="2356"/>
      <c r="K708" s="2356"/>
    </row>
    <row r="709" spans="1:11">
      <c r="A709" s="2549"/>
      <c r="B709" s="2478"/>
      <c r="C709" s="2478"/>
      <c r="D709" s="2558"/>
      <c r="E709" s="2559"/>
      <c r="F709" s="2558"/>
      <c r="G709" s="2478"/>
      <c r="H709" s="2356"/>
      <c r="I709" s="2356"/>
      <c r="J709" s="2356"/>
      <c r="K709" s="2356"/>
    </row>
    <row r="710" spans="1:11">
      <c r="A710" s="2549"/>
      <c r="B710" s="2478"/>
      <c r="C710" s="2478"/>
      <c r="D710" s="2558"/>
      <c r="E710" s="2559"/>
      <c r="F710" s="2558"/>
      <c r="G710" s="2478"/>
      <c r="H710" s="2356"/>
      <c r="I710" s="2356"/>
      <c r="J710" s="2356"/>
      <c r="K710" s="2356"/>
    </row>
    <row r="711" spans="1:11">
      <c r="A711" s="2549"/>
      <c r="B711" s="2478"/>
      <c r="C711" s="2478"/>
      <c r="D711" s="2558"/>
      <c r="E711" s="2559"/>
      <c r="F711" s="2558"/>
      <c r="G711" s="2478"/>
      <c r="H711" s="2356"/>
      <c r="I711" s="2356"/>
      <c r="J711" s="2356"/>
      <c r="K711" s="2356"/>
    </row>
    <row r="712" spans="1:11">
      <c r="A712" s="2549"/>
      <c r="B712" s="2478"/>
      <c r="C712" s="2478"/>
      <c r="D712" s="2558"/>
      <c r="E712" s="2559"/>
      <c r="F712" s="2558"/>
      <c r="G712" s="2478"/>
      <c r="H712" s="2356"/>
      <c r="I712" s="2356"/>
      <c r="J712" s="2356"/>
      <c r="K712" s="2356"/>
    </row>
    <row r="713" spans="1:11">
      <c r="A713" s="2549"/>
      <c r="B713" s="2478"/>
      <c r="C713" s="2478"/>
      <c r="D713" s="2558"/>
      <c r="E713" s="2559"/>
      <c r="F713" s="2558"/>
      <c r="G713" s="2478"/>
      <c r="H713" s="2356"/>
      <c r="I713" s="2356"/>
      <c r="J713" s="2356"/>
      <c r="K713" s="2356"/>
    </row>
    <row r="714" spans="1:11">
      <c r="A714" s="2549"/>
      <c r="B714" s="2478"/>
      <c r="C714" s="2478"/>
      <c r="D714" s="2558"/>
      <c r="E714" s="2559"/>
      <c r="F714" s="2558"/>
      <c r="G714" s="2478"/>
      <c r="H714" s="2356"/>
      <c r="I714" s="2356"/>
      <c r="J714" s="2356"/>
      <c r="K714" s="2356"/>
    </row>
    <row r="715" spans="1:11">
      <c r="A715" s="2549"/>
      <c r="B715" s="2478"/>
      <c r="C715" s="2478"/>
      <c r="D715" s="2558"/>
      <c r="E715" s="2559"/>
      <c r="F715" s="2558"/>
      <c r="G715" s="2478"/>
      <c r="H715" s="2356"/>
      <c r="I715" s="2356"/>
      <c r="J715" s="2356"/>
      <c r="K715" s="2356"/>
    </row>
    <row r="716" spans="1:11">
      <c r="A716" s="2549"/>
      <c r="B716" s="2478"/>
      <c r="C716" s="2478"/>
      <c r="D716" s="2558"/>
      <c r="E716" s="2559"/>
      <c r="F716" s="2558"/>
      <c r="G716" s="2478"/>
      <c r="H716" s="2356"/>
      <c r="I716" s="2356"/>
      <c r="J716" s="2356"/>
      <c r="K716" s="2356"/>
    </row>
    <row r="717" spans="1:11">
      <c r="A717" s="2549"/>
      <c r="B717" s="2478"/>
      <c r="C717" s="2478"/>
      <c r="D717" s="2558"/>
      <c r="E717" s="2559"/>
      <c r="F717" s="2558"/>
      <c r="G717" s="2478"/>
      <c r="H717" s="2356"/>
      <c r="I717" s="2356"/>
      <c r="J717" s="2356"/>
      <c r="K717" s="2356"/>
    </row>
    <row r="718" spans="1:11">
      <c r="A718" s="2549"/>
      <c r="B718" s="2478"/>
      <c r="C718" s="2478"/>
      <c r="D718" s="2558"/>
      <c r="E718" s="2559"/>
      <c r="F718" s="2558"/>
      <c r="G718" s="2478"/>
      <c r="H718" s="2356"/>
      <c r="I718" s="2356"/>
      <c r="J718" s="2356"/>
      <c r="K718" s="2356"/>
    </row>
    <row r="719" spans="1:11">
      <c r="A719" s="2549"/>
      <c r="B719" s="2478"/>
      <c r="C719" s="2478"/>
      <c r="D719" s="2558"/>
      <c r="E719" s="2559"/>
      <c r="F719" s="2558"/>
      <c r="G719" s="2478"/>
      <c r="H719" s="2356"/>
      <c r="I719" s="2356"/>
      <c r="J719" s="2356"/>
      <c r="K719" s="2356"/>
    </row>
    <row r="720" spans="1:11">
      <c r="A720" s="2549"/>
      <c r="B720" s="2478"/>
      <c r="C720" s="2478"/>
      <c r="D720" s="2558"/>
      <c r="E720" s="2559"/>
      <c r="F720" s="2558"/>
      <c r="G720" s="2478"/>
      <c r="H720" s="2356"/>
      <c r="I720" s="2356"/>
      <c r="J720" s="2356"/>
      <c r="K720" s="2356"/>
    </row>
    <row r="721" spans="1:11">
      <c r="A721" s="2549"/>
      <c r="B721" s="2478"/>
      <c r="C721" s="2478"/>
      <c r="D721" s="2558"/>
      <c r="E721" s="2559"/>
      <c r="F721" s="2558"/>
      <c r="G721" s="2478"/>
      <c r="H721" s="2356"/>
      <c r="I721" s="2356"/>
      <c r="J721" s="2356"/>
      <c r="K721" s="2356"/>
    </row>
    <row r="722" spans="1:11">
      <c r="A722" s="2549"/>
      <c r="B722" s="2478"/>
      <c r="C722" s="2478"/>
      <c r="D722" s="2558"/>
      <c r="E722" s="2559"/>
      <c r="F722" s="2558"/>
      <c r="G722" s="2478"/>
      <c r="H722" s="2356"/>
      <c r="I722" s="2356"/>
      <c r="J722" s="2356"/>
      <c r="K722" s="2356"/>
    </row>
    <row r="723" spans="1:11">
      <c r="A723" s="2549"/>
      <c r="B723" s="2478"/>
      <c r="C723" s="2478"/>
      <c r="D723" s="2558"/>
      <c r="E723" s="2559"/>
      <c r="F723" s="2558"/>
      <c r="G723" s="2478"/>
      <c r="H723" s="2356"/>
      <c r="I723" s="2356"/>
      <c r="J723" s="2356"/>
      <c r="K723" s="2356"/>
    </row>
    <row r="724" spans="1:11">
      <c r="A724" s="2549"/>
      <c r="B724" s="2478"/>
      <c r="C724" s="2478"/>
      <c r="D724" s="2558"/>
      <c r="E724" s="2559"/>
      <c r="F724" s="2558"/>
      <c r="G724" s="2478"/>
      <c r="H724" s="2356"/>
      <c r="I724" s="2356"/>
      <c r="J724" s="2356"/>
      <c r="K724" s="2356"/>
    </row>
    <row r="725" spans="1:11">
      <c r="A725" s="2549"/>
      <c r="B725" s="2478"/>
      <c r="C725" s="2478"/>
      <c r="D725" s="2558"/>
      <c r="E725" s="2559"/>
      <c r="F725" s="2558"/>
      <c r="G725" s="2478"/>
      <c r="H725" s="2356"/>
      <c r="I725" s="2356"/>
      <c r="J725" s="2356"/>
      <c r="K725" s="2356"/>
    </row>
    <row r="726" spans="1:11">
      <c r="A726" s="2549"/>
      <c r="B726" s="2478"/>
      <c r="C726" s="2478"/>
      <c r="D726" s="2558"/>
      <c r="E726" s="2559"/>
      <c r="F726" s="2558"/>
      <c r="G726" s="2478"/>
      <c r="H726" s="2356"/>
      <c r="I726" s="2356"/>
      <c r="J726" s="2356"/>
      <c r="K726" s="2356"/>
    </row>
    <row r="727" spans="1:11">
      <c r="A727" s="2549"/>
      <c r="B727" s="2478"/>
      <c r="C727" s="2478"/>
      <c r="D727" s="2558"/>
      <c r="E727" s="2559"/>
      <c r="F727" s="2558"/>
      <c r="G727" s="2478"/>
      <c r="H727" s="2356"/>
      <c r="I727" s="2356"/>
      <c r="J727" s="2356"/>
      <c r="K727" s="2356"/>
    </row>
    <row r="728" spans="1:11">
      <c r="A728" s="2549"/>
      <c r="B728" s="2478"/>
      <c r="C728" s="2478"/>
      <c r="D728" s="2558"/>
      <c r="E728" s="2559"/>
      <c r="F728" s="2558"/>
      <c r="G728" s="2478"/>
      <c r="H728" s="2356"/>
      <c r="I728" s="2356"/>
      <c r="J728" s="2356"/>
      <c r="K728" s="2356"/>
    </row>
    <row r="729" spans="1:11">
      <c r="A729" s="2549"/>
      <c r="B729" s="2478"/>
      <c r="C729" s="2478"/>
      <c r="D729" s="2558"/>
      <c r="E729" s="2559"/>
      <c r="F729" s="2558"/>
      <c r="G729" s="2478"/>
      <c r="H729" s="2356"/>
      <c r="I729" s="2356"/>
      <c r="J729" s="2356"/>
      <c r="K729" s="2356"/>
    </row>
    <row r="730" spans="1:11">
      <c r="A730" s="2549"/>
      <c r="B730" s="2478"/>
      <c r="C730" s="2478"/>
      <c r="D730" s="2558"/>
      <c r="E730" s="2559"/>
      <c r="F730" s="2558"/>
      <c r="G730" s="2478"/>
      <c r="H730" s="2356"/>
      <c r="I730" s="2356"/>
      <c r="J730" s="2356"/>
      <c r="K730" s="2356"/>
    </row>
    <row r="731" spans="1:11">
      <c r="A731" s="2549"/>
      <c r="B731" s="2478"/>
      <c r="C731" s="2478"/>
      <c r="D731" s="2558"/>
      <c r="E731" s="2559"/>
      <c r="F731" s="2558"/>
      <c r="G731" s="2478"/>
      <c r="H731" s="2356"/>
      <c r="I731" s="2356"/>
      <c r="J731" s="2356"/>
      <c r="K731" s="2356"/>
    </row>
    <row r="732" spans="1:11">
      <c r="A732" s="2549"/>
      <c r="B732" s="2478"/>
      <c r="C732" s="2478"/>
      <c r="D732" s="2558"/>
      <c r="E732" s="2559"/>
      <c r="F732" s="2558"/>
      <c r="G732" s="2478"/>
      <c r="H732" s="2356"/>
      <c r="I732" s="2356"/>
      <c r="J732" s="2356"/>
      <c r="K732" s="2356"/>
    </row>
    <row r="733" spans="1:11">
      <c r="A733" s="2549"/>
      <c r="B733" s="2478"/>
      <c r="C733" s="2478"/>
      <c r="D733" s="2558"/>
      <c r="E733" s="2559"/>
      <c r="F733" s="2558"/>
      <c r="G733" s="2478"/>
      <c r="H733" s="2356"/>
      <c r="I733" s="2356"/>
      <c r="J733" s="2356"/>
      <c r="K733" s="2356"/>
    </row>
    <row r="734" spans="1:11">
      <c r="A734" s="2549"/>
      <c r="B734" s="2478"/>
      <c r="C734" s="2478"/>
      <c r="D734" s="2558"/>
      <c r="E734" s="2559"/>
      <c r="F734" s="2558"/>
      <c r="G734" s="2478"/>
      <c r="H734" s="2356"/>
      <c r="I734" s="2356"/>
      <c r="J734" s="2356"/>
      <c r="K734" s="2356"/>
    </row>
    <row r="735" spans="1:11">
      <c r="A735" s="2549"/>
      <c r="B735" s="2478"/>
      <c r="C735" s="2478"/>
      <c r="D735" s="2558"/>
      <c r="E735" s="2559"/>
      <c r="F735" s="2558"/>
      <c r="G735" s="2478"/>
      <c r="H735" s="2356"/>
      <c r="I735" s="2356"/>
      <c r="J735" s="2356"/>
      <c r="K735" s="2356"/>
    </row>
    <row r="736" spans="1:11">
      <c r="A736" s="2549"/>
      <c r="B736" s="2478"/>
      <c r="C736" s="2478"/>
      <c r="D736" s="2558"/>
      <c r="E736" s="2559"/>
      <c r="F736" s="2558"/>
      <c r="G736" s="2478"/>
      <c r="H736" s="2356"/>
      <c r="I736" s="2356"/>
      <c r="J736" s="2356"/>
      <c r="K736" s="2356"/>
    </row>
    <row r="737" spans="1:11">
      <c r="A737" s="2549"/>
      <c r="B737" s="2478"/>
      <c r="C737" s="2478"/>
      <c r="D737" s="2558"/>
      <c r="E737" s="2559"/>
      <c r="F737" s="2558"/>
      <c r="G737" s="2478"/>
      <c r="H737" s="2356"/>
      <c r="I737" s="2356"/>
      <c r="J737" s="2356"/>
      <c r="K737" s="2356"/>
    </row>
    <row r="738" spans="1:11">
      <c r="A738" s="2549"/>
      <c r="B738" s="2478"/>
      <c r="C738" s="2478"/>
      <c r="D738" s="2558"/>
      <c r="E738" s="2559"/>
      <c r="F738" s="2558"/>
      <c r="G738" s="2478"/>
      <c r="H738" s="2356"/>
      <c r="I738" s="2356"/>
      <c r="J738" s="2356"/>
      <c r="K738" s="2356"/>
    </row>
    <row r="739" spans="1:11">
      <c r="A739" s="2549"/>
      <c r="B739" s="2478"/>
      <c r="C739" s="2478"/>
      <c r="D739" s="2558"/>
      <c r="E739" s="2559"/>
      <c r="F739" s="2558"/>
      <c r="G739" s="2478"/>
      <c r="H739" s="2356"/>
      <c r="I739" s="2356"/>
      <c r="J739" s="2356"/>
      <c r="K739" s="2356"/>
    </row>
    <row r="740" spans="1:11">
      <c r="A740" s="2549"/>
      <c r="B740" s="2478"/>
      <c r="C740" s="2478"/>
      <c r="D740" s="2558"/>
      <c r="E740" s="2559"/>
      <c r="F740" s="2558"/>
      <c r="G740" s="2478"/>
      <c r="H740" s="2356"/>
      <c r="I740" s="2356"/>
      <c r="J740" s="2356"/>
      <c r="K740" s="2356"/>
    </row>
    <row r="741" spans="1:11">
      <c r="A741" s="2549"/>
      <c r="B741" s="2478"/>
      <c r="C741" s="2478"/>
      <c r="D741" s="2558"/>
      <c r="E741" s="2559"/>
      <c r="F741" s="2558"/>
      <c r="G741" s="2478"/>
      <c r="H741" s="2356"/>
      <c r="I741" s="2356"/>
      <c r="J741" s="2356"/>
      <c r="K741" s="2356"/>
    </row>
    <row r="742" spans="1:11">
      <c r="A742" s="2549"/>
      <c r="B742" s="2478"/>
      <c r="C742" s="2478"/>
      <c r="D742" s="2558"/>
      <c r="E742" s="2559"/>
      <c r="F742" s="2558"/>
      <c r="G742" s="2478"/>
      <c r="H742" s="2356"/>
      <c r="I742" s="2356"/>
      <c r="J742" s="2356"/>
      <c r="K742" s="2356"/>
    </row>
    <row r="743" spans="1:11">
      <c r="A743" s="2549"/>
      <c r="B743" s="2478"/>
      <c r="C743" s="2478"/>
      <c r="D743" s="2558"/>
      <c r="E743" s="2559"/>
      <c r="F743" s="2558"/>
      <c r="G743" s="2478"/>
      <c r="H743" s="2356"/>
      <c r="I743" s="2356"/>
      <c r="J743" s="2356"/>
      <c r="K743" s="2356"/>
    </row>
    <row r="744" spans="1:11">
      <c r="A744" s="2549"/>
      <c r="B744" s="2478"/>
      <c r="C744" s="2478"/>
      <c r="D744" s="2558"/>
      <c r="E744" s="2559"/>
      <c r="F744" s="2558"/>
      <c r="G744" s="2478"/>
      <c r="H744" s="2356"/>
      <c r="I744" s="2356"/>
      <c r="J744" s="2356"/>
      <c r="K744" s="2356"/>
    </row>
    <row r="745" spans="1:11">
      <c r="A745" s="2549"/>
      <c r="B745" s="2478"/>
      <c r="C745" s="2478"/>
      <c r="D745" s="2558"/>
      <c r="E745" s="2559"/>
      <c r="F745" s="2558"/>
      <c r="G745" s="2478"/>
      <c r="H745" s="2356"/>
      <c r="I745" s="2356"/>
      <c r="J745" s="2356"/>
      <c r="K745" s="2356"/>
    </row>
    <row r="746" spans="1:11">
      <c r="A746" s="2549"/>
      <c r="B746" s="2478"/>
      <c r="C746" s="2478"/>
      <c r="D746" s="2558"/>
      <c r="E746" s="2559"/>
      <c r="F746" s="2558"/>
      <c r="G746" s="2478"/>
      <c r="H746" s="2356"/>
      <c r="I746" s="2356"/>
      <c r="J746" s="2356"/>
      <c r="K746" s="2356"/>
    </row>
    <row r="747" spans="1:11">
      <c r="A747" s="2549"/>
      <c r="B747" s="2478"/>
      <c r="C747" s="2478"/>
      <c r="D747" s="2558"/>
      <c r="E747" s="2559"/>
      <c r="F747" s="2558"/>
      <c r="G747" s="2478"/>
      <c r="H747" s="2356"/>
      <c r="I747" s="2356"/>
      <c r="J747" s="2356"/>
      <c r="K747" s="2356"/>
    </row>
    <row r="748" spans="1:11">
      <c r="A748" s="2549"/>
      <c r="B748" s="2478"/>
      <c r="C748" s="2478"/>
      <c r="D748" s="2558"/>
      <c r="E748" s="2559"/>
      <c r="F748" s="2558"/>
      <c r="G748" s="2478"/>
      <c r="H748" s="2356"/>
      <c r="I748" s="2356"/>
      <c r="J748" s="2356"/>
      <c r="K748" s="2356"/>
    </row>
    <row r="749" spans="1:11">
      <c r="A749" s="2549"/>
      <c r="B749" s="2478"/>
      <c r="C749" s="2478"/>
      <c r="D749" s="2558"/>
      <c r="E749" s="2559"/>
      <c r="F749" s="2558"/>
      <c r="G749" s="2478"/>
      <c r="H749" s="2356"/>
      <c r="I749" s="2356"/>
      <c r="J749" s="2356"/>
      <c r="K749" s="2356"/>
    </row>
    <row r="750" spans="1:11">
      <c r="A750" s="2549"/>
      <c r="B750" s="2478"/>
      <c r="C750" s="2478"/>
      <c r="D750" s="2558"/>
      <c r="E750" s="2559"/>
      <c r="F750" s="2558"/>
      <c r="G750" s="2478"/>
      <c r="H750" s="2356"/>
      <c r="I750" s="2356"/>
      <c r="J750" s="2356"/>
      <c r="K750" s="2356"/>
    </row>
    <row r="751" spans="1:11">
      <c r="A751" s="2549"/>
      <c r="B751" s="2478"/>
      <c r="C751" s="2478"/>
      <c r="D751" s="2558"/>
      <c r="E751" s="2559"/>
      <c r="F751" s="2558"/>
      <c r="G751" s="2478"/>
      <c r="H751" s="2356"/>
      <c r="I751" s="2356"/>
      <c r="J751" s="2356"/>
      <c r="K751" s="2356"/>
    </row>
    <row r="752" spans="1:11">
      <c r="A752" s="2549"/>
      <c r="B752" s="2478"/>
      <c r="C752" s="2478"/>
      <c r="D752" s="2558"/>
      <c r="E752" s="2559"/>
      <c r="F752" s="2558"/>
      <c r="G752" s="2478"/>
      <c r="H752" s="2356"/>
      <c r="I752" s="2356"/>
      <c r="J752" s="2356"/>
      <c r="K752" s="2356"/>
    </row>
    <row r="753" spans="1:11">
      <c r="A753" s="2549"/>
      <c r="B753" s="2478"/>
      <c r="C753" s="2478"/>
      <c r="D753" s="2558"/>
      <c r="E753" s="2559"/>
      <c r="F753" s="2558"/>
      <c r="G753" s="2478"/>
      <c r="H753" s="2356"/>
      <c r="I753" s="2356"/>
      <c r="J753" s="2356"/>
      <c r="K753" s="2356"/>
    </row>
    <row r="754" spans="1:11">
      <c r="A754" s="2549"/>
      <c r="B754" s="2478"/>
      <c r="C754" s="2478"/>
      <c r="D754" s="2558"/>
      <c r="E754" s="2559"/>
      <c r="F754" s="2558"/>
      <c r="G754" s="2478"/>
      <c r="H754" s="2356"/>
      <c r="I754" s="2356"/>
      <c r="J754" s="2356"/>
      <c r="K754" s="2356"/>
    </row>
    <row r="755" spans="1:11">
      <c r="A755" s="2549"/>
      <c r="B755" s="2478"/>
      <c r="C755" s="2478"/>
      <c r="D755" s="2558"/>
      <c r="E755" s="2559"/>
      <c r="F755" s="2558"/>
      <c r="G755" s="2478"/>
      <c r="H755" s="2356"/>
      <c r="I755" s="2356"/>
      <c r="J755" s="2356"/>
      <c r="K755" s="2356"/>
    </row>
    <row r="756" spans="1:11">
      <c r="A756" s="2549"/>
      <c r="B756" s="2478"/>
      <c r="C756" s="2478"/>
      <c r="D756" s="2558"/>
      <c r="E756" s="2559"/>
      <c r="F756" s="2558"/>
      <c r="G756" s="2478"/>
      <c r="H756" s="2356"/>
      <c r="I756" s="2356"/>
      <c r="J756" s="2356"/>
      <c r="K756" s="2356"/>
    </row>
    <row r="757" spans="1:11">
      <c r="A757" s="2549"/>
      <c r="B757" s="2478"/>
      <c r="C757" s="2478"/>
      <c r="D757" s="2558"/>
      <c r="E757" s="2559"/>
      <c r="F757" s="2558"/>
      <c r="G757" s="2478"/>
      <c r="H757" s="2356"/>
      <c r="I757" s="2356"/>
      <c r="J757" s="2356"/>
      <c r="K757" s="2356"/>
    </row>
    <row r="758" spans="1:11">
      <c r="A758" s="2549"/>
      <c r="B758" s="2478"/>
      <c r="C758" s="2478"/>
      <c r="D758" s="2558"/>
      <c r="E758" s="2559"/>
      <c r="F758" s="2558"/>
      <c r="G758" s="2478"/>
      <c r="H758" s="2356"/>
      <c r="I758" s="2356"/>
      <c r="J758" s="2356"/>
      <c r="K758" s="2356"/>
    </row>
    <row r="759" spans="1:11">
      <c r="A759" s="2549"/>
      <c r="B759" s="2478"/>
      <c r="C759" s="2478"/>
      <c r="D759" s="2558"/>
      <c r="E759" s="2559"/>
      <c r="F759" s="2558"/>
      <c r="G759" s="2478"/>
      <c r="H759" s="2356"/>
      <c r="I759" s="2356"/>
      <c r="J759" s="2356"/>
      <c r="K759" s="2356"/>
    </row>
    <row r="760" spans="1:11">
      <c r="A760" s="2549"/>
      <c r="B760" s="2478"/>
      <c r="C760" s="2478"/>
      <c r="D760" s="2558"/>
      <c r="E760" s="2559"/>
      <c r="F760" s="2558"/>
      <c r="G760" s="2478"/>
      <c r="H760" s="2356"/>
      <c r="I760" s="2356"/>
      <c r="J760" s="2356"/>
      <c r="K760" s="2356"/>
    </row>
    <row r="761" spans="1:11">
      <c r="A761" s="2549"/>
      <c r="B761" s="2478"/>
      <c r="C761" s="2478"/>
      <c r="D761" s="2558"/>
      <c r="E761" s="2559"/>
      <c r="F761" s="2558"/>
      <c r="G761" s="2478"/>
      <c r="H761" s="2356"/>
      <c r="I761" s="2356"/>
      <c r="J761" s="2356"/>
      <c r="K761" s="2356"/>
    </row>
    <row r="762" spans="1:11">
      <c r="A762" s="2549"/>
      <c r="B762" s="2478"/>
      <c r="C762" s="2478"/>
      <c r="D762" s="2558"/>
      <c r="E762" s="2559"/>
      <c r="F762" s="2558"/>
      <c r="G762" s="2478"/>
      <c r="H762" s="2356"/>
      <c r="I762" s="2356"/>
      <c r="J762" s="2356"/>
      <c r="K762" s="2356"/>
    </row>
    <row r="763" spans="1:11">
      <c r="A763" s="2549"/>
      <c r="B763" s="2478"/>
      <c r="C763" s="2478"/>
      <c r="D763" s="2558"/>
      <c r="E763" s="2559"/>
      <c r="F763" s="2558"/>
      <c r="G763" s="2478"/>
      <c r="H763" s="2356"/>
      <c r="I763" s="2356"/>
      <c r="J763" s="2356"/>
      <c r="K763" s="2356"/>
    </row>
    <row r="764" spans="1:11">
      <c r="A764" s="2549"/>
      <c r="B764" s="2478"/>
      <c r="C764" s="2478"/>
      <c r="D764" s="2558"/>
      <c r="E764" s="2559"/>
      <c r="F764" s="2558"/>
      <c r="G764" s="2478"/>
      <c r="H764" s="2356"/>
      <c r="I764" s="2356"/>
      <c r="J764" s="2356"/>
      <c r="K764" s="2356"/>
    </row>
    <row r="765" spans="1:11">
      <c r="A765" s="2549"/>
      <c r="B765" s="2478"/>
      <c r="C765" s="2478"/>
      <c r="D765" s="2558"/>
      <c r="E765" s="2559"/>
      <c r="F765" s="2558"/>
      <c r="G765" s="2478"/>
      <c r="H765" s="2356"/>
      <c r="I765" s="2356"/>
      <c r="J765" s="2356"/>
      <c r="K765" s="2356"/>
    </row>
    <row r="766" spans="1:11">
      <c r="A766" s="2549"/>
      <c r="B766" s="2478"/>
      <c r="C766" s="2478"/>
      <c r="D766" s="2558"/>
      <c r="E766" s="2559"/>
      <c r="F766" s="2558"/>
      <c r="G766" s="2478"/>
      <c r="H766" s="2356"/>
      <c r="I766" s="2356"/>
      <c r="J766" s="2356"/>
      <c r="K766" s="2356"/>
    </row>
    <row r="767" spans="1:11">
      <c r="A767" s="2549"/>
      <c r="B767" s="2478"/>
      <c r="C767" s="2478"/>
      <c r="D767" s="2558"/>
      <c r="E767" s="2559"/>
      <c r="F767" s="2558"/>
      <c r="G767" s="2478"/>
      <c r="H767" s="2356"/>
      <c r="I767" s="2356"/>
      <c r="J767" s="2356"/>
      <c r="K767" s="2356"/>
    </row>
    <row r="768" spans="1:11">
      <c r="A768" s="2549"/>
      <c r="B768" s="2478"/>
      <c r="C768" s="2478"/>
      <c r="D768" s="2558"/>
      <c r="E768" s="2559"/>
      <c r="F768" s="2558"/>
      <c r="G768" s="2478"/>
      <c r="H768" s="2356"/>
      <c r="I768" s="2356"/>
      <c r="J768" s="2356"/>
      <c r="K768" s="2356"/>
    </row>
    <row r="769" spans="1:11">
      <c r="A769" s="2549"/>
      <c r="B769" s="2478"/>
      <c r="C769" s="2478"/>
      <c r="D769" s="2558"/>
      <c r="E769" s="2559"/>
      <c r="F769" s="2558"/>
      <c r="G769" s="2478"/>
      <c r="H769" s="2356"/>
      <c r="I769" s="2356"/>
      <c r="J769" s="2356"/>
      <c r="K769" s="2356"/>
    </row>
    <row r="770" spans="1:11">
      <c r="A770" s="2549"/>
      <c r="B770" s="2478"/>
      <c r="C770" s="2478"/>
      <c r="D770" s="2558"/>
      <c r="E770" s="2559"/>
      <c r="F770" s="2558"/>
      <c r="G770" s="2478"/>
      <c r="H770" s="2356"/>
      <c r="I770" s="2356"/>
      <c r="J770" s="2356"/>
      <c r="K770" s="2356"/>
    </row>
    <row r="771" spans="1:11">
      <c r="A771" s="2549"/>
      <c r="B771" s="2478"/>
      <c r="C771" s="2478"/>
      <c r="D771" s="2558"/>
      <c r="E771" s="2559"/>
      <c r="F771" s="2558"/>
      <c r="G771" s="2478"/>
      <c r="H771" s="2356"/>
      <c r="I771" s="2356"/>
      <c r="J771" s="2356"/>
      <c r="K771" s="2356"/>
    </row>
    <row r="772" spans="1:11">
      <c r="A772" s="2549"/>
      <c r="B772" s="2478"/>
      <c r="C772" s="2478"/>
      <c r="D772" s="2558"/>
      <c r="E772" s="2559"/>
      <c r="F772" s="2558"/>
      <c r="G772" s="2478"/>
      <c r="H772" s="2356"/>
      <c r="I772" s="2356"/>
      <c r="J772" s="2356"/>
      <c r="K772" s="2356"/>
    </row>
    <row r="773" spans="1:11">
      <c r="A773" s="2549"/>
      <c r="B773" s="2478"/>
      <c r="C773" s="2478"/>
      <c r="D773" s="2558"/>
      <c r="E773" s="2559"/>
      <c r="F773" s="2558"/>
      <c r="G773" s="2478"/>
      <c r="H773" s="2356"/>
      <c r="I773" s="2356"/>
      <c r="J773" s="2356"/>
      <c r="K773" s="2356"/>
    </row>
    <row r="774" spans="1:11">
      <c r="A774" s="2549"/>
      <c r="B774" s="2478"/>
      <c r="C774" s="2478"/>
      <c r="D774" s="2558"/>
      <c r="E774" s="2559"/>
      <c r="F774" s="2558"/>
      <c r="G774" s="2478"/>
      <c r="H774" s="2356"/>
      <c r="I774" s="2356"/>
      <c r="J774" s="2356"/>
      <c r="K774" s="2356"/>
    </row>
    <row r="775" spans="1:11">
      <c r="A775" s="2549"/>
      <c r="B775" s="2478"/>
      <c r="C775" s="2478"/>
      <c r="D775" s="2558"/>
      <c r="E775" s="2559"/>
      <c r="F775" s="2558"/>
      <c r="G775" s="2478"/>
      <c r="H775" s="2356"/>
      <c r="I775" s="2356"/>
      <c r="J775" s="2356"/>
      <c r="K775" s="2356"/>
    </row>
    <row r="776" spans="1:11">
      <c r="A776" s="2549"/>
      <c r="B776" s="2478"/>
      <c r="C776" s="2478"/>
      <c r="D776" s="2558"/>
      <c r="E776" s="2559"/>
      <c r="F776" s="2558"/>
      <c r="G776" s="2478"/>
      <c r="H776" s="2356"/>
      <c r="I776" s="2356"/>
      <c r="J776" s="2356"/>
      <c r="K776" s="2356"/>
    </row>
    <row r="777" spans="1:11">
      <c r="A777" s="2549"/>
      <c r="B777" s="2478"/>
      <c r="C777" s="2478"/>
      <c r="D777" s="2558"/>
      <c r="E777" s="2559"/>
      <c r="F777" s="2558"/>
      <c r="G777" s="2478"/>
      <c r="H777" s="2356"/>
      <c r="I777" s="2356"/>
      <c r="J777" s="2356"/>
      <c r="K777" s="2356"/>
    </row>
    <row r="778" spans="1:11">
      <c r="A778" s="2549"/>
      <c r="B778" s="2478"/>
      <c r="C778" s="2478"/>
      <c r="D778" s="2558"/>
      <c r="E778" s="2559"/>
      <c r="F778" s="2558"/>
      <c r="G778" s="2478"/>
      <c r="H778" s="2356"/>
      <c r="I778" s="2356"/>
      <c r="J778" s="2356"/>
      <c r="K778" s="2356"/>
    </row>
    <row r="779" spans="1:11">
      <c r="A779" s="2549"/>
      <c r="B779" s="2478"/>
      <c r="C779" s="2478"/>
      <c r="D779" s="2558"/>
      <c r="E779" s="2559"/>
      <c r="F779" s="2558"/>
      <c r="G779" s="2478"/>
      <c r="H779" s="2356"/>
      <c r="I779" s="2356"/>
      <c r="J779" s="2356"/>
      <c r="K779" s="2356"/>
    </row>
    <row r="780" spans="1:11">
      <c r="A780" s="2549"/>
      <c r="B780" s="2478"/>
      <c r="C780" s="2478"/>
      <c r="D780" s="2558"/>
      <c r="E780" s="2559"/>
      <c r="F780" s="2558"/>
      <c r="G780" s="2478"/>
      <c r="H780" s="2356"/>
      <c r="I780" s="2356"/>
      <c r="J780" s="2356"/>
      <c r="K780" s="2356"/>
    </row>
    <row r="781" spans="1:11">
      <c r="A781" s="2549"/>
      <c r="B781" s="2478"/>
      <c r="C781" s="2478"/>
      <c r="D781" s="2558"/>
      <c r="E781" s="2559"/>
      <c r="F781" s="2558"/>
      <c r="G781" s="2478"/>
      <c r="H781" s="2356"/>
      <c r="I781" s="2356"/>
      <c r="J781" s="2356"/>
      <c r="K781" s="2356"/>
    </row>
    <row r="782" spans="1:11">
      <c r="A782" s="2549"/>
      <c r="B782" s="2478"/>
      <c r="C782" s="2478"/>
      <c r="D782" s="2558"/>
      <c r="E782" s="2559"/>
      <c r="F782" s="2558"/>
      <c r="G782" s="2478"/>
      <c r="H782" s="2356"/>
      <c r="I782" s="2356"/>
      <c r="J782" s="2356"/>
      <c r="K782" s="2356"/>
    </row>
    <row r="783" spans="1:11">
      <c r="A783" s="2549"/>
      <c r="B783" s="2478"/>
      <c r="C783" s="2478"/>
      <c r="D783" s="2558"/>
      <c r="E783" s="2559"/>
      <c r="F783" s="2558"/>
      <c r="G783" s="2478"/>
      <c r="H783" s="2356"/>
      <c r="I783" s="2356"/>
      <c r="J783" s="2356"/>
      <c r="K783" s="2356"/>
    </row>
    <row r="784" spans="1:11">
      <c r="A784" s="2549"/>
      <c r="B784" s="2478"/>
      <c r="C784" s="2478"/>
      <c r="D784" s="2558"/>
      <c r="E784" s="2559"/>
      <c r="F784" s="2558"/>
      <c r="G784" s="2478"/>
      <c r="H784" s="2356"/>
      <c r="I784" s="2356"/>
      <c r="J784" s="2356"/>
      <c r="K784" s="2356"/>
    </row>
    <row r="785" spans="1:11">
      <c r="A785" s="2549"/>
      <c r="B785" s="2478"/>
      <c r="C785" s="2478"/>
      <c r="D785" s="2558"/>
      <c r="E785" s="2559"/>
      <c r="F785" s="2558"/>
      <c r="G785" s="2478"/>
      <c r="H785" s="2356"/>
      <c r="I785" s="2356"/>
      <c r="J785" s="2356"/>
      <c r="K785" s="2356"/>
    </row>
    <row r="786" spans="1:11">
      <c r="A786" s="2549"/>
      <c r="B786" s="2478"/>
      <c r="C786" s="2478"/>
      <c r="D786" s="2558"/>
      <c r="E786" s="2559"/>
      <c r="F786" s="2558"/>
      <c r="G786" s="2478"/>
      <c r="H786" s="2356"/>
      <c r="I786" s="2356"/>
      <c r="J786" s="2356"/>
      <c r="K786" s="2356"/>
    </row>
    <row r="787" spans="1:11">
      <c r="A787" s="2549"/>
      <c r="B787" s="2478"/>
      <c r="C787" s="2478"/>
      <c r="D787" s="2558"/>
      <c r="E787" s="2559"/>
      <c r="F787" s="2558"/>
      <c r="G787" s="2478"/>
      <c r="H787" s="2356"/>
      <c r="I787" s="2356"/>
      <c r="J787" s="2356"/>
      <c r="K787" s="2356"/>
    </row>
    <row r="788" spans="1:11">
      <c r="A788" s="2549"/>
      <c r="B788" s="2478"/>
      <c r="C788" s="2478"/>
      <c r="D788" s="2558"/>
      <c r="E788" s="2559"/>
      <c r="F788" s="2558"/>
      <c r="G788" s="2478"/>
      <c r="H788" s="2356"/>
      <c r="I788" s="2356"/>
      <c r="J788" s="2356"/>
      <c r="K788" s="2356"/>
    </row>
    <row r="789" spans="1:11">
      <c r="A789" s="2549"/>
      <c r="B789" s="2478"/>
      <c r="C789" s="2478"/>
      <c r="D789" s="2558"/>
      <c r="E789" s="2559"/>
      <c r="F789" s="2558"/>
      <c r="G789" s="2478"/>
      <c r="H789" s="2356"/>
      <c r="I789" s="2356"/>
      <c r="J789" s="2356"/>
      <c r="K789" s="2356"/>
    </row>
    <row r="790" spans="1:11">
      <c r="A790" s="2549"/>
      <c r="B790" s="2478"/>
      <c r="C790" s="2478"/>
      <c r="D790" s="2558"/>
      <c r="E790" s="2559"/>
      <c r="F790" s="2558"/>
      <c r="G790" s="2478"/>
      <c r="H790" s="2356"/>
      <c r="I790" s="2356"/>
      <c r="J790" s="2356"/>
      <c r="K790" s="2356"/>
    </row>
    <row r="791" spans="1:11">
      <c r="A791" s="2549"/>
      <c r="B791" s="2478"/>
      <c r="C791" s="2478"/>
      <c r="D791" s="2558"/>
      <c r="E791" s="2559"/>
      <c r="F791" s="2558"/>
      <c r="G791" s="2478"/>
      <c r="H791" s="2356"/>
      <c r="I791" s="2356"/>
      <c r="J791" s="2356"/>
      <c r="K791" s="2356"/>
    </row>
    <row r="792" spans="1:11">
      <c r="A792" s="2549"/>
      <c r="B792" s="2478"/>
      <c r="C792" s="2478"/>
      <c r="D792" s="2558"/>
      <c r="E792" s="2559"/>
      <c r="F792" s="2558"/>
      <c r="G792" s="2478"/>
      <c r="H792" s="2356"/>
      <c r="I792" s="2356"/>
      <c r="J792" s="2356"/>
      <c r="K792" s="2356"/>
    </row>
    <row r="793" spans="1:11">
      <c r="A793" s="2549"/>
      <c r="B793" s="2478"/>
      <c r="C793" s="2478"/>
      <c r="D793" s="2558"/>
      <c r="E793" s="2559"/>
      <c r="F793" s="2558"/>
      <c r="G793" s="2478"/>
      <c r="H793" s="2356"/>
      <c r="I793" s="2356"/>
      <c r="J793" s="2356"/>
      <c r="K793" s="2356"/>
    </row>
    <row r="794" spans="1:11">
      <c r="A794" s="2549"/>
      <c r="B794" s="2478"/>
      <c r="C794" s="2478"/>
      <c r="D794" s="2558"/>
      <c r="E794" s="2559"/>
      <c r="F794" s="2558"/>
      <c r="G794" s="2478"/>
      <c r="H794" s="2356"/>
      <c r="I794" s="2356"/>
      <c r="J794" s="2356"/>
      <c r="K794" s="2356"/>
    </row>
    <row r="795" spans="1:11">
      <c r="A795" s="2549"/>
      <c r="B795" s="2478"/>
      <c r="C795" s="2478"/>
      <c r="D795" s="2558"/>
      <c r="E795" s="2559"/>
      <c r="F795" s="2558"/>
      <c r="G795" s="2478"/>
      <c r="H795" s="2356"/>
      <c r="I795" s="2356"/>
      <c r="J795" s="2356"/>
      <c r="K795" s="2356"/>
    </row>
    <row r="796" spans="1:11">
      <c r="A796" s="2549"/>
      <c r="B796" s="2478"/>
      <c r="C796" s="2478"/>
      <c r="D796" s="2558"/>
      <c r="E796" s="2559"/>
      <c r="F796" s="2558"/>
      <c r="G796" s="2478"/>
      <c r="H796" s="2356"/>
      <c r="I796" s="2356"/>
      <c r="J796" s="2356"/>
      <c r="K796" s="2356"/>
    </row>
    <row r="797" spans="1:11">
      <c r="A797" s="2549"/>
      <c r="B797" s="2478"/>
      <c r="C797" s="2478"/>
      <c r="D797" s="2558"/>
      <c r="E797" s="2559"/>
      <c r="F797" s="2558"/>
      <c r="G797" s="2478"/>
      <c r="H797" s="2356"/>
      <c r="I797" s="2356"/>
      <c r="J797" s="2356"/>
      <c r="K797" s="2356"/>
    </row>
    <row r="798" spans="1:11">
      <c r="A798" s="2549"/>
      <c r="B798" s="2478"/>
      <c r="C798" s="2478"/>
      <c r="D798" s="2558"/>
      <c r="E798" s="2559"/>
      <c r="F798" s="2558"/>
      <c r="G798" s="2478"/>
      <c r="H798" s="2356"/>
      <c r="I798" s="2356"/>
      <c r="J798" s="2356"/>
      <c r="K798" s="2356"/>
    </row>
    <row r="799" spans="1:11">
      <c r="A799" s="2549"/>
      <c r="B799" s="2478"/>
      <c r="C799" s="2478"/>
      <c r="D799" s="2558"/>
      <c r="E799" s="2559"/>
      <c r="F799" s="2558"/>
      <c r="G799" s="2478"/>
      <c r="H799" s="2356"/>
      <c r="I799" s="2356"/>
      <c r="J799" s="2356"/>
      <c r="K799" s="2356"/>
    </row>
    <row r="800" spans="1:11">
      <c r="A800" s="2549"/>
      <c r="B800" s="2478"/>
      <c r="C800" s="2478"/>
      <c r="D800" s="2558"/>
      <c r="E800" s="2559"/>
      <c r="F800" s="2558"/>
      <c r="G800" s="2478"/>
      <c r="H800" s="2356"/>
      <c r="I800" s="2356"/>
      <c r="J800" s="2356"/>
      <c r="K800" s="2356"/>
    </row>
    <row r="801" spans="1:11">
      <c r="A801" s="2549"/>
      <c r="B801" s="2478"/>
      <c r="C801" s="2478"/>
      <c r="D801" s="2558"/>
      <c r="E801" s="2559"/>
      <c r="F801" s="2558"/>
      <c r="G801" s="2478"/>
      <c r="H801" s="2356"/>
      <c r="I801" s="2356"/>
      <c r="J801" s="2356"/>
      <c r="K801" s="2356"/>
    </row>
    <row r="802" spans="1:11">
      <c r="A802" s="2549"/>
      <c r="B802" s="2478"/>
      <c r="C802" s="2478"/>
      <c r="D802" s="2558"/>
      <c r="E802" s="2559"/>
      <c r="F802" s="2558"/>
      <c r="G802" s="2478"/>
      <c r="H802" s="2356"/>
      <c r="I802" s="2356"/>
      <c r="J802" s="2356"/>
      <c r="K802" s="2356"/>
    </row>
    <row r="803" spans="1:11">
      <c r="A803" s="2549"/>
      <c r="B803" s="2478"/>
      <c r="C803" s="2478"/>
      <c r="D803" s="2558"/>
      <c r="E803" s="2559"/>
      <c r="F803" s="2558"/>
      <c r="G803" s="2478"/>
      <c r="H803" s="2356"/>
      <c r="I803" s="2356"/>
      <c r="J803" s="2356"/>
      <c r="K803" s="2356"/>
    </row>
    <row r="804" spans="1:11">
      <c r="A804" s="2549"/>
      <c r="B804" s="2478"/>
      <c r="C804" s="2478"/>
      <c r="D804" s="2558"/>
      <c r="E804" s="2559"/>
      <c r="F804" s="2558"/>
      <c r="G804" s="2478"/>
      <c r="H804" s="2356"/>
      <c r="I804" s="2356"/>
      <c r="J804" s="2356"/>
      <c r="K804" s="2356"/>
    </row>
    <row r="805" spans="1:11">
      <c r="A805" s="2549"/>
      <c r="B805" s="2478"/>
      <c r="C805" s="2478"/>
      <c r="D805" s="2558"/>
      <c r="E805" s="2559"/>
      <c r="F805" s="2558"/>
      <c r="G805" s="2478"/>
      <c r="H805" s="2356"/>
      <c r="I805" s="2356"/>
      <c r="J805" s="2356"/>
      <c r="K805" s="2356"/>
    </row>
    <row r="806" spans="1:11">
      <c r="A806" s="2549"/>
      <c r="B806" s="2478"/>
      <c r="C806" s="2478"/>
      <c r="D806" s="2558"/>
      <c r="E806" s="2559"/>
      <c r="F806" s="2558"/>
      <c r="G806" s="2478"/>
      <c r="H806" s="2356"/>
      <c r="I806" s="2356"/>
      <c r="J806" s="2356"/>
      <c r="K806" s="2356"/>
    </row>
    <row r="807" spans="1:11">
      <c r="A807" s="2549"/>
      <c r="B807" s="2478"/>
      <c r="C807" s="2478"/>
      <c r="D807" s="2558"/>
      <c r="E807" s="2559"/>
      <c r="F807" s="2558"/>
      <c r="G807" s="2478"/>
      <c r="H807" s="2356"/>
      <c r="I807" s="2356"/>
      <c r="J807" s="2356"/>
      <c r="K807" s="2356"/>
    </row>
    <row r="808" spans="1:11">
      <c r="A808" s="2549"/>
      <c r="B808" s="2478"/>
      <c r="C808" s="2478"/>
      <c r="D808" s="2558"/>
      <c r="E808" s="2559"/>
      <c r="F808" s="2558"/>
      <c r="G808" s="2478"/>
      <c r="H808" s="2356"/>
      <c r="I808" s="2356"/>
      <c r="J808" s="2356"/>
      <c r="K808" s="2356"/>
    </row>
    <row r="809" spans="1:11">
      <c r="A809" s="2549"/>
      <c r="B809" s="2478"/>
      <c r="C809" s="2478"/>
      <c r="D809" s="2558"/>
      <c r="E809" s="2559"/>
      <c r="F809" s="2558"/>
      <c r="G809" s="2478"/>
      <c r="H809" s="2356"/>
      <c r="I809" s="2356"/>
      <c r="J809" s="2356"/>
      <c r="K809" s="2356"/>
    </row>
    <row r="810" spans="1:11">
      <c r="A810" s="2549"/>
      <c r="B810" s="2478"/>
      <c r="C810" s="2478"/>
      <c r="D810" s="2558"/>
      <c r="E810" s="2559"/>
      <c r="F810" s="2558"/>
      <c r="G810" s="2478"/>
      <c r="H810" s="2356"/>
      <c r="I810" s="2356"/>
      <c r="J810" s="2356"/>
      <c r="K810" s="2356"/>
    </row>
    <row r="811" spans="1:11">
      <c r="A811" s="2549"/>
      <c r="B811" s="2478"/>
      <c r="C811" s="2478"/>
      <c r="D811" s="2558"/>
      <c r="E811" s="2559"/>
      <c r="F811" s="2558"/>
      <c r="G811" s="2478"/>
      <c r="H811" s="2356"/>
      <c r="I811" s="2356"/>
      <c r="J811" s="2356"/>
      <c r="K811" s="2356"/>
    </row>
    <row r="812" spans="1:11">
      <c r="A812" s="2549"/>
      <c r="B812" s="2478"/>
      <c r="C812" s="2478"/>
      <c r="D812" s="2558"/>
      <c r="E812" s="2559"/>
      <c r="F812" s="2558"/>
      <c r="G812" s="2478"/>
      <c r="H812" s="2356"/>
      <c r="I812" s="2356"/>
      <c r="J812" s="2356"/>
      <c r="K812" s="2356"/>
    </row>
    <row r="813" spans="1:11">
      <c r="A813" s="2549"/>
      <c r="B813" s="2478"/>
      <c r="C813" s="2478"/>
      <c r="D813" s="2558"/>
      <c r="E813" s="2559"/>
      <c r="F813" s="2558"/>
      <c r="G813" s="2478"/>
      <c r="H813" s="2356"/>
      <c r="I813" s="2356"/>
      <c r="J813" s="2356"/>
      <c r="K813" s="2356"/>
    </row>
    <row r="814" spans="1:11">
      <c r="A814" s="2549"/>
      <c r="B814" s="2478"/>
      <c r="C814" s="2478"/>
      <c r="D814" s="2558"/>
      <c r="E814" s="2559"/>
      <c r="F814" s="2558"/>
      <c r="G814" s="2478"/>
      <c r="H814" s="2356"/>
      <c r="I814" s="2356"/>
      <c r="J814" s="2356"/>
      <c r="K814" s="2356"/>
    </row>
    <row r="815" spans="1:11">
      <c r="A815" s="2549"/>
      <c r="B815" s="2478"/>
      <c r="C815" s="2478"/>
      <c r="D815" s="2558"/>
      <c r="E815" s="2559"/>
      <c r="F815" s="2558"/>
      <c r="G815" s="2478"/>
      <c r="H815" s="2356"/>
      <c r="I815" s="2356"/>
      <c r="J815" s="2356"/>
      <c r="K815" s="2356"/>
    </row>
    <row r="816" spans="1:11">
      <c r="A816" s="2549"/>
      <c r="B816" s="2478"/>
      <c r="C816" s="2478"/>
      <c r="D816" s="2558"/>
      <c r="E816" s="2559"/>
      <c r="F816" s="2558"/>
      <c r="G816" s="2478"/>
      <c r="H816" s="2356"/>
      <c r="I816" s="2356"/>
      <c r="J816" s="2356"/>
      <c r="K816" s="2356"/>
    </row>
    <row r="817" spans="1:11">
      <c r="A817" s="2549"/>
      <c r="B817" s="2478"/>
      <c r="C817" s="2478"/>
      <c r="D817" s="2558"/>
      <c r="E817" s="2559"/>
      <c r="F817" s="2558"/>
      <c r="G817" s="2478"/>
      <c r="H817" s="2356"/>
      <c r="I817" s="2356"/>
      <c r="J817" s="2356"/>
      <c r="K817" s="2356"/>
    </row>
    <row r="818" spans="1:11">
      <c r="A818" s="2549"/>
      <c r="B818" s="2478"/>
      <c r="C818" s="2478"/>
      <c r="D818" s="2558"/>
      <c r="E818" s="2559"/>
      <c r="F818" s="2558"/>
      <c r="G818" s="2478"/>
      <c r="H818" s="2356"/>
      <c r="I818" s="2356"/>
      <c r="J818" s="2356"/>
      <c r="K818" s="2356"/>
    </row>
    <row r="819" spans="1:11">
      <c r="A819" s="2549"/>
      <c r="B819" s="2478"/>
      <c r="C819" s="2478"/>
      <c r="D819" s="2558"/>
      <c r="E819" s="2559"/>
      <c r="F819" s="2558"/>
      <c r="G819" s="2478"/>
      <c r="H819" s="2356"/>
      <c r="I819" s="2356"/>
      <c r="J819" s="2356"/>
      <c r="K819" s="2356"/>
    </row>
    <row r="820" spans="1:11">
      <c r="A820" s="2549"/>
      <c r="B820" s="2478"/>
      <c r="C820" s="2478"/>
      <c r="D820" s="2558"/>
      <c r="E820" s="2559"/>
      <c r="F820" s="2558"/>
      <c r="G820" s="2478"/>
      <c r="H820" s="2356"/>
      <c r="I820" s="2356"/>
      <c r="J820" s="2356"/>
      <c r="K820" s="2356"/>
    </row>
    <row r="821" spans="1:11">
      <c r="A821" s="2549"/>
      <c r="B821" s="2478"/>
      <c r="C821" s="2478"/>
      <c r="D821" s="2558"/>
      <c r="E821" s="2559"/>
      <c r="F821" s="2558"/>
      <c r="G821" s="2478"/>
      <c r="H821" s="2356"/>
      <c r="I821" s="2356"/>
      <c r="J821" s="2356"/>
      <c r="K821" s="2356"/>
    </row>
    <row r="822" spans="1:11">
      <c r="A822" s="2549"/>
      <c r="B822" s="2478"/>
      <c r="C822" s="2478"/>
      <c r="D822" s="2558"/>
      <c r="E822" s="2559"/>
      <c r="F822" s="2558"/>
      <c r="G822" s="2478"/>
      <c r="H822" s="2356"/>
      <c r="I822" s="2356"/>
      <c r="J822" s="2356"/>
      <c r="K822" s="2356"/>
    </row>
    <row r="823" spans="1:11">
      <c r="A823" s="2549"/>
      <c r="B823" s="2478"/>
      <c r="C823" s="2478"/>
      <c r="D823" s="2558"/>
      <c r="E823" s="2559"/>
      <c r="F823" s="2558"/>
      <c r="G823" s="2478"/>
      <c r="H823" s="2356"/>
      <c r="I823" s="2356"/>
      <c r="J823" s="2356"/>
      <c r="K823" s="2356"/>
    </row>
    <row r="824" spans="1:11">
      <c r="A824" s="2549"/>
      <c r="B824" s="2478"/>
      <c r="C824" s="2478"/>
      <c r="D824" s="2558"/>
      <c r="E824" s="2559"/>
      <c r="F824" s="2558"/>
      <c r="G824" s="2478"/>
      <c r="H824" s="2356"/>
      <c r="I824" s="2356"/>
      <c r="J824" s="2356"/>
      <c r="K824" s="2356"/>
    </row>
    <row r="825" spans="1:11">
      <c r="A825" s="2549"/>
      <c r="B825" s="2478"/>
      <c r="C825" s="2478"/>
      <c r="D825" s="2558"/>
      <c r="E825" s="2559"/>
      <c r="F825" s="2558"/>
      <c r="G825" s="2478"/>
      <c r="H825" s="2356"/>
      <c r="I825" s="2356"/>
      <c r="J825" s="2356"/>
      <c r="K825" s="2356"/>
    </row>
    <row r="826" spans="1:11">
      <c r="A826" s="2549"/>
      <c r="B826" s="2478"/>
      <c r="C826" s="2478"/>
      <c r="D826" s="2558"/>
      <c r="E826" s="2559"/>
      <c r="F826" s="2558"/>
      <c r="G826" s="2478"/>
      <c r="H826" s="2356"/>
      <c r="I826" s="2356"/>
      <c r="J826" s="2356"/>
      <c r="K826" s="2356"/>
    </row>
    <row r="827" spans="1:11">
      <c r="A827" s="2549"/>
      <c r="B827" s="2478"/>
      <c r="C827" s="2478"/>
      <c r="D827" s="2558"/>
      <c r="E827" s="2559"/>
      <c r="F827" s="2558"/>
      <c r="G827" s="2478"/>
      <c r="H827" s="2356"/>
      <c r="I827" s="2356"/>
      <c r="J827" s="2356"/>
      <c r="K827" s="2356"/>
    </row>
    <row r="828" spans="1:11">
      <c r="A828" s="2549"/>
      <c r="B828" s="2478"/>
      <c r="C828" s="2478"/>
      <c r="D828" s="2558"/>
      <c r="E828" s="2559"/>
      <c r="F828" s="2558"/>
      <c r="G828" s="2478"/>
      <c r="H828" s="2356"/>
      <c r="I828" s="2356"/>
      <c r="J828" s="2356"/>
      <c r="K828" s="2356"/>
    </row>
    <row r="829" spans="1:11">
      <c r="A829" s="2549"/>
      <c r="B829" s="2478"/>
      <c r="C829" s="2478"/>
      <c r="D829" s="2558"/>
      <c r="E829" s="2559"/>
      <c r="F829" s="2558"/>
      <c r="G829" s="2478"/>
      <c r="H829" s="2356"/>
      <c r="I829" s="2356"/>
      <c r="J829" s="2356"/>
      <c r="K829" s="2356"/>
    </row>
    <row r="830" spans="1:11">
      <c r="A830" s="2549"/>
      <c r="B830" s="2478"/>
      <c r="C830" s="2478"/>
      <c r="D830" s="2558"/>
      <c r="E830" s="2559"/>
      <c r="F830" s="2558"/>
      <c r="G830" s="2478"/>
      <c r="H830" s="2356"/>
      <c r="I830" s="2356"/>
      <c r="J830" s="2356"/>
      <c r="K830" s="2356"/>
    </row>
    <row r="831" spans="1:11">
      <c r="A831" s="2549"/>
      <c r="B831" s="2478"/>
      <c r="C831" s="2478"/>
      <c r="D831" s="2558"/>
      <c r="E831" s="2559"/>
      <c r="F831" s="2558"/>
      <c r="G831" s="2478"/>
      <c r="H831" s="2356"/>
      <c r="I831" s="2356"/>
      <c r="J831" s="2356"/>
      <c r="K831" s="2356"/>
    </row>
    <row r="832" spans="1:11">
      <c r="A832" s="2549"/>
      <c r="B832" s="2478"/>
      <c r="C832" s="2478"/>
      <c r="D832" s="2558"/>
      <c r="E832" s="2559"/>
      <c r="F832" s="2558"/>
      <c r="G832" s="2478"/>
      <c r="H832" s="2356"/>
      <c r="I832" s="2356"/>
      <c r="J832" s="2356"/>
      <c r="K832" s="2356"/>
    </row>
    <row r="833" spans="1:11">
      <c r="A833" s="2549"/>
      <c r="B833" s="2478"/>
      <c r="C833" s="2478"/>
      <c r="D833" s="2558"/>
      <c r="E833" s="2559"/>
      <c r="F833" s="2558"/>
      <c r="G833" s="2478"/>
      <c r="H833" s="2356"/>
      <c r="I833" s="2356"/>
      <c r="J833" s="2356"/>
      <c r="K833" s="2356"/>
    </row>
    <row r="834" spans="1:11">
      <c r="A834" s="2549"/>
      <c r="B834" s="2478"/>
      <c r="C834" s="2478"/>
      <c r="D834" s="2558"/>
      <c r="E834" s="2559"/>
      <c r="F834" s="2558"/>
      <c r="G834" s="2478"/>
      <c r="H834" s="2356"/>
      <c r="I834" s="2356"/>
      <c r="J834" s="2356"/>
      <c r="K834" s="2356"/>
    </row>
    <row r="835" spans="1:11">
      <c r="A835" s="2549"/>
      <c r="B835" s="2478"/>
      <c r="C835" s="2478"/>
      <c r="D835" s="2558"/>
      <c r="E835" s="2559"/>
      <c r="F835" s="2558"/>
      <c r="G835" s="2478"/>
      <c r="H835" s="2356"/>
      <c r="I835" s="2356"/>
      <c r="J835" s="2356"/>
      <c r="K835" s="2356"/>
    </row>
    <row r="836" spans="1:11">
      <c r="A836" s="2549"/>
      <c r="B836" s="2478"/>
      <c r="C836" s="2478"/>
      <c r="D836" s="2558"/>
      <c r="E836" s="2559"/>
      <c r="F836" s="2558"/>
      <c r="G836" s="2478"/>
      <c r="H836" s="2356"/>
      <c r="I836" s="2356"/>
      <c r="J836" s="2356"/>
      <c r="K836" s="2356"/>
    </row>
    <row r="837" spans="1:11">
      <c r="A837" s="2549"/>
      <c r="B837" s="2478"/>
      <c r="C837" s="2478"/>
      <c r="D837" s="2558"/>
      <c r="E837" s="2559"/>
      <c r="F837" s="2558"/>
      <c r="G837" s="2478"/>
      <c r="H837" s="2356"/>
      <c r="I837" s="2356"/>
      <c r="J837" s="2356"/>
      <c r="K837" s="2356"/>
    </row>
    <row r="838" spans="1:11">
      <c r="A838" s="2549"/>
      <c r="B838" s="2478"/>
      <c r="C838" s="2478"/>
      <c r="D838" s="2558"/>
      <c r="E838" s="2559"/>
      <c r="F838" s="2558"/>
      <c r="G838" s="2478"/>
      <c r="H838" s="2356"/>
      <c r="I838" s="2356"/>
      <c r="J838" s="2356"/>
      <c r="K838" s="2356"/>
    </row>
    <row r="839" spans="1:11">
      <c r="A839" s="2549"/>
      <c r="B839" s="2478"/>
      <c r="C839" s="2478"/>
      <c r="D839" s="2558"/>
      <c r="E839" s="2559"/>
      <c r="F839" s="2558"/>
      <c r="G839" s="2478"/>
      <c r="H839" s="2356"/>
      <c r="I839" s="2356"/>
      <c r="J839" s="2356"/>
      <c r="K839" s="2356"/>
    </row>
    <row r="840" spans="1:11">
      <c r="A840" s="2549"/>
      <c r="B840" s="2478"/>
      <c r="C840" s="2478"/>
      <c r="D840" s="2558"/>
      <c r="E840" s="2559"/>
      <c r="F840" s="2558"/>
      <c r="G840" s="2478"/>
      <c r="H840" s="2356"/>
      <c r="I840" s="2356"/>
      <c r="J840" s="2356"/>
      <c r="K840" s="2356"/>
    </row>
    <row r="841" spans="1:11">
      <c r="A841" s="2549"/>
      <c r="B841" s="2478"/>
      <c r="C841" s="2478"/>
      <c r="D841" s="2558"/>
      <c r="E841" s="2559"/>
      <c r="F841" s="2558"/>
      <c r="G841" s="2478"/>
      <c r="H841" s="2356"/>
      <c r="I841" s="2356"/>
      <c r="J841" s="2356"/>
      <c r="K841" s="2356"/>
    </row>
    <row r="842" spans="1:11">
      <c r="A842" s="2549"/>
      <c r="B842" s="2478"/>
      <c r="C842" s="2478"/>
      <c r="D842" s="2558"/>
      <c r="E842" s="2559"/>
      <c r="F842" s="2558"/>
      <c r="G842" s="2478"/>
      <c r="H842" s="2356"/>
      <c r="I842" s="2356"/>
      <c r="J842" s="2356"/>
      <c r="K842" s="2356"/>
    </row>
    <row r="843" spans="1:11">
      <c r="A843" s="2549"/>
      <c r="B843" s="2478"/>
      <c r="C843" s="2478"/>
      <c r="D843" s="2558"/>
      <c r="E843" s="2559"/>
      <c r="F843" s="2558"/>
      <c r="G843" s="2478"/>
      <c r="H843" s="2356"/>
      <c r="I843" s="2356"/>
      <c r="J843" s="2356"/>
      <c r="K843" s="2356"/>
    </row>
    <row r="844" spans="1:11">
      <c r="A844" s="2549"/>
      <c r="B844" s="2478"/>
      <c r="C844" s="2478"/>
      <c r="D844" s="2558"/>
      <c r="E844" s="2559"/>
      <c r="F844" s="2558"/>
      <c r="G844" s="2478"/>
      <c r="H844" s="2356"/>
      <c r="I844" s="2356"/>
      <c r="J844" s="2356"/>
      <c r="K844" s="2356"/>
    </row>
    <row r="845" spans="1:11">
      <c r="A845" s="2549"/>
      <c r="B845" s="2478"/>
      <c r="C845" s="2478"/>
      <c r="D845" s="2558"/>
      <c r="E845" s="2559"/>
      <c r="F845" s="2558"/>
      <c r="G845" s="2478"/>
      <c r="H845" s="2356"/>
      <c r="I845" s="2356"/>
      <c r="J845" s="2356"/>
      <c r="K845" s="2356"/>
    </row>
    <row r="846" spans="1:11">
      <c r="A846" s="2549"/>
      <c r="B846" s="2478"/>
      <c r="C846" s="2478"/>
      <c r="D846" s="2558"/>
      <c r="E846" s="2559"/>
      <c r="F846" s="2558"/>
      <c r="G846" s="2478"/>
      <c r="H846" s="2356"/>
      <c r="I846" s="2356"/>
      <c r="J846" s="2356"/>
      <c r="K846" s="2356"/>
    </row>
    <row r="847" spans="1:11">
      <c r="A847" s="2549"/>
      <c r="B847" s="2478"/>
      <c r="C847" s="2478"/>
      <c r="D847" s="2558"/>
      <c r="E847" s="2559"/>
      <c r="F847" s="2558"/>
      <c r="G847" s="2478"/>
      <c r="H847" s="2356"/>
      <c r="I847" s="2356"/>
      <c r="J847" s="2356"/>
      <c r="K847" s="2356"/>
    </row>
    <row r="848" spans="1:11">
      <c r="A848" s="2549"/>
      <c r="B848" s="2478"/>
      <c r="C848" s="2478"/>
      <c r="D848" s="2558"/>
      <c r="E848" s="2559"/>
      <c r="F848" s="2558"/>
      <c r="G848" s="2478"/>
      <c r="H848" s="2356"/>
      <c r="I848" s="2356"/>
      <c r="J848" s="2356"/>
      <c r="K848" s="2356"/>
    </row>
    <row r="849" spans="1:11">
      <c r="A849" s="2549"/>
      <c r="B849" s="2478"/>
      <c r="C849" s="2478"/>
      <c r="D849" s="2558"/>
      <c r="E849" s="2559"/>
      <c r="F849" s="2558"/>
      <c r="G849" s="2478"/>
      <c r="H849" s="2356"/>
      <c r="I849" s="2356"/>
      <c r="J849" s="2356"/>
      <c r="K849" s="2356"/>
    </row>
    <row r="850" spans="1:11">
      <c r="A850" s="2549"/>
      <c r="B850" s="2478"/>
      <c r="C850" s="2478"/>
      <c r="D850" s="2558"/>
      <c r="E850" s="2559"/>
      <c r="F850" s="2558"/>
      <c r="G850" s="2478"/>
      <c r="H850" s="2356"/>
      <c r="I850" s="2356"/>
      <c r="J850" s="2356"/>
      <c r="K850" s="2356"/>
    </row>
    <row r="851" spans="1:11">
      <c r="A851" s="2549"/>
      <c r="B851" s="2478"/>
      <c r="C851" s="2478"/>
      <c r="D851" s="2558"/>
      <c r="E851" s="2559"/>
      <c r="F851" s="2558"/>
      <c r="G851" s="2478"/>
      <c r="H851" s="2356"/>
      <c r="I851" s="2356"/>
      <c r="J851" s="2356"/>
      <c r="K851" s="2356"/>
    </row>
    <row r="852" spans="1:11">
      <c r="A852" s="2549"/>
      <c r="B852" s="2478"/>
      <c r="C852" s="2478"/>
      <c r="D852" s="2558"/>
      <c r="E852" s="2559"/>
      <c r="F852" s="2558"/>
      <c r="G852" s="2478"/>
      <c r="H852" s="2356"/>
      <c r="I852" s="2356"/>
      <c r="J852" s="2356"/>
      <c r="K852" s="2356"/>
    </row>
    <row r="853" spans="1:11">
      <c r="A853" s="2549"/>
      <c r="B853" s="2478"/>
      <c r="C853" s="2478"/>
      <c r="D853" s="2558"/>
      <c r="E853" s="2559"/>
      <c r="F853" s="2558"/>
      <c r="G853" s="2478"/>
      <c r="H853" s="2356"/>
      <c r="I853" s="2356"/>
      <c r="J853" s="2356"/>
      <c r="K853" s="2356"/>
    </row>
    <row r="854" spans="1:11">
      <c r="A854" s="2549"/>
      <c r="B854" s="2478"/>
      <c r="C854" s="2478"/>
      <c r="D854" s="2558"/>
      <c r="E854" s="2559"/>
      <c r="F854" s="2558"/>
      <c r="G854" s="2478"/>
      <c r="H854" s="2356"/>
      <c r="I854" s="2356"/>
      <c r="J854" s="2356"/>
      <c r="K854" s="2356"/>
    </row>
    <row r="855" spans="1:11">
      <c r="A855" s="2549"/>
      <c r="B855" s="2478"/>
      <c r="C855" s="2478"/>
      <c r="D855" s="2558"/>
      <c r="E855" s="2559"/>
      <c r="F855" s="2558"/>
      <c r="G855" s="2478"/>
      <c r="H855" s="2356"/>
      <c r="I855" s="2356"/>
      <c r="J855" s="2356"/>
      <c r="K855" s="2356"/>
    </row>
    <row r="856" spans="1:11">
      <c r="A856" s="2549"/>
      <c r="B856" s="2478"/>
      <c r="C856" s="2478"/>
      <c r="D856" s="2558"/>
      <c r="E856" s="2559"/>
      <c r="F856" s="2558"/>
      <c r="G856" s="2478"/>
      <c r="H856" s="2356"/>
      <c r="I856" s="2356"/>
      <c r="J856" s="2356"/>
      <c r="K856" s="2356"/>
    </row>
    <row r="857" spans="1:11">
      <c r="A857" s="2549"/>
      <c r="B857" s="2478"/>
      <c r="C857" s="2478"/>
      <c r="D857" s="2558"/>
      <c r="E857" s="2559"/>
      <c r="F857" s="2558"/>
      <c r="G857" s="2478"/>
      <c r="H857" s="2356"/>
      <c r="I857" s="2356"/>
      <c r="J857" s="2356"/>
      <c r="K857" s="2356"/>
    </row>
    <row r="858" spans="1:11">
      <c r="A858" s="2549"/>
      <c r="B858" s="2478"/>
      <c r="C858" s="2478"/>
      <c r="D858" s="2558"/>
      <c r="E858" s="2559"/>
      <c r="F858" s="2558"/>
      <c r="G858" s="2478"/>
      <c r="H858" s="2356"/>
      <c r="I858" s="2356"/>
      <c r="J858" s="2356"/>
      <c r="K858" s="2356"/>
    </row>
    <row r="859" spans="1:11">
      <c r="A859" s="2549"/>
      <c r="B859" s="2478"/>
      <c r="C859" s="2478"/>
      <c r="D859" s="2558"/>
      <c r="E859" s="2559"/>
      <c r="F859" s="2558"/>
      <c r="G859" s="2478"/>
      <c r="H859" s="2356"/>
      <c r="I859" s="2356"/>
      <c r="J859" s="2356"/>
      <c r="K859" s="2356"/>
    </row>
    <row r="860" spans="1:11">
      <c r="A860" s="2549"/>
      <c r="B860" s="2478"/>
      <c r="C860" s="2478"/>
      <c r="D860" s="2558"/>
      <c r="E860" s="2559"/>
      <c r="F860" s="2558"/>
      <c r="G860" s="2478"/>
      <c r="H860" s="2356"/>
      <c r="I860" s="2356"/>
      <c r="J860" s="2356"/>
      <c r="K860" s="2356"/>
    </row>
    <row r="861" spans="1:11">
      <c r="A861" s="2549"/>
      <c r="B861" s="2478"/>
      <c r="C861" s="2478"/>
      <c r="D861" s="2558"/>
      <c r="E861" s="2559"/>
      <c r="F861" s="2558"/>
      <c r="G861" s="2478"/>
      <c r="H861" s="2356"/>
      <c r="I861" s="2356"/>
      <c r="J861" s="2356"/>
      <c r="K861" s="2356"/>
    </row>
    <row r="862" spans="1:11">
      <c r="A862" s="2549"/>
      <c r="B862" s="2478"/>
      <c r="C862" s="2478"/>
      <c r="D862" s="2558"/>
      <c r="E862" s="2559"/>
      <c r="F862" s="2558"/>
      <c r="G862" s="2478"/>
      <c r="H862" s="2356"/>
      <c r="I862" s="2356"/>
      <c r="J862" s="2356"/>
      <c r="K862" s="2356"/>
    </row>
    <row r="863" spans="1:11">
      <c r="A863" s="2549"/>
      <c r="B863" s="2478"/>
      <c r="C863" s="2478"/>
      <c r="D863" s="2558"/>
      <c r="E863" s="2559"/>
      <c r="F863" s="2558"/>
      <c r="G863" s="2478"/>
      <c r="H863" s="2356"/>
      <c r="I863" s="2356"/>
      <c r="J863" s="2356"/>
      <c r="K863" s="2356"/>
    </row>
    <row r="864" spans="1:11">
      <c r="A864" s="2549"/>
      <c r="B864" s="2478"/>
      <c r="C864" s="2478"/>
      <c r="D864" s="2558"/>
      <c r="E864" s="2559"/>
      <c r="F864" s="2558"/>
      <c r="G864" s="2478"/>
      <c r="H864" s="2356"/>
      <c r="I864" s="2356"/>
      <c r="J864" s="2356"/>
      <c r="K864" s="2356"/>
    </row>
    <row r="865" spans="1:11">
      <c r="A865" s="2549"/>
      <c r="B865" s="2478"/>
      <c r="C865" s="2478"/>
      <c r="D865" s="2558"/>
      <c r="E865" s="2559"/>
      <c r="F865" s="2558"/>
      <c r="G865" s="2478"/>
      <c r="H865" s="2356"/>
      <c r="I865" s="2356"/>
      <c r="J865" s="2356"/>
      <c r="K865" s="2356"/>
    </row>
    <row r="866" spans="1:11">
      <c r="A866" s="2549"/>
      <c r="B866" s="2478"/>
      <c r="C866" s="2478"/>
      <c r="D866" s="2558"/>
      <c r="E866" s="2559"/>
      <c r="F866" s="2558"/>
      <c r="G866" s="2478"/>
      <c r="H866" s="2356"/>
      <c r="I866" s="2356"/>
      <c r="J866" s="2356"/>
      <c r="K866" s="2356"/>
    </row>
    <row r="867" spans="1:11">
      <c r="A867" s="2549"/>
      <c r="B867" s="2478"/>
      <c r="C867" s="2478"/>
      <c r="D867" s="2558"/>
      <c r="E867" s="2559"/>
      <c r="F867" s="2558"/>
      <c r="G867" s="2478"/>
      <c r="H867" s="2356"/>
      <c r="I867" s="2356"/>
      <c r="J867" s="2356"/>
      <c r="K867" s="2356"/>
    </row>
    <row r="868" spans="1:11">
      <c r="A868" s="2549"/>
      <c r="B868" s="2478"/>
      <c r="C868" s="2478"/>
      <c r="D868" s="2558"/>
      <c r="E868" s="2559"/>
      <c r="F868" s="2558"/>
      <c r="G868" s="2478"/>
      <c r="H868" s="2356"/>
      <c r="I868" s="2356"/>
      <c r="J868" s="2356"/>
      <c r="K868" s="2356"/>
    </row>
    <row r="869" spans="1:11">
      <c r="A869" s="2549"/>
      <c r="B869" s="2478"/>
      <c r="C869" s="2478"/>
      <c r="D869" s="2558"/>
      <c r="E869" s="2559"/>
      <c r="F869" s="2558"/>
      <c r="G869" s="2478"/>
      <c r="H869" s="2356"/>
      <c r="I869" s="2356"/>
      <c r="J869" s="2356"/>
      <c r="K869" s="2356"/>
    </row>
    <row r="870" spans="1:11">
      <c r="A870" s="2549"/>
      <c r="B870" s="2478"/>
      <c r="C870" s="2478"/>
      <c r="D870" s="2558"/>
      <c r="E870" s="2559"/>
      <c r="F870" s="2558"/>
      <c r="G870" s="2478"/>
      <c r="H870" s="2356"/>
      <c r="I870" s="2356"/>
      <c r="J870" s="2356"/>
      <c r="K870" s="2356"/>
    </row>
    <row r="871" spans="1:11">
      <c r="A871" s="2549"/>
      <c r="B871" s="2478"/>
      <c r="C871" s="2478"/>
      <c r="D871" s="2558"/>
      <c r="E871" s="2559"/>
      <c r="F871" s="2558"/>
      <c r="G871" s="2478"/>
      <c r="H871" s="2356"/>
      <c r="I871" s="2356"/>
      <c r="J871" s="2356"/>
      <c r="K871" s="2356"/>
    </row>
    <row r="872" spans="1:11">
      <c r="A872" s="2549"/>
      <c r="B872" s="2478"/>
      <c r="C872" s="2478"/>
      <c r="D872" s="2558"/>
      <c r="E872" s="2559"/>
      <c r="F872" s="2558"/>
      <c r="G872" s="2478"/>
      <c r="H872" s="2356"/>
      <c r="I872" s="2356"/>
      <c r="J872" s="2356"/>
      <c r="K872" s="2356"/>
    </row>
    <row r="873" spans="1:11">
      <c r="A873" s="2549"/>
      <c r="B873" s="2478"/>
      <c r="C873" s="2478"/>
      <c r="D873" s="2558"/>
      <c r="E873" s="2559"/>
      <c r="F873" s="2558"/>
      <c r="G873" s="2478"/>
      <c r="H873" s="2356"/>
      <c r="I873" s="2356"/>
      <c r="J873" s="2356"/>
      <c r="K873" s="2356"/>
    </row>
    <row r="874" spans="1:11">
      <c r="A874" s="2549"/>
      <c r="B874" s="2478"/>
      <c r="C874" s="2478"/>
      <c r="D874" s="2558"/>
      <c r="E874" s="2559"/>
      <c r="F874" s="2558"/>
      <c r="G874" s="2478"/>
      <c r="H874" s="2356"/>
      <c r="I874" s="2356"/>
      <c r="J874" s="2356"/>
      <c r="K874" s="2356"/>
    </row>
    <row r="875" spans="1:11">
      <c r="A875" s="2549"/>
      <c r="B875" s="2478"/>
      <c r="C875" s="2478"/>
      <c r="D875" s="2558"/>
      <c r="E875" s="2559"/>
      <c r="F875" s="2558"/>
      <c r="G875" s="2478"/>
      <c r="H875" s="2356"/>
      <c r="I875" s="2356"/>
      <c r="J875" s="2356"/>
      <c r="K875" s="2356"/>
    </row>
    <row r="876" spans="1:11">
      <c r="A876" s="2549"/>
      <c r="B876" s="2478"/>
      <c r="C876" s="2478"/>
      <c r="D876" s="2558"/>
      <c r="E876" s="2559"/>
      <c r="F876" s="2558"/>
      <c r="G876" s="2478"/>
      <c r="H876" s="2356"/>
      <c r="I876" s="2356"/>
      <c r="J876" s="2356"/>
      <c r="K876" s="2356"/>
    </row>
    <row r="877" spans="1:11">
      <c r="A877" s="2549"/>
      <c r="B877" s="2478"/>
      <c r="C877" s="2478"/>
      <c r="D877" s="2558"/>
      <c r="E877" s="2559"/>
      <c r="F877" s="2558"/>
      <c r="G877" s="2478"/>
      <c r="H877" s="2356"/>
      <c r="I877" s="2356"/>
      <c r="J877" s="2356"/>
      <c r="K877" s="2356"/>
    </row>
    <row r="878" spans="1:11">
      <c r="A878" s="2549"/>
      <c r="B878" s="2478"/>
      <c r="C878" s="2478"/>
      <c r="D878" s="2558"/>
      <c r="E878" s="2559"/>
      <c r="F878" s="2558"/>
      <c r="G878" s="2478"/>
      <c r="H878" s="2356"/>
      <c r="I878" s="2356"/>
      <c r="J878" s="2356"/>
      <c r="K878" s="2356"/>
    </row>
    <row r="879" spans="1:11">
      <c r="A879" s="2549"/>
      <c r="B879" s="2478"/>
      <c r="C879" s="2478"/>
      <c r="D879" s="2558"/>
      <c r="E879" s="2559"/>
      <c r="F879" s="2558"/>
      <c r="G879" s="2478"/>
      <c r="H879" s="2356"/>
      <c r="I879" s="2356"/>
      <c r="J879" s="2356"/>
      <c r="K879" s="2356"/>
    </row>
    <row r="880" spans="1:11">
      <c r="A880" s="2549"/>
      <c r="B880" s="2478"/>
      <c r="C880" s="2478"/>
      <c r="D880" s="2558"/>
      <c r="E880" s="2559"/>
      <c r="F880" s="2558"/>
      <c r="G880" s="2478"/>
      <c r="H880" s="2356"/>
      <c r="I880" s="2356"/>
      <c r="J880" s="2356"/>
      <c r="K880" s="2356"/>
    </row>
    <row r="881" spans="1:11">
      <c r="A881" s="2549"/>
      <c r="B881" s="2478"/>
      <c r="C881" s="2478"/>
      <c r="D881" s="2558"/>
      <c r="E881" s="2559"/>
      <c r="F881" s="2558"/>
      <c r="G881" s="2478"/>
      <c r="H881" s="2356"/>
      <c r="I881" s="2356"/>
      <c r="J881" s="2356"/>
      <c r="K881" s="2356"/>
    </row>
    <row r="882" spans="1:11">
      <c r="A882" s="2549"/>
      <c r="B882" s="2478"/>
      <c r="C882" s="2478"/>
      <c r="D882" s="2558"/>
      <c r="E882" s="2559"/>
      <c r="F882" s="2558"/>
      <c r="G882" s="2478"/>
      <c r="H882" s="2356"/>
      <c r="I882" s="2356"/>
      <c r="J882" s="2356"/>
      <c r="K882" s="2356"/>
    </row>
    <row r="883" spans="1:11">
      <c r="A883" s="2549"/>
      <c r="B883" s="2478"/>
      <c r="C883" s="2478"/>
      <c r="D883" s="2558"/>
      <c r="E883" s="2559"/>
      <c r="F883" s="2558"/>
      <c r="G883" s="2478"/>
      <c r="H883" s="2356"/>
      <c r="I883" s="2356"/>
      <c r="J883" s="2356"/>
      <c r="K883" s="2356"/>
    </row>
    <row r="884" spans="1:11">
      <c r="A884" s="2549"/>
      <c r="B884" s="2478"/>
      <c r="C884" s="2478"/>
      <c r="D884" s="2558"/>
      <c r="E884" s="2559"/>
      <c r="F884" s="2558"/>
      <c r="G884" s="2478"/>
      <c r="H884" s="2356"/>
      <c r="I884" s="2356"/>
      <c r="J884" s="2356"/>
      <c r="K884" s="2356"/>
    </row>
    <row r="885" spans="1:11">
      <c r="A885" s="2549"/>
      <c r="B885" s="2478"/>
      <c r="C885" s="2478"/>
      <c r="D885" s="2558"/>
      <c r="E885" s="2559"/>
      <c r="F885" s="2558"/>
      <c r="G885" s="2478"/>
      <c r="H885" s="2356"/>
      <c r="I885" s="2356"/>
      <c r="J885" s="2356"/>
      <c r="K885" s="2356"/>
    </row>
    <row r="886" spans="1:11">
      <c r="A886" s="2549"/>
      <c r="B886" s="2478"/>
      <c r="C886" s="2478"/>
      <c r="D886" s="2558"/>
      <c r="E886" s="2559"/>
      <c r="F886" s="2558"/>
      <c r="G886" s="2478"/>
      <c r="H886" s="2356"/>
      <c r="I886" s="2356"/>
      <c r="J886" s="2356"/>
      <c r="K886" s="2356"/>
    </row>
    <row r="887" spans="1:11">
      <c r="A887" s="2549"/>
      <c r="B887" s="2478"/>
      <c r="C887" s="2478"/>
      <c r="D887" s="2558"/>
      <c r="E887" s="2559"/>
      <c r="F887" s="2558"/>
      <c r="G887" s="2478"/>
      <c r="H887" s="2356"/>
      <c r="I887" s="2356"/>
      <c r="J887" s="2356"/>
      <c r="K887" s="2356"/>
    </row>
    <row r="888" spans="1:11">
      <c r="A888" s="2549"/>
      <c r="B888" s="2478"/>
      <c r="C888" s="2478"/>
      <c r="D888" s="2558"/>
      <c r="E888" s="2559"/>
      <c r="F888" s="2558"/>
      <c r="G888" s="2478"/>
      <c r="H888" s="2356"/>
      <c r="I888" s="2356"/>
      <c r="J888" s="2356"/>
      <c r="K888" s="2356"/>
    </row>
    <row r="889" spans="1:11">
      <c r="A889" s="2549"/>
      <c r="B889" s="2478"/>
      <c r="C889" s="2478"/>
      <c r="D889" s="2558"/>
      <c r="E889" s="2559"/>
      <c r="F889" s="2558"/>
      <c r="G889" s="2478"/>
      <c r="H889" s="2356"/>
      <c r="I889" s="2356"/>
      <c r="J889" s="2356"/>
      <c r="K889" s="2356"/>
    </row>
    <row r="890" spans="1:11">
      <c r="A890" s="2549"/>
      <c r="B890" s="2478"/>
      <c r="C890" s="2478"/>
      <c r="D890" s="2558"/>
      <c r="E890" s="2559"/>
      <c r="F890" s="2558"/>
      <c r="G890" s="2478"/>
      <c r="H890" s="2356"/>
      <c r="I890" s="2356"/>
      <c r="J890" s="2356"/>
      <c r="K890" s="2356"/>
    </row>
    <row r="891" spans="1:11">
      <c r="A891" s="2549"/>
      <c r="B891" s="2478"/>
      <c r="C891" s="2478"/>
      <c r="D891" s="2558"/>
      <c r="E891" s="2559"/>
      <c r="F891" s="2558"/>
      <c r="G891" s="2478"/>
      <c r="H891" s="2356"/>
      <c r="I891" s="2356"/>
      <c r="J891" s="2356"/>
      <c r="K891" s="2356"/>
    </row>
    <row r="892" spans="1:11">
      <c r="A892" s="2549"/>
      <c r="B892" s="2478"/>
      <c r="C892" s="2478"/>
      <c r="D892" s="2558"/>
      <c r="E892" s="2559"/>
      <c r="F892" s="2558"/>
      <c r="G892" s="2478"/>
      <c r="H892" s="2356"/>
      <c r="I892" s="2356"/>
      <c r="J892" s="2356"/>
      <c r="K892" s="2356"/>
    </row>
    <row r="893" spans="1:11">
      <c r="A893" s="2549"/>
      <c r="B893" s="2478"/>
      <c r="C893" s="2478"/>
      <c r="D893" s="2558"/>
      <c r="E893" s="2559"/>
      <c r="F893" s="2558"/>
      <c r="G893" s="2478"/>
      <c r="H893" s="2356"/>
      <c r="I893" s="2356"/>
      <c r="J893" s="2356"/>
      <c r="K893" s="2356"/>
    </row>
    <row r="894" spans="1:11">
      <c r="A894" s="2549"/>
      <c r="B894" s="2478"/>
      <c r="C894" s="2478"/>
      <c r="D894" s="2558"/>
      <c r="E894" s="2559"/>
      <c r="F894" s="2558"/>
      <c r="G894" s="2478"/>
      <c r="H894" s="2356"/>
      <c r="I894" s="2356"/>
      <c r="J894" s="2356"/>
      <c r="K894" s="2356"/>
    </row>
    <row r="895" spans="1:11">
      <c r="A895" s="2549"/>
      <c r="B895" s="2478"/>
      <c r="C895" s="2478"/>
      <c r="D895" s="2558"/>
      <c r="E895" s="2559"/>
      <c r="F895" s="2558"/>
      <c r="G895" s="2478"/>
      <c r="H895" s="2356"/>
      <c r="I895" s="2356"/>
      <c r="J895" s="2356"/>
      <c r="K895" s="2356"/>
    </row>
    <row r="896" spans="1:11">
      <c r="A896" s="2549"/>
      <c r="B896" s="2478"/>
      <c r="C896" s="2478"/>
      <c r="D896" s="2558"/>
      <c r="E896" s="2559"/>
      <c r="F896" s="2558"/>
      <c r="G896" s="2478"/>
      <c r="H896" s="2356"/>
      <c r="I896" s="2356"/>
      <c r="J896" s="2356"/>
      <c r="K896" s="2356"/>
    </row>
    <row r="897" spans="1:11">
      <c r="A897" s="2549"/>
      <c r="B897" s="2478"/>
      <c r="C897" s="2478"/>
      <c r="D897" s="2558"/>
      <c r="E897" s="2559"/>
      <c r="F897" s="2558"/>
      <c r="G897" s="2478"/>
      <c r="H897" s="2356"/>
      <c r="I897" s="2356"/>
      <c r="J897" s="2356"/>
      <c r="K897" s="2356"/>
    </row>
    <row r="898" spans="1:11">
      <c r="A898" s="2549"/>
      <c r="B898" s="2478"/>
      <c r="C898" s="2478"/>
      <c r="D898" s="2558"/>
      <c r="E898" s="2559"/>
      <c r="F898" s="2558"/>
      <c r="G898" s="2478"/>
      <c r="H898" s="2356"/>
      <c r="I898" s="2356"/>
      <c r="J898" s="2356"/>
      <c r="K898" s="2356"/>
    </row>
    <row r="899" spans="1:11">
      <c r="A899" s="2549"/>
      <c r="B899" s="2478"/>
      <c r="C899" s="2478"/>
      <c r="D899" s="2558"/>
      <c r="E899" s="2559"/>
      <c r="F899" s="2558"/>
      <c r="G899" s="2478"/>
      <c r="H899" s="2356"/>
      <c r="I899" s="2356"/>
      <c r="J899" s="2356"/>
      <c r="K899" s="2356"/>
    </row>
    <row r="900" spans="1:11">
      <c r="A900" s="2549"/>
      <c r="B900" s="2478"/>
      <c r="C900" s="2478"/>
      <c r="D900" s="2558"/>
      <c r="E900" s="2559"/>
      <c r="F900" s="2558"/>
      <c r="G900" s="2478"/>
      <c r="H900" s="2356"/>
      <c r="I900" s="2356"/>
      <c r="J900" s="2356"/>
      <c r="K900" s="2356"/>
    </row>
    <row r="901" spans="1:11">
      <c r="A901" s="2549"/>
      <c r="B901" s="2478"/>
      <c r="C901" s="2478"/>
      <c r="D901" s="2558"/>
      <c r="E901" s="2559"/>
      <c r="F901" s="2558"/>
      <c r="G901" s="2478"/>
      <c r="H901" s="2356"/>
      <c r="I901" s="2356"/>
      <c r="J901" s="2356"/>
      <c r="K901" s="2356"/>
    </row>
    <row r="902" spans="1:11">
      <c r="A902" s="2549"/>
      <c r="B902" s="2478"/>
      <c r="C902" s="2478"/>
      <c r="D902" s="2558"/>
      <c r="E902" s="2559"/>
      <c r="F902" s="2558"/>
      <c r="G902" s="2478"/>
      <c r="H902" s="2356"/>
      <c r="I902" s="2356"/>
      <c r="J902" s="2356"/>
      <c r="K902" s="2356"/>
    </row>
    <row r="903" spans="1:11">
      <c r="A903" s="2549"/>
      <c r="B903" s="2478"/>
      <c r="C903" s="2478"/>
      <c r="D903" s="2558"/>
      <c r="E903" s="2559"/>
      <c r="F903" s="2558"/>
      <c r="G903" s="2478"/>
      <c r="H903" s="2356"/>
      <c r="I903" s="2356"/>
      <c r="J903" s="2356"/>
      <c r="K903" s="2356"/>
    </row>
    <row r="904" spans="1:11">
      <c r="A904" s="2549"/>
      <c r="B904" s="2478"/>
      <c r="C904" s="2478"/>
      <c r="D904" s="2558"/>
      <c r="E904" s="2559"/>
      <c r="F904" s="2558"/>
      <c r="G904" s="2478"/>
      <c r="H904" s="2356"/>
      <c r="I904" s="2356"/>
      <c r="J904" s="2356"/>
      <c r="K904" s="2356"/>
    </row>
    <row r="905" spans="1:11">
      <c r="A905" s="2549"/>
      <c r="B905" s="2478"/>
      <c r="C905" s="2478"/>
      <c r="D905" s="2558"/>
      <c r="E905" s="2559"/>
      <c r="F905" s="2558"/>
      <c r="G905" s="2478"/>
      <c r="H905" s="2356"/>
      <c r="I905" s="2356"/>
      <c r="J905" s="2356"/>
      <c r="K905" s="2356"/>
    </row>
    <row r="906" spans="1:11">
      <c r="A906" s="2549"/>
      <c r="B906" s="2478"/>
      <c r="C906" s="2478"/>
      <c r="D906" s="2558"/>
      <c r="E906" s="2559"/>
      <c r="F906" s="2558"/>
      <c r="G906" s="2478"/>
      <c r="H906" s="2356"/>
      <c r="I906" s="2356"/>
      <c r="J906" s="2356"/>
      <c r="K906" s="2356"/>
    </row>
    <row r="907" spans="1:11">
      <c r="A907" s="2549"/>
      <c r="B907" s="2478"/>
      <c r="C907" s="2478"/>
      <c r="D907" s="2558"/>
      <c r="E907" s="2559"/>
      <c r="F907" s="2558"/>
      <c r="G907" s="2478"/>
      <c r="H907" s="2356"/>
      <c r="I907" s="2356"/>
      <c r="J907" s="2356"/>
      <c r="K907" s="2356"/>
    </row>
    <row r="908" spans="1:11">
      <c r="A908" s="2549"/>
      <c r="B908" s="2478"/>
      <c r="C908" s="2478"/>
      <c r="D908" s="2558"/>
      <c r="E908" s="2559"/>
      <c r="F908" s="2558"/>
      <c r="G908" s="2478"/>
      <c r="H908" s="2356"/>
      <c r="I908" s="2356"/>
      <c r="J908" s="2356"/>
      <c r="K908" s="2356"/>
    </row>
    <row r="909" spans="1:11">
      <c r="A909" s="2549"/>
      <c r="B909" s="2478"/>
      <c r="C909" s="2478"/>
      <c r="D909" s="2558"/>
      <c r="E909" s="2559"/>
      <c r="F909" s="2558"/>
      <c r="G909" s="2478"/>
      <c r="H909" s="2356"/>
      <c r="I909" s="2356"/>
      <c r="J909" s="2356"/>
      <c r="K909" s="2356"/>
    </row>
    <row r="910" spans="1:11">
      <c r="A910" s="2549"/>
      <c r="B910" s="2478"/>
      <c r="C910" s="2478"/>
      <c r="D910" s="2558"/>
      <c r="E910" s="2559"/>
      <c r="F910" s="2558"/>
      <c r="G910" s="2478"/>
      <c r="H910" s="2356"/>
      <c r="I910" s="2356"/>
      <c r="J910" s="2356"/>
      <c r="K910" s="2356"/>
    </row>
    <row r="911" spans="1:11">
      <c r="A911" s="2549"/>
      <c r="B911" s="2478"/>
      <c r="C911" s="2478"/>
      <c r="D911" s="2558"/>
      <c r="E911" s="2559"/>
      <c r="F911" s="2558"/>
      <c r="G911" s="2478"/>
      <c r="H911" s="2356"/>
      <c r="I911" s="2356"/>
      <c r="J911" s="2356"/>
      <c r="K911" s="2356"/>
    </row>
    <row r="912" spans="1:11">
      <c r="A912" s="2549"/>
      <c r="B912" s="2478"/>
      <c r="C912" s="2478"/>
      <c r="D912" s="2558"/>
      <c r="E912" s="2559"/>
      <c r="F912" s="2558"/>
      <c r="G912" s="2478"/>
      <c r="H912" s="2356"/>
      <c r="I912" s="2356"/>
      <c r="J912" s="2356"/>
      <c r="K912" s="2356"/>
    </row>
    <row r="913" spans="1:11">
      <c r="A913" s="2549"/>
      <c r="B913" s="2478"/>
      <c r="C913" s="2478"/>
      <c r="D913" s="2558"/>
      <c r="E913" s="2559"/>
      <c r="F913" s="2558"/>
      <c r="G913" s="2478"/>
      <c r="H913" s="2356"/>
      <c r="I913" s="2356"/>
      <c r="J913" s="2356"/>
      <c r="K913" s="2356"/>
    </row>
    <row r="914" spans="1:11">
      <c r="A914" s="2549"/>
      <c r="B914" s="2478"/>
      <c r="C914" s="2478"/>
      <c r="D914" s="2558"/>
      <c r="E914" s="2559"/>
      <c r="F914" s="2558"/>
      <c r="G914" s="2478"/>
      <c r="H914" s="2356"/>
      <c r="I914" s="2356"/>
      <c r="J914" s="2356"/>
      <c r="K914" s="2356"/>
    </row>
    <row r="915" spans="1:11">
      <c r="A915" s="2549"/>
      <c r="B915" s="2478"/>
      <c r="C915" s="2478"/>
      <c r="D915" s="2558"/>
      <c r="E915" s="2559"/>
      <c r="F915" s="2558"/>
      <c r="G915" s="2478"/>
      <c r="H915" s="2356"/>
      <c r="I915" s="2356"/>
      <c r="J915" s="2356"/>
      <c r="K915" s="2356"/>
    </row>
    <row r="916" spans="1:11">
      <c r="A916" s="2549"/>
      <c r="B916" s="2478"/>
      <c r="C916" s="2478"/>
      <c r="D916" s="2558"/>
      <c r="E916" s="2559"/>
      <c r="F916" s="2558"/>
      <c r="G916" s="2478"/>
      <c r="H916" s="2356"/>
      <c r="I916" s="2356"/>
      <c r="J916" s="2356"/>
      <c r="K916" s="2356"/>
    </row>
    <row r="917" spans="1:11">
      <c r="A917" s="2549"/>
      <c r="B917" s="2478"/>
      <c r="C917" s="2478"/>
      <c r="D917" s="2558"/>
      <c r="E917" s="2559"/>
      <c r="F917" s="2558"/>
      <c r="G917" s="2478"/>
      <c r="H917" s="2356"/>
      <c r="I917" s="2356"/>
      <c r="J917" s="2356"/>
      <c r="K917" s="2356"/>
    </row>
    <row r="918" spans="1:11">
      <c r="A918" s="2549"/>
      <c r="B918" s="2478"/>
      <c r="C918" s="2478"/>
      <c r="D918" s="2558"/>
      <c r="E918" s="2559"/>
      <c r="F918" s="2558"/>
      <c r="G918" s="2478"/>
      <c r="H918" s="2356"/>
      <c r="I918" s="2356"/>
      <c r="J918" s="2356"/>
      <c r="K918" s="2356"/>
    </row>
    <row r="919" spans="1:11">
      <c r="A919" s="2549"/>
      <c r="B919" s="2478"/>
      <c r="C919" s="2478"/>
      <c r="D919" s="2558"/>
      <c r="E919" s="2559"/>
      <c r="F919" s="2558"/>
      <c r="G919" s="2478"/>
      <c r="H919" s="2356"/>
      <c r="I919" s="2356"/>
      <c r="J919" s="2356"/>
      <c r="K919" s="2356"/>
    </row>
    <row r="920" spans="1:11">
      <c r="A920" s="2549"/>
      <c r="B920" s="2478"/>
      <c r="C920" s="2478"/>
      <c r="D920" s="2558"/>
      <c r="E920" s="2559"/>
      <c r="F920" s="2558"/>
      <c r="G920" s="2478"/>
      <c r="H920" s="2356"/>
      <c r="I920" s="2356"/>
      <c r="J920" s="2356"/>
      <c r="K920" s="2356"/>
    </row>
    <row r="921" spans="1:11">
      <c r="A921" s="2549"/>
      <c r="B921" s="2478"/>
      <c r="C921" s="2478"/>
      <c r="D921" s="2558"/>
      <c r="E921" s="2559"/>
      <c r="F921" s="2558"/>
      <c r="G921" s="2478"/>
      <c r="H921" s="2356"/>
      <c r="I921" s="2356"/>
      <c r="J921" s="2356"/>
      <c r="K921" s="2356"/>
    </row>
    <row r="922" spans="1:11">
      <c r="A922" s="2549"/>
      <c r="B922" s="2478"/>
      <c r="C922" s="2478"/>
      <c r="D922" s="2558"/>
      <c r="E922" s="2559"/>
      <c r="F922" s="2558"/>
      <c r="G922" s="2478"/>
      <c r="H922" s="2356"/>
      <c r="I922" s="2356"/>
      <c r="J922" s="2356"/>
      <c r="K922" s="2356"/>
    </row>
    <row r="923" spans="1:11">
      <c r="A923" s="2549"/>
      <c r="B923" s="2478"/>
      <c r="C923" s="2478"/>
      <c r="D923" s="2558"/>
      <c r="E923" s="2559"/>
      <c r="F923" s="2558"/>
      <c r="G923" s="2478"/>
      <c r="H923" s="2356"/>
      <c r="I923" s="2356"/>
      <c r="J923" s="2356"/>
      <c r="K923" s="2356"/>
    </row>
    <row r="924" spans="1:11">
      <c r="A924" s="2549"/>
      <c r="B924" s="2478"/>
      <c r="C924" s="2478"/>
      <c r="D924" s="2558"/>
      <c r="E924" s="2559"/>
      <c r="F924" s="2558"/>
      <c r="G924" s="2478"/>
      <c r="H924" s="2356"/>
      <c r="I924" s="2356"/>
      <c r="J924" s="2356"/>
      <c r="K924" s="2356"/>
    </row>
    <row r="925" spans="1:11">
      <c r="A925" s="2549"/>
      <c r="B925" s="2478"/>
      <c r="C925" s="2478"/>
      <c r="D925" s="2558"/>
      <c r="E925" s="2559"/>
      <c r="F925" s="2558"/>
      <c r="G925" s="2478"/>
      <c r="H925" s="2356"/>
      <c r="I925" s="2356"/>
      <c r="J925" s="2356"/>
      <c r="K925" s="2356"/>
    </row>
    <row r="926" spans="1:11">
      <c r="A926" s="2549"/>
      <c r="B926" s="2478"/>
      <c r="C926" s="2478"/>
      <c r="D926" s="2558"/>
      <c r="E926" s="2559"/>
      <c r="F926" s="2558"/>
      <c r="G926" s="2478"/>
      <c r="H926" s="2356"/>
      <c r="I926" s="2356"/>
      <c r="J926" s="2356"/>
      <c r="K926" s="2356"/>
    </row>
    <row r="927" spans="1:11">
      <c r="A927" s="2549"/>
      <c r="B927" s="2478"/>
      <c r="C927" s="2478"/>
      <c r="D927" s="2558"/>
      <c r="E927" s="2559"/>
      <c r="F927" s="2558"/>
      <c r="G927" s="2478"/>
      <c r="H927" s="2356"/>
      <c r="I927" s="2356"/>
      <c r="J927" s="2356"/>
      <c r="K927" s="2356"/>
    </row>
    <row r="928" spans="1:11">
      <c r="A928" s="2549"/>
      <c r="B928" s="2478"/>
      <c r="C928" s="2478"/>
      <c r="D928" s="2558"/>
      <c r="E928" s="2559"/>
      <c r="F928" s="2558"/>
      <c r="G928" s="2478"/>
      <c r="H928" s="2356"/>
      <c r="I928" s="2356"/>
      <c r="J928" s="2356"/>
      <c r="K928" s="2356"/>
    </row>
    <row r="929" spans="1:11">
      <c r="A929" s="2549"/>
      <c r="B929" s="2478"/>
      <c r="C929" s="2478"/>
      <c r="D929" s="2558"/>
      <c r="E929" s="2559"/>
      <c r="F929" s="2558"/>
      <c r="G929" s="2478"/>
      <c r="H929" s="2356"/>
      <c r="I929" s="2356"/>
      <c r="J929" s="2356"/>
      <c r="K929" s="2356"/>
    </row>
    <row r="930" spans="1:11">
      <c r="A930" s="2549"/>
      <c r="B930" s="2478"/>
      <c r="C930" s="2478"/>
      <c r="D930" s="2558"/>
      <c r="E930" s="2559"/>
      <c r="F930" s="2558"/>
      <c r="G930" s="2478"/>
      <c r="H930" s="2356"/>
      <c r="I930" s="2356"/>
      <c r="J930" s="2356"/>
      <c r="K930" s="2356"/>
    </row>
    <row r="931" spans="1:11">
      <c r="A931" s="2549"/>
      <c r="B931" s="2478"/>
      <c r="C931" s="2478"/>
      <c r="D931" s="2558"/>
      <c r="E931" s="2559"/>
      <c r="F931" s="2558"/>
      <c r="G931" s="2478"/>
      <c r="H931" s="2356"/>
      <c r="I931" s="2356"/>
      <c r="J931" s="2356"/>
      <c r="K931" s="2356"/>
    </row>
    <row r="932" spans="1:11">
      <c r="A932" s="2549"/>
      <c r="B932" s="2478"/>
      <c r="C932" s="2478"/>
      <c r="D932" s="2558"/>
      <c r="E932" s="2559"/>
      <c r="F932" s="2558"/>
      <c r="G932" s="2478"/>
      <c r="H932" s="2356"/>
      <c r="I932" s="2356"/>
      <c r="J932" s="2356"/>
      <c r="K932" s="2356"/>
    </row>
    <row r="933" spans="1:11">
      <c r="A933" s="2549"/>
      <c r="B933" s="2478"/>
      <c r="C933" s="2478"/>
      <c r="D933" s="2558"/>
      <c r="E933" s="2559"/>
      <c r="F933" s="2558"/>
      <c r="G933" s="2478"/>
      <c r="H933" s="2356"/>
      <c r="I933" s="2356"/>
      <c r="J933" s="2356"/>
      <c r="K933" s="2356"/>
    </row>
    <row r="934" spans="1:11">
      <c r="A934" s="2549"/>
      <c r="B934" s="2478"/>
      <c r="C934" s="2478"/>
      <c r="D934" s="2558"/>
      <c r="E934" s="2559"/>
      <c r="F934" s="2558"/>
      <c r="G934" s="2478"/>
      <c r="H934" s="2356"/>
      <c r="I934" s="2356"/>
      <c r="J934" s="2356"/>
      <c r="K934" s="2356"/>
    </row>
    <row r="935" spans="1:11">
      <c r="A935" s="2549"/>
      <c r="B935" s="2478"/>
      <c r="C935" s="2478"/>
      <c r="D935" s="2558"/>
      <c r="E935" s="2559"/>
      <c r="F935" s="2558"/>
      <c r="G935" s="2478"/>
      <c r="H935" s="2356"/>
      <c r="I935" s="2356"/>
      <c r="J935" s="2356"/>
      <c r="K935" s="2356"/>
    </row>
    <row r="936" spans="1:11">
      <c r="A936" s="2549"/>
      <c r="B936" s="2478"/>
      <c r="C936" s="2478"/>
      <c r="D936" s="2558"/>
      <c r="E936" s="2559"/>
      <c r="F936" s="2558"/>
      <c r="G936" s="2478"/>
      <c r="H936" s="2356"/>
      <c r="I936" s="2356"/>
      <c r="J936" s="2356"/>
      <c r="K936" s="2356"/>
    </row>
    <row r="937" spans="1:11">
      <c r="A937" s="2549"/>
      <c r="B937" s="2478"/>
      <c r="C937" s="2478"/>
      <c r="D937" s="2558"/>
      <c r="E937" s="2559"/>
      <c r="F937" s="2558"/>
      <c r="G937" s="2478"/>
      <c r="H937" s="2356"/>
      <c r="I937" s="2356"/>
      <c r="J937" s="2356"/>
      <c r="K937" s="2356"/>
    </row>
    <row r="938" spans="1:11">
      <c r="A938" s="2549"/>
      <c r="B938" s="2478"/>
      <c r="C938" s="2478"/>
      <c r="D938" s="2558"/>
      <c r="E938" s="2559"/>
      <c r="F938" s="2558"/>
      <c r="G938" s="2478"/>
      <c r="H938" s="2356"/>
      <c r="I938" s="2356"/>
      <c r="J938" s="2356"/>
      <c r="K938" s="2356"/>
    </row>
    <row r="939" spans="1:11">
      <c r="A939" s="2549"/>
      <c r="B939" s="2478"/>
      <c r="C939" s="2478"/>
      <c r="D939" s="2558"/>
      <c r="E939" s="2559"/>
      <c r="F939" s="2558"/>
      <c r="G939" s="2478"/>
      <c r="H939" s="2356"/>
      <c r="I939" s="2356"/>
      <c r="J939" s="2356"/>
      <c r="K939" s="2356"/>
    </row>
    <row r="940" spans="1:11">
      <c r="A940" s="2549"/>
      <c r="B940" s="2478"/>
      <c r="C940" s="2478"/>
      <c r="D940" s="2558"/>
      <c r="E940" s="2559"/>
      <c r="F940" s="2558"/>
      <c r="G940" s="2478"/>
      <c r="H940" s="2356"/>
      <c r="I940" s="2356"/>
      <c r="J940" s="2356"/>
      <c r="K940" s="2356"/>
    </row>
    <row r="941" spans="1:11">
      <c r="A941" s="2549"/>
      <c r="B941" s="2478"/>
      <c r="C941" s="2478"/>
      <c r="D941" s="2558"/>
      <c r="E941" s="2559"/>
      <c r="F941" s="2558"/>
      <c r="G941" s="2478"/>
      <c r="H941" s="2356"/>
      <c r="I941" s="2356"/>
      <c r="J941" s="2356"/>
      <c r="K941" s="2356"/>
    </row>
    <row r="942" spans="1:11">
      <c r="A942" s="2549"/>
      <c r="B942" s="2478"/>
      <c r="C942" s="2478"/>
      <c r="D942" s="2558"/>
      <c r="E942" s="2559"/>
      <c r="F942" s="2558"/>
      <c r="G942" s="2478"/>
      <c r="H942" s="2356"/>
      <c r="I942" s="2356"/>
      <c r="J942" s="2356"/>
      <c r="K942" s="2356"/>
    </row>
    <row r="943" spans="1:11">
      <c r="A943" s="2549"/>
      <c r="B943" s="2478"/>
      <c r="C943" s="2478"/>
      <c r="D943" s="2558"/>
      <c r="E943" s="2559"/>
      <c r="F943" s="2558"/>
      <c r="G943" s="2478"/>
      <c r="H943" s="2356"/>
      <c r="I943" s="2356"/>
      <c r="J943" s="2356"/>
      <c r="K943" s="2356"/>
    </row>
    <row r="944" spans="1:11">
      <c r="A944" s="2549"/>
      <c r="B944" s="2478"/>
      <c r="C944" s="2478"/>
      <c r="D944" s="2558"/>
      <c r="E944" s="2559"/>
      <c r="F944" s="2558"/>
      <c r="G944" s="2478"/>
      <c r="H944" s="2356"/>
      <c r="I944" s="2356"/>
      <c r="J944" s="2356"/>
      <c r="K944" s="2356"/>
    </row>
    <row r="945" spans="1:11">
      <c r="A945" s="2549"/>
      <c r="B945" s="2478"/>
      <c r="C945" s="2478"/>
      <c r="D945" s="2558"/>
      <c r="E945" s="2559"/>
      <c r="F945" s="2558"/>
      <c r="G945" s="2478"/>
      <c r="H945" s="2356"/>
      <c r="I945" s="2356"/>
      <c r="J945" s="2356"/>
      <c r="K945" s="2356"/>
    </row>
    <row r="946" spans="1:11">
      <c r="A946" s="2549"/>
      <c r="B946" s="2478"/>
      <c r="C946" s="2478"/>
      <c r="D946" s="2558"/>
      <c r="E946" s="2559"/>
      <c r="F946" s="2558"/>
      <c r="G946" s="2478"/>
      <c r="H946" s="2356"/>
      <c r="I946" s="2356"/>
      <c r="J946" s="2356"/>
      <c r="K946" s="2356"/>
    </row>
    <row r="947" spans="1:11">
      <c r="A947" s="2549"/>
      <c r="B947" s="2478"/>
      <c r="C947" s="2478"/>
      <c r="D947" s="2558"/>
      <c r="E947" s="2559"/>
      <c r="F947" s="2558"/>
      <c r="G947" s="2478"/>
      <c r="H947" s="2356"/>
      <c r="I947" s="2356"/>
      <c r="J947" s="2356"/>
      <c r="K947" s="2356"/>
    </row>
    <row r="948" spans="1:11">
      <c r="A948" s="2549"/>
      <c r="B948" s="2478"/>
      <c r="C948" s="2478"/>
      <c r="D948" s="2558"/>
      <c r="E948" s="2559"/>
      <c r="F948" s="2558"/>
      <c r="G948" s="2478"/>
      <c r="H948" s="2356"/>
      <c r="I948" s="2356"/>
      <c r="J948" s="2356"/>
      <c r="K948" s="2356"/>
    </row>
    <row r="949" spans="1:11">
      <c r="A949" s="2549"/>
      <c r="B949" s="2478"/>
      <c r="C949" s="2478"/>
      <c r="D949" s="2558"/>
      <c r="E949" s="2559"/>
      <c r="F949" s="2558"/>
      <c r="G949" s="2478"/>
      <c r="H949" s="2356"/>
      <c r="I949" s="2356"/>
      <c r="J949" s="2356"/>
      <c r="K949" s="2356"/>
    </row>
    <row r="950" spans="1:11">
      <c r="A950" s="2549"/>
      <c r="B950" s="2478"/>
      <c r="C950" s="2478"/>
      <c r="D950" s="2558"/>
      <c r="E950" s="2559"/>
      <c r="F950" s="2558"/>
      <c r="G950" s="2478"/>
      <c r="H950" s="2356"/>
      <c r="I950" s="2356"/>
      <c r="J950" s="2356"/>
      <c r="K950" s="2356"/>
    </row>
    <row r="951" spans="1:11">
      <c r="A951" s="2549"/>
      <c r="B951" s="2478"/>
      <c r="C951" s="2478"/>
      <c r="D951" s="2558"/>
      <c r="E951" s="2559"/>
      <c r="F951" s="2558"/>
      <c r="G951" s="2478"/>
      <c r="H951" s="2356"/>
      <c r="I951" s="2356"/>
      <c r="J951" s="2356"/>
      <c r="K951" s="2356"/>
    </row>
    <row r="952" spans="1:11">
      <c r="A952" s="2549"/>
      <c r="B952" s="2478"/>
      <c r="C952" s="2478"/>
      <c r="D952" s="2558"/>
      <c r="E952" s="2559"/>
      <c r="F952" s="2558"/>
      <c r="G952" s="2478"/>
      <c r="H952" s="2356"/>
      <c r="I952" s="2356"/>
      <c r="J952" s="2356"/>
      <c r="K952" s="2356"/>
    </row>
    <row r="953" spans="1:11">
      <c r="A953" s="2549"/>
      <c r="B953" s="2478"/>
      <c r="C953" s="2478"/>
      <c r="D953" s="2558"/>
      <c r="E953" s="2559"/>
      <c r="F953" s="2558"/>
      <c r="G953" s="2478"/>
      <c r="H953" s="2356"/>
      <c r="I953" s="2356"/>
      <c r="J953" s="2356"/>
      <c r="K953" s="2356"/>
    </row>
    <row r="954" spans="1:11">
      <c r="A954" s="2549"/>
      <c r="B954" s="2478"/>
      <c r="C954" s="2478"/>
      <c r="D954" s="2558"/>
      <c r="E954" s="2559"/>
      <c r="F954" s="2558"/>
      <c r="G954" s="2478"/>
      <c r="H954" s="2356"/>
      <c r="I954" s="2356"/>
      <c r="J954" s="2356"/>
      <c r="K954" s="2356"/>
    </row>
    <row r="955" spans="1:11">
      <c r="A955" s="2549"/>
      <c r="B955" s="2478"/>
      <c r="C955" s="2478"/>
      <c r="D955" s="2558"/>
      <c r="E955" s="2559"/>
      <c r="F955" s="2558"/>
      <c r="G955" s="2478"/>
      <c r="H955" s="2356"/>
      <c r="I955" s="2356"/>
      <c r="J955" s="2356"/>
      <c r="K955" s="2356"/>
    </row>
    <row r="956" spans="1:11">
      <c r="A956" s="2549"/>
      <c r="B956" s="2478"/>
      <c r="C956" s="2478"/>
      <c r="D956" s="2558"/>
      <c r="E956" s="2559"/>
      <c r="F956" s="2558"/>
      <c r="G956" s="2478"/>
      <c r="H956" s="2356"/>
      <c r="I956" s="2356"/>
      <c r="J956" s="2356"/>
      <c r="K956" s="2356"/>
    </row>
    <row r="957" spans="1:11">
      <c r="A957" s="2549"/>
      <c r="B957" s="2478"/>
      <c r="C957" s="2478"/>
      <c r="D957" s="2558"/>
      <c r="E957" s="2559"/>
      <c r="F957" s="2558"/>
      <c r="G957" s="2478"/>
      <c r="H957" s="2356"/>
      <c r="I957" s="2356"/>
      <c r="J957" s="2356"/>
      <c r="K957" s="2356"/>
    </row>
    <row r="958" spans="1:11">
      <c r="A958" s="2549"/>
      <c r="B958" s="2478"/>
      <c r="C958" s="2478"/>
      <c r="D958" s="2558"/>
      <c r="E958" s="2559"/>
      <c r="F958" s="2558"/>
      <c r="G958" s="2478"/>
      <c r="H958" s="2356"/>
      <c r="I958" s="2356"/>
      <c r="J958" s="2356"/>
      <c r="K958" s="2356"/>
    </row>
    <row r="959" spans="1:11">
      <c r="A959" s="2549"/>
      <c r="B959" s="2478"/>
      <c r="C959" s="2478"/>
      <c r="D959" s="2558"/>
      <c r="E959" s="2559"/>
      <c r="F959" s="2558"/>
      <c r="G959" s="2478"/>
      <c r="H959" s="2356"/>
      <c r="I959" s="2356"/>
      <c r="J959" s="2356"/>
      <c r="K959" s="2356"/>
    </row>
    <row r="960" spans="1:11">
      <c r="A960" s="2549"/>
      <c r="B960" s="2478"/>
      <c r="C960" s="2478"/>
      <c r="D960" s="2558"/>
      <c r="E960" s="2559"/>
      <c r="F960" s="2558"/>
      <c r="G960" s="2478"/>
      <c r="H960" s="2356"/>
      <c r="I960" s="2356"/>
      <c r="J960" s="2356"/>
      <c r="K960" s="2356"/>
    </row>
    <row r="961" spans="1:11">
      <c r="A961" s="2549"/>
      <c r="B961" s="2478"/>
      <c r="C961" s="2478"/>
      <c r="D961" s="2558"/>
      <c r="E961" s="2559"/>
      <c r="F961" s="2558"/>
      <c r="G961" s="2478"/>
      <c r="H961" s="2356"/>
      <c r="I961" s="2356"/>
      <c r="J961" s="2356"/>
      <c r="K961" s="2356"/>
    </row>
    <row r="962" spans="1:11">
      <c r="A962" s="2549"/>
      <c r="B962" s="2478"/>
      <c r="C962" s="2478"/>
      <c r="D962" s="2558"/>
      <c r="E962" s="2559"/>
      <c r="F962" s="2558"/>
      <c r="G962" s="2478"/>
      <c r="H962" s="2356"/>
      <c r="I962" s="2356"/>
      <c r="J962" s="2356"/>
      <c r="K962" s="2356"/>
    </row>
    <row r="963" spans="1:11">
      <c r="A963" s="2549"/>
      <c r="B963" s="2478"/>
      <c r="C963" s="2478"/>
      <c r="D963" s="2558"/>
      <c r="E963" s="2559"/>
      <c r="F963" s="2558"/>
      <c r="G963" s="2478"/>
      <c r="H963" s="2356"/>
      <c r="I963" s="2356"/>
      <c r="J963" s="2356"/>
      <c r="K963" s="2356"/>
    </row>
    <row r="964" spans="1:11">
      <c r="A964" s="2549"/>
      <c r="B964" s="2478"/>
      <c r="C964" s="2478"/>
      <c r="D964" s="2558"/>
      <c r="E964" s="2559"/>
      <c r="F964" s="2558"/>
      <c r="G964" s="2478"/>
      <c r="H964" s="2356"/>
      <c r="I964" s="2356"/>
      <c r="J964" s="2356"/>
      <c r="K964" s="2356"/>
    </row>
    <row r="965" spans="1:11">
      <c r="A965" s="2549"/>
      <c r="B965" s="2478"/>
      <c r="C965" s="2478"/>
      <c r="D965" s="2558"/>
      <c r="E965" s="2559"/>
      <c r="F965" s="2558"/>
      <c r="G965" s="2478"/>
      <c r="H965" s="2356"/>
      <c r="I965" s="2356"/>
      <c r="J965" s="2356"/>
      <c r="K965" s="2356"/>
    </row>
    <row r="966" spans="1:11">
      <c r="A966" s="2549"/>
      <c r="B966" s="2478"/>
      <c r="C966" s="2478"/>
      <c r="D966" s="2558"/>
      <c r="E966" s="2559"/>
      <c r="F966" s="2558"/>
      <c r="G966" s="2478"/>
      <c r="H966" s="2356"/>
      <c r="I966" s="2356"/>
      <c r="J966" s="2356"/>
      <c r="K966" s="2356"/>
    </row>
    <row r="967" spans="1:11">
      <c r="A967" s="2549"/>
      <c r="B967" s="2478"/>
      <c r="C967" s="2478"/>
      <c r="D967" s="2558"/>
      <c r="E967" s="2559"/>
      <c r="F967" s="2558"/>
      <c r="G967" s="2478"/>
      <c r="H967" s="2356"/>
      <c r="I967" s="2356"/>
      <c r="J967" s="2356"/>
      <c r="K967" s="2356"/>
    </row>
    <row r="968" spans="1:11">
      <c r="A968" s="2549"/>
      <c r="B968" s="2478"/>
      <c r="C968" s="2478"/>
      <c r="D968" s="2558"/>
      <c r="E968" s="2559"/>
      <c r="F968" s="2558"/>
      <c r="G968" s="2478"/>
      <c r="H968" s="2356"/>
      <c r="I968" s="2356"/>
      <c r="J968" s="2356"/>
      <c r="K968" s="2356"/>
    </row>
    <row r="969" spans="1:11">
      <c r="A969" s="2549"/>
      <c r="B969" s="2478"/>
      <c r="C969" s="2478"/>
      <c r="D969" s="2558"/>
      <c r="E969" s="2559"/>
      <c r="F969" s="2558"/>
      <c r="G969" s="2478"/>
      <c r="H969" s="2356"/>
      <c r="I969" s="2356"/>
      <c r="J969" s="2356"/>
      <c r="K969" s="2356"/>
    </row>
    <row r="970" spans="1:11">
      <c r="A970" s="2549"/>
      <c r="B970" s="2478"/>
      <c r="C970" s="2478"/>
      <c r="D970" s="2558"/>
      <c r="E970" s="2559"/>
      <c r="F970" s="2558"/>
      <c r="G970" s="2478"/>
      <c r="H970" s="2356"/>
      <c r="I970" s="2356"/>
      <c r="J970" s="2356"/>
      <c r="K970" s="2356"/>
    </row>
    <row r="971" spans="1:11">
      <c r="A971" s="2549"/>
      <c r="B971" s="2478"/>
      <c r="C971" s="2478"/>
      <c r="D971" s="2558"/>
      <c r="E971" s="2559"/>
      <c r="F971" s="2558"/>
      <c r="G971" s="2478"/>
      <c r="H971" s="2356"/>
      <c r="I971" s="2356"/>
      <c r="J971" s="2356"/>
      <c r="K971" s="2356"/>
    </row>
    <row r="972" spans="1:11">
      <c r="A972" s="2549"/>
      <c r="B972" s="2478"/>
      <c r="C972" s="2478"/>
      <c r="D972" s="2558"/>
      <c r="E972" s="2559"/>
      <c r="F972" s="2558"/>
      <c r="G972" s="2478"/>
      <c r="H972" s="2356"/>
      <c r="I972" s="2356"/>
      <c r="J972" s="2356"/>
      <c r="K972" s="2356"/>
    </row>
    <row r="973" spans="1:11">
      <c r="A973" s="2549"/>
      <c r="B973" s="2478"/>
      <c r="C973" s="2478"/>
      <c r="D973" s="2558"/>
      <c r="E973" s="2559"/>
      <c r="F973" s="2558"/>
      <c r="G973" s="2478"/>
      <c r="H973" s="2356"/>
      <c r="I973" s="2356"/>
      <c r="J973" s="2356"/>
      <c r="K973" s="2356"/>
    </row>
    <row r="974" spans="1:11">
      <c r="A974" s="2549"/>
      <c r="B974" s="2478"/>
      <c r="C974" s="2478"/>
      <c r="D974" s="2558"/>
      <c r="E974" s="2559"/>
      <c r="F974" s="2558"/>
      <c r="G974" s="2478"/>
      <c r="H974" s="2356"/>
      <c r="I974" s="2356"/>
      <c r="J974" s="2356"/>
      <c r="K974" s="2356"/>
    </row>
    <row r="975" spans="1:11">
      <c r="A975" s="2549"/>
      <c r="B975" s="2478"/>
      <c r="C975" s="2478"/>
      <c r="D975" s="2558"/>
      <c r="E975" s="2559"/>
      <c r="F975" s="2558"/>
      <c r="G975" s="2478"/>
      <c r="H975" s="2356"/>
      <c r="I975" s="2356"/>
      <c r="J975" s="2356"/>
      <c r="K975" s="2356"/>
    </row>
    <row r="976" spans="1:11">
      <c r="A976" s="2549"/>
      <c r="B976" s="2478"/>
      <c r="C976" s="2478"/>
      <c r="D976" s="2558"/>
      <c r="E976" s="2559"/>
      <c r="F976" s="2558"/>
      <c r="G976" s="2478"/>
      <c r="H976" s="2356"/>
      <c r="I976" s="2356"/>
      <c r="J976" s="2356"/>
      <c r="K976" s="2356"/>
    </row>
    <row r="977" spans="1:11">
      <c r="A977" s="2549"/>
      <c r="B977" s="2478"/>
      <c r="C977" s="2478"/>
      <c r="D977" s="2558"/>
      <c r="E977" s="2559"/>
      <c r="F977" s="2558"/>
      <c r="G977" s="2478"/>
      <c r="H977" s="2356"/>
      <c r="I977" s="2356"/>
      <c r="J977" s="2356"/>
      <c r="K977" s="2356"/>
    </row>
    <row r="978" spans="1:11">
      <c r="A978" s="2549"/>
      <c r="B978" s="2478"/>
      <c r="C978" s="2478"/>
      <c r="D978" s="2558"/>
      <c r="E978" s="2559"/>
      <c r="F978" s="2558"/>
      <c r="G978" s="2478"/>
      <c r="H978" s="2356"/>
      <c r="I978" s="2356"/>
      <c r="J978" s="2356"/>
      <c r="K978" s="2356"/>
    </row>
    <row r="979" spans="1:11">
      <c r="A979" s="2549"/>
      <c r="B979" s="2478"/>
      <c r="C979" s="2478"/>
      <c r="D979" s="2558"/>
      <c r="E979" s="2559"/>
      <c r="F979" s="2558"/>
      <c r="G979" s="2478"/>
      <c r="H979" s="2356"/>
      <c r="I979" s="2356"/>
      <c r="J979" s="2356"/>
      <c r="K979" s="2356"/>
    </row>
    <row r="980" spans="1:11">
      <c r="A980" s="2549"/>
      <c r="B980" s="2478"/>
      <c r="C980" s="2478"/>
      <c r="D980" s="2558"/>
      <c r="E980" s="2559"/>
      <c r="F980" s="2558"/>
      <c r="G980" s="2478"/>
      <c r="H980" s="2356"/>
      <c r="I980" s="2356"/>
      <c r="J980" s="2356"/>
      <c r="K980" s="2356"/>
    </row>
    <row r="981" spans="1:11">
      <c r="A981" s="2549"/>
      <c r="B981" s="2478"/>
      <c r="C981" s="2478"/>
      <c r="D981" s="2558"/>
      <c r="E981" s="2559"/>
      <c r="F981" s="2558"/>
      <c r="G981" s="2478"/>
      <c r="H981" s="2356"/>
      <c r="I981" s="2356"/>
      <c r="J981" s="2356"/>
      <c r="K981" s="2356"/>
    </row>
    <row r="982" spans="1:11">
      <c r="A982" s="2549"/>
      <c r="B982" s="2478"/>
      <c r="C982" s="2478"/>
      <c r="D982" s="2558"/>
      <c r="E982" s="2559"/>
      <c r="F982" s="2558"/>
      <c r="G982" s="2478"/>
      <c r="H982" s="2356"/>
      <c r="I982" s="2356"/>
      <c r="J982" s="2356"/>
      <c r="K982" s="2356"/>
    </row>
    <row r="983" spans="1:11">
      <c r="A983" s="2549"/>
      <c r="B983" s="2478"/>
      <c r="C983" s="2478"/>
      <c r="D983" s="2558"/>
      <c r="E983" s="2559"/>
      <c r="F983" s="2558"/>
      <c r="G983" s="2478"/>
      <c r="H983" s="2356"/>
      <c r="I983" s="2356"/>
      <c r="J983" s="2356"/>
      <c r="K983" s="2356"/>
    </row>
    <row r="984" spans="1:11">
      <c r="A984" s="2549"/>
      <c r="B984" s="2478"/>
      <c r="C984" s="2478"/>
      <c r="D984" s="2558"/>
      <c r="E984" s="2559"/>
      <c r="F984" s="2558"/>
      <c r="G984" s="2478"/>
      <c r="H984" s="2356"/>
      <c r="I984" s="2356"/>
      <c r="J984" s="2356"/>
      <c r="K984" s="2356"/>
    </row>
    <row r="985" spans="1:11">
      <c r="A985" s="2549"/>
      <c r="B985" s="2478"/>
      <c r="C985" s="2478"/>
      <c r="D985" s="2558"/>
      <c r="E985" s="2559"/>
      <c r="F985" s="2558"/>
      <c r="G985" s="2478"/>
      <c r="H985" s="2356"/>
      <c r="I985" s="2356"/>
      <c r="J985" s="2356"/>
      <c r="K985" s="2356"/>
    </row>
    <row r="986" spans="1:11">
      <c r="A986" s="2549"/>
      <c r="B986" s="2478"/>
      <c r="C986" s="2478"/>
      <c r="D986" s="2558"/>
      <c r="E986" s="2559"/>
      <c r="F986" s="2558"/>
      <c r="G986" s="2478"/>
      <c r="H986" s="2356"/>
      <c r="I986" s="2356"/>
      <c r="J986" s="2356"/>
      <c r="K986" s="2356"/>
    </row>
    <row r="987" spans="1:11">
      <c r="A987" s="2549"/>
      <c r="B987" s="2478"/>
      <c r="C987" s="2478"/>
      <c r="D987" s="2558"/>
      <c r="E987" s="2559"/>
      <c r="F987" s="2558"/>
      <c r="G987" s="2478"/>
      <c r="H987" s="2356"/>
      <c r="I987" s="2356"/>
      <c r="J987" s="2356"/>
      <c r="K987" s="2356"/>
    </row>
    <row r="988" spans="1:11">
      <c r="A988" s="2549"/>
      <c r="B988" s="2478"/>
      <c r="C988" s="2478"/>
      <c r="D988" s="2558"/>
      <c r="E988" s="2559"/>
      <c r="F988" s="2558"/>
      <c r="G988" s="2478"/>
      <c r="H988" s="2356"/>
      <c r="I988" s="2356"/>
      <c r="J988" s="2356"/>
      <c r="K988" s="2356"/>
    </row>
    <row r="989" spans="1:11">
      <c r="A989" s="2549"/>
      <c r="B989" s="2478"/>
      <c r="C989" s="2478"/>
      <c r="D989" s="2558"/>
      <c r="E989" s="2559"/>
      <c r="F989" s="2558"/>
      <c r="G989" s="2478"/>
      <c r="H989" s="2356"/>
      <c r="I989" s="2356"/>
      <c r="J989" s="2356"/>
      <c r="K989" s="2356"/>
    </row>
    <row r="990" spans="1:11">
      <c r="A990" s="2549"/>
      <c r="B990" s="2478"/>
      <c r="C990" s="2478"/>
      <c r="D990" s="2558"/>
      <c r="E990" s="2559"/>
      <c r="F990" s="2558"/>
      <c r="G990" s="2478"/>
      <c r="H990" s="2356"/>
      <c r="I990" s="2356"/>
      <c r="J990" s="2356"/>
      <c r="K990" s="2356"/>
    </row>
    <row r="991" spans="1:11">
      <c r="A991" s="2549"/>
      <c r="B991" s="2478"/>
      <c r="C991" s="2478"/>
      <c r="D991" s="2558"/>
      <c r="E991" s="2559"/>
      <c r="F991" s="2558"/>
      <c r="G991" s="2478"/>
      <c r="H991" s="2356"/>
      <c r="I991" s="2356"/>
      <c r="J991" s="2356"/>
      <c r="K991" s="2356"/>
    </row>
    <row r="992" spans="1:11">
      <c r="A992" s="2549"/>
      <c r="B992" s="2478"/>
      <c r="C992" s="2478"/>
      <c r="D992" s="2558"/>
      <c r="E992" s="2559"/>
      <c r="F992" s="2558"/>
      <c r="G992" s="2478"/>
      <c r="H992" s="2356"/>
      <c r="I992" s="2356"/>
      <c r="J992" s="2356"/>
      <c r="K992" s="2356"/>
    </row>
    <row r="993" spans="1:11">
      <c r="A993" s="2549"/>
      <c r="B993" s="2478"/>
      <c r="C993" s="2478"/>
      <c r="D993" s="2558"/>
      <c r="E993" s="2559"/>
      <c r="F993" s="2558"/>
      <c r="G993" s="2478"/>
      <c r="H993" s="2356"/>
      <c r="I993" s="2356"/>
      <c r="J993" s="2356"/>
      <c r="K993" s="2356"/>
    </row>
    <row r="994" spans="1:11">
      <c r="A994" s="2549"/>
      <c r="B994" s="2478"/>
      <c r="C994" s="2478"/>
      <c r="D994" s="2558"/>
      <c r="E994" s="2559"/>
      <c r="F994" s="2558"/>
      <c r="G994" s="2478"/>
      <c r="H994" s="2356"/>
      <c r="I994" s="2356"/>
      <c r="J994" s="2356"/>
      <c r="K994" s="2356"/>
    </row>
    <row r="995" spans="1:11">
      <c r="A995" s="2549"/>
      <c r="B995" s="2478"/>
      <c r="C995" s="2478"/>
      <c r="D995" s="2558"/>
      <c r="E995" s="2559"/>
      <c r="F995" s="2558"/>
      <c r="G995" s="2478"/>
      <c r="H995" s="2356"/>
      <c r="I995" s="2356"/>
      <c r="J995" s="2356"/>
      <c r="K995" s="2356"/>
    </row>
    <row r="996" spans="1:11">
      <c r="A996" s="2549"/>
      <c r="B996" s="2478"/>
      <c r="C996" s="2478"/>
      <c r="D996" s="2558"/>
      <c r="E996" s="2559"/>
      <c r="F996" s="2558"/>
      <c r="G996" s="2478"/>
      <c r="H996" s="2356"/>
      <c r="I996" s="2356"/>
      <c r="J996" s="2356"/>
      <c r="K996" s="2356"/>
    </row>
    <row r="997" spans="1:11">
      <c r="A997" s="2549"/>
      <c r="B997" s="2478"/>
      <c r="C997" s="2478"/>
      <c r="D997" s="2558"/>
      <c r="E997" s="2559"/>
      <c r="F997" s="2558"/>
      <c r="G997" s="2478"/>
      <c r="H997" s="2356"/>
      <c r="I997" s="2356"/>
      <c r="J997" s="2356"/>
      <c r="K997" s="2356"/>
    </row>
    <row r="998" spans="1:11">
      <c r="A998" s="2549"/>
      <c r="B998" s="2478"/>
      <c r="C998" s="2478"/>
      <c r="D998" s="2558"/>
      <c r="E998" s="2559"/>
      <c r="F998" s="2558"/>
      <c r="G998" s="2478"/>
      <c r="H998" s="2356"/>
      <c r="I998" s="2356"/>
      <c r="J998" s="2356"/>
      <c r="K998" s="2356"/>
    </row>
    <row r="999" spans="1:11">
      <c r="A999" s="2549"/>
      <c r="B999" s="2478"/>
      <c r="C999" s="2478"/>
      <c r="D999" s="2558"/>
      <c r="E999" s="2559"/>
      <c r="F999" s="2558"/>
      <c r="G999" s="2478"/>
      <c r="H999" s="2356"/>
      <c r="I999" s="2356"/>
      <c r="J999" s="2356"/>
      <c r="K999" s="2356"/>
    </row>
    <row r="1000" spans="1:11">
      <c r="A1000" s="2549"/>
      <c r="B1000" s="2478"/>
      <c r="C1000" s="2478"/>
      <c r="D1000" s="2558"/>
      <c r="E1000" s="2559"/>
      <c r="F1000" s="2558"/>
      <c r="G1000" s="2478"/>
      <c r="H1000" s="2356"/>
      <c r="I1000" s="2356"/>
      <c r="J1000" s="2356"/>
      <c r="K1000" s="2356"/>
    </row>
    <row r="1001" spans="1:11">
      <c r="A1001" s="2549"/>
      <c r="B1001" s="2478"/>
      <c r="C1001" s="2478"/>
      <c r="D1001" s="2558"/>
      <c r="E1001" s="2559"/>
      <c r="F1001" s="2558"/>
      <c r="G1001" s="2478"/>
      <c r="H1001" s="2356"/>
      <c r="I1001" s="2356"/>
      <c r="J1001" s="2356"/>
      <c r="K1001" s="2356"/>
    </row>
    <row r="1002" spans="1:11">
      <c r="A1002" s="2549"/>
      <c r="B1002" s="2478"/>
      <c r="C1002" s="2478"/>
      <c r="D1002" s="2558"/>
      <c r="E1002" s="2559"/>
      <c r="F1002" s="2558"/>
      <c r="G1002" s="2478"/>
      <c r="H1002" s="2356"/>
      <c r="I1002" s="2356"/>
      <c r="J1002" s="2356"/>
      <c r="K1002" s="2356"/>
    </row>
    <row r="1003" spans="1:11">
      <c r="A1003" s="2549"/>
      <c r="B1003" s="2478"/>
      <c r="C1003" s="2478"/>
      <c r="D1003" s="2558"/>
      <c r="E1003" s="2559"/>
      <c r="F1003" s="2558"/>
      <c r="G1003" s="2478"/>
      <c r="H1003" s="2356"/>
      <c r="I1003" s="2356"/>
      <c r="J1003" s="2356"/>
      <c r="K1003" s="2356"/>
    </row>
    <row r="1004" spans="1:11">
      <c r="A1004" s="2549"/>
      <c r="B1004" s="2478"/>
      <c r="C1004" s="2478"/>
      <c r="D1004" s="2558"/>
      <c r="E1004" s="2559"/>
      <c r="F1004" s="2558"/>
      <c r="G1004" s="2478"/>
      <c r="H1004" s="2356"/>
      <c r="I1004" s="2356"/>
      <c r="J1004" s="2356"/>
      <c r="K1004" s="2356"/>
    </row>
    <row r="1005" spans="1:11">
      <c r="A1005" s="2549"/>
      <c r="B1005" s="2478"/>
      <c r="C1005" s="2478"/>
      <c r="D1005" s="2558"/>
      <c r="E1005" s="2559"/>
      <c r="F1005" s="2558"/>
      <c r="G1005" s="2478"/>
      <c r="H1005" s="2356"/>
      <c r="I1005" s="2356"/>
      <c r="J1005" s="2356"/>
      <c r="K1005" s="2356"/>
    </row>
    <row r="1006" spans="1:11">
      <c r="A1006" s="2549"/>
      <c r="B1006" s="2478"/>
      <c r="C1006" s="2478"/>
      <c r="D1006" s="2558"/>
      <c r="E1006" s="2559"/>
      <c r="F1006" s="2558"/>
      <c r="G1006" s="2478"/>
      <c r="H1006" s="2356"/>
      <c r="I1006" s="2356"/>
      <c r="J1006" s="2356"/>
      <c r="K1006" s="2356"/>
    </row>
    <row r="1007" spans="1:11">
      <c r="A1007" s="2549"/>
      <c r="B1007" s="2478"/>
      <c r="C1007" s="2478"/>
      <c r="D1007" s="2558"/>
      <c r="E1007" s="2559"/>
      <c r="F1007" s="2558"/>
      <c r="G1007" s="2478"/>
      <c r="H1007" s="2356"/>
      <c r="I1007" s="2356"/>
      <c r="J1007" s="2356"/>
      <c r="K1007" s="2356"/>
    </row>
    <row r="1008" spans="1:11">
      <c r="A1008" s="2549"/>
      <c r="B1008" s="2478"/>
      <c r="C1008" s="2478"/>
      <c r="D1008" s="2558"/>
      <c r="E1008" s="2559"/>
      <c r="F1008" s="2558"/>
      <c r="G1008" s="2478"/>
      <c r="H1008" s="2356"/>
      <c r="I1008" s="2356"/>
      <c r="J1008" s="2356"/>
      <c r="K1008" s="2356"/>
    </row>
    <row r="1009" spans="1:11">
      <c r="A1009" s="2549"/>
      <c r="B1009" s="2478"/>
      <c r="C1009" s="2478"/>
      <c r="D1009" s="2558"/>
      <c r="E1009" s="2559"/>
      <c r="F1009" s="2558"/>
      <c r="G1009" s="2478"/>
      <c r="H1009" s="2356"/>
      <c r="I1009" s="2356"/>
      <c r="J1009" s="2356"/>
      <c r="K1009" s="2356"/>
    </row>
    <row r="1010" spans="1:11">
      <c r="A1010" s="2549"/>
      <c r="B1010" s="2478"/>
      <c r="C1010" s="2478"/>
      <c r="D1010" s="2558"/>
      <c r="E1010" s="2559"/>
      <c r="F1010" s="2558"/>
      <c r="G1010" s="2478"/>
      <c r="H1010" s="2356"/>
      <c r="I1010" s="2356"/>
      <c r="J1010" s="2356"/>
      <c r="K1010" s="2356"/>
    </row>
    <row r="1011" spans="1:11">
      <c r="A1011" s="2549"/>
      <c r="B1011" s="2478"/>
      <c r="C1011" s="2478"/>
      <c r="D1011" s="2558"/>
      <c r="E1011" s="2559"/>
      <c r="F1011" s="2558"/>
      <c r="G1011" s="2478"/>
      <c r="H1011" s="2356"/>
      <c r="I1011" s="2356"/>
      <c r="J1011" s="2356"/>
      <c r="K1011" s="2356"/>
    </row>
    <row r="1012" spans="1:11">
      <c r="A1012" s="2549"/>
      <c r="B1012" s="2478"/>
      <c r="C1012" s="2478"/>
      <c r="D1012" s="2558"/>
      <c r="E1012" s="2559"/>
      <c r="F1012" s="2558"/>
      <c r="G1012" s="2478"/>
      <c r="H1012" s="2356"/>
      <c r="I1012" s="2356"/>
      <c r="J1012" s="2356"/>
      <c r="K1012" s="2356"/>
    </row>
    <row r="1013" spans="1:11">
      <c r="A1013" s="2549"/>
      <c r="B1013" s="2478"/>
      <c r="C1013" s="2478"/>
      <c r="D1013" s="2558"/>
      <c r="E1013" s="2559"/>
      <c r="F1013" s="2558"/>
      <c r="G1013" s="2478"/>
      <c r="H1013" s="2356"/>
      <c r="I1013" s="2356"/>
      <c r="J1013" s="2356"/>
      <c r="K1013" s="2356"/>
    </row>
    <row r="1014" spans="1:11">
      <c r="A1014" s="2549"/>
      <c r="B1014" s="2478"/>
      <c r="C1014" s="2478"/>
      <c r="D1014" s="2558"/>
      <c r="E1014" s="2559"/>
      <c r="F1014" s="2558"/>
      <c r="G1014" s="2478"/>
      <c r="H1014" s="2356"/>
      <c r="I1014" s="2356"/>
      <c r="J1014" s="2356"/>
      <c r="K1014" s="2356"/>
    </row>
    <row r="1015" spans="1:11">
      <c r="A1015" s="2549"/>
      <c r="B1015" s="2478"/>
      <c r="C1015" s="2478"/>
      <c r="D1015" s="2558"/>
      <c r="E1015" s="2559"/>
      <c r="F1015" s="2558"/>
      <c r="G1015" s="2478"/>
      <c r="H1015" s="2356"/>
      <c r="I1015" s="2356"/>
      <c r="J1015" s="2356"/>
      <c r="K1015" s="2356"/>
    </row>
    <row r="1016" spans="1:11">
      <c r="A1016" s="2549"/>
      <c r="B1016" s="2478"/>
      <c r="C1016" s="2478"/>
      <c r="D1016" s="2558"/>
      <c r="E1016" s="2559"/>
      <c r="F1016" s="2558"/>
      <c r="G1016" s="2478"/>
      <c r="H1016" s="2356"/>
      <c r="I1016" s="2356"/>
      <c r="J1016" s="2356"/>
      <c r="K1016" s="2356"/>
    </row>
    <row r="1017" spans="1:11">
      <c r="A1017" s="2549"/>
      <c r="B1017" s="2478"/>
      <c r="C1017" s="2478"/>
      <c r="D1017" s="2558"/>
      <c r="E1017" s="2559"/>
      <c r="F1017" s="2558"/>
      <c r="G1017" s="2478"/>
      <c r="H1017" s="2356"/>
      <c r="I1017" s="2356"/>
      <c r="J1017" s="2356"/>
      <c r="K1017" s="2356"/>
    </row>
    <row r="1018" spans="1:11">
      <c r="A1018" s="2549"/>
      <c r="B1018" s="2478"/>
      <c r="C1018" s="2478"/>
      <c r="D1018" s="2558"/>
      <c r="E1018" s="2559"/>
      <c r="F1018" s="2558"/>
      <c r="G1018" s="2478"/>
      <c r="H1018" s="2356"/>
      <c r="I1018" s="2356"/>
      <c r="J1018" s="2356"/>
      <c r="K1018" s="2356"/>
    </row>
    <row r="1019" spans="1:11">
      <c r="A1019" s="2549"/>
      <c r="B1019" s="2478"/>
      <c r="C1019" s="2478"/>
      <c r="D1019" s="2558"/>
      <c r="E1019" s="2559"/>
      <c r="F1019" s="2558"/>
      <c r="G1019" s="2478"/>
      <c r="H1019" s="2356"/>
      <c r="I1019" s="2356"/>
      <c r="J1019" s="2356"/>
      <c r="K1019" s="2356"/>
    </row>
    <row r="1020" spans="1:11">
      <c r="A1020" s="2549"/>
      <c r="B1020" s="2478"/>
      <c r="C1020" s="2478"/>
      <c r="D1020" s="2558"/>
      <c r="E1020" s="2559"/>
      <c r="F1020" s="2558"/>
      <c r="G1020" s="2478"/>
      <c r="H1020" s="2356"/>
      <c r="I1020" s="2356"/>
      <c r="J1020" s="2356"/>
      <c r="K1020" s="2356"/>
    </row>
    <row r="1021" spans="1:11">
      <c r="A1021" s="2549"/>
      <c r="B1021" s="2478"/>
      <c r="C1021" s="2478"/>
      <c r="D1021" s="2558"/>
      <c r="E1021" s="2559"/>
      <c r="F1021" s="2558"/>
      <c r="G1021" s="2478"/>
      <c r="H1021" s="2356"/>
      <c r="I1021" s="2356"/>
      <c r="J1021" s="2356"/>
      <c r="K1021" s="2356"/>
    </row>
    <row r="1022" spans="1:11">
      <c r="A1022" s="2549"/>
      <c r="B1022" s="2478"/>
      <c r="C1022" s="2478"/>
      <c r="D1022" s="2558"/>
      <c r="E1022" s="2559"/>
      <c r="F1022" s="2558"/>
      <c r="G1022" s="2478"/>
      <c r="H1022" s="2356"/>
      <c r="I1022" s="2356"/>
      <c r="J1022" s="2356"/>
      <c r="K1022" s="2356"/>
    </row>
    <row r="1023" spans="1:11">
      <c r="A1023" s="2549"/>
      <c r="B1023" s="2478"/>
      <c r="C1023" s="2478"/>
      <c r="D1023" s="2558"/>
      <c r="E1023" s="2559"/>
      <c r="F1023" s="2558"/>
      <c r="G1023" s="2478"/>
      <c r="H1023" s="2356"/>
      <c r="I1023" s="2356"/>
      <c r="J1023" s="2356"/>
      <c r="K1023" s="2356"/>
    </row>
    <row r="1024" spans="1:11">
      <c r="A1024" s="2549"/>
      <c r="B1024" s="2478"/>
      <c r="C1024" s="2478"/>
      <c r="D1024" s="2558"/>
      <c r="E1024" s="2559"/>
      <c r="F1024" s="2558"/>
      <c r="G1024" s="2478"/>
      <c r="H1024" s="2356"/>
      <c r="I1024" s="2356"/>
      <c r="J1024" s="2356"/>
      <c r="K1024" s="2356"/>
    </row>
    <row r="1025" spans="1:11">
      <c r="A1025" s="2549"/>
      <c r="B1025" s="2478"/>
      <c r="C1025" s="2478"/>
      <c r="D1025" s="2558"/>
      <c r="E1025" s="2559"/>
      <c r="F1025" s="2558"/>
      <c r="G1025" s="2478"/>
      <c r="H1025" s="2356"/>
      <c r="I1025" s="2356"/>
      <c r="J1025" s="2356"/>
      <c r="K1025" s="2356"/>
    </row>
    <row r="1026" spans="1:11">
      <c r="A1026" s="2549"/>
      <c r="B1026" s="2478"/>
      <c r="C1026" s="2478"/>
      <c r="D1026" s="2558"/>
      <c r="E1026" s="2559"/>
      <c r="F1026" s="2558"/>
      <c r="G1026" s="2478"/>
      <c r="H1026" s="2356"/>
      <c r="I1026" s="2356"/>
      <c r="J1026" s="2356"/>
      <c r="K1026" s="2356"/>
    </row>
    <row r="1027" spans="1:11">
      <c r="A1027" s="2549"/>
      <c r="B1027" s="2478"/>
      <c r="C1027" s="2478"/>
      <c r="D1027" s="2558"/>
      <c r="E1027" s="2559"/>
      <c r="F1027" s="2558"/>
      <c r="G1027" s="2478"/>
      <c r="H1027" s="2356"/>
      <c r="I1027" s="2356"/>
      <c r="J1027" s="2356"/>
      <c r="K1027" s="2356"/>
    </row>
    <row r="1028" spans="1:11">
      <c r="A1028" s="2549"/>
      <c r="B1028" s="2478"/>
      <c r="C1028" s="2478"/>
      <c r="D1028" s="2558"/>
      <c r="E1028" s="2559"/>
      <c r="F1028" s="2558"/>
      <c r="G1028" s="2478"/>
      <c r="H1028" s="2356"/>
      <c r="I1028" s="2356"/>
      <c r="J1028" s="2356"/>
      <c r="K1028" s="2356"/>
    </row>
    <row r="1029" spans="1:11">
      <c r="A1029" s="2549"/>
      <c r="B1029" s="2478"/>
      <c r="C1029" s="2478"/>
      <c r="D1029" s="2558"/>
      <c r="E1029" s="2559"/>
      <c r="F1029" s="2558"/>
      <c r="G1029" s="2478"/>
      <c r="H1029" s="2356"/>
      <c r="I1029" s="2356"/>
      <c r="J1029" s="2356"/>
      <c r="K1029" s="2356"/>
    </row>
    <row r="1030" spans="1:11">
      <c r="A1030" s="2549"/>
      <c r="B1030" s="2478"/>
      <c r="C1030" s="2478"/>
      <c r="D1030" s="2558"/>
      <c r="E1030" s="2559"/>
      <c r="F1030" s="2558"/>
      <c r="G1030" s="2478"/>
      <c r="H1030" s="2356"/>
      <c r="I1030" s="2356"/>
      <c r="J1030" s="2356"/>
      <c r="K1030" s="2356"/>
    </row>
    <row r="1031" spans="1:11">
      <c r="A1031" s="2549"/>
      <c r="B1031" s="2478"/>
      <c r="C1031" s="2478"/>
      <c r="D1031" s="2558"/>
      <c r="E1031" s="2559"/>
      <c r="F1031" s="2558"/>
      <c r="G1031" s="2478"/>
      <c r="H1031" s="2356"/>
      <c r="I1031" s="2356"/>
      <c r="J1031" s="2356"/>
      <c r="K1031" s="2356"/>
    </row>
    <row r="1032" spans="1:11">
      <c r="A1032" s="2549"/>
      <c r="B1032" s="2478"/>
      <c r="C1032" s="2478"/>
      <c r="D1032" s="2558"/>
      <c r="E1032" s="2559"/>
      <c r="F1032" s="2558"/>
      <c r="G1032" s="2478"/>
      <c r="H1032" s="2356"/>
      <c r="I1032" s="2356"/>
      <c r="J1032" s="2356"/>
      <c r="K1032" s="2356"/>
    </row>
    <row r="1033" spans="1:11">
      <c r="A1033" s="2549"/>
      <c r="B1033" s="2478"/>
      <c r="C1033" s="2478"/>
      <c r="D1033" s="2558"/>
      <c r="E1033" s="2559"/>
      <c r="F1033" s="2558"/>
      <c r="G1033" s="2478"/>
      <c r="H1033" s="2356"/>
      <c r="I1033" s="2356"/>
      <c r="J1033" s="2356"/>
      <c r="K1033" s="2356"/>
    </row>
    <row r="1034" spans="1:11">
      <c r="A1034" s="2549"/>
      <c r="B1034" s="2478"/>
      <c r="C1034" s="2478"/>
      <c r="D1034" s="2558"/>
      <c r="E1034" s="2559"/>
      <c r="F1034" s="2558"/>
      <c r="G1034" s="2478"/>
      <c r="H1034" s="2356"/>
      <c r="I1034" s="2356"/>
      <c r="J1034" s="2356"/>
      <c r="K1034" s="2356"/>
    </row>
    <row r="1035" spans="1:11">
      <c r="A1035" s="2549"/>
      <c r="B1035" s="2478"/>
      <c r="C1035" s="2478"/>
      <c r="D1035" s="2558"/>
      <c r="E1035" s="2559"/>
      <c r="F1035" s="2558"/>
      <c r="G1035" s="2478"/>
      <c r="H1035" s="2356"/>
      <c r="I1035" s="2356"/>
      <c r="J1035" s="2356"/>
      <c r="K1035" s="2356"/>
    </row>
    <row r="1036" spans="1:11">
      <c r="A1036" s="2549"/>
      <c r="B1036" s="2478"/>
      <c r="C1036" s="2478"/>
      <c r="D1036" s="2558"/>
      <c r="E1036" s="2559"/>
      <c r="F1036" s="2558"/>
      <c r="G1036" s="2478"/>
      <c r="H1036" s="2356"/>
      <c r="I1036" s="2356"/>
      <c r="J1036" s="2356"/>
      <c r="K1036" s="2356"/>
    </row>
    <row r="1037" spans="1:11">
      <c r="A1037" s="2549"/>
      <c r="B1037" s="2478"/>
      <c r="C1037" s="2478"/>
      <c r="D1037" s="2558"/>
      <c r="E1037" s="2559"/>
      <c r="F1037" s="2558"/>
      <c r="G1037" s="2478"/>
      <c r="H1037" s="2356"/>
      <c r="I1037" s="2356"/>
      <c r="J1037" s="2356"/>
      <c r="K1037" s="2356"/>
    </row>
    <row r="1038" spans="1:11">
      <c r="A1038" s="2549"/>
      <c r="B1038" s="2478"/>
      <c r="C1038" s="2478"/>
      <c r="D1038" s="2558"/>
      <c r="E1038" s="2559"/>
      <c r="F1038" s="2558"/>
      <c r="G1038" s="2478"/>
      <c r="H1038" s="2356"/>
      <c r="I1038" s="2356"/>
      <c r="J1038" s="2356"/>
      <c r="K1038" s="2356"/>
    </row>
    <row r="1039" spans="1:11">
      <c r="A1039" s="2549"/>
      <c r="B1039" s="2478"/>
      <c r="C1039" s="2478"/>
      <c r="D1039" s="2558"/>
      <c r="E1039" s="2559"/>
      <c r="F1039" s="2558"/>
      <c r="G1039" s="2478"/>
      <c r="H1039" s="2356"/>
      <c r="I1039" s="2356"/>
      <c r="J1039" s="2356"/>
      <c r="K1039" s="2356"/>
    </row>
    <row r="1040" spans="1:11">
      <c r="A1040" s="2549"/>
      <c r="B1040" s="2478"/>
      <c r="C1040" s="2478"/>
      <c r="D1040" s="2558"/>
      <c r="E1040" s="2559"/>
      <c r="F1040" s="2558"/>
      <c r="G1040" s="2478"/>
      <c r="H1040" s="2356"/>
      <c r="I1040" s="2356"/>
      <c r="J1040" s="2356"/>
      <c r="K1040" s="2356"/>
    </row>
    <row r="1041" spans="1:11">
      <c r="A1041" s="2549"/>
      <c r="B1041" s="2478"/>
      <c r="C1041" s="2478"/>
      <c r="D1041" s="2558"/>
      <c r="E1041" s="2559"/>
      <c r="F1041" s="2558"/>
      <c r="G1041" s="2478"/>
      <c r="H1041" s="2356"/>
      <c r="I1041" s="2356"/>
      <c r="J1041" s="2356"/>
      <c r="K1041" s="2356"/>
    </row>
    <row r="1042" spans="1:11">
      <c r="A1042" s="2549"/>
      <c r="B1042" s="2478"/>
      <c r="C1042" s="2478"/>
      <c r="D1042" s="2558"/>
      <c r="E1042" s="2559"/>
      <c r="F1042" s="2558"/>
      <c r="G1042" s="2478"/>
      <c r="H1042" s="2356"/>
      <c r="I1042" s="2356"/>
      <c r="J1042" s="2356"/>
      <c r="K1042" s="2356"/>
    </row>
    <row r="1043" spans="1:11">
      <c r="A1043" s="2549"/>
      <c r="B1043" s="2478"/>
      <c r="C1043" s="2478"/>
      <c r="D1043" s="2558"/>
      <c r="E1043" s="2559"/>
      <c r="F1043" s="2558"/>
      <c r="G1043" s="2478"/>
      <c r="H1043" s="2356"/>
      <c r="I1043" s="2356"/>
      <c r="J1043" s="2356"/>
      <c r="K1043" s="2356"/>
    </row>
    <row r="1044" spans="1:11">
      <c r="A1044" s="2549"/>
      <c r="B1044" s="2478"/>
      <c r="C1044" s="2478"/>
      <c r="D1044" s="2558"/>
      <c r="E1044" s="2559"/>
      <c r="F1044" s="2558"/>
      <c r="G1044" s="2478"/>
      <c r="H1044" s="2356"/>
      <c r="I1044" s="2356"/>
      <c r="J1044" s="2356"/>
      <c r="K1044" s="2356"/>
    </row>
    <row r="1045" spans="1:11">
      <c r="A1045" s="2549"/>
      <c r="B1045" s="2478"/>
      <c r="C1045" s="2478"/>
      <c r="D1045" s="2558"/>
      <c r="E1045" s="2559"/>
      <c r="F1045" s="2558"/>
      <c r="G1045" s="2478"/>
      <c r="H1045" s="2356"/>
      <c r="I1045" s="2356"/>
      <c r="J1045" s="2356"/>
      <c r="K1045" s="2356"/>
    </row>
    <row r="1046" spans="1:11">
      <c r="A1046" s="2549"/>
      <c r="B1046" s="2478"/>
      <c r="C1046" s="2478"/>
      <c r="D1046" s="2558"/>
      <c r="E1046" s="2559"/>
      <c r="F1046" s="2558"/>
      <c r="G1046" s="2478"/>
      <c r="H1046" s="2356"/>
      <c r="I1046" s="2356"/>
      <c r="J1046" s="2356"/>
      <c r="K1046" s="2356"/>
    </row>
    <row r="1047" spans="1:11">
      <c r="A1047" s="2549"/>
      <c r="B1047" s="2478"/>
      <c r="C1047" s="2478"/>
      <c r="D1047" s="2558"/>
      <c r="E1047" s="2559"/>
      <c r="F1047" s="2558"/>
      <c r="G1047" s="2478"/>
      <c r="H1047" s="2356"/>
      <c r="I1047" s="2356"/>
      <c r="J1047" s="2356"/>
      <c r="K1047" s="2356"/>
    </row>
    <row r="1048" spans="1:11">
      <c r="A1048" s="2549"/>
      <c r="B1048" s="2478"/>
      <c r="C1048" s="2478"/>
      <c r="D1048" s="2558"/>
      <c r="E1048" s="2559"/>
      <c r="F1048" s="2558"/>
      <c r="G1048" s="2478"/>
      <c r="H1048" s="2356"/>
      <c r="I1048" s="2356"/>
      <c r="J1048" s="2356"/>
      <c r="K1048" s="2356"/>
    </row>
    <row r="1049" spans="1:11">
      <c r="A1049" s="2549"/>
      <c r="B1049" s="2478"/>
      <c r="C1049" s="2478"/>
      <c r="D1049" s="2558"/>
      <c r="E1049" s="2559"/>
      <c r="F1049" s="2558"/>
      <c r="G1049" s="2478"/>
      <c r="H1049" s="2356"/>
      <c r="I1049" s="2356"/>
      <c r="J1049" s="2356"/>
      <c r="K1049" s="2356"/>
    </row>
    <row r="1050" spans="1:11">
      <c r="A1050" s="2549"/>
      <c r="B1050" s="2478"/>
      <c r="C1050" s="2478"/>
      <c r="D1050" s="2558"/>
      <c r="E1050" s="2559"/>
      <c r="F1050" s="2558"/>
      <c r="G1050" s="2478"/>
      <c r="H1050" s="2356"/>
      <c r="I1050" s="2356"/>
      <c r="J1050" s="2356"/>
      <c r="K1050" s="2356"/>
    </row>
    <row r="1051" spans="1:11">
      <c r="A1051" s="2549"/>
      <c r="B1051" s="2478"/>
      <c r="C1051" s="2478"/>
      <c r="D1051" s="2558"/>
      <c r="E1051" s="2559"/>
      <c r="F1051" s="2558"/>
      <c r="G1051" s="2478"/>
      <c r="H1051" s="2356"/>
      <c r="I1051" s="2356"/>
      <c r="J1051" s="2356"/>
      <c r="K1051" s="2356"/>
    </row>
    <row r="1052" spans="1:11">
      <c r="A1052" s="2549"/>
      <c r="B1052" s="2478"/>
      <c r="C1052" s="2478"/>
      <c r="D1052" s="2558"/>
      <c r="E1052" s="2559"/>
      <c r="F1052" s="2558"/>
      <c r="G1052" s="2478"/>
      <c r="H1052" s="2356"/>
      <c r="I1052" s="2356"/>
      <c r="J1052" s="2356"/>
      <c r="K1052" s="2356"/>
    </row>
    <row r="1053" spans="1:11">
      <c r="A1053" s="2549"/>
      <c r="B1053" s="2478"/>
      <c r="C1053" s="2478"/>
      <c r="D1053" s="2558"/>
      <c r="E1053" s="2559"/>
      <c r="F1053" s="2558"/>
      <c r="G1053" s="2478"/>
      <c r="H1053" s="2356"/>
      <c r="I1053" s="2356"/>
      <c r="J1053" s="2356"/>
      <c r="K1053" s="2356"/>
    </row>
    <row r="1054" spans="1:11">
      <c r="A1054" s="2549"/>
      <c r="B1054" s="2478"/>
      <c r="C1054" s="2478"/>
      <c r="D1054" s="2558"/>
      <c r="E1054" s="2559"/>
      <c r="F1054" s="2558"/>
      <c r="G1054" s="2478"/>
      <c r="H1054" s="2356"/>
      <c r="I1054" s="2356"/>
      <c r="J1054" s="2356"/>
      <c r="K1054" s="2356"/>
    </row>
    <row r="1055" spans="1:11">
      <c r="A1055" s="2549"/>
      <c r="B1055" s="2478"/>
      <c r="C1055" s="2478"/>
      <c r="D1055" s="2558"/>
      <c r="E1055" s="2559"/>
      <c r="F1055" s="2558"/>
      <c r="G1055" s="2478"/>
      <c r="H1055" s="2356"/>
      <c r="I1055" s="2356"/>
      <c r="J1055" s="2356"/>
      <c r="K1055" s="2356"/>
    </row>
    <row r="1056" spans="1:11">
      <c r="A1056" s="2549"/>
      <c r="B1056" s="2478"/>
      <c r="C1056" s="2478"/>
      <c r="D1056" s="2558"/>
      <c r="E1056" s="2559"/>
      <c r="F1056" s="2558"/>
      <c r="G1056" s="2478"/>
      <c r="H1056" s="2356"/>
      <c r="I1056" s="2356"/>
      <c r="J1056" s="2356"/>
      <c r="K1056" s="2356"/>
    </row>
    <row r="1057" spans="1:11">
      <c r="A1057" s="2549"/>
      <c r="B1057" s="2478"/>
      <c r="C1057" s="2478"/>
      <c r="D1057" s="2558"/>
      <c r="E1057" s="2559"/>
      <c r="F1057" s="2558"/>
      <c r="G1057" s="2478"/>
      <c r="H1057" s="2356"/>
      <c r="I1057" s="2356"/>
      <c r="J1057" s="2356"/>
      <c r="K1057" s="2356"/>
    </row>
    <row r="1058" spans="1:11">
      <c r="A1058" s="2549"/>
      <c r="B1058" s="2478"/>
      <c r="C1058" s="2478"/>
      <c r="D1058" s="2558"/>
      <c r="E1058" s="2559"/>
      <c r="F1058" s="2558"/>
      <c r="G1058" s="2478"/>
      <c r="H1058" s="2356"/>
      <c r="I1058" s="2356"/>
      <c r="J1058" s="2356"/>
      <c r="K1058" s="2356"/>
    </row>
    <row r="1059" spans="1:11">
      <c r="A1059" s="2549"/>
      <c r="B1059" s="2478"/>
      <c r="C1059" s="2478"/>
      <c r="D1059" s="2558"/>
      <c r="E1059" s="2559"/>
      <c r="F1059" s="2558"/>
      <c r="G1059" s="2478"/>
      <c r="H1059" s="2356"/>
      <c r="I1059" s="2356"/>
      <c r="J1059" s="2356"/>
      <c r="K1059" s="2356"/>
    </row>
    <row r="1060" spans="1:11">
      <c r="A1060" s="2549"/>
      <c r="B1060" s="2478"/>
      <c r="C1060" s="2478"/>
      <c r="D1060" s="2558"/>
      <c r="E1060" s="2559"/>
      <c r="F1060" s="2558"/>
      <c r="G1060" s="2478"/>
      <c r="H1060" s="2356"/>
      <c r="I1060" s="2356"/>
      <c r="J1060" s="2356"/>
      <c r="K1060" s="2356"/>
    </row>
    <row r="1061" spans="1:11">
      <c r="A1061" s="2549"/>
      <c r="B1061" s="2478"/>
      <c r="C1061" s="2478"/>
      <c r="D1061" s="2558"/>
      <c r="E1061" s="2559"/>
      <c r="F1061" s="2558"/>
      <c r="G1061" s="2478"/>
      <c r="H1061" s="2356"/>
      <c r="I1061" s="2356"/>
      <c r="J1061" s="2356"/>
      <c r="K1061" s="2356"/>
    </row>
    <row r="1062" spans="1:11">
      <c r="A1062" s="2549"/>
      <c r="B1062" s="2478"/>
      <c r="C1062" s="2478"/>
      <c r="D1062" s="2558"/>
      <c r="E1062" s="2559"/>
      <c r="F1062" s="2558"/>
      <c r="G1062" s="2478"/>
      <c r="H1062" s="2356"/>
      <c r="I1062" s="2356"/>
      <c r="J1062" s="2356"/>
      <c r="K1062" s="2356"/>
    </row>
    <row r="1063" spans="1:11">
      <c r="A1063" s="2549"/>
      <c r="B1063" s="2478"/>
      <c r="C1063" s="2478"/>
      <c r="D1063" s="2558"/>
      <c r="E1063" s="2559"/>
      <c r="F1063" s="2558"/>
      <c r="G1063" s="2478"/>
      <c r="H1063" s="2356"/>
      <c r="I1063" s="2356"/>
      <c r="J1063" s="2356"/>
      <c r="K1063" s="2356"/>
    </row>
    <row r="1064" spans="1:11">
      <c r="A1064" s="2549"/>
      <c r="B1064" s="2478"/>
      <c r="C1064" s="2478"/>
      <c r="D1064" s="2558"/>
      <c r="E1064" s="2559"/>
      <c r="F1064" s="2558"/>
      <c r="G1064" s="2478"/>
      <c r="H1064" s="2356"/>
      <c r="I1064" s="2356"/>
      <c r="J1064" s="2356"/>
      <c r="K1064" s="2356"/>
    </row>
    <row r="1065" spans="1:11">
      <c r="A1065" s="2549"/>
      <c r="B1065" s="2478"/>
      <c r="C1065" s="2478"/>
      <c r="D1065" s="2558"/>
      <c r="E1065" s="2559"/>
      <c r="F1065" s="2558"/>
      <c r="G1065" s="2478"/>
      <c r="H1065" s="2356"/>
      <c r="I1065" s="2356"/>
      <c r="J1065" s="2356"/>
      <c r="K1065" s="2356"/>
    </row>
    <row r="1066" spans="1:11">
      <c r="A1066" s="2549"/>
      <c r="B1066" s="2478"/>
      <c r="C1066" s="2478"/>
      <c r="D1066" s="2558"/>
      <c r="E1066" s="2559"/>
      <c r="F1066" s="2558"/>
      <c r="G1066" s="2478"/>
      <c r="H1066" s="2356"/>
      <c r="I1066" s="2356"/>
      <c r="J1066" s="2356"/>
      <c r="K1066" s="2356"/>
    </row>
    <row r="1067" spans="1:11">
      <c r="A1067" s="2549"/>
      <c r="B1067" s="2478"/>
      <c r="C1067" s="2478"/>
      <c r="D1067" s="2558"/>
      <c r="E1067" s="2559"/>
      <c r="F1067" s="2558"/>
      <c r="G1067" s="2478"/>
      <c r="H1067" s="2356"/>
      <c r="I1067" s="2356"/>
      <c r="J1067" s="2356"/>
      <c r="K1067" s="2356"/>
    </row>
    <row r="1068" spans="1:11">
      <c r="A1068" s="2549"/>
      <c r="B1068" s="2478"/>
      <c r="C1068" s="2478"/>
      <c r="D1068" s="2558"/>
      <c r="E1068" s="2559"/>
      <c r="F1068" s="2558"/>
      <c r="G1068" s="2478"/>
      <c r="H1068" s="2356"/>
      <c r="I1068" s="2356"/>
      <c r="J1068" s="2356"/>
      <c r="K1068" s="2356"/>
    </row>
    <row r="1069" spans="1:11">
      <c r="A1069" s="2549"/>
      <c r="B1069" s="2478"/>
      <c r="C1069" s="2478"/>
      <c r="D1069" s="2558"/>
      <c r="E1069" s="2559"/>
      <c r="F1069" s="2558"/>
      <c r="G1069" s="2478"/>
      <c r="H1069" s="2356"/>
      <c r="I1069" s="2356"/>
      <c r="J1069" s="2356"/>
      <c r="K1069" s="2356"/>
    </row>
    <row r="1070" spans="1:11">
      <c r="A1070" s="2549"/>
      <c r="B1070" s="2478"/>
      <c r="C1070" s="2478"/>
      <c r="D1070" s="2558"/>
      <c r="E1070" s="2559"/>
      <c r="F1070" s="2558"/>
      <c r="G1070" s="2478"/>
      <c r="H1070" s="2356"/>
      <c r="I1070" s="2356"/>
      <c r="J1070" s="2356"/>
      <c r="K1070" s="2356"/>
    </row>
    <row r="1071" spans="1:11">
      <c r="A1071" s="2549"/>
      <c r="B1071" s="2478"/>
      <c r="C1071" s="2478"/>
      <c r="D1071" s="2558"/>
      <c r="E1071" s="2559"/>
      <c r="F1071" s="2558"/>
      <c r="G1071" s="2478"/>
      <c r="H1071" s="2356"/>
      <c r="I1071" s="2356"/>
      <c r="J1071" s="2356"/>
      <c r="K1071" s="2356"/>
    </row>
    <row r="1072" spans="1:11">
      <c r="A1072" s="2549"/>
      <c r="B1072" s="2478"/>
      <c r="C1072" s="2478"/>
      <c r="D1072" s="2558"/>
      <c r="E1072" s="2559"/>
      <c r="F1072" s="2558"/>
      <c r="G1072" s="2478"/>
      <c r="H1072" s="2356"/>
      <c r="I1072" s="2356"/>
      <c r="J1072" s="2356"/>
      <c r="K1072" s="2356"/>
    </row>
    <row r="1073" spans="1:11">
      <c r="A1073" s="2549"/>
      <c r="B1073" s="2478"/>
      <c r="C1073" s="2478"/>
      <c r="D1073" s="2558"/>
      <c r="E1073" s="2559"/>
      <c r="F1073" s="2558"/>
      <c r="G1073" s="2478"/>
      <c r="H1073" s="2356"/>
      <c r="I1073" s="2356"/>
      <c r="J1073" s="2356"/>
      <c r="K1073" s="2356"/>
    </row>
    <row r="1074" spans="1:11">
      <c r="A1074" s="2549"/>
      <c r="B1074" s="2478"/>
      <c r="C1074" s="2478"/>
      <c r="D1074" s="2558"/>
      <c r="E1074" s="2559"/>
      <c r="F1074" s="2558"/>
      <c r="G1074" s="2478"/>
      <c r="H1074" s="2356"/>
      <c r="I1074" s="2356"/>
      <c r="J1074" s="2356"/>
      <c r="K1074" s="2356"/>
    </row>
    <row r="1075" spans="1:11">
      <c r="A1075" s="2549"/>
      <c r="B1075" s="2478"/>
      <c r="C1075" s="2478"/>
      <c r="D1075" s="2558"/>
      <c r="E1075" s="2559"/>
      <c r="F1075" s="2558"/>
      <c r="G1075" s="2478"/>
      <c r="H1075" s="2356"/>
      <c r="I1075" s="2356"/>
      <c r="J1075" s="2356"/>
      <c r="K1075" s="2356"/>
    </row>
    <row r="1076" spans="1:11">
      <c r="A1076" s="2549"/>
      <c r="B1076" s="2478"/>
      <c r="C1076" s="2478"/>
      <c r="D1076" s="2558"/>
      <c r="E1076" s="2559"/>
      <c r="F1076" s="2558"/>
      <c r="G1076" s="2478"/>
      <c r="H1076" s="2356"/>
      <c r="I1076" s="2356"/>
      <c r="J1076" s="2356"/>
      <c r="K1076" s="2356"/>
    </row>
    <row r="1077" spans="1:11">
      <c r="A1077" s="2549"/>
      <c r="B1077" s="2478"/>
      <c r="C1077" s="2478"/>
      <c r="D1077" s="2558"/>
      <c r="E1077" s="2559"/>
      <c r="F1077" s="2558"/>
      <c r="G1077" s="2478"/>
      <c r="H1077" s="2356"/>
      <c r="I1077" s="2356"/>
      <c r="J1077" s="2356"/>
      <c r="K1077" s="2356"/>
    </row>
    <row r="1078" spans="1:11">
      <c r="A1078" s="2549"/>
      <c r="B1078" s="2478"/>
      <c r="C1078" s="2478"/>
      <c r="D1078" s="2558"/>
      <c r="E1078" s="2559"/>
      <c r="F1078" s="2558"/>
      <c r="G1078" s="2478"/>
      <c r="H1078" s="2356"/>
      <c r="I1078" s="2356"/>
      <c r="J1078" s="2356"/>
      <c r="K1078" s="2356"/>
    </row>
    <row r="1079" spans="1:11">
      <c r="A1079" s="2549"/>
      <c r="B1079" s="2478"/>
      <c r="C1079" s="2478"/>
      <c r="D1079" s="2558"/>
      <c r="E1079" s="2559"/>
      <c r="F1079" s="2558"/>
      <c r="G1079" s="2478"/>
      <c r="H1079" s="2356"/>
      <c r="I1079" s="2356"/>
      <c r="J1079" s="2356"/>
      <c r="K1079" s="2356"/>
    </row>
    <row r="1080" spans="1:11">
      <c r="A1080" s="2549"/>
      <c r="B1080" s="2478"/>
      <c r="C1080" s="2478"/>
      <c r="D1080" s="2558"/>
      <c r="E1080" s="2559"/>
      <c r="F1080" s="2558"/>
      <c r="G1080" s="2478"/>
      <c r="H1080" s="2356"/>
      <c r="I1080" s="2356"/>
      <c r="J1080" s="2356"/>
      <c r="K1080" s="2356"/>
    </row>
    <row r="1081" spans="1:11">
      <c r="A1081" s="2549"/>
      <c r="B1081" s="2478"/>
      <c r="C1081" s="2478"/>
      <c r="D1081" s="2558"/>
      <c r="E1081" s="2559"/>
      <c r="F1081" s="2558"/>
      <c r="G1081" s="2478"/>
      <c r="H1081" s="2356"/>
      <c r="I1081" s="2356"/>
      <c r="J1081" s="2356"/>
      <c r="K1081" s="2356"/>
    </row>
    <row r="1082" spans="1:11">
      <c r="A1082" s="2549"/>
      <c r="B1082" s="2478"/>
      <c r="C1082" s="2478"/>
      <c r="D1082" s="2558"/>
      <c r="E1082" s="2559"/>
      <c r="F1082" s="2558"/>
      <c r="G1082" s="2478"/>
      <c r="H1082" s="2356"/>
      <c r="I1082" s="2356"/>
      <c r="J1082" s="2356"/>
      <c r="K1082" s="2356"/>
    </row>
    <row r="1083" spans="1:11">
      <c r="A1083" s="2549"/>
      <c r="B1083" s="2478"/>
      <c r="C1083" s="2478"/>
      <c r="D1083" s="2558"/>
      <c r="E1083" s="2559"/>
      <c r="F1083" s="2558"/>
      <c r="G1083" s="2478"/>
      <c r="H1083" s="2356"/>
      <c r="I1083" s="2356"/>
      <c r="J1083" s="2356"/>
      <c r="K1083" s="2356"/>
    </row>
    <row r="1084" spans="1:11">
      <c r="A1084" s="2549"/>
      <c r="B1084" s="2478"/>
      <c r="C1084" s="2478"/>
      <c r="D1084" s="2558"/>
      <c r="E1084" s="2559"/>
      <c r="F1084" s="2558"/>
      <c r="G1084" s="2478"/>
      <c r="H1084" s="2356"/>
      <c r="I1084" s="2356"/>
      <c r="J1084" s="2356"/>
      <c r="K1084" s="2356"/>
    </row>
    <row r="1085" spans="1:11">
      <c r="A1085" s="2549"/>
      <c r="B1085" s="2478"/>
      <c r="C1085" s="2478"/>
      <c r="D1085" s="2558"/>
      <c r="E1085" s="2559"/>
      <c r="F1085" s="2558"/>
      <c r="G1085" s="2478"/>
      <c r="H1085" s="2356"/>
      <c r="I1085" s="2356"/>
      <c r="J1085" s="2356"/>
      <c r="K1085" s="2356"/>
    </row>
    <row r="1086" spans="1:11">
      <c r="A1086" s="2549"/>
      <c r="B1086" s="2478"/>
      <c r="C1086" s="2478"/>
      <c r="D1086" s="2558"/>
      <c r="E1086" s="2559"/>
      <c r="F1086" s="2558"/>
      <c r="G1086" s="2478"/>
      <c r="H1086" s="2356"/>
      <c r="I1086" s="2356"/>
      <c r="J1086" s="2356"/>
      <c r="K1086" s="2356"/>
    </row>
    <row r="1087" spans="1:11">
      <c r="A1087" s="2549"/>
      <c r="B1087" s="2478"/>
      <c r="C1087" s="2478"/>
      <c r="D1087" s="2558"/>
      <c r="E1087" s="2559"/>
      <c r="F1087" s="2558"/>
      <c r="G1087" s="2478"/>
      <c r="H1087" s="2356"/>
      <c r="I1087" s="2356"/>
      <c r="J1087" s="2356"/>
      <c r="K1087" s="2356"/>
    </row>
    <row r="1088" spans="1:11">
      <c r="A1088" s="2549"/>
      <c r="B1088" s="2478"/>
      <c r="C1088" s="2478"/>
      <c r="D1088" s="2558"/>
      <c r="E1088" s="2559"/>
      <c r="F1088" s="2558"/>
      <c r="G1088" s="2478"/>
      <c r="H1088" s="2356"/>
      <c r="I1088" s="2356"/>
      <c r="J1088" s="2356"/>
      <c r="K1088" s="2356"/>
    </row>
    <row r="1089" spans="1:11">
      <c r="A1089" s="2549"/>
      <c r="B1089" s="2478"/>
      <c r="C1089" s="2478"/>
      <c r="D1089" s="2558"/>
      <c r="E1089" s="2559"/>
      <c r="F1089" s="2558"/>
      <c r="G1089" s="2478"/>
      <c r="H1089" s="2356"/>
      <c r="I1089" s="2356"/>
      <c r="J1089" s="2356"/>
      <c r="K1089" s="2356"/>
    </row>
    <row r="1090" spans="1:11">
      <c r="A1090" s="2549"/>
      <c r="B1090" s="2478"/>
      <c r="C1090" s="2478"/>
      <c r="D1090" s="2558"/>
      <c r="E1090" s="2559"/>
      <c r="F1090" s="2558"/>
      <c r="G1090" s="2478"/>
      <c r="H1090" s="2356"/>
      <c r="I1090" s="2356"/>
      <c r="J1090" s="2356"/>
      <c r="K1090" s="2356"/>
    </row>
    <row r="1091" spans="1:11">
      <c r="A1091" s="2549"/>
      <c r="B1091" s="2478"/>
      <c r="C1091" s="2478"/>
      <c r="D1091" s="2558"/>
      <c r="E1091" s="2559"/>
      <c r="F1091" s="2558"/>
      <c r="G1091" s="2478"/>
      <c r="H1091" s="2356"/>
      <c r="I1091" s="2356"/>
      <c r="J1091" s="2356"/>
      <c r="K1091" s="2356"/>
    </row>
    <row r="1092" spans="1:11">
      <c r="A1092" s="2549"/>
      <c r="B1092" s="2478"/>
      <c r="C1092" s="2478"/>
      <c r="D1092" s="2558"/>
      <c r="E1092" s="2559"/>
      <c r="F1092" s="2558"/>
      <c r="G1092" s="2478"/>
      <c r="H1092" s="2356"/>
      <c r="I1092" s="2356"/>
      <c r="J1092" s="2356"/>
      <c r="K1092" s="2356"/>
    </row>
    <row r="1093" spans="1:11">
      <c r="A1093" s="2549"/>
      <c r="B1093" s="2478"/>
      <c r="C1093" s="2478"/>
      <c r="D1093" s="2558"/>
      <c r="E1093" s="2559"/>
      <c r="F1093" s="2558"/>
      <c r="G1093" s="2478"/>
      <c r="H1093" s="2356"/>
      <c r="I1093" s="2356"/>
      <c r="J1093" s="2356"/>
      <c r="K1093" s="2356"/>
    </row>
    <row r="1094" spans="1:11">
      <c r="A1094" s="2549"/>
      <c r="B1094" s="2478"/>
      <c r="C1094" s="2478"/>
      <c r="D1094" s="2558"/>
      <c r="E1094" s="2559"/>
      <c r="F1094" s="2558"/>
      <c r="G1094" s="2478"/>
      <c r="H1094" s="2356"/>
      <c r="I1094" s="2356"/>
      <c r="J1094" s="2356"/>
      <c r="K1094" s="2356"/>
    </row>
    <row r="1095" spans="1:11">
      <c r="A1095" s="2549"/>
      <c r="B1095" s="2478"/>
      <c r="C1095" s="2478"/>
      <c r="D1095" s="2558"/>
      <c r="E1095" s="2559"/>
      <c r="F1095" s="2558"/>
      <c r="G1095" s="2478"/>
      <c r="H1095" s="2356"/>
      <c r="I1095" s="2356"/>
      <c r="J1095" s="2356"/>
      <c r="K1095" s="2356"/>
    </row>
    <row r="1096" spans="1:11">
      <c r="A1096" s="2549"/>
      <c r="B1096" s="2478"/>
      <c r="C1096" s="2478"/>
      <c r="D1096" s="2558"/>
      <c r="E1096" s="2559"/>
      <c r="F1096" s="2558"/>
      <c r="G1096" s="2478"/>
      <c r="H1096" s="2356"/>
      <c r="I1096" s="2356"/>
      <c r="J1096" s="2356"/>
      <c r="K1096" s="2356"/>
    </row>
    <row r="1097" spans="1:11">
      <c r="A1097" s="2549"/>
      <c r="B1097" s="2478"/>
      <c r="C1097" s="2478"/>
      <c r="D1097" s="2558"/>
      <c r="E1097" s="2559"/>
      <c r="F1097" s="2558"/>
      <c r="G1097" s="2478"/>
      <c r="H1097" s="2356"/>
      <c r="I1097" s="2356"/>
      <c r="J1097" s="2356"/>
      <c r="K1097" s="2356"/>
    </row>
    <row r="1098" spans="1:11">
      <c r="A1098" s="2549"/>
      <c r="B1098" s="2478"/>
      <c r="C1098" s="2478"/>
      <c r="D1098" s="2558"/>
      <c r="E1098" s="2559"/>
      <c r="F1098" s="2558"/>
      <c r="G1098" s="2478"/>
      <c r="H1098" s="2356"/>
      <c r="I1098" s="2356"/>
      <c r="J1098" s="2356"/>
      <c r="K1098" s="2356"/>
    </row>
  </sheetData>
  <mergeCells count="3">
    <mergeCell ref="A3:A4"/>
    <mergeCell ref="B3:B4"/>
    <mergeCell ref="C3:C4"/>
  </mergeCells>
  <phoneticPr fontId="8" type="noConversion"/>
  <pageMargins left="0" right="0" top="0" bottom="0" header="0" footer="0"/>
  <pageSetup paperSize="9" scale="45"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FFFF00"/>
    <pageSetUpPr fitToPage="1"/>
  </sheetPr>
  <dimension ref="A1:Q1098"/>
  <sheetViews>
    <sheetView view="pageBreakPreview" topLeftCell="A178" zoomScaleNormal="100" zoomScaleSheetLayoutView="100" workbookViewId="0">
      <selection activeCell="E20" sqref="E20"/>
    </sheetView>
  </sheetViews>
  <sheetFormatPr defaultColWidth="15.625" defaultRowHeight="15.75"/>
  <cols>
    <col min="1" max="1" width="5.625" style="1565" customWidth="1"/>
    <col min="2" max="2" width="70.625" style="1300" customWidth="1"/>
    <col min="3" max="3" width="77.375" style="1573" customWidth="1"/>
    <col min="4" max="4" width="20.625" style="1568" customWidth="1"/>
    <col min="5" max="5" width="15.625" style="1574" customWidth="1"/>
    <col min="6" max="6" width="20.625" style="1568" customWidth="1"/>
    <col min="7" max="16" width="15.625" style="1568" customWidth="1"/>
    <col min="17" max="16384" width="15.625" style="1300"/>
  </cols>
  <sheetData>
    <row r="1" spans="1:16" s="1301" customFormat="1" ht="16.5">
      <c r="A1" s="2560" t="str">
        <f>+封面!A3&amp;" "&amp;封面!A2</f>
        <v xml:space="preserve">        保險股份有限公司(○○分公司) 年度(月、季、半年)報表</v>
      </c>
      <c r="B1" s="2561"/>
      <c r="C1" s="2479"/>
      <c r="D1" s="2480"/>
      <c r="E1" s="2480"/>
      <c r="F1" s="2480"/>
      <c r="G1" s="2480"/>
      <c r="H1" s="2480"/>
      <c r="I1" s="2480"/>
      <c r="J1" s="2480"/>
      <c r="K1" s="2480"/>
      <c r="L1" s="1302"/>
      <c r="M1" s="1302"/>
      <c r="N1" s="1302"/>
      <c r="O1" s="1302"/>
      <c r="P1" s="1302"/>
    </row>
    <row r="2" spans="1:16" ht="16.5">
      <c r="A2" s="2562" t="s">
        <v>5683</v>
      </c>
      <c r="B2" s="2356"/>
      <c r="C2" s="2563"/>
      <c r="D2" s="2564"/>
      <c r="E2" s="2549"/>
      <c r="F2" s="2565" t="s">
        <v>3123</v>
      </c>
      <c r="G2" s="2566"/>
      <c r="H2" s="2356"/>
      <c r="I2" s="2356"/>
      <c r="J2" s="2356"/>
      <c r="K2" s="2356"/>
      <c r="L2" s="1300"/>
      <c r="M2" s="1300"/>
      <c r="N2" s="1570"/>
      <c r="O2" s="1300"/>
      <c r="P2" s="1300"/>
    </row>
    <row r="3" spans="1:16" ht="16.5">
      <c r="A3" s="3518" t="s">
        <v>762</v>
      </c>
      <c r="B3" s="3518" t="s">
        <v>759</v>
      </c>
      <c r="C3" s="3518" t="s">
        <v>761</v>
      </c>
      <c r="D3" s="2567" t="s">
        <v>760</v>
      </c>
      <c r="E3" s="2568" t="s">
        <v>1869</v>
      </c>
      <c r="F3" s="2567" t="s">
        <v>1870</v>
      </c>
      <c r="G3" s="2569"/>
      <c r="H3" s="2356"/>
      <c r="I3" s="2356"/>
      <c r="J3" s="2356"/>
      <c r="K3" s="2356"/>
      <c r="L3" s="1300"/>
      <c r="M3" s="1300"/>
      <c r="N3" s="1300"/>
      <c r="O3" s="1300"/>
      <c r="P3" s="1300"/>
    </row>
    <row r="4" spans="1:16" ht="16.5">
      <c r="A4" s="3518"/>
      <c r="B4" s="3518"/>
      <c r="C4" s="3518"/>
      <c r="D4" s="2570" t="s">
        <v>28</v>
      </c>
      <c r="E4" s="2570" t="s">
        <v>425</v>
      </c>
      <c r="F4" s="2571" t="s">
        <v>671</v>
      </c>
      <c r="G4" s="2569"/>
      <c r="H4" s="2356"/>
      <c r="I4" s="2356"/>
      <c r="J4" s="2356"/>
      <c r="K4" s="2356"/>
      <c r="L4" s="1300"/>
      <c r="M4" s="1300"/>
      <c r="N4" s="1300"/>
      <c r="O4" s="1300"/>
      <c r="P4" s="1300"/>
    </row>
    <row r="5" spans="1:16" ht="16.5">
      <c r="A5" s="2572">
        <v>1</v>
      </c>
      <c r="B5" s="2573" t="s">
        <v>5684</v>
      </c>
      <c r="C5" s="2574"/>
      <c r="D5" s="2575">
        <f>SUM(D6:D7,D50,D63,D69)</f>
        <v>0</v>
      </c>
      <c r="E5" s="2576"/>
      <c r="F5" s="2575">
        <f ca="1">SUM(F6:F7,F50,F63,F69)</f>
        <v>0</v>
      </c>
      <c r="G5" s="2564"/>
      <c r="H5" s="2564"/>
      <c r="I5" s="2564"/>
      <c r="J5" s="2564"/>
      <c r="K5" s="2564"/>
      <c r="O5" s="1300"/>
      <c r="P5" s="1300"/>
    </row>
    <row r="6" spans="1:16" ht="16.5">
      <c r="A6" s="2577">
        <f>A5+1</f>
        <v>2</v>
      </c>
      <c r="B6" s="2578" t="s">
        <v>5685</v>
      </c>
      <c r="C6" s="2512" t="s">
        <v>5686</v>
      </c>
      <c r="D6" s="2529">
        <f>SUM('表05-1'!G6:G7)</f>
        <v>0</v>
      </c>
      <c r="E6" s="2534">
        <v>0</v>
      </c>
      <c r="F6" s="2529">
        <f>ROUND(D6*E6,0)</f>
        <v>0</v>
      </c>
      <c r="G6" s="2564"/>
      <c r="H6" s="2356"/>
      <c r="I6" s="2356"/>
      <c r="J6" s="2356"/>
      <c r="K6" s="2356"/>
      <c r="L6" s="1300"/>
      <c r="M6" s="1300"/>
      <c r="N6" s="1300"/>
      <c r="O6" s="1300"/>
      <c r="P6" s="1300"/>
    </row>
    <row r="7" spans="1:16" ht="16.5">
      <c r="A7" s="2577">
        <f t="shared" ref="A7:A70" si="0">A6+1</f>
        <v>3</v>
      </c>
      <c r="B7" s="2579" t="s">
        <v>5687</v>
      </c>
      <c r="C7" s="2513"/>
      <c r="D7" s="2523">
        <f>SUM(D8,D21,D26,D39,D45,D49)</f>
        <v>0</v>
      </c>
      <c r="E7" s="2580"/>
      <c r="F7" s="2523">
        <f ca="1">SUM(F8,F21,F26,F39,F45,F49)</f>
        <v>0</v>
      </c>
      <c r="G7" s="2564"/>
      <c r="H7" s="2356"/>
      <c r="I7" s="2356"/>
      <c r="J7" s="2356"/>
      <c r="K7" s="2356"/>
      <c r="L7" s="1300"/>
      <c r="M7" s="1300"/>
      <c r="N7" s="1300"/>
      <c r="O7" s="1300"/>
      <c r="P7" s="1300"/>
    </row>
    <row r="8" spans="1:16" ht="16.5">
      <c r="A8" s="2577">
        <f t="shared" si="0"/>
        <v>4</v>
      </c>
      <c r="B8" s="2521" t="s">
        <v>5688</v>
      </c>
      <c r="C8" s="2513"/>
      <c r="D8" s="2523">
        <f>SUM(D9:D10,D16:D17)</f>
        <v>0</v>
      </c>
      <c r="E8" s="2580"/>
      <c r="F8" s="2523">
        <f>SUM(F9:F10,F16:F17)</f>
        <v>0</v>
      </c>
      <c r="G8" s="2564"/>
      <c r="H8" s="2356"/>
      <c r="I8" s="2356"/>
      <c r="J8" s="2356"/>
      <c r="K8" s="2356"/>
      <c r="L8" s="1300"/>
      <c r="M8" s="1300"/>
      <c r="N8" s="1300"/>
      <c r="O8" s="1300"/>
      <c r="P8" s="1300"/>
    </row>
    <row r="9" spans="1:16" ht="16.5">
      <c r="A9" s="2577">
        <f t="shared" si="0"/>
        <v>5</v>
      </c>
      <c r="B9" s="2520" t="s">
        <v>5689</v>
      </c>
      <c r="C9" s="2512" t="s">
        <v>5690</v>
      </c>
      <c r="D9" s="2529">
        <f>'表05-1'!G12</f>
        <v>0</v>
      </c>
      <c r="E9" s="2534">
        <v>0</v>
      </c>
      <c r="F9" s="2529">
        <f>ROUND(D9*E9,0)</f>
        <v>0</v>
      </c>
      <c r="G9" s="2564"/>
      <c r="H9" s="2356"/>
      <c r="I9" s="2356"/>
      <c r="J9" s="2356"/>
      <c r="K9" s="2356"/>
      <c r="L9" s="1300"/>
      <c r="M9" s="1300"/>
      <c r="N9" s="1300"/>
      <c r="O9" s="1300"/>
      <c r="P9" s="1300"/>
    </row>
    <row r="10" spans="1:16" ht="16.5">
      <c r="A10" s="2577">
        <f t="shared" si="0"/>
        <v>6</v>
      </c>
      <c r="B10" s="2522" t="s">
        <v>5691</v>
      </c>
      <c r="C10" s="2581"/>
      <c r="D10" s="2523">
        <f>SUM(D11:D12)</f>
        <v>0</v>
      </c>
      <c r="E10" s="2580"/>
      <c r="F10" s="2523">
        <f>F12</f>
        <v>0</v>
      </c>
      <c r="G10" s="2564"/>
      <c r="H10" s="2356"/>
      <c r="I10" s="2356"/>
      <c r="J10" s="2356"/>
      <c r="K10" s="2356"/>
      <c r="L10" s="1300"/>
      <c r="M10" s="1300"/>
      <c r="N10" s="1300"/>
      <c r="O10" s="1300"/>
      <c r="P10" s="1300"/>
    </row>
    <row r="11" spans="1:16" ht="33">
      <c r="A11" s="2577">
        <f t="shared" si="0"/>
        <v>7</v>
      </c>
      <c r="B11" s="2524" t="s">
        <v>5692</v>
      </c>
      <c r="C11" s="2504" t="s">
        <v>5693</v>
      </c>
      <c r="D11" s="2529">
        <f>'表30-8-7'!F34</f>
        <v>0</v>
      </c>
      <c r="E11" s="2534" t="s">
        <v>5694</v>
      </c>
      <c r="F11" s="2523"/>
      <c r="G11" s="2564"/>
      <c r="H11" s="2356"/>
      <c r="I11" s="2356"/>
      <c r="J11" s="2356"/>
      <c r="K11" s="2356"/>
      <c r="L11" s="1300"/>
      <c r="M11" s="1300"/>
      <c r="N11" s="1300"/>
      <c r="O11" s="1300"/>
      <c r="P11" s="1300"/>
    </row>
    <row r="12" spans="1:16" ht="16.5">
      <c r="A12" s="2577">
        <f t="shared" si="0"/>
        <v>8</v>
      </c>
      <c r="B12" s="2582" t="s">
        <v>5695</v>
      </c>
      <c r="C12" s="2581"/>
      <c r="D12" s="2523">
        <f>SUM(D13:D15)</f>
        <v>0</v>
      </c>
      <c r="E12" s="2580"/>
      <c r="F12" s="2523">
        <f>SUM(F13:F15)</f>
        <v>0</v>
      </c>
      <c r="G12" s="2564"/>
      <c r="H12" s="2356"/>
      <c r="I12" s="2356"/>
      <c r="J12" s="2356"/>
      <c r="K12" s="2356"/>
      <c r="L12" s="1300"/>
      <c r="M12" s="1300"/>
      <c r="N12" s="1300"/>
      <c r="O12" s="1300"/>
      <c r="P12" s="1300"/>
    </row>
    <row r="13" spans="1:16" ht="33">
      <c r="A13" s="2577">
        <f t="shared" si="0"/>
        <v>9</v>
      </c>
      <c r="B13" s="2583" t="s">
        <v>5696</v>
      </c>
      <c r="C13" s="2512" t="s">
        <v>5697</v>
      </c>
      <c r="D13" s="2529">
        <f>'表30-3-1'!D24-'表30-3-1'!D120</f>
        <v>0</v>
      </c>
      <c r="E13" s="2580"/>
      <c r="F13" s="2529">
        <f>'表30-3-1'!F24-'表30-3-1'!F120</f>
        <v>0</v>
      </c>
      <c r="G13" s="2564"/>
      <c r="H13" s="2356"/>
      <c r="I13" s="2356"/>
      <c r="J13" s="2356"/>
      <c r="K13" s="2356"/>
      <c r="L13" s="1300"/>
      <c r="M13" s="1300"/>
      <c r="N13" s="1300"/>
      <c r="O13" s="1300"/>
      <c r="P13" s="1300"/>
    </row>
    <row r="14" spans="1:16" ht="33">
      <c r="A14" s="2577">
        <f t="shared" si="0"/>
        <v>10</v>
      </c>
      <c r="B14" s="2583" t="s">
        <v>5698</v>
      </c>
      <c r="C14" s="2512" t="s">
        <v>5699</v>
      </c>
      <c r="D14" s="2529">
        <f>'表30-3-1'!D43</f>
        <v>0</v>
      </c>
      <c r="E14" s="2580"/>
      <c r="F14" s="2529">
        <f>'表30-3-1'!F43</f>
        <v>0</v>
      </c>
      <c r="G14" s="2564"/>
      <c r="H14" s="2356"/>
      <c r="I14" s="2356"/>
      <c r="J14" s="2356"/>
      <c r="K14" s="2356"/>
      <c r="L14" s="1300"/>
      <c r="M14" s="1300"/>
      <c r="N14" s="1300"/>
      <c r="O14" s="1300"/>
      <c r="P14" s="1300"/>
    </row>
    <row r="15" spans="1:16" ht="33">
      <c r="A15" s="2577">
        <f t="shared" si="0"/>
        <v>11</v>
      </c>
      <c r="B15" s="2583" t="s">
        <v>5700</v>
      </c>
      <c r="C15" s="2512" t="s">
        <v>5701</v>
      </c>
      <c r="D15" s="2529">
        <f>'表30-3-1'!D44</f>
        <v>0</v>
      </c>
      <c r="E15" s="2534">
        <v>0.20799999999999999</v>
      </c>
      <c r="F15" s="2529">
        <f>ROUND(D15*E15,0)</f>
        <v>0</v>
      </c>
      <c r="G15" s="2564"/>
      <c r="H15" s="2356"/>
      <c r="I15" s="2356"/>
      <c r="J15" s="2356"/>
      <c r="K15" s="2356"/>
      <c r="L15" s="1300"/>
      <c r="M15" s="1300"/>
      <c r="N15" s="1300"/>
      <c r="O15" s="1300"/>
      <c r="P15" s="1300"/>
    </row>
    <row r="16" spans="1:16" ht="33">
      <c r="A16" s="2577">
        <f t="shared" si="0"/>
        <v>12</v>
      </c>
      <c r="B16" s="2520" t="s">
        <v>5702</v>
      </c>
      <c r="C16" s="2512" t="s">
        <v>5703</v>
      </c>
      <c r="D16" s="2529">
        <f>'表30-3-1'!D63</f>
        <v>0</v>
      </c>
      <c r="E16" s="2580"/>
      <c r="F16" s="2529">
        <f>'表30-3-1'!F63</f>
        <v>0</v>
      </c>
      <c r="G16" s="2564"/>
      <c r="H16" s="2356"/>
      <c r="I16" s="2356"/>
      <c r="J16" s="2356"/>
      <c r="K16" s="2356"/>
      <c r="L16" s="1300"/>
      <c r="M16" s="1300"/>
      <c r="N16" s="1300"/>
      <c r="O16" s="1300"/>
      <c r="P16" s="1300"/>
    </row>
    <row r="17" spans="1:11" s="1300" customFormat="1" ht="16.5">
      <c r="A17" s="2577">
        <f t="shared" si="0"/>
        <v>13</v>
      </c>
      <c r="B17" s="2522" t="s">
        <v>5704</v>
      </c>
      <c r="C17" s="2513"/>
      <c r="D17" s="2523">
        <f>SUM(D18:D20)</f>
        <v>0</v>
      </c>
      <c r="E17" s="2580"/>
      <c r="F17" s="2523">
        <f>SUM(F18:F20)</f>
        <v>0</v>
      </c>
      <c r="G17" s="2564"/>
      <c r="H17" s="2356"/>
      <c r="I17" s="2356"/>
      <c r="J17" s="2356"/>
      <c r="K17" s="2356"/>
    </row>
    <row r="18" spans="1:11" s="1300" customFormat="1" ht="33">
      <c r="A18" s="2577">
        <f t="shared" si="0"/>
        <v>14</v>
      </c>
      <c r="B18" s="2524" t="s">
        <v>5705</v>
      </c>
      <c r="C18" s="2512" t="s">
        <v>5706</v>
      </c>
      <c r="D18" s="2529">
        <f>'表30-3-1'!D82</f>
        <v>0</v>
      </c>
      <c r="E18" s="2580"/>
      <c r="F18" s="2529">
        <f>'表30-3-1'!F82</f>
        <v>0</v>
      </c>
      <c r="G18" s="2564"/>
      <c r="H18" s="2356"/>
      <c r="I18" s="2356"/>
      <c r="J18" s="2356"/>
      <c r="K18" s="2356"/>
    </row>
    <row r="19" spans="1:11" s="1300" customFormat="1" ht="33">
      <c r="A19" s="2577">
        <f t="shared" si="0"/>
        <v>15</v>
      </c>
      <c r="B19" s="2524" t="s">
        <v>5707</v>
      </c>
      <c r="C19" s="2512" t="s">
        <v>5708</v>
      </c>
      <c r="D19" s="2529">
        <f>'表30-3-1'!D83</f>
        <v>0</v>
      </c>
      <c r="E19" s="2580"/>
      <c r="F19" s="2529">
        <f>'表30-3-1'!F83</f>
        <v>0</v>
      </c>
      <c r="G19" s="2564"/>
      <c r="H19" s="2356"/>
      <c r="I19" s="2356"/>
      <c r="J19" s="2356"/>
      <c r="K19" s="2356"/>
    </row>
    <row r="20" spans="1:11" s="1300" customFormat="1" ht="33">
      <c r="A20" s="2577">
        <f t="shared" si="0"/>
        <v>16</v>
      </c>
      <c r="B20" s="2524" t="s">
        <v>5709</v>
      </c>
      <c r="C20" s="2512" t="s">
        <v>5710</v>
      </c>
      <c r="D20" s="2529">
        <f>'表30-3-1'!D84</f>
        <v>0</v>
      </c>
      <c r="E20" s="2821">
        <v>9.2299999999999993E-2</v>
      </c>
      <c r="F20" s="2529">
        <f>ROUND(D20*E20,0)</f>
        <v>0</v>
      </c>
      <c r="G20" s="2564"/>
      <c r="H20" s="2356"/>
      <c r="I20" s="2356"/>
      <c r="J20" s="2356"/>
      <c r="K20" s="2356"/>
    </row>
    <row r="21" spans="1:11" s="1300" customFormat="1" ht="16.5">
      <c r="A21" s="2577">
        <f t="shared" si="0"/>
        <v>17</v>
      </c>
      <c r="B21" s="2521" t="s">
        <v>5711</v>
      </c>
      <c r="C21" s="2584"/>
      <c r="D21" s="2523">
        <f>SUM(D22:D25)</f>
        <v>0</v>
      </c>
      <c r="E21" s="2580"/>
      <c r="F21" s="2523">
        <f>SUM(F22:F25)</f>
        <v>0</v>
      </c>
      <c r="G21" s="2564"/>
      <c r="H21" s="2356"/>
      <c r="I21" s="2356"/>
      <c r="J21" s="2356"/>
      <c r="K21" s="2356"/>
    </row>
    <row r="22" spans="1:11" s="1300" customFormat="1" ht="16.5">
      <c r="A22" s="2577">
        <f t="shared" si="0"/>
        <v>18</v>
      </c>
      <c r="B22" s="2520" t="s">
        <v>5712</v>
      </c>
      <c r="C22" s="2512" t="s">
        <v>5713</v>
      </c>
      <c r="D22" s="2529">
        <f>'表05-1'!G16</f>
        <v>0</v>
      </c>
      <c r="E22" s="2534">
        <v>2.5999999999999999E-3</v>
      </c>
      <c r="F22" s="2529">
        <f>ROUND(D22*E22,0)</f>
        <v>0</v>
      </c>
      <c r="G22" s="2564"/>
      <c r="H22" s="2356"/>
      <c r="I22" s="2356"/>
      <c r="J22" s="2356"/>
      <c r="K22" s="2356"/>
    </row>
    <row r="23" spans="1:11" s="1300" customFormat="1" ht="16.5">
      <c r="A23" s="2577">
        <f t="shared" si="0"/>
        <v>19</v>
      </c>
      <c r="B23" s="2520" t="s">
        <v>5714</v>
      </c>
      <c r="C23" s="2512" t="s">
        <v>5715</v>
      </c>
      <c r="D23" s="2529">
        <f>'表05-1'!G17</f>
        <v>0</v>
      </c>
      <c r="E23" s="2534">
        <v>2.5999999999999999E-3</v>
      </c>
      <c r="F23" s="2529">
        <f>ROUND(D23*E23,0)</f>
        <v>0</v>
      </c>
      <c r="G23" s="2564"/>
      <c r="H23" s="2356"/>
      <c r="I23" s="2356"/>
      <c r="J23" s="2356"/>
      <c r="K23" s="2356"/>
    </row>
    <row r="24" spans="1:11" s="1300" customFormat="1" ht="16.5">
      <c r="A24" s="2577">
        <f t="shared" si="0"/>
        <v>20</v>
      </c>
      <c r="B24" s="2520" t="s">
        <v>5716</v>
      </c>
      <c r="C24" s="2512" t="s">
        <v>5717</v>
      </c>
      <c r="D24" s="2529">
        <f>'表05-1'!G18</f>
        <v>0</v>
      </c>
      <c r="E24" s="2534">
        <v>2.5999999999999999E-3</v>
      </c>
      <c r="F24" s="2529">
        <f>ROUND(D24*E24,0)</f>
        <v>0</v>
      </c>
      <c r="G24" s="2564"/>
      <c r="H24" s="2356"/>
      <c r="I24" s="2356"/>
      <c r="J24" s="2356"/>
      <c r="K24" s="2356"/>
    </row>
    <row r="25" spans="1:11" s="1300" customFormat="1" ht="16.5">
      <c r="A25" s="2577">
        <f t="shared" si="0"/>
        <v>21</v>
      </c>
      <c r="B25" s="2520" t="s">
        <v>5718</v>
      </c>
      <c r="C25" s="2512" t="s">
        <v>5719</v>
      </c>
      <c r="D25" s="2529">
        <f>'表05-1'!G19</f>
        <v>0</v>
      </c>
      <c r="E25" s="2534">
        <v>2.5999999999999999E-3</v>
      </c>
      <c r="F25" s="2529">
        <f>ROUND(D25*E25,0)</f>
        <v>0</v>
      </c>
      <c r="G25" s="2564"/>
      <c r="H25" s="2356"/>
      <c r="I25" s="2356"/>
      <c r="J25" s="2356"/>
      <c r="K25" s="2356"/>
    </row>
    <row r="26" spans="1:11" s="1300" customFormat="1" ht="16.5">
      <c r="A26" s="2577">
        <f t="shared" si="0"/>
        <v>22</v>
      </c>
      <c r="B26" s="2521" t="s">
        <v>5720</v>
      </c>
      <c r="C26" s="2513"/>
      <c r="D26" s="2523">
        <f>SUM(D27,D30,D33:D34)</f>
        <v>0</v>
      </c>
      <c r="E26" s="2580"/>
      <c r="F26" s="2523">
        <f ca="1">SUM(F27,F30,F33:F34)</f>
        <v>0</v>
      </c>
      <c r="G26" s="2564"/>
      <c r="H26" s="2356"/>
      <c r="I26" s="2356"/>
      <c r="J26" s="2356"/>
      <c r="K26" s="2356"/>
    </row>
    <row r="27" spans="1:11" s="1300" customFormat="1" ht="16.5">
      <c r="A27" s="2577">
        <f t="shared" si="0"/>
        <v>23</v>
      </c>
      <c r="B27" s="2522" t="s">
        <v>5721</v>
      </c>
      <c r="C27" s="2581"/>
      <c r="D27" s="2523">
        <f>SUM(D28:D29)</f>
        <v>0</v>
      </c>
      <c r="E27" s="2580"/>
      <c r="F27" s="2523">
        <f ca="1">SUM(F28:F29)</f>
        <v>0</v>
      </c>
      <c r="G27" s="2564"/>
      <c r="H27" s="2356"/>
      <c r="I27" s="2356"/>
      <c r="J27" s="2356"/>
      <c r="K27" s="2356"/>
    </row>
    <row r="28" spans="1:11" s="1300" customFormat="1" ht="16.5">
      <c r="A28" s="2577">
        <f t="shared" si="0"/>
        <v>24</v>
      </c>
      <c r="B28" s="2524" t="s">
        <v>5722</v>
      </c>
      <c r="C28" s="2512" t="s">
        <v>5723</v>
      </c>
      <c r="D28" s="2529">
        <f>'表10-4'!G7+'表10-4'!G26</f>
        <v>0</v>
      </c>
      <c r="E28" s="2534">
        <f ca="1">'表30-14'!J7</f>
        <v>0.2586</v>
      </c>
      <c r="F28" s="2529">
        <f ca="1">ROUND(D28*E28,0)</f>
        <v>0</v>
      </c>
      <c r="G28" s="2564"/>
      <c r="H28" s="2356"/>
      <c r="I28" s="2356"/>
      <c r="J28" s="2356"/>
      <c r="K28" s="2356"/>
    </row>
    <row r="29" spans="1:11" s="1300" customFormat="1" ht="33">
      <c r="A29" s="2577">
        <f t="shared" si="0"/>
        <v>25</v>
      </c>
      <c r="B29" s="2524" t="s">
        <v>5724</v>
      </c>
      <c r="C29" s="2512" t="s">
        <v>5725</v>
      </c>
      <c r="D29" s="2529">
        <f>'表10-4'!G8+'表10-4'!G27-'表16-2-1'!G45</f>
        <v>0</v>
      </c>
      <c r="E29" s="2534">
        <f ca="1">'表30-14'!J8</f>
        <v>0.2261</v>
      </c>
      <c r="F29" s="2529">
        <f ca="1">ROUND(D29*E29,0)</f>
        <v>0</v>
      </c>
      <c r="G29" s="2564"/>
      <c r="H29" s="2356"/>
      <c r="I29" s="2356"/>
      <c r="J29" s="2356"/>
      <c r="K29" s="2356"/>
    </row>
    <row r="30" spans="1:11" s="1300" customFormat="1" ht="16.5">
      <c r="A30" s="2577">
        <f t="shared" si="0"/>
        <v>26</v>
      </c>
      <c r="B30" s="2522" t="s">
        <v>5726</v>
      </c>
      <c r="C30" s="2581"/>
      <c r="D30" s="2523">
        <f>SUM(D31:D32)</f>
        <v>0</v>
      </c>
      <c r="E30" s="2580"/>
      <c r="F30" s="2523">
        <f ca="1">SUM(F31:F32)</f>
        <v>0</v>
      </c>
      <c r="G30" s="2564"/>
      <c r="H30" s="2356"/>
      <c r="I30" s="2356"/>
      <c r="J30" s="2356"/>
      <c r="K30" s="2356"/>
    </row>
    <row r="31" spans="1:11" s="1300" customFormat="1" ht="16.5">
      <c r="A31" s="2577">
        <f t="shared" si="0"/>
        <v>27</v>
      </c>
      <c r="B31" s="2524" t="s">
        <v>5727</v>
      </c>
      <c r="C31" s="2512" t="s">
        <v>5728</v>
      </c>
      <c r="D31" s="2529">
        <f>SUM('表10-4'!G10,'表10-4'!G29)</f>
        <v>0</v>
      </c>
      <c r="E31" s="2534">
        <f ca="1">'表30-14'!J10</f>
        <v>0.33379999999999999</v>
      </c>
      <c r="F31" s="2529">
        <f ca="1">ROUND(D31*E31,0)</f>
        <v>0</v>
      </c>
      <c r="G31" s="2564"/>
      <c r="H31" s="2356"/>
      <c r="I31" s="2356"/>
      <c r="J31" s="2356"/>
      <c r="K31" s="2356"/>
    </row>
    <row r="32" spans="1:11" s="1300" customFormat="1" ht="16.5">
      <c r="A32" s="2577">
        <f t="shared" si="0"/>
        <v>28</v>
      </c>
      <c r="B32" s="2524" t="s">
        <v>5729</v>
      </c>
      <c r="C32" s="2512" t="s">
        <v>5730</v>
      </c>
      <c r="D32" s="2529">
        <f>SUM('表10-4'!G11,'表10-4'!G30)</f>
        <v>0</v>
      </c>
      <c r="E32" s="2534">
        <f ca="1">'表30-14'!J11</f>
        <v>0.2888</v>
      </c>
      <c r="F32" s="2529">
        <f ca="1">ROUND(D32*E32,0)</f>
        <v>0</v>
      </c>
      <c r="G32" s="2564"/>
      <c r="H32" s="2356"/>
      <c r="I32" s="2356"/>
      <c r="J32" s="2356"/>
      <c r="K32" s="2356"/>
    </row>
    <row r="33" spans="1:11" s="1300" customFormat="1" ht="16.5">
      <c r="A33" s="2577">
        <f t="shared" si="0"/>
        <v>29</v>
      </c>
      <c r="B33" s="2520" t="s">
        <v>5731</v>
      </c>
      <c r="C33" s="2512" t="s">
        <v>5732</v>
      </c>
      <c r="D33" s="2529">
        <f>SUM('表10-4'!F12,'表10-4'!F31)</f>
        <v>0</v>
      </c>
      <c r="E33" s="2534">
        <v>0.375</v>
      </c>
      <c r="F33" s="2529">
        <f>ROUND(D33*E33,0)</f>
        <v>0</v>
      </c>
      <c r="G33" s="2564"/>
      <c r="H33" s="2356"/>
      <c r="I33" s="2356"/>
      <c r="J33" s="2356"/>
      <c r="K33" s="2356"/>
    </row>
    <row r="34" spans="1:11" s="1300" customFormat="1" ht="16.5">
      <c r="A34" s="2577">
        <f t="shared" si="0"/>
        <v>30</v>
      </c>
      <c r="B34" s="2522" t="s">
        <v>5733</v>
      </c>
      <c r="C34" s="2513"/>
      <c r="D34" s="2523">
        <f>SUM(D37:D38)</f>
        <v>0</v>
      </c>
      <c r="E34" s="2580"/>
      <c r="F34" s="2523">
        <f>F36</f>
        <v>0</v>
      </c>
      <c r="G34" s="2564"/>
      <c r="H34" s="2356"/>
      <c r="I34" s="2356"/>
      <c r="J34" s="2356"/>
      <c r="K34" s="2356"/>
    </row>
    <row r="35" spans="1:11" s="1300" customFormat="1" ht="33">
      <c r="A35" s="2577">
        <f t="shared" si="0"/>
        <v>31</v>
      </c>
      <c r="B35" s="2524" t="s">
        <v>5734</v>
      </c>
      <c r="C35" s="2504" t="s">
        <v>5735</v>
      </c>
      <c r="D35" s="2529">
        <f>'表30-8-7'!G34+'表30-8-7'!H34</f>
        <v>0</v>
      </c>
      <c r="E35" s="2534" t="s">
        <v>5694</v>
      </c>
      <c r="F35" s="2523"/>
      <c r="G35" s="2564"/>
      <c r="H35" s="2356"/>
      <c r="I35" s="2356"/>
      <c r="J35" s="2356"/>
      <c r="K35" s="2356"/>
    </row>
    <row r="36" spans="1:11" s="1300" customFormat="1" ht="16.5">
      <c r="A36" s="2577">
        <f t="shared" si="0"/>
        <v>32</v>
      </c>
      <c r="B36" s="2582" t="s">
        <v>5736</v>
      </c>
      <c r="C36" s="2513"/>
      <c r="D36" s="2523">
        <f>D37+D38</f>
        <v>0</v>
      </c>
      <c r="E36" s="2580"/>
      <c r="F36" s="2523">
        <f>F37+F38</f>
        <v>0</v>
      </c>
      <c r="G36" s="2564"/>
      <c r="H36" s="2356"/>
      <c r="I36" s="2356"/>
      <c r="J36" s="2356"/>
      <c r="K36" s="2356"/>
    </row>
    <row r="37" spans="1:11" s="1300" customFormat="1" ht="33">
      <c r="A37" s="2577">
        <f t="shared" si="0"/>
        <v>33</v>
      </c>
      <c r="B37" s="2583" t="s">
        <v>5737</v>
      </c>
      <c r="C37" s="2512" t="s">
        <v>5738</v>
      </c>
      <c r="D37" s="2529">
        <f>'表30-3-1'!D101</f>
        <v>0</v>
      </c>
      <c r="E37" s="2580"/>
      <c r="F37" s="2529">
        <f>'表30-3-1'!F101</f>
        <v>0</v>
      </c>
      <c r="G37" s="2564"/>
      <c r="H37" s="2356"/>
      <c r="I37" s="2356"/>
      <c r="J37" s="2356"/>
      <c r="K37" s="2356"/>
    </row>
    <row r="38" spans="1:11" s="1300" customFormat="1" ht="49.5">
      <c r="A38" s="2577">
        <f t="shared" si="0"/>
        <v>34</v>
      </c>
      <c r="B38" s="2583" t="s">
        <v>5739</v>
      </c>
      <c r="C38" s="2512" t="s">
        <v>5740</v>
      </c>
      <c r="D38" s="2529">
        <f>SUM('表10-4'!G16,'表10-4'!G35,'表10-4'!F17,'表10-4'!F36)-'表10-2'!P37-'表30-8-7'!H33</f>
        <v>0</v>
      </c>
      <c r="E38" s="2534">
        <v>0.21</v>
      </c>
      <c r="F38" s="2529">
        <f>ROUND(D38*E38,0)</f>
        <v>0</v>
      </c>
      <c r="G38" s="2564"/>
      <c r="H38" s="2356"/>
      <c r="I38" s="2356"/>
      <c r="J38" s="2356"/>
      <c r="K38" s="2356"/>
    </row>
    <row r="39" spans="1:11" s="1300" customFormat="1" ht="16.5">
      <c r="A39" s="2577">
        <f t="shared" si="0"/>
        <v>35</v>
      </c>
      <c r="B39" s="2521" t="s">
        <v>5741</v>
      </c>
      <c r="C39" s="2513"/>
      <c r="D39" s="2523">
        <f>SUM(D40:D44)</f>
        <v>0</v>
      </c>
      <c r="E39" s="2580"/>
      <c r="F39" s="2523">
        <f ca="1">SUM(F40:F44)</f>
        <v>0</v>
      </c>
      <c r="G39" s="2564"/>
      <c r="H39" s="2356"/>
      <c r="I39" s="2356"/>
      <c r="J39" s="2356"/>
      <c r="K39" s="2356"/>
    </row>
    <row r="40" spans="1:11" s="1300" customFormat="1" ht="33">
      <c r="A40" s="2577">
        <f t="shared" si="0"/>
        <v>36</v>
      </c>
      <c r="B40" s="2520" t="s">
        <v>5742</v>
      </c>
      <c r="C40" s="2512" t="s">
        <v>5743</v>
      </c>
      <c r="D40" s="2529">
        <f>'表05-1'!M57-'表30-14-1'!L8-'表30-14-1'!L9</f>
        <v>0</v>
      </c>
      <c r="E40" s="2534">
        <f ca="1">'表30-14'!J13</f>
        <v>0.2261</v>
      </c>
      <c r="F40" s="2529">
        <f ca="1">ROUND(D40*E40,0)</f>
        <v>0</v>
      </c>
      <c r="G40" s="2564"/>
      <c r="H40" s="2356"/>
      <c r="I40" s="2356"/>
      <c r="J40" s="2356"/>
      <c r="K40" s="2356"/>
    </row>
    <row r="41" spans="1:11" s="1300" customFormat="1" ht="33">
      <c r="A41" s="2577">
        <f t="shared" si="0"/>
        <v>37</v>
      </c>
      <c r="B41" s="2520" t="s">
        <v>5744</v>
      </c>
      <c r="C41" s="2512" t="s">
        <v>5745</v>
      </c>
      <c r="D41" s="2529">
        <f>'表05-1'!G58-'表30-14-1'!L10-'表30-14-1'!L11</f>
        <v>0</v>
      </c>
      <c r="E41" s="2534">
        <v>8.1000000000000003E-2</v>
      </c>
      <c r="F41" s="2529">
        <f>ROUND(D41*E41-'表30-9'!F26-'表30-9'!F27-'表30-9'!F28,0)</f>
        <v>0</v>
      </c>
      <c r="G41" s="2564"/>
      <c r="H41" s="2356"/>
      <c r="I41" s="2356"/>
      <c r="J41" s="2356"/>
      <c r="K41" s="2356"/>
    </row>
    <row r="42" spans="1:11" s="1300" customFormat="1" ht="33">
      <c r="A42" s="2577">
        <f t="shared" si="0"/>
        <v>38</v>
      </c>
      <c r="B42" s="2520" t="s">
        <v>5746</v>
      </c>
      <c r="C42" s="2512" t="s">
        <v>5747</v>
      </c>
      <c r="D42" s="2529">
        <f>'表05-1'!M59-'表30-14-1'!L12-'表30-14-1'!L13</f>
        <v>0</v>
      </c>
      <c r="E42" s="2534">
        <f ca="1">'表30-14'!J14</f>
        <v>0.2261</v>
      </c>
      <c r="F42" s="2529">
        <f ca="1">ROUND(D42*E42,0)</f>
        <v>0</v>
      </c>
      <c r="G42" s="2564"/>
      <c r="H42" s="2356"/>
      <c r="I42" s="2356"/>
      <c r="J42" s="2356"/>
      <c r="K42" s="2356"/>
    </row>
    <row r="43" spans="1:11" s="1300" customFormat="1" ht="16.5">
      <c r="A43" s="2577">
        <f t="shared" si="0"/>
        <v>39</v>
      </c>
      <c r="B43" s="2520" t="s">
        <v>5748</v>
      </c>
      <c r="C43" s="2512" t="s">
        <v>5749</v>
      </c>
      <c r="D43" s="2529">
        <f>SUM('表05-1'!G61)</f>
        <v>0</v>
      </c>
      <c r="E43" s="2534">
        <v>1.4E-2</v>
      </c>
      <c r="F43" s="2529">
        <f>ROUND(D43*E43-'表30-9'!F29-'表30-9'!F30-'表30-9'!F31,0)</f>
        <v>0</v>
      </c>
      <c r="G43" s="2564"/>
      <c r="H43" s="2356"/>
      <c r="I43" s="2356"/>
      <c r="J43" s="2356"/>
      <c r="K43" s="2356"/>
    </row>
    <row r="44" spans="1:11" s="1300" customFormat="1" ht="33">
      <c r="A44" s="2577">
        <f t="shared" si="0"/>
        <v>40</v>
      </c>
      <c r="B44" s="2520" t="s">
        <v>5750</v>
      </c>
      <c r="C44" s="2512" t="s">
        <v>5751</v>
      </c>
      <c r="D44" s="2529">
        <f>SUM('表05-1'!G62)-'表30-14-1'!L22-'表30-14-1'!L23</f>
        <v>0</v>
      </c>
      <c r="E44" s="2519">
        <v>0.33750000000000002</v>
      </c>
      <c r="F44" s="2529">
        <f>ROUND(D44*E44,0)</f>
        <v>0</v>
      </c>
      <c r="G44" s="2564"/>
      <c r="H44" s="2356"/>
      <c r="I44" s="2356"/>
      <c r="J44" s="2356"/>
      <c r="K44" s="2356"/>
    </row>
    <row r="45" spans="1:11" s="1300" customFormat="1">
      <c r="A45" s="2577">
        <f t="shared" si="0"/>
        <v>41</v>
      </c>
      <c r="B45" s="2521" t="s">
        <v>763</v>
      </c>
      <c r="C45" s="2513"/>
      <c r="D45" s="2523">
        <f>SUM(D46:D48)</f>
        <v>0</v>
      </c>
      <c r="E45" s="2580"/>
      <c r="F45" s="2523">
        <f ca="1">SUM(F46:F48)</f>
        <v>0</v>
      </c>
      <c r="G45" s="2564"/>
      <c r="H45" s="2356"/>
      <c r="I45" s="2356"/>
      <c r="J45" s="2356"/>
      <c r="K45" s="2356"/>
    </row>
    <row r="46" spans="1:11" s="1300" customFormat="1" ht="33">
      <c r="A46" s="2577">
        <f t="shared" si="0"/>
        <v>42</v>
      </c>
      <c r="B46" s="2520" t="s">
        <v>5752</v>
      </c>
      <c r="C46" s="2512" t="s">
        <v>5753</v>
      </c>
      <c r="D46" s="2529">
        <f>'表05-1'!M22-'表30-14-1'!L14-'表30-14-1'!L15</f>
        <v>0</v>
      </c>
      <c r="E46" s="2534">
        <f ca="1">'表30-14'!J13</f>
        <v>0.2261</v>
      </c>
      <c r="F46" s="2529">
        <f ca="1">ROUND(D46*E46,0)</f>
        <v>0</v>
      </c>
      <c r="G46" s="2564"/>
      <c r="H46" s="2356"/>
      <c r="I46" s="2356"/>
      <c r="J46" s="2356"/>
      <c r="K46" s="2356"/>
    </row>
    <row r="47" spans="1:11" s="1300" customFormat="1" ht="33">
      <c r="A47" s="2577">
        <f t="shared" si="0"/>
        <v>43</v>
      </c>
      <c r="B47" s="2520" t="s">
        <v>5754</v>
      </c>
      <c r="C47" s="2512" t="s">
        <v>5755</v>
      </c>
      <c r="D47" s="2529">
        <f>'表05-1'!G23-'表30-14-1'!L16-'表30-14-1'!L17</f>
        <v>0</v>
      </c>
      <c r="E47" s="2534">
        <f>E41</f>
        <v>8.1000000000000003E-2</v>
      </c>
      <c r="F47" s="2529">
        <f>ROUND(D47*E47,0)</f>
        <v>0</v>
      </c>
      <c r="G47" s="2564"/>
      <c r="H47" s="2356"/>
      <c r="I47" s="2356"/>
      <c r="J47" s="2356"/>
      <c r="K47" s="2356"/>
    </row>
    <row r="48" spans="1:11" s="1300" customFormat="1" ht="33">
      <c r="A48" s="2577">
        <f t="shared" si="0"/>
        <v>44</v>
      </c>
      <c r="B48" s="2520" t="s">
        <v>5756</v>
      </c>
      <c r="C48" s="2512" t="s">
        <v>5757</v>
      </c>
      <c r="D48" s="2529">
        <f>'表05-1'!G24-'表30-14-1'!L18-'表30-14-1'!L19</f>
        <v>0</v>
      </c>
      <c r="E48" s="2534">
        <v>0.2165</v>
      </c>
      <c r="F48" s="2529">
        <f>ROUND(D48*E48,0)</f>
        <v>0</v>
      </c>
      <c r="G48" s="2564"/>
      <c r="H48" s="2356"/>
      <c r="I48" s="2356"/>
      <c r="J48" s="2356"/>
      <c r="K48" s="2356"/>
    </row>
    <row r="49" spans="1:11" s="1300" customFormat="1" ht="33">
      <c r="A49" s="2577">
        <f t="shared" si="0"/>
        <v>45</v>
      </c>
      <c r="B49" s="2585" t="s">
        <v>749</v>
      </c>
      <c r="C49" s="2512" t="s">
        <v>5758</v>
      </c>
      <c r="D49" s="2529">
        <f>'表05-1'!G25-'表30-14-1'!L20-'表30-14-1'!L21</f>
        <v>0</v>
      </c>
      <c r="E49" s="2534">
        <v>0.30309999999999998</v>
      </c>
      <c r="F49" s="2529">
        <f>ROUND(D49*E49,0)</f>
        <v>0</v>
      </c>
      <c r="G49" s="2564"/>
      <c r="H49" s="2356"/>
      <c r="I49" s="2356"/>
      <c r="J49" s="2356"/>
      <c r="K49" s="2356"/>
    </row>
    <row r="50" spans="1:11" s="1300" customFormat="1" ht="16.5">
      <c r="A50" s="2577">
        <f t="shared" si="0"/>
        <v>46</v>
      </c>
      <c r="B50" s="2579" t="s">
        <v>5759</v>
      </c>
      <c r="C50" s="2513"/>
      <c r="D50" s="2523">
        <f>SUM(D51,D62)</f>
        <v>0</v>
      </c>
      <c r="E50" s="2580"/>
      <c r="F50" s="2523">
        <f>SUM(F51,F62)</f>
        <v>0</v>
      </c>
      <c r="G50" s="2564"/>
      <c r="H50" s="2356"/>
      <c r="I50" s="2356"/>
      <c r="J50" s="2356"/>
      <c r="K50" s="2356"/>
    </row>
    <row r="51" spans="1:11" s="1300" customFormat="1" ht="16.5">
      <c r="A51" s="2577">
        <f t="shared" si="0"/>
        <v>47</v>
      </c>
      <c r="B51" s="2521" t="s">
        <v>5760</v>
      </c>
      <c r="C51" s="2513"/>
      <c r="D51" s="2523">
        <f>SUM(D52,D55)</f>
        <v>0</v>
      </c>
      <c r="E51" s="2580"/>
      <c r="F51" s="2523">
        <f>SUM(F52,F55)</f>
        <v>0</v>
      </c>
      <c r="G51" s="2564"/>
      <c r="H51" s="2356"/>
      <c r="I51" s="2356"/>
      <c r="J51" s="2356"/>
      <c r="K51" s="2356"/>
    </row>
    <row r="52" spans="1:11" s="1300" customFormat="1" ht="16.5">
      <c r="A52" s="2577">
        <f t="shared" si="0"/>
        <v>48</v>
      </c>
      <c r="B52" s="2522" t="s">
        <v>5761</v>
      </c>
      <c r="C52" s="2513"/>
      <c r="D52" s="2523">
        <f>SUM(D53:D54)</f>
        <v>0</v>
      </c>
      <c r="E52" s="2580"/>
      <c r="F52" s="2523">
        <f>SUM(F53:F54)</f>
        <v>0</v>
      </c>
      <c r="G52" s="2564"/>
      <c r="H52" s="2356"/>
      <c r="I52" s="2356"/>
      <c r="J52" s="2356"/>
      <c r="K52" s="2356"/>
    </row>
    <row r="53" spans="1:11" s="1300" customFormat="1" ht="66">
      <c r="A53" s="2577">
        <f t="shared" si="0"/>
        <v>49</v>
      </c>
      <c r="B53" s="2524" t="s">
        <v>5762</v>
      </c>
      <c r="C53" s="2512" t="s">
        <v>5763</v>
      </c>
      <c r="D53" s="2529">
        <f>SUM('表13-2'!J7:J8)+'表30-8-3'!E11-'表30-8-4'!D6</f>
        <v>0</v>
      </c>
      <c r="E53" s="2534">
        <v>7.8100000000000003E-2</v>
      </c>
      <c r="F53" s="2529">
        <f>ROUND(D53*E53,0)</f>
        <v>0</v>
      </c>
      <c r="G53" s="2564"/>
      <c r="H53" s="2356"/>
      <c r="I53" s="2356"/>
      <c r="J53" s="2356"/>
      <c r="K53" s="2356"/>
    </row>
    <row r="54" spans="1:11" s="1300" customFormat="1" ht="33">
      <c r="A54" s="2577">
        <f t="shared" si="0"/>
        <v>50</v>
      </c>
      <c r="B54" s="2524" t="s">
        <v>5764</v>
      </c>
      <c r="C54" s="2512" t="s">
        <v>5765</v>
      </c>
      <c r="D54" s="2529">
        <f>'表30-8-4'!D6</f>
        <v>0</v>
      </c>
      <c r="E54" s="2523"/>
      <c r="F54" s="2529">
        <f>'表30-8-4'!E6</f>
        <v>0</v>
      </c>
      <c r="G54" s="2564"/>
      <c r="H54" s="2356"/>
      <c r="I54" s="2356"/>
      <c r="J54" s="2356"/>
      <c r="K54" s="2356"/>
    </row>
    <row r="55" spans="1:11" s="1300" customFormat="1" ht="16.5">
      <c r="A55" s="2577">
        <f t="shared" si="0"/>
        <v>51</v>
      </c>
      <c r="B55" s="2522" t="s">
        <v>5766</v>
      </c>
      <c r="C55" s="2513"/>
      <c r="D55" s="2523">
        <f>SUM(D56,D59)</f>
        <v>0</v>
      </c>
      <c r="E55" s="2580"/>
      <c r="F55" s="2523">
        <f>SUM(F56,F59)</f>
        <v>0</v>
      </c>
      <c r="G55" s="2564"/>
      <c r="H55" s="2356"/>
      <c r="I55" s="2356"/>
      <c r="J55" s="2356"/>
      <c r="K55" s="2356"/>
    </row>
    <row r="56" spans="1:11" s="1300" customFormat="1" ht="16.5">
      <c r="A56" s="2577">
        <f t="shared" si="0"/>
        <v>52</v>
      </c>
      <c r="B56" s="2582" t="s">
        <v>5767</v>
      </c>
      <c r="C56" s="2513"/>
      <c r="D56" s="2523">
        <f>SUM(D57:D58)</f>
        <v>0</v>
      </c>
      <c r="E56" s="2523"/>
      <c r="F56" s="2523">
        <f>SUM(F57:F58)</f>
        <v>0</v>
      </c>
      <c r="G56" s="2564"/>
      <c r="H56" s="2356"/>
      <c r="I56" s="2356"/>
      <c r="J56" s="2356"/>
      <c r="K56" s="2356"/>
    </row>
    <row r="57" spans="1:11" s="1300" customFormat="1" ht="66">
      <c r="A57" s="2577">
        <f t="shared" si="0"/>
        <v>53</v>
      </c>
      <c r="B57" s="2583" t="s">
        <v>5768</v>
      </c>
      <c r="C57" s="2512" t="s">
        <v>5769</v>
      </c>
      <c r="D57" s="2529">
        <f>'表13-2'!J9+'表30-8-3'!E12-'表30-8-4'!D7</f>
        <v>0</v>
      </c>
      <c r="E57" s="2534">
        <v>8.8300000000000003E-2</v>
      </c>
      <c r="F57" s="2529">
        <f>ROUND(D57*E57,0)</f>
        <v>0</v>
      </c>
      <c r="G57" s="2564"/>
      <c r="H57" s="2356"/>
      <c r="I57" s="2356"/>
      <c r="J57" s="2356"/>
      <c r="K57" s="2356"/>
    </row>
    <row r="58" spans="1:11" s="1300" customFormat="1" ht="33">
      <c r="A58" s="2577">
        <f t="shared" si="0"/>
        <v>54</v>
      </c>
      <c r="B58" s="2583" t="s">
        <v>5770</v>
      </c>
      <c r="C58" s="2512" t="s">
        <v>5771</v>
      </c>
      <c r="D58" s="2529">
        <f>'表30-8-4'!D7</f>
        <v>0</v>
      </c>
      <c r="E58" s="2523"/>
      <c r="F58" s="2529">
        <f>'表30-8-4'!E7</f>
        <v>0</v>
      </c>
      <c r="G58" s="2564"/>
      <c r="H58" s="2356"/>
      <c r="I58" s="2356"/>
      <c r="J58" s="2356"/>
      <c r="K58" s="2356"/>
    </row>
    <row r="59" spans="1:11" s="1300" customFormat="1" ht="16.5">
      <c r="A59" s="2577">
        <f t="shared" si="0"/>
        <v>55</v>
      </c>
      <c r="B59" s="2582" t="s">
        <v>5772</v>
      </c>
      <c r="C59" s="2513"/>
      <c r="D59" s="2523">
        <f>SUM(D60:D61)</f>
        <v>0</v>
      </c>
      <c r="E59" s="2523"/>
      <c r="F59" s="2523">
        <f>SUM(F60:F61)</f>
        <v>0</v>
      </c>
      <c r="G59" s="2564"/>
      <c r="H59" s="2356"/>
      <c r="I59" s="2356"/>
      <c r="J59" s="2356"/>
      <c r="K59" s="2356"/>
    </row>
    <row r="60" spans="1:11" s="1300" customFormat="1" ht="66">
      <c r="A60" s="2577">
        <f t="shared" si="0"/>
        <v>56</v>
      </c>
      <c r="B60" s="2583" t="s">
        <v>5773</v>
      </c>
      <c r="C60" s="2512" t="s">
        <v>5774</v>
      </c>
      <c r="D60" s="2529">
        <f>'表13-2'!J10+'表30-8-3'!E13-'表30-8-4'!D8</f>
        <v>0</v>
      </c>
      <c r="E60" s="2534">
        <v>3.5299999999999998E-2</v>
      </c>
      <c r="F60" s="2529">
        <f>ROUND(D60*E60,0)</f>
        <v>0</v>
      </c>
      <c r="G60" s="2564"/>
      <c r="H60" s="2356"/>
      <c r="I60" s="2356"/>
      <c r="J60" s="2356"/>
      <c r="K60" s="2356"/>
    </row>
    <row r="61" spans="1:11" s="1300" customFormat="1" ht="33">
      <c r="A61" s="2577">
        <f t="shared" si="0"/>
        <v>57</v>
      </c>
      <c r="B61" s="2583" t="s">
        <v>5775</v>
      </c>
      <c r="C61" s="2512" t="s">
        <v>5776</v>
      </c>
      <c r="D61" s="2529">
        <f>'表30-8-4'!D8</f>
        <v>0</v>
      </c>
      <c r="E61" s="2523"/>
      <c r="F61" s="2529">
        <f>'表30-8-4'!E8</f>
        <v>0</v>
      </c>
      <c r="G61" s="2564"/>
      <c r="H61" s="2356"/>
      <c r="I61" s="2356"/>
      <c r="J61" s="2356"/>
      <c r="K61" s="2356"/>
    </row>
    <row r="62" spans="1:11" s="1300" customFormat="1" ht="16.5">
      <c r="A62" s="2577">
        <f t="shared" si="0"/>
        <v>58</v>
      </c>
      <c r="B62" s="2585" t="s">
        <v>5777</v>
      </c>
      <c r="C62" s="2512" t="s">
        <v>5778</v>
      </c>
      <c r="D62" s="2529">
        <f>'表13-2'!J6</f>
        <v>0</v>
      </c>
      <c r="E62" s="2534">
        <v>7.8100000000000003E-2</v>
      </c>
      <c r="F62" s="2529">
        <f>ROUND(D62*E62,0)</f>
        <v>0</v>
      </c>
      <c r="G62" s="2564"/>
      <c r="H62" s="2356"/>
      <c r="I62" s="2356"/>
      <c r="J62" s="2356"/>
      <c r="K62" s="2356"/>
    </row>
    <row r="63" spans="1:11" s="1300" customFormat="1" ht="16.5">
      <c r="A63" s="2577">
        <f t="shared" si="0"/>
        <v>59</v>
      </c>
      <c r="B63" s="2579" t="s">
        <v>5779</v>
      </c>
      <c r="C63" s="2513"/>
      <c r="D63" s="2523">
        <f>SUM(D64)</f>
        <v>0</v>
      </c>
      <c r="E63" s="2580"/>
      <c r="F63" s="2523">
        <f>SUM(F64)</f>
        <v>0</v>
      </c>
      <c r="G63" s="2564"/>
      <c r="H63" s="2356"/>
      <c r="I63" s="2356"/>
      <c r="J63" s="2356"/>
      <c r="K63" s="2356"/>
    </row>
    <row r="64" spans="1:11" s="1300" customFormat="1" ht="16.5">
      <c r="A64" s="2577">
        <f t="shared" si="0"/>
        <v>60</v>
      </c>
      <c r="B64" s="2521" t="s">
        <v>5780</v>
      </c>
      <c r="C64" s="2513"/>
      <c r="D64" s="2523">
        <f>SUM(D65:D68)</f>
        <v>0</v>
      </c>
      <c r="E64" s="2580"/>
      <c r="F64" s="2523">
        <f>SUM(F65:F68)</f>
        <v>0</v>
      </c>
      <c r="G64" s="2564"/>
      <c r="H64" s="2356"/>
      <c r="I64" s="2356"/>
      <c r="J64" s="2356"/>
      <c r="K64" s="2356"/>
    </row>
    <row r="65" spans="1:11" s="1300" customFormat="1" ht="16.5">
      <c r="A65" s="2577">
        <f t="shared" si="0"/>
        <v>61</v>
      </c>
      <c r="B65" s="2520" t="s">
        <v>5781</v>
      </c>
      <c r="C65" s="2512" t="s">
        <v>5782</v>
      </c>
      <c r="D65" s="2529">
        <f>SUM('表05-1'!G102,'表05-1'!G211)</f>
        <v>0</v>
      </c>
      <c r="E65" s="2534">
        <v>7.1999999999999998E-3</v>
      </c>
      <c r="F65" s="2529">
        <f>ROUND(D65*E65,0)</f>
        <v>0</v>
      </c>
      <c r="G65" s="2564"/>
      <c r="H65" s="2356"/>
      <c r="I65" s="2356"/>
      <c r="J65" s="2356"/>
      <c r="K65" s="2356"/>
    </row>
    <row r="66" spans="1:11" s="1300" customFormat="1" ht="16.5">
      <c r="A66" s="2577">
        <f t="shared" si="0"/>
        <v>62</v>
      </c>
      <c r="B66" s="2520" t="s">
        <v>5783</v>
      </c>
      <c r="C66" s="2512" t="s">
        <v>5784</v>
      </c>
      <c r="D66" s="2529">
        <f>SUM('表05-1'!G103,'表05-1'!G212)</f>
        <v>0</v>
      </c>
      <c r="E66" s="2534">
        <v>1.0800000000000001E-2</v>
      </c>
      <c r="F66" s="2529">
        <f>ROUND(D66*E66,0)</f>
        <v>0</v>
      </c>
      <c r="G66" s="2564"/>
      <c r="H66" s="2356"/>
      <c r="I66" s="2356"/>
      <c r="J66" s="2356"/>
      <c r="K66" s="2356"/>
    </row>
    <row r="67" spans="1:11" s="1300" customFormat="1" ht="16.5">
      <c r="A67" s="2577">
        <f t="shared" si="0"/>
        <v>63</v>
      </c>
      <c r="B67" s="2520" t="s">
        <v>5785</v>
      </c>
      <c r="C67" s="2512" t="s">
        <v>5786</v>
      </c>
      <c r="D67" s="2529">
        <f>SUM('表05-1'!G104,'表05-1'!G213)</f>
        <v>0</v>
      </c>
      <c r="E67" s="2534">
        <v>3.9600000000000003E-2</v>
      </c>
      <c r="F67" s="2529">
        <f>ROUND(D67*E67,0)</f>
        <v>0</v>
      </c>
      <c r="G67" s="2564"/>
      <c r="H67" s="2356"/>
      <c r="I67" s="2356"/>
      <c r="J67" s="2356"/>
      <c r="K67" s="2356"/>
    </row>
    <row r="68" spans="1:11" s="1300" customFormat="1" ht="16.5">
      <c r="A68" s="2577">
        <f t="shared" si="0"/>
        <v>64</v>
      </c>
      <c r="B68" s="2520" t="s">
        <v>5787</v>
      </c>
      <c r="C68" s="2512" t="s">
        <v>5788</v>
      </c>
      <c r="D68" s="2529">
        <f>SUM('表05-1'!G105,'表05-1'!G214)</f>
        <v>0</v>
      </c>
      <c r="E68" s="2534">
        <v>4.7999999999999996E-3</v>
      </c>
      <c r="F68" s="2529">
        <f>ROUND(D68*E68,0)</f>
        <v>0</v>
      </c>
      <c r="G68" s="2564"/>
      <c r="H68" s="2356"/>
      <c r="I68" s="2356"/>
      <c r="J68" s="2356"/>
      <c r="K68" s="2356"/>
    </row>
    <row r="69" spans="1:11" s="1300" customFormat="1" ht="16.5">
      <c r="A69" s="2577">
        <f t="shared" si="0"/>
        <v>65</v>
      </c>
      <c r="B69" s="2579" t="s">
        <v>5789</v>
      </c>
      <c r="C69" s="2513"/>
      <c r="D69" s="2523">
        <f>SUM(D70,D79)</f>
        <v>0</v>
      </c>
      <c r="E69" s="2580"/>
      <c r="F69" s="2523">
        <f>SUM(F70,F79)</f>
        <v>0</v>
      </c>
      <c r="G69" s="2564"/>
      <c r="H69" s="2356"/>
      <c r="I69" s="2356"/>
      <c r="J69" s="2356"/>
      <c r="K69" s="2356"/>
    </row>
    <row r="70" spans="1:11" s="1300" customFormat="1" ht="16.5">
      <c r="A70" s="2577">
        <f t="shared" si="0"/>
        <v>66</v>
      </c>
      <c r="B70" s="2521" t="s">
        <v>5790</v>
      </c>
      <c r="C70" s="2513"/>
      <c r="D70" s="2523">
        <f>D71+D72+D76</f>
        <v>0</v>
      </c>
      <c r="E70" s="2580"/>
      <c r="F70" s="2523">
        <f>F71+F72+F76</f>
        <v>0</v>
      </c>
      <c r="G70" s="2564"/>
      <c r="H70" s="2356"/>
      <c r="I70" s="2356"/>
      <c r="J70" s="2356"/>
      <c r="K70" s="2356"/>
    </row>
    <row r="71" spans="1:11" s="1300" customFormat="1" ht="16.5">
      <c r="A71" s="2577">
        <f t="shared" ref="A71:A142" si="1">A70+1</f>
        <v>67</v>
      </c>
      <c r="B71" s="2520" t="s">
        <v>5791</v>
      </c>
      <c r="C71" s="2512" t="s">
        <v>5792</v>
      </c>
      <c r="D71" s="2529">
        <f>'表05-1'!G204</f>
        <v>0</v>
      </c>
      <c r="E71" s="2534">
        <v>1.2800000000000001E-2</v>
      </c>
      <c r="F71" s="2529">
        <f>ROUND(D71*E71,0)</f>
        <v>0</v>
      </c>
      <c r="G71" s="2564"/>
      <c r="H71" s="2356"/>
      <c r="I71" s="2356"/>
      <c r="J71" s="2356"/>
      <c r="K71" s="2356"/>
    </row>
    <row r="72" spans="1:11" s="1300" customFormat="1" ht="16.5">
      <c r="A72" s="2577">
        <f t="shared" si="1"/>
        <v>68</v>
      </c>
      <c r="B72" s="2520" t="s">
        <v>5793</v>
      </c>
      <c r="C72" s="2513"/>
      <c r="D72" s="2529">
        <f>SUM(D73:D75)</f>
        <v>0</v>
      </c>
      <c r="E72" s="2586"/>
      <c r="F72" s="2529">
        <f>SUM(F73:F75)</f>
        <v>0</v>
      </c>
      <c r="G72" s="2564"/>
      <c r="H72" s="2356"/>
      <c r="I72" s="2356"/>
      <c r="J72" s="2356"/>
      <c r="K72" s="2356"/>
    </row>
    <row r="73" spans="1:11" s="1300" customFormat="1" ht="33">
      <c r="A73" s="2587" t="s">
        <v>4605</v>
      </c>
      <c r="B73" s="2588" t="s">
        <v>5794</v>
      </c>
      <c r="C73" s="2512" t="s">
        <v>5795</v>
      </c>
      <c r="D73" s="2529">
        <f>'表10-3'!H26+'表10-3'!G26+'表10-4'!F21</f>
        <v>0</v>
      </c>
      <c r="E73" s="2519">
        <v>0.1018</v>
      </c>
      <c r="F73" s="2529">
        <f>ROUND(D73*E73,0)</f>
        <v>0</v>
      </c>
      <c r="G73" s="2564"/>
      <c r="H73" s="2356"/>
      <c r="I73" s="2356"/>
      <c r="J73" s="2356"/>
      <c r="K73" s="2356"/>
    </row>
    <row r="74" spans="1:11" s="1300" customFormat="1" ht="33">
      <c r="A74" s="2587" t="s">
        <v>4606</v>
      </c>
      <c r="B74" s="2520" t="s">
        <v>5796</v>
      </c>
      <c r="C74" s="2512" t="s">
        <v>5797</v>
      </c>
      <c r="D74" s="2529">
        <f>'表10-3'!H27+'表10-3'!G27+'表10-4'!F22</f>
        <v>0</v>
      </c>
      <c r="E74" s="2519">
        <v>0.17249999999999999</v>
      </c>
      <c r="F74" s="2529">
        <f>ROUND(D74*E74,0)</f>
        <v>0</v>
      </c>
      <c r="G74" s="2564"/>
      <c r="H74" s="2356"/>
      <c r="I74" s="2356"/>
      <c r="J74" s="2356"/>
      <c r="K74" s="2356"/>
    </row>
    <row r="75" spans="1:11" s="1300" customFormat="1" ht="33">
      <c r="A75" s="2587" t="s">
        <v>4607</v>
      </c>
      <c r="B75" s="2520" t="s">
        <v>5798</v>
      </c>
      <c r="C75" s="2512" t="s">
        <v>5799</v>
      </c>
      <c r="D75" s="2529">
        <f>'表10-3'!H28+'表10-3'!G28+'表10-4'!F23</f>
        <v>0</v>
      </c>
      <c r="E75" s="2519">
        <v>0.33750000000000002</v>
      </c>
      <c r="F75" s="2529">
        <f>ROUND(D75*E75,0)</f>
        <v>0</v>
      </c>
      <c r="G75" s="2564"/>
      <c r="H75" s="2356"/>
      <c r="I75" s="2356"/>
      <c r="J75" s="2356"/>
      <c r="K75" s="2356"/>
    </row>
    <row r="76" spans="1:11" s="1300" customFormat="1" ht="16.5">
      <c r="A76" s="2577">
        <f>A72+1</f>
        <v>69</v>
      </c>
      <c r="B76" s="2520" t="s">
        <v>5800</v>
      </c>
      <c r="C76" s="2589"/>
      <c r="D76" s="2529">
        <f>SUM(D77:D78)</f>
        <v>0</v>
      </c>
      <c r="E76" s="2586"/>
      <c r="F76" s="2529">
        <f>SUM(F77:F78)</f>
        <v>0</v>
      </c>
      <c r="G76" s="2356"/>
      <c r="H76" s="2356"/>
      <c r="I76" s="2356"/>
      <c r="J76" s="2356"/>
      <c r="K76" s="2356"/>
    </row>
    <row r="77" spans="1:11" s="1300" customFormat="1" ht="45.75" customHeight="1">
      <c r="A77" s="2587" t="s">
        <v>4603</v>
      </c>
      <c r="B77" s="2588" t="s">
        <v>5801</v>
      </c>
      <c r="C77" s="2512" t="s">
        <v>5802</v>
      </c>
      <c r="D77" s="2529">
        <f>'表05-1'!G216-'表30-14-1'!L25-'表30-14-1'!L28</f>
        <v>0</v>
      </c>
      <c r="E77" s="2519">
        <v>0.1018</v>
      </c>
      <c r="F77" s="2529">
        <f>ROUND(D77*E77,0)</f>
        <v>0</v>
      </c>
      <c r="G77" s="2356"/>
      <c r="H77" s="2356"/>
      <c r="I77" s="2356"/>
      <c r="J77" s="2356"/>
      <c r="K77" s="2356"/>
    </row>
    <row r="78" spans="1:11" s="1300" customFormat="1" ht="49.5">
      <c r="A78" s="2587" t="s">
        <v>4608</v>
      </c>
      <c r="B78" s="2520" t="s">
        <v>5803</v>
      </c>
      <c r="C78" s="2512" t="s">
        <v>5804</v>
      </c>
      <c r="D78" s="2529">
        <f>'表05-1'!G217-'表30-14-1'!L26-'表30-14-1'!L29</f>
        <v>0</v>
      </c>
      <c r="E78" s="2519">
        <v>0.17249999999999999</v>
      </c>
      <c r="F78" s="2529">
        <f>ROUND(D78*E78,0)</f>
        <v>0</v>
      </c>
      <c r="G78" s="2356"/>
      <c r="H78" s="2356"/>
      <c r="I78" s="2356"/>
      <c r="J78" s="2356"/>
      <c r="K78" s="2356"/>
    </row>
    <row r="79" spans="1:11" s="1300" customFormat="1" ht="16.5">
      <c r="A79" s="2577">
        <f>A76+1</f>
        <v>70</v>
      </c>
      <c r="B79" s="2521" t="s">
        <v>5805</v>
      </c>
      <c r="C79" s="2513"/>
      <c r="D79" s="2523">
        <f>D80+D81+D84</f>
        <v>0</v>
      </c>
      <c r="E79" s="2536"/>
      <c r="F79" s="2523">
        <f>F80+F81+F84</f>
        <v>0</v>
      </c>
      <c r="G79" s="2564"/>
      <c r="H79" s="2356"/>
      <c r="I79" s="2356"/>
      <c r="J79" s="2356"/>
      <c r="K79" s="2356"/>
    </row>
    <row r="80" spans="1:11" s="1300" customFormat="1" ht="16.5">
      <c r="A80" s="2577">
        <f>A79+1</f>
        <v>71</v>
      </c>
      <c r="B80" s="2520" t="s">
        <v>5806</v>
      </c>
      <c r="C80" s="2512" t="s">
        <v>5807</v>
      </c>
      <c r="D80" s="2529">
        <f>SUM('表05-1'!G252)</f>
        <v>0</v>
      </c>
      <c r="E80" s="2534">
        <v>3.1899999999999998E-2</v>
      </c>
      <c r="F80" s="2529">
        <f>ROUND(D80*E80,0)</f>
        <v>0</v>
      </c>
      <c r="G80" s="2564"/>
      <c r="H80" s="2356"/>
      <c r="I80" s="2356"/>
      <c r="J80" s="2356"/>
      <c r="K80" s="2356"/>
    </row>
    <row r="81" spans="1:16" ht="16.5">
      <c r="A81" s="2587">
        <f t="shared" si="1"/>
        <v>72</v>
      </c>
      <c r="B81" s="2522" t="s">
        <v>5808</v>
      </c>
      <c r="C81" s="2513"/>
      <c r="D81" s="2523">
        <f>D82+D83</f>
        <v>0</v>
      </c>
      <c r="E81" s="2580"/>
      <c r="F81" s="2523">
        <f>F82+F83</f>
        <v>0</v>
      </c>
      <c r="G81" s="2356"/>
      <c r="H81" s="2564"/>
      <c r="I81" s="2356"/>
      <c r="J81" s="2356"/>
      <c r="K81" s="2356"/>
      <c r="L81" s="1300"/>
      <c r="M81" s="1300"/>
      <c r="N81" s="1300"/>
      <c r="O81" s="1300"/>
      <c r="P81" s="1300"/>
    </row>
    <row r="82" spans="1:16" ht="16.5">
      <c r="A82" s="2587">
        <f t="shared" si="1"/>
        <v>73</v>
      </c>
      <c r="B82" s="2524" t="s">
        <v>5809</v>
      </c>
      <c r="C82" s="2512" t="s">
        <v>5810</v>
      </c>
      <c r="D82" s="2529">
        <f>'表30-3-3'!F27</f>
        <v>0</v>
      </c>
      <c r="E82" s="2580"/>
      <c r="F82" s="2529">
        <f>'表30-3-3'!L27</f>
        <v>0</v>
      </c>
      <c r="G82" s="2356"/>
      <c r="H82" s="2564"/>
      <c r="I82" s="2356"/>
      <c r="J82" s="2356"/>
      <c r="K82" s="2356"/>
      <c r="L82" s="1300"/>
      <c r="M82" s="1300"/>
      <c r="N82" s="1300"/>
      <c r="O82" s="1300"/>
      <c r="P82" s="1300"/>
    </row>
    <row r="83" spans="1:16" ht="16.5">
      <c r="A83" s="2587">
        <f t="shared" si="1"/>
        <v>74</v>
      </c>
      <c r="B83" s="2524" t="s">
        <v>5811</v>
      </c>
      <c r="C83" s="2512" t="s">
        <v>5812</v>
      </c>
      <c r="D83" s="2529">
        <f>'表30-3-3'!F49</f>
        <v>0</v>
      </c>
      <c r="E83" s="2580"/>
      <c r="F83" s="2529">
        <f>'表30-3-3'!L49</f>
        <v>0</v>
      </c>
      <c r="G83" s="2356"/>
      <c r="H83" s="2564"/>
      <c r="I83" s="2356"/>
      <c r="J83" s="2356"/>
      <c r="K83" s="2356"/>
      <c r="L83" s="1300"/>
      <c r="M83" s="1300"/>
      <c r="N83" s="1300"/>
      <c r="O83" s="1300"/>
      <c r="P83" s="1300"/>
    </row>
    <row r="84" spans="1:16" ht="33">
      <c r="A84" s="2577">
        <f t="shared" si="1"/>
        <v>75</v>
      </c>
      <c r="B84" s="2520" t="s">
        <v>5813</v>
      </c>
      <c r="C84" s="2512" t="s">
        <v>5814</v>
      </c>
      <c r="D84" s="2529">
        <f>SUM('表05-1'!G26,'表05-1'!G60,'表05-1'!G63,'表05-1'!G218,'表05-1'!G254)-'表10-4'!C37</f>
        <v>0</v>
      </c>
      <c r="E84" s="2534">
        <v>3.1899999999999998E-2</v>
      </c>
      <c r="F84" s="2529">
        <f>ROUND(D84*E84,0)</f>
        <v>0</v>
      </c>
      <c r="G84" s="2564"/>
      <c r="H84" s="2356"/>
      <c r="I84" s="2356"/>
      <c r="J84" s="2356"/>
      <c r="K84" s="2356"/>
      <c r="L84" s="1300"/>
      <c r="M84" s="1300"/>
      <c r="N84" s="1300"/>
      <c r="O84" s="1300"/>
      <c r="P84" s="1300"/>
    </row>
    <row r="85" spans="1:16" ht="16.5">
      <c r="A85" s="2577">
        <f t="shared" si="1"/>
        <v>76</v>
      </c>
      <c r="B85" s="2578" t="s">
        <v>5815</v>
      </c>
      <c r="C85" s="2512"/>
      <c r="D85" s="2529">
        <f ca="1">SUM(F7,F50,F63)-F9</f>
        <v>0</v>
      </c>
      <c r="E85" s="2534">
        <f>'表30-10'!D12</f>
        <v>1</v>
      </c>
      <c r="F85" s="2529">
        <f ca="1">ROUND(D85*E85,0)</f>
        <v>0</v>
      </c>
      <c r="G85" s="2564"/>
      <c r="H85" s="2356"/>
      <c r="I85" s="2356"/>
      <c r="J85" s="2356"/>
      <c r="K85" s="2356"/>
      <c r="L85" s="1300"/>
      <c r="M85" s="1300"/>
      <c r="N85" s="1300"/>
      <c r="O85" s="1300"/>
      <c r="P85" s="1300"/>
    </row>
    <row r="86" spans="1:16" ht="16.5">
      <c r="A86" s="2577">
        <f t="shared" si="1"/>
        <v>77</v>
      </c>
      <c r="B86" s="2536" t="s">
        <v>5816</v>
      </c>
      <c r="C86" s="2513"/>
      <c r="D86" s="2523">
        <f>SUM(D87,D130)</f>
        <v>0</v>
      </c>
      <c r="E86" s="2580"/>
      <c r="F86" s="2523">
        <f ca="1">SUM(F87,F130,F172)</f>
        <v>0</v>
      </c>
      <c r="G86" s="2564"/>
      <c r="H86" s="2564"/>
      <c r="I86" s="2564"/>
      <c r="J86" s="2564"/>
      <c r="K86" s="2564"/>
      <c r="N86" s="1300"/>
      <c r="O86" s="1300"/>
      <c r="P86" s="1300"/>
    </row>
    <row r="87" spans="1:16" ht="16.5">
      <c r="A87" s="2577">
        <f t="shared" si="1"/>
        <v>78</v>
      </c>
      <c r="B87" s="2579" t="s">
        <v>5817</v>
      </c>
      <c r="C87" s="2513"/>
      <c r="D87" s="2523">
        <f>SUM(D88:D89,D96,D101,D110,D113,D116:D121,D124)</f>
        <v>0</v>
      </c>
      <c r="E87" s="2523"/>
      <c r="F87" s="2523">
        <f ca="1">SUM(F88:F89,F96,F101,F110,F113,F116:F121,F124)</f>
        <v>0</v>
      </c>
      <c r="G87" s="2564"/>
      <c r="H87" s="2564"/>
      <c r="I87" s="2564"/>
      <c r="J87" s="2564"/>
      <c r="K87" s="2564"/>
      <c r="N87" s="1300"/>
      <c r="O87" s="1300"/>
      <c r="P87" s="1300"/>
    </row>
    <row r="88" spans="1:16" ht="16.5">
      <c r="A88" s="2577">
        <f t="shared" si="1"/>
        <v>79</v>
      </c>
      <c r="B88" s="2585" t="s">
        <v>5818</v>
      </c>
      <c r="C88" s="2512" t="s">
        <v>5819</v>
      </c>
      <c r="D88" s="2529">
        <f>SUM('表05-1'!G112)</f>
        <v>0</v>
      </c>
      <c r="E88" s="2534">
        <v>0</v>
      </c>
      <c r="F88" s="2529">
        <f>ROUND(D88*E88,0)</f>
        <v>0</v>
      </c>
      <c r="G88" s="2564"/>
      <c r="H88" s="2564"/>
      <c r="I88" s="2564"/>
      <c r="J88" s="2564"/>
      <c r="K88" s="2564"/>
      <c r="N88" s="1300"/>
      <c r="O88" s="1300"/>
      <c r="P88" s="1300"/>
    </row>
    <row r="89" spans="1:16" ht="16.5">
      <c r="A89" s="2577">
        <f t="shared" si="1"/>
        <v>80</v>
      </c>
      <c r="B89" s="2521" t="s">
        <v>5820</v>
      </c>
      <c r="C89" s="2513"/>
      <c r="D89" s="2523">
        <f>SUM(D90:D91,D92:D93)</f>
        <v>0</v>
      </c>
      <c r="E89" s="2580"/>
      <c r="F89" s="2523">
        <f>SUM(F90:F91,F92:F93)</f>
        <v>0</v>
      </c>
      <c r="G89" s="2564"/>
      <c r="H89" s="2564"/>
      <c r="I89" s="2564"/>
      <c r="J89" s="2564"/>
      <c r="K89" s="2564"/>
      <c r="N89" s="1300"/>
      <c r="O89" s="1300"/>
      <c r="P89" s="1300"/>
    </row>
    <row r="90" spans="1:16" ht="33">
      <c r="A90" s="2577">
        <f t="shared" si="1"/>
        <v>81</v>
      </c>
      <c r="B90" s="2520" t="s">
        <v>5821</v>
      </c>
      <c r="C90" s="2512" t="s">
        <v>5822</v>
      </c>
      <c r="D90" s="2529">
        <f>SUM('表30-3-2'!D27)</f>
        <v>0</v>
      </c>
      <c r="E90" s="2590"/>
      <c r="F90" s="2529">
        <f>SUM('表30-3-2'!G27)</f>
        <v>0</v>
      </c>
      <c r="G90" s="2564"/>
      <c r="H90" s="2564"/>
      <c r="I90" s="2564"/>
      <c r="J90" s="2564"/>
      <c r="K90" s="2564"/>
      <c r="N90" s="1300"/>
      <c r="O90" s="1300"/>
      <c r="P90" s="1300"/>
    </row>
    <row r="91" spans="1:16" ht="33">
      <c r="A91" s="2577">
        <f t="shared" si="1"/>
        <v>82</v>
      </c>
      <c r="B91" s="2520" t="s">
        <v>5823</v>
      </c>
      <c r="C91" s="2512" t="s">
        <v>5824</v>
      </c>
      <c r="D91" s="2529">
        <f>'表30-3-2'!D49</f>
        <v>0</v>
      </c>
      <c r="E91" s="2580"/>
      <c r="F91" s="2529">
        <f>'表30-3-2'!G49</f>
        <v>0</v>
      </c>
      <c r="G91" s="2564"/>
      <c r="H91" s="2564"/>
      <c r="I91" s="2564"/>
      <c r="J91" s="2564"/>
      <c r="K91" s="2564"/>
      <c r="O91" s="1300"/>
      <c r="P91" s="1300"/>
    </row>
    <row r="92" spans="1:16" ht="33">
      <c r="A92" s="2577">
        <f t="shared" si="1"/>
        <v>83</v>
      </c>
      <c r="B92" s="2520" t="s">
        <v>5825</v>
      </c>
      <c r="C92" s="2512" t="s">
        <v>5826</v>
      </c>
      <c r="D92" s="2529">
        <f>SUM('表30-3-2'!D71)</f>
        <v>0</v>
      </c>
      <c r="E92" s="2591"/>
      <c r="F92" s="2529">
        <f>SUM('表30-3-2'!G71)</f>
        <v>0</v>
      </c>
      <c r="G92" s="2564"/>
      <c r="H92" s="2564"/>
      <c r="I92" s="2564"/>
      <c r="J92" s="2564"/>
      <c r="K92" s="2564"/>
    </row>
    <row r="93" spans="1:16" ht="16.5">
      <c r="A93" s="2577">
        <f t="shared" si="1"/>
        <v>84</v>
      </c>
      <c r="B93" s="2522" t="s">
        <v>5827</v>
      </c>
      <c r="C93" s="2581"/>
      <c r="D93" s="2523">
        <f>SUM(D94:D95)</f>
        <v>0</v>
      </c>
      <c r="E93" s="2590"/>
      <c r="F93" s="2523">
        <f>SUM(F94:F95)</f>
        <v>0</v>
      </c>
      <c r="G93" s="2564"/>
      <c r="H93" s="2564"/>
      <c r="I93" s="2564"/>
      <c r="J93" s="2564"/>
      <c r="K93" s="2564"/>
      <c r="N93" s="1300"/>
      <c r="O93" s="1300"/>
      <c r="P93" s="1300"/>
    </row>
    <row r="94" spans="1:16" ht="33">
      <c r="A94" s="2577">
        <f t="shared" si="1"/>
        <v>85</v>
      </c>
      <c r="B94" s="2524" t="s">
        <v>5828</v>
      </c>
      <c r="C94" s="2512" t="s">
        <v>5829</v>
      </c>
      <c r="D94" s="2529">
        <f>SUM('表30-3-2'!D93)</f>
        <v>0</v>
      </c>
      <c r="E94" s="2580"/>
      <c r="F94" s="2529">
        <f>SUM('表30-3-2'!G93)</f>
        <v>0</v>
      </c>
      <c r="G94" s="2564"/>
      <c r="H94" s="2564"/>
      <c r="I94" s="2564"/>
      <c r="J94" s="2564"/>
      <c r="K94" s="2564"/>
      <c r="N94" s="1300"/>
      <c r="O94" s="1300"/>
      <c r="P94" s="1300"/>
    </row>
    <row r="95" spans="1:16" ht="16.5">
      <c r="A95" s="2577">
        <f t="shared" si="1"/>
        <v>86</v>
      </c>
      <c r="B95" s="2524" t="s">
        <v>5830</v>
      </c>
      <c r="C95" s="2512" t="s">
        <v>5831</v>
      </c>
      <c r="D95" s="2529">
        <f>SUM('表05-1'!G120)</f>
        <v>0</v>
      </c>
      <c r="E95" s="2534">
        <v>0.3</v>
      </c>
      <c r="F95" s="2529">
        <f>ROUND(D95*E95,0)</f>
        <v>0</v>
      </c>
      <c r="G95" s="2564"/>
      <c r="H95" s="2564"/>
      <c r="I95" s="2564"/>
      <c r="J95" s="2564"/>
      <c r="K95" s="2564"/>
      <c r="N95" s="1300"/>
      <c r="O95" s="1300"/>
      <c r="P95" s="1300"/>
    </row>
    <row r="96" spans="1:16" ht="16.5">
      <c r="A96" s="2577">
        <f t="shared" si="1"/>
        <v>87</v>
      </c>
      <c r="B96" s="2521" t="s">
        <v>5832</v>
      </c>
      <c r="C96" s="2581"/>
      <c r="D96" s="2523">
        <f>SUM(D97:D98)</f>
        <v>0</v>
      </c>
      <c r="E96" s="2580"/>
      <c r="F96" s="2523">
        <f ca="1">SUM(F97:F98)</f>
        <v>0</v>
      </c>
      <c r="G96" s="2564"/>
      <c r="H96" s="2564"/>
      <c r="I96" s="2564"/>
      <c r="J96" s="2564"/>
      <c r="K96" s="2564"/>
      <c r="N96" s="1300"/>
      <c r="O96" s="1300"/>
      <c r="P96" s="1300"/>
    </row>
    <row r="97" spans="1:16" ht="33">
      <c r="A97" s="2577">
        <f t="shared" si="1"/>
        <v>88</v>
      </c>
      <c r="B97" s="2520" t="s">
        <v>5833</v>
      </c>
      <c r="C97" s="2512" t="s">
        <v>5834</v>
      </c>
      <c r="D97" s="2529">
        <f>SUM('表10-4'!G43,'表10-4'!F44,'表10-4'!G38)</f>
        <v>0</v>
      </c>
      <c r="E97" s="2534">
        <f ca="1">'表30-14'!E16</f>
        <v>0.2631</v>
      </c>
      <c r="F97" s="2529">
        <f ca="1">ROUND(D97*E97,0)</f>
        <v>0</v>
      </c>
      <c r="G97" s="2564"/>
      <c r="H97" s="2564"/>
      <c r="I97" s="2564"/>
      <c r="J97" s="2564"/>
      <c r="K97" s="2564"/>
      <c r="N97" s="1300"/>
      <c r="O97" s="1300"/>
      <c r="P97" s="1300"/>
    </row>
    <row r="98" spans="1:16" ht="16.5">
      <c r="A98" s="2577">
        <f t="shared" si="1"/>
        <v>89</v>
      </c>
      <c r="B98" s="2522" t="s">
        <v>5835</v>
      </c>
      <c r="C98" s="2581"/>
      <c r="D98" s="2523">
        <f>SUM(D99:D100)</f>
        <v>0</v>
      </c>
      <c r="E98" s="2580"/>
      <c r="F98" s="2523">
        <f ca="1">F99+F100</f>
        <v>0</v>
      </c>
      <c r="G98" s="2564"/>
      <c r="H98" s="2564"/>
      <c r="I98" s="2564"/>
      <c r="J98" s="2564"/>
      <c r="K98" s="2564"/>
      <c r="N98" s="1300"/>
      <c r="O98" s="1300"/>
      <c r="P98" s="1300"/>
    </row>
    <row r="99" spans="1:16" ht="33">
      <c r="A99" s="2577">
        <f t="shared" si="1"/>
        <v>90</v>
      </c>
      <c r="B99" s="2524" t="s">
        <v>5836</v>
      </c>
      <c r="C99" s="2512" t="s">
        <v>5837</v>
      </c>
      <c r="D99" s="2529">
        <f>SUM('表30-3-2'!D115)</f>
        <v>0</v>
      </c>
      <c r="E99" s="2580"/>
      <c r="F99" s="2529">
        <f>SUM('表30-3-2'!G115)</f>
        <v>0</v>
      </c>
      <c r="G99" s="2564"/>
      <c r="H99" s="2564"/>
      <c r="I99" s="2564"/>
      <c r="J99" s="2564"/>
      <c r="K99" s="2564"/>
      <c r="N99" s="1300"/>
      <c r="O99" s="1300"/>
      <c r="P99" s="1300"/>
    </row>
    <row r="100" spans="1:16" ht="16.5">
      <c r="A100" s="2577">
        <f t="shared" si="1"/>
        <v>91</v>
      </c>
      <c r="B100" s="2524" t="s">
        <v>5838</v>
      </c>
      <c r="C100" s="2512" t="s">
        <v>5839</v>
      </c>
      <c r="D100" s="2529">
        <f>SUM('表10-4'!G48,'表10-4'!F49)</f>
        <v>0</v>
      </c>
      <c r="E100" s="2534">
        <f ca="1">'表30-14'!E17</f>
        <v>0.2631</v>
      </c>
      <c r="F100" s="2529">
        <f ca="1">ROUND(D100*E100,0)</f>
        <v>0</v>
      </c>
      <c r="G100" s="2564"/>
      <c r="H100" s="2564"/>
      <c r="I100" s="2564"/>
      <c r="J100" s="2564"/>
      <c r="K100" s="2564"/>
      <c r="N100" s="1300"/>
      <c r="O100" s="1300"/>
      <c r="P100" s="1300"/>
    </row>
    <row r="101" spans="1:16" ht="16.5">
      <c r="A101" s="2577">
        <f t="shared" si="1"/>
        <v>92</v>
      </c>
      <c r="B101" s="2521" t="s">
        <v>5840</v>
      </c>
      <c r="C101" s="2581"/>
      <c r="D101" s="2523">
        <f>D102+D103+D104+D105+D106+D107+D108+D109</f>
        <v>0</v>
      </c>
      <c r="E101" s="2580"/>
      <c r="F101" s="2523">
        <f ca="1">F102+F103+F104+F105+F106+F107+F108+F109</f>
        <v>0</v>
      </c>
      <c r="G101" s="2564"/>
      <c r="H101" s="2564"/>
      <c r="I101" s="2564"/>
      <c r="J101" s="2564"/>
      <c r="K101" s="2564"/>
      <c r="N101" s="1300"/>
      <c r="O101" s="1300"/>
      <c r="P101" s="1300"/>
    </row>
    <row r="102" spans="1:16" ht="49.5">
      <c r="A102" s="2587">
        <f t="shared" si="1"/>
        <v>93</v>
      </c>
      <c r="B102" s="2520" t="s">
        <v>5841</v>
      </c>
      <c r="C102" s="2512" t="s">
        <v>5842</v>
      </c>
      <c r="D102" s="2529">
        <f>'表12-2'!G56+'表30-14-1'!L8</f>
        <v>0</v>
      </c>
      <c r="E102" s="2534">
        <f ca="1">'表30-14'!E19</f>
        <v>0.2631</v>
      </c>
      <c r="F102" s="2529">
        <f t="shared" ref="F102:F109" ca="1" si="2">ROUND(D102*E102,0)</f>
        <v>0</v>
      </c>
      <c r="G102" s="2564"/>
      <c r="H102" s="2564"/>
      <c r="I102" s="2564"/>
      <c r="J102" s="2564"/>
      <c r="K102" s="2564"/>
      <c r="N102" s="1300"/>
      <c r="O102" s="1300"/>
      <c r="P102" s="1300"/>
    </row>
    <row r="103" spans="1:16" ht="49.5">
      <c r="A103" s="2587">
        <f t="shared" si="1"/>
        <v>94</v>
      </c>
      <c r="B103" s="2520" t="s">
        <v>5843</v>
      </c>
      <c r="C103" s="2512" t="s">
        <v>5844</v>
      </c>
      <c r="D103" s="2529">
        <f>'表12-2'!D57+'表30-14-1'!L10</f>
        <v>0</v>
      </c>
      <c r="E103" s="2534">
        <v>6.3299999999999995E-2</v>
      </c>
      <c r="F103" s="2529">
        <f t="shared" si="2"/>
        <v>0</v>
      </c>
      <c r="G103" s="2564"/>
      <c r="H103" s="2564"/>
      <c r="I103" s="2564"/>
      <c r="J103" s="2564"/>
      <c r="K103" s="2564"/>
      <c r="N103" s="1300"/>
      <c r="O103" s="1300"/>
      <c r="P103" s="1300"/>
    </row>
    <row r="104" spans="1:16" ht="49.5">
      <c r="A104" s="2587">
        <f t="shared" si="1"/>
        <v>95</v>
      </c>
      <c r="B104" s="2520" t="s">
        <v>5845</v>
      </c>
      <c r="C104" s="2512" t="s">
        <v>5846</v>
      </c>
      <c r="D104" s="2529">
        <f>'表12-2'!G58+'表30-14-1'!L12</f>
        <v>0</v>
      </c>
      <c r="E104" s="2534">
        <f ca="1">'表30-14'!E20</f>
        <v>0.2631</v>
      </c>
      <c r="F104" s="2529">
        <f t="shared" ca="1" si="2"/>
        <v>0</v>
      </c>
      <c r="G104" s="2564"/>
      <c r="H104" s="2564"/>
      <c r="I104" s="2564"/>
      <c r="J104" s="2564"/>
      <c r="K104" s="2564"/>
      <c r="N104" s="1300"/>
      <c r="O104" s="1300"/>
      <c r="P104" s="1300"/>
    </row>
    <row r="105" spans="1:16" ht="16.5">
      <c r="A105" s="2587">
        <f t="shared" si="1"/>
        <v>96</v>
      </c>
      <c r="B105" s="2520" t="s">
        <v>5847</v>
      </c>
      <c r="C105" s="2512" t="s">
        <v>5848</v>
      </c>
      <c r="D105" s="2529">
        <f>'表12-2'!D59</f>
        <v>0</v>
      </c>
      <c r="E105" s="2534">
        <v>1.09E-2</v>
      </c>
      <c r="F105" s="2529">
        <f t="shared" si="2"/>
        <v>0</v>
      </c>
      <c r="G105" s="2564"/>
      <c r="H105" s="2564"/>
      <c r="I105" s="2564"/>
      <c r="J105" s="2564"/>
      <c r="K105" s="2564"/>
      <c r="N105" s="1300"/>
      <c r="O105" s="1300"/>
      <c r="P105" s="1300"/>
    </row>
    <row r="106" spans="1:16" ht="49.5">
      <c r="A106" s="2577">
        <f t="shared" si="1"/>
        <v>97</v>
      </c>
      <c r="B106" s="2520" t="s">
        <v>5849</v>
      </c>
      <c r="C106" s="2512" t="s">
        <v>5850</v>
      </c>
      <c r="D106" s="2529">
        <f>'表12-2'!D60+'表30-14-1'!L22</f>
        <v>0</v>
      </c>
      <c r="E106" s="2519">
        <v>0.33750000000000002</v>
      </c>
      <c r="F106" s="2529">
        <f t="shared" si="2"/>
        <v>0</v>
      </c>
      <c r="G106" s="2564"/>
      <c r="H106" s="2564"/>
      <c r="I106" s="2564"/>
      <c r="J106" s="2564"/>
      <c r="K106" s="2564"/>
      <c r="N106" s="1300"/>
      <c r="O106" s="1300"/>
      <c r="P106" s="1300"/>
    </row>
    <row r="107" spans="1:16" ht="16.5">
      <c r="A107" s="2577">
        <f t="shared" si="1"/>
        <v>98</v>
      </c>
      <c r="B107" s="2520" t="s">
        <v>5851</v>
      </c>
      <c r="C107" s="2512" t="s">
        <v>5852</v>
      </c>
      <c r="D107" s="2529">
        <f>'表12-2'!D61</f>
        <v>0</v>
      </c>
      <c r="E107" s="2519">
        <v>0.33750000000000002</v>
      </c>
      <c r="F107" s="2529">
        <f t="shared" si="2"/>
        <v>0</v>
      </c>
      <c r="G107" s="2564"/>
      <c r="H107" s="2564"/>
      <c r="I107" s="2564"/>
      <c r="J107" s="2564"/>
      <c r="K107" s="2564"/>
      <c r="N107" s="1300"/>
      <c r="O107" s="1300"/>
      <c r="P107" s="1300"/>
    </row>
    <row r="108" spans="1:16" ht="16.5">
      <c r="A108" s="2577">
        <f t="shared" si="1"/>
        <v>99</v>
      </c>
      <c r="B108" s="2520" t="s">
        <v>5853</v>
      </c>
      <c r="C108" s="2512" t="s">
        <v>5854</v>
      </c>
      <c r="D108" s="2529">
        <f>'表12-2'!D62</f>
        <v>0</v>
      </c>
      <c r="E108" s="2519">
        <v>0.33750000000000002</v>
      </c>
      <c r="F108" s="2529">
        <f t="shared" si="2"/>
        <v>0</v>
      </c>
      <c r="G108" s="2564"/>
      <c r="H108" s="2564"/>
      <c r="I108" s="2564"/>
      <c r="J108" s="2564"/>
      <c r="K108" s="2564"/>
      <c r="N108" s="1300"/>
      <c r="O108" s="1300"/>
      <c r="P108" s="1300"/>
    </row>
    <row r="109" spans="1:16" ht="16.5">
      <c r="A109" s="2577">
        <f t="shared" si="1"/>
        <v>100</v>
      </c>
      <c r="B109" s="2520" t="s">
        <v>5855</v>
      </c>
      <c r="C109" s="2512" t="s">
        <v>5856</v>
      </c>
      <c r="D109" s="2529">
        <f>'表05-1'!G138</f>
        <v>0</v>
      </c>
      <c r="E109" s="2534">
        <v>0.1018</v>
      </c>
      <c r="F109" s="2529">
        <f t="shared" si="2"/>
        <v>0</v>
      </c>
      <c r="G109" s="2564"/>
      <c r="H109" s="2564"/>
      <c r="I109" s="2564"/>
      <c r="J109" s="2564"/>
      <c r="K109" s="2564"/>
      <c r="N109" s="1300"/>
      <c r="O109" s="1300"/>
      <c r="P109" s="1300"/>
    </row>
    <row r="110" spans="1:16" ht="16.5">
      <c r="A110" s="2577">
        <f t="shared" si="1"/>
        <v>101</v>
      </c>
      <c r="B110" s="2521" t="s">
        <v>5857</v>
      </c>
      <c r="C110" s="2581"/>
      <c r="D110" s="2523">
        <f>SUM(D111:D112)</f>
        <v>0</v>
      </c>
      <c r="E110" s="2590"/>
      <c r="F110" s="2523">
        <f>SUM(F111:F112)</f>
        <v>0</v>
      </c>
      <c r="G110" s="2564"/>
      <c r="H110" s="2564"/>
      <c r="I110" s="2564"/>
      <c r="J110" s="2564"/>
      <c r="K110" s="2564"/>
      <c r="N110" s="1300"/>
      <c r="O110" s="1300"/>
      <c r="P110" s="1300"/>
    </row>
    <row r="111" spans="1:16" ht="16.5">
      <c r="A111" s="2577">
        <f t="shared" si="1"/>
        <v>102</v>
      </c>
      <c r="B111" s="2520" t="s">
        <v>5858</v>
      </c>
      <c r="C111" s="2512" t="s">
        <v>5859</v>
      </c>
      <c r="D111" s="2529">
        <f>SUM('表05-1'!G128)</f>
        <v>0</v>
      </c>
      <c r="E111" s="2534">
        <v>0</v>
      </c>
      <c r="F111" s="2529">
        <f>ROUND(D111*E111,0)</f>
        <v>0</v>
      </c>
      <c r="G111" s="2564"/>
      <c r="H111" s="2356"/>
      <c r="I111" s="2356"/>
      <c r="J111" s="2356"/>
      <c r="K111" s="2356"/>
      <c r="L111" s="1300"/>
      <c r="M111" s="1300"/>
      <c r="N111" s="1300"/>
      <c r="O111" s="1300"/>
      <c r="P111" s="1300"/>
    </row>
    <row r="112" spans="1:16" ht="16.5">
      <c r="A112" s="2577">
        <f t="shared" si="1"/>
        <v>103</v>
      </c>
      <c r="B112" s="2520" t="s">
        <v>5860</v>
      </c>
      <c r="C112" s="2512" t="s">
        <v>5861</v>
      </c>
      <c r="D112" s="2529">
        <f>SUM('表05-1'!G129)</f>
        <v>0</v>
      </c>
      <c r="E112" s="2534">
        <v>0.25750000000000001</v>
      </c>
      <c r="F112" s="2529">
        <f>ROUND(D112*E112,0)</f>
        <v>0</v>
      </c>
      <c r="G112" s="2564"/>
      <c r="H112" s="2356"/>
      <c r="I112" s="2356"/>
      <c r="J112" s="2356"/>
      <c r="K112" s="2356"/>
      <c r="L112" s="1300"/>
      <c r="M112" s="1300"/>
      <c r="N112" s="1300"/>
      <c r="O112" s="1300"/>
      <c r="P112" s="1300"/>
    </row>
    <row r="113" spans="1:17" ht="16.5">
      <c r="A113" s="2577">
        <f t="shared" si="1"/>
        <v>104</v>
      </c>
      <c r="B113" s="2521" t="s">
        <v>5862</v>
      </c>
      <c r="C113" s="2513"/>
      <c r="D113" s="2523">
        <f>SUM(D114:D115)</f>
        <v>0</v>
      </c>
      <c r="E113" s="2580"/>
      <c r="F113" s="2523">
        <f>SUM(F114:F115)</f>
        <v>0</v>
      </c>
      <c r="G113" s="2564"/>
      <c r="H113" s="2356"/>
      <c r="I113" s="2356"/>
      <c r="J113" s="2356"/>
      <c r="K113" s="2356"/>
      <c r="L113" s="1300"/>
      <c r="M113" s="1300"/>
      <c r="N113" s="1300"/>
      <c r="O113" s="1300"/>
      <c r="P113" s="1300"/>
    </row>
    <row r="114" spans="1:17" ht="66">
      <c r="A114" s="2577">
        <f t="shared" si="1"/>
        <v>105</v>
      </c>
      <c r="B114" s="2520" t="s">
        <v>5863</v>
      </c>
      <c r="C114" s="2512" t="s">
        <v>5864</v>
      </c>
      <c r="D114" s="2529">
        <f>SUM('表13-2'!O13,'表13-2'!O16)+'表30-8-3'!E15-'表30-8-4'!D9</f>
        <v>0</v>
      </c>
      <c r="E114" s="2534">
        <v>0.1</v>
      </c>
      <c r="F114" s="2529">
        <f>ROUND(D114*E114,0)</f>
        <v>0</v>
      </c>
      <c r="G114" s="2564"/>
      <c r="H114" s="2356"/>
      <c r="I114" s="2356"/>
      <c r="J114" s="2356"/>
      <c r="K114" s="2356"/>
      <c r="L114" s="1300"/>
      <c r="M114" s="1300"/>
      <c r="N114" s="1300"/>
      <c r="O114" s="1300"/>
      <c r="P114" s="1300"/>
    </row>
    <row r="115" spans="1:17" ht="33">
      <c r="A115" s="2577">
        <f t="shared" si="1"/>
        <v>106</v>
      </c>
      <c r="B115" s="2520" t="s">
        <v>5865</v>
      </c>
      <c r="C115" s="2512" t="s">
        <v>5866</v>
      </c>
      <c r="D115" s="2529">
        <f>'表30-8-4'!D9</f>
        <v>0</v>
      </c>
      <c r="E115" s="2523"/>
      <c r="F115" s="2529">
        <f>'表30-8-4'!E9</f>
        <v>0</v>
      </c>
      <c r="G115" s="2564"/>
      <c r="H115" s="2356"/>
      <c r="I115" s="2356"/>
      <c r="J115" s="2356"/>
      <c r="K115" s="2356"/>
      <c r="L115" s="1300"/>
      <c r="M115" s="1300"/>
      <c r="N115" s="1300"/>
      <c r="O115" s="1300"/>
      <c r="P115" s="1300"/>
    </row>
    <row r="116" spans="1:17" ht="16.5">
      <c r="A116" s="2577">
        <f t="shared" si="1"/>
        <v>107</v>
      </c>
      <c r="B116" s="2585" t="s">
        <v>5867</v>
      </c>
      <c r="C116" s="2512" t="s">
        <v>5868</v>
      </c>
      <c r="D116" s="2529">
        <f>SUM('表05-1'!G131)</f>
        <v>0</v>
      </c>
      <c r="E116" s="2534">
        <v>0.29499999999999998</v>
      </c>
      <c r="F116" s="2529">
        <f>ROUND(D116*E116,0)</f>
        <v>0</v>
      </c>
      <c r="G116" s="2564"/>
      <c r="H116" s="2564"/>
      <c r="I116" s="2564"/>
      <c r="J116" s="2564"/>
      <c r="K116" s="2564"/>
    </row>
    <row r="117" spans="1:17" ht="33">
      <c r="A117" s="2577">
        <f t="shared" si="1"/>
        <v>108</v>
      </c>
      <c r="B117" s="2585" t="s">
        <v>5869</v>
      </c>
      <c r="C117" s="2512" t="s">
        <v>5870</v>
      </c>
      <c r="D117" s="2529">
        <f>SUM('表05-1'!M132,'表30-14-1'!L14)</f>
        <v>0</v>
      </c>
      <c r="E117" s="2534">
        <f ca="1">'表30-14'!E19</f>
        <v>0.2631</v>
      </c>
      <c r="F117" s="2529">
        <f ca="1">ROUND(D117*E117,0)</f>
        <v>0</v>
      </c>
      <c r="G117" s="2564"/>
      <c r="H117" s="2564"/>
      <c r="I117" s="2564"/>
      <c r="J117" s="2564"/>
      <c r="K117" s="2564"/>
    </row>
    <row r="118" spans="1:17" ht="33">
      <c r="A118" s="2577">
        <f t="shared" si="1"/>
        <v>109</v>
      </c>
      <c r="B118" s="2585" t="s">
        <v>5871</v>
      </c>
      <c r="C118" s="2512" t="s">
        <v>5872</v>
      </c>
      <c r="D118" s="2529">
        <f>SUM('表05-1'!G133,'表30-14-1'!L16)</f>
        <v>0</v>
      </c>
      <c r="E118" s="2534">
        <v>6.3299999999999995E-2</v>
      </c>
      <c r="F118" s="2529">
        <f>ROUND(D118*E118,0)</f>
        <v>0</v>
      </c>
      <c r="G118" s="2564"/>
      <c r="H118" s="2564"/>
      <c r="I118" s="2564"/>
      <c r="J118" s="2564"/>
      <c r="K118" s="2564"/>
    </row>
    <row r="119" spans="1:17" ht="33">
      <c r="A119" s="2577">
        <f t="shared" si="1"/>
        <v>110</v>
      </c>
      <c r="B119" s="2585" t="s">
        <v>5873</v>
      </c>
      <c r="C119" s="2512" t="s">
        <v>5874</v>
      </c>
      <c r="D119" s="2529">
        <f>SUM('表05-1'!G134,'表30-14-1'!L18)</f>
        <v>0</v>
      </c>
      <c r="E119" s="2534">
        <v>0.2009</v>
      </c>
      <c r="F119" s="2529">
        <f>ROUND(D119*E119,0)</f>
        <v>0</v>
      </c>
      <c r="G119" s="2564"/>
      <c r="H119" s="2564"/>
      <c r="I119" s="2564"/>
      <c r="J119" s="2564"/>
      <c r="K119" s="2564"/>
    </row>
    <row r="120" spans="1:17" ht="33">
      <c r="A120" s="2577">
        <f t="shared" si="1"/>
        <v>111</v>
      </c>
      <c r="B120" s="2585" t="s">
        <v>750</v>
      </c>
      <c r="C120" s="2512" t="s">
        <v>5875</v>
      </c>
      <c r="D120" s="2529">
        <f>'表30-14-1'!L20</f>
        <v>0</v>
      </c>
      <c r="E120" s="2534">
        <v>0.28129999999999999</v>
      </c>
      <c r="F120" s="2529">
        <f>ROUND(D120*E120,0)</f>
        <v>0</v>
      </c>
      <c r="G120" s="2564"/>
      <c r="H120" s="2564"/>
      <c r="I120" s="2564"/>
      <c r="J120" s="2564"/>
      <c r="K120" s="2564"/>
    </row>
    <row r="121" spans="1:17" ht="16.5">
      <c r="A121" s="2587">
        <f t="shared" si="1"/>
        <v>112</v>
      </c>
      <c r="B121" s="2521" t="s">
        <v>5876</v>
      </c>
      <c r="C121" s="2513"/>
      <c r="D121" s="2523">
        <f>D122+D123</f>
        <v>0</v>
      </c>
      <c r="E121" s="2580"/>
      <c r="F121" s="2523">
        <f>F122+F123</f>
        <v>0</v>
      </c>
      <c r="G121" s="2356"/>
      <c r="H121" s="2564"/>
      <c r="I121" s="2564"/>
      <c r="J121" s="2564"/>
      <c r="K121" s="2564"/>
      <c r="Q121" s="1568"/>
    </row>
    <row r="122" spans="1:17" ht="16.5">
      <c r="A122" s="2587">
        <f t="shared" si="1"/>
        <v>113</v>
      </c>
      <c r="B122" s="2520" t="s">
        <v>5877</v>
      </c>
      <c r="C122" s="2512" t="s">
        <v>5878</v>
      </c>
      <c r="D122" s="2529">
        <f>'表30-3-3'!G27</f>
        <v>0</v>
      </c>
      <c r="E122" s="2580"/>
      <c r="F122" s="2529">
        <f>'表30-3-3'!M27</f>
        <v>0</v>
      </c>
      <c r="G122" s="2356"/>
      <c r="H122" s="2564"/>
      <c r="I122" s="2564"/>
      <c r="J122" s="2564"/>
      <c r="K122" s="2564"/>
      <c r="Q122" s="1568"/>
    </row>
    <row r="123" spans="1:17" ht="16.5">
      <c r="A123" s="2587">
        <f t="shared" si="1"/>
        <v>114</v>
      </c>
      <c r="B123" s="2520" t="s">
        <v>5879</v>
      </c>
      <c r="C123" s="2512" t="s">
        <v>5880</v>
      </c>
      <c r="D123" s="2529">
        <f>'表30-3-3'!G49</f>
        <v>0</v>
      </c>
      <c r="E123" s="2580"/>
      <c r="F123" s="2529">
        <f>'表30-3-3'!M49</f>
        <v>0</v>
      </c>
      <c r="G123" s="2356"/>
      <c r="H123" s="2564"/>
      <c r="I123" s="2564"/>
      <c r="J123" s="2564"/>
      <c r="K123" s="2564"/>
      <c r="Q123" s="1568"/>
    </row>
    <row r="124" spans="1:17" ht="16.5">
      <c r="A124" s="2577">
        <f t="shared" si="1"/>
        <v>115</v>
      </c>
      <c r="B124" s="2521" t="s">
        <v>5881</v>
      </c>
      <c r="C124" s="2512"/>
      <c r="D124" s="2529">
        <f>D125+D126+D127</f>
        <v>0</v>
      </c>
      <c r="E124" s="2580"/>
      <c r="F124" s="2529">
        <f>F125+F126+F127</f>
        <v>0</v>
      </c>
      <c r="G124" s="2564"/>
      <c r="H124" s="2564"/>
      <c r="I124" s="2564"/>
      <c r="J124" s="2564"/>
      <c r="K124" s="2564"/>
    </row>
    <row r="125" spans="1:17" ht="49.5">
      <c r="A125" s="2587">
        <f t="shared" si="1"/>
        <v>116</v>
      </c>
      <c r="B125" s="2520" t="s">
        <v>5882</v>
      </c>
      <c r="C125" s="2512" t="s">
        <v>5883</v>
      </c>
      <c r="D125" s="2529">
        <f>'表05-1'!G135-'表05-1'!G137-'表05-1'!G138-'表13-4'!M19</f>
        <v>0</v>
      </c>
      <c r="E125" s="2534">
        <v>0.3</v>
      </c>
      <c r="F125" s="2529">
        <f>ROUND(D125*E125,0)</f>
        <v>0</v>
      </c>
      <c r="G125" s="2564"/>
      <c r="H125" s="2564"/>
      <c r="I125" s="2564"/>
      <c r="J125" s="2564"/>
      <c r="K125" s="2564"/>
    </row>
    <row r="126" spans="1:17" ht="16.5">
      <c r="A126" s="2587">
        <f t="shared" si="1"/>
        <v>117</v>
      </c>
      <c r="B126" s="2520" t="s">
        <v>5884</v>
      </c>
      <c r="C126" s="2504" t="s">
        <v>5885</v>
      </c>
      <c r="D126" s="2529">
        <f>'表13-4'!M19</f>
        <v>0</v>
      </c>
      <c r="E126" s="2534">
        <v>0.1</v>
      </c>
      <c r="F126" s="2529">
        <f>ROUND(D126*E126,0)</f>
        <v>0</v>
      </c>
      <c r="G126" s="2564"/>
      <c r="H126" s="2564"/>
      <c r="I126" s="2564"/>
      <c r="J126" s="2564"/>
      <c r="K126" s="2564"/>
    </row>
    <row r="127" spans="1:17" ht="33">
      <c r="A127" s="2587">
        <f t="shared" si="1"/>
        <v>118</v>
      </c>
      <c r="B127" s="2520" t="s">
        <v>5886</v>
      </c>
      <c r="C127" s="2498"/>
      <c r="D127" s="2592">
        <f>SUM(D128:D129)</f>
        <v>0</v>
      </c>
      <c r="E127" s="2586"/>
      <c r="F127" s="2592">
        <f>SUM(F128:F129)</f>
        <v>0</v>
      </c>
      <c r="G127" s="2564"/>
      <c r="H127" s="2564"/>
      <c r="I127" s="2564"/>
      <c r="J127" s="2564"/>
      <c r="K127" s="2564"/>
    </row>
    <row r="128" spans="1:17" ht="33">
      <c r="A128" s="2587" t="s">
        <v>4609</v>
      </c>
      <c r="B128" s="2524" t="s">
        <v>5887</v>
      </c>
      <c r="C128" s="2504" t="s">
        <v>5888</v>
      </c>
      <c r="D128" s="2592">
        <f>'表30-14-1'!L25</f>
        <v>0</v>
      </c>
      <c r="E128" s="2519">
        <v>0.1018</v>
      </c>
      <c r="F128" s="2592">
        <f>ROUND(D128*E128,0)</f>
        <v>0</v>
      </c>
      <c r="G128" s="2564"/>
      <c r="H128" s="2564"/>
      <c r="I128" s="2564"/>
      <c r="J128" s="2564"/>
      <c r="K128" s="2564"/>
    </row>
    <row r="129" spans="1:11" ht="33">
      <c r="A129" s="2587" t="s">
        <v>4610</v>
      </c>
      <c r="B129" s="2524" t="s">
        <v>5889</v>
      </c>
      <c r="C129" s="2504" t="s">
        <v>5890</v>
      </c>
      <c r="D129" s="2592">
        <f>'表30-14-1'!L26</f>
        <v>0</v>
      </c>
      <c r="E129" s="2519">
        <v>0.17249999999999999</v>
      </c>
      <c r="F129" s="2592">
        <f>ROUND(D129*E129,0)</f>
        <v>0</v>
      </c>
      <c r="G129" s="2564"/>
      <c r="H129" s="2564"/>
      <c r="I129" s="2564"/>
      <c r="J129" s="2564"/>
      <c r="K129" s="2564"/>
    </row>
    <row r="130" spans="1:11" ht="16.5">
      <c r="A130" s="2587">
        <f>A127+1</f>
        <v>119</v>
      </c>
      <c r="B130" s="2579" t="s">
        <v>5891</v>
      </c>
      <c r="C130" s="2513"/>
      <c r="D130" s="2523">
        <f>SUM(D131:D132,D139,D144,D152,D155,D158:D163,D166)</f>
        <v>0</v>
      </c>
      <c r="E130" s="2523"/>
      <c r="F130" s="2523">
        <f ca="1">SUM(F131:F132,F139,F144,F152,F155,F158:F163,F166)</f>
        <v>0</v>
      </c>
      <c r="G130" s="2564"/>
      <c r="H130" s="2564"/>
      <c r="I130" s="2564"/>
      <c r="J130" s="2564"/>
      <c r="K130" s="2564"/>
    </row>
    <row r="131" spans="1:11" ht="16.5">
      <c r="A131" s="2577">
        <f t="shared" si="1"/>
        <v>120</v>
      </c>
      <c r="B131" s="2585" t="s">
        <v>5892</v>
      </c>
      <c r="C131" s="2512" t="s">
        <v>5893</v>
      </c>
      <c r="D131" s="2529">
        <f>SUM('表05-1'!G142)</f>
        <v>0</v>
      </c>
      <c r="E131" s="2534">
        <v>0</v>
      </c>
      <c r="F131" s="2529">
        <f>ROUND(D131*E131,0)</f>
        <v>0</v>
      </c>
      <c r="G131" s="2564"/>
      <c r="H131" s="2564"/>
      <c r="I131" s="2564"/>
      <c r="J131" s="2564"/>
      <c r="K131" s="2564"/>
    </row>
    <row r="132" spans="1:11" ht="16.5">
      <c r="A132" s="2577">
        <f t="shared" si="1"/>
        <v>121</v>
      </c>
      <c r="B132" s="2521" t="s">
        <v>5894</v>
      </c>
      <c r="C132" s="2513"/>
      <c r="D132" s="2523">
        <f>SUM(D133:D134,D135:D136)</f>
        <v>0</v>
      </c>
      <c r="E132" s="2580"/>
      <c r="F132" s="2523">
        <f>SUM(F133:F134,F135:F136)</f>
        <v>0</v>
      </c>
      <c r="G132" s="2564"/>
      <c r="H132" s="2564"/>
      <c r="I132" s="2564"/>
      <c r="J132" s="2564"/>
      <c r="K132" s="2564"/>
    </row>
    <row r="133" spans="1:11" ht="33">
      <c r="A133" s="2577">
        <f t="shared" si="1"/>
        <v>122</v>
      </c>
      <c r="B133" s="2520" t="s">
        <v>5895</v>
      </c>
      <c r="C133" s="2512" t="s">
        <v>5896</v>
      </c>
      <c r="D133" s="2529">
        <f>SUM('表30-3-2'!E27)</f>
        <v>0</v>
      </c>
      <c r="E133" s="2580"/>
      <c r="F133" s="2529">
        <f>SUM('表30-3-2'!H27)</f>
        <v>0</v>
      </c>
      <c r="G133" s="2564"/>
      <c r="H133" s="2564"/>
      <c r="I133" s="2564"/>
      <c r="J133" s="2564"/>
      <c r="K133" s="2564"/>
    </row>
    <row r="134" spans="1:11" ht="33">
      <c r="A134" s="2577">
        <f t="shared" si="1"/>
        <v>123</v>
      </c>
      <c r="B134" s="2520" t="s">
        <v>5897</v>
      </c>
      <c r="C134" s="2512" t="s">
        <v>5898</v>
      </c>
      <c r="D134" s="2529">
        <f>'表30-3-2'!E49</f>
        <v>0</v>
      </c>
      <c r="E134" s="2580"/>
      <c r="F134" s="2529">
        <f>'表30-3-2'!H49</f>
        <v>0</v>
      </c>
      <c r="G134" s="2564"/>
      <c r="H134" s="2564"/>
      <c r="I134" s="2564"/>
      <c r="J134" s="2564"/>
      <c r="K134" s="2564"/>
    </row>
    <row r="135" spans="1:11" ht="33">
      <c r="A135" s="2577">
        <f t="shared" si="1"/>
        <v>124</v>
      </c>
      <c r="B135" s="2520" t="s">
        <v>5899</v>
      </c>
      <c r="C135" s="2512" t="s">
        <v>5900</v>
      </c>
      <c r="D135" s="2529">
        <f>SUM('表30-3-2'!E71)</f>
        <v>0</v>
      </c>
      <c r="E135" s="2590"/>
      <c r="F135" s="2529">
        <f>SUM('表30-3-2'!H71)</f>
        <v>0</v>
      </c>
      <c r="G135" s="2564"/>
      <c r="H135" s="2564"/>
      <c r="I135" s="2564"/>
      <c r="J135" s="2564"/>
      <c r="K135" s="2564"/>
    </row>
    <row r="136" spans="1:11" ht="16.5">
      <c r="A136" s="2577">
        <f t="shared" si="1"/>
        <v>125</v>
      </c>
      <c r="B136" s="2522" t="s">
        <v>5901</v>
      </c>
      <c r="C136" s="2581"/>
      <c r="D136" s="2523">
        <f>SUM(D137:D138)</f>
        <v>0</v>
      </c>
      <c r="E136" s="2590"/>
      <c r="F136" s="2523">
        <f>SUM(F137:F138)</f>
        <v>0</v>
      </c>
      <c r="G136" s="2564"/>
      <c r="H136" s="2564"/>
      <c r="I136" s="2564"/>
      <c r="J136" s="2564"/>
      <c r="K136" s="2564"/>
    </row>
    <row r="137" spans="1:11" ht="33">
      <c r="A137" s="2577">
        <f t="shared" si="1"/>
        <v>126</v>
      </c>
      <c r="B137" s="2524" t="s">
        <v>5902</v>
      </c>
      <c r="C137" s="2512" t="s">
        <v>5903</v>
      </c>
      <c r="D137" s="2529">
        <f>SUM('表30-3-2'!E93)</f>
        <v>0</v>
      </c>
      <c r="E137" s="2580"/>
      <c r="F137" s="2529">
        <f>SUM('表30-3-2'!H93)</f>
        <v>0</v>
      </c>
      <c r="G137" s="2564"/>
      <c r="H137" s="2564"/>
      <c r="I137" s="2564"/>
      <c r="J137" s="2564"/>
      <c r="K137" s="2564"/>
    </row>
    <row r="138" spans="1:11" ht="16.5">
      <c r="A138" s="2577">
        <f t="shared" si="1"/>
        <v>127</v>
      </c>
      <c r="B138" s="2524" t="s">
        <v>5904</v>
      </c>
      <c r="C138" s="2512" t="s">
        <v>5905</v>
      </c>
      <c r="D138" s="2529">
        <f>SUM('表05-1'!G150)</f>
        <v>0</v>
      </c>
      <c r="E138" s="2534">
        <v>0.3</v>
      </c>
      <c r="F138" s="2529">
        <f>ROUND(D138*E138,0)</f>
        <v>0</v>
      </c>
      <c r="G138" s="2564"/>
      <c r="H138" s="2564"/>
      <c r="I138" s="2564"/>
      <c r="J138" s="2564"/>
      <c r="K138" s="2564"/>
    </row>
    <row r="139" spans="1:11" ht="16.5">
      <c r="A139" s="2577">
        <f t="shared" si="1"/>
        <v>128</v>
      </c>
      <c r="B139" s="2521" t="s">
        <v>5906</v>
      </c>
      <c r="C139" s="2581"/>
      <c r="D139" s="2523">
        <f>SUM(D140:D141)</f>
        <v>0</v>
      </c>
      <c r="E139" s="2580"/>
      <c r="F139" s="2523">
        <f ca="1">SUM(F140:F141)</f>
        <v>0</v>
      </c>
      <c r="G139" s="2564"/>
      <c r="H139" s="2564"/>
      <c r="I139" s="2564"/>
      <c r="J139" s="2564"/>
      <c r="K139" s="2564"/>
    </row>
    <row r="140" spans="1:11" ht="33">
      <c r="A140" s="2577">
        <f t="shared" si="1"/>
        <v>129</v>
      </c>
      <c r="B140" s="2520" t="s">
        <v>5907</v>
      </c>
      <c r="C140" s="2512" t="s">
        <v>5908</v>
      </c>
      <c r="D140" s="2529">
        <f>SUM('表10-4'!G51,'表10-4'!F52,'表10-4'!G39)</f>
        <v>0</v>
      </c>
      <c r="E140" s="2534">
        <f ca="1">'表30-14'!E22</f>
        <v>0.2873</v>
      </c>
      <c r="F140" s="2529">
        <f ca="1">ROUND(D140*E140,0)</f>
        <v>0</v>
      </c>
      <c r="G140" s="2564"/>
      <c r="H140" s="2564"/>
      <c r="I140" s="2564"/>
      <c r="J140" s="2564"/>
      <c r="K140" s="2564"/>
    </row>
    <row r="141" spans="1:11" ht="16.5">
      <c r="A141" s="2577">
        <f t="shared" si="1"/>
        <v>130</v>
      </c>
      <c r="B141" s="2522" t="s">
        <v>5909</v>
      </c>
      <c r="C141" s="2581"/>
      <c r="D141" s="2523">
        <f>SUM(D142:D143)</f>
        <v>0</v>
      </c>
      <c r="E141" s="2580"/>
      <c r="F141" s="2523">
        <f ca="1">SUM(F142:F143)</f>
        <v>0</v>
      </c>
      <c r="G141" s="2564"/>
      <c r="H141" s="2564"/>
      <c r="I141" s="2564"/>
      <c r="J141" s="2564"/>
      <c r="K141" s="2564"/>
    </row>
    <row r="142" spans="1:11" ht="33">
      <c r="A142" s="2577">
        <f t="shared" si="1"/>
        <v>131</v>
      </c>
      <c r="B142" s="2524" t="s">
        <v>5910</v>
      </c>
      <c r="C142" s="2512" t="s">
        <v>5911</v>
      </c>
      <c r="D142" s="2529">
        <f>SUM('表30-3-2'!E115)</f>
        <v>0</v>
      </c>
      <c r="E142" s="2580"/>
      <c r="F142" s="2529">
        <f>SUM('表30-3-2'!H115)</f>
        <v>0</v>
      </c>
      <c r="G142" s="2564"/>
      <c r="H142" s="2564"/>
      <c r="I142" s="2564"/>
      <c r="J142" s="2564"/>
      <c r="K142" s="2564"/>
    </row>
    <row r="143" spans="1:11" ht="16.5">
      <c r="A143" s="2577">
        <f t="shared" ref="A143:A180" si="3">A142+1</f>
        <v>132</v>
      </c>
      <c r="B143" s="2524" t="s">
        <v>5912</v>
      </c>
      <c r="C143" s="2512" t="s">
        <v>5913</v>
      </c>
      <c r="D143" s="2529">
        <f>SUM('表10-4'!G56,'表10-4'!F57)</f>
        <v>0</v>
      </c>
      <c r="E143" s="2534">
        <f ca="1">'表30-14'!E23</f>
        <v>0.2873</v>
      </c>
      <c r="F143" s="2529">
        <f ca="1">ROUND(D143*E143,0)</f>
        <v>0</v>
      </c>
      <c r="G143" s="2564"/>
      <c r="H143" s="2564"/>
      <c r="I143" s="2564"/>
      <c r="J143" s="2564"/>
      <c r="K143" s="2564"/>
    </row>
    <row r="144" spans="1:11" ht="16.5">
      <c r="A144" s="2577">
        <f t="shared" si="3"/>
        <v>133</v>
      </c>
      <c r="B144" s="2521" t="s">
        <v>5914</v>
      </c>
      <c r="C144" s="2581"/>
      <c r="D144" s="2523">
        <f>D145+D146+D147+D148+D149+D150+D151</f>
        <v>0</v>
      </c>
      <c r="E144" s="2580"/>
      <c r="F144" s="2523">
        <f ca="1">F145+F146+F147+F148+F149+F150+F151</f>
        <v>0</v>
      </c>
      <c r="G144" s="2564"/>
      <c r="H144" s="2564"/>
      <c r="I144" s="2564"/>
      <c r="J144" s="2564"/>
      <c r="K144" s="2564"/>
    </row>
    <row r="145" spans="1:11" ht="49.5">
      <c r="A145" s="2577">
        <f t="shared" si="3"/>
        <v>134</v>
      </c>
      <c r="B145" s="2520" t="s">
        <v>5915</v>
      </c>
      <c r="C145" s="2512" t="s">
        <v>5916</v>
      </c>
      <c r="D145" s="2529">
        <f>'表12-2'!G64+'表30-14-1'!L9</f>
        <v>0</v>
      </c>
      <c r="E145" s="2534">
        <f ca="1">'表30-14'!E25</f>
        <v>0.2873</v>
      </c>
      <c r="F145" s="2529">
        <f t="shared" ref="F145:F151" ca="1" si="4">ROUND(D145*E145,0)</f>
        <v>0</v>
      </c>
      <c r="G145" s="2564"/>
      <c r="H145" s="2564"/>
      <c r="I145" s="2564"/>
      <c r="J145" s="2564"/>
      <c r="K145" s="2564"/>
    </row>
    <row r="146" spans="1:11" ht="49.5">
      <c r="A146" s="2577">
        <f t="shared" si="3"/>
        <v>135</v>
      </c>
      <c r="B146" s="2520" t="s">
        <v>5917</v>
      </c>
      <c r="C146" s="2512" t="s">
        <v>5918</v>
      </c>
      <c r="D146" s="2529">
        <f>'表12-2'!D65+'表30-14-1'!L11</f>
        <v>0</v>
      </c>
      <c r="E146" s="2534">
        <v>8.3500000000000005E-2</v>
      </c>
      <c r="F146" s="2529">
        <f t="shared" si="4"/>
        <v>0</v>
      </c>
      <c r="G146" s="2564"/>
      <c r="H146" s="2564"/>
      <c r="I146" s="2564"/>
      <c r="J146" s="2564"/>
      <c r="K146" s="2564"/>
    </row>
    <row r="147" spans="1:11" ht="49.5">
      <c r="A147" s="2577">
        <f t="shared" si="3"/>
        <v>136</v>
      </c>
      <c r="B147" s="2520" t="s">
        <v>5919</v>
      </c>
      <c r="C147" s="2512" t="s">
        <v>5920</v>
      </c>
      <c r="D147" s="2529">
        <f>'表12-2'!G66+'表30-14-1'!L13</f>
        <v>0</v>
      </c>
      <c r="E147" s="2534">
        <f ca="1">'表30-14'!E26</f>
        <v>0.2873</v>
      </c>
      <c r="F147" s="2529">
        <f t="shared" ca="1" si="4"/>
        <v>0</v>
      </c>
      <c r="G147" s="2564"/>
      <c r="H147" s="2564"/>
      <c r="I147" s="2564"/>
      <c r="J147" s="2564"/>
      <c r="K147" s="2564"/>
    </row>
    <row r="148" spans="1:11" ht="16.5">
      <c r="A148" s="2577">
        <f t="shared" si="3"/>
        <v>137</v>
      </c>
      <c r="B148" s="2520" t="s">
        <v>5921</v>
      </c>
      <c r="C148" s="2512" t="s">
        <v>5922</v>
      </c>
      <c r="D148" s="2529">
        <f>'表12-2'!D67</f>
        <v>0</v>
      </c>
      <c r="E148" s="2534">
        <v>1.44E-2</v>
      </c>
      <c r="F148" s="2529">
        <f t="shared" si="4"/>
        <v>0</v>
      </c>
      <c r="G148" s="2564"/>
      <c r="H148" s="2564"/>
      <c r="I148" s="2564"/>
      <c r="J148" s="2564"/>
      <c r="K148" s="2564"/>
    </row>
    <row r="149" spans="1:11" ht="49.5">
      <c r="A149" s="2577">
        <f t="shared" si="3"/>
        <v>138</v>
      </c>
      <c r="B149" s="2520" t="s">
        <v>5923</v>
      </c>
      <c r="C149" s="2512" t="s">
        <v>5924</v>
      </c>
      <c r="D149" s="2529">
        <f>'表12-2'!D68+'表30-14-1'!L23</f>
        <v>0</v>
      </c>
      <c r="E149" s="2519">
        <v>0.33750000000000002</v>
      </c>
      <c r="F149" s="2529">
        <f t="shared" si="4"/>
        <v>0</v>
      </c>
      <c r="G149" s="2564"/>
      <c r="H149" s="2564"/>
      <c r="I149" s="2564"/>
      <c r="J149" s="2564"/>
      <c r="K149" s="2564"/>
    </row>
    <row r="150" spans="1:11" ht="16.5">
      <c r="A150" s="2577">
        <f t="shared" si="3"/>
        <v>139</v>
      </c>
      <c r="B150" s="2520" t="s">
        <v>5925</v>
      </c>
      <c r="C150" s="2512" t="s">
        <v>5926</v>
      </c>
      <c r="D150" s="2529">
        <f>'表12-2'!D69</f>
        <v>0</v>
      </c>
      <c r="E150" s="2519">
        <v>0.33750000000000002</v>
      </c>
      <c r="F150" s="2529">
        <f t="shared" si="4"/>
        <v>0</v>
      </c>
      <c r="G150" s="2564"/>
      <c r="H150" s="2564"/>
      <c r="I150" s="2564"/>
      <c r="J150" s="2564"/>
      <c r="K150" s="2564"/>
    </row>
    <row r="151" spans="1:11" ht="16.5">
      <c r="A151" s="2577">
        <f t="shared" si="3"/>
        <v>140</v>
      </c>
      <c r="B151" s="2520" t="s">
        <v>5927</v>
      </c>
      <c r="C151" s="2512" t="s">
        <v>5928</v>
      </c>
      <c r="D151" s="2529">
        <f>'表12-2'!D70</f>
        <v>0</v>
      </c>
      <c r="E151" s="2519">
        <v>0.33750000000000002</v>
      </c>
      <c r="F151" s="2529">
        <f t="shared" si="4"/>
        <v>0</v>
      </c>
      <c r="G151" s="2564"/>
      <c r="H151" s="2564"/>
      <c r="I151" s="2564"/>
      <c r="J151" s="2564"/>
      <c r="K151" s="2564"/>
    </row>
    <row r="152" spans="1:11" ht="16.5">
      <c r="A152" s="2577">
        <f t="shared" si="3"/>
        <v>141</v>
      </c>
      <c r="B152" s="2521" t="s">
        <v>5929</v>
      </c>
      <c r="C152" s="2581"/>
      <c r="D152" s="2523">
        <f>SUM(D153:D154)</f>
        <v>0</v>
      </c>
      <c r="E152" s="2590"/>
      <c r="F152" s="2523">
        <f>SUM(F153:F154)</f>
        <v>0</v>
      </c>
      <c r="G152" s="2564"/>
      <c r="H152" s="2564"/>
      <c r="I152" s="2564"/>
      <c r="J152" s="2564"/>
      <c r="K152" s="2564"/>
    </row>
    <row r="153" spans="1:11" ht="16.5">
      <c r="A153" s="2577">
        <f t="shared" si="3"/>
        <v>142</v>
      </c>
      <c r="B153" s="2520" t="s">
        <v>5930</v>
      </c>
      <c r="C153" s="2512" t="s">
        <v>5931</v>
      </c>
      <c r="D153" s="2529">
        <f>SUM('表05-1'!G158)</f>
        <v>0</v>
      </c>
      <c r="E153" s="2534">
        <v>0</v>
      </c>
      <c r="F153" s="2529">
        <f t="shared" ref="F153:F160" si="5">ROUND(D153*E153,0)</f>
        <v>0</v>
      </c>
      <c r="G153" s="2564"/>
      <c r="H153" s="2564"/>
      <c r="I153" s="2564"/>
      <c r="J153" s="2564"/>
      <c r="K153" s="2564"/>
    </row>
    <row r="154" spans="1:11" ht="16.5">
      <c r="A154" s="2577">
        <f t="shared" si="3"/>
        <v>143</v>
      </c>
      <c r="B154" s="2520" t="s">
        <v>5932</v>
      </c>
      <c r="C154" s="2512" t="s">
        <v>5933</v>
      </c>
      <c r="D154" s="2529">
        <f>SUM('表05-1'!G159)</f>
        <v>0</v>
      </c>
      <c r="E154" s="2534">
        <v>0.25750000000000001</v>
      </c>
      <c r="F154" s="2529">
        <f t="shared" si="5"/>
        <v>0</v>
      </c>
      <c r="G154" s="2564"/>
      <c r="H154" s="2564"/>
      <c r="I154" s="2564"/>
      <c r="J154" s="2564"/>
      <c r="K154" s="2564"/>
    </row>
    <row r="155" spans="1:11" ht="16.5">
      <c r="A155" s="2577">
        <f t="shared" si="3"/>
        <v>144</v>
      </c>
      <c r="B155" s="2521" t="s">
        <v>5934</v>
      </c>
      <c r="C155" s="2513"/>
      <c r="D155" s="2523">
        <f>SUM(D156:D157)</f>
        <v>0</v>
      </c>
      <c r="E155" s="2580"/>
      <c r="F155" s="2523">
        <f>SUM(F156:F157)</f>
        <v>0</v>
      </c>
      <c r="G155" s="2564"/>
      <c r="H155" s="2564"/>
      <c r="I155" s="2564"/>
      <c r="J155" s="2564"/>
      <c r="K155" s="2564"/>
    </row>
    <row r="156" spans="1:11" ht="66">
      <c r="A156" s="2577">
        <f t="shared" si="3"/>
        <v>145</v>
      </c>
      <c r="B156" s="2520" t="s">
        <v>5935</v>
      </c>
      <c r="C156" s="2512" t="s">
        <v>5936</v>
      </c>
      <c r="D156" s="2529">
        <f>SUM('表13-2'!O14,'表13-2'!O17)+'表30-8-3'!E16-'表30-8-4'!D10</f>
        <v>0</v>
      </c>
      <c r="E156" s="2534">
        <v>0.1</v>
      </c>
      <c r="F156" s="2529">
        <f t="shared" si="5"/>
        <v>0</v>
      </c>
      <c r="G156" s="2564"/>
      <c r="H156" s="2564"/>
      <c r="I156" s="2564"/>
      <c r="J156" s="2564"/>
      <c r="K156" s="2564"/>
    </row>
    <row r="157" spans="1:11" ht="33">
      <c r="A157" s="2577">
        <f t="shared" si="3"/>
        <v>146</v>
      </c>
      <c r="B157" s="2520" t="s">
        <v>5937</v>
      </c>
      <c r="C157" s="2512" t="s">
        <v>5938</v>
      </c>
      <c r="D157" s="2529">
        <f>'表30-8-4'!D10</f>
        <v>0</v>
      </c>
      <c r="E157" s="2523"/>
      <c r="F157" s="2529">
        <f>'表30-8-4'!E10</f>
        <v>0</v>
      </c>
      <c r="G157" s="2564"/>
      <c r="H157" s="2564"/>
      <c r="I157" s="2564"/>
      <c r="J157" s="2564"/>
      <c r="K157" s="2564"/>
    </row>
    <row r="158" spans="1:11" ht="16.5">
      <c r="A158" s="2577">
        <f t="shared" si="3"/>
        <v>147</v>
      </c>
      <c r="B158" s="2585" t="s">
        <v>5939</v>
      </c>
      <c r="C158" s="2512" t="s">
        <v>5940</v>
      </c>
      <c r="D158" s="2529">
        <f>SUM('表05-1'!G161)</f>
        <v>0</v>
      </c>
      <c r="E158" s="2534">
        <v>0.29499999999999998</v>
      </c>
      <c r="F158" s="2529">
        <f t="shared" si="5"/>
        <v>0</v>
      </c>
      <c r="G158" s="2564"/>
      <c r="H158" s="2564"/>
      <c r="I158" s="2564"/>
      <c r="J158" s="2564"/>
      <c r="K158" s="2564"/>
    </row>
    <row r="159" spans="1:11" ht="33">
      <c r="A159" s="2577">
        <f t="shared" si="3"/>
        <v>148</v>
      </c>
      <c r="B159" s="2585" t="s">
        <v>5941</v>
      </c>
      <c r="C159" s="2512" t="s">
        <v>5942</v>
      </c>
      <c r="D159" s="2529">
        <f>SUM('表05-1'!M162,'表30-14-1'!L15)</f>
        <v>0</v>
      </c>
      <c r="E159" s="2534">
        <f ca="1">'表30-14'!E25</f>
        <v>0.2873</v>
      </c>
      <c r="F159" s="2529">
        <f t="shared" ca="1" si="5"/>
        <v>0</v>
      </c>
      <c r="G159" s="2564"/>
      <c r="H159" s="2564"/>
      <c r="I159" s="2564"/>
      <c r="J159" s="2564"/>
      <c r="K159" s="2564"/>
    </row>
    <row r="160" spans="1:11" ht="33">
      <c r="A160" s="2577">
        <f t="shared" si="3"/>
        <v>149</v>
      </c>
      <c r="B160" s="2585" t="s">
        <v>5943</v>
      </c>
      <c r="C160" s="2512" t="s">
        <v>5944</v>
      </c>
      <c r="D160" s="2529">
        <f>SUM('表05-1'!G163,'表30-14-1'!L17)</f>
        <v>0</v>
      </c>
      <c r="E160" s="2534">
        <v>8.3500000000000005E-2</v>
      </c>
      <c r="F160" s="2529">
        <f t="shared" si="5"/>
        <v>0</v>
      </c>
      <c r="G160" s="2564"/>
      <c r="H160" s="2564"/>
      <c r="I160" s="2564"/>
      <c r="J160" s="2564"/>
      <c r="K160" s="2564"/>
    </row>
    <row r="161" spans="1:17" ht="33">
      <c r="A161" s="2577">
        <f t="shared" si="3"/>
        <v>150</v>
      </c>
      <c r="B161" s="2585" t="s">
        <v>5945</v>
      </c>
      <c r="C161" s="2512" t="s">
        <v>5946</v>
      </c>
      <c r="D161" s="2529">
        <f>SUM('表05-1'!G164,'表30-14-1'!L19)</f>
        <v>0</v>
      </c>
      <c r="E161" s="2534">
        <v>0.28870000000000001</v>
      </c>
      <c r="F161" s="2529">
        <f>ROUND(D161*E161,0)</f>
        <v>0</v>
      </c>
      <c r="G161" s="2564"/>
      <c r="H161" s="2564"/>
      <c r="I161" s="2564"/>
      <c r="J161" s="2564"/>
      <c r="K161" s="2564"/>
    </row>
    <row r="162" spans="1:17" ht="33">
      <c r="A162" s="2577">
        <f t="shared" si="3"/>
        <v>151</v>
      </c>
      <c r="B162" s="2585" t="s">
        <v>751</v>
      </c>
      <c r="C162" s="2512" t="s">
        <v>5947</v>
      </c>
      <c r="D162" s="2529">
        <f>'表30-14-1'!L21</f>
        <v>0</v>
      </c>
      <c r="E162" s="2534">
        <v>0.4042</v>
      </c>
      <c r="F162" s="2529">
        <f>ROUND(D162*E162,0)</f>
        <v>0</v>
      </c>
      <c r="G162" s="2564"/>
      <c r="H162" s="2564"/>
      <c r="I162" s="2564"/>
      <c r="J162" s="2564"/>
      <c r="K162" s="2564"/>
    </row>
    <row r="163" spans="1:17" ht="16.5">
      <c r="A163" s="2577">
        <f t="shared" si="3"/>
        <v>152</v>
      </c>
      <c r="B163" s="2521" t="s">
        <v>5948</v>
      </c>
      <c r="C163" s="2513"/>
      <c r="D163" s="2523">
        <f>D164+D165</f>
        <v>0</v>
      </c>
      <c r="E163" s="2580"/>
      <c r="F163" s="2523">
        <f>F164+F165</f>
        <v>0</v>
      </c>
      <c r="G163" s="2356"/>
      <c r="H163" s="2564"/>
      <c r="I163" s="2564"/>
      <c r="J163" s="2564"/>
      <c r="K163" s="2564"/>
      <c r="Q163" s="1568"/>
    </row>
    <row r="164" spans="1:17" ht="16.5">
      <c r="A164" s="2577">
        <f t="shared" si="3"/>
        <v>153</v>
      </c>
      <c r="B164" s="2520" t="s">
        <v>5949</v>
      </c>
      <c r="C164" s="2512" t="s">
        <v>5950</v>
      </c>
      <c r="D164" s="2529">
        <f>'表30-3-3'!H27</f>
        <v>0</v>
      </c>
      <c r="E164" s="2580"/>
      <c r="F164" s="2529">
        <f>'表30-3-3'!N27</f>
        <v>0</v>
      </c>
      <c r="G164" s="2356"/>
      <c r="H164" s="2564"/>
      <c r="I164" s="2564"/>
      <c r="J164" s="2564"/>
      <c r="K164" s="2564"/>
      <c r="Q164" s="1568"/>
    </row>
    <row r="165" spans="1:17" ht="16.5">
      <c r="A165" s="2577">
        <f t="shared" si="3"/>
        <v>154</v>
      </c>
      <c r="B165" s="2520" t="s">
        <v>5951</v>
      </c>
      <c r="C165" s="2512" t="s">
        <v>5952</v>
      </c>
      <c r="D165" s="2529">
        <f>'表30-3-3'!H49</f>
        <v>0</v>
      </c>
      <c r="E165" s="2580"/>
      <c r="F165" s="2529">
        <f>'表30-3-3'!N49</f>
        <v>0</v>
      </c>
      <c r="G165" s="2356"/>
      <c r="H165" s="2564"/>
      <c r="I165" s="2564"/>
      <c r="J165" s="2564"/>
      <c r="K165" s="2564"/>
      <c r="Q165" s="1568"/>
    </row>
    <row r="166" spans="1:17" ht="16.5">
      <c r="A166" s="2577">
        <f t="shared" si="3"/>
        <v>155</v>
      </c>
      <c r="B166" s="2521" t="s">
        <v>5953</v>
      </c>
      <c r="C166" s="2513"/>
      <c r="D166" s="2523">
        <f>D167+D168+D169</f>
        <v>0</v>
      </c>
      <c r="E166" s="2580"/>
      <c r="F166" s="2523">
        <f>F167+F168+F169</f>
        <v>0</v>
      </c>
      <c r="G166" s="2564"/>
      <c r="H166" s="2564"/>
      <c r="I166" s="2564"/>
      <c r="J166" s="2564"/>
      <c r="K166" s="2564"/>
    </row>
    <row r="167" spans="1:17" ht="33">
      <c r="A167" s="2587">
        <f t="shared" si="3"/>
        <v>156</v>
      </c>
      <c r="B167" s="2520" t="s">
        <v>5954</v>
      </c>
      <c r="C167" s="2512" t="s">
        <v>5955</v>
      </c>
      <c r="D167" s="2529">
        <f>'表05-1'!G165-'表05-1'!G167-'表13-4'!M20</f>
        <v>0</v>
      </c>
      <c r="E167" s="2534">
        <v>0.3</v>
      </c>
      <c r="F167" s="2529">
        <f>ROUND(D167*E167,0)</f>
        <v>0</v>
      </c>
      <c r="G167" s="2564"/>
      <c r="H167" s="2564"/>
      <c r="I167" s="2564"/>
      <c r="J167" s="2564"/>
      <c r="K167" s="2564"/>
    </row>
    <row r="168" spans="1:17" ht="16.5">
      <c r="A168" s="2587">
        <f>A167+1</f>
        <v>157</v>
      </c>
      <c r="B168" s="2520" t="s">
        <v>5956</v>
      </c>
      <c r="C168" s="2504" t="s">
        <v>5957</v>
      </c>
      <c r="D168" s="2529">
        <f>'表13-4'!M20</f>
        <v>0</v>
      </c>
      <c r="E168" s="2534">
        <v>0.1</v>
      </c>
      <c r="F168" s="2529">
        <f>ROUND(D168*E168,0)</f>
        <v>0</v>
      </c>
      <c r="G168" s="2564"/>
      <c r="H168" s="2564"/>
      <c r="I168" s="2564"/>
      <c r="J168" s="2564"/>
      <c r="K168" s="2564"/>
    </row>
    <row r="169" spans="1:17" ht="33">
      <c r="A169" s="2587">
        <f>A168+1</f>
        <v>158</v>
      </c>
      <c r="B169" s="2520" t="s">
        <v>5958</v>
      </c>
      <c r="C169" s="2498"/>
      <c r="D169" s="2592">
        <f>SUM(D170:D171)</f>
        <v>0</v>
      </c>
      <c r="E169" s="2586"/>
      <c r="F169" s="2592">
        <f>SUM(F170:F171)</f>
        <v>0</v>
      </c>
      <c r="G169" s="2564"/>
      <c r="H169" s="2564"/>
      <c r="I169" s="2564"/>
      <c r="J169" s="2564"/>
      <c r="K169" s="2564"/>
    </row>
    <row r="170" spans="1:17" ht="33">
      <c r="A170" s="2587" t="s">
        <v>4611</v>
      </c>
      <c r="B170" s="2524" t="s">
        <v>5959</v>
      </c>
      <c r="C170" s="2504" t="s">
        <v>5960</v>
      </c>
      <c r="D170" s="2592">
        <f>'表30-14-1'!L28</f>
        <v>0</v>
      </c>
      <c r="E170" s="2519">
        <v>0.1018</v>
      </c>
      <c r="F170" s="2592">
        <f>ROUND(D170*E170,0)</f>
        <v>0</v>
      </c>
      <c r="G170" s="2564"/>
      <c r="H170" s="2564"/>
      <c r="I170" s="2564"/>
      <c r="J170" s="2564"/>
      <c r="K170" s="2564"/>
    </row>
    <row r="171" spans="1:17" ht="33">
      <c r="A171" s="2587" t="s">
        <v>4612</v>
      </c>
      <c r="B171" s="2524" t="s">
        <v>5961</v>
      </c>
      <c r="C171" s="2504" t="s">
        <v>5962</v>
      </c>
      <c r="D171" s="2592">
        <f>'表30-14-1'!L29</f>
        <v>0</v>
      </c>
      <c r="E171" s="2519">
        <v>0.17249999999999999</v>
      </c>
      <c r="F171" s="2592">
        <f>ROUND(D171*E171,0)</f>
        <v>0</v>
      </c>
      <c r="G171" s="2564"/>
      <c r="H171" s="2564"/>
      <c r="I171" s="2564"/>
      <c r="J171" s="2564"/>
      <c r="K171" s="2564"/>
    </row>
    <row r="172" spans="1:17" ht="49.5">
      <c r="A172" s="2587">
        <f>A169+1</f>
        <v>159</v>
      </c>
      <c r="B172" s="2578" t="s">
        <v>5963</v>
      </c>
      <c r="C172" s="2512" t="s">
        <v>5964</v>
      </c>
      <c r="D172" s="2529">
        <f>MAX(SUM(D131:D132,D139,D144,D152,D155,D158:D163,D166)+SUM(D88:D89,D110,D96,D101,D113,D116:D121,D124)-'表16-2-1'!J11-'表16-2-1'!G11,0)</f>
        <v>0</v>
      </c>
      <c r="E172" s="2534">
        <v>6.6100000000000006E-2</v>
      </c>
      <c r="F172" s="2529">
        <f>ROUND(D172*E172,0)</f>
        <v>0</v>
      </c>
      <c r="G172" s="2564"/>
      <c r="H172" s="2564"/>
      <c r="I172" s="2564"/>
      <c r="J172" s="2564"/>
      <c r="K172" s="2564"/>
    </row>
    <row r="173" spans="1:17" ht="16.5">
      <c r="A173" s="2587">
        <f t="shared" ref="A173:A179" si="6">A172+1</f>
        <v>160</v>
      </c>
      <c r="B173" s="2578" t="s">
        <v>5965</v>
      </c>
      <c r="C173" s="2512" t="s">
        <v>5966</v>
      </c>
      <c r="D173" s="2529">
        <f>'表30-16'!J16</f>
        <v>0</v>
      </c>
      <c r="E173" s="2580"/>
      <c r="F173" s="2523"/>
      <c r="G173" s="2564"/>
      <c r="H173" s="2564"/>
      <c r="I173" s="2564"/>
      <c r="J173" s="2564"/>
      <c r="K173" s="2564"/>
    </row>
    <row r="174" spans="1:17" ht="16.5">
      <c r="A174" s="2587">
        <f t="shared" si="6"/>
        <v>161</v>
      </c>
      <c r="B174" s="2578" t="s">
        <v>5967</v>
      </c>
      <c r="C174" s="2512"/>
      <c r="D174" s="2529">
        <f ca="1">SUM(F90:F91,F96,F117:F120,F101,F92,F113,F110,F133:F134,F139,F144,F135,F155,,F159:F162,F152,F93,F136,F172)</f>
        <v>0</v>
      </c>
      <c r="E174" s="2534">
        <f>'表30-10'!D12</f>
        <v>1</v>
      </c>
      <c r="F174" s="2529">
        <f ca="1">ROUND(D174*E174,0)</f>
        <v>0</v>
      </c>
      <c r="G174" s="2593"/>
      <c r="H174" s="2564"/>
      <c r="I174" s="2564"/>
      <c r="J174" s="2564"/>
      <c r="K174" s="2564"/>
    </row>
    <row r="175" spans="1:17" ht="16.5">
      <c r="A175" s="2587">
        <f t="shared" si="6"/>
        <v>162</v>
      </c>
      <c r="B175" s="2536" t="s">
        <v>5968</v>
      </c>
      <c r="C175" s="2513"/>
      <c r="D175" s="2523">
        <f>SUM(D176,D177)</f>
        <v>0</v>
      </c>
      <c r="E175" s="2536"/>
      <c r="F175" s="2594">
        <f>SUM(F176,F177)</f>
        <v>0</v>
      </c>
      <c r="G175" s="2564"/>
      <c r="H175" s="2564"/>
      <c r="I175" s="2564"/>
      <c r="J175" s="2564"/>
      <c r="K175" s="2564"/>
    </row>
    <row r="176" spans="1:17" s="1301" customFormat="1" ht="16.5">
      <c r="A176" s="2587">
        <f t="shared" si="6"/>
        <v>163</v>
      </c>
      <c r="B176" s="2578" t="s">
        <v>5969</v>
      </c>
      <c r="C176" s="2512" t="s">
        <v>5970</v>
      </c>
      <c r="D176" s="2595"/>
      <c r="E176" s="2534">
        <v>0.01</v>
      </c>
      <c r="F176" s="2529">
        <f>ROUND(D176*E176,0)</f>
        <v>0</v>
      </c>
      <c r="G176" s="2596"/>
      <c r="H176" s="2481"/>
      <c r="I176" s="2481"/>
      <c r="J176" s="2481"/>
      <c r="K176" s="2481"/>
      <c r="P176" s="1568"/>
    </row>
    <row r="177" spans="1:16" s="1301" customFormat="1" ht="16.5">
      <c r="A177" s="2587">
        <f t="shared" si="6"/>
        <v>164</v>
      </c>
      <c r="B177" s="2579" t="s">
        <v>5971</v>
      </c>
      <c r="C177" s="2513"/>
      <c r="D177" s="2523">
        <f>D178+D179</f>
        <v>0</v>
      </c>
      <c r="E177" s="2580" t="s">
        <v>5381</v>
      </c>
      <c r="F177" s="2595"/>
      <c r="G177" s="2596"/>
      <c r="H177" s="2481"/>
      <c r="I177" s="2481"/>
      <c r="J177" s="2481"/>
      <c r="K177" s="2481"/>
      <c r="P177" s="1568"/>
    </row>
    <row r="178" spans="1:16" s="1301" customFormat="1" ht="16.5">
      <c r="A178" s="2587">
        <f t="shared" si="6"/>
        <v>165</v>
      </c>
      <c r="B178" s="2585" t="s">
        <v>5972</v>
      </c>
      <c r="C178" s="2512" t="s">
        <v>5973</v>
      </c>
      <c r="D178" s="2529">
        <f>SUM('表16-2-1'!G39,'表16-2-1'!J39)</f>
        <v>0</v>
      </c>
      <c r="E178" s="2580"/>
      <c r="F178" s="2595"/>
      <c r="G178" s="2596"/>
      <c r="H178" s="2481"/>
      <c r="I178" s="2481"/>
      <c r="J178" s="2481"/>
      <c r="K178" s="2481"/>
      <c r="P178" s="1568"/>
    </row>
    <row r="179" spans="1:16" s="1301" customFormat="1" ht="50.25" thickBot="1">
      <c r="A179" s="2587">
        <f t="shared" si="6"/>
        <v>166</v>
      </c>
      <c r="B179" s="2597" t="s">
        <v>5974</v>
      </c>
      <c r="C179" s="2541" t="s">
        <v>5975</v>
      </c>
      <c r="D179" s="2598">
        <f>SUM('表16-2-2'!D21,'表16-2-2'!G21,'表16-2-2'!J21,'表16-2-3'!D18,'表16-2-3'!G18,'表16-2-3'!J18)</f>
        <v>0</v>
      </c>
      <c r="E179" s="2599"/>
      <c r="F179" s="2600"/>
      <c r="G179" s="2596"/>
      <c r="H179" s="2481"/>
      <c r="I179" s="2481"/>
      <c r="J179" s="2481"/>
      <c r="K179" s="2481"/>
      <c r="P179" s="1568"/>
    </row>
    <row r="180" spans="1:16" s="1301" customFormat="1" ht="17.25" thickTop="1">
      <c r="A180" s="2601">
        <f t="shared" si="3"/>
        <v>167</v>
      </c>
      <c r="B180" s="2602" t="s">
        <v>5976</v>
      </c>
      <c r="C180" s="2603"/>
      <c r="D180" s="2604">
        <f>SUM(D5,D86,D175)</f>
        <v>0</v>
      </c>
      <c r="E180" s="2605"/>
      <c r="F180" s="2604">
        <f ca="1">SUM(F6,F9,F85,F69,F88,F116,F121,F124,F131,F158,F163,F166,F174,F175)</f>
        <v>0</v>
      </c>
      <c r="G180" s="2596"/>
      <c r="H180" s="2481"/>
      <c r="I180" s="2481"/>
      <c r="J180" s="2481"/>
      <c r="K180" s="2481"/>
      <c r="P180" s="1568"/>
    </row>
    <row r="181" spans="1:16" s="1301" customFormat="1" ht="16.5">
      <c r="A181" s="2548" t="s">
        <v>5677</v>
      </c>
      <c r="B181" s="2606"/>
      <c r="C181" s="2607"/>
      <c r="D181" s="2564"/>
      <c r="E181" s="2607"/>
      <c r="F181" s="2596"/>
      <c r="G181" s="2596"/>
      <c r="H181" s="2481"/>
      <c r="I181" s="2481"/>
      <c r="J181" s="2481"/>
      <c r="K181" s="2481"/>
      <c r="P181" s="1568"/>
    </row>
    <row r="182" spans="1:16" s="1301" customFormat="1" ht="16.5">
      <c r="A182" s="2548">
        <v>1</v>
      </c>
      <c r="B182" s="2606" t="s">
        <v>5977</v>
      </c>
      <c r="C182" s="2607"/>
      <c r="D182" s="2564"/>
      <c r="E182" s="2607"/>
      <c r="F182" s="2596"/>
      <c r="G182" s="2596"/>
      <c r="H182" s="2481"/>
      <c r="I182" s="2481"/>
      <c r="J182" s="2481"/>
      <c r="K182" s="2481"/>
      <c r="P182" s="1568"/>
    </row>
    <row r="183" spans="1:16" s="1301" customFormat="1" ht="16.5">
      <c r="A183" s="2548">
        <v>2</v>
      </c>
      <c r="B183" s="2608" t="s">
        <v>764</v>
      </c>
      <c r="C183" s="2607"/>
      <c r="D183" s="2564"/>
      <c r="E183" s="2607"/>
      <c r="F183" s="2596"/>
      <c r="G183" s="2596"/>
      <c r="H183" s="2481"/>
      <c r="I183" s="2481"/>
      <c r="J183" s="2481"/>
      <c r="K183" s="2481"/>
      <c r="P183" s="1568"/>
    </row>
    <row r="184" spans="1:16" s="1301" customFormat="1" ht="16.5">
      <c r="A184" s="2548">
        <v>3</v>
      </c>
      <c r="B184" s="2606" t="s">
        <v>5978</v>
      </c>
      <c r="C184" s="2607"/>
      <c r="D184" s="2564"/>
      <c r="E184" s="2607"/>
      <c r="F184" s="2596"/>
      <c r="G184" s="2596"/>
      <c r="H184" s="2481"/>
      <c r="I184" s="2481"/>
      <c r="J184" s="2481"/>
      <c r="K184" s="2481"/>
      <c r="P184" s="1568"/>
    </row>
    <row r="185" spans="1:16" s="1301" customFormat="1" ht="16.5">
      <c r="A185" s="2548"/>
      <c r="B185" s="2606" t="s">
        <v>5979</v>
      </c>
      <c r="C185" s="2607"/>
      <c r="D185" s="2564"/>
      <c r="E185" s="2607"/>
      <c r="F185" s="2596"/>
      <c r="G185" s="2596"/>
      <c r="H185" s="2481"/>
      <c r="I185" s="2481"/>
      <c r="J185" s="2481"/>
      <c r="K185" s="2481"/>
      <c r="P185" s="1568"/>
    </row>
    <row r="186" spans="1:16" s="1301" customFormat="1" ht="16.5">
      <c r="A186" s="2548"/>
      <c r="B186" s="2608" t="s">
        <v>4100</v>
      </c>
      <c r="C186" s="2607"/>
      <c r="D186" s="2564"/>
      <c r="E186" s="2607"/>
      <c r="F186" s="2596"/>
      <c r="G186" s="2596"/>
      <c r="H186" s="2481"/>
      <c r="I186" s="2481"/>
      <c r="J186" s="2481"/>
      <c r="K186" s="2481"/>
      <c r="P186" s="1568"/>
    </row>
    <row r="187" spans="1:16" s="1572" customFormat="1" ht="16.5">
      <c r="A187" s="2609">
        <v>4</v>
      </c>
      <c r="B187" s="2608" t="s">
        <v>4101</v>
      </c>
      <c r="C187" s="2610"/>
      <c r="D187" s="2564"/>
      <c r="E187" s="2610"/>
      <c r="F187" s="2596"/>
      <c r="G187" s="2564"/>
      <c r="H187" s="2611"/>
      <c r="I187" s="2611"/>
      <c r="J187" s="2611"/>
      <c r="K187" s="2611"/>
      <c r="P187" s="1568"/>
    </row>
    <row r="188" spans="1:16" s="1572" customFormat="1" ht="16.5">
      <c r="A188" s="2609">
        <v>5</v>
      </c>
      <c r="B188" s="2606" t="s">
        <v>5980</v>
      </c>
      <c r="C188" s="2610"/>
      <c r="D188" s="2564"/>
      <c r="E188" s="2610"/>
      <c r="F188" s="2596"/>
      <c r="G188" s="2564"/>
      <c r="H188" s="2611"/>
      <c r="I188" s="2611"/>
      <c r="J188" s="2611"/>
      <c r="K188" s="2611"/>
      <c r="P188" s="1568"/>
    </row>
    <row r="189" spans="1:16" s="1572" customFormat="1" ht="16.5">
      <c r="A189" s="2609">
        <v>6</v>
      </c>
      <c r="B189" s="2612" t="s">
        <v>765</v>
      </c>
      <c r="C189" s="2610"/>
      <c r="D189" s="2564"/>
      <c r="E189" s="2610"/>
      <c r="F189" s="2596"/>
      <c r="G189" s="2564"/>
      <c r="H189" s="2611"/>
      <c r="I189" s="2611"/>
      <c r="J189" s="2611"/>
      <c r="K189" s="2611"/>
      <c r="P189" s="1568"/>
    </row>
    <row r="190" spans="1:16" s="1572" customFormat="1" ht="16.5">
      <c r="A190" s="2609">
        <v>7</v>
      </c>
      <c r="B190" s="2613" t="s">
        <v>5981</v>
      </c>
      <c r="C190" s="2563"/>
      <c r="D190" s="2564"/>
      <c r="E190" s="2614"/>
      <c r="F190" s="2564"/>
      <c r="G190" s="2564"/>
      <c r="H190" s="2611"/>
      <c r="I190" s="2611"/>
      <c r="J190" s="2611"/>
      <c r="K190" s="2611"/>
      <c r="P190" s="1568"/>
    </row>
    <row r="191" spans="1:16" s="1572" customFormat="1">
      <c r="A191" s="2615"/>
      <c r="B191" s="2616"/>
      <c r="C191" s="2563"/>
      <c r="D191" s="2564"/>
      <c r="E191" s="2617"/>
      <c r="F191" s="2564"/>
      <c r="G191" s="2564"/>
      <c r="H191" s="2611"/>
      <c r="I191" s="2611"/>
      <c r="J191" s="2611"/>
      <c r="K191" s="2611"/>
      <c r="P191" s="1568"/>
    </row>
    <row r="192" spans="1:16">
      <c r="A192" s="2549"/>
      <c r="B192" s="2616"/>
      <c r="C192" s="2563"/>
      <c r="D192" s="2564"/>
      <c r="E192" s="2617"/>
      <c r="F192" s="2564"/>
      <c r="G192" s="2564"/>
      <c r="H192" s="2564"/>
      <c r="I192" s="2564"/>
      <c r="J192" s="2564"/>
      <c r="K192" s="2564"/>
    </row>
    <row r="193" spans="1:13">
      <c r="A193" s="2549"/>
      <c r="B193" s="2616"/>
      <c r="C193" s="2563"/>
      <c r="D193" s="2564"/>
      <c r="E193" s="2617"/>
      <c r="F193" s="2564"/>
      <c r="G193" s="2564"/>
      <c r="H193" s="2564"/>
      <c r="I193" s="2564"/>
      <c r="J193" s="2564"/>
      <c r="K193" s="2564"/>
    </row>
    <row r="194" spans="1:13">
      <c r="A194" s="2549"/>
      <c r="B194" s="2611"/>
      <c r="C194" s="2563"/>
      <c r="D194" s="2564"/>
      <c r="E194" s="2617"/>
      <c r="F194" s="2564"/>
      <c r="G194" s="2564"/>
      <c r="H194" s="2564"/>
      <c r="I194" s="2564"/>
      <c r="J194" s="2564"/>
      <c r="K194" s="2564"/>
    </row>
    <row r="195" spans="1:13">
      <c r="A195" s="2549"/>
      <c r="B195" s="2356"/>
      <c r="C195" s="2563"/>
      <c r="D195" s="2564"/>
      <c r="E195" s="2617"/>
      <c r="F195" s="2564"/>
      <c r="G195" s="2564"/>
      <c r="H195" s="2564"/>
      <c r="I195" s="2564"/>
      <c r="J195" s="2564"/>
      <c r="K195" s="2564"/>
    </row>
    <row r="196" spans="1:13">
      <c r="A196" s="2549"/>
      <c r="B196" s="2356"/>
      <c r="C196" s="2563"/>
      <c r="D196" s="2564"/>
      <c r="E196" s="2617"/>
      <c r="F196" s="2564"/>
      <c r="G196" s="2564"/>
      <c r="H196" s="2564"/>
      <c r="I196" s="2564"/>
      <c r="J196" s="2564"/>
      <c r="K196" s="2564"/>
    </row>
    <row r="197" spans="1:13">
      <c r="A197" s="2549"/>
      <c r="B197" s="2356"/>
      <c r="C197" s="2563"/>
      <c r="D197" s="2564"/>
      <c r="E197" s="2617"/>
      <c r="F197" s="2564"/>
      <c r="G197" s="2564"/>
      <c r="H197" s="2564"/>
      <c r="I197" s="2564"/>
      <c r="J197" s="2564"/>
      <c r="K197" s="2564"/>
    </row>
    <row r="198" spans="1:13">
      <c r="A198" s="2549"/>
      <c r="B198" s="2356"/>
      <c r="C198" s="2563"/>
      <c r="D198" s="2564"/>
      <c r="E198" s="2617"/>
      <c r="F198" s="2564"/>
      <c r="G198" s="2564"/>
      <c r="H198" s="2564"/>
      <c r="I198" s="2564"/>
      <c r="J198" s="2564"/>
      <c r="K198" s="2564"/>
    </row>
    <row r="199" spans="1:13">
      <c r="A199" s="2549"/>
      <c r="B199" s="2356"/>
      <c r="C199" s="2563"/>
      <c r="D199" s="2564"/>
      <c r="E199" s="2617"/>
      <c r="F199" s="2564"/>
      <c r="G199" s="2564"/>
      <c r="H199" s="2564"/>
      <c r="I199" s="2564"/>
      <c r="J199" s="2564"/>
      <c r="K199" s="2564"/>
    </row>
    <row r="200" spans="1:13">
      <c r="A200" s="2549"/>
      <c r="B200" s="2356"/>
      <c r="C200" s="2563"/>
      <c r="D200" s="2564"/>
      <c r="E200" s="2617"/>
      <c r="F200" s="2564"/>
      <c r="G200" s="2564"/>
      <c r="H200" s="2564"/>
      <c r="I200" s="2564"/>
      <c r="J200" s="2564"/>
      <c r="K200" s="2564"/>
    </row>
    <row r="201" spans="1:13">
      <c r="A201" s="2549"/>
      <c r="B201" s="2356"/>
      <c r="C201" s="2563"/>
      <c r="D201" s="2564"/>
      <c r="E201" s="2617"/>
      <c r="F201" s="2564"/>
      <c r="G201" s="2564"/>
      <c r="H201" s="2564"/>
      <c r="I201" s="2564"/>
      <c r="J201" s="2564"/>
      <c r="K201" s="2564"/>
    </row>
    <row r="202" spans="1:13">
      <c r="A202" s="2549"/>
      <c r="B202" s="2356"/>
      <c r="C202" s="2563"/>
      <c r="D202" s="2564"/>
      <c r="E202" s="2617"/>
      <c r="F202" s="2564"/>
      <c r="G202" s="2564"/>
      <c r="H202" s="2564"/>
      <c r="I202" s="2564"/>
      <c r="J202" s="2564"/>
      <c r="K202" s="2564"/>
    </row>
    <row r="203" spans="1:13">
      <c r="A203" s="2549"/>
      <c r="B203" s="2356"/>
      <c r="C203" s="2563"/>
      <c r="D203" s="2564"/>
      <c r="E203" s="2617"/>
      <c r="F203" s="2564"/>
      <c r="G203" s="2564"/>
      <c r="H203" s="2564"/>
      <c r="I203" s="2564"/>
      <c r="J203" s="2564"/>
      <c r="K203" s="2564"/>
    </row>
    <row r="204" spans="1:13">
      <c r="A204" s="2549"/>
      <c r="B204" s="2356"/>
      <c r="C204" s="2563"/>
      <c r="D204" s="2564"/>
      <c r="E204" s="2617"/>
      <c r="F204" s="2564"/>
      <c r="G204" s="2564"/>
      <c r="H204" s="2564"/>
      <c r="I204" s="2564"/>
      <c r="J204" s="2564"/>
      <c r="K204" s="2564"/>
    </row>
    <row r="205" spans="1:13">
      <c r="A205" s="2549"/>
      <c r="B205" s="2356"/>
      <c r="C205" s="2563"/>
      <c r="D205" s="2564"/>
      <c r="E205" s="2617"/>
      <c r="F205" s="2564"/>
      <c r="G205" s="2564"/>
      <c r="H205" s="2564"/>
      <c r="I205" s="2564"/>
      <c r="J205" s="2564"/>
      <c r="K205" s="2564"/>
    </row>
    <row r="206" spans="1:13">
      <c r="A206" s="2549"/>
      <c r="B206" s="2356"/>
      <c r="C206" s="2563"/>
      <c r="D206" s="2564"/>
      <c r="E206" s="2617"/>
      <c r="F206" s="2564"/>
      <c r="G206" s="2564"/>
      <c r="H206" s="2564"/>
      <c r="I206" s="2564"/>
      <c r="J206" s="2564"/>
      <c r="K206" s="2618"/>
      <c r="L206" s="1575"/>
      <c r="M206" s="1576"/>
    </row>
    <row r="207" spans="1:13">
      <c r="A207" s="2549"/>
      <c r="B207" s="2356"/>
      <c r="C207" s="2563"/>
      <c r="D207" s="2564"/>
      <c r="E207" s="2617"/>
      <c r="F207" s="2564"/>
      <c r="G207" s="2564"/>
      <c r="H207" s="2564"/>
      <c r="I207" s="2564"/>
      <c r="J207" s="2564"/>
      <c r="K207" s="2618"/>
      <c r="L207" s="1575"/>
      <c r="M207" s="1576"/>
    </row>
    <row r="208" spans="1:13">
      <c r="A208" s="2549"/>
      <c r="B208" s="2356"/>
      <c r="C208" s="2563"/>
      <c r="D208" s="2564"/>
      <c r="E208" s="2617"/>
      <c r="F208" s="2564"/>
      <c r="G208" s="2564"/>
      <c r="H208" s="2564"/>
      <c r="I208" s="2564"/>
      <c r="J208" s="2564"/>
      <c r="K208" s="2618"/>
      <c r="L208" s="1575"/>
      <c r="M208" s="1576"/>
    </row>
    <row r="209" spans="1:13">
      <c r="A209" s="2549"/>
      <c r="B209" s="2356"/>
      <c r="C209" s="2563"/>
      <c r="D209" s="2564"/>
      <c r="E209" s="2617"/>
      <c r="F209" s="2564"/>
      <c r="G209" s="2564"/>
      <c r="H209" s="2564"/>
      <c r="I209" s="2564"/>
      <c r="J209" s="2564"/>
      <c r="K209" s="2618"/>
      <c r="L209" s="1575"/>
    </row>
    <row r="210" spans="1:13">
      <c r="A210" s="2549"/>
      <c r="B210" s="2356"/>
      <c r="C210" s="2563"/>
      <c r="D210" s="2564"/>
      <c r="E210" s="2617"/>
      <c r="F210" s="2564"/>
      <c r="G210" s="2564"/>
      <c r="H210" s="2564"/>
      <c r="I210" s="2564"/>
      <c r="J210" s="2564"/>
      <c r="K210" s="2618"/>
      <c r="L210" s="1575"/>
      <c r="M210" s="1576"/>
    </row>
    <row r="211" spans="1:13">
      <c r="A211" s="2549"/>
      <c r="B211" s="2356"/>
      <c r="C211" s="2563"/>
      <c r="D211" s="2564"/>
      <c r="E211" s="2617"/>
      <c r="F211" s="2564"/>
      <c r="G211" s="2564"/>
      <c r="H211" s="2564"/>
      <c r="I211" s="2564"/>
      <c r="J211" s="2564"/>
      <c r="K211" s="2618"/>
      <c r="L211" s="1575"/>
      <c r="M211" s="1576"/>
    </row>
    <row r="212" spans="1:13">
      <c r="A212" s="2549"/>
      <c r="B212" s="2356"/>
      <c r="C212" s="2563"/>
      <c r="D212" s="2564"/>
      <c r="E212" s="2617"/>
      <c r="F212" s="2564"/>
      <c r="G212" s="2564"/>
      <c r="H212" s="2564"/>
      <c r="I212" s="2564"/>
      <c r="J212" s="2564"/>
      <c r="K212" s="2618"/>
      <c r="L212" s="1575"/>
      <c r="M212" s="1576"/>
    </row>
    <row r="213" spans="1:13">
      <c r="A213" s="2549"/>
      <c r="B213" s="2356"/>
      <c r="C213" s="2563"/>
      <c r="D213" s="2564"/>
      <c r="E213" s="2617"/>
      <c r="F213" s="2564"/>
      <c r="G213" s="2564"/>
      <c r="H213" s="2564"/>
      <c r="I213" s="2564"/>
      <c r="J213" s="2564"/>
      <c r="K213" s="2618"/>
      <c r="L213" s="1575"/>
      <c r="M213" s="1576"/>
    </row>
    <row r="214" spans="1:13">
      <c r="A214" s="2549"/>
      <c r="B214" s="2356"/>
      <c r="C214" s="2563"/>
      <c r="D214" s="2564"/>
      <c r="E214" s="2617"/>
      <c r="F214" s="2564"/>
      <c r="G214" s="2564"/>
      <c r="H214" s="2564"/>
      <c r="I214" s="2564"/>
      <c r="J214" s="2564"/>
      <c r="K214" s="2618"/>
      <c r="L214" s="1575"/>
      <c r="M214" s="1576"/>
    </row>
    <row r="215" spans="1:13">
      <c r="A215" s="2549"/>
      <c r="B215" s="2356"/>
      <c r="C215" s="2563"/>
      <c r="D215" s="2564"/>
      <c r="E215" s="2617"/>
      <c r="F215" s="2564"/>
      <c r="G215" s="2564"/>
      <c r="H215" s="2564"/>
      <c r="I215" s="2564"/>
      <c r="J215" s="2564"/>
      <c r="K215" s="2618"/>
      <c r="L215" s="1575"/>
      <c r="M215" s="1576"/>
    </row>
    <row r="216" spans="1:13">
      <c r="A216" s="2549"/>
      <c r="B216" s="2356"/>
      <c r="C216" s="2563"/>
      <c r="D216" s="2564"/>
      <c r="E216" s="2617"/>
      <c r="F216" s="2564"/>
      <c r="G216" s="2564"/>
      <c r="H216" s="2564"/>
      <c r="I216" s="2564"/>
      <c r="J216" s="2564"/>
      <c r="K216" s="2618"/>
      <c r="L216" s="1575"/>
      <c r="M216" s="1576"/>
    </row>
    <row r="217" spans="1:13">
      <c r="A217" s="2549"/>
      <c r="B217" s="2356"/>
      <c r="C217" s="2563"/>
      <c r="D217" s="2564"/>
      <c r="E217" s="2617"/>
      <c r="F217" s="2564"/>
      <c r="G217" s="2564"/>
      <c r="H217" s="2564"/>
      <c r="I217" s="2564"/>
      <c r="J217" s="2564"/>
      <c r="K217" s="2618"/>
      <c r="L217" s="1575"/>
      <c r="M217" s="1576"/>
    </row>
    <row r="218" spans="1:13">
      <c r="A218" s="2549"/>
      <c r="B218" s="2356"/>
      <c r="C218" s="2563"/>
      <c r="D218" s="2564"/>
      <c r="E218" s="2617"/>
      <c r="F218" s="2564"/>
      <c r="G218" s="2564"/>
      <c r="H218" s="2564"/>
      <c r="I218" s="2564"/>
      <c r="J218" s="2564"/>
      <c r="K218" s="2618"/>
      <c r="L218" s="1575"/>
      <c r="M218" s="1576"/>
    </row>
    <row r="219" spans="1:13">
      <c r="A219" s="2549"/>
      <c r="B219" s="2356"/>
      <c r="C219" s="2563"/>
      <c r="D219" s="2564"/>
      <c r="E219" s="2617"/>
      <c r="F219" s="2564"/>
      <c r="G219" s="2564"/>
      <c r="H219" s="2564"/>
      <c r="I219" s="2564"/>
      <c r="J219" s="2564"/>
      <c r="K219" s="2618"/>
      <c r="L219" s="1575"/>
      <c r="M219" s="1576"/>
    </row>
    <row r="220" spans="1:13">
      <c r="A220" s="2549"/>
      <c r="B220" s="2356"/>
      <c r="C220" s="2563"/>
      <c r="D220" s="2564"/>
      <c r="E220" s="2617"/>
      <c r="F220" s="2564"/>
      <c r="G220" s="2564"/>
      <c r="H220" s="2564"/>
      <c r="I220" s="2564"/>
      <c r="J220" s="2564"/>
      <c r="K220" s="2618"/>
      <c r="L220" s="1575"/>
      <c r="M220" s="1576"/>
    </row>
    <row r="221" spans="1:13">
      <c r="A221" s="2549"/>
      <c r="B221" s="2356"/>
      <c r="C221" s="2563"/>
      <c r="D221" s="2564"/>
      <c r="E221" s="2617"/>
      <c r="F221" s="2564"/>
      <c r="G221" s="2564"/>
      <c r="H221" s="2564"/>
      <c r="I221" s="2564"/>
      <c r="J221" s="2564"/>
      <c r="K221" s="2618"/>
      <c r="L221" s="1575"/>
      <c r="M221" s="1576"/>
    </row>
    <row r="222" spans="1:13">
      <c r="A222" s="2549"/>
      <c r="B222" s="2356"/>
      <c r="C222" s="2563"/>
      <c r="D222" s="2564"/>
      <c r="E222" s="2617"/>
      <c r="F222" s="2564"/>
      <c r="G222" s="2564"/>
      <c r="H222" s="2564"/>
      <c r="I222" s="2564"/>
      <c r="J222" s="2564"/>
      <c r="K222" s="2618"/>
      <c r="L222" s="1575"/>
      <c r="M222" s="1576"/>
    </row>
    <row r="223" spans="1:13">
      <c r="A223" s="2549"/>
      <c r="B223" s="2356"/>
      <c r="C223" s="2563"/>
      <c r="D223" s="2564"/>
      <c r="E223" s="2617"/>
      <c r="F223" s="2564"/>
      <c r="G223" s="2564"/>
      <c r="H223" s="2564"/>
      <c r="I223" s="2564"/>
      <c r="J223" s="2564"/>
      <c r="K223" s="2618"/>
      <c r="L223" s="1575"/>
      <c r="M223" s="1576"/>
    </row>
    <row r="224" spans="1:13">
      <c r="A224" s="2549"/>
      <c r="B224" s="2356"/>
      <c r="C224" s="2563"/>
      <c r="D224" s="2564"/>
      <c r="E224" s="2617"/>
      <c r="F224" s="2564"/>
      <c r="G224" s="2564"/>
      <c r="H224" s="2564"/>
      <c r="I224" s="2564"/>
      <c r="J224" s="2564"/>
      <c r="K224" s="2618"/>
      <c r="L224" s="1575"/>
      <c r="M224" s="1576"/>
    </row>
    <row r="225" spans="1:16">
      <c r="A225" s="2549"/>
      <c r="B225" s="2356"/>
      <c r="C225" s="2563"/>
      <c r="D225" s="2564"/>
      <c r="E225" s="2617"/>
      <c r="F225" s="2564"/>
      <c r="G225" s="2564"/>
      <c r="H225" s="2564"/>
      <c r="I225" s="2564"/>
      <c r="J225" s="2564"/>
      <c r="K225" s="2618"/>
      <c r="L225" s="1575"/>
      <c r="M225" s="1576"/>
    </row>
    <row r="226" spans="1:16">
      <c r="A226" s="2549"/>
      <c r="B226" s="2356"/>
      <c r="C226" s="2563"/>
      <c r="D226" s="2564"/>
      <c r="E226" s="2617"/>
      <c r="F226" s="2564"/>
      <c r="G226" s="2564"/>
      <c r="H226" s="2596"/>
      <c r="I226" s="2596"/>
      <c r="J226" s="2596"/>
      <c r="K226" s="2596"/>
      <c r="L226" s="1571"/>
      <c r="M226" s="1571"/>
      <c r="N226" s="1571"/>
      <c r="O226" s="1571"/>
      <c r="P226" s="1571"/>
    </row>
    <row r="227" spans="1:16">
      <c r="A227" s="2549"/>
      <c r="B227" s="2356"/>
      <c r="C227" s="2563"/>
      <c r="D227" s="2564"/>
      <c r="E227" s="2617"/>
      <c r="F227" s="2564"/>
      <c r="G227" s="2564"/>
      <c r="H227" s="2596"/>
      <c r="I227" s="2596"/>
      <c r="J227" s="2596"/>
      <c r="K227" s="2596"/>
      <c r="L227" s="1571"/>
      <c r="M227" s="1571"/>
      <c r="N227" s="1571"/>
      <c r="O227" s="1571"/>
      <c r="P227" s="1571"/>
    </row>
    <row r="228" spans="1:16">
      <c r="A228" s="2549"/>
      <c r="B228" s="2356"/>
      <c r="C228" s="2563"/>
      <c r="D228" s="2564"/>
      <c r="E228" s="2617"/>
      <c r="F228" s="2564"/>
      <c r="G228" s="2564"/>
      <c r="H228" s="2596"/>
      <c r="I228" s="2596"/>
      <c r="J228" s="2596"/>
      <c r="K228" s="2596"/>
      <c r="L228" s="1571"/>
      <c r="M228" s="1571"/>
      <c r="N228" s="1571"/>
      <c r="O228" s="1571"/>
      <c r="P228" s="1571"/>
    </row>
    <row r="229" spans="1:16">
      <c r="A229" s="2549"/>
      <c r="B229" s="2356"/>
      <c r="C229" s="2563"/>
      <c r="D229" s="2564"/>
      <c r="E229" s="2617"/>
      <c r="F229" s="2564"/>
      <c r="G229" s="2564"/>
      <c r="H229" s="2596"/>
      <c r="I229" s="2596"/>
      <c r="J229" s="2596"/>
      <c r="K229" s="2596"/>
      <c r="L229" s="1571"/>
      <c r="M229" s="1571"/>
      <c r="N229" s="1571"/>
      <c r="O229" s="1571"/>
      <c r="P229" s="1571"/>
    </row>
    <row r="230" spans="1:16">
      <c r="A230" s="2549"/>
      <c r="B230" s="2356"/>
      <c r="C230" s="2563"/>
      <c r="D230" s="2564"/>
      <c r="E230" s="2617"/>
      <c r="F230" s="2564"/>
      <c r="G230" s="2564"/>
      <c r="H230" s="2564"/>
      <c r="I230" s="2564"/>
      <c r="J230" s="2564"/>
      <c r="K230" s="2564"/>
    </row>
    <row r="231" spans="1:16">
      <c r="A231" s="2549"/>
      <c r="B231" s="2356"/>
      <c r="C231" s="2563"/>
      <c r="D231" s="2564"/>
      <c r="E231" s="2617"/>
      <c r="F231" s="2564"/>
      <c r="G231" s="2564"/>
      <c r="H231" s="2564"/>
      <c r="I231" s="2564"/>
      <c r="J231" s="2564"/>
      <c r="K231" s="2564"/>
    </row>
    <row r="232" spans="1:16">
      <c r="A232" s="2549"/>
      <c r="B232" s="2356"/>
      <c r="C232" s="2563"/>
      <c r="D232" s="2564"/>
      <c r="E232" s="2617"/>
      <c r="F232" s="2564"/>
      <c r="G232" s="2564"/>
      <c r="H232" s="2564"/>
      <c r="I232" s="2564"/>
      <c r="J232" s="2564"/>
      <c r="K232" s="2564"/>
    </row>
    <row r="233" spans="1:16">
      <c r="A233" s="2549"/>
      <c r="B233" s="2356"/>
      <c r="C233" s="2563"/>
      <c r="D233" s="2564"/>
      <c r="E233" s="2617"/>
      <c r="F233" s="2564"/>
      <c r="G233" s="2564"/>
      <c r="H233" s="2564"/>
      <c r="I233" s="2564"/>
      <c r="J233" s="2564"/>
      <c r="K233" s="2564"/>
    </row>
    <row r="234" spans="1:16">
      <c r="A234" s="2549"/>
      <c r="B234" s="2356"/>
      <c r="C234" s="2563"/>
      <c r="D234" s="2564"/>
      <c r="E234" s="2617"/>
      <c r="F234" s="2564"/>
      <c r="G234" s="2564"/>
      <c r="H234" s="2564"/>
      <c r="I234" s="2564"/>
      <c r="J234" s="2564"/>
      <c r="K234" s="2564"/>
    </row>
    <row r="235" spans="1:16">
      <c r="A235" s="2549"/>
      <c r="B235" s="2356"/>
      <c r="C235" s="2563"/>
      <c r="D235" s="2564"/>
      <c r="E235" s="2617"/>
      <c r="F235" s="2564"/>
      <c r="G235" s="2564"/>
      <c r="H235" s="2564"/>
      <c r="I235" s="2564"/>
      <c r="J235" s="2564"/>
      <c r="K235" s="2564"/>
    </row>
    <row r="236" spans="1:16">
      <c r="A236" s="2549"/>
      <c r="B236" s="2356"/>
      <c r="C236" s="2563"/>
      <c r="D236" s="2564"/>
      <c r="E236" s="2617"/>
      <c r="F236" s="2564"/>
      <c r="G236" s="2564"/>
      <c r="H236" s="2564"/>
      <c r="I236" s="2564"/>
      <c r="J236" s="2564"/>
      <c r="K236" s="2564"/>
    </row>
    <row r="237" spans="1:16">
      <c r="A237" s="2549"/>
      <c r="B237" s="2356"/>
      <c r="C237" s="2563"/>
      <c r="D237" s="2564"/>
      <c r="E237" s="2617"/>
      <c r="F237" s="2564"/>
      <c r="G237" s="2564"/>
      <c r="H237" s="2564"/>
      <c r="I237" s="2564"/>
      <c r="J237" s="2564"/>
      <c r="K237" s="2564"/>
    </row>
    <row r="238" spans="1:16">
      <c r="A238" s="2549"/>
      <c r="B238" s="2356"/>
      <c r="C238" s="2563"/>
      <c r="D238" s="2564"/>
      <c r="E238" s="2617"/>
      <c r="F238" s="2564"/>
      <c r="G238" s="2564"/>
      <c r="H238" s="2564"/>
      <c r="I238" s="2564"/>
      <c r="J238" s="2564"/>
      <c r="K238" s="2564"/>
    </row>
    <row r="239" spans="1:16">
      <c r="A239" s="2549"/>
      <c r="B239" s="2356"/>
      <c r="C239" s="2563"/>
      <c r="D239" s="2564"/>
      <c r="E239" s="2617"/>
      <c r="F239" s="2564"/>
      <c r="G239" s="2564"/>
      <c r="H239" s="2564"/>
      <c r="I239" s="2564"/>
      <c r="J239" s="2564"/>
      <c r="K239" s="2564"/>
    </row>
    <row r="240" spans="1:16">
      <c r="A240" s="2549"/>
      <c r="B240" s="2356"/>
      <c r="C240" s="2563"/>
      <c r="D240" s="2564"/>
      <c r="E240" s="2617"/>
      <c r="F240" s="2564"/>
      <c r="G240" s="2564"/>
      <c r="H240" s="2564"/>
      <c r="I240" s="2564"/>
      <c r="J240" s="2564"/>
      <c r="K240" s="2564"/>
    </row>
    <row r="241" spans="1:11">
      <c r="A241" s="2549"/>
      <c r="B241" s="2356"/>
      <c r="C241" s="2563"/>
      <c r="D241" s="2564"/>
      <c r="E241" s="2617"/>
      <c r="F241" s="2564"/>
      <c r="G241" s="2564"/>
      <c r="H241" s="2564"/>
      <c r="I241" s="2564"/>
      <c r="J241" s="2564"/>
      <c r="K241" s="2564"/>
    </row>
    <row r="242" spans="1:11">
      <c r="A242" s="2549"/>
      <c r="B242" s="2356"/>
      <c r="C242" s="2563"/>
      <c r="D242" s="2564"/>
      <c r="E242" s="2617"/>
      <c r="F242" s="2564"/>
      <c r="G242" s="2564"/>
      <c r="H242" s="2564"/>
      <c r="I242" s="2564"/>
      <c r="J242" s="2564"/>
      <c r="K242" s="2564"/>
    </row>
    <row r="243" spans="1:11">
      <c r="A243" s="2549"/>
      <c r="B243" s="2356"/>
      <c r="C243" s="2563"/>
      <c r="D243" s="2564"/>
      <c r="E243" s="2617"/>
      <c r="F243" s="2564"/>
      <c r="G243" s="2564"/>
      <c r="H243" s="2564"/>
      <c r="I243" s="2564"/>
      <c r="J243" s="2564"/>
      <c r="K243" s="2564"/>
    </row>
    <row r="244" spans="1:11">
      <c r="A244" s="2549"/>
      <c r="B244" s="2356"/>
      <c r="C244" s="2563"/>
      <c r="D244" s="2564"/>
      <c r="E244" s="2617"/>
      <c r="F244" s="2564"/>
      <c r="G244" s="2564"/>
      <c r="H244" s="2564"/>
      <c r="I244" s="2564"/>
      <c r="J244" s="2564"/>
      <c r="K244" s="2564"/>
    </row>
    <row r="245" spans="1:11">
      <c r="A245" s="2549"/>
      <c r="B245" s="2356"/>
      <c r="C245" s="2563"/>
      <c r="D245" s="2564"/>
      <c r="E245" s="2617"/>
      <c r="F245" s="2564"/>
      <c r="G245" s="2564"/>
      <c r="H245" s="2564"/>
      <c r="I245" s="2564"/>
      <c r="J245" s="2564"/>
      <c r="K245" s="2564"/>
    </row>
    <row r="246" spans="1:11">
      <c r="A246" s="2549"/>
      <c r="B246" s="2356"/>
      <c r="C246" s="2563"/>
      <c r="D246" s="2564"/>
      <c r="E246" s="2617"/>
      <c r="F246" s="2564"/>
      <c r="G246" s="2564"/>
      <c r="H246" s="2564"/>
      <c r="I246" s="2564"/>
      <c r="J246" s="2564"/>
      <c r="K246" s="2564"/>
    </row>
    <row r="247" spans="1:11">
      <c r="A247" s="2549"/>
      <c r="B247" s="2356"/>
      <c r="C247" s="2563"/>
      <c r="D247" s="2564"/>
      <c r="E247" s="2617"/>
      <c r="F247" s="2564"/>
      <c r="G247" s="2564"/>
      <c r="H247" s="2564"/>
      <c r="I247" s="2564"/>
      <c r="J247" s="2564"/>
      <c r="K247" s="2564"/>
    </row>
    <row r="248" spans="1:11">
      <c r="A248" s="2549"/>
      <c r="B248" s="2356"/>
      <c r="C248" s="2563"/>
      <c r="D248" s="2564"/>
      <c r="E248" s="2617"/>
      <c r="F248" s="2564"/>
      <c r="G248" s="2564"/>
      <c r="H248" s="2564"/>
      <c r="I248" s="2564"/>
      <c r="J248" s="2564"/>
      <c r="K248" s="2564"/>
    </row>
    <row r="249" spans="1:11">
      <c r="A249" s="2549"/>
      <c r="B249" s="2356"/>
      <c r="C249" s="2563"/>
      <c r="D249" s="2564"/>
      <c r="E249" s="2617"/>
      <c r="F249" s="2564"/>
      <c r="G249" s="2564"/>
      <c r="H249" s="2564"/>
      <c r="I249" s="2564"/>
      <c r="J249" s="2564"/>
      <c r="K249" s="2564"/>
    </row>
    <row r="250" spans="1:11">
      <c r="A250" s="2549"/>
      <c r="B250" s="2356"/>
      <c r="C250" s="2563"/>
      <c r="D250" s="2564"/>
      <c r="E250" s="2617"/>
      <c r="F250" s="2564"/>
      <c r="G250" s="2564"/>
      <c r="H250" s="2564"/>
      <c r="I250" s="2564"/>
      <c r="J250" s="2564"/>
      <c r="K250" s="2564"/>
    </row>
    <row r="251" spans="1:11">
      <c r="A251" s="2549"/>
      <c r="B251" s="2356"/>
      <c r="C251" s="2563"/>
      <c r="D251" s="2564"/>
      <c r="E251" s="2617"/>
      <c r="F251" s="2564"/>
      <c r="G251" s="2564"/>
      <c r="H251" s="2564"/>
      <c r="I251" s="2564"/>
      <c r="J251" s="2564"/>
      <c r="K251" s="2564"/>
    </row>
    <row r="252" spans="1:11">
      <c r="A252" s="2549"/>
      <c r="B252" s="2356"/>
      <c r="C252" s="2563"/>
      <c r="D252" s="2564"/>
      <c r="E252" s="2617"/>
      <c r="F252" s="2564"/>
      <c r="G252" s="2564"/>
      <c r="H252" s="2564"/>
      <c r="I252" s="2564"/>
      <c r="J252" s="2564"/>
      <c r="K252" s="2564"/>
    </row>
    <row r="253" spans="1:11">
      <c r="A253" s="2549"/>
      <c r="B253" s="2356"/>
      <c r="C253" s="2563"/>
      <c r="D253" s="2564"/>
      <c r="E253" s="2617"/>
      <c r="F253" s="2564"/>
      <c r="G253" s="2564"/>
      <c r="H253" s="2564"/>
      <c r="I253" s="2564"/>
      <c r="J253" s="2564"/>
      <c r="K253" s="2564"/>
    </row>
    <row r="254" spans="1:11">
      <c r="A254" s="2549"/>
      <c r="B254" s="2356"/>
      <c r="C254" s="2563"/>
      <c r="D254" s="2564"/>
      <c r="E254" s="2617"/>
      <c r="F254" s="2564"/>
      <c r="G254" s="2564"/>
      <c r="H254" s="2564"/>
      <c r="I254" s="2564"/>
      <c r="J254" s="2564"/>
      <c r="K254" s="2564"/>
    </row>
    <row r="255" spans="1:11">
      <c r="A255" s="2549"/>
      <c r="B255" s="2356"/>
      <c r="C255" s="2563"/>
      <c r="D255" s="2564"/>
      <c r="E255" s="2617"/>
      <c r="F255" s="2564"/>
      <c r="G255" s="2564"/>
      <c r="H255" s="2564"/>
      <c r="I255" s="2564"/>
      <c r="J255" s="2564"/>
      <c r="K255" s="2564"/>
    </row>
    <row r="256" spans="1:11">
      <c r="A256" s="2549"/>
      <c r="B256" s="2356"/>
      <c r="C256" s="2563"/>
      <c r="D256" s="2564"/>
      <c r="E256" s="2617"/>
      <c r="F256" s="2564"/>
      <c r="G256" s="2564"/>
      <c r="H256" s="2564"/>
      <c r="I256" s="2564"/>
      <c r="J256" s="2564"/>
      <c r="K256" s="2564"/>
    </row>
    <row r="257" spans="1:11">
      <c r="A257" s="2549"/>
      <c r="B257" s="2356"/>
      <c r="C257" s="2563"/>
      <c r="D257" s="2564"/>
      <c r="E257" s="2617"/>
      <c r="F257" s="2564"/>
      <c r="G257" s="2564"/>
      <c r="H257" s="2564"/>
      <c r="I257" s="2564"/>
      <c r="J257" s="2564"/>
      <c r="K257" s="2564"/>
    </row>
    <row r="258" spans="1:11">
      <c r="A258" s="2549"/>
      <c r="B258" s="2356"/>
      <c r="C258" s="2563"/>
      <c r="D258" s="2564"/>
      <c r="E258" s="2617"/>
      <c r="F258" s="2564"/>
      <c r="G258" s="2564"/>
      <c r="H258" s="2564"/>
      <c r="I258" s="2564"/>
      <c r="J258" s="2564"/>
      <c r="K258" s="2564"/>
    </row>
    <row r="259" spans="1:11">
      <c r="A259" s="2549"/>
      <c r="B259" s="2356"/>
      <c r="C259" s="2563"/>
      <c r="D259" s="2564"/>
      <c r="E259" s="2617"/>
      <c r="F259" s="2564"/>
      <c r="G259" s="2564"/>
      <c r="H259" s="2564"/>
      <c r="I259" s="2564"/>
      <c r="J259" s="2564"/>
      <c r="K259" s="2564"/>
    </row>
    <row r="260" spans="1:11">
      <c r="A260" s="2549"/>
      <c r="B260" s="2356"/>
      <c r="C260" s="2563"/>
      <c r="D260" s="2564"/>
      <c r="E260" s="2617"/>
      <c r="F260" s="2564"/>
      <c r="G260" s="2564"/>
      <c r="H260" s="2564"/>
      <c r="I260" s="2564"/>
      <c r="J260" s="2564"/>
      <c r="K260" s="2564"/>
    </row>
    <row r="261" spans="1:11">
      <c r="A261" s="2549"/>
      <c r="B261" s="2356"/>
      <c r="C261" s="2563"/>
      <c r="D261" s="2564"/>
      <c r="E261" s="2617"/>
      <c r="F261" s="2564"/>
      <c r="G261" s="2564"/>
      <c r="H261" s="2564"/>
      <c r="I261" s="2564"/>
      <c r="J261" s="2564"/>
      <c r="K261" s="2564"/>
    </row>
    <row r="262" spans="1:11">
      <c r="A262" s="2549"/>
      <c r="B262" s="2356"/>
      <c r="C262" s="2563"/>
      <c r="D262" s="2564"/>
      <c r="E262" s="2617"/>
      <c r="F262" s="2564"/>
      <c r="G262" s="2564"/>
      <c r="H262" s="2564"/>
      <c r="I262" s="2564"/>
      <c r="J262" s="2564"/>
      <c r="K262" s="2564"/>
    </row>
    <row r="263" spans="1:11">
      <c r="A263" s="2549"/>
      <c r="B263" s="2356"/>
      <c r="C263" s="2563"/>
      <c r="D263" s="2564"/>
      <c r="E263" s="2617"/>
      <c r="F263" s="2564"/>
      <c r="G263" s="2564"/>
      <c r="H263" s="2564"/>
      <c r="I263" s="2564"/>
      <c r="J263" s="2564"/>
      <c r="K263" s="2564"/>
    </row>
    <row r="264" spans="1:11">
      <c r="A264" s="2549"/>
      <c r="B264" s="2356"/>
      <c r="C264" s="2563"/>
      <c r="D264" s="2564"/>
      <c r="E264" s="2617"/>
      <c r="F264" s="2564"/>
      <c r="G264" s="2564"/>
      <c r="H264" s="2564"/>
      <c r="I264" s="2564"/>
      <c r="J264" s="2564"/>
      <c r="K264" s="2564"/>
    </row>
    <row r="265" spans="1:11">
      <c r="A265" s="2549"/>
      <c r="B265" s="2356"/>
      <c r="C265" s="2563"/>
      <c r="D265" s="2564"/>
      <c r="E265" s="2617"/>
      <c r="F265" s="2564"/>
      <c r="G265" s="2564"/>
      <c r="H265" s="2564"/>
      <c r="I265" s="2564"/>
      <c r="J265" s="2564"/>
      <c r="K265" s="2564"/>
    </row>
    <row r="266" spans="1:11">
      <c r="A266" s="2549"/>
      <c r="B266" s="2356"/>
      <c r="C266" s="2563"/>
      <c r="D266" s="2564"/>
      <c r="E266" s="2617"/>
      <c r="F266" s="2564"/>
      <c r="G266" s="2564"/>
      <c r="H266" s="2564"/>
      <c r="I266" s="2564"/>
      <c r="J266" s="2564"/>
      <c r="K266" s="2564"/>
    </row>
    <row r="267" spans="1:11">
      <c r="A267" s="2549"/>
      <c r="B267" s="2356"/>
      <c r="C267" s="2563"/>
      <c r="D267" s="2564"/>
      <c r="E267" s="2617"/>
      <c r="F267" s="2564"/>
      <c r="G267" s="2564"/>
      <c r="H267" s="2564"/>
      <c r="I267" s="2564"/>
      <c r="J267" s="2564"/>
      <c r="K267" s="2564"/>
    </row>
    <row r="268" spans="1:11">
      <c r="A268" s="2549"/>
      <c r="B268" s="2356"/>
      <c r="C268" s="2563"/>
      <c r="D268" s="2564"/>
      <c r="E268" s="2617"/>
      <c r="F268" s="2564"/>
      <c r="G268" s="2564"/>
      <c r="H268" s="2564"/>
      <c r="I268" s="2564"/>
      <c r="J268" s="2564"/>
      <c r="K268" s="2564"/>
    </row>
    <row r="269" spans="1:11">
      <c r="A269" s="2549"/>
      <c r="B269" s="2356"/>
      <c r="C269" s="2563"/>
      <c r="D269" s="2564"/>
      <c r="E269" s="2617"/>
      <c r="F269" s="2564"/>
      <c r="G269" s="2564"/>
      <c r="H269" s="2564"/>
      <c r="I269" s="2564"/>
      <c r="J269" s="2564"/>
      <c r="K269" s="2564"/>
    </row>
    <row r="270" spans="1:11">
      <c r="A270" s="2549"/>
      <c r="B270" s="2356"/>
      <c r="C270" s="2563"/>
      <c r="D270" s="2564"/>
      <c r="E270" s="2617"/>
      <c r="F270" s="2564"/>
      <c r="G270" s="2564"/>
      <c r="H270" s="2564"/>
      <c r="I270" s="2564"/>
      <c r="J270" s="2564"/>
      <c r="K270" s="2564"/>
    </row>
    <row r="271" spans="1:11">
      <c r="A271" s="2549"/>
      <c r="B271" s="2356"/>
      <c r="C271" s="2563"/>
      <c r="D271" s="2564"/>
      <c r="E271" s="2617"/>
      <c r="F271" s="2564"/>
      <c r="G271" s="2564"/>
      <c r="H271" s="2564"/>
      <c r="I271" s="2564"/>
      <c r="J271" s="2564"/>
      <c r="K271" s="2564"/>
    </row>
    <row r="272" spans="1:11">
      <c r="A272" s="2549"/>
      <c r="B272" s="2356"/>
      <c r="C272" s="2563"/>
      <c r="D272" s="2564"/>
      <c r="E272" s="2617"/>
      <c r="F272" s="2564"/>
      <c r="G272" s="2564"/>
      <c r="H272" s="2564"/>
      <c r="I272" s="2564"/>
      <c r="J272" s="2564"/>
      <c r="K272" s="2564"/>
    </row>
    <row r="273" spans="1:11">
      <c r="A273" s="2549"/>
      <c r="B273" s="2356"/>
      <c r="C273" s="2563"/>
      <c r="D273" s="2564"/>
      <c r="E273" s="2617"/>
      <c r="F273" s="2564"/>
      <c r="G273" s="2564"/>
      <c r="H273" s="2564"/>
      <c r="I273" s="2564"/>
      <c r="J273" s="2564"/>
      <c r="K273" s="2564"/>
    </row>
    <row r="274" spans="1:11">
      <c r="A274" s="2549"/>
      <c r="B274" s="2356"/>
      <c r="C274" s="2563"/>
      <c r="D274" s="2564"/>
      <c r="E274" s="2617"/>
      <c r="F274" s="2564"/>
      <c r="G274" s="2564"/>
      <c r="H274" s="2564"/>
      <c r="I274" s="2564"/>
      <c r="J274" s="2564"/>
      <c r="K274" s="2564"/>
    </row>
    <row r="275" spans="1:11">
      <c r="A275" s="2549"/>
      <c r="B275" s="2356"/>
      <c r="C275" s="2563"/>
      <c r="D275" s="2564"/>
      <c r="E275" s="2617"/>
      <c r="F275" s="2564"/>
      <c r="G275" s="2564"/>
      <c r="H275" s="2564"/>
      <c r="I275" s="2564"/>
      <c r="J275" s="2564"/>
      <c r="K275" s="2564"/>
    </row>
    <row r="276" spans="1:11">
      <c r="A276" s="2549"/>
      <c r="B276" s="2356"/>
      <c r="C276" s="2563"/>
      <c r="D276" s="2564"/>
      <c r="E276" s="2617"/>
      <c r="F276" s="2564"/>
      <c r="G276" s="2564"/>
      <c r="H276" s="2564"/>
      <c r="I276" s="2564"/>
      <c r="J276" s="2564"/>
      <c r="K276" s="2564"/>
    </row>
    <row r="277" spans="1:11">
      <c r="A277" s="2549"/>
      <c r="B277" s="2356"/>
      <c r="C277" s="2563"/>
      <c r="D277" s="2564"/>
      <c r="E277" s="2617"/>
      <c r="F277" s="2564"/>
      <c r="G277" s="2564"/>
      <c r="H277" s="2564"/>
      <c r="I277" s="2564"/>
      <c r="J277" s="2564"/>
      <c r="K277" s="2564"/>
    </row>
    <row r="278" spans="1:11">
      <c r="A278" s="2549"/>
      <c r="B278" s="2356"/>
      <c r="C278" s="2563"/>
      <c r="D278" s="2564"/>
      <c r="E278" s="2617"/>
      <c r="F278" s="2564"/>
      <c r="G278" s="2564"/>
      <c r="H278" s="2564"/>
      <c r="I278" s="2564"/>
      <c r="J278" s="2564"/>
      <c r="K278" s="2564"/>
    </row>
    <row r="279" spans="1:11">
      <c r="A279" s="2549"/>
      <c r="B279" s="2356"/>
      <c r="C279" s="2563"/>
      <c r="D279" s="2564"/>
      <c r="E279" s="2617"/>
      <c r="F279" s="2564"/>
      <c r="G279" s="2564"/>
      <c r="H279" s="2564"/>
      <c r="I279" s="2564"/>
      <c r="J279" s="2564"/>
      <c r="K279" s="2564"/>
    </row>
    <row r="280" spans="1:11">
      <c r="A280" s="2549"/>
      <c r="B280" s="2356"/>
      <c r="C280" s="2563"/>
      <c r="D280" s="2564"/>
      <c r="E280" s="2617"/>
      <c r="F280" s="2564"/>
      <c r="G280" s="2564"/>
      <c r="H280" s="2564"/>
      <c r="I280" s="2564"/>
      <c r="J280" s="2564"/>
      <c r="K280" s="2564"/>
    </row>
    <row r="281" spans="1:11">
      <c r="A281" s="2549"/>
      <c r="B281" s="2356"/>
      <c r="C281" s="2563"/>
      <c r="D281" s="2564"/>
      <c r="E281" s="2617"/>
      <c r="F281" s="2564"/>
      <c r="G281" s="2564"/>
      <c r="H281" s="2564"/>
      <c r="I281" s="2564"/>
      <c r="J281" s="2564"/>
      <c r="K281" s="2564"/>
    </row>
    <row r="282" spans="1:11">
      <c r="A282" s="2549"/>
      <c r="B282" s="2356"/>
      <c r="C282" s="2563"/>
      <c r="D282" s="2564"/>
      <c r="E282" s="2617"/>
      <c r="F282" s="2564"/>
      <c r="G282" s="2564"/>
      <c r="H282" s="2564"/>
      <c r="I282" s="2564"/>
      <c r="J282" s="2564"/>
      <c r="K282" s="2564"/>
    </row>
    <row r="283" spans="1:11">
      <c r="A283" s="2549"/>
      <c r="B283" s="2356"/>
      <c r="C283" s="2563"/>
      <c r="D283" s="2564"/>
      <c r="E283" s="2617"/>
      <c r="F283" s="2564"/>
      <c r="G283" s="2564"/>
      <c r="H283" s="2564"/>
      <c r="I283" s="2564"/>
      <c r="J283" s="2564"/>
      <c r="K283" s="2564"/>
    </row>
    <row r="284" spans="1:11">
      <c r="A284" s="2549"/>
      <c r="B284" s="2356"/>
      <c r="C284" s="2563"/>
      <c r="D284" s="2564"/>
      <c r="E284" s="2617"/>
      <c r="F284" s="2564"/>
      <c r="G284" s="2564"/>
      <c r="H284" s="2564"/>
      <c r="I284" s="2564"/>
      <c r="J284" s="2564"/>
      <c r="K284" s="2564"/>
    </row>
    <row r="285" spans="1:11">
      <c r="A285" s="2549"/>
      <c r="B285" s="2356"/>
      <c r="C285" s="2563"/>
      <c r="D285" s="2564"/>
      <c r="E285" s="2617"/>
      <c r="F285" s="2564"/>
      <c r="G285" s="2564"/>
      <c r="H285" s="2564"/>
      <c r="I285" s="2564"/>
      <c r="J285" s="2564"/>
      <c r="K285" s="2564"/>
    </row>
    <row r="286" spans="1:11">
      <c r="A286" s="2549"/>
      <c r="B286" s="2356"/>
      <c r="C286" s="2563"/>
      <c r="D286" s="2564"/>
      <c r="E286" s="2617"/>
      <c r="F286" s="2564"/>
      <c r="G286" s="2564"/>
      <c r="H286" s="2564"/>
      <c r="I286" s="2564"/>
      <c r="J286" s="2564"/>
      <c r="K286" s="2564"/>
    </row>
    <row r="287" spans="1:11">
      <c r="A287" s="2549"/>
      <c r="B287" s="2356"/>
      <c r="C287" s="2563"/>
      <c r="D287" s="2564"/>
      <c r="E287" s="2617"/>
      <c r="F287" s="2564"/>
      <c r="G287" s="2564"/>
      <c r="H287" s="2564"/>
      <c r="I287" s="2564"/>
      <c r="J287" s="2564"/>
      <c r="K287" s="2564"/>
    </row>
    <row r="288" spans="1:11">
      <c r="A288" s="2549"/>
      <c r="B288" s="2356"/>
      <c r="C288" s="2563"/>
      <c r="D288" s="2564"/>
      <c r="E288" s="2617"/>
      <c r="F288" s="2564"/>
      <c r="G288" s="2564"/>
      <c r="H288" s="2564"/>
      <c r="I288" s="2564"/>
      <c r="J288" s="2564"/>
      <c r="K288" s="2564"/>
    </row>
    <row r="289" spans="1:11">
      <c r="A289" s="2549"/>
      <c r="B289" s="2356"/>
      <c r="C289" s="2563"/>
      <c r="D289" s="2564"/>
      <c r="E289" s="2617"/>
      <c r="F289" s="2564"/>
      <c r="G289" s="2564"/>
      <c r="H289" s="2564"/>
      <c r="I289" s="2564"/>
      <c r="J289" s="2564"/>
      <c r="K289" s="2564"/>
    </row>
    <row r="290" spans="1:11">
      <c r="A290" s="2549"/>
      <c r="B290" s="2356"/>
      <c r="C290" s="2563"/>
      <c r="D290" s="2564"/>
      <c r="E290" s="2617"/>
      <c r="F290" s="2564"/>
      <c r="G290" s="2564"/>
      <c r="H290" s="2564"/>
      <c r="I290" s="2564"/>
      <c r="J290" s="2564"/>
      <c r="K290" s="2564"/>
    </row>
    <row r="291" spans="1:11">
      <c r="A291" s="2549"/>
      <c r="B291" s="2356"/>
      <c r="C291" s="2563"/>
      <c r="D291" s="2564"/>
      <c r="E291" s="2617"/>
      <c r="F291" s="2564"/>
      <c r="G291" s="2564"/>
      <c r="H291" s="2564"/>
      <c r="I291" s="2564"/>
      <c r="J291" s="2564"/>
      <c r="K291" s="2564"/>
    </row>
    <row r="292" spans="1:11">
      <c r="A292" s="2549"/>
      <c r="B292" s="2356"/>
      <c r="C292" s="2563"/>
      <c r="D292" s="2564"/>
      <c r="E292" s="2617"/>
      <c r="F292" s="2564"/>
      <c r="G292" s="2564"/>
      <c r="H292" s="2564"/>
      <c r="I292" s="2564"/>
      <c r="J292" s="2564"/>
      <c r="K292" s="2564"/>
    </row>
    <row r="293" spans="1:11">
      <c r="A293" s="2549"/>
      <c r="B293" s="2356"/>
      <c r="C293" s="2563"/>
      <c r="D293" s="2564"/>
      <c r="E293" s="2617"/>
      <c r="F293" s="2564"/>
      <c r="G293" s="2564"/>
      <c r="H293" s="2564"/>
      <c r="I293" s="2564"/>
      <c r="J293" s="2564"/>
      <c r="K293" s="2564"/>
    </row>
    <row r="294" spans="1:11">
      <c r="A294" s="2549"/>
      <c r="B294" s="2356"/>
      <c r="C294" s="2563"/>
      <c r="D294" s="2564"/>
      <c r="E294" s="2617"/>
      <c r="F294" s="2564"/>
      <c r="G294" s="2564"/>
      <c r="H294" s="2564"/>
      <c r="I294" s="2564"/>
      <c r="J294" s="2564"/>
      <c r="K294" s="2564"/>
    </row>
    <row r="295" spans="1:11">
      <c r="A295" s="2549"/>
      <c r="B295" s="2356"/>
      <c r="C295" s="2563"/>
      <c r="D295" s="2564"/>
      <c r="E295" s="2617"/>
      <c r="F295" s="2564"/>
      <c r="G295" s="2564"/>
      <c r="H295" s="2564"/>
      <c r="I295" s="2564"/>
      <c r="J295" s="2564"/>
      <c r="K295" s="2564"/>
    </row>
    <row r="296" spans="1:11">
      <c r="A296" s="2549"/>
      <c r="B296" s="2356"/>
      <c r="C296" s="2563"/>
      <c r="D296" s="2564"/>
      <c r="E296" s="2617"/>
      <c r="F296" s="2564"/>
      <c r="G296" s="2564"/>
      <c r="H296" s="2564"/>
      <c r="I296" s="2564"/>
      <c r="J296" s="2564"/>
      <c r="K296" s="2564"/>
    </row>
    <row r="297" spans="1:11">
      <c r="A297" s="2549"/>
      <c r="B297" s="2356"/>
      <c r="C297" s="2563"/>
      <c r="D297" s="2564"/>
      <c r="E297" s="2617"/>
      <c r="F297" s="2564"/>
      <c r="G297" s="2564"/>
      <c r="H297" s="2564"/>
      <c r="I297" s="2564"/>
      <c r="J297" s="2564"/>
      <c r="K297" s="2564"/>
    </row>
    <row r="298" spans="1:11">
      <c r="A298" s="2549"/>
      <c r="B298" s="2356"/>
      <c r="C298" s="2563"/>
      <c r="D298" s="2564"/>
      <c r="E298" s="2617"/>
      <c r="F298" s="2564"/>
      <c r="G298" s="2564"/>
      <c r="H298" s="2564"/>
      <c r="I298" s="2564"/>
      <c r="J298" s="2564"/>
      <c r="K298" s="2564"/>
    </row>
    <row r="299" spans="1:11">
      <c r="A299" s="2549"/>
      <c r="B299" s="2356"/>
      <c r="C299" s="2563"/>
      <c r="D299" s="2564"/>
      <c r="E299" s="2617"/>
      <c r="F299" s="2564"/>
      <c r="G299" s="2564"/>
      <c r="H299" s="2564"/>
      <c r="I299" s="2564"/>
      <c r="J299" s="2564"/>
      <c r="K299" s="2564"/>
    </row>
    <row r="300" spans="1:11">
      <c r="A300" s="2549"/>
      <c r="B300" s="2356"/>
      <c r="C300" s="2563"/>
      <c r="D300" s="2564"/>
      <c r="E300" s="2617"/>
      <c r="F300" s="2564"/>
      <c r="G300" s="2564"/>
      <c r="H300" s="2564"/>
      <c r="I300" s="2564"/>
      <c r="J300" s="2564"/>
      <c r="K300" s="2564"/>
    </row>
    <row r="301" spans="1:11">
      <c r="A301" s="2549"/>
      <c r="B301" s="2356"/>
      <c r="C301" s="2563"/>
      <c r="D301" s="2564"/>
      <c r="E301" s="2617"/>
      <c r="F301" s="2564"/>
      <c r="G301" s="2564"/>
      <c r="H301" s="2564"/>
      <c r="I301" s="2564"/>
      <c r="J301" s="2564"/>
      <c r="K301" s="2564"/>
    </row>
    <row r="302" spans="1:11">
      <c r="A302" s="2549"/>
      <c r="B302" s="2356"/>
      <c r="C302" s="2563"/>
      <c r="D302" s="2564"/>
      <c r="E302" s="2617"/>
      <c r="F302" s="2564"/>
      <c r="G302" s="2564"/>
      <c r="H302" s="2564"/>
      <c r="I302" s="2564"/>
      <c r="J302" s="2564"/>
      <c r="K302" s="2564"/>
    </row>
    <row r="303" spans="1:11">
      <c r="A303" s="2549"/>
      <c r="B303" s="2356"/>
      <c r="C303" s="2563"/>
      <c r="D303" s="2564"/>
      <c r="E303" s="2617"/>
      <c r="F303" s="2564"/>
      <c r="G303" s="2564"/>
      <c r="H303" s="2564"/>
      <c r="I303" s="2564"/>
      <c r="J303" s="2564"/>
      <c r="K303" s="2564"/>
    </row>
    <row r="304" spans="1:11">
      <c r="A304" s="2549"/>
      <c r="B304" s="2356"/>
      <c r="C304" s="2563"/>
      <c r="D304" s="2564"/>
      <c r="E304" s="2617"/>
      <c r="F304" s="2564"/>
      <c r="G304" s="2564"/>
      <c r="H304" s="2564"/>
      <c r="I304" s="2564"/>
      <c r="J304" s="2564"/>
      <c r="K304" s="2564"/>
    </row>
    <row r="305" spans="1:11">
      <c r="A305" s="2549"/>
      <c r="B305" s="2356"/>
      <c r="C305" s="2563"/>
      <c r="D305" s="2564"/>
      <c r="E305" s="2617"/>
      <c r="F305" s="2564"/>
      <c r="G305" s="2564"/>
      <c r="H305" s="2564"/>
      <c r="I305" s="2564"/>
      <c r="J305" s="2564"/>
      <c r="K305" s="2564"/>
    </row>
    <row r="306" spans="1:11">
      <c r="A306" s="2549"/>
      <c r="B306" s="2356"/>
      <c r="C306" s="2563"/>
      <c r="D306" s="2564"/>
      <c r="E306" s="2617"/>
      <c r="F306" s="2564"/>
      <c r="G306" s="2564"/>
      <c r="H306" s="2564"/>
      <c r="I306" s="2564"/>
      <c r="J306" s="2564"/>
      <c r="K306" s="2564"/>
    </row>
    <row r="307" spans="1:11">
      <c r="A307" s="2549"/>
      <c r="B307" s="2356"/>
      <c r="C307" s="2563"/>
      <c r="D307" s="2564"/>
      <c r="E307" s="2617"/>
      <c r="F307" s="2564"/>
      <c r="G307" s="2564"/>
      <c r="H307" s="2564"/>
      <c r="I307" s="2564"/>
      <c r="J307" s="2564"/>
      <c r="K307" s="2564"/>
    </row>
    <row r="308" spans="1:11">
      <c r="A308" s="2549"/>
      <c r="B308" s="2356"/>
      <c r="C308" s="2563"/>
      <c r="D308" s="2564"/>
      <c r="E308" s="2617"/>
      <c r="F308" s="2564"/>
      <c r="G308" s="2564"/>
      <c r="H308" s="2564"/>
      <c r="I308" s="2564"/>
      <c r="J308" s="2564"/>
      <c r="K308" s="2564"/>
    </row>
    <row r="309" spans="1:11">
      <c r="A309" s="2549"/>
      <c r="B309" s="2356"/>
      <c r="C309" s="2563"/>
      <c r="D309" s="2564"/>
      <c r="E309" s="2617"/>
      <c r="F309" s="2564"/>
      <c r="G309" s="2564"/>
      <c r="H309" s="2564"/>
      <c r="I309" s="2564"/>
      <c r="J309" s="2564"/>
      <c r="K309" s="2564"/>
    </row>
    <row r="310" spans="1:11">
      <c r="A310" s="2549"/>
      <c r="B310" s="2356"/>
      <c r="C310" s="2563"/>
      <c r="D310" s="2564"/>
      <c r="E310" s="2617"/>
      <c r="F310" s="2564"/>
      <c r="G310" s="2564"/>
      <c r="H310" s="2564"/>
      <c r="I310" s="2564"/>
      <c r="J310" s="2564"/>
      <c r="K310" s="2564"/>
    </row>
    <row r="311" spans="1:11">
      <c r="A311" s="2549"/>
      <c r="B311" s="2356"/>
      <c r="C311" s="2563"/>
      <c r="D311" s="2564"/>
      <c r="E311" s="2617"/>
      <c r="F311" s="2564"/>
      <c r="G311" s="2564"/>
      <c r="H311" s="2564"/>
      <c r="I311" s="2564"/>
      <c r="J311" s="2564"/>
      <c r="K311" s="2564"/>
    </row>
    <row r="312" spans="1:11">
      <c r="A312" s="2549"/>
      <c r="B312" s="2356"/>
      <c r="C312" s="2563"/>
      <c r="D312" s="2564"/>
      <c r="E312" s="2617"/>
      <c r="F312" s="2564"/>
      <c r="G312" s="2564"/>
      <c r="H312" s="2564"/>
      <c r="I312" s="2564"/>
      <c r="J312" s="2564"/>
      <c r="K312" s="2564"/>
    </row>
    <row r="313" spans="1:11">
      <c r="A313" s="2549"/>
      <c r="B313" s="2356"/>
      <c r="C313" s="2563"/>
      <c r="D313" s="2564"/>
      <c r="E313" s="2617"/>
      <c r="F313" s="2564"/>
      <c r="G313" s="2564"/>
      <c r="H313" s="2564"/>
      <c r="I313" s="2564"/>
      <c r="J313" s="2564"/>
      <c r="K313" s="2564"/>
    </row>
    <row r="314" spans="1:11">
      <c r="A314" s="2549"/>
      <c r="B314" s="2356"/>
      <c r="C314" s="2563"/>
      <c r="D314" s="2564"/>
      <c r="E314" s="2617"/>
      <c r="F314" s="2564"/>
      <c r="G314" s="2564"/>
      <c r="H314" s="2564"/>
      <c r="I314" s="2564"/>
      <c r="J314" s="2564"/>
      <c r="K314" s="2564"/>
    </row>
    <row r="315" spans="1:11">
      <c r="A315" s="2549"/>
      <c r="B315" s="2356"/>
      <c r="C315" s="2563"/>
      <c r="D315" s="2564"/>
      <c r="E315" s="2617"/>
      <c r="F315" s="2564"/>
      <c r="G315" s="2564"/>
      <c r="H315" s="2564"/>
      <c r="I315" s="2564"/>
      <c r="J315" s="2564"/>
      <c r="K315" s="2564"/>
    </row>
    <row r="316" spans="1:11">
      <c r="A316" s="2549"/>
      <c r="B316" s="2356"/>
      <c r="C316" s="2563"/>
      <c r="D316" s="2564"/>
      <c r="E316" s="2617"/>
      <c r="F316" s="2564"/>
      <c r="G316" s="2564"/>
      <c r="H316" s="2564"/>
      <c r="I316" s="2564"/>
      <c r="J316" s="2564"/>
      <c r="K316" s="2564"/>
    </row>
    <row r="317" spans="1:11">
      <c r="A317" s="2549"/>
      <c r="B317" s="2356"/>
      <c r="C317" s="2563"/>
      <c r="D317" s="2564"/>
      <c r="E317" s="2617"/>
      <c r="F317" s="2564"/>
      <c r="G317" s="2564"/>
      <c r="H317" s="2564"/>
      <c r="I317" s="2564"/>
      <c r="J317" s="2564"/>
      <c r="K317" s="2564"/>
    </row>
    <row r="318" spans="1:11">
      <c r="A318" s="2549"/>
      <c r="B318" s="2356"/>
      <c r="C318" s="2563"/>
      <c r="D318" s="2564"/>
      <c r="E318" s="2617"/>
      <c r="F318" s="2564"/>
      <c r="G318" s="2564"/>
      <c r="H318" s="2564"/>
      <c r="I318" s="2564"/>
      <c r="J318" s="2564"/>
      <c r="K318" s="2564"/>
    </row>
    <row r="319" spans="1:11">
      <c r="A319" s="2549"/>
      <c r="B319" s="2356"/>
      <c r="C319" s="2563"/>
      <c r="D319" s="2564"/>
      <c r="E319" s="2617"/>
      <c r="F319" s="2564"/>
      <c r="G319" s="2564"/>
      <c r="H319" s="2564"/>
      <c r="I319" s="2564"/>
      <c r="J319" s="2564"/>
      <c r="K319" s="2564"/>
    </row>
    <row r="320" spans="1:11">
      <c r="A320" s="2549"/>
      <c r="B320" s="2356"/>
      <c r="C320" s="2563"/>
      <c r="D320" s="2564"/>
      <c r="E320" s="2617"/>
      <c r="F320" s="2564"/>
      <c r="G320" s="2564"/>
      <c r="H320" s="2564"/>
      <c r="I320" s="2564"/>
      <c r="J320" s="2564"/>
      <c r="K320" s="2564"/>
    </row>
    <row r="321" spans="1:11">
      <c r="A321" s="2549"/>
      <c r="B321" s="2356"/>
      <c r="C321" s="2563"/>
      <c r="D321" s="2564"/>
      <c r="E321" s="2617"/>
      <c r="F321" s="2564"/>
      <c r="G321" s="2564"/>
      <c r="H321" s="2564"/>
      <c r="I321" s="2564"/>
      <c r="J321" s="2564"/>
      <c r="K321" s="2564"/>
    </row>
    <row r="322" spans="1:11">
      <c r="A322" s="2549"/>
      <c r="B322" s="2356"/>
      <c r="C322" s="2563"/>
      <c r="D322" s="2564"/>
      <c r="E322" s="2617"/>
      <c r="F322" s="2564"/>
      <c r="G322" s="2564"/>
      <c r="H322" s="2564"/>
      <c r="I322" s="2564"/>
      <c r="J322" s="2564"/>
      <c r="K322" s="2564"/>
    </row>
    <row r="323" spans="1:11">
      <c r="A323" s="2549"/>
      <c r="B323" s="2356"/>
      <c r="C323" s="2563"/>
      <c r="D323" s="2564"/>
      <c r="E323" s="2617"/>
      <c r="F323" s="2564"/>
      <c r="G323" s="2564"/>
      <c r="H323" s="2564"/>
      <c r="I323" s="2564"/>
      <c r="J323" s="2564"/>
      <c r="K323" s="2564"/>
    </row>
    <row r="324" spans="1:11">
      <c r="A324" s="2549"/>
      <c r="B324" s="2356"/>
      <c r="C324" s="2563"/>
      <c r="D324" s="2564"/>
      <c r="E324" s="2617"/>
      <c r="F324" s="2564"/>
      <c r="G324" s="2564"/>
      <c r="H324" s="2564"/>
      <c r="I324" s="2564"/>
      <c r="J324" s="2564"/>
      <c r="K324" s="2564"/>
    </row>
    <row r="325" spans="1:11">
      <c r="A325" s="2549"/>
      <c r="B325" s="2356"/>
      <c r="C325" s="2563"/>
      <c r="D325" s="2564"/>
      <c r="E325" s="2617"/>
      <c r="F325" s="2564"/>
      <c r="G325" s="2564"/>
      <c r="H325" s="2564"/>
      <c r="I325" s="2564"/>
      <c r="J325" s="2564"/>
      <c r="K325" s="2564"/>
    </row>
    <row r="326" spans="1:11">
      <c r="A326" s="2549"/>
      <c r="B326" s="2356"/>
      <c r="C326" s="2563"/>
      <c r="D326" s="2564"/>
      <c r="E326" s="2617"/>
      <c r="F326" s="2564"/>
      <c r="G326" s="2564"/>
      <c r="H326" s="2564"/>
      <c r="I326" s="2564"/>
      <c r="J326" s="2564"/>
      <c r="K326" s="2564"/>
    </row>
    <row r="327" spans="1:11">
      <c r="A327" s="2549"/>
      <c r="B327" s="2356"/>
      <c r="C327" s="2563"/>
      <c r="D327" s="2564"/>
      <c r="E327" s="2617"/>
      <c r="F327" s="2564"/>
      <c r="G327" s="2564"/>
      <c r="H327" s="2564"/>
      <c r="I327" s="2564"/>
      <c r="J327" s="2564"/>
      <c r="K327" s="2564"/>
    </row>
    <row r="328" spans="1:11">
      <c r="A328" s="2549"/>
      <c r="B328" s="2356"/>
      <c r="C328" s="2563"/>
      <c r="D328" s="2564"/>
      <c r="E328" s="2617"/>
      <c r="F328" s="2564"/>
      <c r="G328" s="2564"/>
      <c r="H328" s="2564"/>
      <c r="I328" s="2564"/>
      <c r="J328" s="2564"/>
      <c r="K328" s="2564"/>
    </row>
    <row r="329" spans="1:11">
      <c r="A329" s="2549"/>
      <c r="B329" s="2356"/>
      <c r="C329" s="2563"/>
      <c r="D329" s="2564"/>
      <c r="E329" s="2617"/>
      <c r="F329" s="2564"/>
      <c r="G329" s="2564"/>
      <c r="H329" s="2564"/>
      <c r="I329" s="2564"/>
      <c r="J329" s="2564"/>
      <c r="K329" s="2564"/>
    </row>
    <row r="330" spans="1:11">
      <c r="A330" s="2549"/>
      <c r="B330" s="2356"/>
      <c r="C330" s="2563"/>
      <c r="D330" s="2564"/>
      <c r="E330" s="2617"/>
      <c r="F330" s="2564"/>
      <c r="G330" s="2564"/>
      <c r="H330" s="2564"/>
      <c r="I330" s="2564"/>
      <c r="J330" s="2564"/>
      <c r="K330" s="2564"/>
    </row>
    <row r="331" spans="1:11">
      <c r="A331" s="2549"/>
      <c r="B331" s="2356"/>
      <c r="C331" s="2563"/>
      <c r="D331" s="2564"/>
      <c r="E331" s="2617"/>
      <c r="F331" s="2564"/>
      <c r="G331" s="2564"/>
      <c r="H331" s="2564"/>
      <c r="I331" s="2564"/>
      <c r="J331" s="2564"/>
      <c r="K331" s="2564"/>
    </row>
    <row r="332" spans="1:11">
      <c r="A332" s="2549"/>
      <c r="B332" s="2356"/>
      <c r="C332" s="2563"/>
      <c r="D332" s="2564"/>
      <c r="E332" s="2617"/>
      <c r="F332" s="2564"/>
      <c r="G332" s="2564"/>
      <c r="H332" s="2564"/>
      <c r="I332" s="2564"/>
      <c r="J332" s="2564"/>
      <c r="K332" s="2564"/>
    </row>
    <row r="333" spans="1:11">
      <c r="A333" s="2549"/>
      <c r="B333" s="2356"/>
      <c r="C333" s="2563"/>
      <c r="D333" s="2564"/>
      <c r="E333" s="2617"/>
      <c r="F333" s="2564"/>
      <c r="G333" s="2564"/>
      <c r="H333" s="2564"/>
      <c r="I333" s="2564"/>
      <c r="J333" s="2564"/>
      <c r="K333" s="2564"/>
    </row>
    <row r="334" spans="1:11">
      <c r="A334" s="2549"/>
      <c r="B334" s="2356"/>
      <c r="C334" s="2563"/>
      <c r="D334" s="2564"/>
      <c r="E334" s="2617"/>
      <c r="F334" s="2564"/>
      <c r="G334" s="2564"/>
      <c r="H334" s="2564"/>
      <c r="I334" s="2564"/>
      <c r="J334" s="2564"/>
      <c r="K334" s="2564"/>
    </row>
    <row r="335" spans="1:11">
      <c r="A335" s="2549"/>
      <c r="B335" s="2356"/>
      <c r="C335" s="2563"/>
      <c r="D335" s="2564"/>
      <c r="E335" s="2617"/>
      <c r="F335" s="2564"/>
      <c r="G335" s="2564"/>
      <c r="H335" s="2564"/>
      <c r="I335" s="2564"/>
      <c r="J335" s="2564"/>
      <c r="K335" s="2564"/>
    </row>
    <row r="336" spans="1:11">
      <c r="A336" s="2549"/>
      <c r="B336" s="2356"/>
      <c r="C336" s="2563"/>
      <c r="D336" s="2564"/>
      <c r="E336" s="2617"/>
      <c r="F336" s="2564"/>
      <c r="G336" s="2564"/>
      <c r="H336" s="2564"/>
      <c r="I336" s="2564"/>
      <c r="J336" s="2564"/>
      <c r="K336" s="2564"/>
    </row>
    <row r="337" spans="1:11">
      <c r="A337" s="2549"/>
      <c r="B337" s="2356"/>
      <c r="C337" s="2563"/>
      <c r="D337" s="2564"/>
      <c r="E337" s="2617"/>
      <c r="F337" s="2564"/>
      <c r="G337" s="2564"/>
      <c r="H337" s="2564"/>
      <c r="I337" s="2564"/>
      <c r="J337" s="2564"/>
      <c r="K337" s="2564"/>
    </row>
    <row r="338" spans="1:11">
      <c r="A338" s="2549"/>
      <c r="B338" s="2356"/>
      <c r="C338" s="2563"/>
      <c r="D338" s="2564"/>
      <c r="E338" s="2617"/>
      <c r="F338" s="2564"/>
      <c r="G338" s="2564"/>
      <c r="H338" s="2564"/>
      <c r="I338" s="2564"/>
      <c r="J338" s="2564"/>
      <c r="K338" s="2564"/>
    </row>
    <row r="339" spans="1:11">
      <c r="A339" s="2549"/>
      <c r="B339" s="2356"/>
      <c r="C339" s="2563"/>
      <c r="D339" s="2564"/>
      <c r="E339" s="2617"/>
      <c r="F339" s="2564"/>
      <c r="G339" s="2564"/>
      <c r="H339" s="2564"/>
      <c r="I339" s="2564"/>
      <c r="J339" s="2564"/>
      <c r="K339" s="2564"/>
    </row>
    <row r="340" spans="1:11">
      <c r="A340" s="2549"/>
      <c r="B340" s="2356"/>
      <c r="C340" s="2563"/>
      <c r="D340" s="2564"/>
      <c r="E340" s="2617"/>
      <c r="F340" s="2564"/>
      <c r="G340" s="2564"/>
      <c r="H340" s="2564"/>
      <c r="I340" s="2564"/>
      <c r="J340" s="2564"/>
      <c r="K340" s="2564"/>
    </row>
    <row r="341" spans="1:11">
      <c r="A341" s="2549"/>
      <c r="B341" s="2356"/>
      <c r="C341" s="2563"/>
      <c r="D341" s="2564"/>
      <c r="E341" s="2617"/>
      <c r="F341" s="2564"/>
      <c r="G341" s="2564"/>
      <c r="H341" s="2564"/>
      <c r="I341" s="2564"/>
      <c r="J341" s="2564"/>
      <c r="K341" s="2564"/>
    </row>
    <row r="342" spans="1:11">
      <c r="A342" s="2549"/>
      <c r="B342" s="2356"/>
      <c r="C342" s="2563"/>
      <c r="D342" s="2564"/>
      <c r="E342" s="2617"/>
      <c r="F342" s="2564"/>
      <c r="G342" s="2564"/>
      <c r="H342" s="2564"/>
      <c r="I342" s="2564"/>
      <c r="J342" s="2564"/>
      <c r="K342" s="2564"/>
    </row>
    <row r="343" spans="1:11">
      <c r="A343" s="2549"/>
      <c r="B343" s="2356"/>
      <c r="C343" s="2563"/>
      <c r="D343" s="2564"/>
      <c r="E343" s="2617"/>
      <c r="F343" s="2564"/>
      <c r="G343" s="2564"/>
      <c r="H343" s="2564"/>
      <c r="I343" s="2564"/>
      <c r="J343" s="2564"/>
      <c r="K343" s="2564"/>
    </row>
    <row r="344" spans="1:11">
      <c r="A344" s="2549"/>
      <c r="B344" s="2356"/>
      <c r="C344" s="2563"/>
      <c r="D344" s="2564"/>
      <c r="E344" s="2617"/>
      <c r="F344" s="2564"/>
      <c r="G344" s="2564"/>
      <c r="H344" s="2564"/>
      <c r="I344" s="2564"/>
      <c r="J344" s="2564"/>
      <c r="K344" s="2564"/>
    </row>
    <row r="345" spans="1:11">
      <c r="A345" s="2549"/>
      <c r="B345" s="2356"/>
      <c r="C345" s="2563"/>
      <c r="D345" s="2564"/>
      <c r="E345" s="2617"/>
      <c r="F345" s="2564"/>
      <c r="G345" s="2564"/>
      <c r="H345" s="2564"/>
      <c r="I345" s="2564"/>
      <c r="J345" s="2564"/>
      <c r="K345" s="2564"/>
    </row>
    <row r="346" spans="1:11">
      <c r="A346" s="2549"/>
      <c r="B346" s="2356"/>
      <c r="C346" s="2563"/>
      <c r="D346" s="2564"/>
      <c r="E346" s="2617"/>
      <c r="F346" s="2564"/>
      <c r="G346" s="2564"/>
      <c r="H346" s="2564"/>
      <c r="I346" s="2564"/>
      <c r="J346" s="2564"/>
      <c r="K346" s="2564"/>
    </row>
    <row r="347" spans="1:11">
      <c r="A347" s="2549"/>
      <c r="B347" s="2356"/>
      <c r="C347" s="2563"/>
      <c r="D347" s="2564"/>
      <c r="E347" s="2617"/>
      <c r="F347" s="2564"/>
      <c r="G347" s="2564"/>
      <c r="H347" s="2564"/>
      <c r="I347" s="2564"/>
      <c r="J347" s="2564"/>
      <c r="K347" s="2564"/>
    </row>
    <row r="348" spans="1:11">
      <c r="A348" s="2549"/>
      <c r="B348" s="2356"/>
      <c r="C348" s="2563"/>
      <c r="D348" s="2564"/>
      <c r="E348" s="2617"/>
      <c r="F348" s="2564"/>
      <c r="G348" s="2564"/>
      <c r="H348" s="2564"/>
      <c r="I348" s="2564"/>
      <c r="J348" s="2564"/>
      <c r="K348" s="2564"/>
    </row>
    <row r="349" spans="1:11">
      <c r="A349" s="2549"/>
      <c r="B349" s="2356"/>
      <c r="C349" s="2563"/>
      <c r="D349" s="2564"/>
      <c r="E349" s="2617"/>
      <c r="F349" s="2564"/>
      <c r="G349" s="2564"/>
      <c r="H349" s="2564"/>
      <c r="I349" s="2564"/>
      <c r="J349" s="2564"/>
      <c r="K349" s="2564"/>
    </row>
    <row r="350" spans="1:11">
      <c r="A350" s="2549"/>
      <c r="B350" s="2356"/>
      <c r="C350" s="2563"/>
      <c r="D350" s="2564"/>
      <c r="E350" s="2617"/>
      <c r="F350" s="2564"/>
      <c r="G350" s="2564"/>
      <c r="H350" s="2564"/>
      <c r="I350" s="2564"/>
      <c r="J350" s="2564"/>
      <c r="K350" s="2564"/>
    </row>
    <row r="351" spans="1:11">
      <c r="A351" s="2549"/>
      <c r="B351" s="2356"/>
      <c r="C351" s="2563"/>
      <c r="D351" s="2564"/>
      <c r="E351" s="2617"/>
      <c r="F351" s="2564"/>
      <c r="G351" s="2564"/>
      <c r="H351" s="2564"/>
      <c r="I351" s="2564"/>
      <c r="J351" s="2564"/>
      <c r="K351" s="2564"/>
    </row>
    <row r="352" spans="1:11">
      <c r="A352" s="2549"/>
      <c r="B352" s="2356"/>
      <c r="C352" s="2563"/>
      <c r="D352" s="2564"/>
      <c r="E352" s="2617"/>
      <c r="F352" s="2564"/>
      <c r="G352" s="2564"/>
      <c r="H352" s="2564"/>
      <c r="I352" s="2564"/>
      <c r="J352" s="2564"/>
      <c r="K352" s="2564"/>
    </row>
    <row r="353" spans="1:11">
      <c r="A353" s="2549"/>
      <c r="B353" s="2356"/>
      <c r="C353" s="2563"/>
      <c r="D353" s="2564"/>
      <c r="E353" s="2617"/>
      <c r="F353" s="2564"/>
      <c r="G353" s="2564"/>
      <c r="H353" s="2564"/>
      <c r="I353" s="2564"/>
      <c r="J353" s="2564"/>
      <c r="K353" s="2564"/>
    </row>
    <row r="354" spans="1:11">
      <c r="A354" s="2549"/>
      <c r="B354" s="2356"/>
      <c r="C354" s="2563"/>
      <c r="D354" s="2564"/>
      <c r="E354" s="2617"/>
      <c r="F354" s="2564"/>
      <c r="G354" s="2564"/>
      <c r="H354" s="2564"/>
      <c r="I354" s="2564"/>
      <c r="J354" s="2564"/>
      <c r="K354" s="2564"/>
    </row>
    <row r="355" spans="1:11">
      <c r="A355" s="2549"/>
      <c r="B355" s="2356"/>
      <c r="C355" s="2563"/>
      <c r="D355" s="2564"/>
      <c r="E355" s="2617"/>
      <c r="F355" s="2564"/>
      <c r="G355" s="2564"/>
      <c r="H355" s="2564"/>
      <c r="I355" s="2564"/>
      <c r="J355" s="2564"/>
      <c r="K355" s="2564"/>
    </row>
    <row r="356" spans="1:11">
      <c r="A356" s="2549"/>
      <c r="B356" s="2356"/>
      <c r="C356" s="2563"/>
      <c r="D356" s="2564"/>
      <c r="E356" s="2617"/>
      <c r="F356" s="2564"/>
      <c r="G356" s="2564"/>
      <c r="H356" s="2564"/>
      <c r="I356" s="2564"/>
      <c r="J356" s="2564"/>
      <c r="K356" s="2564"/>
    </row>
    <row r="357" spans="1:11">
      <c r="A357" s="2549"/>
      <c r="B357" s="2356"/>
      <c r="C357" s="2563"/>
      <c r="D357" s="2564"/>
      <c r="E357" s="2617"/>
      <c r="F357" s="2564"/>
      <c r="G357" s="2564"/>
      <c r="H357" s="2564"/>
      <c r="I357" s="2564"/>
      <c r="J357" s="2564"/>
      <c r="K357" s="2564"/>
    </row>
    <row r="358" spans="1:11">
      <c r="A358" s="2549"/>
      <c r="B358" s="2356"/>
      <c r="C358" s="2563"/>
      <c r="D358" s="2564"/>
      <c r="E358" s="2617"/>
      <c r="F358" s="2564"/>
      <c r="G358" s="2564"/>
      <c r="H358" s="2564"/>
      <c r="I358" s="2564"/>
      <c r="J358" s="2564"/>
      <c r="K358" s="2564"/>
    </row>
    <row r="359" spans="1:11">
      <c r="A359" s="2549"/>
      <c r="B359" s="2356"/>
      <c r="C359" s="2563"/>
      <c r="D359" s="2564"/>
      <c r="E359" s="2617"/>
      <c r="F359" s="2564"/>
      <c r="G359" s="2564"/>
      <c r="H359" s="2564"/>
      <c r="I359" s="2564"/>
      <c r="J359" s="2564"/>
      <c r="K359" s="2564"/>
    </row>
    <row r="360" spans="1:11">
      <c r="A360" s="2549"/>
      <c r="B360" s="2356"/>
      <c r="C360" s="2563"/>
      <c r="D360" s="2564"/>
      <c r="E360" s="2617"/>
      <c r="F360" s="2564"/>
      <c r="G360" s="2564"/>
      <c r="H360" s="2564"/>
      <c r="I360" s="2564"/>
      <c r="J360" s="2564"/>
      <c r="K360" s="2564"/>
    </row>
    <row r="361" spans="1:11">
      <c r="A361" s="2549"/>
      <c r="B361" s="2356"/>
      <c r="C361" s="2563"/>
      <c r="D361" s="2564"/>
      <c r="E361" s="2617"/>
      <c r="F361" s="2564"/>
      <c r="G361" s="2564"/>
      <c r="H361" s="2564"/>
      <c r="I361" s="2564"/>
      <c r="J361" s="2564"/>
      <c r="K361" s="2564"/>
    </row>
    <row r="362" spans="1:11">
      <c r="A362" s="2549"/>
      <c r="B362" s="2356"/>
      <c r="C362" s="2563"/>
      <c r="D362" s="2564"/>
      <c r="E362" s="2617"/>
      <c r="F362" s="2564"/>
      <c r="G362" s="2564"/>
      <c r="H362" s="2564"/>
      <c r="I362" s="2564"/>
      <c r="J362" s="2564"/>
      <c r="K362" s="2564"/>
    </row>
    <row r="363" spans="1:11">
      <c r="A363" s="2549"/>
      <c r="B363" s="2356"/>
      <c r="C363" s="2563"/>
      <c r="D363" s="2564"/>
      <c r="E363" s="2617"/>
      <c r="F363" s="2564"/>
      <c r="G363" s="2564"/>
      <c r="H363" s="2564"/>
      <c r="I363" s="2564"/>
      <c r="J363" s="2564"/>
      <c r="K363" s="2564"/>
    </row>
    <row r="364" spans="1:11">
      <c r="A364" s="2549"/>
      <c r="B364" s="2356"/>
      <c r="C364" s="2563"/>
      <c r="D364" s="2564"/>
      <c r="E364" s="2617"/>
      <c r="F364" s="2564"/>
      <c r="G364" s="2564"/>
      <c r="H364" s="2564"/>
      <c r="I364" s="2564"/>
      <c r="J364" s="2564"/>
      <c r="K364" s="2564"/>
    </row>
    <row r="365" spans="1:11">
      <c r="A365" s="2549"/>
      <c r="B365" s="2356"/>
      <c r="C365" s="2563"/>
      <c r="D365" s="2564"/>
      <c r="E365" s="2617"/>
      <c r="F365" s="2564"/>
      <c r="G365" s="2564"/>
      <c r="H365" s="2564"/>
      <c r="I365" s="2564"/>
      <c r="J365" s="2564"/>
      <c r="K365" s="2564"/>
    </row>
    <row r="366" spans="1:11">
      <c r="A366" s="2549"/>
      <c r="B366" s="2356"/>
      <c r="C366" s="2563"/>
      <c r="D366" s="2564"/>
      <c r="E366" s="2617"/>
      <c r="F366" s="2564"/>
      <c r="G366" s="2564"/>
      <c r="H366" s="2564"/>
      <c r="I366" s="2564"/>
      <c r="J366" s="2564"/>
      <c r="K366" s="2564"/>
    </row>
    <row r="367" spans="1:11">
      <c r="A367" s="2549"/>
      <c r="B367" s="2356"/>
      <c r="C367" s="2563"/>
      <c r="D367" s="2564"/>
      <c r="E367" s="2617"/>
      <c r="F367" s="2564"/>
      <c r="G367" s="2564"/>
      <c r="H367" s="2564"/>
      <c r="I367" s="2564"/>
      <c r="J367" s="2564"/>
      <c r="K367" s="2564"/>
    </row>
    <row r="368" spans="1:11">
      <c r="A368" s="2549"/>
      <c r="B368" s="2356"/>
      <c r="C368" s="2563"/>
      <c r="D368" s="2564"/>
      <c r="E368" s="2617"/>
      <c r="F368" s="2564"/>
      <c r="G368" s="2564"/>
      <c r="H368" s="2564"/>
      <c r="I368" s="2564"/>
      <c r="J368" s="2564"/>
      <c r="K368" s="2564"/>
    </row>
    <row r="369" spans="1:11">
      <c r="A369" s="2549"/>
      <c r="B369" s="2356"/>
      <c r="C369" s="2563"/>
      <c r="D369" s="2564"/>
      <c r="E369" s="2617"/>
      <c r="F369" s="2564"/>
      <c r="G369" s="2564"/>
      <c r="H369" s="2564"/>
      <c r="I369" s="2564"/>
      <c r="J369" s="2564"/>
      <c r="K369" s="2564"/>
    </row>
    <row r="370" spans="1:11">
      <c r="A370" s="2549"/>
      <c r="B370" s="2356"/>
      <c r="C370" s="2563"/>
      <c r="D370" s="2564"/>
      <c r="E370" s="2617"/>
      <c r="F370" s="2564"/>
      <c r="G370" s="2564"/>
      <c r="H370" s="2564"/>
      <c r="I370" s="2564"/>
      <c r="J370" s="2564"/>
      <c r="K370" s="2564"/>
    </row>
    <row r="371" spans="1:11">
      <c r="A371" s="2549"/>
      <c r="B371" s="2356"/>
      <c r="C371" s="2563"/>
      <c r="D371" s="2564"/>
      <c r="E371" s="2617"/>
      <c r="F371" s="2564"/>
      <c r="G371" s="2564"/>
      <c r="H371" s="2564"/>
      <c r="I371" s="2564"/>
      <c r="J371" s="2564"/>
      <c r="K371" s="2564"/>
    </row>
    <row r="372" spans="1:11">
      <c r="A372" s="2549"/>
      <c r="B372" s="2356"/>
      <c r="C372" s="2563"/>
      <c r="D372" s="2564"/>
      <c r="E372" s="2617"/>
      <c r="F372" s="2564"/>
      <c r="G372" s="2564"/>
      <c r="H372" s="2564"/>
      <c r="I372" s="2564"/>
      <c r="J372" s="2564"/>
      <c r="K372" s="2564"/>
    </row>
    <row r="373" spans="1:11">
      <c r="A373" s="2549"/>
      <c r="B373" s="2356"/>
      <c r="C373" s="2563"/>
      <c r="D373" s="2564"/>
      <c r="E373" s="2617"/>
      <c r="F373" s="2564"/>
      <c r="G373" s="2564"/>
      <c r="H373" s="2564"/>
      <c r="I373" s="2564"/>
      <c r="J373" s="2564"/>
      <c r="K373" s="2564"/>
    </row>
    <row r="374" spans="1:11">
      <c r="A374" s="2549"/>
      <c r="B374" s="2356"/>
      <c r="C374" s="2563"/>
      <c r="D374" s="2564"/>
      <c r="E374" s="2617"/>
      <c r="F374" s="2564"/>
      <c r="G374" s="2564"/>
      <c r="H374" s="2564"/>
      <c r="I374" s="2564"/>
      <c r="J374" s="2564"/>
      <c r="K374" s="2564"/>
    </row>
    <row r="375" spans="1:11">
      <c r="A375" s="2549"/>
      <c r="B375" s="2356"/>
      <c r="C375" s="2563"/>
      <c r="D375" s="2564"/>
      <c r="E375" s="2617"/>
      <c r="F375" s="2564"/>
      <c r="G375" s="2564"/>
      <c r="H375" s="2564"/>
      <c r="I375" s="2564"/>
      <c r="J375" s="2564"/>
      <c r="K375" s="2564"/>
    </row>
    <row r="376" spans="1:11">
      <c r="A376" s="2549"/>
      <c r="B376" s="2356"/>
      <c r="C376" s="2563"/>
      <c r="D376" s="2564"/>
      <c r="E376" s="2617"/>
      <c r="F376" s="2564"/>
      <c r="G376" s="2564"/>
      <c r="H376" s="2564"/>
      <c r="I376" s="2564"/>
      <c r="J376" s="2564"/>
      <c r="K376" s="2564"/>
    </row>
    <row r="377" spans="1:11">
      <c r="A377" s="2549"/>
      <c r="B377" s="2356"/>
      <c r="C377" s="2563"/>
      <c r="D377" s="2564"/>
      <c r="E377" s="2617"/>
      <c r="F377" s="2564"/>
      <c r="G377" s="2564"/>
      <c r="H377" s="2564"/>
      <c r="I377" s="2564"/>
      <c r="J377" s="2564"/>
      <c r="K377" s="2564"/>
    </row>
    <row r="378" spans="1:11">
      <c r="A378" s="2549"/>
      <c r="B378" s="2356"/>
      <c r="C378" s="2563"/>
      <c r="D378" s="2564"/>
      <c r="E378" s="2617"/>
      <c r="F378" s="2564"/>
      <c r="G378" s="2564"/>
      <c r="H378" s="2564"/>
      <c r="I378" s="2564"/>
      <c r="J378" s="2564"/>
      <c r="K378" s="2564"/>
    </row>
    <row r="379" spans="1:11">
      <c r="A379" s="2549"/>
      <c r="B379" s="2356"/>
      <c r="C379" s="2563"/>
      <c r="D379" s="2564"/>
      <c r="E379" s="2617"/>
      <c r="F379" s="2564"/>
      <c r="G379" s="2564"/>
      <c r="H379" s="2564"/>
      <c r="I379" s="2564"/>
      <c r="J379" s="2564"/>
      <c r="K379" s="2564"/>
    </row>
    <row r="380" spans="1:11">
      <c r="A380" s="2549"/>
      <c r="B380" s="2356"/>
      <c r="C380" s="2563"/>
      <c r="D380" s="2564"/>
      <c r="E380" s="2617"/>
      <c r="F380" s="2564"/>
      <c r="G380" s="2564"/>
      <c r="H380" s="2564"/>
      <c r="I380" s="2564"/>
      <c r="J380" s="2564"/>
      <c r="K380" s="2564"/>
    </row>
    <row r="381" spans="1:11">
      <c r="A381" s="2549"/>
      <c r="B381" s="2356"/>
      <c r="C381" s="2563"/>
      <c r="D381" s="2564"/>
      <c r="E381" s="2617"/>
      <c r="F381" s="2564"/>
      <c r="G381" s="2564"/>
      <c r="H381" s="2564"/>
      <c r="I381" s="2564"/>
      <c r="J381" s="2564"/>
      <c r="K381" s="2564"/>
    </row>
    <row r="382" spans="1:11">
      <c r="A382" s="2549"/>
      <c r="B382" s="2356"/>
      <c r="C382" s="2563"/>
      <c r="D382" s="2564"/>
      <c r="E382" s="2617"/>
      <c r="F382" s="2564"/>
      <c r="G382" s="2564"/>
      <c r="H382" s="2564"/>
      <c r="I382" s="2564"/>
      <c r="J382" s="2564"/>
      <c r="K382" s="2564"/>
    </row>
    <row r="383" spans="1:11">
      <c r="A383" s="2549"/>
      <c r="B383" s="2356"/>
      <c r="C383" s="2563"/>
      <c r="D383" s="2564"/>
      <c r="E383" s="2617"/>
      <c r="F383" s="2564"/>
      <c r="G383" s="2564"/>
      <c r="H383" s="2564"/>
      <c r="I383" s="2564"/>
      <c r="J383" s="2564"/>
      <c r="K383" s="2564"/>
    </row>
    <row r="384" spans="1:11">
      <c r="A384" s="2549"/>
      <c r="B384" s="2356"/>
      <c r="C384" s="2563"/>
      <c r="D384" s="2564"/>
      <c r="E384" s="2617"/>
      <c r="F384" s="2564"/>
      <c r="G384" s="2564"/>
      <c r="H384" s="2564"/>
      <c r="I384" s="2564"/>
      <c r="J384" s="2564"/>
      <c r="K384" s="2564"/>
    </row>
    <row r="385" spans="1:11">
      <c r="A385" s="2549"/>
      <c r="B385" s="2356"/>
      <c r="C385" s="2563"/>
      <c r="D385" s="2564"/>
      <c r="E385" s="2617"/>
      <c r="F385" s="2564"/>
      <c r="G385" s="2564"/>
      <c r="H385" s="2564"/>
      <c r="I385" s="2564"/>
      <c r="J385" s="2564"/>
      <c r="K385" s="2564"/>
    </row>
    <row r="386" spans="1:11">
      <c r="A386" s="2549"/>
      <c r="B386" s="2356"/>
      <c r="C386" s="2563"/>
      <c r="D386" s="2564"/>
      <c r="E386" s="2617"/>
      <c r="F386" s="2564"/>
      <c r="G386" s="2564"/>
      <c r="H386" s="2564"/>
      <c r="I386" s="2564"/>
      <c r="J386" s="2564"/>
      <c r="K386" s="2564"/>
    </row>
    <row r="387" spans="1:11">
      <c r="A387" s="2549"/>
      <c r="B387" s="2356"/>
      <c r="C387" s="2563"/>
      <c r="D387" s="2564"/>
      <c r="E387" s="2617"/>
      <c r="F387" s="2564"/>
      <c r="G387" s="2564"/>
      <c r="H387" s="2564"/>
      <c r="I387" s="2564"/>
      <c r="J387" s="2564"/>
      <c r="K387" s="2564"/>
    </row>
    <row r="388" spans="1:11">
      <c r="A388" s="2549"/>
      <c r="B388" s="2356"/>
      <c r="C388" s="2563"/>
      <c r="D388" s="2564"/>
      <c r="E388" s="2617"/>
      <c r="F388" s="2564"/>
      <c r="G388" s="2564"/>
      <c r="H388" s="2564"/>
      <c r="I388" s="2564"/>
      <c r="J388" s="2564"/>
      <c r="K388" s="2564"/>
    </row>
    <row r="389" spans="1:11">
      <c r="A389" s="2549"/>
      <c r="B389" s="2356"/>
      <c r="C389" s="2563"/>
      <c r="D389" s="2564"/>
      <c r="E389" s="2617"/>
      <c r="F389" s="2564"/>
      <c r="G389" s="2564"/>
      <c r="H389" s="2564"/>
      <c r="I389" s="2564"/>
      <c r="J389" s="2564"/>
      <c r="K389" s="2564"/>
    </row>
    <row r="390" spans="1:11">
      <c r="A390" s="2549"/>
      <c r="B390" s="2356"/>
      <c r="C390" s="2563"/>
      <c r="D390" s="2564"/>
      <c r="E390" s="2617"/>
      <c r="F390" s="2564"/>
      <c r="G390" s="2564"/>
      <c r="H390" s="2564"/>
      <c r="I390" s="2564"/>
      <c r="J390" s="2564"/>
      <c r="K390" s="2564"/>
    </row>
    <row r="391" spans="1:11">
      <c r="A391" s="2549"/>
      <c r="B391" s="2356"/>
      <c r="C391" s="2563"/>
      <c r="D391" s="2564"/>
      <c r="E391" s="2617"/>
      <c r="F391" s="2564"/>
      <c r="G391" s="2564"/>
      <c r="H391" s="2564"/>
      <c r="I391" s="2564"/>
      <c r="J391" s="2564"/>
      <c r="K391" s="2564"/>
    </row>
    <row r="392" spans="1:11">
      <c r="A392" s="2549"/>
      <c r="B392" s="2356"/>
      <c r="C392" s="2563"/>
      <c r="D392" s="2564"/>
      <c r="E392" s="2617"/>
      <c r="F392" s="2564"/>
      <c r="G392" s="2564"/>
      <c r="H392" s="2564"/>
      <c r="I392" s="2564"/>
      <c r="J392" s="2564"/>
      <c r="K392" s="2564"/>
    </row>
    <row r="393" spans="1:11">
      <c r="A393" s="2549"/>
      <c r="B393" s="2356"/>
      <c r="C393" s="2563"/>
      <c r="D393" s="2564"/>
      <c r="E393" s="2617"/>
      <c r="F393" s="2564"/>
      <c r="G393" s="2564"/>
      <c r="H393" s="2564"/>
      <c r="I393" s="2564"/>
      <c r="J393" s="2564"/>
      <c r="K393" s="2564"/>
    </row>
    <row r="394" spans="1:11">
      <c r="A394" s="2549"/>
      <c r="B394" s="2356"/>
      <c r="C394" s="2563"/>
      <c r="D394" s="2564"/>
      <c r="E394" s="2617"/>
      <c r="F394" s="2564"/>
      <c r="G394" s="2564"/>
      <c r="H394" s="2564"/>
      <c r="I394" s="2564"/>
      <c r="J394" s="2564"/>
      <c r="K394" s="2564"/>
    </row>
    <row r="395" spans="1:11">
      <c r="A395" s="2549"/>
      <c r="B395" s="2356"/>
      <c r="C395" s="2563"/>
      <c r="D395" s="2564"/>
      <c r="E395" s="2617"/>
      <c r="F395" s="2564"/>
      <c r="G395" s="2564"/>
      <c r="H395" s="2564"/>
      <c r="I395" s="2564"/>
      <c r="J395" s="2564"/>
      <c r="K395" s="2564"/>
    </row>
    <row r="396" spans="1:11">
      <c r="A396" s="2549"/>
      <c r="B396" s="2356"/>
      <c r="C396" s="2563"/>
      <c r="D396" s="2564"/>
      <c r="E396" s="2617"/>
      <c r="F396" s="2564"/>
      <c r="G396" s="2564"/>
      <c r="H396" s="2564"/>
      <c r="I396" s="2564"/>
      <c r="J396" s="2564"/>
      <c r="K396" s="2564"/>
    </row>
    <row r="397" spans="1:11">
      <c r="A397" s="2549"/>
      <c r="B397" s="2356"/>
      <c r="C397" s="2563"/>
      <c r="D397" s="2564"/>
      <c r="E397" s="2617"/>
      <c r="F397" s="2564"/>
      <c r="G397" s="2564"/>
      <c r="H397" s="2564"/>
      <c r="I397" s="2564"/>
      <c r="J397" s="2564"/>
      <c r="K397" s="2564"/>
    </row>
    <row r="398" spans="1:11">
      <c r="A398" s="2549"/>
      <c r="B398" s="2356"/>
      <c r="C398" s="2563"/>
      <c r="D398" s="2564"/>
      <c r="E398" s="2617"/>
      <c r="F398" s="2564"/>
      <c r="G398" s="2564"/>
      <c r="H398" s="2564"/>
      <c r="I398" s="2564"/>
      <c r="J398" s="2564"/>
      <c r="K398" s="2564"/>
    </row>
    <row r="399" spans="1:11">
      <c r="A399" s="2549"/>
      <c r="B399" s="2356"/>
      <c r="C399" s="2563"/>
      <c r="D399" s="2564"/>
      <c r="E399" s="2617"/>
      <c r="F399" s="2564"/>
      <c r="G399" s="2564"/>
      <c r="H399" s="2564"/>
      <c r="I399" s="2564"/>
      <c r="J399" s="2564"/>
      <c r="K399" s="2564"/>
    </row>
    <row r="400" spans="1:11">
      <c r="A400" s="2549"/>
      <c r="B400" s="2356"/>
      <c r="C400" s="2563"/>
      <c r="D400" s="2564"/>
      <c r="E400" s="2617"/>
      <c r="F400" s="2564"/>
      <c r="G400" s="2564"/>
      <c r="H400" s="2564"/>
      <c r="I400" s="2564"/>
      <c r="J400" s="2564"/>
      <c r="K400" s="2564"/>
    </row>
    <row r="401" spans="1:11">
      <c r="A401" s="2549"/>
      <c r="B401" s="2356"/>
      <c r="C401" s="2563"/>
      <c r="D401" s="2564"/>
      <c r="E401" s="2617"/>
      <c r="F401" s="2564"/>
      <c r="G401" s="2564"/>
      <c r="H401" s="2564"/>
      <c r="I401" s="2564"/>
      <c r="J401" s="2564"/>
      <c r="K401" s="2564"/>
    </row>
    <row r="402" spans="1:11">
      <c r="A402" s="2549"/>
      <c r="B402" s="2356"/>
      <c r="C402" s="2563"/>
      <c r="D402" s="2564"/>
      <c r="E402" s="2617"/>
      <c r="F402" s="2564"/>
      <c r="G402" s="2564"/>
      <c r="H402" s="2564"/>
      <c r="I402" s="2564"/>
      <c r="J402" s="2564"/>
      <c r="K402" s="2564"/>
    </row>
    <row r="403" spans="1:11">
      <c r="A403" s="2549"/>
      <c r="B403" s="2356"/>
      <c r="C403" s="2563"/>
      <c r="D403" s="2564"/>
      <c r="E403" s="2617"/>
      <c r="F403" s="2564"/>
      <c r="G403" s="2564"/>
      <c r="H403" s="2564"/>
      <c r="I403" s="2564"/>
      <c r="J403" s="2564"/>
      <c r="K403" s="2564"/>
    </row>
    <row r="404" spans="1:11">
      <c r="A404" s="2549"/>
      <c r="B404" s="2356"/>
      <c r="C404" s="2563"/>
      <c r="D404" s="2564"/>
      <c r="E404" s="2617"/>
      <c r="F404" s="2564"/>
      <c r="G404" s="2564"/>
      <c r="H404" s="2564"/>
      <c r="I404" s="2564"/>
      <c r="J404" s="2564"/>
      <c r="K404" s="2564"/>
    </row>
    <row r="405" spans="1:11">
      <c r="A405" s="2549"/>
      <c r="B405" s="2356"/>
      <c r="C405" s="2563"/>
      <c r="D405" s="2564"/>
      <c r="E405" s="2617"/>
      <c r="F405" s="2564"/>
      <c r="G405" s="2564"/>
      <c r="H405" s="2564"/>
      <c r="I405" s="2564"/>
      <c r="J405" s="2564"/>
      <c r="K405" s="2564"/>
    </row>
    <row r="406" spans="1:11">
      <c r="A406" s="2549"/>
      <c r="B406" s="2356"/>
      <c r="C406" s="2563"/>
      <c r="D406" s="2564"/>
      <c r="E406" s="2617"/>
      <c r="F406" s="2564"/>
      <c r="G406" s="2564"/>
      <c r="H406" s="2564"/>
      <c r="I406" s="2564"/>
      <c r="J406" s="2564"/>
      <c r="K406" s="2564"/>
    </row>
    <row r="407" spans="1:11">
      <c r="A407" s="2549"/>
      <c r="B407" s="2356"/>
      <c r="C407" s="2563"/>
      <c r="D407" s="2564"/>
      <c r="E407" s="2617"/>
      <c r="F407" s="2564"/>
      <c r="G407" s="2564"/>
      <c r="H407" s="2564"/>
      <c r="I407" s="2564"/>
      <c r="J407" s="2564"/>
      <c r="K407" s="2564"/>
    </row>
    <row r="408" spans="1:11">
      <c r="A408" s="2549"/>
      <c r="B408" s="2356"/>
      <c r="C408" s="2563"/>
      <c r="D408" s="2564"/>
      <c r="E408" s="2617"/>
      <c r="F408" s="2564"/>
      <c r="G408" s="2564"/>
      <c r="H408" s="2564"/>
      <c r="I408" s="2564"/>
      <c r="J408" s="2564"/>
      <c r="K408" s="2564"/>
    </row>
    <row r="409" spans="1:11">
      <c r="A409" s="2549"/>
      <c r="B409" s="2356"/>
      <c r="C409" s="2563"/>
      <c r="D409" s="2564"/>
      <c r="E409" s="2617"/>
      <c r="F409" s="2564"/>
      <c r="G409" s="2564"/>
      <c r="H409" s="2564"/>
      <c r="I409" s="2564"/>
      <c r="J409" s="2564"/>
      <c r="K409" s="2564"/>
    </row>
    <row r="410" spans="1:11">
      <c r="A410" s="2549"/>
      <c r="B410" s="2356"/>
      <c r="C410" s="2563"/>
      <c r="D410" s="2564"/>
      <c r="E410" s="2617"/>
      <c r="F410" s="2564"/>
      <c r="G410" s="2564"/>
      <c r="H410" s="2564"/>
      <c r="I410" s="2564"/>
      <c r="J410" s="2564"/>
      <c r="K410" s="2564"/>
    </row>
    <row r="411" spans="1:11">
      <c r="A411" s="2549"/>
      <c r="B411" s="2356"/>
      <c r="C411" s="2563"/>
      <c r="D411" s="2564"/>
      <c r="E411" s="2617"/>
      <c r="F411" s="2564"/>
      <c r="G411" s="2564"/>
      <c r="H411" s="2564"/>
      <c r="I411" s="2564"/>
      <c r="J411" s="2564"/>
      <c r="K411" s="2564"/>
    </row>
    <row r="412" spans="1:11">
      <c r="A412" s="2549"/>
      <c r="B412" s="2356"/>
      <c r="C412" s="2563"/>
      <c r="D412" s="2564"/>
      <c r="E412" s="2617"/>
      <c r="F412" s="2564"/>
      <c r="G412" s="2564"/>
      <c r="H412" s="2564"/>
      <c r="I412" s="2564"/>
      <c r="J412" s="2564"/>
      <c r="K412" s="2564"/>
    </row>
    <row r="413" spans="1:11">
      <c r="A413" s="2549"/>
      <c r="B413" s="2356"/>
      <c r="C413" s="2563"/>
      <c r="D413" s="2564"/>
      <c r="E413" s="2617"/>
      <c r="F413" s="2564"/>
      <c r="G413" s="2564"/>
      <c r="H413" s="2564"/>
      <c r="I413" s="2564"/>
      <c r="J413" s="2564"/>
      <c r="K413" s="2564"/>
    </row>
    <row r="414" spans="1:11">
      <c r="A414" s="2549"/>
      <c r="B414" s="2356"/>
      <c r="C414" s="2563"/>
      <c r="D414" s="2564"/>
      <c r="E414" s="2617"/>
      <c r="F414" s="2564"/>
      <c r="G414" s="2564"/>
      <c r="H414" s="2564"/>
      <c r="I414" s="2564"/>
      <c r="J414" s="2564"/>
      <c r="K414" s="2564"/>
    </row>
    <row r="415" spans="1:11">
      <c r="A415" s="2549"/>
      <c r="B415" s="2356"/>
      <c r="C415" s="2563"/>
      <c r="D415" s="2564"/>
      <c r="E415" s="2617"/>
      <c r="F415" s="2564"/>
      <c r="G415" s="2564"/>
      <c r="H415" s="2564"/>
      <c r="I415" s="2564"/>
      <c r="J415" s="2564"/>
      <c r="K415" s="2564"/>
    </row>
    <row r="416" spans="1:11">
      <c r="A416" s="2549"/>
      <c r="B416" s="2356"/>
      <c r="C416" s="2563"/>
      <c r="D416" s="2564"/>
      <c r="E416" s="2617"/>
      <c r="F416" s="2564"/>
      <c r="G416" s="2564"/>
      <c r="H416" s="2564"/>
      <c r="I416" s="2564"/>
      <c r="J416" s="2564"/>
      <c r="K416" s="2564"/>
    </row>
    <row r="417" spans="1:11">
      <c r="A417" s="2549"/>
      <c r="B417" s="2356"/>
      <c r="C417" s="2563"/>
      <c r="D417" s="2564"/>
      <c r="E417" s="2617"/>
      <c r="F417" s="2564"/>
      <c r="G417" s="2564"/>
      <c r="H417" s="2564"/>
      <c r="I417" s="2564"/>
      <c r="J417" s="2564"/>
      <c r="K417" s="2564"/>
    </row>
    <row r="418" spans="1:11">
      <c r="A418" s="2549"/>
      <c r="B418" s="2356"/>
      <c r="C418" s="2563"/>
      <c r="D418" s="2564"/>
      <c r="E418" s="2617"/>
      <c r="F418" s="2564"/>
      <c r="G418" s="2564"/>
      <c r="H418" s="2564"/>
      <c r="I418" s="2564"/>
      <c r="J418" s="2564"/>
      <c r="K418" s="2564"/>
    </row>
    <row r="419" spans="1:11">
      <c r="A419" s="2549"/>
      <c r="B419" s="2356"/>
      <c r="C419" s="2563"/>
      <c r="D419" s="2564"/>
      <c r="E419" s="2617"/>
      <c r="F419" s="2564"/>
      <c r="G419" s="2564"/>
      <c r="H419" s="2564"/>
      <c r="I419" s="2564"/>
      <c r="J419" s="2564"/>
      <c r="K419" s="2564"/>
    </row>
    <row r="420" spans="1:11">
      <c r="A420" s="2549"/>
      <c r="B420" s="2356"/>
      <c r="C420" s="2563"/>
      <c r="D420" s="2564"/>
      <c r="E420" s="2617"/>
      <c r="F420" s="2564"/>
      <c r="G420" s="2564"/>
      <c r="H420" s="2564"/>
      <c r="I420" s="2564"/>
      <c r="J420" s="2564"/>
      <c r="K420" s="2564"/>
    </row>
    <row r="421" spans="1:11">
      <c r="A421" s="2549"/>
      <c r="B421" s="2356"/>
      <c r="C421" s="2563"/>
      <c r="D421" s="2564"/>
      <c r="E421" s="2617"/>
      <c r="F421" s="2564"/>
      <c r="G421" s="2564"/>
      <c r="H421" s="2564"/>
      <c r="I421" s="2564"/>
      <c r="J421" s="2564"/>
      <c r="K421" s="2564"/>
    </row>
    <row r="422" spans="1:11">
      <c r="A422" s="2549"/>
      <c r="B422" s="2356"/>
      <c r="C422" s="2563"/>
      <c r="D422" s="2564"/>
      <c r="E422" s="2617"/>
      <c r="F422" s="2564"/>
      <c r="G422" s="2564"/>
      <c r="H422" s="2564"/>
      <c r="I422" s="2564"/>
      <c r="J422" s="2564"/>
      <c r="K422" s="2564"/>
    </row>
    <row r="423" spans="1:11">
      <c r="A423" s="2549"/>
      <c r="B423" s="2356"/>
      <c r="C423" s="2563"/>
      <c r="D423" s="2564"/>
      <c r="E423" s="2617"/>
      <c r="F423" s="2564"/>
      <c r="G423" s="2564"/>
      <c r="H423" s="2564"/>
      <c r="I423" s="2564"/>
      <c r="J423" s="2564"/>
      <c r="K423" s="2564"/>
    </row>
    <row r="424" spans="1:11">
      <c r="A424" s="2549"/>
      <c r="B424" s="2356"/>
      <c r="C424" s="2563"/>
      <c r="D424" s="2564"/>
      <c r="E424" s="2617"/>
      <c r="F424" s="2564"/>
      <c r="G424" s="2564"/>
      <c r="H424" s="2564"/>
      <c r="I424" s="2564"/>
      <c r="J424" s="2564"/>
      <c r="K424" s="2564"/>
    </row>
    <row r="425" spans="1:11">
      <c r="A425" s="2549"/>
      <c r="B425" s="2356"/>
      <c r="C425" s="2563"/>
      <c r="D425" s="2564"/>
      <c r="E425" s="2617"/>
      <c r="F425" s="2564"/>
      <c r="G425" s="2564"/>
      <c r="H425" s="2564"/>
      <c r="I425" s="2564"/>
      <c r="J425" s="2564"/>
      <c r="K425" s="2564"/>
    </row>
    <row r="426" spans="1:11">
      <c r="A426" s="2549"/>
      <c r="B426" s="2356"/>
      <c r="C426" s="2563"/>
      <c r="D426" s="2564"/>
      <c r="E426" s="2617"/>
      <c r="F426" s="2564"/>
      <c r="G426" s="2564"/>
      <c r="H426" s="2564"/>
      <c r="I426" s="2564"/>
      <c r="J426" s="2564"/>
      <c r="K426" s="2564"/>
    </row>
    <row r="427" spans="1:11">
      <c r="A427" s="2549"/>
      <c r="B427" s="2356"/>
      <c r="C427" s="2563"/>
      <c r="D427" s="2564"/>
      <c r="E427" s="2617"/>
      <c r="F427" s="2564"/>
      <c r="G427" s="2564"/>
      <c r="H427" s="2564"/>
      <c r="I427" s="2564"/>
      <c r="J427" s="2564"/>
      <c r="K427" s="2564"/>
    </row>
    <row r="428" spans="1:11">
      <c r="A428" s="2549"/>
      <c r="B428" s="2356"/>
      <c r="C428" s="2563"/>
      <c r="D428" s="2564"/>
      <c r="E428" s="2617"/>
      <c r="F428" s="2564"/>
      <c r="G428" s="2564"/>
      <c r="H428" s="2564"/>
      <c r="I428" s="2564"/>
      <c r="J428" s="2564"/>
      <c r="K428" s="2564"/>
    </row>
    <row r="429" spans="1:11">
      <c r="A429" s="2549"/>
      <c r="B429" s="2356"/>
      <c r="C429" s="2563"/>
      <c r="D429" s="2564"/>
      <c r="E429" s="2617"/>
      <c r="F429" s="2564"/>
      <c r="G429" s="2564"/>
      <c r="H429" s="2564"/>
      <c r="I429" s="2564"/>
      <c r="J429" s="2564"/>
      <c r="K429" s="2564"/>
    </row>
    <row r="430" spans="1:11">
      <c r="A430" s="2549"/>
      <c r="B430" s="2356"/>
      <c r="C430" s="2563"/>
      <c r="D430" s="2564"/>
      <c r="E430" s="2617"/>
      <c r="F430" s="2564"/>
      <c r="G430" s="2564"/>
      <c r="H430" s="2564"/>
      <c r="I430" s="2564"/>
      <c r="J430" s="2564"/>
      <c r="K430" s="2564"/>
    </row>
    <row r="431" spans="1:11">
      <c r="A431" s="2549"/>
      <c r="B431" s="2356"/>
      <c r="C431" s="2563"/>
      <c r="D431" s="2564"/>
      <c r="E431" s="2617"/>
      <c r="F431" s="2564"/>
      <c r="G431" s="2564"/>
      <c r="H431" s="2564"/>
      <c r="I431" s="2564"/>
      <c r="J431" s="2564"/>
      <c r="K431" s="2564"/>
    </row>
    <row r="432" spans="1:11">
      <c r="A432" s="2549"/>
      <c r="B432" s="2356"/>
      <c r="C432" s="2563"/>
      <c r="D432" s="2564"/>
      <c r="E432" s="2617"/>
      <c r="F432" s="2564"/>
      <c r="G432" s="2564"/>
      <c r="H432" s="2564"/>
      <c r="I432" s="2564"/>
      <c r="J432" s="2564"/>
      <c r="K432" s="2564"/>
    </row>
    <row r="433" spans="1:11">
      <c r="A433" s="2549"/>
      <c r="B433" s="2356"/>
      <c r="C433" s="2563"/>
      <c r="D433" s="2564"/>
      <c r="E433" s="2617"/>
      <c r="F433" s="2564"/>
      <c r="G433" s="2564"/>
      <c r="H433" s="2564"/>
      <c r="I433" s="2564"/>
      <c r="J433" s="2564"/>
      <c r="K433" s="2564"/>
    </row>
    <row r="434" spans="1:11">
      <c r="A434" s="2549"/>
      <c r="B434" s="2356"/>
      <c r="C434" s="2563"/>
      <c r="D434" s="2564"/>
      <c r="E434" s="2617"/>
      <c r="F434" s="2564"/>
      <c r="G434" s="2564"/>
      <c r="H434" s="2564"/>
      <c r="I434" s="2564"/>
      <c r="J434" s="2564"/>
      <c r="K434" s="2564"/>
    </row>
    <row r="435" spans="1:11">
      <c r="A435" s="2549"/>
      <c r="B435" s="2356"/>
      <c r="C435" s="2563"/>
      <c r="D435" s="2564"/>
      <c r="E435" s="2617"/>
      <c r="F435" s="2564"/>
      <c r="G435" s="2564"/>
      <c r="H435" s="2564"/>
      <c r="I435" s="2564"/>
      <c r="J435" s="2564"/>
      <c r="K435" s="2564"/>
    </row>
    <row r="436" spans="1:11">
      <c r="A436" s="2549"/>
      <c r="B436" s="2356"/>
      <c r="C436" s="2563"/>
      <c r="D436" s="2564"/>
      <c r="E436" s="2617"/>
      <c r="F436" s="2564"/>
      <c r="G436" s="2564"/>
      <c r="H436" s="2564"/>
      <c r="I436" s="2564"/>
      <c r="J436" s="2564"/>
      <c r="K436" s="2564"/>
    </row>
    <row r="437" spans="1:11">
      <c r="A437" s="2549"/>
      <c r="B437" s="2356"/>
      <c r="C437" s="2563"/>
      <c r="D437" s="2564"/>
      <c r="E437" s="2617"/>
      <c r="F437" s="2564"/>
      <c r="G437" s="2564"/>
      <c r="H437" s="2564"/>
      <c r="I437" s="2564"/>
      <c r="J437" s="2564"/>
      <c r="K437" s="2564"/>
    </row>
    <row r="438" spans="1:11">
      <c r="A438" s="2549"/>
      <c r="B438" s="2356"/>
      <c r="C438" s="2563"/>
      <c r="D438" s="2564"/>
      <c r="E438" s="2617"/>
      <c r="F438" s="2564"/>
      <c r="G438" s="2564"/>
      <c r="H438" s="2564"/>
      <c r="I438" s="2564"/>
      <c r="J438" s="2564"/>
      <c r="K438" s="2564"/>
    </row>
    <row r="439" spans="1:11">
      <c r="A439" s="2549"/>
      <c r="B439" s="2356"/>
      <c r="C439" s="2563"/>
      <c r="D439" s="2564"/>
      <c r="E439" s="2617"/>
      <c r="F439" s="2564"/>
      <c r="G439" s="2564"/>
      <c r="H439" s="2564"/>
      <c r="I439" s="2564"/>
      <c r="J439" s="2564"/>
      <c r="K439" s="2564"/>
    </row>
    <row r="440" spans="1:11">
      <c r="A440" s="2549"/>
      <c r="B440" s="2356"/>
      <c r="C440" s="2563"/>
      <c r="D440" s="2564"/>
      <c r="E440" s="2617"/>
      <c r="F440" s="2564"/>
      <c r="G440" s="2564"/>
      <c r="H440" s="2564"/>
      <c r="I440" s="2564"/>
      <c r="J440" s="2564"/>
      <c r="K440" s="2564"/>
    </row>
    <row r="441" spans="1:11">
      <c r="A441" s="2549"/>
      <c r="B441" s="2356"/>
      <c r="C441" s="2563"/>
      <c r="D441" s="2564"/>
      <c r="E441" s="2617"/>
      <c r="F441" s="2564"/>
      <c r="G441" s="2564"/>
      <c r="H441" s="2564"/>
      <c r="I441" s="2564"/>
      <c r="J441" s="2564"/>
      <c r="K441" s="2564"/>
    </row>
    <row r="442" spans="1:11">
      <c r="A442" s="2549"/>
      <c r="B442" s="2356"/>
      <c r="C442" s="2563"/>
      <c r="D442" s="2564"/>
      <c r="E442" s="2617"/>
      <c r="F442" s="2564"/>
      <c r="G442" s="2564"/>
      <c r="H442" s="2564"/>
      <c r="I442" s="2564"/>
      <c r="J442" s="2564"/>
      <c r="K442" s="2564"/>
    </row>
    <row r="443" spans="1:11">
      <c r="A443" s="2549"/>
      <c r="B443" s="2356"/>
      <c r="C443" s="2563"/>
      <c r="D443" s="2564"/>
      <c r="E443" s="2617"/>
      <c r="F443" s="2564"/>
      <c r="G443" s="2564"/>
      <c r="H443" s="2564"/>
      <c r="I443" s="2564"/>
      <c r="J443" s="2564"/>
      <c r="K443" s="2564"/>
    </row>
    <row r="444" spans="1:11">
      <c r="A444" s="2549"/>
      <c r="B444" s="2356"/>
      <c r="C444" s="2563"/>
      <c r="D444" s="2564"/>
      <c r="E444" s="2617"/>
      <c r="F444" s="2564"/>
      <c r="G444" s="2564"/>
      <c r="H444" s="2564"/>
      <c r="I444" s="2564"/>
      <c r="J444" s="2564"/>
      <c r="K444" s="2564"/>
    </row>
    <row r="445" spans="1:11">
      <c r="A445" s="2549"/>
      <c r="B445" s="2356"/>
      <c r="C445" s="2563"/>
      <c r="D445" s="2564"/>
      <c r="E445" s="2617"/>
      <c r="F445" s="2564"/>
      <c r="G445" s="2564"/>
      <c r="H445" s="2564"/>
      <c r="I445" s="2564"/>
      <c r="J445" s="2564"/>
      <c r="K445" s="2564"/>
    </row>
    <row r="446" spans="1:11">
      <c r="A446" s="2549"/>
      <c r="B446" s="2356"/>
      <c r="C446" s="2563"/>
      <c r="D446" s="2564"/>
      <c r="E446" s="2617"/>
      <c r="F446" s="2564"/>
      <c r="G446" s="2564"/>
      <c r="H446" s="2564"/>
      <c r="I446" s="2564"/>
      <c r="J446" s="2564"/>
      <c r="K446" s="2564"/>
    </row>
    <row r="447" spans="1:11">
      <c r="A447" s="2549"/>
      <c r="B447" s="2356"/>
      <c r="C447" s="2563"/>
      <c r="D447" s="2564"/>
      <c r="E447" s="2617"/>
      <c r="F447" s="2564"/>
      <c r="G447" s="2564"/>
      <c r="H447" s="2564"/>
      <c r="I447" s="2564"/>
      <c r="J447" s="2564"/>
      <c r="K447" s="2564"/>
    </row>
    <row r="448" spans="1:11">
      <c r="A448" s="2549"/>
      <c r="B448" s="2356"/>
      <c r="C448" s="2563"/>
      <c r="D448" s="2564"/>
      <c r="E448" s="2617"/>
      <c r="F448" s="2564"/>
      <c r="G448" s="2564"/>
      <c r="H448" s="2564"/>
      <c r="I448" s="2564"/>
      <c r="J448" s="2564"/>
      <c r="K448" s="2564"/>
    </row>
    <row r="449" spans="1:11">
      <c r="A449" s="2549"/>
      <c r="B449" s="2356"/>
      <c r="C449" s="2563"/>
      <c r="D449" s="2564"/>
      <c r="E449" s="2617"/>
      <c r="F449" s="2564"/>
      <c r="G449" s="2564"/>
      <c r="H449" s="2564"/>
      <c r="I449" s="2564"/>
      <c r="J449" s="2564"/>
      <c r="K449" s="2564"/>
    </row>
    <row r="450" spans="1:11">
      <c r="A450" s="2549"/>
      <c r="B450" s="2356"/>
      <c r="C450" s="2563"/>
      <c r="D450" s="2564"/>
      <c r="E450" s="2617"/>
      <c r="F450" s="2564"/>
      <c r="G450" s="2564"/>
      <c r="H450" s="2564"/>
      <c r="I450" s="2564"/>
      <c r="J450" s="2564"/>
      <c r="K450" s="2564"/>
    </row>
    <row r="451" spans="1:11">
      <c r="A451" s="2549"/>
      <c r="B451" s="2356"/>
      <c r="C451" s="2563"/>
      <c r="D451" s="2564"/>
      <c r="E451" s="2617"/>
      <c r="F451" s="2564"/>
      <c r="G451" s="2564"/>
      <c r="H451" s="2564"/>
      <c r="I451" s="2564"/>
      <c r="J451" s="2564"/>
      <c r="K451" s="2564"/>
    </row>
    <row r="452" spans="1:11">
      <c r="A452" s="2549"/>
      <c r="B452" s="2356"/>
      <c r="C452" s="2563"/>
      <c r="D452" s="2564"/>
      <c r="E452" s="2617"/>
      <c r="F452" s="2564"/>
      <c r="G452" s="2564"/>
      <c r="H452" s="2564"/>
      <c r="I452" s="2564"/>
      <c r="J452" s="2564"/>
      <c r="K452" s="2564"/>
    </row>
    <row r="453" spans="1:11">
      <c r="A453" s="2549"/>
      <c r="B453" s="2356"/>
      <c r="C453" s="2563"/>
      <c r="D453" s="2564"/>
      <c r="E453" s="2617"/>
      <c r="F453" s="2564"/>
      <c r="G453" s="2564"/>
      <c r="H453" s="2564"/>
      <c r="I453" s="2564"/>
      <c r="J453" s="2564"/>
      <c r="K453" s="2564"/>
    </row>
    <row r="454" spans="1:11">
      <c r="A454" s="2549"/>
      <c r="B454" s="2356"/>
      <c r="C454" s="2563"/>
      <c r="D454" s="2564"/>
      <c r="E454" s="2617"/>
      <c r="F454" s="2564"/>
      <c r="G454" s="2564"/>
      <c r="H454" s="2564"/>
      <c r="I454" s="2564"/>
      <c r="J454" s="2564"/>
      <c r="K454" s="2564"/>
    </row>
    <row r="455" spans="1:11">
      <c r="A455" s="2549"/>
      <c r="B455" s="2356"/>
      <c r="C455" s="2563"/>
      <c r="D455" s="2564"/>
      <c r="E455" s="2617"/>
      <c r="F455" s="2564"/>
      <c r="G455" s="2564"/>
      <c r="H455" s="2564"/>
      <c r="I455" s="2564"/>
      <c r="J455" s="2564"/>
      <c r="K455" s="2564"/>
    </row>
    <row r="456" spans="1:11">
      <c r="A456" s="2549"/>
      <c r="B456" s="2356"/>
      <c r="C456" s="2563"/>
      <c r="D456" s="2564"/>
      <c r="E456" s="2617"/>
      <c r="F456" s="2564"/>
      <c r="G456" s="2564"/>
      <c r="H456" s="2564"/>
      <c r="I456" s="2564"/>
      <c r="J456" s="2564"/>
      <c r="K456" s="2564"/>
    </row>
    <row r="457" spans="1:11">
      <c r="A457" s="2549"/>
      <c r="B457" s="2356"/>
      <c r="C457" s="2563"/>
      <c r="D457" s="2564"/>
      <c r="E457" s="2617"/>
      <c r="F457" s="2564"/>
      <c r="G457" s="2564"/>
      <c r="H457" s="2564"/>
      <c r="I457" s="2564"/>
      <c r="J457" s="2564"/>
      <c r="K457" s="2564"/>
    </row>
    <row r="458" spans="1:11">
      <c r="A458" s="2549"/>
      <c r="B458" s="2356"/>
      <c r="C458" s="2563"/>
      <c r="D458" s="2564"/>
      <c r="E458" s="2617"/>
      <c r="F458" s="2564"/>
      <c r="G458" s="2564"/>
      <c r="H458" s="2564"/>
      <c r="I458" s="2564"/>
      <c r="J458" s="2564"/>
      <c r="K458" s="2564"/>
    </row>
    <row r="459" spans="1:11">
      <c r="A459" s="2549"/>
      <c r="B459" s="2356"/>
      <c r="C459" s="2563"/>
      <c r="D459" s="2564"/>
      <c r="E459" s="2617"/>
      <c r="F459" s="2564"/>
      <c r="G459" s="2564"/>
      <c r="H459" s="2564"/>
      <c r="I459" s="2564"/>
      <c r="J459" s="2564"/>
      <c r="K459" s="2564"/>
    </row>
    <row r="460" spans="1:11">
      <c r="A460" s="2549"/>
      <c r="B460" s="2356"/>
      <c r="C460" s="2563"/>
      <c r="D460" s="2564"/>
      <c r="E460" s="2617"/>
      <c r="F460" s="2564"/>
      <c r="G460" s="2564"/>
      <c r="H460" s="2564"/>
      <c r="I460" s="2564"/>
      <c r="J460" s="2564"/>
      <c r="K460" s="2564"/>
    </row>
    <row r="461" spans="1:11">
      <c r="A461" s="2549"/>
      <c r="B461" s="2356"/>
      <c r="C461" s="2563"/>
      <c r="D461" s="2564"/>
      <c r="E461" s="2617"/>
      <c r="F461" s="2564"/>
      <c r="G461" s="2564"/>
      <c r="H461" s="2564"/>
      <c r="I461" s="2564"/>
      <c r="J461" s="2564"/>
      <c r="K461" s="2564"/>
    </row>
    <row r="462" spans="1:11">
      <c r="A462" s="2549"/>
      <c r="B462" s="2356"/>
      <c r="C462" s="2563"/>
      <c r="D462" s="2564"/>
      <c r="E462" s="2617"/>
      <c r="F462" s="2564"/>
      <c r="G462" s="2564"/>
      <c r="H462" s="2564"/>
      <c r="I462" s="2564"/>
      <c r="J462" s="2564"/>
      <c r="K462" s="2564"/>
    </row>
    <row r="463" spans="1:11">
      <c r="A463" s="2549"/>
      <c r="B463" s="2356"/>
      <c r="C463" s="2563"/>
      <c r="D463" s="2564"/>
      <c r="E463" s="2617"/>
      <c r="F463" s="2564"/>
      <c r="G463" s="2564"/>
      <c r="H463" s="2564"/>
      <c r="I463" s="2564"/>
      <c r="J463" s="2564"/>
      <c r="K463" s="2564"/>
    </row>
    <row r="464" spans="1:11">
      <c r="A464" s="2549"/>
      <c r="B464" s="2356"/>
      <c r="C464" s="2563"/>
      <c r="D464" s="2564"/>
      <c r="E464" s="2617"/>
      <c r="F464" s="2564"/>
      <c r="G464" s="2564"/>
      <c r="H464" s="2564"/>
      <c r="I464" s="2564"/>
      <c r="J464" s="2564"/>
      <c r="K464" s="2564"/>
    </row>
    <row r="465" spans="1:11">
      <c r="A465" s="2549"/>
      <c r="B465" s="2356"/>
      <c r="C465" s="2563"/>
      <c r="D465" s="2564"/>
      <c r="E465" s="2617"/>
      <c r="F465" s="2564"/>
      <c r="G465" s="2564"/>
      <c r="H465" s="2564"/>
      <c r="I465" s="2564"/>
      <c r="J465" s="2564"/>
      <c r="K465" s="2564"/>
    </row>
    <row r="466" spans="1:11">
      <c r="A466" s="2549"/>
      <c r="B466" s="2356"/>
      <c r="C466" s="2563"/>
      <c r="D466" s="2564"/>
      <c r="E466" s="2617"/>
      <c r="F466" s="2564"/>
      <c r="G466" s="2564"/>
      <c r="H466" s="2564"/>
      <c r="I466" s="2564"/>
      <c r="J466" s="2564"/>
      <c r="K466" s="2564"/>
    </row>
    <row r="467" spans="1:11">
      <c r="A467" s="2549"/>
      <c r="B467" s="2356"/>
      <c r="C467" s="2563"/>
      <c r="D467" s="2564"/>
      <c r="E467" s="2617"/>
      <c r="F467" s="2564"/>
      <c r="G467" s="2564"/>
      <c r="H467" s="2564"/>
      <c r="I467" s="2564"/>
      <c r="J467" s="2564"/>
      <c r="K467" s="2564"/>
    </row>
    <row r="468" spans="1:11">
      <c r="A468" s="2549"/>
      <c r="B468" s="2356"/>
      <c r="C468" s="2563"/>
      <c r="D468" s="2564"/>
      <c r="E468" s="2617"/>
      <c r="F468" s="2564"/>
      <c r="G468" s="2564"/>
      <c r="H468" s="2564"/>
      <c r="I468" s="2564"/>
      <c r="J468" s="2564"/>
      <c r="K468" s="2564"/>
    </row>
    <row r="469" spans="1:11">
      <c r="A469" s="2549"/>
      <c r="B469" s="2356"/>
      <c r="C469" s="2563"/>
      <c r="D469" s="2564"/>
      <c r="E469" s="2617"/>
      <c r="F469" s="2564"/>
      <c r="G469" s="2564"/>
      <c r="H469" s="2564"/>
      <c r="I469" s="2564"/>
      <c r="J469" s="2564"/>
      <c r="K469" s="2564"/>
    </row>
    <row r="470" spans="1:11">
      <c r="A470" s="2549"/>
      <c r="B470" s="2356"/>
      <c r="C470" s="2563"/>
      <c r="D470" s="2564"/>
      <c r="E470" s="2617"/>
      <c r="F470" s="2564"/>
      <c r="G470" s="2564"/>
      <c r="H470" s="2564"/>
      <c r="I470" s="2564"/>
      <c r="J470" s="2564"/>
      <c r="K470" s="2564"/>
    </row>
    <row r="471" spans="1:11">
      <c r="A471" s="2549"/>
      <c r="B471" s="2356"/>
      <c r="C471" s="2563"/>
      <c r="D471" s="2564"/>
      <c r="E471" s="2617"/>
      <c r="F471" s="2564"/>
      <c r="G471" s="2564"/>
      <c r="H471" s="2564"/>
      <c r="I471" s="2564"/>
      <c r="J471" s="2564"/>
      <c r="K471" s="2564"/>
    </row>
    <row r="472" spans="1:11">
      <c r="A472" s="2549"/>
      <c r="B472" s="2356"/>
      <c r="C472" s="2563"/>
      <c r="D472" s="2564"/>
      <c r="E472" s="2617"/>
      <c r="F472" s="2564"/>
      <c r="G472" s="2564"/>
      <c r="H472" s="2564"/>
      <c r="I472" s="2564"/>
      <c r="J472" s="2564"/>
      <c r="K472" s="2564"/>
    </row>
    <row r="473" spans="1:11">
      <c r="A473" s="2549"/>
      <c r="B473" s="2356"/>
      <c r="C473" s="2563"/>
      <c r="D473" s="2564"/>
      <c r="E473" s="2617"/>
      <c r="F473" s="2564"/>
      <c r="G473" s="2564"/>
      <c r="H473" s="2564"/>
      <c r="I473" s="2564"/>
      <c r="J473" s="2564"/>
      <c r="K473" s="2564"/>
    </row>
    <row r="474" spans="1:11">
      <c r="A474" s="2549"/>
      <c r="B474" s="2356"/>
      <c r="C474" s="2563"/>
      <c r="D474" s="2564"/>
      <c r="E474" s="2617"/>
      <c r="F474" s="2564"/>
      <c r="G474" s="2564"/>
      <c r="H474" s="2564"/>
      <c r="I474" s="2564"/>
      <c r="J474" s="2564"/>
      <c r="K474" s="2564"/>
    </row>
    <row r="475" spans="1:11">
      <c r="A475" s="2549"/>
      <c r="B475" s="2356"/>
      <c r="C475" s="2563"/>
      <c r="D475" s="2564"/>
      <c r="E475" s="2617"/>
      <c r="F475" s="2564"/>
      <c r="G475" s="2564"/>
      <c r="H475" s="2564"/>
      <c r="I475" s="2564"/>
      <c r="J475" s="2564"/>
      <c r="K475" s="2564"/>
    </row>
    <row r="476" spans="1:11">
      <c r="A476" s="2549"/>
      <c r="B476" s="2356"/>
      <c r="C476" s="2563"/>
      <c r="D476" s="2564"/>
      <c r="E476" s="2617"/>
      <c r="F476" s="2564"/>
      <c r="G476" s="2564"/>
      <c r="H476" s="2564"/>
      <c r="I476" s="2564"/>
      <c r="J476" s="2564"/>
      <c r="K476" s="2564"/>
    </row>
    <row r="477" spans="1:11">
      <c r="A477" s="2549"/>
      <c r="B477" s="2356"/>
      <c r="C477" s="2563"/>
      <c r="D477" s="2564"/>
      <c r="E477" s="2617"/>
      <c r="F477" s="2564"/>
      <c r="G477" s="2564"/>
      <c r="H477" s="2564"/>
      <c r="I477" s="2564"/>
      <c r="J477" s="2564"/>
      <c r="K477" s="2564"/>
    </row>
    <row r="478" spans="1:11">
      <c r="A478" s="2549"/>
      <c r="B478" s="2356"/>
      <c r="C478" s="2563"/>
      <c r="D478" s="2564"/>
      <c r="E478" s="2617"/>
      <c r="F478" s="2564"/>
      <c r="G478" s="2564"/>
      <c r="H478" s="2564"/>
      <c r="I478" s="2564"/>
      <c r="J478" s="2564"/>
      <c r="K478" s="2564"/>
    </row>
    <row r="479" spans="1:11">
      <c r="A479" s="2549"/>
      <c r="B479" s="2356"/>
      <c r="C479" s="2563"/>
      <c r="D479" s="2564"/>
      <c r="E479" s="2617"/>
      <c r="F479" s="2564"/>
      <c r="G479" s="2564"/>
      <c r="H479" s="2564"/>
      <c r="I479" s="2564"/>
      <c r="J479" s="2564"/>
      <c r="K479" s="2564"/>
    </row>
    <row r="480" spans="1:11">
      <c r="A480" s="2549"/>
      <c r="B480" s="2356"/>
      <c r="C480" s="2563"/>
      <c r="D480" s="2564"/>
      <c r="E480" s="2617"/>
      <c r="F480" s="2564"/>
      <c r="G480" s="2564"/>
      <c r="H480" s="2564"/>
      <c r="I480" s="2564"/>
      <c r="J480" s="2564"/>
      <c r="K480" s="2564"/>
    </row>
    <row r="481" spans="1:11">
      <c r="A481" s="2549"/>
      <c r="B481" s="2356"/>
      <c r="C481" s="2563"/>
      <c r="D481" s="2564"/>
      <c r="E481" s="2617"/>
      <c r="F481" s="2564"/>
      <c r="G481" s="2564"/>
      <c r="H481" s="2564"/>
      <c r="I481" s="2564"/>
      <c r="J481" s="2564"/>
      <c r="K481" s="2564"/>
    </row>
    <row r="482" spans="1:11">
      <c r="A482" s="2549"/>
      <c r="B482" s="2356"/>
      <c r="C482" s="2563"/>
      <c r="D482" s="2564"/>
      <c r="E482" s="2617"/>
      <c r="F482" s="2564"/>
      <c r="G482" s="2564"/>
      <c r="H482" s="2564"/>
      <c r="I482" s="2564"/>
      <c r="J482" s="2564"/>
      <c r="K482" s="2564"/>
    </row>
    <row r="483" spans="1:11">
      <c r="A483" s="2549"/>
      <c r="B483" s="2356"/>
      <c r="C483" s="2563"/>
      <c r="D483" s="2564"/>
      <c r="E483" s="2617"/>
      <c r="F483" s="2564"/>
      <c r="G483" s="2564"/>
      <c r="H483" s="2564"/>
      <c r="I483" s="2564"/>
      <c r="J483" s="2564"/>
      <c r="K483" s="2564"/>
    </row>
    <row r="484" spans="1:11">
      <c r="A484" s="2549"/>
      <c r="B484" s="2356"/>
      <c r="C484" s="2563"/>
      <c r="D484" s="2564"/>
      <c r="E484" s="2617"/>
      <c r="F484" s="2564"/>
      <c r="G484" s="2564"/>
      <c r="H484" s="2564"/>
      <c r="I484" s="2564"/>
      <c r="J484" s="2564"/>
      <c r="K484" s="2564"/>
    </row>
    <row r="485" spans="1:11">
      <c r="A485" s="2549"/>
      <c r="B485" s="2356"/>
      <c r="C485" s="2563"/>
      <c r="D485" s="2564"/>
      <c r="E485" s="2617"/>
      <c r="F485" s="2564"/>
      <c r="G485" s="2564"/>
      <c r="H485" s="2564"/>
      <c r="I485" s="2564"/>
      <c r="J485" s="2564"/>
      <c r="K485" s="2564"/>
    </row>
    <row r="486" spans="1:11">
      <c r="A486" s="2549"/>
      <c r="B486" s="2356"/>
      <c r="C486" s="2563"/>
      <c r="D486" s="2564"/>
      <c r="E486" s="2617"/>
      <c r="F486" s="2564"/>
      <c r="G486" s="2564"/>
      <c r="H486" s="2564"/>
      <c r="I486" s="2564"/>
      <c r="J486" s="2564"/>
      <c r="K486" s="2564"/>
    </row>
    <row r="487" spans="1:11">
      <c r="A487" s="2549"/>
      <c r="B487" s="2356"/>
      <c r="C487" s="2563"/>
      <c r="D487" s="2564"/>
      <c r="E487" s="2617"/>
      <c r="F487" s="2564"/>
      <c r="G487" s="2564"/>
      <c r="H487" s="2564"/>
      <c r="I487" s="2564"/>
      <c r="J487" s="2564"/>
      <c r="K487" s="2564"/>
    </row>
    <row r="488" spans="1:11">
      <c r="A488" s="2549"/>
      <c r="B488" s="2356"/>
      <c r="C488" s="2563"/>
      <c r="D488" s="2564"/>
      <c r="E488" s="2617"/>
      <c r="F488" s="2564"/>
      <c r="G488" s="2564"/>
      <c r="H488" s="2564"/>
      <c r="I488" s="2564"/>
      <c r="J488" s="2564"/>
      <c r="K488" s="2564"/>
    </row>
    <row r="489" spans="1:11">
      <c r="A489" s="2549"/>
      <c r="B489" s="2356"/>
      <c r="C489" s="2563"/>
      <c r="D489" s="2564"/>
      <c r="E489" s="2617"/>
      <c r="F489" s="2564"/>
      <c r="G489" s="2564"/>
      <c r="H489" s="2564"/>
      <c r="I489" s="2564"/>
      <c r="J489" s="2564"/>
      <c r="K489" s="2564"/>
    </row>
    <row r="490" spans="1:11">
      <c r="A490" s="2549"/>
      <c r="B490" s="2356"/>
      <c r="C490" s="2563"/>
      <c r="D490" s="2564"/>
      <c r="E490" s="2617"/>
      <c r="F490" s="2564"/>
      <c r="G490" s="2564"/>
      <c r="H490" s="2564"/>
      <c r="I490" s="2564"/>
      <c r="J490" s="2564"/>
      <c r="K490" s="2564"/>
    </row>
    <row r="491" spans="1:11">
      <c r="A491" s="2549"/>
      <c r="B491" s="2356"/>
      <c r="C491" s="2563"/>
      <c r="D491" s="2564"/>
      <c r="E491" s="2617"/>
      <c r="F491" s="2564"/>
      <c r="G491" s="2564"/>
      <c r="H491" s="2564"/>
      <c r="I491" s="2564"/>
      <c r="J491" s="2564"/>
      <c r="K491" s="2564"/>
    </row>
    <row r="492" spans="1:11">
      <c r="A492" s="2549"/>
      <c r="B492" s="2356"/>
      <c r="C492" s="2563"/>
      <c r="D492" s="2564"/>
      <c r="E492" s="2617"/>
      <c r="F492" s="2564"/>
      <c r="G492" s="2564"/>
      <c r="H492" s="2564"/>
      <c r="I492" s="2564"/>
      <c r="J492" s="2564"/>
      <c r="K492" s="2564"/>
    </row>
    <row r="493" spans="1:11">
      <c r="A493" s="2549"/>
      <c r="B493" s="2356"/>
      <c r="C493" s="2563"/>
      <c r="D493" s="2564"/>
      <c r="E493" s="2617"/>
      <c r="F493" s="2564"/>
      <c r="G493" s="2564"/>
      <c r="H493" s="2564"/>
      <c r="I493" s="2564"/>
      <c r="J493" s="2564"/>
      <c r="K493" s="2564"/>
    </row>
    <row r="494" spans="1:11">
      <c r="A494" s="2549"/>
      <c r="B494" s="2356"/>
      <c r="C494" s="2563"/>
      <c r="D494" s="2564"/>
      <c r="E494" s="2617"/>
      <c r="F494" s="2564"/>
      <c r="G494" s="2564"/>
      <c r="H494" s="2564"/>
      <c r="I494" s="2564"/>
      <c r="J494" s="2564"/>
      <c r="K494" s="2564"/>
    </row>
    <row r="495" spans="1:11">
      <c r="A495" s="2549"/>
      <c r="B495" s="2356"/>
      <c r="C495" s="2563"/>
      <c r="D495" s="2564"/>
      <c r="E495" s="2617"/>
      <c r="F495" s="2564"/>
      <c r="G495" s="2564"/>
      <c r="H495" s="2564"/>
      <c r="I495" s="2564"/>
      <c r="J495" s="2564"/>
      <c r="K495" s="2564"/>
    </row>
    <row r="496" spans="1:11">
      <c r="A496" s="2549"/>
      <c r="B496" s="2356"/>
      <c r="C496" s="2563"/>
      <c r="D496" s="2564"/>
      <c r="E496" s="2617"/>
      <c r="F496" s="2564"/>
      <c r="G496" s="2564"/>
      <c r="H496" s="2564"/>
      <c r="I496" s="2564"/>
      <c r="J496" s="2564"/>
      <c r="K496" s="2564"/>
    </row>
    <row r="497" spans="1:11">
      <c r="A497" s="2549"/>
      <c r="B497" s="2356"/>
      <c r="C497" s="2563"/>
      <c r="D497" s="2564"/>
      <c r="E497" s="2617"/>
      <c r="F497" s="2564"/>
      <c r="G497" s="2564"/>
      <c r="H497" s="2564"/>
      <c r="I497" s="2564"/>
      <c r="J497" s="2564"/>
      <c r="K497" s="2564"/>
    </row>
    <row r="498" spans="1:11">
      <c r="A498" s="2549"/>
      <c r="B498" s="2356"/>
      <c r="C498" s="2563"/>
      <c r="D498" s="2564"/>
      <c r="E498" s="2617"/>
      <c r="F498" s="2564"/>
      <c r="G498" s="2564"/>
      <c r="H498" s="2564"/>
      <c r="I498" s="2564"/>
      <c r="J498" s="2564"/>
      <c r="K498" s="2564"/>
    </row>
    <row r="499" spans="1:11">
      <c r="A499" s="2549"/>
      <c r="B499" s="2356"/>
      <c r="C499" s="2563"/>
      <c r="D499" s="2564"/>
      <c r="E499" s="2617"/>
      <c r="F499" s="2564"/>
      <c r="G499" s="2564"/>
      <c r="H499" s="2564"/>
      <c r="I499" s="2564"/>
      <c r="J499" s="2564"/>
      <c r="K499" s="2564"/>
    </row>
    <row r="500" spans="1:11">
      <c r="A500" s="2549"/>
      <c r="B500" s="2356"/>
      <c r="C500" s="2563"/>
      <c r="D500" s="2564"/>
      <c r="E500" s="2617"/>
      <c r="F500" s="2564"/>
      <c r="G500" s="2564"/>
      <c r="H500" s="2564"/>
      <c r="I500" s="2564"/>
      <c r="J500" s="2564"/>
      <c r="K500" s="2564"/>
    </row>
    <row r="501" spans="1:11">
      <c r="A501" s="2549"/>
      <c r="B501" s="2356"/>
      <c r="C501" s="2563"/>
      <c r="D501" s="2564"/>
      <c r="E501" s="2617"/>
      <c r="F501" s="2564"/>
      <c r="G501" s="2564"/>
      <c r="H501" s="2564"/>
      <c r="I501" s="2564"/>
      <c r="J501" s="2564"/>
      <c r="K501" s="2564"/>
    </row>
    <row r="502" spans="1:11">
      <c r="A502" s="2549"/>
      <c r="B502" s="2356"/>
      <c r="C502" s="2563"/>
      <c r="D502" s="2564"/>
      <c r="E502" s="2617"/>
      <c r="F502" s="2564"/>
      <c r="G502" s="2564"/>
      <c r="H502" s="2564"/>
      <c r="I502" s="2564"/>
      <c r="J502" s="2564"/>
      <c r="K502" s="2564"/>
    </row>
    <row r="503" spans="1:11">
      <c r="A503" s="2549"/>
      <c r="B503" s="2356"/>
      <c r="C503" s="2563"/>
      <c r="D503" s="2564"/>
      <c r="E503" s="2617"/>
      <c r="F503" s="2564"/>
      <c r="G503" s="2564"/>
      <c r="H503" s="2564"/>
      <c r="I503" s="2564"/>
      <c r="J503" s="2564"/>
      <c r="K503" s="2564"/>
    </row>
    <row r="504" spans="1:11">
      <c r="A504" s="2549"/>
      <c r="B504" s="2356"/>
      <c r="C504" s="2563"/>
      <c r="D504" s="2564"/>
      <c r="E504" s="2617"/>
      <c r="F504" s="2564"/>
      <c r="G504" s="2564"/>
      <c r="H504" s="2564"/>
      <c r="I504" s="2564"/>
      <c r="J504" s="2564"/>
      <c r="K504" s="2564"/>
    </row>
    <row r="505" spans="1:11">
      <c r="A505" s="2549"/>
      <c r="B505" s="2356"/>
      <c r="C505" s="2563"/>
      <c r="D505" s="2564"/>
      <c r="E505" s="2617"/>
      <c r="F505" s="2564"/>
      <c r="G505" s="2564"/>
      <c r="H505" s="2564"/>
      <c r="I505" s="2564"/>
      <c r="J505" s="2564"/>
      <c r="K505" s="2564"/>
    </row>
    <row r="506" spans="1:11">
      <c r="A506" s="2549"/>
      <c r="B506" s="2356"/>
      <c r="C506" s="2563"/>
      <c r="D506" s="2564"/>
      <c r="E506" s="2617"/>
      <c r="F506" s="2564"/>
      <c r="G506" s="2564"/>
      <c r="H506" s="2564"/>
      <c r="I506" s="2564"/>
      <c r="J506" s="2564"/>
      <c r="K506" s="2564"/>
    </row>
    <row r="507" spans="1:11">
      <c r="A507" s="2549"/>
      <c r="B507" s="2356"/>
      <c r="C507" s="2563"/>
      <c r="D507" s="2564"/>
      <c r="E507" s="2617"/>
      <c r="F507" s="2564"/>
      <c r="G507" s="2564"/>
      <c r="H507" s="2564"/>
      <c r="I507" s="2564"/>
      <c r="J507" s="2564"/>
      <c r="K507" s="2564"/>
    </row>
    <row r="508" spans="1:11">
      <c r="A508" s="2549"/>
      <c r="B508" s="2356"/>
      <c r="C508" s="2563"/>
      <c r="D508" s="2564"/>
      <c r="E508" s="2617"/>
      <c r="F508" s="2564"/>
      <c r="G508" s="2564"/>
      <c r="H508" s="2564"/>
      <c r="I508" s="2564"/>
      <c r="J508" s="2564"/>
      <c r="K508" s="2564"/>
    </row>
    <row r="509" spans="1:11">
      <c r="A509" s="2549"/>
      <c r="B509" s="2356"/>
      <c r="C509" s="2563"/>
      <c r="D509" s="2564"/>
      <c r="E509" s="2617"/>
      <c r="F509" s="2564"/>
      <c r="G509" s="2564"/>
      <c r="H509" s="2564"/>
      <c r="I509" s="2564"/>
      <c r="J509" s="2564"/>
      <c r="K509" s="2564"/>
    </row>
    <row r="510" spans="1:11">
      <c r="A510" s="2549"/>
      <c r="B510" s="2356"/>
      <c r="C510" s="2563"/>
      <c r="D510" s="2564"/>
      <c r="E510" s="2617"/>
      <c r="F510" s="2564"/>
      <c r="G510" s="2564"/>
      <c r="H510" s="2564"/>
      <c r="I510" s="2564"/>
      <c r="J510" s="2564"/>
      <c r="K510" s="2564"/>
    </row>
    <row r="511" spans="1:11">
      <c r="A511" s="2549"/>
      <c r="B511" s="2356"/>
      <c r="C511" s="2563"/>
      <c r="D511" s="2564"/>
      <c r="E511" s="2617"/>
      <c r="F511" s="2564"/>
      <c r="G511" s="2564"/>
      <c r="H511" s="2564"/>
      <c r="I511" s="2564"/>
      <c r="J511" s="2564"/>
      <c r="K511" s="2564"/>
    </row>
    <row r="512" spans="1:11">
      <c r="A512" s="2549"/>
      <c r="B512" s="2356"/>
      <c r="C512" s="2563"/>
      <c r="D512" s="2564"/>
      <c r="E512" s="2617"/>
      <c r="F512" s="2564"/>
      <c r="G512" s="2564"/>
      <c r="H512" s="2564"/>
      <c r="I512" s="2564"/>
      <c r="J512" s="2564"/>
      <c r="K512" s="2564"/>
    </row>
    <row r="513" spans="1:11">
      <c r="A513" s="2549"/>
      <c r="B513" s="2356"/>
      <c r="C513" s="2563"/>
      <c r="D513" s="2564"/>
      <c r="E513" s="2617"/>
      <c r="F513" s="2564"/>
      <c r="G513" s="2564"/>
      <c r="H513" s="2564"/>
      <c r="I513" s="2564"/>
      <c r="J513" s="2564"/>
      <c r="K513" s="2564"/>
    </row>
    <row r="514" spans="1:11">
      <c r="A514" s="2549"/>
      <c r="B514" s="2356"/>
      <c r="C514" s="2563"/>
      <c r="D514" s="2564"/>
      <c r="E514" s="2617"/>
      <c r="F514" s="2564"/>
      <c r="G514" s="2564"/>
      <c r="H514" s="2564"/>
      <c r="I514" s="2564"/>
      <c r="J514" s="2564"/>
      <c r="K514" s="2564"/>
    </row>
    <row r="515" spans="1:11">
      <c r="A515" s="2549"/>
      <c r="B515" s="2356"/>
      <c r="C515" s="2563"/>
      <c r="D515" s="2564"/>
      <c r="E515" s="2617"/>
      <c r="F515" s="2564"/>
      <c r="G515" s="2564"/>
      <c r="H515" s="2564"/>
      <c r="I515" s="2564"/>
      <c r="J515" s="2564"/>
      <c r="K515" s="2564"/>
    </row>
    <row r="516" spans="1:11">
      <c r="A516" s="2549"/>
      <c r="B516" s="2356"/>
      <c r="C516" s="2563"/>
      <c r="D516" s="2564"/>
      <c r="E516" s="2617"/>
      <c r="F516" s="2564"/>
      <c r="G516" s="2564"/>
      <c r="H516" s="2564"/>
      <c r="I516" s="2564"/>
      <c r="J516" s="2564"/>
      <c r="K516" s="2564"/>
    </row>
    <row r="517" spans="1:11">
      <c r="A517" s="2549"/>
      <c r="B517" s="2356"/>
      <c r="C517" s="2563"/>
      <c r="D517" s="2564"/>
      <c r="E517" s="2617"/>
      <c r="F517" s="2564"/>
      <c r="G517" s="2564"/>
      <c r="H517" s="2564"/>
      <c r="I517" s="2564"/>
      <c r="J517" s="2564"/>
      <c r="K517" s="2564"/>
    </row>
    <row r="518" spans="1:11">
      <c r="A518" s="2549"/>
      <c r="B518" s="2356"/>
      <c r="C518" s="2563"/>
      <c r="D518" s="2564"/>
      <c r="E518" s="2617"/>
      <c r="F518" s="2564"/>
      <c r="G518" s="2564"/>
      <c r="H518" s="2564"/>
      <c r="I518" s="2564"/>
      <c r="J518" s="2564"/>
      <c r="K518" s="2564"/>
    </row>
    <row r="519" spans="1:11">
      <c r="A519" s="2549"/>
      <c r="B519" s="2356"/>
      <c r="C519" s="2563"/>
      <c r="D519" s="2564"/>
      <c r="E519" s="2617"/>
      <c r="F519" s="2564"/>
      <c r="G519" s="2564"/>
      <c r="H519" s="2564"/>
      <c r="I519" s="2564"/>
      <c r="J519" s="2564"/>
      <c r="K519" s="2564"/>
    </row>
    <row r="520" spans="1:11">
      <c r="A520" s="2549"/>
      <c r="B520" s="2356"/>
      <c r="C520" s="2563"/>
      <c r="D520" s="2564"/>
      <c r="E520" s="2617"/>
      <c r="F520" s="2564"/>
      <c r="G520" s="2564"/>
      <c r="H520" s="2564"/>
      <c r="I520" s="2564"/>
      <c r="J520" s="2564"/>
      <c r="K520" s="2564"/>
    </row>
    <row r="521" spans="1:11">
      <c r="A521" s="2549"/>
      <c r="B521" s="2356"/>
      <c r="C521" s="2563"/>
      <c r="D521" s="2564"/>
      <c r="E521" s="2617"/>
      <c r="F521" s="2564"/>
      <c r="G521" s="2564"/>
      <c r="H521" s="2564"/>
      <c r="I521" s="2564"/>
      <c r="J521" s="2564"/>
      <c r="K521" s="2564"/>
    </row>
    <row r="522" spans="1:11">
      <c r="A522" s="2549"/>
      <c r="B522" s="2356"/>
      <c r="C522" s="2563"/>
      <c r="D522" s="2564"/>
      <c r="E522" s="2617"/>
      <c r="F522" s="2564"/>
      <c r="G522" s="2564"/>
      <c r="H522" s="2564"/>
      <c r="I522" s="2564"/>
      <c r="J522" s="2564"/>
      <c r="K522" s="2564"/>
    </row>
    <row r="523" spans="1:11">
      <c r="A523" s="2549"/>
      <c r="B523" s="2356"/>
      <c r="C523" s="2563"/>
      <c r="D523" s="2564"/>
      <c r="E523" s="2617"/>
      <c r="F523" s="2564"/>
      <c r="G523" s="2564"/>
      <c r="H523" s="2564"/>
      <c r="I523" s="2564"/>
      <c r="J523" s="2564"/>
      <c r="K523" s="2564"/>
    </row>
    <row r="524" spans="1:11">
      <c r="A524" s="2549"/>
      <c r="B524" s="2356"/>
      <c r="C524" s="2563"/>
      <c r="D524" s="2564"/>
      <c r="E524" s="2617"/>
      <c r="F524" s="2564"/>
      <c r="G524" s="2564"/>
      <c r="H524" s="2564"/>
      <c r="I524" s="2564"/>
      <c r="J524" s="2564"/>
      <c r="K524" s="2564"/>
    </row>
    <row r="525" spans="1:11">
      <c r="A525" s="2549"/>
      <c r="B525" s="2356"/>
      <c r="C525" s="2563"/>
      <c r="D525" s="2564"/>
      <c r="E525" s="2617"/>
      <c r="F525" s="2564"/>
      <c r="G525" s="2564"/>
      <c r="H525" s="2564"/>
      <c r="I525" s="2564"/>
      <c r="J525" s="2564"/>
      <c r="K525" s="2564"/>
    </row>
    <row r="526" spans="1:11">
      <c r="A526" s="2549"/>
      <c r="B526" s="2356"/>
      <c r="C526" s="2563"/>
      <c r="D526" s="2564"/>
      <c r="E526" s="2617"/>
      <c r="F526" s="2564"/>
      <c r="G526" s="2564"/>
      <c r="H526" s="2564"/>
      <c r="I526" s="2564"/>
      <c r="J526" s="2564"/>
      <c r="K526" s="2564"/>
    </row>
    <row r="527" spans="1:11">
      <c r="A527" s="2549"/>
      <c r="B527" s="2356"/>
      <c r="C527" s="2563"/>
      <c r="D527" s="2564"/>
      <c r="E527" s="2617"/>
      <c r="F527" s="2564"/>
      <c r="G527" s="2564"/>
      <c r="H527" s="2564"/>
      <c r="I527" s="2564"/>
      <c r="J527" s="2564"/>
      <c r="K527" s="2564"/>
    </row>
    <row r="528" spans="1:11">
      <c r="A528" s="2549"/>
      <c r="B528" s="2356"/>
      <c r="C528" s="2563"/>
      <c r="D528" s="2564"/>
      <c r="E528" s="2617"/>
      <c r="F528" s="2564"/>
      <c r="G528" s="2564"/>
      <c r="H528" s="2564"/>
      <c r="I528" s="2564"/>
      <c r="J528" s="2564"/>
      <c r="K528" s="2564"/>
    </row>
    <row r="529" spans="1:11">
      <c r="A529" s="2549"/>
      <c r="B529" s="2356"/>
      <c r="C529" s="2563"/>
      <c r="D529" s="2564"/>
      <c r="E529" s="2617"/>
      <c r="F529" s="2564"/>
      <c r="G529" s="2564"/>
      <c r="H529" s="2564"/>
      <c r="I529" s="2564"/>
      <c r="J529" s="2564"/>
      <c r="K529" s="2564"/>
    </row>
    <row r="530" spans="1:11">
      <c r="A530" s="2549"/>
      <c r="B530" s="2356"/>
      <c r="C530" s="2563"/>
      <c r="D530" s="2564"/>
      <c r="E530" s="2617"/>
      <c r="F530" s="2564"/>
      <c r="G530" s="2564"/>
      <c r="H530" s="2564"/>
      <c r="I530" s="2564"/>
      <c r="J530" s="2564"/>
      <c r="K530" s="2564"/>
    </row>
    <row r="531" spans="1:11">
      <c r="A531" s="2549"/>
      <c r="B531" s="2356"/>
      <c r="C531" s="2563"/>
      <c r="D531" s="2564"/>
      <c r="E531" s="2617"/>
      <c r="F531" s="2564"/>
      <c r="G531" s="2564"/>
      <c r="H531" s="2564"/>
      <c r="I531" s="2564"/>
      <c r="J531" s="2564"/>
      <c r="K531" s="2564"/>
    </row>
    <row r="532" spans="1:11">
      <c r="A532" s="2549"/>
      <c r="B532" s="2356"/>
      <c r="C532" s="2563"/>
      <c r="D532" s="2564"/>
      <c r="E532" s="2617"/>
      <c r="F532" s="2564"/>
      <c r="G532" s="2564"/>
      <c r="H532" s="2564"/>
      <c r="I532" s="2564"/>
      <c r="J532" s="2564"/>
      <c r="K532" s="2564"/>
    </row>
    <row r="533" spans="1:11">
      <c r="A533" s="2549"/>
      <c r="B533" s="2356"/>
      <c r="C533" s="2563"/>
      <c r="D533" s="2564"/>
      <c r="E533" s="2617"/>
      <c r="F533" s="2564"/>
      <c r="G533" s="2564"/>
      <c r="H533" s="2564"/>
      <c r="I533" s="2564"/>
      <c r="J533" s="2564"/>
      <c r="K533" s="2564"/>
    </row>
    <row r="534" spans="1:11">
      <c r="A534" s="2549"/>
      <c r="B534" s="2356"/>
      <c r="C534" s="2563"/>
      <c r="D534" s="2564"/>
      <c r="E534" s="2617"/>
      <c r="F534" s="2564"/>
      <c r="G534" s="2564"/>
      <c r="H534" s="2564"/>
      <c r="I534" s="2564"/>
      <c r="J534" s="2564"/>
      <c r="K534" s="2564"/>
    </row>
    <row r="535" spans="1:11">
      <c r="A535" s="2549"/>
      <c r="B535" s="2356"/>
      <c r="C535" s="2563"/>
      <c r="D535" s="2564"/>
      <c r="E535" s="2617"/>
      <c r="F535" s="2564"/>
      <c r="G535" s="2564"/>
      <c r="H535" s="2564"/>
      <c r="I535" s="2564"/>
      <c r="J535" s="2564"/>
      <c r="K535" s="2564"/>
    </row>
    <row r="536" spans="1:11">
      <c r="A536" s="2549"/>
      <c r="B536" s="2356"/>
      <c r="C536" s="2563"/>
      <c r="D536" s="2564"/>
      <c r="E536" s="2617"/>
      <c r="F536" s="2564"/>
      <c r="G536" s="2564"/>
      <c r="H536" s="2564"/>
      <c r="I536" s="2564"/>
      <c r="J536" s="2564"/>
      <c r="K536" s="2564"/>
    </row>
    <row r="537" spans="1:11">
      <c r="A537" s="2549"/>
      <c r="B537" s="2356"/>
      <c r="C537" s="2563"/>
      <c r="D537" s="2564"/>
      <c r="E537" s="2617"/>
      <c r="F537" s="2564"/>
      <c r="G537" s="2564"/>
      <c r="H537" s="2564"/>
      <c r="I537" s="2564"/>
      <c r="J537" s="2564"/>
      <c r="K537" s="2564"/>
    </row>
    <row r="538" spans="1:11">
      <c r="A538" s="2549"/>
      <c r="B538" s="2356"/>
      <c r="C538" s="2563"/>
      <c r="D538" s="2564"/>
      <c r="E538" s="2617"/>
      <c r="F538" s="2564"/>
      <c r="G538" s="2564"/>
      <c r="H538" s="2564"/>
      <c r="I538" s="2564"/>
      <c r="J538" s="2564"/>
      <c r="K538" s="2564"/>
    </row>
    <row r="539" spans="1:11">
      <c r="A539" s="2549"/>
      <c r="B539" s="2356"/>
      <c r="C539" s="2563"/>
      <c r="D539" s="2564"/>
      <c r="E539" s="2617"/>
      <c r="F539" s="2564"/>
      <c r="G539" s="2564"/>
      <c r="H539" s="2564"/>
      <c r="I539" s="2564"/>
      <c r="J539" s="2564"/>
      <c r="K539" s="2564"/>
    </row>
    <row r="540" spans="1:11">
      <c r="A540" s="2549"/>
      <c r="B540" s="2356"/>
      <c r="C540" s="2563"/>
      <c r="D540" s="2564"/>
      <c r="E540" s="2617"/>
      <c r="F540" s="2564"/>
      <c r="G540" s="2564"/>
      <c r="H540" s="2564"/>
      <c r="I540" s="2564"/>
      <c r="J540" s="2564"/>
      <c r="K540" s="2564"/>
    </row>
    <row r="541" spans="1:11">
      <c r="A541" s="2549"/>
      <c r="B541" s="2356"/>
      <c r="C541" s="2563"/>
      <c r="D541" s="2564"/>
      <c r="E541" s="2617"/>
      <c r="F541" s="2564"/>
      <c r="G541" s="2564"/>
      <c r="H541" s="2564"/>
      <c r="I541" s="2564"/>
      <c r="J541" s="2564"/>
      <c r="K541" s="2564"/>
    </row>
    <row r="542" spans="1:11">
      <c r="A542" s="2549"/>
      <c r="B542" s="2356"/>
      <c r="C542" s="2563"/>
      <c r="D542" s="2564"/>
      <c r="E542" s="2617"/>
      <c r="F542" s="2564"/>
      <c r="G542" s="2564"/>
      <c r="H542" s="2564"/>
      <c r="I542" s="2564"/>
      <c r="J542" s="2564"/>
      <c r="K542" s="2564"/>
    </row>
    <row r="543" spans="1:11">
      <c r="A543" s="2549"/>
      <c r="B543" s="2356"/>
      <c r="C543" s="2563"/>
      <c r="D543" s="2564"/>
      <c r="E543" s="2617"/>
      <c r="F543" s="2564"/>
      <c r="G543" s="2564"/>
      <c r="H543" s="2564"/>
      <c r="I543" s="2564"/>
      <c r="J543" s="2564"/>
      <c r="K543" s="2564"/>
    </row>
    <row r="544" spans="1:11">
      <c r="A544" s="2549"/>
      <c r="B544" s="2356"/>
      <c r="C544" s="2563"/>
      <c r="D544" s="2564"/>
      <c r="E544" s="2617"/>
      <c r="F544" s="2564"/>
      <c r="G544" s="2564"/>
      <c r="H544" s="2564"/>
      <c r="I544" s="2564"/>
      <c r="J544" s="2564"/>
      <c r="K544" s="2564"/>
    </row>
    <row r="545" spans="1:11">
      <c r="A545" s="2549"/>
      <c r="B545" s="2356"/>
      <c r="C545" s="2563"/>
      <c r="D545" s="2564"/>
      <c r="E545" s="2617"/>
      <c r="F545" s="2564"/>
      <c r="G545" s="2564"/>
      <c r="H545" s="2564"/>
      <c r="I545" s="2564"/>
      <c r="J545" s="2564"/>
      <c r="K545" s="2564"/>
    </row>
    <row r="546" spans="1:11">
      <c r="A546" s="2549"/>
      <c r="B546" s="2356"/>
      <c r="C546" s="2563"/>
      <c r="D546" s="2564"/>
      <c r="E546" s="2617"/>
      <c r="F546" s="2564"/>
      <c r="G546" s="2564"/>
      <c r="H546" s="2564"/>
      <c r="I546" s="2564"/>
      <c r="J546" s="2564"/>
      <c r="K546" s="2564"/>
    </row>
    <row r="547" spans="1:11">
      <c r="A547" s="2549"/>
      <c r="B547" s="2356"/>
      <c r="C547" s="2563"/>
      <c r="D547" s="2564"/>
      <c r="E547" s="2617"/>
      <c r="F547" s="2564"/>
      <c r="G547" s="2564"/>
      <c r="H547" s="2564"/>
      <c r="I547" s="2564"/>
      <c r="J547" s="2564"/>
      <c r="K547" s="2564"/>
    </row>
    <row r="548" spans="1:11">
      <c r="A548" s="2549"/>
      <c r="B548" s="2356"/>
      <c r="C548" s="2563"/>
      <c r="D548" s="2564"/>
      <c r="E548" s="2617"/>
      <c r="F548" s="2564"/>
      <c r="G548" s="2564"/>
      <c r="H548" s="2564"/>
      <c r="I548" s="2564"/>
      <c r="J548" s="2564"/>
      <c r="K548" s="2564"/>
    </row>
    <row r="549" spans="1:11">
      <c r="A549" s="2549"/>
      <c r="B549" s="2356"/>
      <c r="C549" s="2563"/>
      <c r="D549" s="2564"/>
      <c r="E549" s="2617"/>
      <c r="F549" s="2564"/>
      <c r="G549" s="2564"/>
      <c r="H549" s="2564"/>
      <c r="I549" s="2564"/>
      <c r="J549" s="2564"/>
      <c r="K549" s="2564"/>
    </row>
    <row r="550" spans="1:11">
      <c r="A550" s="2549"/>
      <c r="B550" s="2356"/>
      <c r="C550" s="2563"/>
      <c r="D550" s="2564"/>
      <c r="E550" s="2617"/>
      <c r="F550" s="2564"/>
      <c r="G550" s="2564"/>
      <c r="H550" s="2564"/>
      <c r="I550" s="2564"/>
      <c r="J550" s="2564"/>
      <c r="K550" s="2564"/>
    </row>
    <row r="551" spans="1:11">
      <c r="A551" s="2549"/>
      <c r="B551" s="2356"/>
      <c r="C551" s="2563"/>
      <c r="D551" s="2564"/>
      <c r="E551" s="2617"/>
      <c r="F551" s="2564"/>
      <c r="G551" s="2564"/>
      <c r="H551" s="2564"/>
      <c r="I551" s="2564"/>
      <c r="J551" s="2564"/>
      <c r="K551" s="2564"/>
    </row>
    <row r="552" spans="1:11">
      <c r="A552" s="2549"/>
      <c r="B552" s="2356"/>
      <c r="C552" s="2563"/>
      <c r="D552" s="2564"/>
      <c r="E552" s="2617"/>
      <c r="F552" s="2564"/>
      <c r="G552" s="2564"/>
      <c r="H552" s="2564"/>
      <c r="I552" s="2564"/>
      <c r="J552" s="2564"/>
      <c r="K552" s="2564"/>
    </row>
    <row r="553" spans="1:11">
      <c r="A553" s="2549"/>
      <c r="B553" s="2356"/>
      <c r="C553" s="2563"/>
      <c r="D553" s="2564"/>
      <c r="E553" s="2617"/>
      <c r="F553" s="2564"/>
      <c r="G553" s="2564"/>
      <c r="H553" s="2564"/>
      <c r="I553" s="2564"/>
      <c r="J553" s="2564"/>
      <c r="K553" s="2564"/>
    </row>
    <row r="554" spans="1:11">
      <c r="A554" s="2549"/>
      <c r="B554" s="2356"/>
      <c r="C554" s="2563"/>
      <c r="D554" s="2564"/>
      <c r="E554" s="2617"/>
      <c r="F554" s="2564"/>
      <c r="G554" s="2564"/>
      <c r="H554" s="2564"/>
      <c r="I554" s="2564"/>
      <c r="J554" s="2564"/>
      <c r="K554" s="2564"/>
    </row>
    <row r="555" spans="1:11">
      <c r="A555" s="2549"/>
      <c r="B555" s="2356"/>
      <c r="C555" s="2563"/>
      <c r="D555" s="2564"/>
      <c r="E555" s="2617"/>
      <c r="F555" s="2564"/>
      <c r="G555" s="2564"/>
      <c r="H555" s="2564"/>
      <c r="I555" s="2564"/>
      <c r="J555" s="2564"/>
      <c r="K555" s="2564"/>
    </row>
    <row r="556" spans="1:11">
      <c r="A556" s="2549"/>
      <c r="B556" s="2356"/>
      <c r="C556" s="2563"/>
      <c r="D556" s="2564"/>
      <c r="E556" s="2617"/>
      <c r="F556" s="2564"/>
      <c r="G556" s="2564"/>
      <c r="H556" s="2564"/>
      <c r="I556" s="2564"/>
      <c r="J556" s="2564"/>
      <c r="K556" s="2564"/>
    </row>
    <row r="557" spans="1:11">
      <c r="A557" s="2549"/>
      <c r="B557" s="2356"/>
      <c r="C557" s="2563"/>
      <c r="D557" s="2564"/>
      <c r="E557" s="2617"/>
      <c r="F557" s="2564"/>
      <c r="G557" s="2564"/>
      <c r="H557" s="2564"/>
      <c r="I557" s="2564"/>
      <c r="J557" s="2564"/>
      <c r="K557" s="2564"/>
    </row>
    <row r="558" spans="1:11">
      <c r="A558" s="2549"/>
      <c r="B558" s="2356"/>
      <c r="C558" s="2563"/>
      <c r="D558" s="2564"/>
      <c r="E558" s="2617"/>
      <c r="F558" s="2564"/>
      <c r="G558" s="2564"/>
      <c r="H558" s="2564"/>
      <c r="I558" s="2564"/>
      <c r="J558" s="2564"/>
      <c r="K558" s="2564"/>
    </row>
    <row r="559" spans="1:11">
      <c r="A559" s="2549"/>
      <c r="B559" s="2356"/>
      <c r="C559" s="2563"/>
      <c r="D559" s="2564"/>
      <c r="E559" s="2617"/>
      <c r="F559" s="2564"/>
      <c r="G559" s="2564"/>
      <c r="H559" s="2564"/>
      <c r="I559" s="2564"/>
      <c r="J559" s="2564"/>
      <c r="K559" s="2564"/>
    </row>
    <row r="560" spans="1:11">
      <c r="A560" s="2549"/>
      <c r="B560" s="2356"/>
      <c r="C560" s="2563"/>
      <c r="D560" s="2564"/>
      <c r="E560" s="2617"/>
      <c r="F560" s="2564"/>
      <c r="G560" s="2564"/>
      <c r="H560" s="2564"/>
      <c r="I560" s="2564"/>
      <c r="J560" s="2564"/>
      <c r="K560" s="2564"/>
    </row>
    <row r="561" spans="1:11">
      <c r="A561" s="2549"/>
      <c r="B561" s="2356"/>
      <c r="C561" s="2563"/>
      <c r="D561" s="2564"/>
      <c r="E561" s="2617"/>
      <c r="F561" s="2564"/>
      <c r="G561" s="2564"/>
      <c r="H561" s="2564"/>
      <c r="I561" s="2564"/>
      <c r="J561" s="2564"/>
      <c r="K561" s="2564"/>
    </row>
    <row r="562" spans="1:11">
      <c r="A562" s="2549"/>
      <c r="B562" s="2356"/>
      <c r="C562" s="2563"/>
      <c r="D562" s="2564"/>
      <c r="E562" s="2617"/>
      <c r="F562" s="2564"/>
      <c r="G562" s="2564"/>
      <c r="H562" s="2564"/>
      <c r="I562" s="2564"/>
      <c r="J562" s="2564"/>
      <c r="K562" s="2564"/>
    </row>
    <row r="563" spans="1:11">
      <c r="A563" s="2549"/>
      <c r="B563" s="2356"/>
      <c r="C563" s="2563"/>
      <c r="D563" s="2564"/>
      <c r="E563" s="2617"/>
      <c r="F563" s="2564"/>
      <c r="G563" s="2564"/>
      <c r="H563" s="2564"/>
      <c r="I563" s="2564"/>
      <c r="J563" s="2564"/>
      <c r="K563" s="2564"/>
    </row>
    <row r="564" spans="1:11">
      <c r="A564" s="2549"/>
      <c r="B564" s="2356"/>
      <c r="C564" s="2563"/>
      <c r="D564" s="2564"/>
      <c r="E564" s="2617"/>
      <c r="F564" s="2564"/>
      <c r="G564" s="2564"/>
      <c r="H564" s="2564"/>
      <c r="I564" s="2564"/>
      <c r="J564" s="2564"/>
      <c r="K564" s="2564"/>
    </row>
    <row r="565" spans="1:11">
      <c r="A565" s="2549"/>
      <c r="B565" s="2356"/>
      <c r="C565" s="2563"/>
      <c r="D565" s="2564"/>
      <c r="E565" s="2617"/>
      <c r="F565" s="2564"/>
      <c r="G565" s="2564"/>
      <c r="H565" s="2564"/>
      <c r="I565" s="2564"/>
      <c r="J565" s="2564"/>
      <c r="K565" s="2564"/>
    </row>
    <row r="566" spans="1:11">
      <c r="A566" s="2549"/>
      <c r="B566" s="2356"/>
      <c r="C566" s="2563"/>
      <c r="D566" s="2564"/>
      <c r="E566" s="2617"/>
      <c r="F566" s="2564"/>
      <c r="G566" s="2564"/>
      <c r="H566" s="2564"/>
      <c r="I566" s="2564"/>
      <c r="J566" s="2564"/>
      <c r="K566" s="2564"/>
    </row>
    <row r="567" spans="1:11">
      <c r="A567" s="2549"/>
      <c r="B567" s="2356"/>
      <c r="C567" s="2563"/>
      <c r="D567" s="2564"/>
      <c r="E567" s="2617"/>
      <c r="F567" s="2564"/>
      <c r="G567" s="2564"/>
      <c r="H567" s="2564"/>
      <c r="I567" s="2564"/>
      <c r="J567" s="2564"/>
      <c r="K567" s="2564"/>
    </row>
    <row r="568" spans="1:11">
      <c r="A568" s="2549"/>
      <c r="B568" s="2356"/>
      <c r="C568" s="2563"/>
      <c r="D568" s="2564"/>
      <c r="E568" s="2617"/>
      <c r="F568" s="2564"/>
      <c r="G568" s="2564"/>
      <c r="H568" s="2564"/>
      <c r="I568" s="2564"/>
      <c r="J568" s="2564"/>
      <c r="K568" s="2564"/>
    </row>
    <row r="569" spans="1:11">
      <c r="A569" s="2549"/>
      <c r="B569" s="2356"/>
      <c r="C569" s="2563"/>
      <c r="D569" s="2564"/>
      <c r="E569" s="2617"/>
      <c r="F569" s="2564"/>
      <c r="G569" s="2564"/>
      <c r="H569" s="2564"/>
      <c r="I569" s="2564"/>
      <c r="J569" s="2564"/>
      <c r="K569" s="2564"/>
    </row>
    <row r="570" spans="1:11">
      <c r="A570" s="2549"/>
      <c r="B570" s="2356"/>
      <c r="C570" s="2563"/>
      <c r="D570" s="2564"/>
      <c r="E570" s="2617"/>
      <c r="F570" s="2564"/>
      <c r="G570" s="2564"/>
      <c r="H570" s="2564"/>
      <c r="I570" s="2564"/>
      <c r="J570" s="2564"/>
      <c r="K570" s="2564"/>
    </row>
    <row r="571" spans="1:11">
      <c r="A571" s="2549"/>
      <c r="B571" s="2356"/>
      <c r="C571" s="2563"/>
      <c r="D571" s="2564"/>
      <c r="E571" s="2617"/>
      <c r="F571" s="2564"/>
      <c r="G571" s="2564"/>
      <c r="H571" s="2564"/>
      <c r="I571" s="2564"/>
      <c r="J571" s="2564"/>
      <c r="K571" s="2564"/>
    </row>
    <row r="572" spans="1:11">
      <c r="A572" s="2549"/>
      <c r="B572" s="2356"/>
      <c r="C572" s="2563"/>
      <c r="D572" s="2564"/>
      <c r="E572" s="2617"/>
      <c r="F572" s="2564"/>
      <c r="G572" s="2564"/>
      <c r="H572" s="2564"/>
      <c r="I572" s="2564"/>
      <c r="J572" s="2564"/>
      <c r="K572" s="2564"/>
    </row>
    <row r="573" spans="1:11">
      <c r="A573" s="2549"/>
      <c r="B573" s="2356"/>
      <c r="C573" s="2563"/>
      <c r="D573" s="2564"/>
      <c r="E573" s="2617"/>
      <c r="F573" s="2564"/>
      <c r="G573" s="2564"/>
      <c r="H573" s="2564"/>
      <c r="I573" s="2564"/>
      <c r="J573" s="2564"/>
      <c r="K573" s="2564"/>
    </row>
    <row r="574" spans="1:11">
      <c r="A574" s="2549"/>
      <c r="B574" s="2356"/>
      <c r="C574" s="2563"/>
      <c r="D574" s="2564"/>
      <c r="E574" s="2617"/>
      <c r="F574" s="2564"/>
      <c r="G574" s="2564"/>
      <c r="H574" s="2564"/>
      <c r="I574" s="2564"/>
      <c r="J574" s="2564"/>
      <c r="K574" s="2564"/>
    </row>
    <row r="575" spans="1:11">
      <c r="A575" s="2549"/>
      <c r="B575" s="2356"/>
      <c r="C575" s="2563"/>
      <c r="D575" s="2564"/>
      <c r="E575" s="2617"/>
      <c r="F575" s="2564"/>
      <c r="G575" s="2564"/>
      <c r="H575" s="2564"/>
      <c r="I575" s="2564"/>
      <c r="J575" s="2564"/>
      <c r="K575" s="2564"/>
    </row>
    <row r="576" spans="1:11">
      <c r="A576" s="2549"/>
      <c r="B576" s="2356"/>
      <c r="C576" s="2563"/>
      <c r="D576" s="2564"/>
      <c r="E576" s="2617"/>
      <c r="F576" s="2564"/>
      <c r="G576" s="2564"/>
      <c r="H576" s="2564"/>
      <c r="I576" s="2564"/>
      <c r="J576" s="2564"/>
      <c r="K576" s="2564"/>
    </row>
    <row r="577" spans="1:11">
      <c r="A577" s="2549"/>
      <c r="B577" s="2356"/>
      <c r="C577" s="2563"/>
      <c r="D577" s="2564"/>
      <c r="E577" s="2617"/>
      <c r="F577" s="2564"/>
      <c r="G577" s="2564"/>
      <c r="H577" s="2564"/>
      <c r="I577" s="2564"/>
      <c r="J577" s="2564"/>
      <c r="K577" s="2564"/>
    </row>
    <row r="578" spans="1:11">
      <c r="A578" s="2549"/>
      <c r="B578" s="2356"/>
      <c r="C578" s="2563"/>
      <c r="D578" s="2564"/>
      <c r="E578" s="2617"/>
      <c r="F578" s="2564"/>
      <c r="G578" s="2564"/>
      <c r="H578" s="2564"/>
      <c r="I578" s="2564"/>
      <c r="J578" s="2564"/>
      <c r="K578" s="2564"/>
    </row>
    <row r="579" spans="1:11">
      <c r="A579" s="2549"/>
      <c r="B579" s="2356"/>
      <c r="C579" s="2563"/>
      <c r="D579" s="2564"/>
      <c r="E579" s="2617"/>
      <c r="F579" s="2564"/>
      <c r="G579" s="2564"/>
      <c r="H579" s="2564"/>
      <c r="I579" s="2564"/>
      <c r="J579" s="2564"/>
      <c r="K579" s="2564"/>
    </row>
    <row r="580" spans="1:11">
      <c r="A580" s="2549"/>
      <c r="B580" s="2356"/>
      <c r="C580" s="2563"/>
      <c r="D580" s="2564"/>
      <c r="E580" s="2617"/>
      <c r="F580" s="2564"/>
      <c r="G580" s="2564"/>
      <c r="H580" s="2564"/>
      <c r="I580" s="2564"/>
      <c r="J580" s="2564"/>
      <c r="K580" s="2564"/>
    </row>
    <row r="581" spans="1:11">
      <c r="A581" s="2549"/>
      <c r="B581" s="2356"/>
      <c r="C581" s="2563"/>
      <c r="D581" s="2564"/>
      <c r="E581" s="2617"/>
      <c r="F581" s="2564"/>
      <c r="G581" s="2564"/>
      <c r="H581" s="2564"/>
      <c r="I581" s="2564"/>
      <c r="J581" s="2564"/>
      <c r="K581" s="2564"/>
    </row>
    <row r="582" spans="1:11">
      <c r="A582" s="2549"/>
      <c r="B582" s="2356"/>
      <c r="C582" s="2563"/>
      <c r="D582" s="2564"/>
      <c r="E582" s="2617"/>
      <c r="F582" s="2564"/>
      <c r="G582" s="2564"/>
      <c r="H582" s="2564"/>
      <c r="I582" s="2564"/>
      <c r="J582" s="2564"/>
      <c r="K582" s="2564"/>
    </row>
    <row r="583" spans="1:11">
      <c r="A583" s="2549"/>
      <c r="B583" s="2356"/>
      <c r="C583" s="2563"/>
      <c r="D583" s="2564"/>
      <c r="E583" s="2617"/>
      <c r="F583" s="2564"/>
      <c r="G583" s="2564"/>
      <c r="H583" s="2564"/>
      <c r="I583" s="2564"/>
      <c r="J583" s="2564"/>
      <c r="K583" s="2564"/>
    </row>
    <row r="584" spans="1:11">
      <c r="A584" s="2549"/>
      <c r="B584" s="2356"/>
      <c r="C584" s="2563"/>
      <c r="D584" s="2564"/>
      <c r="E584" s="2617"/>
      <c r="F584" s="2564"/>
      <c r="G584" s="2564"/>
      <c r="H584" s="2564"/>
      <c r="I584" s="2564"/>
      <c r="J584" s="2564"/>
      <c r="K584" s="2564"/>
    </row>
    <row r="585" spans="1:11">
      <c r="A585" s="2549"/>
      <c r="B585" s="2356"/>
      <c r="C585" s="2563"/>
      <c r="D585" s="2564"/>
      <c r="E585" s="2617"/>
      <c r="F585" s="2564"/>
      <c r="G585" s="2564"/>
      <c r="H585" s="2564"/>
      <c r="I585" s="2564"/>
      <c r="J585" s="2564"/>
      <c r="K585" s="2564"/>
    </row>
    <row r="586" spans="1:11">
      <c r="A586" s="2549"/>
      <c r="B586" s="2356"/>
      <c r="C586" s="2563"/>
      <c r="D586" s="2564"/>
      <c r="E586" s="2617"/>
      <c r="F586" s="2564"/>
      <c r="G586" s="2564"/>
      <c r="H586" s="2564"/>
      <c r="I586" s="2564"/>
      <c r="J586" s="2564"/>
      <c r="K586" s="2564"/>
    </row>
    <row r="587" spans="1:11">
      <c r="A587" s="2549"/>
      <c r="B587" s="2356"/>
      <c r="C587" s="2563"/>
      <c r="D587" s="2564"/>
      <c r="E587" s="2617"/>
      <c r="F587" s="2564"/>
      <c r="G587" s="2564"/>
      <c r="H587" s="2564"/>
      <c r="I587" s="2564"/>
      <c r="J587" s="2564"/>
      <c r="K587" s="2564"/>
    </row>
    <row r="588" spans="1:11">
      <c r="A588" s="2549"/>
      <c r="B588" s="2356"/>
      <c r="C588" s="2563"/>
      <c r="D588" s="2564"/>
      <c r="E588" s="2617"/>
      <c r="F588" s="2564"/>
      <c r="G588" s="2564"/>
      <c r="H588" s="2564"/>
      <c r="I588" s="2564"/>
      <c r="J588" s="2564"/>
      <c r="K588" s="2564"/>
    </row>
    <row r="589" spans="1:11">
      <c r="A589" s="2549"/>
      <c r="B589" s="2356"/>
      <c r="C589" s="2563"/>
      <c r="D589" s="2564"/>
      <c r="E589" s="2617"/>
      <c r="F589" s="2564"/>
      <c r="G589" s="2564"/>
      <c r="H589" s="2564"/>
      <c r="I589" s="2564"/>
      <c r="J589" s="2564"/>
      <c r="K589" s="2564"/>
    </row>
    <row r="590" spans="1:11">
      <c r="A590" s="2549"/>
      <c r="B590" s="2356"/>
      <c r="C590" s="2563"/>
      <c r="D590" s="2564"/>
      <c r="E590" s="2617"/>
      <c r="F590" s="2564"/>
      <c r="G590" s="2564"/>
      <c r="H590" s="2564"/>
      <c r="I590" s="2564"/>
      <c r="J590" s="2564"/>
      <c r="K590" s="2564"/>
    </row>
    <row r="591" spans="1:11">
      <c r="A591" s="2549"/>
      <c r="B591" s="2356"/>
      <c r="C591" s="2563"/>
      <c r="D591" s="2564"/>
      <c r="E591" s="2617"/>
      <c r="F591" s="2564"/>
      <c r="G591" s="2564"/>
      <c r="H591" s="2564"/>
      <c r="I591" s="2564"/>
      <c r="J591" s="2564"/>
      <c r="K591" s="2564"/>
    </row>
    <row r="592" spans="1:11">
      <c r="A592" s="2549"/>
      <c r="B592" s="2356"/>
      <c r="C592" s="2563"/>
      <c r="D592" s="2564"/>
      <c r="E592" s="2617"/>
      <c r="F592" s="2564"/>
      <c r="G592" s="2564"/>
      <c r="H592" s="2564"/>
      <c r="I592" s="2564"/>
      <c r="J592" s="2564"/>
      <c r="K592" s="2564"/>
    </row>
    <row r="593" spans="1:11">
      <c r="A593" s="2549"/>
      <c r="B593" s="2356"/>
      <c r="C593" s="2563"/>
      <c r="D593" s="2564"/>
      <c r="E593" s="2617"/>
      <c r="F593" s="2564"/>
      <c r="G593" s="2564"/>
      <c r="H593" s="2564"/>
      <c r="I593" s="2564"/>
      <c r="J593" s="2564"/>
      <c r="K593" s="2564"/>
    </row>
    <row r="594" spans="1:11">
      <c r="A594" s="2549"/>
      <c r="B594" s="2356"/>
      <c r="C594" s="2563"/>
      <c r="D594" s="2564"/>
      <c r="E594" s="2617"/>
      <c r="F594" s="2564"/>
      <c r="G594" s="2564"/>
      <c r="H594" s="2564"/>
      <c r="I594" s="2564"/>
      <c r="J594" s="2564"/>
      <c r="K594" s="2564"/>
    </row>
    <row r="595" spans="1:11">
      <c r="A595" s="2549"/>
      <c r="B595" s="2356"/>
      <c r="C595" s="2563"/>
      <c r="D595" s="2564"/>
      <c r="E595" s="2617"/>
      <c r="F595" s="2564"/>
      <c r="G595" s="2564"/>
      <c r="H595" s="2564"/>
      <c r="I595" s="2564"/>
      <c r="J595" s="2564"/>
      <c r="K595" s="2564"/>
    </row>
    <row r="596" spans="1:11">
      <c r="A596" s="2549"/>
      <c r="B596" s="2356"/>
      <c r="C596" s="2563"/>
      <c r="D596" s="2564"/>
      <c r="E596" s="2617"/>
      <c r="F596" s="2564"/>
      <c r="G596" s="2564"/>
      <c r="H596" s="2564"/>
      <c r="I596" s="2564"/>
      <c r="J596" s="2564"/>
      <c r="K596" s="2564"/>
    </row>
    <row r="597" spans="1:11">
      <c r="A597" s="2549"/>
      <c r="B597" s="2356"/>
      <c r="C597" s="2563"/>
      <c r="D597" s="2564"/>
      <c r="E597" s="2617"/>
      <c r="F597" s="2564"/>
      <c r="G597" s="2564"/>
      <c r="H597" s="2564"/>
      <c r="I597" s="2564"/>
      <c r="J597" s="2564"/>
      <c r="K597" s="2564"/>
    </row>
    <row r="598" spans="1:11">
      <c r="A598" s="2549"/>
      <c r="B598" s="2356"/>
      <c r="C598" s="2563"/>
      <c r="D598" s="2564"/>
      <c r="E598" s="2617"/>
      <c r="F598" s="2564"/>
      <c r="G598" s="2564"/>
      <c r="H598" s="2564"/>
      <c r="I598" s="2564"/>
      <c r="J598" s="2564"/>
      <c r="K598" s="2564"/>
    </row>
    <row r="599" spans="1:11">
      <c r="A599" s="2549"/>
      <c r="B599" s="2356"/>
      <c r="C599" s="2563"/>
      <c r="D599" s="2564"/>
      <c r="E599" s="2617"/>
      <c r="F599" s="2564"/>
      <c r="G599" s="2564"/>
      <c r="H599" s="2564"/>
      <c r="I599" s="2564"/>
      <c r="J599" s="2564"/>
      <c r="K599" s="2564"/>
    </row>
    <row r="600" spans="1:11">
      <c r="A600" s="2549"/>
      <c r="B600" s="2356"/>
      <c r="C600" s="2563"/>
      <c r="D600" s="2564"/>
      <c r="E600" s="2617"/>
      <c r="F600" s="2564"/>
      <c r="G600" s="2564"/>
      <c r="H600" s="2564"/>
      <c r="I600" s="2564"/>
      <c r="J600" s="2564"/>
      <c r="K600" s="2564"/>
    </row>
    <row r="601" spans="1:11">
      <c r="A601" s="2549"/>
      <c r="B601" s="2356"/>
      <c r="C601" s="2563"/>
      <c r="D601" s="2564"/>
      <c r="E601" s="2617"/>
      <c r="F601" s="2564"/>
      <c r="G601" s="2564"/>
      <c r="H601" s="2564"/>
      <c r="I601" s="2564"/>
      <c r="J601" s="2564"/>
      <c r="K601" s="2564"/>
    </row>
    <row r="602" spans="1:11">
      <c r="A602" s="2549"/>
      <c r="B602" s="2356"/>
      <c r="C602" s="2563"/>
      <c r="D602" s="2564"/>
      <c r="E602" s="2617"/>
      <c r="F602" s="2564"/>
      <c r="G602" s="2564"/>
      <c r="H602" s="2564"/>
      <c r="I602" s="2564"/>
      <c r="J602" s="2564"/>
      <c r="K602" s="2564"/>
    </row>
    <row r="603" spans="1:11">
      <c r="A603" s="2549"/>
      <c r="B603" s="2356"/>
      <c r="C603" s="2563"/>
      <c r="D603" s="2564"/>
      <c r="E603" s="2617"/>
      <c r="F603" s="2564"/>
      <c r="G603" s="2564"/>
      <c r="H603" s="2564"/>
      <c r="I603" s="2564"/>
      <c r="J603" s="2564"/>
      <c r="K603" s="2564"/>
    </row>
    <row r="604" spans="1:11">
      <c r="A604" s="2549"/>
      <c r="B604" s="2356"/>
      <c r="C604" s="2563"/>
      <c r="D604" s="2564"/>
      <c r="E604" s="2617"/>
      <c r="F604" s="2564"/>
      <c r="G604" s="2564"/>
      <c r="H604" s="2564"/>
      <c r="I604" s="2564"/>
      <c r="J604" s="2564"/>
      <c r="K604" s="2564"/>
    </row>
    <row r="605" spans="1:11">
      <c r="A605" s="2549"/>
      <c r="B605" s="2356"/>
      <c r="C605" s="2563"/>
      <c r="D605" s="2564"/>
      <c r="E605" s="2617"/>
      <c r="F605" s="2564"/>
      <c r="G605" s="2564"/>
      <c r="H605" s="2564"/>
      <c r="I605" s="2564"/>
      <c r="J605" s="2564"/>
      <c r="K605" s="2564"/>
    </row>
    <row r="606" spans="1:11">
      <c r="A606" s="2549"/>
      <c r="B606" s="2356"/>
      <c r="C606" s="2563"/>
      <c r="D606" s="2564"/>
      <c r="E606" s="2617"/>
      <c r="F606" s="2564"/>
      <c r="G606" s="2564"/>
      <c r="H606" s="2564"/>
      <c r="I606" s="2564"/>
      <c r="J606" s="2564"/>
      <c r="K606" s="2564"/>
    </row>
    <row r="607" spans="1:11">
      <c r="A607" s="2549"/>
      <c r="B607" s="2356"/>
      <c r="C607" s="2563"/>
      <c r="D607" s="2564"/>
      <c r="E607" s="2617"/>
      <c r="F607" s="2564"/>
      <c r="G607" s="2564"/>
      <c r="H607" s="2564"/>
      <c r="I607" s="2564"/>
      <c r="J607" s="2564"/>
      <c r="K607" s="2564"/>
    </row>
    <row r="608" spans="1:11">
      <c r="A608" s="2549"/>
      <c r="B608" s="2356"/>
      <c r="C608" s="2563"/>
      <c r="D608" s="2564"/>
      <c r="E608" s="2617"/>
      <c r="F608" s="2564"/>
      <c r="G608" s="2564"/>
      <c r="H608" s="2564"/>
      <c r="I608" s="2564"/>
      <c r="J608" s="2564"/>
      <c r="K608" s="2564"/>
    </row>
    <row r="609" spans="1:11">
      <c r="A609" s="2549"/>
      <c r="B609" s="2356"/>
      <c r="C609" s="2563"/>
      <c r="D609" s="2564"/>
      <c r="E609" s="2617"/>
      <c r="F609" s="2564"/>
      <c r="G609" s="2564"/>
      <c r="H609" s="2564"/>
      <c r="I609" s="2564"/>
      <c r="J609" s="2564"/>
      <c r="K609" s="2564"/>
    </row>
    <row r="610" spans="1:11">
      <c r="A610" s="2549"/>
      <c r="B610" s="2356"/>
      <c r="C610" s="2563"/>
      <c r="D610" s="2564"/>
      <c r="E610" s="2617"/>
      <c r="F610" s="2564"/>
      <c r="G610" s="2564"/>
      <c r="H610" s="2564"/>
      <c r="I610" s="2564"/>
      <c r="J610" s="2564"/>
      <c r="K610" s="2564"/>
    </row>
    <row r="611" spans="1:11">
      <c r="A611" s="2549"/>
      <c r="B611" s="2356"/>
      <c r="C611" s="2563"/>
      <c r="D611" s="2564"/>
      <c r="E611" s="2617"/>
      <c r="F611" s="2564"/>
      <c r="G611" s="2564"/>
      <c r="H611" s="2564"/>
      <c r="I611" s="2564"/>
      <c r="J611" s="2564"/>
      <c r="K611" s="2564"/>
    </row>
    <row r="612" spans="1:11">
      <c r="A612" s="2549"/>
      <c r="B612" s="2356"/>
      <c r="C612" s="2563"/>
      <c r="D612" s="2564"/>
      <c r="E612" s="2617"/>
      <c r="F612" s="2564"/>
      <c r="G612" s="2564"/>
      <c r="H612" s="2564"/>
      <c r="I612" s="2564"/>
      <c r="J612" s="2564"/>
      <c r="K612" s="2564"/>
    </row>
    <row r="613" spans="1:11">
      <c r="A613" s="2549"/>
      <c r="B613" s="2356"/>
      <c r="C613" s="2563"/>
      <c r="D613" s="2564"/>
      <c r="E613" s="2617"/>
      <c r="F613" s="2564"/>
      <c r="G613" s="2564"/>
      <c r="H613" s="2564"/>
      <c r="I613" s="2564"/>
      <c r="J613" s="2564"/>
      <c r="K613" s="2564"/>
    </row>
    <row r="614" spans="1:11">
      <c r="A614" s="2549"/>
      <c r="B614" s="2356"/>
      <c r="C614" s="2563"/>
      <c r="D614" s="2564"/>
      <c r="E614" s="2617"/>
      <c r="F614" s="2564"/>
      <c r="G614" s="2564"/>
      <c r="H614" s="2564"/>
      <c r="I614" s="2564"/>
      <c r="J614" s="2564"/>
      <c r="K614" s="2564"/>
    </row>
    <row r="615" spans="1:11">
      <c r="A615" s="2549"/>
      <c r="B615" s="2356"/>
      <c r="C615" s="2563"/>
      <c r="D615" s="2564"/>
      <c r="E615" s="2617"/>
      <c r="F615" s="2564"/>
      <c r="G615" s="2564"/>
      <c r="H615" s="2564"/>
      <c r="I615" s="2564"/>
      <c r="J615" s="2564"/>
      <c r="K615" s="2564"/>
    </row>
    <row r="616" spans="1:11">
      <c r="A616" s="2549"/>
      <c r="B616" s="2356"/>
      <c r="C616" s="2563"/>
      <c r="D616" s="2564"/>
      <c r="E616" s="2617"/>
      <c r="F616" s="2564"/>
      <c r="G616" s="2564"/>
      <c r="H616" s="2564"/>
      <c r="I616" s="2564"/>
      <c r="J616" s="2564"/>
      <c r="K616" s="2564"/>
    </row>
    <row r="617" spans="1:11">
      <c r="A617" s="2549"/>
      <c r="B617" s="2356"/>
      <c r="C617" s="2563"/>
      <c r="D617" s="2564"/>
      <c r="E617" s="2617"/>
      <c r="F617" s="2564"/>
      <c r="G617" s="2564"/>
      <c r="H617" s="2564"/>
      <c r="I617" s="2564"/>
      <c r="J617" s="2564"/>
      <c r="K617" s="2564"/>
    </row>
    <row r="618" spans="1:11">
      <c r="A618" s="2549"/>
      <c r="B618" s="2356"/>
      <c r="C618" s="2563"/>
      <c r="D618" s="2564"/>
      <c r="E618" s="2617"/>
      <c r="F618" s="2564"/>
      <c r="G618" s="2564"/>
      <c r="H618" s="2564"/>
      <c r="I618" s="2564"/>
      <c r="J618" s="2564"/>
      <c r="K618" s="2564"/>
    </row>
    <row r="619" spans="1:11">
      <c r="A619" s="2549"/>
      <c r="B619" s="2356"/>
      <c r="C619" s="2563"/>
      <c r="D619" s="2564"/>
      <c r="E619" s="2617"/>
      <c r="F619" s="2564"/>
      <c r="G619" s="2564"/>
      <c r="H619" s="2564"/>
      <c r="I619" s="2564"/>
      <c r="J619" s="2564"/>
      <c r="K619" s="2564"/>
    </row>
    <row r="620" spans="1:11">
      <c r="A620" s="2549"/>
      <c r="B620" s="2356"/>
      <c r="C620" s="2563"/>
      <c r="D620" s="2564"/>
      <c r="E620" s="2617"/>
      <c r="F620" s="2564"/>
      <c r="G620" s="2564"/>
      <c r="H620" s="2564"/>
      <c r="I620" s="2564"/>
      <c r="J620" s="2564"/>
      <c r="K620" s="2564"/>
    </row>
    <row r="621" spans="1:11">
      <c r="A621" s="2549"/>
      <c r="B621" s="2356"/>
      <c r="C621" s="2563"/>
      <c r="D621" s="2564"/>
      <c r="E621" s="2617"/>
      <c r="F621" s="2564"/>
      <c r="G621" s="2564"/>
      <c r="H621" s="2564"/>
      <c r="I621" s="2564"/>
      <c r="J621" s="2564"/>
      <c r="K621" s="2564"/>
    </row>
    <row r="622" spans="1:11">
      <c r="A622" s="2549"/>
      <c r="B622" s="2356"/>
      <c r="C622" s="2563"/>
      <c r="D622" s="2564"/>
      <c r="E622" s="2617"/>
      <c r="F622" s="2564"/>
      <c r="G622" s="2564"/>
      <c r="H622" s="2564"/>
      <c r="I622" s="2564"/>
      <c r="J622" s="2564"/>
      <c r="K622" s="2564"/>
    </row>
    <row r="623" spans="1:11">
      <c r="A623" s="2549"/>
      <c r="B623" s="2356"/>
      <c r="C623" s="2563"/>
      <c r="D623" s="2564"/>
      <c r="E623" s="2617"/>
      <c r="F623" s="2564"/>
      <c r="G623" s="2564"/>
      <c r="H623" s="2564"/>
      <c r="I623" s="2564"/>
      <c r="J623" s="2564"/>
      <c r="K623" s="2564"/>
    </row>
    <row r="624" spans="1:11">
      <c r="A624" s="2549"/>
      <c r="B624" s="2356"/>
      <c r="C624" s="2563"/>
      <c r="D624" s="2564"/>
      <c r="E624" s="2617"/>
      <c r="F624" s="2564"/>
      <c r="G624" s="2564"/>
      <c r="H624" s="2564"/>
      <c r="I624" s="2564"/>
      <c r="J624" s="2564"/>
      <c r="K624" s="2564"/>
    </row>
    <row r="625" spans="1:11">
      <c r="A625" s="2549"/>
      <c r="B625" s="2356"/>
      <c r="C625" s="2563"/>
      <c r="D625" s="2564"/>
      <c r="E625" s="2617"/>
      <c r="F625" s="2564"/>
      <c r="G625" s="2564"/>
      <c r="H625" s="2564"/>
      <c r="I625" s="2564"/>
      <c r="J625" s="2564"/>
      <c r="K625" s="2564"/>
    </row>
    <row r="626" spans="1:11">
      <c r="A626" s="2549"/>
      <c r="B626" s="2356"/>
      <c r="C626" s="2563"/>
      <c r="D626" s="2564"/>
      <c r="E626" s="2617"/>
      <c r="F626" s="2564"/>
      <c r="G626" s="2564"/>
      <c r="H626" s="2564"/>
      <c r="I626" s="2564"/>
      <c r="J626" s="2564"/>
      <c r="K626" s="2564"/>
    </row>
    <row r="627" spans="1:11">
      <c r="A627" s="2549"/>
      <c r="B627" s="2356"/>
      <c r="C627" s="2563"/>
      <c r="D627" s="2564"/>
      <c r="E627" s="2617"/>
      <c r="F627" s="2564"/>
      <c r="G627" s="2564"/>
      <c r="H627" s="2564"/>
      <c r="I627" s="2564"/>
      <c r="J627" s="2564"/>
      <c r="K627" s="2564"/>
    </row>
    <row r="628" spans="1:11">
      <c r="A628" s="2549"/>
      <c r="B628" s="2356"/>
      <c r="C628" s="2563"/>
      <c r="D628" s="2564"/>
      <c r="E628" s="2617"/>
      <c r="F628" s="2564"/>
      <c r="G628" s="2564"/>
      <c r="H628" s="2564"/>
      <c r="I628" s="2564"/>
      <c r="J628" s="2564"/>
      <c r="K628" s="2564"/>
    </row>
    <row r="629" spans="1:11">
      <c r="A629" s="2549"/>
      <c r="B629" s="2356"/>
      <c r="C629" s="2563"/>
      <c r="D629" s="2564"/>
      <c r="E629" s="2617"/>
      <c r="F629" s="2564"/>
      <c r="G629" s="2564"/>
      <c r="H629" s="2564"/>
      <c r="I629" s="2564"/>
      <c r="J629" s="2564"/>
      <c r="K629" s="2564"/>
    </row>
    <row r="630" spans="1:11">
      <c r="A630" s="2549"/>
      <c r="B630" s="2356"/>
      <c r="C630" s="2563"/>
      <c r="D630" s="2564"/>
      <c r="E630" s="2617"/>
      <c r="F630" s="2564"/>
      <c r="G630" s="2564"/>
      <c r="H630" s="2564"/>
      <c r="I630" s="2564"/>
      <c r="J630" s="2564"/>
      <c r="K630" s="2564"/>
    </row>
    <row r="631" spans="1:11">
      <c r="A631" s="2549"/>
      <c r="B631" s="2356"/>
      <c r="C631" s="2563"/>
      <c r="D631" s="2564"/>
      <c r="E631" s="2617"/>
      <c r="F631" s="2564"/>
      <c r="G631" s="2564"/>
      <c r="H631" s="2564"/>
      <c r="I631" s="2564"/>
      <c r="J631" s="2564"/>
      <c r="K631" s="2564"/>
    </row>
    <row r="632" spans="1:11">
      <c r="A632" s="2549"/>
      <c r="B632" s="2356"/>
      <c r="C632" s="2563"/>
      <c r="D632" s="2564"/>
      <c r="E632" s="2617"/>
      <c r="F632" s="2564"/>
      <c r="G632" s="2564"/>
      <c r="H632" s="2564"/>
      <c r="I632" s="2564"/>
      <c r="J632" s="2564"/>
      <c r="K632" s="2564"/>
    </row>
    <row r="633" spans="1:11">
      <c r="A633" s="2549"/>
      <c r="B633" s="2356"/>
      <c r="C633" s="2563"/>
      <c r="D633" s="2564"/>
      <c r="E633" s="2617"/>
      <c r="F633" s="2564"/>
      <c r="G633" s="2564"/>
      <c r="H633" s="2564"/>
      <c r="I633" s="2564"/>
      <c r="J633" s="2564"/>
      <c r="K633" s="2564"/>
    </row>
    <row r="634" spans="1:11">
      <c r="A634" s="2549"/>
      <c r="B634" s="2356"/>
      <c r="C634" s="2563"/>
      <c r="D634" s="2564"/>
      <c r="E634" s="2617"/>
      <c r="F634" s="2564"/>
      <c r="G634" s="2564"/>
      <c r="H634" s="2564"/>
      <c r="I634" s="2564"/>
      <c r="J634" s="2564"/>
      <c r="K634" s="2564"/>
    </row>
    <row r="635" spans="1:11">
      <c r="A635" s="2549"/>
      <c r="B635" s="2356"/>
      <c r="C635" s="2563"/>
      <c r="D635" s="2564"/>
      <c r="E635" s="2617"/>
      <c r="F635" s="2564"/>
      <c r="G635" s="2564"/>
      <c r="H635" s="2564"/>
      <c r="I635" s="2564"/>
      <c r="J635" s="2564"/>
      <c r="K635" s="2564"/>
    </row>
    <row r="636" spans="1:11">
      <c r="A636" s="2549"/>
      <c r="B636" s="2356"/>
      <c r="C636" s="2563"/>
      <c r="D636" s="2564"/>
      <c r="E636" s="2617"/>
      <c r="F636" s="2564"/>
      <c r="G636" s="2564"/>
      <c r="H636" s="2564"/>
      <c r="I636" s="2564"/>
      <c r="J636" s="2564"/>
      <c r="K636" s="2564"/>
    </row>
    <row r="637" spans="1:11">
      <c r="A637" s="2549"/>
      <c r="B637" s="2356"/>
      <c r="C637" s="2563"/>
      <c r="D637" s="2564"/>
      <c r="E637" s="2617"/>
      <c r="F637" s="2564"/>
      <c r="G637" s="2564"/>
      <c r="H637" s="2564"/>
      <c r="I637" s="2564"/>
      <c r="J637" s="2564"/>
      <c r="K637" s="2564"/>
    </row>
    <row r="638" spans="1:11">
      <c r="A638" s="2549"/>
      <c r="B638" s="2356"/>
      <c r="C638" s="2563"/>
      <c r="D638" s="2564"/>
      <c r="E638" s="2617"/>
      <c r="F638" s="2564"/>
      <c r="G638" s="2564"/>
      <c r="H638" s="2564"/>
      <c r="I638" s="2564"/>
      <c r="J638" s="2564"/>
      <c r="K638" s="2564"/>
    </row>
    <row r="639" spans="1:11">
      <c r="A639" s="2549"/>
      <c r="B639" s="2356"/>
      <c r="C639" s="2563"/>
      <c r="D639" s="2564"/>
      <c r="E639" s="2617"/>
      <c r="F639" s="2564"/>
      <c r="G639" s="2564"/>
      <c r="H639" s="2564"/>
      <c r="I639" s="2564"/>
      <c r="J639" s="2564"/>
      <c r="K639" s="2564"/>
    </row>
    <row r="640" spans="1:11">
      <c r="A640" s="2549"/>
      <c r="B640" s="2356"/>
      <c r="C640" s="2563"/>
      <c r="D640" s="2564"/>
      <c r="E640" s="2617"/>
      <c r="F640" s="2564"/>
      <c r="G640" s="2564"/>
      <c r="H640" s="2564"/>
      <c r="I640" s="2564"/>
      <c r="J640" s="2564"/>
      <c r="K640" s="2564"/>
    </row>
    <row r="641" spans="1:11">
      <c r="A641" s="2549"/>
      <c r="B641" s="2356"/>
      <c r="C641" s="2563"/>
      <c r="D641" s="2564"/>
      <c r="E641" s="2617"/>
      <c r="F641" s="2564"/>
      <c r="G641" s="2564"/>
      <c r="H641" s="2564"/>
      <c r="I641" s="2564"/>
      <c r="J641" s="2564"/>
      <c r="K641" s="2564"/>
    </row>
    <row r="642" spans="1:11">
      <c r="A642" s="2549"/>
      <c r="B642" s="2356"/>
      <c r="C642" s="2563"/>
      <c r="D642" s="2564"/>
      <c r="E642" s="2617"/>
      <c r="F642" s="2564"/>
      <c r="G642" s="2564"/>
      <c r="H642" s="2564"/>
      <c r="I642" s="2564"/>
      <c r="J642" s="2564"/>
      <c r="K642" s="2564"/>
    </row>
    <row r="643" spans="1:11">
      <c r="A643" s="2549"/>
      <c r="B643" s="2356"/>
      <c r="C643" s="2563"/>
      <c r="D643" s="2564"/>
      <c r="E643" s="2617"/>
      <c r="F643" s="2564"/>
      <c r="G643" s="2564"/>
      <c r="H643" s="2564"/>
      <c r="I643" s="2564"/>
      <c r="J643" s="2564"/>
      <c r="K643" s="2564"/>
    </row>
    <row r="644" spans="1:11">
      <c r="A644" s="2549"/>
      <c r="B644" s="2356"/>
      <c r="C644" s="2563"/>
      <c r="D644" s="2564"/>
      <c r="E644" s="2617"/>
      <c r="F644" s="2564"/>
      <c r="G644" s="2564"/>
      <c r="H644" s="2564"/>
      <c r="I644" s="2564"/>
      <c r="J644" s="2564"/>
      <c r="K644" s="2564"/>
    </row>
    <row r="645" spans="1:11">
      <c r="A645" s="2549"/>
      <c r="B645" s="2356"/>
      <c r="C645" s="2563"/>
      <c r="D645" s="2564"/>
      <c r="E645" s="2617"/>
      <c r="F645" s="2564"/>
      <c r="G645" s="2564"/>
      <c r="H645" s="2564"/>
      <c r="I645" s="2564"/>
      <c r="J645" s="2564"/>
      <c r="K645" s="2564"/>
    </row>
    <row r="646" spans="1:11">
      <c r="A646" s="2549"/>
      <c r="B646" s="2356"/>
      <c r="C646" s="2563"/>
      <c r="D646" s="2564"/>
      <c r="E646" s="2617"/>
      <c r="F646" s="2564"/>
      <c r="G646" s="2564"/>
      <c r="H646" s="2564"/>
      <c r="I646" s="2564"/>
      <c r="J646" s="2564"/>
      <c r="K646" s="2564"/>
    </row>
    <row r="647" spans="1:11">
      <c r="A647" s="2549"/>
      <c r="B647" s="2356"/>
      <c r="C647" s="2563"/>
      <c r="D647" s="2564"/>
      <c r="E647" s="2617"/>
      <c r="F647" s="2564"/>
      <c r="G647" s="2564"/>
      <c r="H647" s="2564"/>
      <c r="I647" s="2564"/>
      <c r="J647" s="2564"/>
      <c r="K647" s="2564"/>
    </row>
    <row r="648" spans="1:11">
      <c r="A648" s="2549"/>
      <c r="B648" s="2356"/>
      <c r="C648" s="2563"/>
      <c r="D648" s="2564"/>
      <c r="E648" s="2617"/>
      <c r="F648" s="2564"/>
      <c r="G648" s="2564"/>
      <c r="H648" s="2564"/>
      <c r="I648" s="2564"/>
      <c r="J648" s="2564"/>
      <c r="K648" s="2564"/>
    </row>
    <row r="649" spans="1:11">
      <c r="A649" s="2549"/>
      <c r="B649" s="2356"/>
      <c r="C649" s="2563"/>
      <c r="D649" s="2564"/>
      <c r="E649" s="2617"/>
      <c r="F649" s="2564"/>
      <c r="G649" s="2564"/>
      <c r="H649" s="2564"/>
      <c r="I649" s="2564"/>
      <c r="J649" s="2564"/>
      <c r="K649" s="2564"/>
    </row>
    <row r="650" spans="1:11">
      <c r="A650" s="2549"/>
      <c r="B650" s="2356"/>
      <c r="C650" s="2563"/>
      <c r="D650" s="2564"/>
      <c r="E650" s="2617"/>
      <c r="F650" s="2564"/>
      <c r="G650" s="2564"/>
      <c r="H650" s="2564"/>
      <c r="I650" s="2564"/>
      <c r="J650" s="2564"/>
      <c r="K650" s="2564"/>
    </row>
    <row r="651" spans="1:11">
      <c r="A651" s="2549"/>
      <c r="B651" s="2356"/>
      <c r="C651" s="2563"/>
      <c r="D651" s="2564"/>
      <c r="E651" s="2617"/>
      <c r="F651" s="2564"/>
      <c r="G651" s="2564"/>
      <c r="H651" s="2564"/>
      <c r="I651" s="2564"/>
      <c r="J651" s="2564"/>
      <c r="K651" s="2564"/>
    </row>
    <row r="652" spans="1:11">
      <c r="A652" s="2549"/>
      <c r="B652" s="2356"/>
      <c r="C652" s="2563"/>
      <c r="D652" s="2564"/>
      <c r="E652" s="2617"/>
      <c r="F652" s="2564"/>
      <c r="G652" s="2564"/>
      <c r="H652" s="2564"/>
      <c r="I652" s="2564"/>
      <c r="J652" s="2564"/>
      <c r="K652" s="2564"/>
    </row>
    <row r="653" spans="1:11">
      <c r="A653" s="2549"/>
      <c r="B653" s="2356"/>
      <c r="C653" s="2563"/>
      <c r="D653" s="2564"/>
      <c r="E653" s="2617"/>
      <c r="F653" s="2564"/>
      <c r="G653" s="2564"/>
      <c r="H653" s="2564"/>
      <c r="I653" s="2564"/>
      <c r="J653" s="2564"/>
      <c r="K653" s="2564"/>
    </row>
    <row r="654" spans="1:11">
      <c r="A654" s="2549"/>
      <c r="B654" s="2356"/>
      <c r="C654" s="2563"/>
      <c r="D654" s="2564"/>
      <c r="E654" s="2617"/>
      <c r="F654" s="2564"/>
      <c r="G654" s="2564"/>
      <c r="H654" s="2564"/>
      <c r="I654" s="2564"/>
      <c r="J654" s="2564"/>
      <c r="K654" s="2564"/>
    </row>
    <row r="655" spans="1:11">
      <c r="A655" s="2549"/>
      <c r="B655" s="2356"/>
      <c r="C655" s="2563"/>
      <c r="D655" s="2564"/>
      <c r="E655" s="2617"/>
      <c r="F655" s="2564"/>
      <c r="G655" s="2564"/>
      <c r="H655" s="2564"/>
      <c r="I655" s="2564"/>
      <c r="J655" s="2564"/>
      <c r="K655" s="2564"/>
    </row>
    <row r="656" spans="1:11">
      <c r="A656" s="2549"/>
      <c r="B656" s="2356"/>
      <c r="C656" s="2563"/>
      <c r="D656" s="2564"/>
      <c r="E656" s="2617"/>
      <c r="F656" s="2564"/>
      <c r="G656" s="2564"/>
      <c r="H656" s="2564"/>
      <c r="I656" s="2564"/>
      <c r="J656" s="2564"/>
      <c r="K656" s="2564"/>
    </row>
    <row r="657" spans="1:11">
      <c r="A657" s="2549"/>
      <c r="B657" s="2356"/>
      <c r="C657" s="2563"/>
      <c r="D657" s="2564"/>
      <c r="E657" s="2617"/>
      <c r="F657" s="2564"/>
      <c r="G657" s="2564"/>
      <c r="H657" s="2564"/>
      <c r="I657" s="2564"/>
      <c r="J657" s="2564"/>
      <c r="K657" s="2564"/>
    </row>
    <row r="658" spans="1:11">
      <c r="A658" s="2549"/>
      <c r="B658" s="2356"/>
      <c r="C658" s="2563"/>
      <c r="D658" s="2564"/>
      <c r="E658" s="2617"/>
      <c r="F658" s="2564"/>
      <c r="G658" s="2564"/>
      <c r="H658" s="2564"/>
      <c r="I658" s="2564"/>
      <c r="J658" s="2564"/>
      <c r="K658" s="2564"/>
    </row>
    <row r="659" spans="1:11">
      <c r="A659" s="2549"/>
      <c r="B659" s="2356"/>
      <c r="C659" s="2563"/>
      <c r="D659" s="2564"/>
      <c r="E659" s="2617"/>
      <c r="F659" s="2564"/>
      <c r="G659" s="2564"/>
      <c r="H659" s="2564"/>
      <c r="I659" s="2564"/>
      <c r="J659" s="2564"/>
      <c r="K659" s="2564"/>
    </row>
    <row r="660" spans="1:11">
      <c r="A660" s="2549"/>
      <c r="B660" s="2356"/>
      <c r="C660" s="2563"/>
      <c r="D660" s="2564"/>
      <c r="E660" s="2617"/>
      <c r="F660" s="2564"/>
      <c r="G660" s="2564"/>
      <c r="H660" s="2564"/>
      <c r="I660" s="2564"/>
      <c r="J660" s="2564"/>
      <c r="K660" s="2564"/>
    </row>
    <row r="661" spans="1:11">
      <c r="A661" s="2549"/>
      <c r="B661" s="2356"/>
      <c r="C661" s="2563"/>
      <c r="D661" s="2564"/>
      <c r="E661" s="2617"/>
      <c r="F661" s="2564"/>
      <c r="G661" s="2564"/>
      <c r="H661" s="2564"/>
      <c r="I661" s="2564"/>
      <c r="J661" s="2564"/>
      <c r="K661" s="2564"/>
    </row>
    <row r="662" spans="1:11">
      <c r="A662" s="2549"/>
      <c r="B662" s="2356"/>
      <c r="C662" s="2563"/>
      <c r="D662" s="2564"/>
      <c r="E662" s="2617"/>
      <c r="F662" s="2564"/>
      <c r="G662" s="2564"/>
      <c r="H662" s="2564"/>
      <c r="I662" s="2564"/>
      <c r="J662" s="2564"/>
      <c r="K662" s="2564"/>
    </row>
    <row r="663" spans="1:11">
      <c r="A663" s="2549"/>
      <c r="B663" s="2356"/>
      <c r="C663" s="2563"/>
      <c r="D663" s="2564"/>
      <c r="E663" s="2617"/>
      <c r="F663" s="2564"/>
      <c r="G663" s="2564"/>
      <c r="H663" s="2564"/>
      <c r="I663" s="2564"/>
      <c r="J663" s="2564"/>
      <c r="K663" s="2564"/>
    </row>
    <row r="664" spans="1:11">
      <c r="A664" s="2549"/>
      <c r="B664" s="2356"/>
      <c r="C664" s="2563"/>
      <c r="D664" s="2564"/>
      <c r="E664" s="2617"/>
      <c r="F664" s="2564"/>
      <c r="G664" s="2564"/>
      <c r="H664" s="2564"/>
      <c r="I664" s="2564"/>
      <c r="J664" s="2564"/>
      <c r="K664" s="2564"/>
    </row>
    <row r="665" spans="1:11">
      <c r="A665" s="2549"/>
      <c r="B665" s="2356"/>
      <c r="C665" s="2563"/>
      <c r="D665" s="2564"/>
      <c r="E665" s="2617"/>
      <c r="F665" s="2564"/>
      <c r="G665" s="2564"/>
      <c r="H665" s="2564"/>
      <c r="I665" s="2564"/>
      <c r="J665" s="2564"/>
      <c r="K665" s="2564"/>
    </row>
    <row r="666" spans="1:11">
      <c r="A666" s="2549"/>
      <c r="B666" s="2356"/>
      <c r="C666" s="2563"/>
      <c r="D666" s="2564"/>
      <c r="E666" s="2617"/>
      <c r="F666" s="2564"/>
      <c r="G666" s="2564"/>
      <c r="H666" s="2564"/>
      <c r="I666" s="2564"/>
      <c r="J666" s="2564"/>
      <c r="K666" s="2564"/>
    </row>
    <row r="667" spans="1:11">
      <c r="A667" s="2549"/>
      <c r="B667" s="2356"/>
      <c r="C667" s="2563"/>
      <c r="D667" s="2564"/>
      <c r="E667" s="2617"/>
      <c r="F667" s="2564"/>
      <c r="G667" s="2564"/>
      <c r="H667" s="2564"/>
      <c r="I667" s="2564"/>
      <c r="J667" s="2564"/>
      <c r="K667" s="2564"/>
    </row>
    <row r="668" spans="1:11">
      <c r="A668" s="2549"/>
      <c r="B668" s="2356"/>
      <c r="C668" s="2563"/>
      <c r="D668" s="2564"/>
      <c r="E668" s="2617"/>
      <c r="F668" s="2564"/>
      <c r="G668" s="2564"/>
      <c r="H668" s="2564"/>
      <c r="I668" s="2564"/>
      <c r="J668" s="2564"/>
      <c r="K668" s="2564"/>
    </row>
    <row r="669" spans="1:11">
      <c r="A669" s="2549"/>
      <c r="B669" s="2356"/>
      <c r="C669" s="2563"/>
      <c r="D669" s="2564"/>
      <c r="E669" s="2617"/>
      <c r="F669" s="2564"/>
      <c r="G669" s="2564"/>
      <c r="H669" s="2564"/>
      <c r="I669" s="2564"/>
      <c r="J669" s="2564"/>
      <c r="K669" s="2564"/>
    </row>
    <row r="670" spans="1:11">
      <c r="A670" s="2549"/>
      <c r="B670" s="2356"/>
      <c r="C670" s="2563"/>
      <c r="D670" s="2564"/>
      <c r="E670" s="2617"/>
      <c r="F670" s="2564"/>
      <c r="G670" s="2564"/>
      <c r="H670" s="2564"/>
      <c r="I670" s="2564"/>
      <c r="J670" s="2564"/>
      <c r="K670" s="2564"/>
    </row>
    <row r="671" spans="1:11">
      <c r="A671" s="2549"/>
      <c r="B671" s="2356"/>
      <c r="C671" s="2563"/>
      <c r="D671" s="2564"/>
      <c r="E671" s="2617"/>
      <c r="F671" s="2564"/>
      <c r="G671" s="2564"/>
      <c r="H671" s="2564"/>
      <c r="I671" s="2564"/>
      <c r="J671" s="2564"/>
      <c r="K671" s="2564"/>
    </row>
    <row r="672" spans="1:11">
      <c r="A672" s="2549"/>
      <c r="B672" s="2356"/>
      <c r="C672" s="2563"/>
      <c r="D672" s="2564"/>
      <c r="E672" s="2617"/>
      <c r="F672" s="2564"/>
      <c r="G672" s="2564"/>
      <c r="H672" s="2564"/>
      <c r="I672" s="2564"/>
      <c r="J672" s="2564"/>
      <c r="K672" s="2564"/>
    </row>
    <row r="673" spans="1:11">
      <c r="A673" s="2549"/>
      <c r="B673" s="2356"/>
      <c r="C673" s="2563"/>
      <c r="D673" s="2564"/>
      <c r="E673" s="2617"/>
      <c r="F673" s="2564"/>
      <c r="G673" s="2564"/>
      <c r="H673" s="2564"/>
      <c r="I673" s="2564"/>
      <c r="J673" s="2564"/>
      <c r="K673" s="2564"/>
    </row>
    <row r="674" spans="1:11">
      <c r="A674" s="2549"/>
      <c r="B674" s="2356"/>
      <c r="C674" s="2563"/>
      <c r="D674" s="2564"/>
      <c r="E674" s="2617"/>
      <c r="F674" s="2564"/>
      <c r="G674" s="2564"/>
      <c r="H674" s="2564"/>
      <c r="I674" s="2564"/>
      <c r="J674" s="2564"/>
      <c r="K674" s="2564"/>
    </row>
    <row r="675" spans="1:11">
      <c r="A675" s="2549"/>
      <c r="B675" s="2356"/>
      <c r="C675" s="2563"/>
      <c r="D675" s="2564"/>
      <c r="E675" s="2617"/>
      <c r="F675" s="2564"/>
      <c r="G675" s="2564"/>
      <c r="H675" s="2564"/>
      <c r="I675" s="2564"/>
      <c r="J675" s="2564"/>
      <c r="K675" s="2564"/>
    </row>
    <row r="676" spans="1:11">
      <c r="A676" s="2549"/>
      <c r="B676" s="2356"/>
      <c r="C676" s="2563"/>
      <c r="D676" s="2564"/>
      <c r="E676" s="2617"/>
      <c r="F676" s="2564"/>
      <c r="G676" s="2564"/>
      <c r="H676" s="2564"/>
      <c r="I676" s="2564"/>
      <c r="J676" s="2564"/>
      <c r="K676" s="2564"/>
    </row>
    <row r="677" spans="1:11">
      <c r="A677" s="2549"/>
      <c r="B677" s="2356"/>
      <c r="C677" s="2563"/>
      <c r="D677" s="2564"/>
      <c r="E677" s="2617"/>
      <c r="F677" s="2564"/>
      <c r="G677" s="2564"/>
      <c r="H677" s="2564"/>
      <c r="I677" s="2564"/>
      <c r="J677" s="2564"/>
      <c r="K677" s="2564"/>
    </row>
    <row r="678" spans="1:11">
      <c r="A678" s="2549"/>
      <c r="B678" s="2356"/>
      <c r="C678" s="2563"/>
      <c r="D678" s="2564"/>
      <c r="E678" s="2617"/>
      <c r="F678" s="2564"/>
      <c r="G678" s="2564"/>
      <c r="H678" s="2564"/>
      <c r="I678" s="2564"/>
      <c r="J678" s="2564"/>
      <c r="K678" s="2564"/>
    </row>
    <row r="679" spans="1:11">
      <c r="A679" s="2549"/>
      <c r="B679" s="2356"/>
      <c r="C679" s="2563"/>
      <c r="D679" s="2564"/>
      <c r="E679" s="2617"/>
      <c r="F679" s="2564"/>
      <c r="G679" s="2564"/>
      <c r="H679" s="2564"/>
      <c r="I679" s="2564"/>
      <c r="J679" s="2564"/>
      <c r="K679" s="2564"/>
    </row>
    <row r="680" spans="1:11">
      <c r="A680" s="2549"/>
      <c r="B680" s="2356"/>
      <c r="C680" s="2563"/>
      <c r="D680" s="2564"/>
      <c r="E680" s="2617"/>
      <c r="F680" s="2564"/>
      <c r="G680" s="2564"/>
      <c r="H680" s="2564"/>
      <c r="I680" s="2564"/>
      <c r="J680" s="2564"/>
      <c r="K680" s="2564"/>
    </row>
    <row r="681" spans="1:11">
      <c r="A681" s="2549"/>
      <c r="B681" s="2356"/>
      <c r="C681" s="2563"/>
      <c r="D681" s="2564"/>
      <c r="E681" s="2617"/>
      <c r="F681" s="2564"/>
      <c r="G681" s="2564"/>
      <c r="H681" s="2564"/>
      <c r="I681" s="2564"/>
      <c r="J681" s="2564"/>
      <c r="K681" s="2564"/>
    </row>
    <row r="682" spans="1:11">
      <c r="A682" s="2549"/>
      <c r="B682" s="2356"/>
      <c r="C682" s="2563"/>
      <c r="D682" s="2564"/>
      <c r="E682" s="2617"/>
      <c r="F682" s="2564"/>
      <c r="G682" s="2564"/>
      <c r="H682" s="2564"/>
      <c r="I682" s="2564"/>
      <c r="J682" s="2564"/>
      <c r="K682" s="2564"/>
    </row>
    <row r="683" spans="1:11">
      <c r="A683" s="2549"/>
      <c r="B683" s="2356"/>
      <c r="C683" s="2563"/>
      <c r="D683" s="2564"/>
      <c r="E683" s="2617"/>
      <c r="F683" s="2564"/>
      <c r="G683" s="2564"/>
      <c r="H683" s="2564"/>
      <c r="I683" s="2564"/>
      <c r="J683" s="2564"/>
      <c r="K683" s="2564"/>
    </row>
    <row r="684" spans="1:11">
      <c r="A684" s="2549"/>
      <c r="B684" s="2356"/>
      <c r="C684" s="2563"/>
      <c r="D684" s="2564"/>
      <c r="E684" s="2617"/>
      <c r="F684" s="2564"/>
      <c r="G684" s="2564"/>
      <c r="H684" s="2564"/>
      <c r="I684" s="2564"/>
      <c r="J684" s="2564"/>
      <c r="K684" s="2564"/>
    </row>
    <row r="685" spans="1:11">
      <c r="A685" s="2549"/>
      <c r="B685" s="2356"/>
      <c r="C685" s="2563"/>
      <c r="D685" s="2564"/>
      <c r="E685" s="2617"/>
      <c r="F685" s="2564"/>
      <c r="G685" s="2564"/>
      <c r="H685" s="2564"/>
      <c r="I685" s="2564"/>
      <c r="J685" s="2564"/>
      <c r="K685" s="2564"/>
    </row>
    <row r="686" spans="1:11">
      <c r="A686" s="2549"/>
      <c r="B686" s="2356"/>
      <c r="C686" s="2563"/>
      <c r="D686" s="2564"/>
      <c r="E686" s="2617"/>
      <c r="F686" s="2564"/>
      <c r="G686" s="2564"/>
      <c r="H686" s="2564"/>
      <c r="I686" s="2564"/>
      <c r="J686" s="2564"/>
      <c r="K686" s="2564"/>
    </row>
    <row r="687" spans="1:11">
      <c r="A687" s="2549"/>
      <c r="B687" s="2356"/>
      <c r="C687" s="2563"/>
      <c r="D687" s="2564"/>
      <c r="E687" s="2617"/>
      <c r="F687" s="2564"/>
      <c r="G687" s="2564"/>
      <c r="H687" s="2564"/>
      <c r="I687" s="2564"/>
      <c r="J687" s="2564"/>
      <c r="K687" s="2564"/>
    </row>
    <row r="688" spans="1:11">
      <c r="A688" s="2549"/>
      <c r="B688" s="2356"/>
      <c r="C688" s="2563"/>
      <c r="D688" s="2564"/>
      <c r="E688" s="2617"/>
      <c r="F688" s="2564"/>
      <c r="G688" s="2564"/>
      <c r="H688" s="2564"/>
      <c r="I688" s="2564"/>
      <c r="J688" s="2564"/>
      <c r="K688" s="2564"/>
    </row>
    <row r="689" spans="1:11">
      <c r="A689" s="2549"/>
      <c r="B689" s="2356"/>
      <c r="C689" s="2563"/>
      <c r="D689" s="2564"/>
      <c r="E689" s="2617"/>
      <c r="F689" s="2564"/>
      <c r="G689" s="2564"/>
      <c r="H689" s="2564"/>
      <c r="I689" s="2564"/>
      <c r="J689" s="2564"/>
      <c r="K689" s="2564"/>
    </row>
    <row r="690" spans="1:11">
      <c r="A690" s="2549"/>
      <c r="B690" s="2356"/>
      <c r="C690" s="2563"/>
      <c r="D690" s="2564"/>
      <c r="E690" s="2617"/>
      <c r="F690" s="2564"/>
      <c r="G690" s="2564"/>
      <c r="H690" s="2564"/>
      <c r="I690" s="2564"/>
      <c r="J690" s="2564"/>
      <c r="K690" s="2564"/>
    </row>
    <row r="691" spans="1:11">
      <c r="A691" s="2549"/>
      <c r="B691" s="2356"/>
      <c r="C691" s="2563"/>
      <c r="D691" s="2564"/>
      <c r="E691" s="2617"/>
      <c r="F691" s="2564"/>
      <c r="G691" s="2564"/>
      <c r="H691" s="2564"/>
      <c r="I691" s="2564"/>
      <c r="J691" s="2564"/>
      <c r="K691" s="2564"/>
    </row>
    <row r="692" spans="1:11">
      <c r="A692" s="2549"/>
      <c r="B692" s="2356"/>
      <c r="C692" s="2563"/>
      <c r="D692" s="2564"/>
      <c r="E692" s="2617"/>
      <c r="F692" s="2564"/>
      <c r="G692" s="2564"/>
      <c r="H692" s="2564"/>
      <c r="I692" s="2564"/>
      <c r="J692" s="2564"/>
      <c r="K692" s="2564"/>
    </row>
    <row r="693" spans="1:11">
      <c r="A693" s="2549"/>
      <c r="B693" s="2356"/>
      <c r="C693" s="2563"/>
      <c r="D693" s="2564"/>
      <c r="E693" s="2617"/>
      <c r="F693" s="2564"/>
      <c r="G693" s="2564"/>
      <c r="H693" s="2564"/>
      <c r="I693" s="2564"/>
      <c r="J693" s="2564"/>
      <c r="K693" s="2564"/>
    </row>
    <row r="694" spans="1:11">
      <c r="A694" s="2549"/>
      <c r="B694" s="2356"/>
      <c r="C694" s="2563"/>
      <c r="D694" s="2564"/>
      <c r="E694" s="2617"/>
      <c r="F694" s="2564"/>
      <c r="G694" s="2564"/>
      <c r="H694" s="2564"/>
      <c r="I694" s="2564"/>
      <c r="J694" s="2564"/>
      <c r="K694" s="2564"/>
    </row>
    <row r="695" spans="1:11">
      <c r="A695" s="2549"/>
      <c r="B695" s="2356"/>
      <c r="C695" s="2563"/>
      <c r="D695" s="2564"/>
      <c r="E695" s="2617"/>
      <c r="F695" s="2564"/>
      <c r="G695" s="2564"/>
      <c r="H695" s="2564"/>
      <c r="I695" s="2564"/>
      <c r="J695" s="2564"/>
      <c r="K695" s="2564"/>
    </row>
    <row r="696" spans="1:11">
      <c r="A696" s="2549"/>
      <c r="B696" s="2356"/>
      <c r="C696" s="2563"/>
      <c r="D696" s="2564"/>
      <c r="E696" s="2617"/>
      <c r="F696" s="2564"/>
      <c r="G696" s="2564"/>
      <c r="H696" s="2564"/>
      <c r="I696" s="2564"/>
      <c r="J696" s="2564"/>
      <c r="K696" s="2564"/>
    </row>
    <row r="697" spans="1:11">
      <c r="A697" s="2549"/>
      <c r="B697" s="2356"/>
      <c r="C697" s="2563"/>
      <c r="D697" s="2564"/>
      <c r="E697" s="2617"/>
      <c r="F697" s="2564"/>
      <c r="G697" s="2564"/>
      <c r="H697" s="2564"/>
      <c r="I697" s="2564"/>
      <c r="J697" s="2564"/>
      <c r="K697" s="2564"/>
    </row>
    <row r="698" spans="1:11">
      <c r="A698" s="2549"/>
      <c r="B698" s="2356"/>
      <c r="C698" s="2563"/>
      <c r="D698" s="2564"/>
      <c r="E698" s="2617"/>
      <c r="F698" s="2564"/>
      <c r="G698" s="2564"/>
      <c r="H698" s="2564"/>
      <c r="I698" s="2564"/>
      <c r="J698" s="2564"/>
      <c r="K698" s="2564"/>
    </row>
    <row r="699" spans="1:11">
      <c r="A699" s="2549"/>
      <c r="B699" s="2356"/>
      <c r="C699" s="2563"/>
      <c r="D699" s="2564"/>
      <c r="E699" s="2617"/>
      <c r="F699" s="2564"/>
      <c r="G699" s="2564"/>
      <c r="H699" s="2564"/>
      <c r="I699" s="2564"/>
      <c r="J699" s="2564"/>
      <c r="K699" s="2564"/>
    </row>
    <row r="700" spans="1:11">
      <c r="A700" s="2549"/>
      <c r="B700" s="2356"/>
      <c r="C700" s="2563"/>
      <c r="D700" s="2564"/>
      <c r="E700" s="2617"/>
      <c r="F700" s="2564"/>
      <c r="G700" s="2564"/>
      <c r="H700" s="2564"/>
      <c r="I700" s="2564"/>
      <c r="J700" s="2564"/>
      <c r="K700" s="2564"/>
    </row>
    <row r="701" spans="1:11">
      <c r="A701" s="2549"/>
      <c r="B701" s="2356"/>
      <c r="C701" s="2563"/>
      <c r="D701" s="2564"/>
      <c r="E701" s="2617"/>
      <c r="F701" s="2564"/>
      <c r="G701" s="2564"/>
      <c r="H701" s="2564"/>
      <c r="I701" s="2564"/>
      <c r="J701" s="2564"/>
      <c r="K701" s="2564"/>
    </row>
    <row r="702" spans="1:11">
      <c r="A702" s="2549"/>
      <c r="B702" s="2356"/>
      <c r="C702" s="2563"/>
      <c r="D702" s="2564"/>
      <c r="E702" s="2617"/>
      <c r="F702" s="2564"/>
      <c r="G702" s="2564"/>
      <c r="H702" s="2564"/>
      <c r="I702" s="2564"/>
      <c r="J702" s="2564"/>
      <c r="K702" s="2564"/>
    </row>
    <row r="703" spans="1:11">
      <c r="A703" s="2549"/>
      <c r="B703" s="2356"/>
      <c r="C703" s="2563"/>
      <c r="D703" s="2564"/>
      <c r="E703" s="2617"/>
      <c r="F703" s="2564"/>
      <c r="G703" s="2564"/>
      <c r="H703" s="2564"/>
      <c r="I703" s="2564"/>
      <c r="J703" s="2564"/>
      <c r="K703" s="2564"/>
    </row>
    <row r="704" spans="1:11">
      <c r="A704" s="2549"/>
      <c r="B704" s="2356"/>
      <c r="C704" s="2563"/>
      <c r="D704" s="2564"/>
      <c r="E704" s="2617"/>
      <c r="F704" s="2564"/>
      <c r="G704" s="2564"/>
      <c r="H704" s="2564"/>
      <c r="I704" s="2564"/>
      <c r="J704" s="2564"/>
      <c r="K704" s="2564"/>
    </row>
    <row r="705" spans="1:11">
      <c r="A705" s="2549"/>
      <c r="B705" s="2356"/>
      <c r="C705" s="2563"/>
      <c r="D705" s="2564"/>
      <c r="E705" s="2617"/>
      <c r="F705" s="2564"/>
      <c r="G705" s="2564"/>
      <c r="H705" s="2564"/>
      <c r="I705" s="2564"/>
      <c r="J705" s="2564"/>
      <c r="K705" s="2564"/>
    </row>
    <row r="706" spans="1:11">
      <c r="A706" s="2549"/>
      <c r="B706" s="2356"/>
      <c r="C706" s="2563"/>
      <c r="D706" s="2564"/>
      <c r="E706" s="2617"/>
      <c r="F706" s="2564"/>
      <c r="G706" s="2564"/>
      <c r="H706" s="2564"/>
      <c r="I706" s="2564"/>
      <c r="J706" s="2564"/>
      <c r="K706" s="2564"/>
    </row>
    <row r="707" spans="1:11">
      <c r="A707" s="2549"/>
      <c r="B707" s="2356"/>
      <c r="C707" s="2563"/>
      <c r="D707" s="2564"/>
      <c r="E707" s="2617"/>
      <c r="F707" s="2564"/>
      <c r="G707" s="2564"/>
      <c r="H707" s="2564"/>
      <c r="I707" s="2564"/>
      <c r="J707" s="2564"/>
      <c r="K707" s="2564"/>
    </row>
    <row r="708" spans="1:11">
      <c r="A708" s="2549"/>
      <c r="B708" s="2356"/>
      <c r="C708" s="2563"/>
      <c r="D708" s="2564"/>
      <c r="E708" s="2617"/>
      <c r="F708" s="2564"/>
      <c r="G708" s="2564"/>
      <c r="H708" s="2564"/>
      <c r="I708" s="2564"/>
      <c r="J708" s="2564"/>
      <c r="K708" s="2564"/>
    </row>
    <row r="709" spans="1:11">
      <c r="A709" s="2549"/>
      <c r="B709" s="2356"/>
      <c r="C709" s="2563"/>
      <c r="D709" s="2564"/>
      <c r="E709" s="2617"/>
      <c r="F709" s="2564"/>
      <c r="G709" s="2564"/>
      <c r="H709" s="2564"/>
      <c r="I709" s="2564"/>
      <c r="J709" s="2564"/>
      <c r="K709" s="2564"/>
    </row>
    <row r="710" spans="1:11">
      <c r="A710" s="2549"/>
      <c r="B710" s="2356"/>
      <c r="C710" s="2563"/>
      <c r="D710" s="2564"/>
      <c r="E710" s="2617"/>
      <c r="F710" s="2564"/>
      <c r="G710" s="2564"/>
      <c r="H710" s="2564"/>
      <c r="I710" s="2564"/>
      <c r="J710" s="2564"/>
      <c r="K710" s="2564"/>
    </row>
    <row r="711" spans="1:11">
      <c r="A711" s="2549"/>
      <c r="B711" s="2356"/>
      <c r="C711" s="2563"/>
      <c r="D711" s="2564"/>
      <c r="E711" s="2617"/>
      <c r="F711" s="2564"/>
      <c r="G711" s="2564"/>
      <c r="H711" s="2564"/>
      <c r="I711" s="2564"/>
      <c r="J711" s="2564"/>
      <c r="K711" s="2564"/>
    </row>
    <row r="712" spans="1:11">
      <c r="A712" s="2549"/>
      <c r="B712" s="2356"/>
      <c r="C712" s="2563"/>
      <c r="D712" s="2564"/>
      <c r="E712" s="2617"/>
      <c r="F712" s="2564"/>
      <c r="G712" s="2564"/>
      <c r="H712" s="2564"/>
      <c r="I712" s="2564"/>
      <c r="J712" s="2564"/>
      <c r="K712" s="2564"/>
    </row>
    <row r="713" spans="1:11">
      <c r="A713" s="2549"/>
      <c r="B713" s="2356"/>
      <c r="C713" s="2563"/>
      <c r="D713" s="2564"/>
      <c r="E713" s="2617"/>
      <c r="F713" s="2564"/>
      <c r="G713" s="2564"/>
      <c r="H713" s="2564"/>
      <c r="I713" s="2564"/>
      <c r="J713" s="2564"/>
      <c r="K713" s="2564"/>
    </row>
    <row r="714" spans="1:11">
      <c r="A714" s="2549"/>
      <c r="B714" s="2356"/>
      <c r="C714" s="2563"/>
      <c r="D714" s="2564"/>
      <c r="E714" s="2617"/>
      <c r="F714" s="2564"/>
      <c r="G714" s="2564"/>
      <c r="H714" s="2564"/>
      <c r="I714" s="2564"/>
      <c r="J714" s="2564"/>
      <c r="K714" s="2564"/>
    </row>
    <row r="715" spans="1:11">
      <c r="A715" s="2549"/>
      <c r="B715" s="2356"/>
      <c r="C715" s="2563"/>
      <c r="D715" s="2564"/>
      <c r="E715" s="2617"/>
      <c r="F715" s="2564"/>
      <c r="G715" s="2564"/>
      <c r="H715" s="2564"/>
      <c r="I715" s="2564"/>
      <c r="J715" s="2564"/>
      <c r="K715" s="2564"/>
    </row>
    <row r="716" spans="1:11">
      <c r="A716" s="2549"/>
      <c r="B716" s="2356"/>
      <c r="C716" s="2563"/>
      <c r="D716" s="2564"/>
      <c r="E716" s="2617"/>
      <c r="F716" s="2564"/>
      <c r="G716" s="2564"/>
      <c r="H716" s="2564"/>
      <c r="I716" s="2564"/>
      <c r="J716" s="2564"/>
      <c r="K716" s="2564"/>
    </row>
    <row r="717" spans="1:11">
      <c r="A717" s="2549"/>
      <c r="B717" s="2356"/>
      <c r="C717" s="2563"/>
      <c r="D717" s="2564"/>
      <c r="E717" s="2617"/>
      <c r="F717" s="2564"/>
      <c r="G717" s="2564"/>
      <c r="H717" s="2564"/>
      <c r="I717" s="2564"/>
      <c r="J717" s="2564"/>
      <c r="K717" s="2564"/>
    </row>
    <row r="718" spans="1:11">
      <c r="A718" s="2549"/>
      <c r="B718" s="2356"/>
      <c r="C718" s="2563"/>
      <c r="D718" s="2564"/>
      <c r="E718" s="2617"/>
      <c r="F718" s="2564"/>
      <c r="G718" s="2564"/>
      <c r="H718" s="2564"/>
      <c r="I718" s="2564"/>
      <c r="J718" s="2564"/>
      <c r="K718" s="2564"/>
    </row>
    <row r="719" spans="1:11">
      <c r="A719" s="2549"/>
      <c r="B719" s="2356"/>
      <c r="C719" s="2563"/>
      <c r="D719" s="2564"/>
      <c r="E719" s="2617"/>
      <c r="F719" s="2564"/>
      <c r="G719" s="2564"/>
      <c r="H719" s="2564"/>
      <c r="I719" s="2564"/>
      <c r="J719" s="2564"/>
      <c r="K719" s="2564"/>
    </row>
    <row r="720" spans="1:11">
      <c r="A720" s="2549"/>
      <c r="B720" s="2356"/>
      <c r="C720" s="2563"/>
      <c r="D720" s="2564"/>
      <c r="E720" s="2617"/>
      <c r="F720" s="2564"/>
      <c r="G720" s="2564"/>
      <c r="H720" s="2564"/>
      <c r="I720" s="2564"/>
      <c r="J720" s="2564"/>
      <c r="K720" s="2564"/>
    </row>
    <row r="721" spans="1:11">
      <c r="A721" s="2549"/>
      <c r="B721" s="2356"/>
      <c r="C721" s="2563"/>
      <c r="D721" s="2564"/>
      <c r="E721" s="2617"/>
      <c r="F721" s="2564"/>
      <c r="G721" s="2564"/>
      <c r="H721" s="2564"/>
      <c r="I721" s="2564"/>
      <c r="J721" s="2564"/>
      <c r="K721" s="2564"/>
    </row>
    <row r="722" spans="1:11">
      <c r="A722" s="2549"/>
      <c r="B722" s="2356"/>
      <c r="C722" s="2563"/>
      <c r="D722" s="2564"/>
      <c r="E722" s="2617"/>
      <c r="F722" s="2564"/>
      <c r="G722" s="2564"/>
      <c r="H722" s="2564"/>
      <c r="I722" s="2564"/>
      <c r="J722" s="2564"/>
      <c r="K722" s="2564"/>
    </row>
    <row r="723" spans="1:11">
      <c r="A723" s="2549"/>
      <c r="B723" s="2356"/>
      <c r="C723" s="2563"/>
      <c r="D723" s="2564"/>
      <c r="E723" s="2617"/>
      <c r="F723" s="2564"/>
      <c r="G723" s="2564"/>
      <c r="H723" s="2564"/>
      <c r="I723" s="2564"/>
      <c r="J723" s="2564"/>
      <c r="K723" s="2564"/>
    </row>
    <row r="724" spans="1:11">
      <c r="A724" s="2549"/>
      <c r="B724" s="2356"/>
      <c r="C724" s="2563"/>
      <c r="D724" s="2564"/>
      <c r="E724" s="2617"/>
      <c r="F724" s="2564"/>
      <c r="G724" s="2564"/>
      <c r="H724" s="2564"/>
      <c r="I724" s="2564"/>
      <c r="J724" s="2564"/>
      <c r="K724" s="2564"/>
    </row>
    <row r="725" spans="1:11">
      <c r="A725" s="2549"/>
      <c r="B725" s="2356"/>
      <c r="C725" s="2563"/>
      <c r="D725" s="2564"/>
      <c r="E725" s="2617"/>
      <c r="F725" s="2564"/>
      <c r="G725" s="2564"/>
      <c r="H725" s="2564"/>
      <c r="I725" s="2564"/>
      <c r="J725" s="2564"/>
      <c r="K725" s="2564"/>
    </row>
    <row r="726" spans="1:11">
      <c r="A726" s="2549"/>
      <c r="B726" s="2356"/>
      <c r="C726" s="2563"/>
      <c r="D726" s="2564"/>
      <c r="E726" s="2617"/>
      <c r="F726" s="2564"/>
      <c r="G726" s="2564"/>
      <c r="H726" s="2564"/>
      <c r="I726" s="2564"/>
      <c r="J726" s="2564"/>
      <c r="K726" s="2564"/>
    </row>
    <row r="727" spans="1:11">
      <c r="A727" s="2549"/>
      <c r="B727" s="2356"/>
      <c r="C727" s="2563"/>
      <c r="D727" s="2564"/>
      <c r="E727" s="2617"/>
      <c r="F727" s="2564"/>
      <c r="G727" s="2564"/>
      <c r="H727" s="2564"/>
      <c r="I727" s="2564"/>
      <c r="J727" s="2564"/>
      <c r="K727" s="2564"/>
    </row>
    <row r="728" spans="1:11">
      <c r="A728" s="2549"/>
      <c r="B728" s="2356"/>
      <c r="C728" s="2563"/>
      <c r="D728" s="2564"/>
      <c r="E728" s="2617"/>
      <c r="F728" s="2564"/>
      <c r="G728" s="2564"/>
      <c r="H728" s="2564"/>
      <c r="I728" s="2564"/>
      <c r="J728" s="2564"/>
      <c r="K728" s="2564"/>
    </row>
    <row r="729" spans="1:11">
      <c r="A729" s="2549"/>
      <c r="B729" s="2356"/>
      <c r="C729" s="2563"/>
      <c r="D729" s="2564"/>
      <c r="E729" s="2617"/>
      <c r="F729" s="2564"/>
      <c r="G729" s="2564"/>
      <c r="H729" s="2564"/>
      <c r="I729" s="2564"/>
      <c r="J729" s="2564"/>
      <c r="K729" s="2564"/>
    </row>
    <row r="730" spans="1:11">
      <c r="A730" s="2549"/>
      <c r="B730" s="2356"/>
      <c r="C730" s="2563"/>
      <c r="D730" s="2564"/>
      <c r="E730" s="2617"/>
      <c r="F730" s="2564"/>
      <c r="G730" s="2564"/>
      <c r="H730" s="2564"/>
      <c r="I730" s="2564"/>
      <c r="J730" s="2564"/>
      <c r="K730" s="2564"/>
    </row>
    <row r="731" spans="1:11">
      <c r="A731" s="2549"/>
      <c r="B731" s="2356"/>
      <c r="C731" s="2563"/>
      <c r="D731" s="2564"/>
      <c r="E731" s="2617"/>
      <c r="F731" s="2564"/>
      <c r="G731" s="2564"/>
      <c r="H731" s="2564"/>
      <c r="I731" s="2564"/>
      <c r="J731" s="2564"/>
      <c r="K731" s="2564"/>
    </row>
    <row r="732" spans="1:11">
      <c r="A732" s="2549"/>
      <c r="B732" s="2356"/>
      <c r="C732" s="2563"/>
      <c r="D732" s="2564"/>
      <c r="E732" s="2617"/>
      <c r="F732" s="2564"/>
      <c r="G732" s="2564"/>
      <c r="H732" s="2564"/>
      <c r="I732" s="2564"/>
      <c r="J732" s="2564"/>
      <c r="K732" s="2564"/>
    </row>
    <row r="733" spans="1:11">
      <c r="A733" s="2549"/>
      <c r="B733" s="2356"/>
      <c r="C733" s="2563"/>
      <c r="D733" s="2564"/>
      <c r="E733" s="2617"/>
      <c r="F733" s="2564"/>
      <c r="G733" s="2564"/>
      <c r="H733" s="2564"/>
      <c r="I733" s="2564"/>
      <c r="J733" s="2564"/>
      <c r="K733" s="2564"/>
    </row>
    <row r="734" spans="1:11">
      <c r="A734" s="2549"/>
      <c r="B734" s="2356"/>
      <c r="C734" s="2563"/>
      <c r="D734" s="2564"/>
      <c r="E734" s="2617"/>
      <c r="F734" s="2564"/>
      <c r="G734" s="2564"/>
      <c r="H734" s="2564"/>
      <c r="I734" s="2564"/>
      <c r="J734" s="2564"/>
      <c r="K734" s="2564"/>
    </row>
    <row r="735" spans="1:11">
      <c r="A735" s="2549"/>
      <c r="B735" s="2356"/>
      <c r="C735" s="2563"/>
      <c r="D735" s="2564"/>
      <c r="E735" s="2617"/>
      <c r="F735" s="2564"/>
      <c r="G735" s="2564"/>
      <c r="H735" s="2564"/>
      <c r="I735" s="2564"/>
      <c r="J735" s="2564"/>
      <c r="K735" s="2564"/>
    </row>
    <row r="736" spans="1:11">
      <c r="A736" s="2549"/>
      <c r="B736" s="2356"/>
      <c r="C736" s="2563"/>
      <c r="D736" s="2564"/>
      <c r="E736" s="2617"/>
      <c r="F736" s="2564"/>
      <c r="G736" s="2564"/>
      <c r="H736" s="2564"/>
      <c r="I736" s="2564"/>
      <c r="J736" s="2564"/>
      <c r="K736" s="2564"/>
    </row>
    <row r="737" spans="1:11">
      <c r="A737" s="2549"/>
      <c r="B737" s="2356"/>
      <c r="C737" s="2563"/>
      <c r="D737" s="2564"/>
      <c r="E737" s="2617"/>
      <c r="F737" s="2564"/>
      <c r="G737" s="2564"/>
      <c r="H737" s="2564"/>
      <c r="I737" s="2564"/>
      <c r="J737" s="2564"/>
      <c r="K737" s="2564"/>
    </row>
    <row r="738" spans="1:11">
      <c r="A738" s="2549"/>
      <c r="B738" s="2356"/>
      <c r="C738" s="2563"/>
      <c r="D738" s="2564"/>
      <c r="E738" s="2617"/>
      <c r="F738" s="2564"/>
      <c r="G738" s="2564"/>
      <c r="H738" s="2564"/>
      <c r="I738" s="2564"/>
      <c r="J738" s="2564"/>
      <c r="K738" s="2564"/>
    </row>
    <row r="739" spans="1:11">
      <c r="A739" s="2549"/>
      <c r="B739" s="2356"/>
      <c r="C739" s="2563"/>
      <c r="D739" s="2564"/>
      <c r="E739" s="2617"/>
      <c r="F739" s="2564"/>
      <c r="G739" s="2564"/>
      <c r="H739" s="2564"/>
      <c r="I739" s="2564"/>
      <c r="J739" s="2564"/>
      <c r="K739" s="2564"/>
    </row>
    <row r="740" spans="1:11">
      <c r="A740" s="2549"/>
      <c r="B740" s="2356"/>
      <c r="C740" s="2563"/>
      <c r="D740" s="2564"/>
      <c r="E740" s="2617"/>
      <c r="F740" s="2564"/>
      <c r="G740" s="2564"/>
      <c r="H740" s="2564"/>
      <c r="I740" s="2564"/>
      <c r="J740" s="2564"/>
      <c r="K740" s="2564"/>
    </row>
    <row r="741" spans="1:11">
      <c r="A741" s="2549"/>
      <c r="B741" s="2356"/>
      <c r="C741" s="2563"/>
      <c r="D741" s="2564"/>
      <c r="E741" s="2617"/>
      <c r="F741" s="2564"/>
      <c r="G741" s="2564"/>
      <c r="H741" s="2564"/>
      <c r="I741" s="2564"/>
      <c r="J741" s="2564"/>
      <c r="K741" s="2564"/>
    </row>
    <row r="742" spans="1:11">
      <c r="A742" s="2549"/>
      <c r="B742" s="2356"/>
      <c r="C742" s="2563"/>
      <c r="D742" s="2564"/>
      <c r="E742" s="2617"/>
      <c r="F742" s="2564"/>
      <c r="G742" s="2564"/>
      <c r="H742" s="2564"/>
      <c r="I742" s="2564"/>
      <c r="J742" s="2564"/>
      <c r="K742" s="2564"/>
    </row>
    <row r="743" spans="1:11">
      <c r="A743" s="2549"/>
      <c r="B743" s="2356"/>
      <c r="C743" s="2563"/>
      <c r="D743" s="2564"/>
      <c r="E743" s="2617"/>
      <c r="F743" s="2564"/>
      <c r="G743" s="2564"/>
      <c r="H743" s="2564"/>
      <c r="I743" s="2564"/>
      <c r="J743" s="2564"/>
      <c r="K743" s="2564"/>
    </row>
    <row r="744" spans="1:11">
      <c r="A744" s="2549"/>
      <c r="B744" s="2356"/>
      <c r="C744" s="2563"/>
      <c r="D744" s="2564"/>
      <c r="E744" s="2617"/>
      <c r="F744" s="2564"/>
      <c r="G744" s="2564"/>
      <c r="H744" s="2564"/>
      <c r="I744" s="2564"/>
      <c r="J744" s="2564"/>
      <c r="K744" s="2564"/>
    </row>
    <row r="745" spans="1:11">
      <c r="A745" s="2549"/>
      <c r="B745" s="2356"/>
      <c r="C745" s="2563"/>
      <c r="D745" s="2564"/>
      <c r="E745" s="2617"/>
      <c r="F745" s="2564"/>
      <c r="G745" s="2564"/>
      <c r="H745" s="2564"/>
      <c r="I745" s="2564"/>
      <c r="J745" s="2564"/>
      <c r="K745" s="2564"/>
    </row>
    <row r="746" spans="1:11">
      <c r="A746" s="2549"/>
      <c r="B746" s="2356"/>
      <c r="C746" s="2563"/>
      <c r="D746" s="2564"/>
      <c r="E746" s="2617"/>
      <c r="F746" s="2564"/>
      <c r="G746" s="2564"/>
      <c r="H746" s="2564"/>
      <c r="I746" s="2564"/>
      <c r="J746" s="2564"/>
      <c r="K746" s="2564"/>
    </row>
    <row r="747" spans="1:11">
      <c r="A747" s="2549"/>
      <c r="B747" s="2356"/>
      <c r="C747" s="2563"/>
      <c r="D747" s="2564"/>
      <c r="E747" s="2617"/>
      <c r="F747" s="2564"/>
      <c r="G747" s="2564"/>
      <c r="H747" s="2564"/>
      <c r="I747" s="2564"/>
      <c r="J747" s="2564"/>
      <c r="K747" s="2564"/>
    </row>
    <row r="748" spans="1:11">
      <c r="A748" s="2549"/>
      <c r="B748" s="2356"/>
      <c r="C748" s="2563"/>
      <c r="D748" s="2564"/>
      <c r="E748" s="2617"/>
      <c r="F748" s="2564"/>
      <c r="G748" s="2564"/>
      <c r="H748" s="2564"/>
      <c r="I748" s="2564"/>
      <c r="J748" s="2564"/>
      <c r="K748" s="2564"/>
    </row>
    <row r="749" spans="1:11">
      <c r="A749" s="2549"/>
      <c r="B749" s="2356"/>
      <c r="C749" s="2563"/>
      <c r="D749" s="2564"/>
      <c r="E749" s="2617"/>
      <c r="F749" s="2564"/>
      <c r="G749" s="2564"/>
      <c r="H749" s="2564"/>
      <c r="I749" s="2564"/>
      <c r="J749" s="2564"/>
      <c r="K749" s="2564"/>
    </row>
    <row r="750" spans="1:11">
      <c r="A750" s="2549"/>
      <c r="B750" s="2356"/>
      <c r="C750" s="2563"/>
      <c r="D750" s="2564"/>
      <c r="E750" s="2617"/>
      <c r="F750" s="2564"/>
      <c r="G750" s="2564"/>
      <c r="H750" s="2564"/>
      <c r="I750" s="2564"/>
      <c r="J750" s="2564"/>
      <c r="K750" s="2564"/>
    </row>
    <row r="751" spans="1:11">
      <c r="A751" s="2549"/>
      <c r="B751" s="2356"/>
      <c r="C751" s="2563"/>
      <c r="D751" s="2564"/>
      <c r="E751" s="2617"/>
      <c r="F751" s="2564"/>
      <c r="G751" s="2564"/>
      <c r="H751" s="2564"/>
      <c r="I751" s="2564"/>
      <c r="J751" s="2564"/>
      <c r="K751" s="2564"/>
    </row>
    <row r="752" spans="1:11">
      <c r="A752" s="2549"/>
      <c r="B752" s="2356"/>
      <c r="C752" s="2563"/>
      <c r="D752" s="2564"/>
      <c r="E752" s="2617"/>
      <c r="F752" s="2564"/>
      <c r="G752" s="2564"/>
      <c r="H752" s="2564"/>
      <c r="I752" s="2564"/>
      <c r="J752" s="2564"/>
      <c r="K752" s="2564"/>
    </row>
    <row r="753" spans="1:11">
      <c r="A753" s="2549"/>
      <c r="B753" s="2356"/>
      <c r="C753" s="2563"/>
      <c r="D753" s="2564"/>
      <c r="E753" s="2617"/>
      <c r="F753" s="2564"/>
      <c r="G753" s="2564"/>
      <c r="H753" s="2564"/>
      <c r="I753" s="2564"/>
      <c r="J753" s="2564"/>
      <c r="K753" s="2564"/>
    </row>
    <row r="754" spans="1:11">
      <c r="A754" s="2549"/>
      <c r="B754" s="2356"/>
      <c r="C754" s="2563"/>
      <c r="D754" s="2564"/>
      <c r="E754" s="2617"/>
      <c r="F754" s="2564"/>
      <c r="G754" s="2564"/>
      <c r="H754" s="2564"/>
      <c r="I754" s="2564"/>
      <c r="J754" s="2564"/>
      <c r="K754" s="2564"/>
    </row>
    <row r="755" spans="1:11">
      <c r="A755" s="2549"/>
      <c r="B755" s="2356"/>
      <c r="C755" s="2563"/>
      <c r="D755" s="2564"/>
      <c r="E755" s="2617"/>
      <c r="F755" s="2564"/>
      <c r="G755" s="2564"/>
      <c r="H755" s="2564"/>
      <c r="I755" s="2564"/>
      <c r="J755" s="2564"/>
      <c r="K755" s="2564"/>
    </row>
    <row r="756" spans="1:11">
      <c r="A756" s="2549"/>
      <c r="B756" s="2356"/>
      <c r="C756" s="2563"/>
      <c r="D756" s="2564"/>
      <c r="E756" s="2617"/>
      <c r="F756" s="2564"/>
      <c r="G756" s="2564"/>
      <c r="H756" s="2564"/>
      <c r="I756" s="2564"/>
      <c r="J756" s="2564"/>
      <c r="K756" s="2564"/>
    </row>
    <row r="757" spans="1:11">
      <c r="A757" s="2549"/>
      <c r="B757" s="2356"/>
      <c r="C757" s="2563"/>
      <c r="D757" s="2564"/>
      <c r="E757" s="2617"/>
      <c r="F757" s="2564"/>
      <c r="G757" s="2564"/>
      <c r="H757" s="2564"/>
      <c r="I757" s="2564"/>
      <c r="J757" s="2564"/>
      <c r="K757" s="2564"/>
    </row>
    <row r="758" spans="1:11">
      <c r="A758" s="2549"/>
      <c r="B758" s="2356"/>
      <c r="C758" s="2563"/>
      <c r="D758" s="2564"/>
      <c r="E758" s="2617"/>
      <c r="F758" s="2564"/>
      <c r="G758" s="2564"/>
      <c r="H758" s="2564"/>
      <c r="I758" s="2564"/>
      <c r="J758" s="2564"/>
      <c r="K758" s="2564"/>
    </row>
    <row r="759" spans="1:11">
      <c r="A759" s="2549"/>
      <c r="B759" s="2356"/>
      <c r="C759" s="2563"/>
      <c r="D759" s="2564"/>
      <c r="E759" s="2617"/>
      <c r="F759" s="2564"/>
      <c r="G759" s="2564"/>
      <c r="H759" s="2564"/>
      <c r="I759" s="2564"/>
      <c r="J759" s="2564"/>
      <c r="K759" s="2564"/>
    </row>
    <row r="760" spans="1:11">
      <c r="A760" s="2549"/>
      <c r="B760" s="2356"/>
      <c r="C760" s="2563"/>
      <c r="D760" s="2564"/>
      <c r="E760" s="2617"/>
      <c r="F760" s="2564"/>
      <c r="G760" s="2564"/>
      <c r="H760" s="2564"/>
      <c r="I760" s="2564"/>
      <c r="J760" s="2564"/>
      <c r="K760" s="2564"/>
    </row>
    <row r="761" spans="1:11">
      <c r="A761" s="2549"/>
      <c r="B761" s="2356"/>
      <c r="C761" s="2563"/>
      <c r="D761" s="2564"/>
      <c r="E761" s="2617"/>
      <c r="F761" s="2564"/>
      <c r="G761" s="2564"/>
      <c r="H761" s="2564"/>
      <c r="I761" s="2564"/>
      <c r="J761" s="2564"/>
      <c r="K761" s="2564"/>
    </row>
    <row r="762" spans="1:11">
      <c r="A762" s="2549"/>
      <c r="B762" s="2356"/>
      <c r="C762" s="2563"/>
      <c r="D762" s="2564"/>
      <c r="E762" s="2617"/>
      <c r="F762" s="2564"/>
      <c r="G762" s="2564"/>
      <c r="H762" s="2564"/>
      <c r="I762" s="2564"/>
      <c r="J762" s="2564"/>
      <c r="K762" s="2564"/>
    </row>
    <row r="763" spans="1:11">
      <c r="A763" s="2549"/>
      <c r="B763" s="2356"/>
      <c r="C763" s="2563"/>
      <c r="D763" s="2564"/>
      <c r="E763" s="2617"/>
      <c r="F763" s="2564"/>
      <c r="G763" s="2564"/>
      <c r="H763" s="2564"/>
      <c r="I763" s="2564"/>
      <c r="J763" s="2564"/>
      <c r="K763" s="2564"/>
    </row>
    <row r="764" spans="1:11">
      <c r="A764" s="2549"/>
      <c r="B764" s="2356"/>
      <c r="C764" s="2563"/>
      <c r="D764" s="2564"/>
      <c r="E764" s="2617"/>
      <c r="F764" s="2564"/>
      <c r="G764" s="2564"/>
      <c r="H764" s="2564"/>
      <c r="I764" s="2564"/>
      <c r="J764" s="2564"/>
      <c r="K764" s="2564"/>
    </row>
    <row r="765" spans="1:11">
      <c r="A765" s="2549"/>
      <c r="B765" s="2356"/>
      <c r="C765" s="2563"/>
      <c r="D765" s="2564"/>
      <c r="E765" s="2617"/>
      <c r="F765" s="2564"/>
      <c r="G765" s="2564"/>
      <c r="H765" s="2564"/>
      <c r="I765" s="2564"/>
      <c r="J765" s="2564"/>
      <c r="K765" s="2564"/>
    </row>
    <row r="766" spans="1:11">
      <c r="A766" s="2549"/>
      <c r="B766" s="2356"/>
      <c r="C766" s="2563"/>
      <c r="D766" s="2564"/>
      <c r="E766" s="2617"/>
      <c r="F766" s="2564"/>
      <c r="G766" s="2564"/>
      <c r="H766" s="2564"/>
      <c r="I766" s="2564"/>
      <c r="J766" s="2564"/>
      <c r="K766" s="2564"/>
    </row>
    <row r="767" spans="1:11">
      <c r="A767" s="2549"/>
      <c r="B767" s="2356"/>
      <c r="C767" s="2563"/>
      <c r="D767" s="2564"/>
      <c r="E767" s="2617"/>
      <c r="F767" s="2564"/>
      <c r="G767" s="2564"/>
      <c r="H767" s="2564"/>
      <c r="I767" s="2564"/>
      <c r="J767" s="2564"/>
      <c r="K767" s="2564"/>
    </row>
    <row r="768" spans="1:11">
      <c r="A768" s="2549"/>
      <c r="B768" s="2356"/>
      <c r="C768" s="2563"/>
      <c r="D768" s="2564"/>
      <c r="E768" s="2617"/>
      <c r="F768" s="2564"/>
      <c r="G768" s="2564"/>
      <c r="H768" s="2564"/>
      <c r="I768" s="2564"/>
      <c r="J768" s="2564"/>
      <c r="K768" s="2564"/>
    </row>
    <row r="769" spans="1:11">
      <c r="A769" s="2549"/>
      <c r="B769" s="2356"/>
      <c r="C769" s="2563"/>
      <c r="D769" s="2564"/>
      <c r="E769" s="2617"/>
      <c r="F769" s="2564"/>
      <c r="G769" s="2564"/>
      <c r="H769" s="2564"/>
      <c r="I769" s="2564"/>
      <c r="J769" s="2564"/>
      <c r="K769" s="2564"/>
    </row>
    <row r="770" spans="1:11">
      <c r="A770" s="2549"/>
      <c r="B770" s="2356"/>
      <c r="C770" s="2563"/>
      <c r="D770" s="2564"/>
      <c r="E770" s="2617"/>
      <c r="F770" s="2564"/>
      <c r="G770" s="2564"/>
      <c r="H770" s="2564"/>
      <c r="I770" s="2564"/>
      <c r="J770" s="2564"/>
      <c r="K770" s="2564"/>
    </row>
    <row r="771" spans="1:11">
      <c r="A771" s="2549"/>
      <c r="B771" s="2356"/>
      <c r="C771" s="2563"/>
      <c r="D771" s="2564"/>
      <c r="E771" s="2617"/>
      <c r="F771" s="2564"/>
      <c r="G771" s="2564"/>
      <c r="H771" s="2564"/>
      <c r="I771" s="2564"/>
      <c r="J771" s="2564"/>
      <c r="K771" s="2564"/>
    </row>
    <row r="772" spans="1:11">
      <c r="A772" s="2549"/>
      <c r="B772" s="2356"/>
      <c r="C772" s="2563"/>
      <c r="D772" s="2564"/>
      <c r="E772" s="2617"/>
      <c r="F772" s="2564"/>
      <c r="G772" s="2564"/>
      <c r="H772" s="2564"/>
      <c r="I772" s="2564"/>
      <c r="J772" s="2564"/>
      <c r="K772" s="2564"/>
    </row>
    <row r="773" spans="1:11">
      <c r="A773" s="2549"/>
      <c r="B773" s="2356"/>
      <c r="C773" s="2563"/>
      <c r="D773" s="2564"/>
      <c r="E773" s="2617"/>
      <c r="F773" s="2564"/>
      <c r="G773" s="2564"/>
      <c r="H773" s="2564"/>
      <c r="I773" s="2564"/>
      <c r="J773" s="2564"/>
      <c r="K773" s="2564"/>
    </row>
    <row r="774" spans="1:11">
      <c r="A774" s="2549"/>
      <c r="B774" s="2356"/>
      <c r="C774" s="2563"/>
      <c r="D774" s="2564"/>
      <c r="E774" s="2617"/>
      <c r="F774" s="2564"/>
      <c r="G774" s="2564"/>
      <c r="H774" s="2564"/>
      <c r="I774" s="2564"/>
      <c r="J774" s="2564"/>
      <c r="K774" s="2564"/>
    </row>
    <row r="775" spans="1:11">
      <c r="A775" s="2549"/>
      <c r="B775" s="2356"/>
      <c r="C775" s="2563"/>
      <c r="D775" s="2564"/>
      <c r="E775" s="2617"/>
      <c r="F775" s="2564"/>
      <c r="G775" s="2564"/>
      <c r="H775" s="2564"/>
      <c r="I775" s="2564"/>
      <c r="J775" s="2564"/>
      <c r="K775" s="2564"/>
    </row>
    <row r="776" spans="1:11">
      <c r="A776" s="2549"/>
      <c r="B776" s="2356"/>
      <c r="C776" s="2563"/>
      <c r="D776" s="2564"/>
      <c r="E776" s="2617"/>
      <c r="F776" s="2564"/>
      <c r="G776" s="2564"/>
      <c r="H776" s="2564"/>
      <c r="I776" s="2564"/>
      <c r="J776" s="2564"/>
      <c r="K776" s="2564"/>
    </row>
    <row r="777" spans="1:11">
      <c r="A777" s="2549"/>
      <c r="B777" s="2356"/>
      <c r="C777" s="2563"/>
      <c r="D777" s="2564"/>
      <c r="E777" s="2617"/>
      <c r="F777" s="2564"/>
      <c r="G777" s="2564"/>
      <c r="H777" s="2564"/>
      <c r="I777" s="2564"/>
      <c r="J777" s="2564"/>
      <c r="K777" s="2564"/>
    </row>
    <row r="778" spans="1:11">
      <c r="A778" s="2549"/>
      <c r="B778" s="2356"/>
      <c r="C778" s="2563"/>
      <c r="D778" s="2564"/>
      <c r="E778" s="2617"/>
      <c r="F778" s="2564"/>
      <c r="G778" s="2564"/>
      <c r="H778" s="2564"/>
      <c r="I778" s="2564"/>
      <c r="J778" s="2564"/>
      <c r="K778" s="2564"/>
    </row>
    <row r="779" spans="1:11">
      <c r="A779" s="2549"/>
      <c r="B779" s="2356"/>
      <c r="C779" s="2563"/>
      <c r="D779" s="2564"/>
      <c r="E779" s="2617"/>
      <c r="F779" s="2564"/>
      <c r="G779" s="2564"/>
      <c r="H779" s="2564"/>
      <c r="I779" s="2564"/>
      <c r="J779" s="2564"/>
      <c r="K779" s="2564"/>
    </row>
    <row r="780" spans="1:11">
      <c r="A780" s="2549"/>
      <c r="B780" s="2356"/>
      <c r="C780" s="2563"/>
      <c r="D780" s="2564"/>
      <c r="E780" s="2617"/>
      <c r="F780" s="2564"/>
      <c r="G780" s="2564"/>
      <c r="H780" s="2564"/>
      <c r="I780" s="2564"/>
      <c r="J780" s="2564"/>
      <c r="K780" s="2564"/>
    </row>
    <row r="781" spans="1:11">
      <c r="A781" s="2549"/>
      <c r="B781" s="2356"/>
      <c r="C781" s="2563"/>
      <c r="D781" s="2564"/>
      <c r="E781" s="2617"/>
      <c r="F781" s="2564"/>
      <c r="G781" s="2564"/>
      <c r="H781" s="2564"/>
      <c r="I781" s="2564"/>
      <c r="J781" s="2564"/>
      <c r="K781" s="2564"/>
    </row>
    <row r="782" spans="1:11">
      <c r="A782" s="2549"/>
      <c r="B782" s="2356"/>
      <c r="C782" s="2563"/>
      <c r="D782" s="2564"/>
      <c r="E782" s="2617"/>
      <c r="F782" s="2564"/>
      <c r="G782" s="2564"/>
      <c r="H782" s="2564"/>
      <c r="I782" s="2564"/>
      <c r="J782" s="2564"/>
      <c r="K782" s="2564"/>
    </row>
    <row r="783" spans="1:11">
      <c r="A783" s="2549"/>
      <c r="B783" s="2356"/>
      <c r="C783" s="2563"/>
      <c r="D783" s="2564"/>
      <c r="E783" s="2617"/>
      <c r="F783" s="2564"/>
      <c r="G783" s="2564"/>
      <c r="H783" s="2564"/>
      <c r="I783" s="2564"/>
      <c r="J783" s="2564"/>
      <c r="K783" s="2564"/>
    </row>
    <row r="784" spans="1:11">
      <c r="A784" s="2549"/>
      <c r="B784" s="2356"/>
      <c r="C784" s="2563"/>
      <c r="D784" s="2564"/>
      <c r="E784" s="2617"/>
      <c r="F784" s="2564"/>
      <c r="G784" s="2564"/>
      <c r="H784" s="2564"/>
      <c r="I784" s="2564"/>
      <c r="J784" s="2564"/>
      <c r="K784" s="2564"/>
    </row>
    <row r="785" spans="1:11">
      <c r="A785" s="2549"/>
      <c r="B785" s="2356"/>
      <c r="C785" s="2563"/>
      <c r="D785" s="2564"/>
      <c r="E785" s="2617"/>
      <c r="F785" s="2564"/>
      <c r="G785" s="2564"/>
      <c r="H785" s="2564"/>
      <c r="I785" s="2564"/>
      <c r="J785" s="2564"/>
      <c r="K785" s="2564"/>
    </row>
    <row r="786" spans="1:11">
      <c r="A786" s="2549"/>
      <c r="B786" s="2356"/>
      <c r="C786" s="2563"/>
      <c r="D786" s="2564"/>
      <c r="E786" s="2617"/>
      <c r="F786" s="2564"/>
      <c r="G786" s="2564"/>
      <c r="H786" s="2564"/>
      <c r="I786" s="2564"/>
      <c r="J786" s="2564"/>
      <c r="K786" s="2564"/>
    </row>
    <row r="787" spans="1:11">
      <c r="A787" s="2549"/>
      <c r="B787" s="2356"/>
      <c r="C787" s="2563"/>
      <c r="D787" s="2564"/>
      <c r="E787" s="2617"/>
      <c r="F787" s="2564"/>
      <c r="G787" s="2564"/>
      <c r="H787" s="2564"/>
      <c r="I787" s="2564"/>
      <c r="J787" s="2564"/>
      <c r="K787" s="2564"/>
    </row>
    <row r="788" spans="1:11">
      <c r="A788" s="2549"/>
      <c r="B788" s="2356"/>
      <c r="C788" s="2563"/>
      <c r="D788" s="2564"/>
      <c r="E788" s="2617"/>
      <c r="F788" s="2564"/>
      <c r="G788" s="2564"/>
      <c r="H788" s="2564"/>
      <c r="I788" s="2564"/>
      <c r="J788" s="2564"/>
      <c r="K788" s="2564"/>
    </row>
    <row r="789" spans="1:11">
      <c r="A789" s="2549"/>
      <c r="B789" s="2356"/>
      <c r="C789" s="2563"/>
      <c r="D789" s="2564"/>
      <c r="E789" s="2617"/>
      <c r="F789" s="2564"/>
      <c r="G789" s="2564"/>
      <c r="H789" s="2564"/>
      <c r="I789" s="2564"/>
      <c r="J789" s="2564"/>
      <c r="K789" s="2564"/>
    </row>
    <row r="790" spans="1:11">
      <c r="A790" s="2549"/>
      <c r="B790" s="2356"/>
      <c r="C790" s="2563"/>
      <c r="D790" s="2564"/>
      <c r="E790" s="2617"/>
      <c r="F790" s="2564"/>
      <c r="G790" s="2564"/>
      <c r="H790" s="2564"/>
      <c r="I790" s="2564"/>
      <c r="J790" s="2564"/>
      <c r="K790" s="2564"/>
    </row>
    <row r="791" spans="1:11">
      <c r="A791" s="2549"/>
      <c r="B791" s="2356"/>
      <c r="C791" s="2563"/>
      <c r="D791" s="2564"/>
      <c r="E791" s="2617"/>
      <c r="F791" s="2564"/>
      <c r="G791" s="2564"/>
      <c r="H791" s="2564"/>
      <c r="I791" s="2564"/>
      <c r="J791" s="2564"/>
      <c r="K791" s="2564"/>
    </row>
    <row r="792" spans="1:11">
      <c r="A792" s="2549"/>
      <c r="B792" s="2356"/>
      <c r="C792" s="2563"/>
      <c r="D792" s="2564"/>
      <c r="E792" s="2617"/>
      <c r="F792" s="2564"/>
      <c r="G792" s="2564"/>
      <c r="H792" s="2564"/>
      <c r="I792" s="2564"/>
      <c r="J792" s="2564"/>
      <c r="K792" s="2564"/>
    </row>
    <row r="793" spans="1:11">
      <c r="A793" s="2549"/>
      <c r="B793" s="2356"/>
      <c r="C793" s="2563"/>
      <c r="D793" s="2564"/>
      <c r="E793" s="2617"/>
      <c r="F793" s="2564"/>
      <c r="G793" s="2564"/>
      <c r="H793" s="2564"/>
      <c r="I793" s="2564"/>
      <c r="J793" s="2564"/>
      <c r="K793" s="2564"/>
    </row>
    <row r="794" spans="1:11">
      <c r="A794" s="2549"/>
      <c r="B794" s="2356"/>
      <c r="C794" s="2563"/>
      <c r="D794" s="2564"/>
      <c r="E794" s="2617"/>
      <c r="F794" s="2564"/>
      <c r="G794" s="2564"/>
      <c r="H794" s="2564"/>
      <c r="I794" s="2564"/>
      <c r="J794" s="2564"/>
      <c r="K794" s="2564"/>
    </row>
    <row r="795" spans="1:11">
      <c r="A795" s="2549"/>
      <c r="B795" s="2356"/>
      <c r="C795" s="2563"/>
      <c r="D795" s="2564"/>
      <c r="E795" s="2617"/>
      <c r="F795" s="2564"/>
      <c r="G795" s="2564"/>
      <c r="H795" s="2564"/>
      <c r="I795" s="2564"/>
      <c r="J795" s="2564"/>
      <c r="K795" s="2564"/>
    </row>
    <row r="796" spans="1:11">
      <c r="A796" s="2549"/>
      <c r="B796" s="2356"/>
      <c r="C796" s="2563"/>
      <c r="D796" s="2564"/>
      <c r="E796" s="2617"/>
      <c r="F796" s="2564"/>
      <c r="G796" s="2564"/>
      <c r="H796" s="2564"/>
      <c r="I796" s="2564"/>
      <c r="J796" s="2564"/>
      <c r="K796" s="2564"/>
    </row>
    <row r="797" spans="1:11">
      <c r="A797" s="2549"/>
      <c r="B797" s="2356"/>
      <c r="C797" s="2563"/>
      <c r="D797" s="2564"/>
      <c r="E797" s="2617"/>
      <c r="F797" s="2564"/>
      <c r="G797" s="2564"/>
      <c r="H797" s="2564"/>
      <c r="I797" s="2564"/>
      <c r="J797" s="2564"/>
      <c r="K797" s="2564"/>
    </row>
    <row r="798" spans="1:11">
      <c r="A798" s="2549"/>
      <c r="B798" s="2356"/>
      <c r="C798" s="2563"/>
      <c r="D798" s="2564"/>
      <c r="E798" s="2617"/>
      <c r="F798" s="2564"/>
      <c r="G798" s="2564"/>
      <c r="H798" s="2564"/>
      <c r="I798" s="2564"/>
      <c r="J798" s="2564"/>
      <c r="K798" s="2564"/>
    </row>
    <row r="799" spans="1:11">
      <c r="A799" s="2549"/>
      <c r="B799" s="2356"/>
      <c r="C799" s="2563"/>
      <c r="D799" s="2564"/>
      <c r="E799" s="2617"/>
      <c r="F799" s="2564"/>
      <c r="G799" s="2564"/>
      <c r="H799" s="2564"/>
      <c r="I799" s="2564"/>
      <c r="J799" s="2564"/>
      <c r="K799" s="2564"/>
    </row>
    <row r="800" spans="1:11">
      <c r="A800" s="2549"/>
      <c r="B800" s="2356"/>
      <c r="C800" s="2563"/>
      <c r="D800" s="2564"/>
      <c r="E800" s="2617"/>
      <c r="F800" s="2564"/>
      <c r="G800" s="2564"/>
      <c r="H800" s="2564"/>
      <c r="I800" s="2564"/>
      <c r="J800" s="2564"/>
      <c r="K800" s="2564"/>
    </row>
    <row r="801" spans="1:11">
      <c r="A801" s="2549"/>
      <c r="B801" s="2356"/>
      <c r="C801" s="2563"/>
      <c r="D801" s="2564"/>
      <c r="E801" s="2617"/>
      <c r="F801" s="2564"/>
      <c r="G801" s="2564"/>
      <c r="H801" s="2564"/>
      <c r="I801" s="2564"/>
      <c r="J801" s="2564"/>
      <c r="K801" s="2564"/>
    </row>
    <row r="802" spans="1:11">
      <c r="A802" s="2549"/>
      <c r="B802" s="2356"/>
      <c r="C802" s="2563"/>
      <c r="D802" s="2564"/>
      <c r="E802" s="2617"/>
      <c r="F802" s="2564"/>
      <c r="G802" s="2564"/>
      <c r="H802" s="2564"/>
      <c r="I802" s="2564"/>
      <c r="J802" s="2564"/>
      <c r="K802" s="2564"/>
    </row>
    <row r="803" spans="1:11">
      <c r="A803" s="2549"/>
      <c r="B803" s="2356"/>
      <c r="C803" s="2563"/>
      <c r="D803" s="2564"/>
      <c r="E803" s="2617"/>
      <c r="F803" s="2564"/>
      <c r="G803" s="2564"/>
      <c r="H803" s="2564"/>
      <c r="I803" s="2564"/>
      <c r="J803" s="2564"/>
      <c r="K803" s="2564"/>
    </row>
    <row r="804" spans="1:11">
      <c r="A804" s="2549"/>
      <c r="B804" s="2356"/>
      <c r="C804" s="2563"/>
      <c r="D804" s="2564"/>
      <c r="E804" s="2617"/>
      <c r="F804" s="2564"/>
      <c r="G804" s="2564"/>
      <c r="H804" s="2564"/>
      <c r="I804" s="2564"/>
      <c r="J804" s="2564"/>
      <c r="K804" s="2564"/>
    </row>
    <row r="805" spans="1:11">
      <c r="A805" s="2549"/>
      <c r="B805" s="2356"/>
      <c r="C805" s="2563"/>
      <c r="D805" s="2564"/>
      <c r="E805" s="2617"/>
      <c r="F805" s="2564"/>
      <c r="G805" s="2564"/>
      <c r="H805" s="2564"/>
      <c r="I805" s="2564"/>
      <c r="J805" s="2564"/>
      <c r="K805" s="2564"/>
    </row>
    <row r="806" spans="1:11">
      <c r="A806" s="2549"/>
      <c r="B806" s="2356"/>
      <c r="C806" s="2563"/>
      <c r="D806" s="2564"/>
      <c r="E806" s="2617"/>
      <c r="F806" s="2564"/>
      <c r="G806" s="2564"/>
      <c r="H806" s="2564"/>
      <c r="I806" s="2564"/>
      <c r="J806" s="2564"/>
      <c r="K806" s="2564"/>
    </row>
    <row r="807" spans="1:11">
      <c r="A807" s="2549"/>
      <c r="B807" s="2356"/>
      <c r="C807" s="2563"/>
      <c r="D807" s="2564"/>
      <c r="E807" s="2617"/>
      <c r="F807" s="2564"/>
      <c r="G807" s="2564"/>
      <c r="H807" s="2564"/>
      <c r="I807" s="2564"/>
      <c r="J807" s="2564"/>
      <c r="K807" s="2564"/>
    </row>
    <row r="808" spans="1:11">
      <c r="A808" s="2549"/>
      <c r="B808" s="2356"/>
      <c r="C808" s="2563"/>
      <c r="D808" s="2564"/>
      <c r="E808" s="2617"/>
      <c r="F808" s="2564"/>
      <c r="G808" s="2564"/>
      <c r="H808" s="2564"/>
      <c r="I808" s="2564"/>
      <c r="J808" s="2564"/>
      <c r="K808" s="2564"/>
    </row>
    <row r="809" spans="1:11">
      <c r="A809" s="2549"/>
      <c r="B809" s="2356"/>
      <c r="C809" s="2563"/>
      <c r="D809" s="2564"/>
      <c r="E809" s="2617"/>
      <c r="F809" s="2564"/>
      <c r="G809" s="2564"/>
      <c r="H809" s="2564"/>
      <c r="I809" s="2564"/>
      <c r="J809" s="2564"/>
      <c r="K809" s="2564"/>
    </row>
    <row r="810" spans="1:11">
      <c r="A810" s="2549"/>
      <c r="B810" s="2356"/>
      <c r="C810" s="2563"/>
      <c r="D810" s="2564"/>
      <c r="E810" s="2617"/>
      <c r="F810" s="2564"/>
      <c r="G810" s="2564"/>
      <c r="H810" s="2564"/>
      <c r="I810" s="2564"/>
      <c r="J810" s="2564"/>
      <c r="K810" s="2564"/>
    </row>
    <row r="811" spans="1:11">
      <c r="A811" s="2549"/>
      <c r="B811" s="2356"/>
      <c r="C811" s="2563"/>
      <c r="D811" s="2564"/>
      <c r="E811" s="2617"/>
      <c r="F811" s="2564"/>
      <c r="G811" s="2564"/>
      <c r="H811" s="2564"/>
      <c r="I811" s="2564"/>
      <c r="J811" s="2564"/>
      <c r="K811" s="2564"/>
    </row>
    <row r="812" spans="1:11">
      <c r="A812" s="2549"/>
      <c r="B812" s="2356"/>
      <c r="C812" s="2563"/>
      <c r="D812" s="2564"/>
      <c r="E812" s="2617"/>
      <c r="F812" s="2564"/>
      <c r="G812" s="2564"/>
      <c r="H812" s="2564"/>
      <c r="I812" s="2564"/>
      <c r="J812" s="2564"/>
      <c r="K812" s="2564"/>
    </row>
    <row r="813" spans="1:11">
      <c r="A813" s="2549"/>
      <c r="B813" s="2356"/>
      <c r="C813" s="2563"/>
      <c r="D813" s="2564"/>
      <c r="E813" s="2617"/>
      <c r="F813" s="2564"/>
      <c r="G813" s="2564"/>
      <c r="H813" s="2564"/>
      <c r="I813" s="2564"/>
      <c r="J813" s="2564"/>
      <c r="K813" s="2564"/>
    </row>
    <row r="814" spans="1:11">
      <c r="A814" s="2549"/>
      <c r="B814" s="2356"/>
      <c r="C814" s="2563"/>
      <c r="D814" s="2564"/>
      <c r="E814" s="2617"/>
      <c r="F814" s="2564"/>
      <c r="G814" s="2564"/>
      <c r="H814" s="2564"/>
      <c r="I814" s="2564"/>
      <c r="J814" s="2564"/>
      <c r="K814" s="2564"/>
    </row>
    <row r="815" spans="1:11">
      <c r="A815" s="2549"/>
      <c r="B815" s="2356"/>
      <c r="C815" s="2563"/>
      <c r="D815" s="2564"/>
      <c r="E815" s="2617"/>
      <c r="F815" s="2564"/>
      <c r="G815" s="2564"/>
      <c r="H815" s="2564"/>
      <c r="I815" s="2564"/>
      <c r="J815" s="2564"/>
      <c r="K815" s="2564"/>
    </row>
    <row r="816" spans="1:11">
      <c r="A816" s="2549"/>
      <c r="B816" s="2356"/>
      <c r="C816" s="2563"/>
      <c r="D816" s="2564"/>
      <c r="E816" s="2617"/>
      <c r="F816" s="2564"/>
      <c r="G816" s="2564"/>
      <c r="H816" s="2564"/>
      <c r="I816" s="2564"/>
      <c r="J816" s="2564"/>
      <c r="K816" s="2564"/>
    </row>
    <row r="817" spans="1:11">
      <c r="A817" s="2549"/>
      <c r="B817" s="2356"/>
      <c r="C817" s="2563"/>
      <c r="D817" s="2564"/>
      <c r="E817" s="2617"/>
      <c r="F817" s="2564"/>
      <c r="G817" s="2564"/>
      <c r="H817" s="2564"/>
      <c r="I817" s="2564"/>
      <c r="J817" s="2564"/>
      <c r="K817" s="2564"/>
    </row>
    <row r="818" spans="1:11">
      <c r="A818" s="2549"/>
      <c r="B818" s="2356"/>
      <c r="C818" s="2563"/>
      <c r="D818" s="2564"/>
      <c r="E818" s="2617"/>
      <c r="F818" s="2564"/>
      <c r="G818" s="2564"/>
      <c r="H818" s="2564"/>
      <c r="I818" s="2564"/>
      <c r="J818" s="2564"/>
      <c r="K818" s="2564"/>
    </row>
    <row r="819" spans="1:11">
      <c r="A819" s="2549"/>
      <c r="B819" s="2356"/>
      <c r="C819" s="2563"/>
      <c r="D819" s="2564"/>
      <c r="E819" s="2617"/>
      <c r="F819" s="2564"/>
      <c r="G819" s="2564"/>
      <c r="H819" s="2564"/>
      <c r="I819" s="2564"/>
      <c r="J819" s="2564"/>
      <c r="K819" s="2564"/>
    </row>
    <row r="820" spans="1:11">
      <c r="A820" s="2549"/>
      <c r="B820" s="2356"/>
      <c r="C820" s="2563"/>
      <c r="D820" s="2564"/>
      <c r="E820" s="2617"/>
      <c r="F820" s="2564"/>
      <c r="G820" s="2564"/>
      <c r="H820" s="2564"/>
      <c r="I820" s="2564"/>
      <c r="J820" s="2564"/>
      <c r="K820" s="2564"/>
    </row>
    <row r="821" spans="1:11">
      <c r="A821" s="2549"/>
      <c r="B821" s="2356"/>
      <c r="C821" s="2563"/>
      <c r="D821" s="2564"/>
      <c r="E821" s="2617"/>
      <c r="F821" s="2564"/>
      <c r="G821" s="2564"/>
      <c r="H821" s="2564"/>
      <c r="I821" s="2564"/>
      <c r="J821" s="2564"/>
      <c r="K821" s="2564"/>
    </row>
    <row r="822" spans="1:11">
      <c r="A822" s="2549"/>
      <c r="B822" s="2356"/>
      <c r="C822" s="2563"/>
      <c r="D822" s="2564"/>
      <c r="E822" s="2617"/>
      <c r="F822" s="2564"/>
      <c r="G822" s="2564"/>
      <c r="H822" s="2564"/>
      <c r="I822" s="2564"/>
      <c r="J822" s="2564"/>
      <c r="K822" s="2564"/>
    </row>
    <row r="823" spans="1:11">
      <c r="A823" s="2549"/>
      <c r="B823" s="2356"/>
      <c r="C823" s="2563"/>
      <c r="D823" s="2564"/>
      <c r="E823" s="2617"/>
      <c r="F823" s="2564"/>
      <c r="G823" s="2564"/>
      <c r="H823" s="2564"/>
      <c r="I823" s="2564"/>
      <c r="J823" s="2564"/>
      <c r="K823" s="2564"/>
    </row>
    <row r="824" spans="1:11">
      <c r="A824" s="2549"/>
      <c r="B824" s="2356"/>
      <c r="C824" s="2563"/>
      <c r="D824" s="2564"/>
      <c r="E824" s="2617"/>
      <c r="F824" s="2564"/>
      <c r="G824" s="2564"/>
      <c r="H824" s="2564"/>
      <c r="I824" s="2564"/>
      <c r="J824" s="2564"/>
      <c r="K824" s="2564"/>
    </row>
    <row r="825" spans="1:11">
      <c r="A825" s="2549"/>
      <c r="B825" s="2356"/>
      <c r="C825" s="2563"/>
      <c r="D825" s="2564"/>
      <c r="E825" s="2617"/>
      <c r="F825" s="2564"/>
      <c r="G825" s="2564"/>
      <c r="H825" s="2564"/>
      <c r="I825" s="2564"/>
      <c r="J825" s="2564"/>
      <c r="K825" s="2564"/>
    </row>
    <row r="826" spans="1:11">
      <c r="A826" s="2549"/>
      <c r="B826" s="2356"/>
      <c r="C826" s="2563"/>
      <c r="D826" s="2564"/>
      <c r="E826" s="2617"/>
      <c r="F826" s="2564"/>
      <c r="G826" s="2564"/>
      <c r="H826" s="2564"/>
      <c r="I826" s="2564"/>
      <c r="J826" s="2564"/>
      <c r="K826" s="2564"/>
    </row>
    <row r="827" spans="1:11">
      <c r="A827" s="2549"/>
      <c r="B827" s="2356"/>
      <c r="C827" s="2563"/>
      <c r="D827" s="2564"/>
      <c r="E827" s="2617"/>
      <c r="F827" s="2564"/>
      <c r="G827" s="2564"/>
      <c r="H827" s="2564"/>
      <c r="I827" s="2564"/>
      <c r="J827" s="2564"/>
      <c r="K827" s="2564"/>
    </row>
    <row r="828" spans="1:11">
      <c r="A828" s="2549"/>
      <c r="B828" s="2356"/>
      <c r="C828" s="2563"/>
      <c r="D828" s="2564"/>
      <c r="E828" s="2617"/>
      <c r="F828" s="2564"/>
      <c r="G828" s="2564"/>
      <c r="H828" s="2564"/>
      <c r="I828" s="2564"/>
      <c r="J828" s="2564"/>
      <c r="K828" s="2564"/>
    </row>
    <row r="829" spans="1:11">
      <c r="A829" s="2549"/>
      <c r="B829" s="2356"/>
      <c r="C829" s="2563"/>
      <c r="D829" s="2564"/>
      <c r="E829" s="2617"/>
      <c r="F829" s="2564"/>
      <c r="G829" s="2564"/>
      <c r="H829" s="2564"/>
      <c r="I829" s="2564"/>
      <c r="J829" s="2564"/>
      <c r="K829" s="2564"/>
    </row>
    <row r="830" spans="1:11">
      <c r="A830" s="2549"/>
      <c r="B830" s="2356"/>
      <c r="C830" s="2563"/>
      <c r="D830" s="2564"/>
      <c r="E830" s="2617"/>
      <c r="F830" s="2564"/>
      <c r="G830" s="2564"/>
      <c r="H830" s="2564"/>
      <c r="I830" s="2564"/>
      <c r="J830" s="2564"/>
      <c r="K830" s="2564"/>
    </row>
    <row r="831" spans="1:11">
      <c r="A831" s="2549"/>
      <c r="B831" s="2356"/>
      <c r="C831" s="2563"/>
      <c r="D831" s="2564"/>
      <c r="E831" s="2617"/>
      <c r="F831" s="2564"/>
      <c r="G831" s="2564"/>
      <c r="H831" s="2564"/>
      <c r="I831" s="2564"/>
      <c r="J831" s="2564"/>
      <c r="K831" s="2564"/>
    </row>
    <row r="832" spans="1:11">
      <c r="A832" s="2549"/>
      <c r="B832" s="2356"/>
      <c r="C832" s="2563"/>
      <c r="D832" s="2564"/>
      <c r="E832" s="2617"/>
      <c r="F832" s="2564"/>
      <c r="G832" s="2564"/>
      <c r="H832" s="2564"/>
      <c r="I832" s="2564"/>
      <c r="J832" s="2564"/>
      <c r="K832" s="2564"/>
    </row>
    <row r="833" spans="1:11">
      <c r="A833" s="2549"/>
      <c r="B833" s="2356"/>
      <c r="C833" s="2563"/>
      <c r="D833" s="2564"/>
      <c r="E833" s="2617"/>
      <c r="F833" s="2564"/>
      <c r="G833" s="2564"/>
      <c r="H833" s="2564"/>
      <c r="I833" s="2564"/>
      <c r="J833" s="2564"/>
      <c r="K833" s="2564"/>
    </row>
    <row r="834" spans="1:11">
      <c r="A834" s="2549"/>
      <c r="B834" s="2356"/>
      <c r="C834" s="2563"/>
      <c r="D834" s="2564"/>
      <c r="E834" s="2617"/>
      <c r="F834" s="2564"/>
      <c r="G834" s="2564"/>
      <c r="H834" s="2564"/>
      <c r="I834" s="2564"/>
      <c r="J834" s="2564"/>
      <c r="K834" s="2564"/>
    </row>
    <row r="835" spans="1:11">
      <c r="A835" s="2549"/>
      <c r="B835" s="2356"/>
      <c r="C835" s="2563"/>
      <c r="D835" s="2564"/>
      <c r="E835" s="2617"/>
      <c r="F835" s="2564"/>
      <c r="G835" s="2564"/>
      <c r="H835" s="2564"/>
      <c r="I835" s="2564"/>
      <c r="J835" s="2564"/>
      <c r="K835" s="2564"/>
    </row>
    <row r="836" spans="1:11">
      <c r="A836" s="2549"/>
      <c r="B836" s="2356"/>
      <c r="C836" s="2563"/>
      <c r="D836" s="2564"/>
      <c r="E836" s="2617"/>
      <c r="F836" s="2564"/>
      <c r="G836" s="2564"/>
      <c r="H836" s="2564"/>
      <c r="I836" s="2564"/>
      <c r="J836" s="2564"/>
      <c r="K836" s="2564"/>
    </row>
    <row r="837" spans="1:11">
      <c r="A837" s="2549"/>
      <c r="B837" s="2356"/>
      <c r="C837" s="2563"/>
      <c r="D837" s="2564"/>
      <c r="E837" s="2617"/>
      <c r="F837" s="2564"/>
      <c r="G837" s="2564"/>
      <c r="H837" s="2564"/>
      <c r="I837" s="2564"/>
      <c r="J837" s="2564"/>
      <c r="K837" s="2564"/>
    </row>
    <row r="838" spans="1:11">
      <c r="A838" s="2549"/>
      <c r="B838" s="2356"/>
      <c r="C838" s="2563"/>
      <c r="D838" s="2564"/>
      <c r="E838" s="2617"/>
      <c r="F838" s="2564"/>
      <c r="G838" s="2564"/>
      <c r="H838" s="2564"/>
      <c r="I838" s="2564"/>
      <c r="J838" s="2564"/>
      <c r="K838" s="2564"/>
    </row>
    <row r="839" spans="1:11">
      <c r="A839" s="2549"/>
      <c r="B839" s="2356"/>
      <c r="C839" s="2563"/>
      <c r="D839" s="2564"/>
      <c r="E839" s="2617"/>
      <c r="F839" s="2564"/>
      <c r="G839" s="2564"/>
      <c r="H839" s="2564"/>
      <c r="I839" s="2564"/>
      <c r="J839" s="2564"/>
      <c r="K839" s="2564"/>
    </row>
    <row r="840" spans="1:11">
      <c r="A840" s="2549"/>
      <c r="B840" s="2356"/>
      <c r="C840" s="2563"/>
      <c r="D840" s="2564"/>
      <c r="E840" s="2617"/>
      <c r="F840" s="2564"/>
      <c r="G840" s="2564"/>
      <c r="H840" s="2564"/>
      <c r="I840" s="2564"/>
      <c r="J840" s="2564"/>
      <c r="K840" s="2564"/>
    </row>
    <row r="841" spans="1:11">
      <c r="A841" s="2549"/>
      <c r="B841" s="2356"/>
      <c r="C841" s="2563"/>
      <c r="D841" s="2564"/>
      <c r="E841" s="2617"/>
      <c r="F841" s="2564"/>
      <c r="G841" s="2564"/>
      <c r="H841" s="2564"/>
      <c r="I841" s="2564"/>
      <c r="J841" s="2564"/>
      <c r="K841" s="2564"/>
    </row>
    <row r="842" spans="1:11">
      <c r="A842" s="2549"/>
      <c r="B842" s="2356"/>
      <c r="C842" s="2563"/>
      <c r="D842" s="2564"/>
      <c r="E842" s="2617"/>
      <c r="F842" s="2564"/>
      <c r="G842" s="2564"/>
      <c r="H842" s="2564"/>
      <c r="I842" s="2564"/>
      <c r="J842" s="2564"/>
      <c r="K842" s="2564"/>
    </row>
    <row r="843" spans="1:11">
      <c r="A843" s="2549"/>
      <c r="B843" s="2356"/>
      <c r="C843" s="2563"/>
      <c r="D843" s="2564"/>
      <c r="E843" s="2617"/>
      <c r="F843" s="2564"/>
      <c r="G843" s="2564"/>
      <c r="H843" s="2564"/>
      <c r="I843" s="2564"/>
      <c r="J843" s="2564"/>
      <c r="K843" s="2564"/>
    </row>
    <row r="844" spans="1:11">
      <c r="A844" s="2549"/>
      <c r="B844" s="2356"/>
      <c r="C844" s="2563"/>
      <c r="D844" s="2564"/>
      <c r="E844" s="2617"/>
      <c r="F844" s="2564"/>
      <c r="G844" s="2564"/>
      <c r="H844" s="2564"/>
      <c r="I844" s="2564"/>
      <c r="J844" s="2564"/>
      <c r="K844" s="2564"/>
    </row>
    <row r="845" spans="1:11">
      <c r="A845" s="2549"/>
      <c r="B845" s="2356"/>
      <c r="C845" s="2563"/>
      <c r="D845" s="2564"/>
      <c r="E845" s="2617"/>
      <c r="F845" s="2564"/>
      <c r="G845" s="2564"/>
      <c r="H845" s="2564"/>
      <c r="I845" s="2564"/>
      <c r="J845" s="2564"/>
      <c r="K845" s="2564"/>
    </row>
    <row r="846" spans="1:11">
      <c r="A846" s="2549"/>
      <c r="B846" s="2356"/>
      <c r="C846" s="2563"/>
      <c r="D846" s="2564"/>
      <c r="E846" s="2617"/>
      <c r="F846" s="2564"/>
      <c r="G846" s="2564"/>
      <c r="H846" s="2564"/>
      <c r="I846" s="2564"/>
      <c r="J846" s="2564"/>
      <c r="K846" s="2564"/>
    </row>
    <row r="847" spans="1:11">
      <c r="A847" s="2549"/>
      <c r="B847" s="2356"/>
      <c r="C847" s="2563"/>
      <c r="D847" s="2564"/>
      <c r="E847" s="2617"/>
      <c r="F847" s="2564"/>
      <c r="G847" s="2564"/>
      <c r="H847" s="2564"/>
      <c r="I847" s="2564"/>
      <c r="J847" s="2564"/>
      <c r="K847" s="2564"/>
    </row>
    <row r="848" spans="1:11">
      <c r="A848" s="2549"/>
      <c r="B848" s="2356"/>
      <c r="C848" s="2563"/>
      <c r="D848" s="2564"/>
      <c r="E848" s="2617"/>
      <c r="F848" s="2564"/>
      <c r="G848" s="2564"/>
      <c r="H848" s="2564"/>
      <c r="I848" s="2564"/>
      <c r="J848" s="2564"/>
      <c r="K848" s="2564"/>
    </row>
    <row r="849" spans="1:11">
      <c r="A849" s="2549"/>
      <c r="B849" s="2356"/>
      <c r="C849" s="2563"/>
      <c r="D849" s="2564"/>
      <c r="E849" s="2617"/>
      <c r="F849" s="2564"/>
      <c r="G849" s="2564"/>
      <c r="H849" s="2564"/>
      <c r="I849" s="2564"/>
      <c r="J849" s="2564"/>
      <c r="K849" s="2564"/>
    </row>
    <row r="850" spans="1:11">
      <c r="A850" s="2549"/>
      <c r="B850" s="2356"/>
      <c r="C850" s="2563"/>
      <c r="D850" s="2564"/>
      <c r="E850" s="2617"/>
      <c r="F850" s="2564"/>
      <c r="G850" s="2564"/>
      <c r="H850" s="2564"/>
      <c r="I850" s="2564"/>
      <c r="J850" s="2564"/>
      <c r="K850" s="2564"/>
    </row>
    <row r="851" spans="1:11">
      <c r="A851" s="2549"/>
      <c r="B851" s="2356"/>
      <c r="C851" s="2563"/>
      <c r="D851" s="2564"/>
      <c r="E851" s="2617"/>
      <c r="F851" s="2564"/>
      <c r="G851" s="2564"/>
      <c r="H851" s="2564"/>
      <c r="I851" s="2564"/>
      <c r="J851" s="2564"/>
      <c r="K851" s="2564"/>
    </row>
    <row r="852" spans="1:11">
      <c r="A852" s="2549"/>
      <c r="B852" s="2356"/>
      <c r="C852" s="2563"/>
      <c r="D852" s="2564"/>
      <c r="E852" s="2617"/>
      <c r="F852" s="2564"/>
      <c r="G852" s="2564"/>
      <c r="H852" s="2564"/>
      <c r="I852" s="2564"/>
      <c r="J852" s="2564"/>
      <c r="K852" s="2564"/>
    </row>
    <row r="853" spans="1:11">
      <c r="A853" s="2549"/>
      <c r="B853" s="2356"/>
      <c r="C853" s="2563"/>
      <c r="D853" s="2564"/>
      <c r="E853" s="2617"/>
      <c r="F853" s="2564"/>
      <c r="G853" s="2564"/>
      <c r="H853" s="2564"/>
      <c r="I853" s="2564"/>
      <c r="J853" s="2564"/>
      <c r="K853" s="2564"/>
    </row>
    <row r="854" spans="1:11">
      <c r="A854" s="2549"/>
      <c r="B854" s="2356"/>
      <c r="C854" s="2563"/>
      <c r="D854" s="2564"/>
      <c r="E854" s="2617"/>
      <c r="F854" s="2564"/>
      <c r="G854" s="2564"/>
      <c r="H854" s="2564"/>
      <c r="I854" s="2564"/>
      <c r="J854" s="2564"/>
      <c r="K854" s="2564"/>
    </row>
    <row r="855" spans="1:11">
      <c r="A855" s="2549"/>
      <c r="B855" s="2356"/>
      <c r="C855" s="2563"/>
      <c r="D855" s="2564"/>
      <c r="E855" s="2617"/>
      <c r="F855" s="2564"/>
      <c r="G855" s="2564"/>
      <c r="H855" s="2564"/>
      <c r="I855" s="2564"/>
      <c r="J855" s="2564"/>
      <c r="K855" s="2564"/>
    </row>
    <row r="856" spans="1:11">
      <c r="A856" s="2549"/>
      <c r="B856" s="2356"/>
      <c r="C856" s="2563"/>
      <c r="D856" s="2564"/>
      <c r="E856" s="2617"/>
      <c r="F856" s="2564"/>
      <c r="G856" s="2564"/>
      <c r="H856" s="2564"/>
      <c r="I856" s="2564"/>
      <c r="J856" s="2564"/>
      <c r="K856" s="2564"/>
    </row>
    <row r="857" spans="1:11">
      <c r="A857" s="2549"/>
      <c r="B857" s="2356"/>
      <c r="C857" s="2563"/>
      <c r="D857" s="2564"/>
      <c r="E857" s="2617"/>
      <c r="F857" s="2564"/>
      <c r="G857" s="2564"/>
      <c r="H857" s="2564"/>
      <c r="I857" s="2564"/>
      <c r="J857" s="2564"/>
      <c r="K857" s="2564"/>
    </row>
    <row r="858" spans="1:11">
      <c r="A858" s="2549"/>
      <c r="B858" s="2356"/>
      <c r="C858" s="2563"/>
      <c r="D858" s="2564"/>
      <c r="E858" s="2617"/>
      <c r="F858" s="2564"/>
      <c r="G858" s="2564"/>
      <c r="H858" s="2564"/>
      <c r="I858" s="2564"/>
      <c r="J858" s="2564"/>
      <c r="K858" s="2564"/>
    </row>
    <row r="859" spans="1:11">
      <c r="A859" s="2549"/>
      <c r="B859" s="2356"/>
      <c r="C859" s="2563"/>
      <c r="D859" s="2564"/>
      <c r="E859" s="2617"/>
      <c r="F859" s="2564"/>
      <c r="G859" s="2564"/>
      <c r="H859" s="2564"/>
      <c r="I859" s="2564"/>
      <c r="J859" s="2564"/>
      <c r="K859" s="2564"/>
    </row>
    <row r="860" spans="1:11">
      <c r="A860" s="2549"/>
      <c r="B860" s="2356"/>
      <c r="C860" s="2563"/>
      <c r="D860" s="2564"/>
      <c r="E860" s="2617"/>
      <c r="F860" s="2564"/>
      <c r="G860" s="2564"/>
      <c r="H860" s="2564"/>
      <c r="I860" s="2564"/>
      <c r="J860" s="2564"/>
      <c r="K860" s="2564"/>
    </row>
    <row r="861" spans="1:11">
      <c r="A861" s="2549"/>
      <c r="B861" s="2356"/>
      <c r="C861" s="2563"/>
      <c r="D861" s="2564"/>
      <c r="E861" s="2617"/>
      <c r="F861" s="2564"/>
      <c r="G861" s="2564"/>
      <c r="H861" s="2564"/>
      <c r="I861" s="2564"/>
      <c r="J861" s="2564"/>
      <c r="K861" s="2564"/>
    </row>
    <row r="862" spans="1:11">
      <c r="A862" s="2549"/>
      <c r="B862" s="2356"/>
      <c r="C862" s="2563"/>
      <c r="D862" s="2564"/>
      <c r="E862" s="2617"/>
      <c r="F862" s="2564"/>
      <c r="G862" s="2564"/>
      <c r="H862" s="2564"/>
      <c r="I862" s="2564"/>
      <c r="J862" s="2564"/>
      <c r="K862" s="2564"/>
    </row>
    <row r="863" spans="1:11">
      <c r="A863" s="2549"/>
      <c r="B863" s="2356"/>
      <c r="C863" s="2563"/>
      <c r="D863" s="2564"/>
      <c r="E863" s="2617"/>
      <c r="F863" s="2564"/>
      <c r="G863" s="2564"/>
      <c r="H863" s="2564"/>
      <c r="I863" s="2564"/>
      <c r="J863" s="2564"/>
      <c r="K863" s="2564"/>
    </row>
    <row r="864" spans="1:11">
      <c r="A864" s="2549"/>
      <c r="B864" s="2356"/>
      <c r="C864" s="2563"/>
      <c r="D864" s="2564"/>
      <c r="E864" s="2617"/>
      <c r="F864" s="2564"/>
      <c r="G864" s="2564"/>
      <c r="H864" s="2564"/>
      <c r="I864" s="2564"/>
      <c r="J864" s="2564"/>
      <c r="K864" s="2564"/>
    </row>
    <row r="865" spans="1:11">
      <c r="A865" s="2549"/>
      <c r="B865" s="2356"/>
      <c r="C865" s="2563"/>
      <c r="D865" s="2564"/>
      <c r="E865" s="2617"/>
      <c r="F865" s="2564"/>
      <c r="G865" s="2564"/>
      <c r="H865" s="2564"/>
      <c r="I865" s="2564"/>
      <c r="J865" s="2564"/>
      <c r="K865" s="2564"/>
    </row>
    <row r="866" spans="1:11">
      <c r="A866" s="2549"/>
      <c r="B866" s="2356"/>
      <c r="C866" s="2563"/>
      <c r="D866" s="2564"/>
      <c r="E866" s="2617"/>
      <c r="F866" s="2564"/>
      <c r="G866" s="2564"/>
      <c r="H866" s="2564"/>
      <c r="I866" s="2564"/>
      <c r="J866" s="2564"/>
      <c r="K866" s="2564"/>
    </row>
    <row r="867" spans="1:11">
      <c r="A867" s="2549"/>
      <c r="B867" s="2356"/>
      <c r="C867" s="2563"/>
      <c r="D867" s="2564"/>
      <c r="E867" s="2617"/>
      <c r="F867" s="2564"/>
      <c r="G867" s="2564"/>
      <c r="H867" s="2564"/>
      <c r="I867" s="2564"/>
      <c r="J867" s="2564"/>
      <c r="K867" s="2564"/>
    </row>
    <row r="868" spans="1:11">
      <c r="A868" s="2549"/>
      <c r="B868" s="2356"/>
      <c r="C868" s="2563"/>
      <c r="D868" s="2564"/>
      <c r="E868" s="2617"/>
      <c r="F868" s="2564"/>
      <c r="G868" s="2564"/>
      <c r="H868" s="2564"/>
      <c r="I868" s="2564"/>
      <c r="J868" s="2564"/>
      <c r="K868" s="2564"/>
    </row>
    <row r="869" spans="1:11">
      <c r="A869" s="2549"/>
      <c r="B869" s="2356"/>
      <c r="C869" s="2563"/>
      <c r="D869" s="2564"/>
      <c r="E869" s="2617"/>
      <c r="F869" s="2564"/>
      <c r="G869" s="2564"/>
      <c r="H869" s="2564"/>
      <c r="I869" s="2564"/>
      <c r="J869" s="2564"/>
      <c r="K869" s="2564"/>
    </row>
    <row r="870" spans="1:11">
      <c r="A870" s="2549"/>
      <c r="B870" s="2356"/>
      <c r="C870" s="2563"/>
      <c r="D870" s="2564"/>
      <c r="E870" s="2617"/>
      <c r="F870" s="2564"/>
      <c r="G870" s="2564"/>
      <c r="H870" s="2564"/>
      <c r="I870" s="2564"/>
      <c r="J870" s="2564"/>
      <c r="K870" s="2564"/>
    </row>
    <row r="871" spans="1:11">
      <c r="A871" s="2549"/>
      <c r="B871" s="2356"/>
      <c r="C871" s="2563"/>
      <c r="D871" s="2564"/>
      <c r="E871" s="2617"/>
      <c r="F871" s="2564"/>
      <c r="G871" s="2564"/>
      <c r="H871" s="2564"/>
      <c r="I871" s="2564"/>
      <c r="J871" s="2564"/>
      <c r="K871" s="2564"/>
    </row>
    <row r="872" spans="1:11">
      <c r="A872" s="2549"/>
      <c r="B872" s="2356"/>
      <c r="C872" s="2563"/>
      <c r="D872" s="2564"/>
      <c r="E872" s="2617"/>
      <c r="F872" s="2564"/>
      <c r="G872" s="2564"/>
      <c r="H872" s="2564"/>
      <c r="I872" s="2564"/>
      <c r="J872" s="2564"/>
      <c r="K872" s="2564"/>
    </row>
    <row r="873" spans="1:11">
      <c r="A873" s="2549"/>
      <c r="B873" s="2356"/>
      <c r="C873" s="2563"/>
      <c r="D873" s="2564"/>
      <c r="E873" s="2617"/>
      <c r="F873" s="2564"/>
      <c r="G873" s="2564"/>
      <c r="H873" s="2564"/>
      <c r="I873" s="2564"/>
      <c r="J873" s="2564"/>
      <c r="K873" s="2564"/>
    </row>
    <row r="874" spans="1:11">
      <c r="A874" s="2549"/>
      <c r="B874" s="2356"/>
      <c r="C874" s="2563"/>
      <c r="D874" s="2564"/>
      <c r="E874" s="2617"/>
      <c r="F874" s="2564"/>
      <c r="G874" s="2564"/>
      <c r="H874" s="2564"/>
      <c r="I874" s="2564"/>
      <c r="J874" s="2564"/>
      <c r="K874" s="2564"/>
    </row>
    <row r="875" spans="1:11">
      <c r="A875" s="2549"/>
      <c r="B875" s="2356"/>
      <c r="C875" s="2563"/>
      <c r="D875" s="2564"/>
      <c r="E875" s="2617"/>
      <c r="F875" s="2564"/>
      <c r="G875" s="2564"/>
      <c r="H875" s="2564"/>
      <c r="I875" s="2564"/>
      <c r="J875" s="2564"/>
      <c r="K875" s="2564"/>
    </row>
    <row r="876" spans="1:11">
      <c r="A876" s="2549"/>
      <c r="B876" s="2356"/>
      <c r="C876" s="2563"/>
      <c r="D876" s="2564"/>
      <c r="E876" s="2617"/>
      <c r="F876" s="2564"/>
      <c r="G876" s="2564"/>
      <c r="H876" s="2564"/>
      <c r="I876" s="2564"/>
      <c r="J876" s="2564"/>
      <c r="K876" s="2564"/>
    </row>
    <row r="877" spans="1:11">
      <c r="A877" s="2549"/>
      <c r="B877" s="2356"/>
      <c r="C877" s="2563"/>
      <c r="D877" s="2564"/>
      <c r="E877" s="2617"/>
      <c r="F877" s="2564"/>
      <c r="G877" s="2564"/>
      <c r="H877" s="2564"/>
      <c r="I877" s="2564"/>
      <c r="J877" s="2564"/>
      <c r="K877" s="2564"/>
    </row>
    <row r="878" spans="1:11">
      <c r="A878" s="2549"/>
      <c r="B878" s="2356"/>
      <c r="C878" s="2563"/>
      <c r="D878" s="2564"/>
      <c r="E878" s="2617"/>
      <c r="F878" s="2564"/>
      <c r="G878" s="2564"/>
      <c r="H878" s="2564"/>
      <c r="I878" s="2564"/>
      <c r="J878" s="2564"/>
      <c r="K878" s="2564"/>
    </row>
    <row r="879" spans="1:11">
      <c r="A879" s="2549"/>
      <c r="B879" s="2356"/>
      <c r="C879" s="2563"/>
      <c r="D879" s="2564"/>
      <c r="E879" s="2617"/>
      <c r="F879" s="2564"/>
      <c r="G879" s="2564"/>
      <c r="H879" s="2564"/>
      <c r="I879" s="2564"/>
      <c r="J879" s="2564"/>
      <c r="K879" s="2564"/>
    </row>
    <row r="880" spans="1:11">
      <c r="A880" s="2549"/>
      <c r="B880" s="2356"/>
      <c r="C880" s="2563"/>
      <c r="D880" s="2564"/>
      <c r="E880" s="2617"/>
      <c r="F880" s="2564"/>
      <c r="G880" s="2564"/>
      <c r="H880" s="2564"/>
      <c r="I880" s="2564"/>
      <c r="J880" s="2564"/>
      <c r="K880" s="2564"/>
    </row>
    <row r="881" spans="1:11">
      <c r="A881" s="2549"/>
      <c r="B881" s="2356"/>
      <c r="C881" s="2563"/>
      <c r="D881" s="2564"/>
      <c r="E881" s="2617"/>
      <c r="F881" s="2564"/>
      <c r="G881" s="2564"/>
      <c r="H881" s="2564"/>
      <c r="I881" s="2564"/>
      <c r="J881" s="2564"/>
      <c r="K881" s="2564"/>
    </row>
    <row r="882" spans="1:11">
      <c r="A882" s="2549"/>
      <c r="B882" s="2356"/>
      <c r="C882" s="2563"/>
      <c r="D882" s="2564"/>
      <c r="E882" s="2617"/>
      <c r="F882" s="2564"/>
      <c r="G882" s="2564"/>
      <c r="H882" s="2564"/>
      <c r="I882" s="2564"/>
      <c r="J882" s="2564"/>
      <c r="K882" s="2564"/>
    </row>
    <row r="883" spans="1:11">
      <c r="A883" s="2549"/>
      <c r="B883" s="2356"/>
      <c r="C883" s="2563"/>
      <c r="D883" s="2564"/>
      <c r="E883" s="2617"/>
      <c r="F883" s="2564"/>
      <c r="G883" s="2564"/>
      <c r="H883" s="2564"/>
      <c r="I883" s="2564"/>
      <c r="J883" s="2564"/>
      <c r="K883" s="2564"/>
    </row>
    <row r="884" spans="1:11">
      <c r="A884" s="2549"/>
      <c r="B884" s="2356"/>
      <c r="C884" s="2563"/>
      <c r="D884" s="2564"/>
      <c r="E884" s="2617"/>
      <c r="F884" s="2564"/>
      <c r="G884" s="2564"/>
      <c r="H884" s="2564"/>
      <c r="I884" s="2564"/>
      <c r="J884" s="2564"/>
      <c r="K884" s="2564"/>
    </row>
    <row r="885" spans="1:11">
      <c r="A885" s="2549"/>
      <c r="B885" s="2356"/>
      <c r="C885" s="2563"/>
      <c r="D885" s="2564"/>
      <c r="E885" s="2617"/>
      <c r="F885" s="2564"/>
      <c r="G885" s="2564"/>
      <c r="H885" s="2564"/>
      <c r="I885" s="2564"/>
      <c r="J885" s="2564"/>
      <c r="K885" s="2564"/>
    </row>
    <row r="886" spans="1:11">
      <c r="A886" s="2549"/>
      <c r="B886" s="2356"/>
      <c r="C886" s="2563"/>
      <c r="D886" s="2564"/>
      <c r="E886" s="2617"/>
      <c r="F886" s="2564"/>
      <c r="G886" s="2564"/>
      <c r="H886" s="2564"/>
      <c r="I886" s="2564"/>
      <c r="J886" s="2564"/>
      <c r="K886" s="2564"/>
    </row>
    <row r="887" spans="1:11">
      <c r="A887" s="2549"/>
      <c r="B887" s="2356"/>
      <c r="C887" s="2563"/>
      <c r="D887" s="2564"/>
      <c r="E887" s="2617"/>
      <c r="F887" s="2564"/>
      <c r="G887" s="2564"/>
      <c r="H887" s="2564"/>
      <c r="I887" s="2564"/>
      <c r="J887" s="2564"/>
      <c r="K887" s="2564"/>
    </row>
    <row r="888" spans="1:11">
      <c r="A888" s="2549"/>
      <c r="B888" s="2356"/>
      <c r="C888" s="2563"/>
      <c r="D888" s="2564"/>
      <c r="E888" s="2617"/>
      <c r="F888" s="2564"/>
      <c r="G888" s="2564"/>
      <c r="H888" s="2564"/>
      <c r="I888" s="2564"/>
      <c r="J888" s="2564"/>
      <c r="K888" s="2564"/>
    </row>
    <row r="889" spans="1:11">
      <c r="A889" s="2549"/>
      <c r="B889" s="2356"/>
      <c r="C889" s="2563"/>
      <c r="D889" s="2564"/>
      <c r="E889" s="2617"/>
      <c r="F889" s="2564"/>
      <c r="G889" s="2564"/>
      <c r="H889" s="2564"/>
      <c r="I889" s="2564"/>
      <c r="J889" s="2564"/>
      <c r="K889" s="2564"/>
    </row>
    <row r="890" spans="1:11">
      <c r="A890" s="2549"/>
      <c r="B890" s="2356"/>
      <c r="C890" s="2563"/>
      <c r="D890" s="2564"/>
      <c r="E890" s="2617"/>
      <c r="F890" s="2564"/>
      <c r="G890" s="2564"/>
      <c r="H890" s="2564"/>
      <c r="I890" s="2564"/>
      <c r="J890" s="2564"/>
      <c r="K890" s="2564"/>
    </row>
    <row r="891" spans="1:11">
      <c r="A891" s="2549"/>
      <c r="B891" s="2356"/>
      <c r="C891" s="2563"/>
      <c r="D891" s="2564"/>
      <c r="E891" s="2617"/>
      <c r="F891" s="2564"/>
      <c r="G891" s="2564"/>
      <c r="H891" s="2564"/>
      <c r="I891" s="2564"/>
      <c r="J891" s="2564"/>
      <c r="K891" s="2564"/>
    </row>
    <row r="892" spans="1:11">
      <c r="A892" s="2549"/>
      <c r="B892" s="2356"/>
      <c r="C892" s="2563"/>
      <c r="D892" s="2564"/>
      <c r="E892" s="2617"/>
      <c r="F892" s="2564"/>
      <c r="G892" s="2564"/>
      <c r="H892" s="2564"/>
      <c r="I892" s="2564"/>
      <c r="J892" s="2564"/>
      <c r="K892" s="2564"/>
    </row>
    <row r="893" spans="1:11">
      <c r="A893" s="2549"/>
      <c r="B893" s="2356"/>
      <c r="C893" s="2563"/>
      <c r="D893" s="2564"/>
      <c r="E893" s="2617"/>
      <c r="F893" s="2564"/>
      <c r="G893" s="2564"/>
      <c r="H893" s="2564"/>
      <c r="I893" s="2564"/>
      <c r="J893" s="2564"/>
      <c r="K893" s="2564"/>
    </row>
    <row r="894" spans="1:11">
      <c r="A894" s="2549"/>
      <c r="B894" s="2356"/>
      <c r="C894" s="2563"/>
      <c r="D894" s="2564"/>
      <c r="E894" s="2617"/>
      <c r="F894" s="2564"/>
      <c r="G894" s="2564"/>
      <c r="H894" s="2564"/>
      <c r="I894" s="2564"/>
      <c r="J894" s="2564"/>
      <c r="K894" s="2564"/>
    </row>
    <row r="895" spans="1:11">
      <c r="A895" s="2549"/>
      <c r="B895" s="2356"/>
      <c r="C895" s="2563"/>
      <c r="D895" s="2564"/>
      <c r="E895" s="2617"/>
      <c r="F895" s="2564"/>
      <c r="G895" s="2564"/>
      <c r="H895" s="2564"/>
      <c r="I895" s="2564"/>
      <c r="J895" s="2564"/>
      <c r="K895" s="2564"/>
    </row>
    <row r="896" spans="1:11">
      <c r="A896" s="2549"/>
      <c r="B896" s="2356"/>
      <c r="C896" s="2563"/>
      <c r="D896" s="2564"/>
      <c r="E896" s="2617"/>
      <c r="F896" s="2564"/>
      <c r="G896" s="2564"/>
      <c r="H896" s="2564"/>
      <c r="I896" s="2564"/>
      <c r="J896" s="2564"/>
      <c r="K896" s="2564"/>
    </row>
    <row r="897" spans="1:11">
      <c r="A897" s="2549"/>
      <c r="B897" s="2356"/>
      <c r="C897" s="2563"/>
      <c r="D897" s="2564"/>
      <c r="E897" s="2617"/>
      <c r="F897" s="2564"/>
      <c r="G897" s="2564"/>
      <c r="H897" s="2564"/>
      <c r="I897" s="2564"/>
      <c r="J897" s="2564"/>
      <c r="K897" s="2564"/>
    </row>
    <row r="898" spans="1:11">
      <c r="A898" s="2549"/>
      <c r="B898" s="2356"/>
      <c r="C898" s="2563"/>
      <c r="D898" s="2564"/>
      <c r="E898" s="2617"/>
      <c r="F898" s="2564"/>
      <c r="G898" s="2564"/>
      <c r="H898" s="2564"/>
      <c r="I898" s="2564"/>
      <c r="J898" s="2564"/>
      <c r="K898" s="2564"/>
    </row>
    <row r="899" spans="1:11">
      <c r="A899" s="2549"/>
      <c r="B899" s="2356"/>
      <c r="C899" s="2563"/>
      <c r="D899" s="2564"/>
      <c r="E899" s="2617"/>
      <c r="F899" s="2564"/>
      <c r="G899" s="2564"/>
      <c r="H899" s="2564"/>
      <c r="I899" s="2564"/>
      <c r="J899" s="2564"/>
      <c r="K899" s="2564"/>
    </row>
    <row r="900" spans="1:11">
      <c r="A900" s="2549"/>
      <c r="B900" s="2356"/>
      <c r="C900" s="2563"/>
      <c r="D900" s="2564"/>
      <c r="E900" s="2617"/>
      <c r="F900" s="2564"/>
      <c r="G900" s="2564"/>
      <c r="H900" s="2564"/>
      <c r="I900" s="2564"/>
      <c r="J900" s="2564"/>
      <c r="K900" s="2564"/>
    </row>
    <row r="901" spans="1:11">
      <c r="A901" s="2549"/>
      <c r="B901" s="2356"/>
      <c r="C901" s="2563"/>
      <c r="D901" s="2564"/>
      <c r="E901" s="2617"/>
      <c r="F901" s="2564"/>
      <c r="G901" s="2564"/>
      <c r="H901" s="2564"/>
      <c r="I901" s="2564"/>
      <c r="J901" s="2564"/>
      <c r="K901" s="2564"/>
    </row>
    <row r="902" spans="1:11">
      <c r="A902" s="2549"/>
      <c r="B902" s="2356"/>
      <c r="C902" s="2563"/>
      <c r="D902" s="2564"/>
      <c r="E902" s="2617"/>
      <c r="F902" s="2564"/>
      <c r="G902" s="2564"/>
      <c r="H902" s="2564"/>
      <c r="I902" s="2564"/>
      <c r="J902" s="2564"/>
      <c r="K902" s="2564"/>
    </row>
    <row r="903" spans="1:11">
      <c r="A903" s="2549"/>
      <c r="B903" s="2356"/>
      <c r="C903" s="2563"/>
      <c r="D903" s="2564"/>
      <c r="E903" s="2617"/>
      <c r="F903" s="2564"/>
      <c r="G903" s="2564"/>
      <c r="H903" s="2564"/>
      <c r="I903" s="2564"/>
      <c r="J903" s="2564"/>
      <c r="K903" s="2564"/>
    </row>
    <row r="904" spans="1:11">
      <c r="A904" s="2549"/>
      <c r="B904" s="2356"/>
      <c r="C904" s="2563"/>
      <c r="D904" s="2564"/>
      <c r="E904" s="2617"/>
      <c r="F904" s="2564"/>
      <c r="G904" s="2564"/>
      <c r="H904" s="2564"/>
      <c r="I904" s="2564"/>
      <c r="J904" s="2564"/>
      <c r="K904" s="2564"/>
    </row>
    <row r="905" spans="1:11">
      <c r="A905" s="2549"/>
      <c r="B905" s="2356"/>
      <c r="C905" s="2563"/>
      <c r="D905" s="2564"/>
      <c r="E905" s="2617"/>
      <c r="F905" s="2564"/>
      <c r="G905" s="2564"/>
      <c r="H905" s="2564"/>
      <c r="I905" s="2564"/>
      <c r="J905" s="2564"/>
      <c r="K905" s="2564"/>
    </row>
    <row r="906" spans="1:11">
      <c r="A906" s="2549"/>
      <c r="B906" s="2356"/>
      <c r="C906" s="2563"/>
      <c r="D906" s="2564"/>
      <c r="E906" s="2617"/>
      <c r="F906" s="2564"/>
      <c r="G906" s="2564"/>
      <c r="H906" s="2564"/>
      <c r="I906" s="2564"/>
      <c r="J906" s="2564"/>
      <c r="K906" s="2564"/>
    </row>
    <row r="907" spans="1:11">
      <c r="A907" s="2549"/>
      <c r="B907" s="2356"/>
      <c r="C907" s="2563"/>
      <c r="D907" s="2564"/>
      <c r="E907" s="2617"/>
      <c r="F907" s="2564"/>
      <c r="G907" s="2564"/>
      <c r="H907" s="2564"/>
      <c r="I907" s="2564"/>
      <c r="J907" s="2564"/>
      <c r="K907" s="2564"/>
    </row>
    <row r="908" spans="1:11">
      <c r="A908" s="2549"/>
      <c r="B908" s="2356"/>
      <c r="C908" s="2563"/>
      <c r="D908" s="2564"/>
      <c r="E908" s="2617"/>
      <c r="F908" s="2564"/>
      <c r="G908" s="2564"/>
      <c r="H908" s="2564"/>
      <c r="I908" s="2564"/>
      <c r="J908" s="2564"/>
      <c r="K908" s="2564"/>
    </row>
    <row r="909" spans="1:11">
      <c r="A909" s="2549"/>
      <c r="B909" s="2356"/>
      <c r="C909" s="2563"/>
      <c r="D909" s="2564"/>
      <c r="E909" s="2617"/>
      <c r="F909" s="2564"/>
      <c r="G909" s="2564"/>
      <c r="H909" s="2564"/>
      <c r="I909" s="2564"/>
      <c r="J909" s="2564"/>
      <c r="K909" s="2564"/>
    </row>
    <row r="910" spans="1:11">
      <c r="A910" s="2549"/>
      <c r="B910" s="2356"/>
      <c r="C910" s="2563"/>
      <c r="D910" s="2564"/>
      <c r="E910" s="2617"/>
      <c r="F910" s="2564"/>
      <c r="G910" s="2564"/>
      <c r="H910" s="2564"/>
      <c r="I910" s="2564"/>
      <c r="J910" s="2564"/>
      <c r="K910" s="2564"/>
    </row>
    <row r="911" spans="1:11">
      <c r="A911" s="2549"/>
      <c r="B911" s="2356"/>
      <c r="C911" s="2563"/>
      <c r="D911" s="2564"/>
      <c r="E911" s="2617"/>
      <c r="F911" s="2564"/>
      <c r="G911" s="2564"/>
      <c r="H911" s="2564"/>
      <c r="I911" s="2564"/>
      <c r="J911" s="2564"/>
      <c r="K911" s="2564"/>
    </row>
    <row r="912" spans="1:11">
      <c r="A912" s="2549"/>
      <c r="B912" s="2356"/>
      <c r="C912" s="2563"/>
      <c r="D912" s="2564"/>
      <c r="E912" s="2617"/>
      <c r="F912" s="2564"/>
      <c r="G912" s="2564"/>
      <c r="H912" s="2564"/>
      <c r="I912" s="2564"/>
      <c r="J912" s="2564"/>
      <c r="K912" s="2564"/>
    </row>
    <row r="913" spans="1:11">
      <c r="A913" s="2549"/>
      <c r="B913" s="2356"/>
      <c r="C913" s="2563"/>
      <c r="D913" s="2564"/>
      <c r="E913" s="2617"/>
      <c r="F913" s="2564"/>
      <c r="G913" s="2564"/>
      <c r="H913" s="2564"/>
      <c r="I913" s="2564"/>
      <c r="J913" s="2564"/>
      <c r="K913" s="2564"/>
    </row>
    <row r="914" spans="1:11">
      <c r="A914" s="2549"/>
      <c r="B914" s="2356"/>
      <c r="C914" s="2563"/>
      <c r="D914" s="2564"/>
      <c r="E914" s="2617"/>
      <c r="F914" s="2564"/>
      <c r="G914" s="2564"/>
      <c r="H914" s="2564"/>
      <c r="I914" s="2564"/>
      <c r="J914" s="2564"/>
      <c r="K914" s="2564"/>
    </row>
    <row r="915" spans="1:11">
      <c r="A915" s="2549"/>
      <c r="B915" s="2356"/>
      <c r="C915" s="2563"/>
      <c r="D915" s="2564"/>
      <c r="E915" s="2617"/>
      <c r="F915" s="2564"/>
      <c r="G915" s="2564"/>
      <c r="H915" s="2564"/>
      <c r="I915" s="2564"/>
      <c r="J915" s="2564"/>
      <c r="K915" s="2564"/>
    </row>
    <row r="916" spans="1:11">
      <c r="A916" s="2549"/>
      <c r="B916" s="2356"/>
      <c r="C916" s="2563"/>
      <c r="D916" s="2564"/>
      <c r="E916" s="2617"/>
      <c r="F916" s="2564"/>
      <c r="G916" s="2564"/>
      <c r="H916" s="2564"/>
      <c r="I916" s="2564"/>
      <c r="J916" s="2564"/>
      <c r="K916" s="2564"/>
    </row>
    <row r="917" spans="1:11">
      <c r="A917" s="2549"/>
      <c r="B917" s="2356"/>
      <c r="C917" s="2563"/>
      <c r="D917" s="2564"/>
      <c r="E917" s="2617"/>
      <c r="F917" s="2564"/>
      <c r="G917" s="2564"/>
      <c r="H917" s="2564"/>
      <c r="I917" s="2564"/>
      <c r="J917" s="2564"/>
      <c r="K917" s="2564"/>
    </row>
    <row r="918" spans="1:11">
      <c r="A918" s="2549"/>
      <c r="B918" s="2356"/>
      <c r="C918" s="2563"/>
      <c r="D918" s="2564"/>
      <c r="E918" s="2617"/>
      <c r="F918" s="2564"/>
      <c r="G918" s="2564"/>
      <c r="H918" s="2564"/>
      <c r="I918" s="2564"/>
      <c r="J918" s="2564"/>
      <c r="K918" s="2564"/>
    </row>
    <row r="919" spans="1:11">
      <c r="A919" s="2549"/>
      <c r="B919" s="2356"/>
      <c r="C919" s="2563"/>
      <c r="D919" s="2564"/>
      <c r="E919" s="2617"/>
      <c r="F919" s="2564"/>
      <c r="G919" s="2564"/>
      <c r="H919" s="2564"/>
      <c r="I919" s="2564"/>
      <c r="J919" s="2564"/>
      <c r="K919" s="2564"/>
    </row>
    <row r="920" spans="1:11">
      <c r="A920" s="2549"/>
      <c r="B920" s="2356"/>
      <c r="C920" s="2563"/>
      <c r="D920" s="2564"/>
      <c r="E920" s="2617"/>
      <c r="F920" s="2564"/>
      <c r="G920" s="2564"/>
      <c r="H920" s="2564"/>
      <c r="I920" s="2564"/>
      <c r="J920" s="2564"/>
      <c r="K920" s="2564"/>
    </row>
    <row r="921" spans="1:11">
      <c r="A921" s="2549"/>
      <c r="B921" s="2356"/>
      <c r="C921" s="2563"/>
      <c r="D921" s="2564"/>
      <c r="E921" s="2617"/>
      <c r="F921" s="2564"/>
      <c r="G921" s="2564"/>
      <c r="H921" s="2564"/>
      <c r="I921" s="2564"/>
      <c r="J921" s="2564"/>
      <c r="K921" s="2564"/>
    </row>
    <row r="922" spans="1:11">
      <c r="A922" s="2549"/>
      <c r="B922" s="2356"/>
      <c r="C922" s="2563"/>
      <c r="D922" s="2564"/>
      <c r="E922" s="2617"/>
      <c r="F922" s="2564"/>
      <c r="G922" s="2564"/>
      <c r="H922" s="2564"/>
      <c r="I922" s="2564"/>
      <c r="J922" s="2564"/>
      <c r="K922" s="2564"/>
    </row>
    <row r="923" spans="1:11">
      <c r="A923" s="2549"/>
      <c r="B923" s="2356"/>
      <c r="C923" s="2563"/>
      <c r="D923" s="2564"/>
      <c r="E923" s="2617"/>
      <c r="F923" s="2564"/>
      <c r="G923" s="2564"/>
      <c r="H923" s="2564"/>
      <c r="I923" s="2564"/>
      <c r="J923" s="2564"/>
      <c r="K923" s="2564"/>
    </row>
    <row r="924" spans="1:11">
      <c r="A924" s="2549"/>
      <c r="B924" s="2356"/>
      <c r="C924" s="2563"/>
      <c r="D924" s="2564"/>
      <c r="E924" s="2617"/>
      <c r="F924" s="2564"/>
      <c r="G924" s="2564"/>
      <c r="H924" s="2564"/>
      <c r="I924" s="2564"/>
      <c r="J924" s="2564"/>
      <c r="K924" s="2564"/>
    </row>
    <row r="925" spans="1:11">
      <c r="A925" s="2549"/>
      <c r="B925" s="2356"/>
      <c r="C925" s="2563"/>
      <c r="D925" s="2564"/>
      <c r="E925" s="2617"/>
      <c r="F925" s="2564"/>
      <c r="G925" s="2564"/>
      <c r="H925" s="2564"/>
      <c r="I925" s="2564"/>
      <c r="J925" s="2564"/>
      <c r="K925" s="2564"/>
    </row>
    <row r="926" spans="1:11">
      <c r="A926" s="2549"/>
      <c r="B926" s="2356"/>
      <c r="C926" s="2563"/>
      <c r="D926" s="2564"/>
      <c r="E926" s="2617"/>
      <c r="F926" s="2564"/>
      <c r="G926" s="2564"/>
      <c r="H926" s="2564"/>
      <c r="I926" s="2564"/>
      <c r="J926" s="2564"/>
      <c r="K926" s="2564"/>
    </row>
    <row r="927" spans="1:11">
      <c r="A927" s="2549"/>
      <c r="B927" s="2356"/>
      <c r="C927" s="2563"/>
      <c r="D927" s="2564"/>
      <c r="E927" s="2617"/>
      <c r="F927" s="2564"/>
      <c r="G927" s="2564"/>
      <c r="H927" s="2564"/>
      <c r="I927" s="2564"/>
      <c r="J927" s="2564"/>
      <c r="K927" s="2564"/>
    </row>
    <row r="928" spans="1:11">
      <c r="A928" s="2549"/>
      <c r="B928" s="2356"/>
      <c r="C928" s="2563"/>
      <c r="D928" s="2564"/>
      <c r="E928" s="2617"/>
      <c r="F928" s="2564"/>
      <c r="G928" s="2564"/>
      <c r="H928" s="2564"/>
      <c r="I928" s="2564"/>
      <c r="J928" s="2564"/>
      <c r="K928" s="2564"/>
    </row>
    <row r="929" spans="1:11">
      <c r="A929" s="2549"/>
      <c r="B929" s="2356"/>
      <c r="C929" s="2563"/>
      <c r="D929" s="2564"/>
      <c r="E929" s="2617"/>
      <c r="F929" s="2564"/>
      <c r="G929" s="2564"/>
      <c r="H929" s="2564"/>
      <c r="I929" s="2564"/>
      <c r="J929" s="2564"/>
      <c r="K929" s="2564"/>
    </row>
    <row r="930" spans="1:11">
      <c r="A930" s="2549"/>
      <c r="B930" s="2356"/>
      <c r="C930" s="2563"/>
      <c r="D930" s="2564"/>
      <c r="E930" s="2617"/>
      <c r="F930" s="2564"/>
      <c r="G930" s="2564"/>
      <c r="H930" s="2564"/>
      <c r="I930" s="2564"/>
      <c r="J930" s="2564"/>
      <c r="K930" s="2564"/>
    </row>
    <row r="931" spans="1:11">
      <c r="A931" s="2549"/>
      <c r="B931" s="2356"/>
      <c r="C931" s="2563"/>
      <c r="D931" s="2564"/>
      <c r="E931" s="2617"/>
      <c r="F931" s="2564"/>
      <c r="G931" s="2564"/>
      <c r="H931" s="2564"/>
      <c r="I931" s="2564"/>
      <c r="J931" s="2564"/>
      <c r="K931" s="2564"/>
    </row>
    <row r="932" spans="1:11">
      <c r="A932" s="2549"/>
      <c r="B932" s="2356"/>
      <c r="C932" s="2563"/>
      <c r="D932" s="2564"/>
      <c r="E932" s="2617"/>
      <c r="F932" s="2564"/>
      <c r="G932" s="2564"/>
      <c r="H932" s="2564"/>
      <c r="I932" s="2564"/>
      <c r="J932" s="2564"/>
      <c r="K932" s="2564"/>
    </row>
    <row r="933" spans="1:11">
      <c r="A933" s="2549"/>
      <c r="B933" s="2356"/>
      <c r="C933" s="2563"/>
      <c r="D933" s="2564"/>
      <c r="E933" s="2617"/>
      <c r="F933" s="2564"/>
      <c r="G933" s="2564"/>
      <c r="H933" s="2564"/>
      <c r="I933" s="2564"/>
      <c r="J933" s="2564"/>
      <c r="K933" s="2564"/>
    </row>
    <row r="934" spans="1:11">
      <c r="A934" s="2549"/>
      <c r="B934" s="2356"/>
      <c r="C934" s="2563"/>
      <c r="D934" s="2564"/>
      <c r="E934" s="2617"/>
      <c r="F934" s="2564"/>
      <c r="G934" s="2564"/>
      <c r="H934" s="2564"/>
      <c r="I934" s="2564"/>
      <c r="J934" s="2564"/>
      <c r="K934" s="2564"/>
    </row>
    <row r="935" spans="1:11">
      <c r="A935" s="2549"/>
      <c r="B935" s="2356"/>
      <c r="C935" s="2563"/>
      <c r="D935" s="2564"/>
      <c r="E935" s="2617"/>
      <c r="F935" s="2564"/>
      <c r="G935" s="2564"/>
      <c r="H935" s="2564"/>
      <c r="I935" s="2564"/>
      <c r="J935" s="2564"/>
      <c r="K935" s="2564"/>
    </row>
    <row r="936" spans="1:11">
      <c r="A936" s="2549"/>
      <c r="B936" s="2356"/>
      <c r="C936" s="2563"/>
      <c r="D936" s="2564"/>
      <c r="E936" s="2617"/>
      <c r="F936" s="2564"/>
      <c r="G936" s="2564"/>
      <c r="H936" s="2564"/>
      <c r="I936" s="2564"/>
      <c r="J936" s="2564"/>
      <c r="K936" s="2564"/>
    </row>
    <row r="937" spans="1:11">
      <c r="A937" s="2549"/>
      <c r="B937" s="2356"/>
      <c r="C937" s="2563"/>
      <c r="D937" s="2564"/>
      <c r="E937" s="2617"/>
      <c r="F937" s="2564"/>
      <c r="G937" s="2564"/>
      <c r="H937" s="2564"/>
      <c r="I937" s="2564"/>
      <c r="J937" s="2564"/>
      <c r="K937" s="2564"/>
    </row>
    <row r="938" spans="1:11">
      <c r="A938" s="2549"/>
      <c r="B938" s="2356"/>
      <c r="C938" s="2563"/>
      <c r="D938" s="2564"/>
      <c r="E938" s="2617"/>
      <c r="F938" s="2564"/>
      <c r="G938" s="2564"/>
      <c r="H938" s="2564"/>
      <c r="I938" s="2564"/>
      <c r="J938" s="2564"/>
      <c r="K938" s="2564"/>
    </row>
    <row r="939" spans="1:11">
      <c r="A939" s="2549"/>
      <c r="B939" s="2356"/>
      <c r="C939" s="2563"/>
      <c r="D939" s="2564"/>
      <c r="E939" s="2617"/>
      <c r="F939" s="2564"/>
      <c r="G939" s="2564"/>
      <c r="H939" s="2564"/>
      <c r="I939" s="2564"/>
      <c r="J939" s="2564"/>
      <c r="K939" s="2564"/>
    </row>
    <row r="940" spans="1:11">
      <c r="A940" s="2549"/>
      <c r="B940" s="2356"/>
      <c r="C940" s="2563"/>
      <c r="D940" s="2564"/>
      <c r="E940" s="2617"/>
      <c r="F940" s="2564"/>
      <c r="G940" s="2564"/>
      <c r="H940" s="2564"/>
      <c r="I940" s="2564"/>
      <c r="J940" s="2564"/>
      <c r="K940" s="2564"/>
    </row>
    <row r="941" spans="1:11">
      <c r="A941" s="2549"/>
      <c r="B941" s="2356"/>
      <c r="C941" s="2563"/>
      <c r="D941" s="2564"/>
      <c r="E941" s="2617"/>
      <c r="F941" s="2564"/>
      <c r="G941" s="2564"/>
      <c r="H941" s="2564"/>
      <c r="I941" s="2564"/>
      <c r="J941" s="2564"/>
      <c r="K941" s="2564"/>
    </row>
    <row r="942" spans="1:11">
      <c r="A942" s="2549"/>
      <c r="B942" s="2356"/>
      <c r="C942" s="2563"/>
      <c r="D942" s="2564"/>
      <c r="E942" s="2617"/>
      <c r="F942" s="2564"/>
      <c r="G942" s="2564"/>
      <c r="H942" s="2564"/>
      <c r="I942" s="2564"/>
      <c r="J942" s="2564"/>
      <c r="K942" s="2564"/>
    </row>
    <row r="943" spans="1:11">
      <c r="A943" s="2549"/>
      <c r="B943" s="2356"/>
      <c r="C943" s="2563"/>
      <c r="D943" s="2564"/>
      <c r="E943" s="2617"/>
      <c r="F943" s="2564"/>
      <c r="G943" s="2564"/>
      <c r="H943" s="2564"/>
      <c r="I943" s="2564"/>
      <c r="J943" s="2564"/>
      <c r="K943" s="2564"/>
    </row>
    <row r="944" spans="1:11">
      <c r="A944" s="2549"/>
      <c r="B944" s="2356"/>
      <c r="C944" s="2563"/>
      <c r="D944" s="2564"/>
      <c r="E944" s="2617"/>
      <c r="F944" s="2564"/>
      <c r="G944" s="2564"/>
      <c r="H944" s="2564"/>
      <c r="I944" s="2564"/>
      <c r="J944" s="2564"/>
      <c r="K944" s="2564"/>
    </row>
    <row r="945" spans="1:11">
      <c r="A945" s="2549"/>
      <c r="B945" s="2356"/>
      <c r="C945" s="2563"/>
      <c r="D945" s="2564"/>
      <c r="E945" s="2617"/>
      <c r="F945" s="2564"/>
      <c r="G945" s="2564"/>
      <c r="H945" s="2564"/>
      <c r="I945" s="2564"/>
      <c r="J945" s="2564"/>
      <c r="K945" s="2564"/>
    </row>
    <row r="946" spans="1:11">
      <c r="A946" s="2549"/>
      <c r="B946" s="2356"/>
      <c r="C946" s="2563"/>
      <c r="D946" s="2564"/>
      <c r="E946" s="2617"/>
      <c r="F946" s="2564"/>
      <c r="G946" s="2564"/>
      <c r="H946" s="2564"/>
      <c r="I946" s="2564"/>
      <c r="J946" s="2564"/>
      <c r="K946" s="2564"/>
    </row>
    <row r="947" spans="1:11">
      <c r="A947" s="2549"/>
      <c r="B947" s="2356"/>
      <c r="C947" s="2563"/>
      <c r="D947" s="2564"/>
      <c r="E947" s="2617"/>
      <c r="F947" s="2564"/>
      <c r="G947" s="2564"/>
      <c r="H947" s="2564"/>
      <c r="I947" s="2564"/>
      <c r="J947" s="2564"/>
      <c r="K947" s="2564"/>
    </row>
    <row r="948" spans="1:11">
      <c r="A948" s="2549"/>
      <c r="B948" s="2356"/>
      <c r="C948" s="2563"/>
      <c r="D948" s="2564"/>
      <c r="E948" s="2617"/>
      <c r="F948" s="2564"/>
      <c r="G948" s="2564"/>
      <c r="H948" s="2564"/>
      <c r="I948" s="2564"/>
      <c r="J948" s="2564"/>
      <c r="K948" s="2564"/>
    </row>
    <row r="949" spans="1:11">
      <c r="A949" s="2549"/>
      <c r="B949" s="2356"/>
      <c r="C949" s="2563"/>
      <c r="D949" s="2564"/>
      <c r="E949" s="2617"/>
      <c r="F949" s="2564"/>
      <c r="G949" s="2564"/>
      <c r="H949" s="2564"/>
      <c r="I949" s="2564"/>
      <c r="J949" s="2564"/>
      <c r="K949" s="2564"/>
    </row>
    <row r="950" spans="1:11">
      <c r="A950" s="2549"/>
      <c r="B950" s="2356"/>
      <c r="C950" s="2563"/>
      <c r="D950" s="2564"/>
      <c r="E950" s="2617"/>
      <c r="F950" s="2564"/>
      <c r="G950" s="2564"/>
      <c r="H950" s="2564"/>
      <c r="I950" s="2564"/>
      <c r="J950" s="2564"/>
      <c r="K950" s="2564"/>
    </row>
    <row r="951" spans="1:11">
      <c r="A951" s="2549"/>
      <c r="B951" s="2356"/>
      <c r="C951" s="2563"/>
      <c r="D951" s="2564"/>
      <c r="E951" s="2617"/>
      <c r="F951" s="2564"/>
      <c r="G951" s="2564"/>
      <c r="H951" s="2564"/>
      <c r="I951" s="2564"/>
      <c r="J951" s="2564"/>
      <c r="K951" s="2564"/>
    </row>
    <row r="952" spans="1:11">
      <c r="A952" s="2549"/>
      <c r="B952" s="2356"/>
      <c r="C952" s="2563"/>
      <c r="D952" s="2564"/>
      <c r="E952" s="2617"/>
      <c r="F952" s="2564"/>
      <c r="G952" s="2564"/>
      <c r="H952" s="2564"/>
      <c r="I952" s="2564"/>
      <c r="J952" s="2564"/>
      <c r="K952" s="2564"/>
    </row>
    <row r="953" spans="1:11">
      <c r="A953" s="2549"/>
      <c r="B953" s="2356"/>
      <c r="C953" s="2563"/>
      <c r="D953" s="2564"/>
      <c r="E953" s="2617"/>
      <c r="F953" s="2564"/>
      <c r="G953" s="2564"/>
      <c r="H953" s="2564"/>
      <c r="I953" s="2564"/>
      <c r="J953" s="2564"/>
      <c r="K953" s="2564"/>
    </row>
    <row r="954" spans="1:11">
      <c r="A954" s="2549"/>
      <c r="B954" s="2356"/>
      <c r="C954" s="2563"/>
      <c r="D954" s="2564"/>
      <c r="E954" s="2617"/>
      <c r="F954" s="2564"/>
      <c r="G954" s="2564"/>
      <c r="H954" s="2564"/>
      <c r="I954" s="2564"/>
      <c r="J954" s="2564"/>
      <c r="K954" s="2564"/>
    </row>
    <row r="955" spans="1:11">
      <c r="A955" s="2549"/>
      <c r="B955" s="2356"/>
      <c r="C955" s="2563"/>
      <c r="D955" s="2564"/>
      <c r="E955" s="2617"/>
      <c r="F955" s="2564"/>
      <c r="G955" s="2564"/>
      <c r="H955" s="2564"/>
      <c r="I955" s="2564"/>
      <c r="J955" s="2564"/>
      <c r="K955" s="2564"/>
    </row>
    <row r="956" spans="1:11">
      <c r="A956" s="2549"/>
      <c r="B956" s="2356"/>
      <c r="C956" s="2563"/>
      <c r="D956" s="2564"/>
      <c r="E956" s="2617"/>
      <c r="F956" s="2564"/>
      <c r="G956" s="2564"/>
      <c r="H956" s="2564"/>
      <c r="I956" s="2564"/>
      <c r="J956" s="2564"/>
      <c r="K956" s="2564"/>
    </row>
    <row r="957" spans="1:11">
      <c r="A957" s="2549"/>
      <c r="B957" s="2356"/>
      <c r="C957" s="2563"/>
      <c r="D957" s="2564"/>
      <c r="E957" s="2617"/>
      <c r="F957" s="2564"/>
      <c r="G957" s="2564"/>
      <c r="H957" s="2564"/>
      <c r="I957" s="2564"/>
      <c r="J957" s="2564"/>
      <c r="K957" s="2564"/>
    </row>
    <row r="958" spans="1:11">
      <c r="A958" s="2549"/>
      <c r="B958" s="2356"/>
      <c r="C958" s="2563"/>
      <c r="D958" s="2564"/>
      <c r="E958" s="2617"/>
      <c r="F958" s="2564"/>
      <c r="G958" s="2564"/>
      <c r="H958" s="2564"/>
      <c r="I958" s="2564"/>
      <c r="J958" s="2564"/>
      <c r="K958" s="2564"/>
    </row>
    <row r="959" spans="1:11">
      <c r="A959" s="2549"/>
      <c r="B959" s="2356"/>
      <c r="C959" s="2563"/>
      <c r="D959" s="2564"/>
      <c r="E959" s="2617"/>
      <c r="F959" s="2564"/>
      <c r="G959" s="2564"/>
      <c r="H959" s="2564"/>
      <c r="I959" s="2564"/>
      <c r="J959" s="2564"/>
      <c r="K959" s="2564"/>
    </row>
    <row r="960" spans="1:11">
      <c r="A960" s="2549"/>
      <c r="B960" s="2356"/>
      <c r="C960" s="2563"/>
      <c r="D960" s="2564"/>
      <c r="E960" s="2617"/>
      <c r="F960" s="2564"/>
      <c r="G960" s="2564"/>
      <c r="H960" s="2564"/>
      <c r="I960" s="2564"/>
      <c r="J960" s="2564"/>
      <c r="K960" s="2564"/>
    </row>
    <row r="961" spans="1:11">
      <c r="A961" s="2549"/>
      <c r="B961" s="2356"/>
      <c r="C961" s="2563"/>
      <c r="D961" s="2564"/>
      <c r="E961" s="2617"/>
      <c r="F961" s="2564"/>
      <c r="G961" s="2564"/>
      <c r="H961" s="2564"/>
      <c r="I961" s="2564"/>
      <c r="J961" s="2564"/>
      <c r="K961" s="2564"/>
    </row>
    <row r="962" spans="1:11">
      <c r="A962" s="2549"/>
      <c r="B962" s="2356"/>
      <c r="C962" s="2563"/>
      <c r="D962" s="2564"/>
      <c r="E962" s="2617"/>
      <c r="F962" s="2564"/>
      <c r="G962" s="2564"/>
      <c r="H962" s="2564"/>
      <c r="I962" s="2564"/>
      <c r="J962" s="2564"/>
      <c r="K962" s="2564"/>
    </row>
    <row r="963" spans="1:11">
      <c r="A963" s="2549"/>
      <c r="B963" s="2356"/>
      <c r="C963" s="2563"/>
      <c r="D963" s="2564"/>
      <c r="E963" s="2617"/>
      <c r="F963" s="2564"/>
      <c r="G963" s="2564"/>
      <c r="H963" s="2564"/>
      <c r="I963" s="2564"/>
      <c r="J963" s="2564"/>
      <c r="K963" s="2564"/>
    </row>
    <row r="964" spans="1:11">
      <c r="A964" s="2549"/>
      <c r="B964" s="2356"/>
      <c r="C964" s="2563"/>
      <c r="D964" s="2564"/>
      <c r="E964" s="2617"/>
      <c r="F964" s="2564"/>
      <c r="G964" s="2564"/>
      <c r="H964" s="2564"/>
      <c r="I964" s="2564"/>
      <c r="J964" s="2564"/>
      <c r="K964" s="2564"/>
    </row>
    <row r="965" spans="1:11">
      <c r="A965" s="2549"/>
      <c r="B965" s="2356"/>
      <c r="C965" s="2563"/>
      <c r="D965" s="2564"/>
      <c r="E965" s="2617"/>
      <c r="F965" s="2564"/>
      <c r="G965" s="2564"/>
      <c r="H965" s="2564"/>
      <c r="I965" s="2564"/>
      <c r="J965" s="2564"/>
      <c r="K965" s="2564"/>
    </row>
    <row r="966" spans="1:11">
      <c r="A966" s="2549"/>
      <c r="B966" s="2356"/>
      <c r="C966" s="2563"/>
      <c r="D966" s="2564"/>
      <c r="E966" s="2617"/>
      <c r="F966" s="2564"/>
      <c r="G966" s="2564"/>
      <c r="H966" s="2564"/>
      <c r="I966" s="2564"/>
      <c r="J966" s="2564"/>
      <c r="K966" s="2564"/>
    </row>
    <row r="967" spans="1:11">
      <c r="A967" s="2549"/>
      <c r="B967" s="2356"/>
      <c r="C967" s="2563"/>
      <c r="D967" s="2564"/>
      <c r="E967" s="2617"/>
      <c r="F967" s="2564"/>
      <c r="G967" s="2564"/>
      <c r="H967" s="2564"/>
      <c r="I967" s="2564"/>
      <c r="J967" s="2564"/>
      <c r="K967" s="2564"/>
    </row>
    <row r="968" spans="1:11">
      <c r="A968" s="2549"/>
      <c r="B968" s="2356"/>
      <c r="C968" s="2563"/>
      <c r="D968" s="2564"/>
      <c r="E968" s="2617"/>
      <c r="F968" s="2564"/>
      <c r="G968" s="2564"/>
      <c r="H968" s="2564"/>
      <c r="I968" s="2564"/>
      <c r="J968" s="2564"/>
      <c r="K968" s="2564"/>
    </row>
    <row r="969" spans="1:11">
      <c r="A969" s="2549"/>
      <c r="B969" s="2356"/>
      <c r="C969" s="2563"/>
      <c r="D969" s="2564"/>
      <c r="E969" s="2617"/>
      <c r="F969" s="2564"/>
      <c r="G969" s="2564"/>
      <c r="H969" s="2564"/>
      <c r="I969" s="2564"/>
      <c r="J969" s="2564"/>
      <c r="K969" s="2564"/>
    </row>
    <row r="970" spans="1:11">
      <c r="A970" s="2549"/>
      <c r="B970" s="2356"/>
      <c r="C970" s="2563"/>
      <c r="D970" s="2564"/>
      <c r="E970" s="2617"/>
      <c r="F970" s="2564"/>
      <c r="G970" s="2564"/>
      <c r="H970" s="2564"/>
      <c r="I970" s="2564"/>
      <c r="J970" s="2564"/>
      <c r="K970" s="2564"/>
    </row>
    <row r="971" spans="1:11">
      <c r="A971" s="2549"/>
      <c r="B971" s="2356"/>
      <c r="C971" s="2563"/>
      <c r="D971" s="2564"/>
      <c r="E971" s="2617"/>
      <c r="F971" s="2564"/>
      <c r="G971" s="2564"/>
      <c r="H971" s="2564"/>
      <c r="I971" s="2564"/>
      <c r="J971" s="2564"/>
      <c r="K971" s="2564"/>
    </row>
    <row r="972" spans="1:11">
      <c r="A972" s="2549"/>
      <c r="B972" s="2356"/>
      <c r="C972" s="2563"/>
      <c r="D972" s="2564"/>
      <c r="E972" s="2617"/>
      <c r="F972" s="2564"/>
      <c r="G972" s="2564"/>
      <c r="H972" s="2564"/>
      <c r="I972" s="2564"/>
      <c r="J972" s="2564"/>
      <c r="K972" s="2564"/>
    </row>
    <row r="973" spans="1:11">
      <c r="A973" s="2549"/>
      <c r="B973" s="2356"/>
      <c r="C973" s="2563"/>
      <c r="D973" s="2564"/>
      <c r="E973" s="2617"/>
      <c r="F973" s="2564"/>
      <c r="G973" s="2564"/>
      <c r="H973" s="2564"/>
      <c r="I973" s="2564"/>
      <c r="J973" s="2564"/>
      <c r="K973" s="2564"/>
    </row>
    <row r="974" spans="1:11">
      <c r="A974" s="2549"/>
      <c r="B974" s="2356"/>
      <c r="C974" s="2563"/>
      <c r="D974" s="2564"/>
      <c r="E974" s="2617"/>
      <c r="F974" s="2564"/>
      <c r="G974" s="2564"/>
      <c r="H974" s="2564"/>
      <c r="I974" s="2564"/>
      <c r="J974" s="2564"/>
      <c r="K974" s="2564"/>
    </row>
    <row r="975" spans="1:11">
      <c r="A975" s="2549"/>
      <c r="B975" s="2356"/>
      <c r="C975" s="2563"/>
      <c r="D975" s="2564"/>
      <c r="E975" s="2617"/>
      <c r="F975" s="2564"/>
      <c r="G975" s="2564"/>
      <c r="H975" s="2564"/>
      <c r="I975" s="2564"/>
      <c r="J975" s="2564"/>
      <c r="K975" s="2564"/>
    </row>
    <row r="976" spans="1:11">
      <c r="A976" s="2549"/>
      <c r="B976" s="2356"/>
      <c r="C976" s="2563"/>
      <c r="D976" s="2564"/>
      <c r="E976" s="2617"/>
      <c r="F976" s="2564"/>
      <c r="G976" s="2564"/>
      <c r="H976" s="2564"/>
      <c r="I976" s="2564"/>
      <c r="J976" s="2564"/>
      <c r="K976" s="2564"/>
    </row>
    <row r="977" spans="1:11">
      <c r="A977" s="2549"/>
      <c r="B977" s="2356"/>
      <c r="C977" s="2563"/>
      <c r="D977" s="2564"/>
      <c r="E977" s="2617"/>
      <c r="F977" s="2564"/>
      <c r="G977" s="2564"/>
      <c r="H977" s="2564"/>
      <c r="I977" s="2564"/>
      <c r="J977" s="2564"/>
      <c r="K977" s="2564"/>
    </row>
    <row r="978" spans="1:11">
      <c r="A978" s="2549"/>
      <c r="B978" s="2356"/>
      <c r="C978" s="2563"/>
      <c r="D978" s="2564"/>
      <c r="E978" s="2617"/>
      <c r="F978" s="2564"/>
      <c r="G978" s="2564"/>
      <c r="H978" s="2564"/>
      <c r="I978" s="2564"/>
      <c r="J978" s="2564"/>
      <c r="K978" s="2564"/>
    </row>
    <row r="979" spans="1:11">
      <c r="A979" s="2549"/>
      <c r="B979" s="2356"/>
      <c r="C979" s="2563"/>
      <c r="D979" s="2564"/>
      <c r="E979" s="2617"/>
      <c r="F979" s="2564"/>
      <c r="G979" s="2564"/>
      <c r="H979" s="2564"/>
      <c r="I979" s="2564"/>
      <c r="J979" s="2564"/>
      <c r="K979" s="2564"/>
    </row>
    <row r="980" spans="1:11">
      <c r="A980" s="2549"/>
      <c r="B980" s="2356"/>
      <c r="C980" s="2563"/>
      <c r="D980" s="2564"/>
      <c r="E980" s="2617"/>
      <c r="F980" s="2564"/>
      <c r="G980" s="2564"/>
      <c r="H980" s="2564"/>
      <c r="I980" s="2564"/>
      <c r="J980" s="2564"/>
      <c r="K980" s="2564"/>
    </row>
    <row r="981" spans="1:11">
      <c r="A981" s="2549"/>
      <c r="B981" s="2356"/>
      <c r="C981" s="2563"/>
      <c r="D981" s="2564"/>
      <c r="E981" s="2617"/>
      <c r="F981" s="2564"/>
      <c r="G981" s="2564"/>
      <c r="H981" s="2564"/>
      <c r="I981" s="2564"/>
      <c r="J981" s="2564"/>
      <c r="K981" s="2564"/>
    </row>
    <row r="982" spans="1:11">
      <c r="A982" s="2549"/>
      <c r="B982" s="2356"/>
      <c r="C982" s="2563"/>
      <c r="D982" s="2564"/>
      <c r="E982" s="2617"/>
      <c r="F982" s="2564"/>
      <c r="G982" s="2564"/>
      <c r="H982" s="2564"/>
      <c r="I982" s="2564"/>
      <c r="J982" s="2564"/>
      <c r="K982" s="2564"/>
    </row>
    <row r="983" spans="1:11">
      <c r="A983" s="2549"/>
      <c r="B983" s="2356"/>
      <c r="C983" s="2563"/>
      <c r="D983" s="2564"/>
      <c r="E983" s="2617"/>
      <c r="F983" s="2564"/>
      <c r="G983" s="2564"/>
      <c r="H983" s="2564"/>
      <c r="I983" s="2564"/>
      <c r="J983" s="2564"/>
      <c r="K983" s="2564"/>
    </row>
    <row r="984" spans="1:11">
      <c r="A984" s="2549"/>
      <c r="B984" s="2356"/>
      <c r="C984" s="2563"/>
      <c r="D984" s="2564"/>
      <c r="E984" s="2617"/>
      <c r="F984" s="2564"/>
      <c r="G984" s="2564"/>
      <c r="H984" s="2564"/>
      <c r="I984" s="2564"/>
      <c r="J984" s="2564"/>
      <c r="K984" s="2564"/>
    </row>
    <row r="985" spans="1:11">
      <c r="A985" s="2549"/>
      <c r="B985" s="2356"/>
      <c r="C985" s="2563"/>
      <c r="D985" s="2564"/>
      <c r="E985" s="2617"/>
      <c r="F985" s="2564"/>
      <c r="G985" s="2564"/>
      <c r="H985" s="2564"/>
      <c r="I985" s="2564"/>
      <c r="J985" s="2564"/>
      <c r="K985" s="2564"/>
    </row>
    <row r="986" spans="1:11">
      <c r="A986" s="2549"/>
      <c r="B986" s="2356"/>
      <c r="C986" s="2563"/>
      <c r="D986" s="2564"/>
      <c r="E986" s="2617"/>
      <c r="F986" s="2564"/>
      <c r="G986" s="2564"/>
      <c r="H986" s="2564"/>
      <c r="I986" s="2564"/>
      <c r="J986" s="2564"/>
      <c r="K986" s="2564"/>
    </row>
    <row r="987" spans="1:11">
      <c r="A987" s="2549"/>
      <c r="B987" s="2356"/>
      <c r="C987" s="2563"/>
      <c r="D987" s="2564"/>
      <c r="E987" s="2617"/>
      <c r="F987" s="2564"/>
      <c r="G987" s="2564"/>
      <c r="H987" s="2564"/>
      <c r="I987" s="2564"/>
      <c r="J987" s="2564"/>
      <c r="K987" s="2564"/>
    </row>
    <row r="988" spans="1:11">
      <c r="A988" s="2549"/>
      <c r="B988" s="2356"/>
      <c r="C988" s="2563"/>
      <c r="D988" s="2564"/>
      <c r="E988" s="2617"/>
      <c r="F988" s="2564"/>
      <c r="G988" s="2564"/>
      <c r="H988" s="2564"/>
      <c r="I988" s="2564"/>
      <c r="J988" s="2564"/>
      <c r="K988" s="2564"/>
    </row>
    <row r="989" spans="1:11">
      <c r="A989" s="2549"/>
      <c r="B989" s="2356"/>
      <c r="C989" s="2563"/>
      <c r="D989" s="2564"/>
      <c r="E989" s="2617"/>
      <c r="F989" s="2564"/>
      <c r="G989" s="2564"/>
      <c r="H989" s="2564"/>
      <c r="I989" s="2564"/>
      <c r="J989" s="2564"/>
      <c r="K989" s="2564"/>
    </row>
    <row r="990" spans="1:11">
      <c r="A990" s="2549"/>
      <c r="B990" s="2356"/>
      <c r="C990" s="2563"/>
      <c r="D990" s="2564"/>
      <c r="E990" s="2617"/>
      <c r="F990" s="2564"/>
      <c r="G990" s="2564"/>
      <c r="H990" s="2564"/>
      <c r="I990" s="2564"/>
      <c r="J990" s="2564"/>
      <c r="K990" s="2564"/>
    </row>
    <row r="991" spans="1:11">
      <c r="A991" s="2549"/>
      <c r="B991" s="2356"/>
      <c r="C991" s="2563"/>
      <c r="D991" s="2564"/>
      <c r="E991" s="2617"/>
      <c r="F991" s="2564"/>
      <c r="G991" s="2564"/>
      <c r="H991" s="2564"/>
      <c r="I991" s="2564"/>
      <c r="J991" s="2564"/>
      <c r="K991" s="2564"/>
    </row>
    <row r="992" spans="1:11">
      <c r="A992" s="2549"/>
      <c r="B992" s="2356"/>
      <c r="C992" s="2563"/>
      <c r="D992" s="2564"/>
      <c r="E992" s="2617"/>
      <c r="F992" s="2564"/>
      <c r="G992" s="2564"/>
      <c r="H992" s="2564"/>
      <c r="I992" s="2564"/>
      <c r="J992" s="2564"/>
      <c r="K992" s="2564"/>
    </row>
    <row r="993" spans="1:11">
      <c r="A993" s="2549"/>
      <c r="B993" s="2356"/>
      <c r="C993" s="2563"/>
      <c r="D993" s="2564"/>
      <c r="E993" s="2617"/>
      <c r="F993" s="2564"/>
      <c r="G993" s="2564"/>
      <c r="H993" s="2564"/>
      <c r="I993" s="2564"/>
      <c r="J993" s="2564"/>
      <c r="K993" s="2564"/>
    </row>
    <row r="994" spans="1:11">
      <c r="A994" s="2549"/>
      <c r="B994" s="2356"/>
      <c r="C994" s="2563"/>
      <c r="D994" s="2564"/>
      <c r="E994" s="2617"/>
      <c r="F994" s="2564"/>
      <c r="G994" s="2564"/>
      <c r="H994" s="2564"/>
      <c r="I994" s="2564"/>
      <c r="J994" s="2564"/>
      <c r="K994" s="2564"/>
    </row>
    <row r="995" spans="1:11">
      <c r="A995" s="2549"/>
      <c r="B995" s="2356"/>
      <c r="C995" s="2563"/>
      <c r="D995" s="2564"/>
      <c r="E995" s="2617"/>
      <c r="F995" s="2564"/>
      <c r="G995" s="2564"/>
      <c r="H995" s="2564"/>
      <c r="I995" s="2564"/>
      <c r="J995" s="2564"/>
      <c r="K995" s="2564"/>
    </row>
    <row r="996" spans="1:11">
      <c r="A996" s="2549"/>
      <c r="B996" s="2356"/>
      <c r="C996" s="2563"/>
      <c r="D996" s="2564"/>
      <c r="E996" s="2617"/>
      <c r="F996" s="2564"/>
      <c r="G996" s="2564"/>
      <c r="H996" s="2564"/>
      <c r="I996" s="2564"/>
      <c r="J996" s="2564"/>
      <c r="K996" s="2564"/>
    </row>
    <row r="997" spans="1:11">
      <c r="A997" s="2549"/>
      <c r="B997" s="2356"/>
      <c r="C997" s="2563"/>
      <c r="D997" s="2564"/>
      <c r="E997" s="2617"/>
      <c r="F997" s="2564"/>
      <c r="G997" s="2564"/>
      <c r="H997" s="2564"/>
      <c r="I997" s="2564"/>
      <c r="J997" s="2564"/>
      <c r="K997" s="2564"/>
    </row>
    <row r="998" spans="1:11">
      <c r="A998" s="2549"/>
      <c r="B998" s="2356"/>
      <c r="C998" s="2563"/>
      <c r="D998" s="2564"/>
      <c r="E998" s="2617"/>
      <c r="F998" s="2564"/>
      <c r="G998" s="2564"/>
      <c r="H998" s="2564"/>
      <c r="I998" s="2564"/>
      <c r="J998" s="2564"/>
      <c r="K998" s="2564"/>
    </row>
    <row r="999" spans="1:11">
      <c r="A999" s="2549"/>
      <c r="B999" s="2356"/>
      <c r="C999" s="2563"/>
      <c r="D999" s="2564"/>
      <c r="E999" s="2617"/>
      <c r="F999" s="2564"/>
      <c r="G999" s="2564"/>
      <c r="H999" s="2564"/>
      <c r="I999" s="2564"/>
      <c r="J999" s="2564"/>
      <c r="K999" s="2564"/>
    </row>
    <row r="1000" spans="1:11">
      <c r="A1000" s="2549"/>
      <c r="B1000" s="2356"/>
      <c r="C1000" s="2563"/>
      <c r="D1000" s="2564"/>
      <c r="E1000" s="2617"/>
      <c r="F1000" s="2564"/>
      <c r="G1000" s="2564"/>
      <c r="H1000" s="2564"/>
      <c r="I1000" s="2564"/>
      <c r="J1000" s="2564"/>
      <c r="K1000" s="2564"/>
    </row>
    <row r="1001" spans="1:11">
      <c r="A1001" s="2549"/>
      <c r="B1001" s="2356"/>
      <c r="C1001" s="2563"/>
      <c r="D1001" s="2564"/>
      <c r="E1001" s="2617"/>
      <c r="F1001" s="2564"/>
      <c r="G1001" s="2564"/>
      <c r="H1001" s="2564"/>
      <c r="I1001" s="2564"/>
      <c r="J1001" s="2564"/>
      <c r="K1001" s="2564"/>
    </row>
    <row r="1002" spans="1:11">
      <c r="A1002" s="2549"/>
      <c r="B1002" s="2356"/>
      <c r="C1002" s="2563"/>
      <c r="D1002" s="2564"/>
      <c r="E1002" s="2617"/>
      <c r="F1002" s="2564"/>
      <c r="G1002" s="2564"/>
      <c r="H1002" s="2564"/>
      <c r="I1002" s="2564"/>
      <c r="J1002" s="2564"/>
      <c r="K1002" s="2564"/>
    </row>
    <row r="1003" spans="1:11">
      <c r="A1003" s="2549"/>
      <c r="B1003" s="2356"/>
      <c r="C1003" s="2563"/>
      <c r="D1003" s="2564"/>
      <c r="E1003" s="2617"/>
      <c r="F1003" s="2564"/>
      <c r="G1003" s="2564"/>
      <c r="H1003" s="2564"/>
      <c r="I1003" s="2564"/>
      <c r="J1003" s="2564"/>
      <c r="K1003" s="2564"/>
    </row>
    <row r="1004" spans="1:11">
      <c r="A1004" s="2549"/>
      <c r="B1004" s="2356"/>
      <c r="C1004" s="2563"/>
      <c r="D1004" s="2564"/>
      <c r="E1004" s="2617"/>
      <c r="F1004" s="2564"/>
      <c r="G1004" s="2564"/>
      <c r="H1004" s="2564"/>
      <c r="I1004" s="2564"/>
      <c r="J1004" s="2564"/>
      <c r="K1004" s="2564"/>
    </row>
    <row r="1005" spans="1:11">
      <c r="A1005" s="2549"/>
      <c r="B1005" s="2356"/>
      <c r="C1005" s="2563"/>
      <c r="D1005" s="2564"/>
      <c r="E1005" s="2617"/>
      <c r="F1005" s="2564"/>
      <c r="G1005" s="2564"/>
      <c r="H1005" s="2564"/>
      <c r="I1005" s="2564"/>
      <c r="J1005" s="2564"/>
      <c r="K1005" s="2564"/>
    </row>
    <row r="1006" spans="1:11">
      <c r="A1006" s="2549"/>
      <c r="B1006" s="2356"/>
      <c r="C1006" s="2563"/>
      <c r="D1006" s="2564"/>
      <c r="E1006" s="2617"/>
      <c r="F1006" s="2564"/>
      <c r="G1006" s="2564"/>
      <c r="H1006" s="2564"/>
      <c r="I1006" s="2564"/>
      <c r="J1006" s="2564"/>
      <c r="K1006" s="2564"/>
    </row>
    <row r="1007" spans="1:11">
      <c r="A1007" s="2549"/>
      <c r="B1007" s="2356"/>
      <c r="C1007" s="2563"/>
      <c r="D1007" s="2564"/>
      <c r="E1007" s="2617"/>
      <c r="F1007" s="2564"/>
      <c r="G1007" s="2564"/>
      <c r="H1007" s="2564"/>
      <c r="I1007" s="2564"/>
      <c r="J1007" s="2564"/>
      <c r="K1007" s="2564"/>
    </row>
    <row r="1008" spans="1:11">
      <c r="A1008" s="2549"/>
      <c r="B1008" s="2356"/>
      <c r="C1008" s="2563"/>
      <c r="D1008" s="2564"/>
      <c r="E1008" s="2617"/>
      <c r="F1008" s="2564"/>
      <c r="G1008" s="2564"/>
      <c r="H1008" s="2564"/>
      <c r="I1008" s="2564"/>
      <c r="J1008" s="2564"/>
      <c r="K1008" s="2564"/>
    </row>
    <row r="1009" spans="1:11">
      <c r="A1009" s="2549"/>
      <c r="B1009" s="2356"/>
      <c r="C1009" s="2563"/>
      <c r="D1009" s="2564"/>
      <c r="E1009" s="2617"/>
      <c r="F1009" s="2564"/>
      <c r="G1009" s="2564"/>
      <c r="H1009" s="2564"/>
      <c r="I1009" s="2564"/>
      <c r="J1009" s="2564"/>
      <c r="K1009" s="2564"/>
    </row>
    <row r="1010" spans="1:11">
      <c r="A1010" s="2549"/>
      <c r="B1010" s="2356"/>
      <c r="C1010" s="2563"/>
      <c r="D1010" s="2564"/>
      <c r="E1010" s="2617"/>
      <c r="F1010" s="2564"/>
      <c r="G1010" s="2564"/>
      <c r="H1010" s="2564"/>
      <c r="I1010" s="2564"/>
      <c r="J1010" s="2564"/>
      <c r="K1010" s="2564"/>
    </row>
    <row r="1011" spans="1:11">
      <c r="A1011" s="2549"/>
      <c r="B1011" s="2356"/>
      <c r="C1011" s="2563"/>
      <c r="D1011" s="2564"/>
      <c r="E1011" s="2617"/>
      <c r="F1011" s="2564"/>
      <c r="G1011" s="2564"/>
      <c r="H1011" s="2564"/>
      <c r="I1011" s="2564"/>
      <c r="J1011" s="2564"/>
      <c r="K1011" s="2564"/>
    </row>
    <row r="1012" spans="1:11">
      <c r="A1012" s="2549"/>
      <c r="B1012" s="2356"/>
      <c r="C1012" s="2563"/>
      <c r="D1012" s="2564"/>
      <c r="E1012" s="2617"/>
      <c r="F1012" s="2564"/>
      <c r="G1012" s="2564"/>
      <c r="H1012" s="2564"/>
      <c r="I1012" s="2564"/>
      <c r="J1012" s="2564"/>
      <c r="K1012" s="2564"/>
    </row>
    <row r="1013" spans="1:11">
      <c r="A1013" s="2549"/>
      <c r="B1013" s="2356"/>
      <c r="C1013" s="2563"/>
      <c r="D1013" s="2564"/>
      <c r="E1013" s="2617"/>
      <c r="F1013" s="2564"/>
      <c r="G1013" s="2564"/>
      <c r="H1013" s="2564"/>
      <c r="I1013" s="2564"/>
      <c r="J1013" s="2564"/>
      <c r="K1013" s="2564"/>
    </row>
    <row r="1014" spans="1:11">
      <c r="A1014" s="2549"/>
      <c r="B1014" s="2356"/>
      <c r="C1014" s="2563"/>
      <c r="D1014" s="2564"/>
      <c r="E1014" s="2617"/>
      <c r="F1014" s="2564"/>
      <c r="G1014" s="2564"/>
      <c r="H1014" s="2564"/>
      <c r="I1014" s="2564"/>
      <c r="J1014" s="2564"/>
      <c r="K1014" s="2564"/>
    </row>
    <row r="1015" spans="1:11">
      <c r="A1015" s="2549"/>
      <c r="B1015" s="2356"/>
      <c r="C1015" s="2563"/>
      <c r="D1015" s="2564"/>
      <c r="E1015" s="2617"/>
      <c r="F1015" s="2564"/>
      <c r="G1015" s="2564"/>
      <c r="H1015" s="2564"/>
      <c r="I1015" s="2564"/>
      <c r="J1015" s="2564"/>
      <c r="K1015" s="2564"/>
    </row>
    <row r="1016" spans="1:11">
      <c r="A1016" s="2549"/>
      <c r="B1016" s="2356"/>
      <c r="C1016" s="2563"/>
      <c r="D1016" s="2564"/>
      <c r="E1016" s="2617"/>
      <c r="F1016" s="2564"/>
      <c r="G1016" s="2564"/>
      <c r="H1016" s="2564"/>
      <c r="I1016" s="2564"/>
      <c r="J1016" s="2564"/>
      <c r="K1016" s="2564"/>
    </row>
    <row r="1017" spans="1:11">
      <c r="A1017" s="2549"/>
      <c r="B1017" s="2356"/>
      <c r="C1017" s="2563"/>
      <c r="D1017" s="2564"/>
      <c r="E1017" s="2617"/>
      <c r="F1017" s="2564"/>
      <c r="G1017" s="2564"/>
      <c r="H1017" s="2564"/>
      <c r="I1017" s="2564"/>
      <c r="J1017" s="2564"/>
      <c r="K1017" s="2564"/>
    </row>
    <row r="1018" spans="1:11">
      <c r="A1018" s="2549"/>
      <c r="B1018" s="2356"/>
      <c r="C1018" s="2563"/>
      <c r="D1018" s="2564"/>
      <c r="E1018" s="2617"/>
      <c r="F1018" s="2564"/>
      <c r="G1018" s="2564"/>
      <c r="H1018" s="2564"/>
      <c r="I1018" s="2564"/>
      <c r="J1018" s="2564"/>
      <c r="K1018" s="2564"/>
    </row>
    <row r="1019" spans="1:11">
      <c r="A1019" s="2549"/>
      <c r="B1019" s="2356"/>
      <c r="C1019" s="2563"/>
      <c r="D1019" s="2564"/>
      <c r="E1019" s="2617"/>
      <c r="F1019" s="2564"/>
      <c r="G1019" s="2564"/>
      <c r="H1019" s="2564"/>
      <c r="I1019" s="2564"/>
      <c r="J1019" s="2564"/>
      <c r="K1019" s="2564"/>
    </row>
    <row r="1020" spans="1:11">
      <c r="A1020" s="2549"/>
      <c r="B1020" s="2356"/>
      <c r="C1020" s="2563"/>
      <c r="D1020" s="2564"/>
      <c r="E1020" s="2617"/>
      <c r="F1020" s="2564"/>
      <c r="G1020" s="2564"/>
      <c r="H1020" s="2564"/>
      <c r="I1020" s="2564"/>
      <c r="J1020" s="2564"/>
      <c r="K1020" s="2564"/>
    </row>
    <row r="1021" spans="1:11">
      <c r="A1021" s="2549"/>
      <c r="B1021" s="2356"/>
      <c r="C1021" s="2563"/>
      <c r="D1021" s="2564"/>
      <c r="E1021" s="2617"/>
      <c r="F1021" s="2564"/>
      <c r="G1021" s="2564"/>
      <c r="H1021" s="2564"/>
      <c r="I1021" s="2564"/>
      <c r="J1021" s="2564"/>
      <c r="K1021" s="2564"/>
    </row>
    <row r="1022" spans="1:11">
      <c r="A1022" s="2549"/>
      <c r="B1022" s="2356"/>
      <c r="C1022" s="2563"/>
      <c r="D1022" s="2564"/>
      <c r="E1022" s="2617"/>
      <c r="F1022" s="2564"/>
      <c r="G1022" s="2564"/>
      <c r="H1022" s="2564"/>
      <c r="I1022" s="2564"/>
      <c r="J1022" s="2564"/>
      <c r="K1022" s="2564"/>
    </row>
    <row r="1023" spans="1:11">
      <c r="A1023" s="2549"/>
      <c r="B1023" s="2356"/>
      <c r="C1023" s="2563"/>
      <c r="D1023" s="2564"/>
      <c r="E1023" s="2617"/>
      <c r="F1023" s="2564"/>
      <c r="G1023" s="2564"/>
      <c r="H1023" s="2564"/>
      <c r="I1023" s="2564"/>
      <c r="J1023" s="2564"/>
      <c r="K1023" s="2564"/>
    </row>
    <row r="1024" spans="1:11">
      <c r="A1024" s="2549"/>
      <c r="B1024" s="2356"/>
      <c r="C1024" s="2563"/>
      <c r="D1024" s="2564"/>
      <c r="E1024" s="2617"/>
      <c r="F1024" s="2564"/>
      <c r="G1024" s="2564"/>
      <c r="H1024" s="2564"/>
      <c r="I1024" s="2564"/>
      <c r="J1024" s="2564"/>
      <c r="K1024" s="2564"/>
    </row>
    <row r="1025" spans="1:11">
      <c r="A1025" s="2549"/>
      <c r="B1025" s="2356"/>
      <c r="C1025" s="2563"/>
      <c r="D1025" s="2564"/>
      <c r="E1025" s="2617"/>
      <c r="F1025" s="2564"/>
      <c r="G1025" s="2564"/>
      <c r="H1025" s="2564"/>
      <c r="I1025" s="2564"/>
      <c r="J1025" s="2564"/>
      <c r="K1025" s="2564"/>
    </row>
    <row r="1026" spans="1:11">
      <c r="A1026" s="2549"/>
      <c r="B1026" s="2356"/>
      <c r="C1026" s="2563"/>
      <c r="D1026" s="2564"/>
      <c r="E1026" s="2617"/>
      <c r="F1026" s="2564"/>
      <c r="G1026" s="2564"/>
      <c r="H1026" s="2564"/>
      <c r="I1026" s="2564"/>
      <c r="J1026" s="2564"/>
      <c r="K1026" s="2564"/>
    </row>
    <row r="1027" spans="1:11">
      <c r="A1027" s="2549"/>
      <c r="B1027" s="2356"/>
      <c r="C1027" s="2563"/>
      <c r="D1027" s="2564"/>
      <c r="E1027" s="2617"/>
      <c r="F1027" s="2564"/>
      <c r="G1027" s="2564"/>
      <c r="H1027" s="2564"/>
      <c r="I1027" s="2564"/>
      <c r="J1027" s="2564"/>
      <c r="K1027" s="2564"/>
    </row>
    <row r="1028" spans="1:11">
      <c r="A1028" s="2549"/>
      <c r="B1028" s="2356"/>
      <c r="C1028" s="2563"/>
      <c r="D1028" s="2564"/>
      <c r="E1028" s="2617"/>
      <c r="F1028" s="2564"/>
      <c r="G1028" s="2564"/>
      <c r="H1028" s="2564"/>
      <c r="I1028" s="2564"/>
      <c r="J1028" s="2564"/>
      <c r="K1028" s="2564"/>
    </row>
    <row r="1029" spans="1:11">
      <c r="A1029" s="2549"/>
      <c r="B1029" s="2356"/>
      <c r="C1029" s="2563"/>
      <c r="D1029" s="2564"/>
      <c r="E1029" s="2617"/>
      <c r="F1029" s="2564"/>
      <c r="G1029" s="2564"/>
      <c r="H1029" s="2564"/>
      <c r="I1029" s="2564"/>
      <c r="J1029" s="2564"/>
      <c r="K1029" s="2564"/>
    </row>
    <row r="1030" spans="1:11">
      <c r="A1030" s="2549"/>
      <c r="B1030" s="2356"/>
      <c r="C1030" s="2563"/>
      <c r="D1030" s="2564"/>
      <c r="E1030" s="2617"/>
      <c r="F1030" s="2564"/>
      <c r="G1030" s="2564"/>
      <c r="H1030" s="2564"/>
      <c r="I1030" s="2564"/>
      <c r="J1030" s="2564"/>
      <c r="K1030" s="2564"/>
    </row>
    <row r="1031" spans="1:11">
      <c r="A1031" s="2549"/>
      <c r="B1031" s="2356"/>
      <c r="C1031" s="2563"/>
      <c r="D1031" s="2564"/>
      <c r="E1031" s="2617"/>
      <c r="F1031" s="2564"/>
      <c r="G1031" s="2564"/>
      <c r="H1031" s="2564"/>
      <c r="I1031" s="2564"/>
      <c r="J1031" s="2564"/>
      <c r="K1031" s="2564"/>
    </row>
    <row r="1032" spans="1:11">
      <c r="A1032" s="2549"/>
      <c r="B1032" s="2356"/>
      <c r="C1032" s="2563"/>
      <c r="D1032" s="2564"/>
      <c r="E1032" s="2617"/>
      <c r="F1032" s="2564"/>
      <c r="G1032" s="2564"/>
      <c r="H1032" s="2564"/>
      <c r="I1032" s="2564"/>
      <c r="J1032" s="2564"/>
      <c r="K1032" s="2564"/>
    </row>
    <row r="1033" spans="1:11">
      <c r="A1033" s="2549"/>
      <c r="B1033" s="2356"/>
      <c r="C1033" s="2563"/>
      <c r="D1033" s="2564"/>
      <c r="E1033" s="2617"/>
      <c r="F1033" s="2564"/>
      <c r="G1033" s="2564"/>
      <c r="H1033" s="2564"/>
      <c r="I1033" s="2564"/>
      <c r="J1033" s="2564"/>
      <c r="K1033" s="2564"/>
    </row>
    <row r="1034" spans="1:11">
      <c r="A1034" s="2549"/>
      <c r="B1034" s="2356"/>
      <c r="C1034" s="2563"/>
      <c r="D1034" s="2564"/>
      <c r="E1034" s="2617"/>
      <c r="F1034" s="2564"/>
      <c r="G1034" s="2564"/>
      <c r="H1034" s="2564"/>
      <c r="I1034" s="2564"/>
      <c r="J1034" s="2564"/>
      <c r="K1034" s="2564"/>
    </row>
    <row r="1035" spans="1:11">
      <c r="A1035" s="2549"/>
      <c r="B1035" s="2356"/>
      <c r="C1035" s="2563"/>
      <c r="D1035" s="2564"/>
      <c r="E1035" s="2617"/>
      <c r="F1035" s="2564"/>
      <c r="G1035" s="2564"/>
      <c r="H1035" s="2564"/>
      <c r="I1035" s="2564"/>
      <c r="J1035" s="2564"/>
      <c r="K1035" s="2564"/>
    </row>
    <row r="1036" spans="1:11">
      <c r="A1036" s="2549"/>
      <c r="B1036" s="2356"/>
      <c r="C1036" s="2563"/>
      <c r="D1036" s="2564"/>
      <c r="E1036" s="2617"/>
      <c r="F1036" s="2564"/>
      <c r="G1036" s="2564"/>
      <c r="H1036" s="2564"/>
      <c r="I1036" s="2564"/>
      <c r="J1036" s="2564"/>
      <c r="K1036" s="2564"/>
    </row>
    <row r="1037" spans="1:11">
      <c r="A1037" s="2549"/>
      <c r="B1037" s="2356"/>
      <c r="C1037" s="2563"/>
      <c r="D1037" s="2564"/>
      <c r="E1037" s="2617"/>
      <c r="F1037" s="2564"/>
      <c r="G1037" s="2564"/>
      <c r="H1037" s="2564"/>
      <c r="I1037" s="2564"/>
      <c r="J1037" s="2564"/>
      <c r="K1037" s="2564"/>
    </row>
    <row r="1038" spans="1:11">
      <c r="A1038" s="2549"/>
      <c r="B1038" s="2356"/>
      <c r="C1038" s="2563"/>
      <c r="D1038" s="2564"/>
      <c r="E1038" s="2617"/>
      <c r="F1038" s="2564"/>
      <c r="G1038" s="2564"/>
      <c r="H1038" s="2564"/>
      <c r="I1038" s="2564"/>
      <c r="J1038" s="2564"/>
      <c r="K1038" s="2564"/>
    </row>
    <row r="1039" spans="1:11">
      <c r="A1039" s="2549"/>
      <c r="B1039" s="2356"/>
      <c r="C1039" s="2563"/>
      <c r="D1039" s="2564"/>
      <c r="E1039" s="2617"/>
      <c r="F1039" s="2564"/>
      <c r="G1039" s="2564"/>
      <c r="H1039" s="2564"/>
      <c r="I1039" s="2564"/>
      <c r="J1039" s="2564"/>
      <c r="K1039" s="2564"/>
    </row>
    <row r="1040" spans="1:11">
      <c r="A1040" s="2549"/>
      <c r="B1040" s="2356"/>
      <c r="C1040" s="2563"/>
      <c r="D1040" s="2564"/>
      <c r="E1040" s="2617"/>
      <c r="F1040" s="2564"/>
      <c r="G1040" s="2564"/>
      <c r="H1040" s="2564"/>
      <c r="I1040" s="2564"/>
      <c r="J1040" s="2564"/>
      <c r="K1040" s="2564"/>
    </row>
    <row r="1041" spans="1:11">
      <c r="A1041" s="2549"/>
      <c r="B1041" s="2356"/>
      <c r="C1041" s="2563"/>
      <c r="D1041" s="2564"/>
      <c r="E1041" s="2617"/>
      <c r="F1041" s="2564"/>
      <c r="G1041" s="2564"/>
      <c r="H1041" s="2564"/>
      <c r="I1041" s="2564"/>
      <c r="J1041" s="2564"/>
      <c r="K1041" s="2564"/>
    </row>
    <row r="1042" spans="1:11">
      <c r="A1042" s="2549"/>
      <c r="B1042" s="2356"/>
      <c r="C1042" s="2563"/>
      <c r="D1042" s="2564"/>
      <c r="E1042" s="2617"/>
      <c r="F1042" s="2564"/>
      <c r="G1042" s="2564"/>
      <c r="H1042" s="2564"/>
      <c r="I1042" s="2564"/>
      <c r="J1042" s="2564"/>
      <c r="K1042" s="2564"/>
    </row>
    <row r="1043" spans="1:11">
      <c r="A1043" s="2549"/>
      <c r="B1043" s="2356"/>
      <c r="C1043" s="2563"/>
      <c r="D1043" s="2564"/>
      <c r="E1043" s="2617"/>
      <c r="F1043" s="2564"/>
      <c r="G1043" s="2564"/>
      <c r="H1043" s="2564"/>
      <c r="I1043" s="2564"/>
      <c r="J1043" s="2564"/>
      <c r="K1043" s="2564"/>
    </row>
    <row r="1044" spans="1:11">
      <c r="A1044" s="2549"/>
      <c r="B1044" s="2356"/>
      <c r="C1044" s="2563"/>
      <c r="D1044" s="2564"/>
      <c r="E1044" s="2617"/>
      <c r="F1044" s="2564"/>
      <c r="G1044" s="2564"/>
      <c r="H1044" s="2564"/>
      <c r="I1044" s="2564"/>
      <c r="J1044" s="2564"/>
      <c r="K1044" s="2564"/>
    </row>
    <row r="1045" spans="1:11">
      <c r="A1045" s="2549"/>
      <c r="B1045" s="2356"/>
      <c r="C1045" s="2563"/>
      <c r="D1045" s="2564"/>
      <c r="E1045" s="2617"/>
      <c r="F1045" s="2564"/>
      <c r="G1045" s="2564"/>
      <c r="H1045" s="2564"/>
      <c r="I1045" s="2564"/>
      <c r="J1045" s="2564"/>
      <c r="K1045" s="2564"/>
    </row>
    <row r="1046" spans="1:11">
      <c r="A1046" s="2549"/>
      <c r="B1046" s="2356"/>
      <c r="C1046" s="2563"/>
      <c r="D1046" s="2564"/>
      <c r="E1046" s="2617"/>
      <c r="F1046" s="2564"/>
      <c r="G1046" s="2564"/>
      <c r="H1046" s="2564"/>
      <c r="I1046" s="2564"/>
      <c r="J1046" s="2564"/>
      <c r="K1046" s="2564"/>
    </row>
    <row r="1047" spans="1:11">
      <c r="A1047" s="2549"/>
      <c r="B1047" s="2356"/>
      <c r="C1047" s="2563"/>
      <c r="D1047" s="2564"/>
      <c r="E1047" s="2617"/>
      <c r="F1047" s="2564"/>
      <c r="G1047" s="2564"/>
      <c r="H1047" s="2564"/>
      <c r="I1047" s="2564"/>
      <c r="J1047" s="2564"/>
      <c r="K1047" s="2564"/>
    </row>
    <row r="1048" spans="1:11">
      <c r="A1048" s="2549"/>
      <c r="B1048" s="2356"/>
      <c r="C1048" s="2563"/>
      <c r="D1048" s="2564"/>
      <c r="E1048" s="2617"/>
      <c r="F1048" s="2564"/>
      <c r="G1048" s="2564"/>
      <c r="H1048" s="2564"/>
      <c r="I1048" s="2564"/>
      <c r="J1048" s="2564"/>
      <c r="K1048" s="2564"/>
    </row>
    <row r="1049" spans="1:11">
      <c r="A1049" s="2549"/>
      <c r="B1049" s="2356"/>
      <c r="C1049" s="2563"/>
      <c r="D1049" s="2564"/>
      <c r="E1049" s="2617"/>
      <c r="F1049" s="2564"/>
      <c r="G1049" s="2564"/>
      <c r="H1049" s="2564"/>
      <c r="I1049" s="2564"/>
      <c r="J1049" s="2564"/>
      <c r="K1049" s="2564"/>
    </row>
    <row r="1050" spans="1:11">
      <c r="A1050" s="2549"/>
      <c r="B1050" s="2356"/>
      <c r="C1050" s="2563"/>
      <c r="D1050" s="2564"/>
      <c r="E1050" s="2617"/>
      <c r="F1050" s="2564"/>
      <c r="G1050" s="2564"/>
      <c r="H1050" s="2564"/>
      <c r="I1050" s="2564"/>
      <c r="J1050" s="2564"/>
      <c r="K1050" s="2564"/>
    </row>
    <row r="1051" spans="1:11">
      <c r="A1051" s="2549"/>
      <c r="B1051" s="2356"/>
      <c r="C1051" s="2563"/>
      <c r="D1051" s="2564"/>
      <c r="E1051" s="2617"/>
      <c r="F1051" s="2564"/>
      <c r="G1051" s="2564"/>
      <c r="H1051" s="2564"/>
      <c r="I1051" s="2564"/>
      <c r="J1051" s="2564"/>
      <c r="K1051" s="2564"/>
    </row>
    <row r="1052" spans="1:11">
      <c r="A1052" s="2549"/>
      <c r="B1052" s="2356"/>
      <c r="C1052" s="2563"/>
      <c r="D1052" s="2564"/>
      <c r="E1052" s="2617"/>
      <c r="F1052" s="2564"/>
      <c r="G1052" s="2564"/>
      <c r="H1052" s="2564"/>
      <c r="I1052" s="2564"/>
      <c r="J1052" s="2564"/>
      <c r="K1052" s="2564"/>
    </row>
    <row r="1053" spans="1:11">
      <c r="A1053" s="2549"/>
      <c r="B1053" s="2356"/>
      <c r="C1053" s="2563"/>
      <c r="D1053" s="2564"/>
      <c r="E1053" s="2617"/>
      <c r="F1053" s="2564"/>
      <c r="G1053" s="2564"/>
      <c r="H1053" s="2564"/>
      <c r="I1053" s="2564"/>
      <c r="J1053" s="2564"/>
      <c r="K1053" s="2564"/>
    </row>
    <row r="1054" spans="1:11">
      <c r="A1054" s="2549"/>
      <c r="B1054" s="2356"/>
      <c r="C1054" s="2563"/>
      <c r="D1054" s="2564"/>
      <c r="E1054" s="2617"/>
      <c r="F1054" s="2564"/>
      <c r="G1054" s="2564"/>
      <c r="H1054" s="2564"/>
      <c r="I1054" s="2564"/>
      <c r="J1054" s="2564"/>
      <c r="K1054" s="2564"/>
    </row>
    <row r="1055" spans="1:11">
      <c r="A1055" s="2549"/>
      <c r="B1055" s="2356"/>
      <c r="C1055" s="2563"/>
      <c r="D1055" s="2564"/>
      <c r="E1055" s="2617"/>
      <c r="F1055" s="2564"/>
      <c r="G1055" s="2564"/>
      <c r="H1055" s="2564"/>
      <c r="I1055" s="2564"/>
      <c r="J1055" s="2564"/>
      <c r="K1055" s="2564"/>
    </row>
    <row r="1056" spans="1:11">
      <c r="A1056" s="2549"/>
      <c r="B1056" s="2356"/>
      <c r="C1056" s="2563"/>
      <c r="D1056" s="2564"/>
      <c r="E1056" s="2617"/>
      <c r="F1056" s="2564"/>
      <c r="G1056" s="2564"/>
      <c r="H1056" s="2564"/>
      <c r="I1056" s="2564"/>
      <c r="J1056" s="2564"/>
      <c r="K1056" s="2564"/>
    </row>
    <row r="1057" spans="1:11">
      <c r="A1057" s="2549"/>
      <c r="B1057" s="2356"/>
      <c r="C1057" s="2563"/>
      <c r="D1057" s="2564"/>
      <c r="E1057" s="2617"/>
      <c r="F1057" s="2564"/>
      <c r="G1057" s="2564"/>
      <c r="H1057" s="2564"/>
      <c r="I1057" s="2564"/>
      <c r="J1057" s="2564"/>
      <c r="K1057" s="2564"/>
    </row>
    <row r="1058" spans="1:11">
      <c r="A1058" s="2549"/>
      <c r="B1058" s="2356"/>
      <c r="C1058" s="2563"/>
      <c r="D1058" s="2564"/>
      <c r="E1058" s="2617"/>
      <c r="F1058" s="2564"/>
      <c r="G1058" s="2564"/>
      <c r="H1058" s="2564"/>
      <c r="I1058" s="2564"/>
      <c r="J1058" s="2564"/>
      <c r="K1058" s="2564"/>
    </row>
    <row r="1059" spans="1:11">
      <c r="A1059" s="2549"/>
      <c r="B1059" s="2356"/>
      <c r="C1059" s="2563"/>
      <c r="D1059" s="2564"/>
      <c r="E1059" s="2617"/>
      <c r="F1059" s="2564"/>
      <c r="G1059" s="2564"/>
      <c r="H1059" s="2564"/>
      <c r="I1059" s="2564"/>
      <c r="J1059" s="2564"/>
      <c r="K1059" s="2564"/>
    </row>
    <row r="1060" spans="1:11">
      <c r="A1060" s="2549"/>
      <c r="B1060" s="2356"/>
      <c r="C1060" s="2563"/>
      <c r="D1060" s="2564"/>
      <c r="E1060" s="2617"/>
      <c r="F1060" s="2564"/>
      <c r="G1060" s="2564"/>
      <c r="H1060" s="2564"/>
      <c r="I1060" s="2564"/>
      <c r="J1060" s="2564"/>
      <c r="K1060" s="2564"/>
    </row>
    <row r="1061" spans="1:11">
      <c r="A1061" s="2549"/>
      <c r="B1061" s="2356"/>
      <c r="C1061" s="2563"/>
      <c r="D1061" s="2564"/>
      <c r="E1061" s="2617"/>
      <c r="F1061" s="2564"/>
      <c r="G1061" s="2564"/>
      <c r="H1061" s="2564"/>
      <c r="I1061" s="2564"/>
      <c r="J1061" s="2564"/>
      <c r="K1061" s="2564"/>
    </row>
    <row r="1062" spans="1:11">
      <c r="A1062" s="2549"/>
      <c r="B1062" s="2356"/>
      <c r="C1062" s="2563"/>
      <c r="D1062" s="2564"/>
      <c r="E1062" s="2617"/>
      <c r="F1062" s="2564"/>
      <c r="G1062" s="2564"/>
      <c r="H1062" s="2564"/>
      <c r="I1062" s="2564"/>
      <c r="J1062" s="2564"/>
      <c r="K1062" s="2564"/>
    </row>
    <row r="1063" spans="1:11">
      <c r="A1063" s="2549"/>
      <c r="B1063" s="2356"/>
      <c r="C1063" s="2563"/>
      <c r="D1063" s="2564"/>
      <c r="E1063" s="2617"/>
      <c r="F1063" s="2564"/>
      <c r="G1063" s="2564"/>
      <c r="H1063" s="2564"/>
      <c r="I1063" s="2564"/>
      <c r="J1063" s="2564"/>
      <c r="K1063" s="2564"/>
    </row>
    <row r="1064" spans="1:11">
      <c r="A1064" s="2549"/>
      <c r="B1064" s="2356"/>
      <c r="C1064" s="2563"/>
      <c r="D1064" s="2564"/>
      <c r="E1064" s="2617"/>
      <c r="F1064" s="2564"/>
      <c r="G1064" s="2564"/>
      <c r="H1064" s="2564"/>
      <c r="I1064" s="2564"/>
      <c r="J1064" s="2564"/>
      <c r="K1064" s="2564"/>
    </row>
    <row r="1065" spans="1:11">
      <c r="A1065" s="2549"/>
      <c r="B1065" s="2356"/>
      <c r="C1065" s="2563"/>
      <c r="D1065" s="2564"/>
      <c r="E1065" s="2617"/>
      <c r="F1065" s="2564"/>
      <c r="G1065" s="2564"/>
      <c r="H1065" s="2564"/>
      <c r="I1065" s="2564"/>
      <c r="J1065" s="2564"/>
      <c r="K1065" s="2564"/>
    </row>
    <row r="1066" spans="1:11">
      <c r="A1066" s="2549"/>
      <c r="B1066" s="2356"/>
      <c r="C1066" s="2563"/>
      <c r="D1066" s="2564"/>
      <c r="E1066" s="2617"/>
      <c r="F1066" s="2564"/>
      <c r="G1066" s="2564"/>
      <c r="H1066" s="2564"/>
      <c r="I1066" s="2564"/>
      <c r="J1066" s="2564"/>
      <c r="K1066" s="2564"/>
    </row>
    <row r="1067" spans="1:11">
      <c r="A1067" s="2549"/>
      <c r="B1067" s="2356"/>
      <c r="C1067" s="2563"/>
      <c r="D1067" s="2564"/>
      <c r="E1067" s="2617"/>
      <c r="F1067" s="2564"/>
      <c r="G1067" s="2564"/>
      <c r="H1067" s="2564"/>
      <c r="I1067" s="2564"/>
      <c r="J1067" s="2564"/>
      <c r="K1067" s="2564"/>
    </row>
    <row r="1068" spans="1:11">
      <c r="A1068" s="2549"/>
      <c r="B1068" s="2356"/>
      <c r="C1068" s="2563"/>
      <c r="D1068" s="2564"/>
      <c r="E1068" s="2617"/>
      <c r="F1068" s="2564"/>
      <c r="G1068" s="2564"/>
      <c r="H1068" s="2564"/>
      <c r="I1068" s="2564"/>
      <c r="J1068" s="2564"/>
      <c r="K1068" s="2564"/>
    </row>
    <row r="1069" spans="1:11">
      <c r="A1069" s="2549"/>
      <c r="B1069" s="2356"/>
      <c r="C1069" s="2563"/>
      <c r="D1069" s="2564"/>
      <c r="E1069" s="2617"/>
      <c r="F1069" s="2564"/>
      <c r="G1069" s="2564"/>
      <c r="H1069" s="2564"/>
      <c r="I1069" s="2564"/>
      <c r="J1069" s="2564"/>
      <c r="K1069" s="2564"/>
    </row>
    <row r="1070" spans="1:11">
      <c r="A1070" s="2549"/>
      <c r="B1070" s="2356"/>
      <c r="C1070" s="2563"/>
      <c r="D1070" s="2564"/>
      <c r="E1070" s="2617"/>
      <c r="F1070" s="2564"/>
      <c r="G1070" s="2564"/>
      <c r="H1070" s="2564"/>
      <c r="I1070" s="2564"/>
      <c r="J1070" s="2564"/>
      <c r="K1070" s="2564"/>
    </row>
    <row r="1071" spans="1:11">
      <c r="A1071" s="2549"/>
      <c r="B1071" s="2356"/>
      <c r="C1071" s="2563"/>
      <c r="D1071" s="2564"/>
      <c r="E1071" s="2617"/>
      <c r="F1071" s="2564"/>
      <c r="G1071" s="2564"/>
      <c r="H1071" s="2564"/>
      <c r="I1071" s="2564"/>
      <c r="J1071" s="2564"/>
      <c r="K1071" s="2564"/>
    </row>
    <row r="1072" spans="1:11">
      <c r="A1072" s="2549"/>
      <c r="B1072" s="2356"/>
      <c r="C1072" s="2563"/>
      <c r="D1072" s="2564"/>
      <c r="E1072" s="2617"/>
      <c r="F1072" s="2564"/>
      <c r="G1072" s="2564"/>
      <c r="H1072" s="2564"/>
      <c r="I1072" s="2564"/>
      <c r="J1072" s="2564"/>
      <c r="K1072" s="2564"/>
    </row>
    <row r="1073" spans="1:11">
      <c r="A1073" s="2549"/>
      <c r="B1073" s="2356"/>
      <c r="C1073" s="2563"/>
      <c r="D1073" s="2564"/>
      <c r="E1073" s="2617"/>
      <c r="F1073" s="2564"/>
      <c r="G1073" s="2564"/>
      <c r="H1073" s="2564"/>
      <c r="I1073" s="2564"/>
      <c r="J1073" s="2564"/>
      <c r="K1073" s="2564"/>
    </row>
    <row r="1074" spans="1:11">
      <c r="A1074" s="2549"/>
      <c r="B1074" s="2356"/>
      <c r="C1074" s="2563"/>
      <c r="D1074" s="2564"/>
      <c r="E1074" s="2617"/>
      <c r="F1074" s="2564"/>
      <c r="G1074" s="2564"/>
      <c r="H1074" s="2564"/>
      <c r="I1074" s="2564"/>
      <c r="J1074" s="2564"/>
      <c r="K1074" s="2564"/>
    </row>
    <row r="1075" spans="1:11">
      <c r="A1075" s="2549"/>
      <c r="B1075" s="2356"/>
      <c r="C1075" s="2563"/>
      <c r="D1075" s="2564"/>
      <c r="E1075" s="2617"/>
      <c r="F1075" s="2564"/>
      <c r="G1075" s="2564"/>
      <c r="H1075" s="2564"/>
      <c r="I1075" s="2564"/>
      <c r="J1075" s="2564"/>
      <c r="K1075" s="2564"/>
    </row>
    <row r="1076" spans="1:11">
      <c r="A1076" s="2549"/>
      <c r="B1076" s="2356"/>
      <c r="C1076" s="2563"/>
      <c r="D1076" s="2564"/>
      <c r="E1076" s="2617"/>
      <c r="F1076" s="2564"/>
      <c r="G1076" s="2564"/>
      <c r="H1076" s="2564"/>
      <c r="I1076" s="2564"/>
      <c r="J1076" s="2564"/>
      <c r="K1076" s="2564"/>
    </row>
    <row r="1077" spans="1:11">
      <c r="A1077" s="2549"/>
      <c r="B1077" s="2356"/>
      <c r="C1077" s="2563"/>
      <c r="D1077" s="2564"/>
      <c r="E1077" s="2617"/>
      <c r="F1077" s="2564"/>
      <c r="G1077" s="2564"/>
      <c r="H1077" s="2564"/>
      <c r="I1077" s="2564"/>
      <c r="J1077" s="2564"/>
      <c r="K1077" s="2564"/>
    </row>
    <row r="1078" spans="1:11">
      <c r="A1078" s="2549"/>
      <c r="B1078" s="2356"/>
      <c r="C1078" s="2563"/>
      <c r="D1078" s="2564"/>
      <c r="E1078" s="2617"/>
      <c r="F1078" s="2564"/>
      <c r="G1078" s="2564"/>
      <c r="H1078" s="2564"/>
      <c r="I1078" s="2564"/>
      <c r="J1078" s="2564"/>
      <c r="K1078" s="2564"/>
    </row>
    <row r="1079" spans="1:11">
      <c r="A1079" s="2549"/>
      <c r="B1079" s="2356"/>
      <c r="C1079" s="2563"/>
      <c r="D1079" s="2564"/>
      <c r="E1079" s="2617"/>
      <c r="F1079" s="2564"/>
      <c r="G1079" s="2564"/>
      <c r="H1079" s="2564"/>
      <c r="I1079" s="2564"/>
      <c r="J1079" s="2564"/>
      <c r="K1079" s="2564"/>
    </row>
    <row r="1080" spans="1:11">
      <c r="A1080" s="2549"/>
      <c r="B1080" s="2356"/>
      <c r="C1080" s="2563"/>
      <c r="D1080" s="2564"/>
      <c r="E1080" s="2617"/>
      <c r="F1080" s="2564"/>
      <c r="G1080" s="2564"/>
      <c r="H1080" s="2564"/>
      <c r="I1080" s="2564"/>
      <c r="J1080" s="2564"/>
      <c r="K1080" s="2564"/>
    </row>
    <row r="1081" spans="1:11">
      <c r="A1081" s="2549"/>
      <c r="B1081" s="2356"/>
      <c r="C1081" s="2563"/>
      <c r="D1081" s="2564"/>
      <c r="E1081" s="2617"/>
      <c r="F1081" s="2564"/>
      <c r="G1081" s="2564"/>
      <c r="H1081" s="2564"/>
      <c r="I1081" s="2564"/>
      <c r="J1081" s="2564"/>
      <c r="K1081" s="2564"/>
    </row>
    <row r="1082" spans="1:11">
      <c r="A1082" s="2549"/>
      <c r="B1082" s="2356"/>
      <c r="C1082" s="2563"/>
      <c r="D1082" s="2564"/>
      <c r="E1082" s="2617"/>
      <c r="F1082" s="2564"/>
      <c r="G1082" s="2564"/>
      <c r="H1082" s="2564"/>
      <c r="I1082" s="2564"/>
      <c r="J1082" s="2564"/>
      <c r="K1082" s="2564"/>
    </row>
    <row r="1083" spans="1:11">
      <c r="A1083" s="2549"/>
      <c r="B1083" s="2356"/>
      <c r="C1083" s="2563"/>
      <c r="D1083" s="2564"/>
      <c r="E1083" s="2617"/>
      <c r="F1083" s="2564"/>
      <c r="G1083" s="2564"/>
      <c r="H1083" s="2564"/>
      <c r="I1083" s="2564"/>
      <c r="J1083" s="2564"/>
      <c r="K1083" s="2564"/>
    </row>
    <row r="1084" spans="1:11">
      <c r="A1084" s="2549"/>
      <c r="B1084" s="2356"/>
      <c r="C1084" s="2563"/>
      <c r="D1084" s="2564"/>
      <c r="E1084" s="2617"/>
      <c r="F1084" s="2564"/>
      <c r="G1084" s="2564"/>
      <c r="H1084" s="2564"/>
      <c r="I1084" s="2564"/>
      <c r="J1084" s="2564"/>
      <c r="K1084" s="2564"/>
    </row>
    <row r="1085" spans="1:11">
      <c r="A1085" s="2549"/>
      <c r="B1085" s="2356"/>
      <c r="C1085" s="2563"/>
      <c r="D1085" s="2564"/>
      <c r="E1085" s="2617"/>
      <c r="F1085" s="2564"/>
      <c r="G1085" s="2564"/>
      <c r="H1085" s="2564"/>
      <c r="I1085" s="2564"/>
      <c r="J1085" s="2564"/>
      <c r="K1085" s="2564"/>
    </row>
    <row r="1086" spans="1:11">
      <c r="A1086" s="2549"/>
      <c r="B1086" s="2356"/>
      <c r="C1086" s="2563"/>
      <c r="D1086" s="2564"/>
      <c r="E1086" s="2617"/>
      <c r="F1086" s="2564"/>
      <c r="G1086" s="2564"/>
      <c r="H1086" s="2564"/>
      <c r="I1086" s="2564"/>
      <c r="J1086" s="2564"/>
      <c r="K1086" s="2564"/>
    </row>
    <row r="1087" spans="1:11">
      <c r="A1087" s="2549"/>
      <c r="B1087" s="2356"/>
      <c r="C1087" s="2563"/>
      <c r="D1087" s="2564"/>
      <c r="E1087" s="2617"/>
      <c r="F1087" s="2564"/>
      <c r="G1087" s="2564"/>
      <c r="H1087" s="2564"/>
      <c r="I1087" s="2564"/>
      <c r="J1087" s="2564"/>
      <c r="K1087" s="2564"/>
    </row>
    <row r="1088" spans="1:11">
      <c r="A1088" s="2549"/>
      <c r="B1088" s="2356"/>
      <c r="C1088" s="2563"/>
      <c r="D1088" s="2564"/>
      <c r="E1088" s="2617"/>
      <c r="F1088" s="2564"/>
      <c r="G1088" s="2564"/>
      <c r="H1088" s="2564"/>
      <c r="I1088" s="2564"/>
      <c r="J1088" s="2564"/>
      <c r="K1088" s="2564"/>
    </row>
    <row r="1089" spans="1:11">
      <c r="A1089" s="2549"/>
      <c r="B1089" s="2356"/>
      <c r="C1089" s="2563"/>
      <c r="D1089" s="2564"/>
      <c r="E1089" s="2617"/>
      <c r="F1089" s="2564"/>
      <c r="G1089" s="2564"/>
      <c r="H1089" s="2564"/>
      <c r="I1089" s="2564"/>
      <c r="J1089" s="2564"/>
      <c r="K1089" s="2564"/>
    </row>
    <row r="1090" spans="1:11">
      <c r="A1090" s="2549"/>
      <c r="B1090" s="2356"/>
      <c r="C1090" s="2563"/>
      <c r="D1090" s="2564"/>
      <c r="E1090" s="2617"/>
      <c r="F1090" s="2564"/>
      <c r="G1090" s="2564"/>
      <c r="H1090" s="2564"/>
      <c r="I1090" s="2564"/>
      <c r="J1090" s="2564"/>
      <c r="K1090" s="2564"/>
    </row>
    <row r="1091" spans="1:11">
      <c r="A1091" s="2549"/>
      <c r="B1091" s="2356"/>
      <c r="C1091" s="2563"/>
      <c r="D1091" s="2564"/>
      <c r="E1091" s="2617"/>
      <c r="F1091" s="2564"/>
      <c r="G1091" s="2564"/>
      <c r="H1091" s="2564"/>
      <c r="I1091" s="2564"/>
      <c r="J1091" s="2564"/>
      <c r="K1091" s="2564"/>
    </row>
    <row r="1092" spans="1:11">
      <c r="A1092" s="2549"/>
      <c r="B1092" s="2356"/>
      <c r="C1092" s="2563"/>
      <c r="D1092" s="2564"/>
      <c r="E1092" s="2617"/>
      <c r="F1092" s="2564"/>
      <c r="G1092" s="2564"/>
      <c r="H1092" s="2564"/>
      <c r="I1092" s="2564"/>
      <c r="J1092" s="2564"/>
      <c r="K1092" s="2564"/>
    </row>
    <row r="1093" spans="1:11">
      <c r="A1093" s="2549"/>
      <c r="B1093" s="2356"/>
      <c r="C1093" s="2563"/>
      <c r="D1093" s="2564"/>
      <c r="E1093" s="2617"/>
      <c r="F1093" s="2564"/>
      <c r="G1093" s="2564"/>
      <c r="H1093" s="2564"/>
      <c r="I1093" s="2564"/>
      <c r="J1093" s="2564"/>
      <c r="K1093" s="2564"/>
    </row>
    <row r="1094" spans="1:11">
      <c r="A1094" s="2549"/>
      <c r="B1094" s="2356"/>
      <c r="C1094" s="2563"/>
      <c r="D1094" s="2564"/>
      <c r="E1094" s="2617"/>
      <c r="F1094" s="2564"/>
      <c r="G1094" s="2564"/>
      <c r="H1094" s="2564"/>
      <c r="I1094" s="2564"/>
      <c r="J1094" s="2564"/>
      <c r="K1094" s="2564"/>
    </row>
    <row r="1095" spans="1:11">
      <c r="A1095" s="2549"/>
      <c r="B1095" s="2356"/>
      <c r="C1095" s="2563"/>
      <c r="D1095" s="2564"/>
      <c r="E1095" s="2617"/>
      <c r="F1095" s="2564"/>
      <c r="G1095" s="2564"/>
      <c r="H1095" s="2564"/>
      <c r="I1095" s="2564"/>
      <c r="J1095" s="2564"/>
      <c r="K1095" s="2564"/>
    </row>
    <row r="1096" spans="1:11">
      <c r="A1096" s="2549"/>
      <c r="B1096" s="2356"/>
      <c r="C1096" s="2563"/>
      <c r="D1096" s="2564"/>
      <c r="E1096" s="2617"/>
      <c r="F1096" s="2564"/>
      <c r="G1096" s="2564"/>
      <c r="H1096" s="2564"/>
      <c r="I1096" s="2564"/>
      <c r="J1096" s="2564"/>
      <c r="K1096" s="2564"/>
    </row>
    <row r="1097" spans="1:11">
      <c r="A1097" s="2549"/>
      <c r="B1097" s="2356"/>
      <c r="C1097" s="2563"/>
      <c r="D1097" s="2564"/>
      <c r="E1097" s="2617"/>
      <c r="F1097" s="2564"/>
      <c r="G1097" s="2564"/>
      <c r="H1097" s="2564"/>
      <c r="I1097" s="2564"/>
      <c r="J1097" s="2564"/>
      <c r="K1097" s="2564"/>
    </row>
    <row r="1098" spans="1:11">
      <c r="A1098" s="2549"/>
      <c r="B1098" s="2356"/>
      <c r="C1098" s="2563"/>
      <c r="D1098" s="2564"/>
      <c r="E1098" s="2617"/>
      <c r="F1098" s="2564"/>
      <c r="G1098" s="2564"/>
      <c r="H1098" s="2564"/>
      <c r="I1098" s="2564"/>
      <c r="J1098" s="2564"/>
      <c r="K1098" s="2564"/>
    </row>
  </sheetData>
  <mergeCells count="3">
    <mergeCell ref="A3:A4"/>
    <mergeCell ref="B3:B4"/>
    <mergeCell ref="C3:C4"/>
  </mergeCells>
  <phoneticPr fontId="8" type="noConversion"/>
  <pageMargins left="0" right="0" top="0" bottom="0" header="0" footer="0"/>
  <pageSetup paperSize="9" scale="47" fitToHeight="0" orientation="portrait" r:id="rId1"/>
  <headerFooter alignWithMargins="0"/>
  <rowBreaks count="2" manualBreakCount="2">
    <brk id="62" max="16383" man="1"/>
    <brk id="129"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2">
    <tabColor rgb="FFFFFF00"/>
  </sheetPr>
  <dimension ref="A1:K1098"/>
  <sheetViews>
    <sheetView view="pageBreakPreview" topLeftCell="A109" zoomScaleNormal="100" zoomScaleSheetLayoutView="100" workbookViewId="0">
      <selection activeCell="A130" sqref="A130"/>
    </sheetView>
  </sheetViews>
  <sheetFormatPr defaultColWidth="15.625" defaultRowHeight="15.75"/>
  <cols>
    <col min="1" max="1" width="5.625" style="470" customWidth="1"/>
    <col min="2" max="2" width="51.5" style="279" customWidth="1"/>
    <col min="3" max="4" width="20.625" style="279" customWidth="1"/>
    <col min="5" max="5" width="15.625" style="279" customWidth="1"/>
    <col min="6" max="6" width="20.625" style="279" customWidth="1"/>
    <col min="7" max="16384" width="15.625" style="279"/>
  </cols>
  <sheetData>
    <row r="1" spans="1:11" ht="16.5">
      <c r="A1" s="2619" t="str">
        <f>+封面!A3&amp;" "&amp;封面!A2</f>
        <v xml:space="preserve">        保險股份有限公司(○○分公司) 年度(月、季、半年)報表</v>
      </c>
      <c r="B1" s="2620"/>
      <c r="C1" s="2620"/>
      <c r="D1" s="2620"/>
      <c r="E1" s="2620"/>
      <c r="F1" s="2620"/>
      <c r="G1" s="2620"/>
      <c r="H1" s="2620"/>
      <c r="I1" s="2620"/>
      <c r="J1" s="2620"/>
      <c r="K1" s="2620"/>
    </row>
    <row r="2" spans="1:11" ht="17.25" thickBot="1">
      <c r="A2" s="2621" t="s">
        <v>5982</v>
      </c>
      <c r="B2" s="2620"/>
      <c r="C2" s="2620"/>
      <c r="D2" s="2620"/>
      <c r="E2" s="2620"/>
      <c r="F2" s="2622" t="s">
        <v>5983</v>
      </c>
      <c r="G2" s="2620"/>
      <c r="H2" s="2620"/>
      <c r="I2" s="2620"/>
      <c r="J2" s="2620"/>
      <c r="K2" s="2620"/>
    </row>
    <row r="3" spans="1:11" ht="16.5">
      <c r="A3" s="3519" t="s">
        <v>5268</v>
      </c>
      <c r="B3" s="3534" t="s">
        <v>5984</v>
      </c>
      <c r="C3" s="2623" t="s">
        <v>5985</v>
      </c>
      <c r="D3" s="3534" t="s">
        <v>5466</v>
      </c>
      <c r="E3" s="3534" t="s">
        <v>5986</v>
      </c>
      <c r="F3" s="3532" t="s">
        <v>5987</v>
      </c>
      <c r="G3" s="2620"/>
      <c r="H3" s="2620"/>
      <c r="I3" s="2620"/>
      <c r="J3" s="2620"/>
      <c r="K3" s="2620"/>
    </row>
    <row r="4" spans="1:11" ht="16.5">
      <c r="A4" s="3520"/>
      <c r="B4" s="3535"/>
      <c r="C4" s="2624" t="s">
        <v>5988</v>
      </c>
      <c r="D4" s="3535"/>
      <c r="E4" s="3535"/>
      <c r="F4" s="3533"/>
      <c r="G4" s="2620"/>
      <c r="H4" s="2620"/>
      <c r="I4" s="2620"/>
      <c r="J4" s="2620"/>
      <c r="K4" s="2620"/>
    </row>
    <row r="5" spans="1:11" ht="16.5" thickBot="1">
      <c r="A5" s="3521"/>
      <c r="B5" s="2625" t="s">
        <v>424</v>
      </c>
      <c r="C5" s="2625" t="s">
        <v>425</v>
      </c>
      <c r="D5" s="2625" t="s">
        <v>171</v>
      </c>
      <c r="E5" s="2626" t="s">
        <v>172</v>
      </c>
      <c r="F5" s="2627" t="s">
        <v>173</v>
      </c>
      <c r="G5" s="2620"/>
      <c r="H5" s="2620"/>
      <c r="I5" s="2620"/>
      <c r="J5" s="2620"/>
      <c r="K5" s="2620"/>
    </row>
    <row r="6" spans="1:11" ht="15.4" customHeight="1">
      <c r="A6" s="2628" t="s">
        <v>235</v>
      </c>
      <c r="B6" s="3528" t="s">
        <v>5989</v>
      </c>
      <c r="C6" s="2629" t="s">
        <v>387</v>
      </c>
      <c r="D6" s="2630"/>
      <c r="E6" s="2631">
        <v>0</v>
      </c>
      <c r="F6" s="2632">
        <f>ROUND(D6*E6,0)</f>
        <v>0</v>
      </c>
      <c r="G6" s="2620"/>
      <c r="H6" s="2620"/>
      <c r="I6" s="2620"/>
      <c r="J6" s="2620"/>
      <c r="K6" s="2620"/>
    </row>
    <row r="7" spans="1:11">
      <c r="A7" s="2633">
        <v>2</v>
      </c>
      <c r="B7" s="3529"/>
      <c r="C7" s="2634" t="s">
        <v>388</v>
      </c>
      <c r="D7" s="2635"/>
      <c r="E7" s="2636">
        <v>0</v>
      </c>
      <c r="F7" s="2637">
        <f t="shared" ref="F7:F23" si="0">ROUND(D7*E7,0)</f>
        <v>0</v>
      </c>
      <c r="G7" s="2620"/>
      <c r="H7" s="2620"/>
      <c r="I7" s="2620"/>
      <c r="J7" s="2620"/>
      <c r="K7" s="2620"/>
    </row>
    <row r="8" spans="1:11">
      <c r="A8" s="2633">
        <v>3</v>
      </c>
      <c r="B8" s="3529"/>
      <c r="C8" s="2634" t="s">
        <v>389</v>
      </c>
      <c r="D8" s="2635"/>
      <c r="E8" s="2636">
        <v>3.0999999999999999E-3</v>
      </c>
      <c r="F8" s="2637">
        <f t="shared" si="0"/>
        <v>0</v>
      </c>
      <c r="G8" s="2620"/>
      <c r="H8" s="2620"/>
      <c r="I8" s="2620"/>
      <c r="J8" s="2620"/>
      <c r="K8" s="2620"/>
    </row>
    <row r="9" spans="1:11">
      <c r="A9" s="2633">
        <v>4</v>
      </c>
      <c r="B9" s="3529"/>
      <c r="C9" s="2634" t="s">
        <v>390</v>
      </c>
      <c r="D9" s="2635"/>
      <c r="E9" s="2636">
        <v>6.1999999999999998E-3</v>
      </c>
      <c r="F9" s="2637">
        <f t="shared" si="0"/>
        <v>0</v>
      </c>
      <c r="G9" s="2620"/>
      <c r="H9" s="2620"/>
      <c r="I9" s="2620"/>
      <c r="J9" s="2620"/>
      <c r="K9" s="2620"/>
    </row>
    <row r="10" spans="1:11">
      <c r="A10" s="2633">
        <v>5</v>
      </c>
      <c r="B10" s="3529"/>
      <c r="C10" s="2634" t="s">
        <v>391</v>
      </c>
      <c r="D10" s="2635"/>
      <c r="E10" s="2636">
        <v>7.4000000000000003E-3</v>
      </c>
      <c r="F10" s="2637">
        <f t="shared" si="0"/>
        <v>0</v>
      </c>
      <c r="G10" s="2620"/>
      <c r="H10" s="2620"/>
      <c r="I10" s="2620"/>
      <c r="J10" s="2620"/>
      <c r="K10" s="2620"/>
    </row>
    <row r="11" spans="1:11">
      <c r="A11" s="2633">
        <v>6</v>
      </c>
      <c r="B11" s="3529"/>
      <c r="C11" s="2634" t="s">
        <v>392</v>
      </c>
      <c r="D11" s="2635"/>
      <c r="E11" s="2636">
        <v>8.6E-3</v>
      </c>
      <c r="F11" s="2637">
        <f t="shared" si="0"/>
        <v>0</v>
      </c>
      <c r="G11" s="2620"/>
      <c r="H11" s="2620"/>
      <c r="I11" s="2620"/>
      <c r="J11" s="2620"/>
      <c r="K11" s="2620"/>
    </row>
    <row r="12" spans="1:11">
      <c r="A12" s="2633">
        <v>7</v>
      </c>
      <c r="B12" s="3529"/>
      <c r="C12" s="2634" t="s">
        <v>393</v>
      </c>
      <c r="D12" s="2635"/>
      <c r="E12" s="2636">
        <v>9.7999999999999997E-3</v>
      </c>
      <c r="F12" s="2637">
        <f t="shared" si="0"/>
        <v>0</v>
      </c>
      <c r="G12" s="2620"/>
      <c r="H12" s="2620"/>
      <c r="I12" s="2620"/>
      <c r="J12" s="2620"/>
      <c r="K12" s="2620"/>
    </row>
    <row r="13" spans="1:11">
      <c r="A13" s="2633">
        <v>8</v>
      </c>
      <c r="B13" s="3529"/>
      <c r="C13" s="2634" t="s">
        <v>394</v>
      </c>
      <c r="D13" s="2635"/>
      <c r="E13" s="2636">
        <v>1.7999999999999999E-2</v>
      </c>
      <c r="F13" s="2637">
        <f t="shared" si="0"/>
        <v>0</v>
      </c>
      <c r="G13" s="2620"/>
      <c r="H13" s="2620"/>
      <c r="I13" s="2620"/>
      <c r="J13" s="2620"/>
      <c r="K13" s="2620"/>
    </row>
    <row r="14" spans="1:11">
      <c r="A14" s="2633">
        <v>9</v>
      </c>
      <c r="B14" s="3529"/>
      <c r="C14" s="2634" t="s">
        <v>395</v>
      </c>
      <c r="D14" s="2635"/>
      <c r="E14" s="2636">
        <v>2.63E-2</v>
      </c>
      <c r="F14" s="2637">
        <f t="shared" si="0"/>
        <v>0</v>
      </c>
      <c r="G14" s="2620"/>
      <c r="H14" s="2620"/>
      <c r="I14" s="2620"/>
      <c r="J14" s="2620"/>
      <c r="K14" s="2620"/>
    </row>
    <row r="15" spans="1:11">
      <c r="A15" s="2633">
        <v>10</v>
      </c>
      <c r="B15" s="3529"/>
      <c r="C15" s="2634" t="s">
        <v>396</v>
      </c>
      <c r="D15" s="2635"/>
      <c r="E15" s="2636">
        <v>3.4500000000000003E-2</v>
      </c>
      <c r="F15" s="2637">
        <f t="shared" si="0"/>
        <v>0</v>
      </c>
      <c r="G15" s="2620"/>
      <c r="H15" s="2620"/>
      <c r="I15" s="2620"/>
      <c r="J15" s="2620"/>
      <c r="K15" s="2620"/>
    </row>
    <row r="16" spans="1:11">
      <c r="A16" s="2633">
        <v>11</v>
      </c>
      <c r="B16" s="3529"/>
      <c r="C16" s="2634" t="s">
        <v>397</v>
      </c>
      <c r="D16" s="2635"/>
      <c r="E16" s="2636">
        <v>4.8000000000000001E-2</v>
      </c>
      <c r="F16" s="2637">
        <f t="shared" si="0"/>
        <v>0</v>
      </c>
      <c r="G16" s="2620"/>
      <c r="H16" s="2620"/>
      <c r="I16" s="2620"/>
      <c r="J16" s="2620"/>
      <c r="K16" s="2620"/>
    </row>
    <row r="17" spans="1:11">
      <c r="A17" s="2633">
        <v>12</v>
      </c>
      <c r="B17" s="3529"/>
      <c r="C17" s="2634" t="s">
        <v>398</v>
      </c>
      <c r="D17" s="2635"/>
      <c r="E17" s="2636">
        <v>6.1499999999999999E-2</v>
      </c>
      <c r="F17" s="2637">
        <f t="shared" si="0"/>
        <v>0</v>
      </c>
      <c r="G17" s="2620"/>
      <c r="H17" s="2620"/>
      <c r="I17" s="2620"/>
      <c r="J17" s="2620"/>
      <c r="K17" s="2620"/>
    </row>
    <row r="18" spans="1:11">
      <c r="A18" s="2633">
        <v>13</v>
      </c>
      <c r="B18" s="3529"/>
      <c r="C18" s="2634" t="s">
        <v>380</v>
      </c>
      <c r="D18" s="2635"/>
      <c r="E18" s="2636">
        <v>7.4999999999999997E-2</v>
      </c>
      <c r="F18" s="2637">
        <f t="shared" si="0"/>
        <v>0</v>
      </c>
      <c r="G18" s="2620"/>
      <c r="H18" s="2620"/>
      <c r="I18" s="2620"/>
      <c r="J18" s="2620"/>
      <c r="K18" s="2620"/>
    </row>
    <row r="19" spans="1:11">
      <c r="A19" s="2633">
        <v>14</v>
      </c>
      <c r="B19" s="3529"/>
      <c r="C19" s="2634" t="s">
        <v>381</v>
      </c>
      <c r="D19" s="2635"/>
      <c r="E19" s="2636">
        <v>0.1075</v>
      </c>
      <c r="F19" s="2637">
        <f t="shared" si="0"/>
        <v>0</v>
      </c>
      <c r="G19" s="2620"/>
      <c r="H19" s="2620"/>
      <c r="I19" s="2620"/>
      <c r="J19" s="2620"/>
      <c r="K19" s="2620"/>
    </row>
    <row r="20" spans="1:11">
      <c r="A20" s="2633">
        <v>15</v>
      </c>
      <c r="B20" s="3529"/>
      <c r="C20" s="2634" t="s">
        <v>382</v>
      </c>
      <c r="D20" s="2635"/>
      <c r="E20" s="2636">
        <v>0.14000000000000001</v>
      </c>
      <c r="F20" s="2637">
        <f t="shared" si="0"/>
        <v>0</v>
      </c>
      <c r="G20" s="2620"/>
      <c r="H20" s="2620"/>
      <c r="I20" s="2620"/>
      <c r="J20" s="2620"/>
      <c r="K20" s="2620"/>
    </row>
    <row r="21" spans="1:11">
      <c r="A21" s="2633">
        <v>16</v>
      </c>
      <c r="B21" s="3529"/>
      <c r="C21" s="2634" t="s">
        <v>383</v>
      </c>
      <c r="D21" s="2635"/>
      <c r="E21" s="2636">
        <v>0.17249999999999999</v>
      </c>
      <c r="F21" s="2637">
        <f t="shared" si="0"/>
        <v>0</v>
      </c>
      <c r="G21" s="2620"/>
      <c r="H21" s="2620"/>
      <c r="I21" s="2620"/>
      <c r="J21" s="2620"/>
      <c r="K21" s="2620"/>
    </row>
    <row r="22" spans="1:11">
      <c r="A22" s="2633">
        <v>17</v>
      </c>
      <c r="B22" s="3529"/>
      <c r="C22" s="2634" t="s">
        <v>4</v>
      </c>
      <c r="D22" s="2635"/>
      <c r="E22" s="2636">
        <v>0.2112</v>
      </c>
      <c r="F22" s="2637">
        <f t="shared" si="0"/>
        <v>0</v>
      </c>
      <c r="G22" s="2620"/>
      <c r="H22" s="2620"/>
      <c r="I22" s="2620"/>
      <c r="J22" s="2620"/>
      <c r="K22" s="2620"/>
    </row>
    <row r="23" spans="1:11">
      <c r="A23" s="2633">
        <v>18</v>
      </c>
      <c r="B23" s="3530"/>
      <c r="C23" s="2638" t="s">
        <v>5</v>
      </c>
      <c r="D23" s="2639"/>
      <c r="E23" s="2640">
        <v>0.2165</v>
      </c>
      <c r="F23" s="2641">
        <f t="shared" si="0"/>
        <v>0</v>
      </c>
      <c r="G23" s="2620"/>
      <c r="H23" s="2620"/>
      <c r="I23" s="2620"/>
      <c r="J23" s="2620"/>
      <c r="K23" s="2620"/>
    </row>
    <row r="24" spans="1:11">
      <c r="A24" s="2642">
        <v>19</v>
      </c>
      <c r="B24" s="3522" t="s">
        <v>5990</v>
      </c>
      <c r="C24" s="3522"/>
      <c r="D24" s="2643">
        <f>SUM(D6:D23)</f>
        <v>0</v>
      </c>
      <c r="E24" s="2644"/>
      <c r="F24" s="2645">
        <f>SUM(F6:F23)</f>
        <v>0</v>
      </c>
      <c r="G24" s="2620"/>
      <c r="H24" s="2620"/>
      <c r="I24" s="2620"/>
      <c r="J24" s="2620"/>
      <c r="K24" s="2620"/>
    </row>
    <row r="25" spans="1:11" ht="15.4" customHeight="1">
      <c r="A25" s="2633">
        <v>20</v>
      </c>
      <c r="B25" s="3528" t="s">
        <v>5991</v>
      </c>
      <c r="C25" s="2629" t="s">
        <v>387</v>
      </c>
      <c r="D25" s="2646"/>
      <c r="E25" s="2647">
        <v>0</v>
      </c>
      <c r="F25" s="2632">
        <f t="shared" ref="F25:F42" si="1">ROUND(D25*E25,0)</f>
        <v>0</v>
      </c>
      <c r="G25" s="2620"/>
      <c r="H25" s="2620"/>
      <c r="I25" s="2620"/>
      <c r="J25" s="2620"/>
      <c r="K25" s="2620"/>
    </row>
    <row r="26" spans="1:11">
      <c r="A26" s="2633">
        <v>21</v>
      </c>
      <c r="B26" s="3529"/>
      <c r="C26" s="2634" t="s">
        <v>388</v>
      </c>
      <c r="D26" s="2635"/>
      <c r="E26" s="2636">
        <v>0</v>
      </c>
      <c r="F26" s="2637">
        <f t="shared" si="1"/>
        <v>0</v>
      </c>
      <c r="G26" s="2620"/>
      <c r="H26" s="2620"/>
      <c r="I26" s="2620"/>
      <c r="J26" s="2620"/>
      <c r="K26" s="2620"/>
    </row>
    <row r="27" spans="1:11">
      <c r="A27" s="2633">
        <v>22</v>
      </c>
      <c r="B27" s="3529"/>
      <c r="C27" s="2634" t="s">
        <v>389</v>
      </c>
      <c r="D27" s="2635"/>
      <c r="E27" s="2636">
        <v>3.0999999999999999E-3</v>
      </c>
      <c r="F27" s="2637">
        <f t="shared" si="1"/>
        <v>0</v>
      </c>
      <c r="G27" s="2620"/>
      <c r="H27" s="2620"/>
      <c r="I27" s="2620"/>
      <c r="J27" s="2620"/>
      <c r="K27" s="2620"/>
    </row>
    <row r="28" spans="1:11">
      <c r="A28" s="2633">
        <v>23</v>
      </c>
      <c r="B28" s="3529"/>
      <c r="C28" s="2634" t="s">
        <v>390</v>
      </c>
      <c r="D28" s="2635"/>
      <c r="E28" s="2636">
        <v>6.1999999999999998E-3</v>
      </c>
      <c r="F28" s="2637">
        <f t="shared" si="1"/>
        <v>0</v>
      </c>
      <c r="G28" s="2620"/>
      <c r="H28" s="2620"/>
      <c r="I28" s="2620"/>
      <c r="J28" s="2620"/>
      <c r="K28" s="2620"/>
    </row>
    <row r="29" spans="1:11">
      <c r="A29" s="2633">
        <v>24</v>
      </c>
      <c r="B29" s="3529"/>
      <c r="C29" s="2634" t="s">
        <v>391</v>
      </c>
      <c r="D29" s="2635"/>
      <c r="E29" s="2636">
        <v>7.4000000000000003E-3</v>
      </c>
      <c r="F29" s="2637">
        <f t="shared" si="1"/>
        <v>0</v>
      </c>
      <c r="G29" s="2620"/>
      <c r="H29" s="2620"/>
      <c r="I29" s="2620"/>
      <c r="J29" s="2620"/>
      <c r="K29" s="2620"/>
    </row>
    <row r="30" spans="1:11">
      <c r="A30" s="2633">
        <v>25</v>
      </c>
      <c r="B30" s="3529"/>
      <c r="C30" s="2634" t="s">
        <v>392</v>
      </c>
      <c r="D30" s="2635"/>
      <c r="E30" s="2636">
        <v>8.6E-3</v>
      </c>
      <c r="F30" s="2637">
        <f t="shared" si="1"/>
        <v>0</v>
      </c>
      <c r="G30" s="2620"/>
      <c r="H30" s="2620"/>
      <c r="I30" s="2620"/>
      <c r="J30" s="2620"/>
      <c r="K30" s="2620"/>
    </row>
    <row r="31" spans="1:11">
      <c r="A31" s="2633">
        <v>26</v>
      </c>
      <c r="B31" s="3529"/>
      <c r="C31" s="2634" t="s">
        <v>393</v>
      </c>
      <c r="D31" s="2635"/>
      <c r="E31" s="2636">
        <v>9.7999999999999997E-3</v>
      </c>
      <c r="F31" s="2637">
        <f t="shared" si="1"/>
        <v>0</v>
      </c>
      <c r="G31" s="2620"/>
      <c r="H31" s="2620"/>
      <c r="I31" s="2620"/>
      <c r="J31" s="2620"/>
      <c r="K31" s="2620"/>
    </row>
    <row r="32" spans="1:11">
      <c r="A32" s="2633">
        <v>27</v>
      </c>
      <c r="B32" s="3529"/>
      <c r="C32" s="2634" t="s">
        <v>394</v>
      </c>
      <c r="D32" s="2635"/>
      <c r="E32" s="2636">
        <v>1.7999999999999999E-2</v>
      </c>
      <c r="F32" s="2637">
        <f t="shared" si="1"/>
        <v>0</v>
      </c>
      <c r="G32" s="2620"/>
      <c r="H32" s="2620"/>
      <c r="I32" s="2620"/>
      <c r="J32" s="2620"/>
      <c r="K32" s="2620"/>
    </row>
    <row r="33" spans="1:11">
      <c r="A33" s="2633">
        <v>28</v>
      </c>
      <c r="B33" s="3529"/>
      <c r="C33" s="2634" t="s">
        <v>395</v>
      </c>
      <c r="D33" s="2635"/>
      <c r="E33" s="2636">
        <v>2.63E-2</v>
      </c>
      <c r="F33" s="2637">
        <f t="shared" si="1"/>
        <v>0</v>
      </c>
      <c r="G33" s="2620"/>
      <c r="H33" s="2620"/>
      <c r="I33" s="2620"/>
      <c r="J33" s="2620"/>
      <c r="K33" s="2620"/>
    </row>
    <row r="34" spans="1:11">
      <c r="A34" s="2633">
        <v>29</v>
      </c>
      <c r="B34" s="3529"/>
      <c r="C34" s="2634" t="s">
        <v>396</v>
      </c>
      <c r="D34" s="2635"/>
      <c r="E34" s="2636">
        <v>3.4500000000000003E-2</v>
      </c>
      <c r="F34" s="2637">
        <f t="shared" si="1"/>
        <v>0</v>
      </c>
      <c r="G34" s="2620"/>
      <c r="H34" s="2620"/>
      <c r="I34" s="2620"/>
      <c r="J34" s="2620"/>
      <c r="K34" s="2620"/>
    </row>
    <row r="35" spans="1:11">
      <c r="A35" s="2633">
        <v>30</v>
      </c>
      <c r="B35" s="3529"/>
      <c r="C35" s="2634" t="s">
        <v>397</v>
      </c>
      <c r="D35" s="2635"/>
      <c r="E35" s="2636">
        <v>4.8000000000000001E-2</v>
      </c>
      <c r="F35" s="2637">
        <f t="shared" si="1"/>
        <v>0</v>
      </c>
      <c r="G35" s="2620"/>
      <c r="H35" s="2620"/>
      <c r="I35" s="2620"/>
      <c r="J35" s="2620"/>
      <c r="K35" s="2620"/>
    </row>
    <row r="36" spans="1:11">
      <c r="A36" s="2633">
        <v>31</v>
      </c>
      <c r="B36" s="3529"/>
      <c r="C36" s="2634" t="s">
        <v>398</v>
      </c>
      <c r="D36" s="2635"/>
      <c r="E36" s="2636">
        <v>6.1499999999999999E-2</v>
      </c>
      <c r="F36" s="2637">
        <f t="shared" si="1"/>
        <v>0</v>
      </c>
      <c r="G36" s="2620"/>
      <c r="H36" s="2620"/>
      <c r="I36" s="2620"/>
      <c r="J36" s="2620"/>
      <c r="K36" s="2620"/>
    </row>
    <row r="37" spans="1:11">
      <c r="A37" s="2633">
        <v>32</v>
      </c>
      <c r="B37" s="3529"/>
      <c r="C37" s="2634" t="s">
        <v>380</v>
      </c>
      <c r="D37" s="2635"/>
      <c r="E37" s="2636">
        <v>7.4999999999999997E-2</v>
      </c>
      <c r="F37" s="2637">
        <f t="shared" si="1"/>
        <v>0</v>
      </c>
      <c r="G37" s="2620"/>
      <c r="H37" s="2620"/>
      <c r="I37" s="2620"/>
      <c r="J37" s="2620"/>
      <c r="K37" s="2620"/>
    </row>
    <row r="38" spans="1:11">
      <c r="A38" s="2633">
        <v>33</v>
      </c>
      <c r="B38" s="3529"/>
      <c r="C38" s="2634" t="s">
        <v>381</v>
      </c>
      <c r="D38" s="2635"/>
      <c r="E38" s="2636">
        <v>0.1075</v>
      </c>
      <c r="F38" s="2637">
        <f t="shared" si="1"/>
        <v>0</v>
      </c>
      <c r="G38" s="2620"/>
      <c r="H38" s="2620"/>
      <c r="I38" s="2620"/>
      <c r="J38" s="2620"/>
      <c r="K38" s="2620"/>
    </row>
    <row r="39" spans="1:11">
      <c r="A39" s="2633">
        <v>34</v>
      </c>
      <c r="B39" s="3529"/>
      <c r="C39" s="2634" t="s">
        <v>382</v>
      </c>
      <c r="D39" s="2635"/>
      <c r="E39" s="2636">
        <v>0.14000000000000001</v>
      </c>
      <c r="F39" s="2637">
        <f t="shared" si="1"/>
        <v>0</v>
      </c>
      <c r="G39" s="2620"/>
      <c r="H39" s="2620"/>
      <c r="I39" s="2620"/>
      <c r="J39" s="2620"/>
      <c r="K39" s="2620"/>
    </row>
    <row r="40" spans="1:11">
      <c r="A40" s="2633">
        <v>35</v>
      </c>
      <c r="B40" s="3529"/>
      <c r="C40" s="2634" t="s">
        <v>383</v>
      </c>
      <c r="D40" s="2635"/>
      <c r="E40" s="2636">
        <v>0.17249999999999999</v>
      </c>
      <c r="F40" s="2637">
        <f t="shared" si="1"/>
        <v>0</v>
      </c>
      <c r="G40" s="2620"/>
      <c r="H40" s="2620"/>
      <c r="I40" s="2620"/>
      <c r="J40" s="2620"/>
      <c r="K40" s="2620"/>
    </row>
    <row r="41" spans="1:11">
      <c r="A41" s="2633">
        <v>36</v>
      </c>
      <c r="B41" s="3529"/>
      <c r="C41" s="2634" t="s">
        <v>4</v>
      </c>
      <c r="D41" s="2635"/>
      <c r="E41" s="2636">
        <v>0.2112</v>
      </c>
      <c r="F41" s="2637">
        <f t="shared" si="1"/>
        <v>0</v>
      </c>
      <c r="G41" s="2620"/>
      <c r="H41" s="2620"/>
      <c r="I41" s="2620"/>
      <c r="J41" s="2620"/>
      <c r="K41" s="2620"/>
    </row>
    <row r="42" spans="1:11">
      <c r="A42" s="2633">
        <v>37</v>
      </c>
      <c r="B42" s="3530"/>
      <c r="C42" s="2638" t="s">
        <v>5</v>
      </c>
      <c r="D42" s="2639"/>
      <c r="E42" s="2640">
        <v>0.2165</v>
      </c>
      <c r="F42" s="2641">
        <f t="shared" si="1"/>
        <v>0</v>
      </c>
      <c r="G42" s="2620"/>
      <c r="H42" s="2620"/>
      <c r="I42" s="2620"/>
      <c r="J42" s="2620"/>
      <c r="K42" s="2620"/>
    </row>
    <row r="43" spans="1:11">
      <c r="A43" s="2642">
        <v>38</v>
      </c>
      <c r="B43" s="3522" t="s">
        <v>5992</v>
      </c>
      <c r="C43" s="3522"/>
      <c r="D43" s="2643">
        <f>SUM(D25:D42)</f>
        <v>0</v>
      </c>
      <c r="E43" s="2644"/>
      <c r="F43" s="2645">
        <f>SUM(F25:F42)</f>
        <v>0</v>
      </c>
      <c r="G43" s="2620"/>
      <c r="H43" s="2620"/>
      <c r="I43" s="2620"/>
      <c r="J43" s="2620"/>
      <c r="K43" s="2620"/>
    </row>
    <row r="44" spans="1:11">
      <c r="A44" s="2642">
        <v>39</v>
      </c>
      <c r="B44" s="3527" t="s">
        <v>5993</v>
      </c>
      <c r="C44" s="3527"/>
      <c r="D44" s="2648"/>
      <c r="E44" s="2649"/>
      <c r="F44" s="2650"/>
      <c r="G44" s="2620"/>
      <c r="H44" s="2620"/>
      <c r="I44" s="2620"/>
      <c r="J44" s="2620"/>
      <c r="K44" s="2620"/>
    </row>
    <row r="45" spans="1:11" ht="15.4" customHeight="1">
      <c r="A45" s="2633">
        <v>40</v>
      </c>
      <c r="B45" s="3528" t="s">
        <v>5994</v>
      </c>
      <c r="C45" s="2629" t="s">
        <v>387</v>
      </c>
      <c r="D45" s="2630"/>
      <c r="E45" s="2647">
        <v>0</v>
      </c>
      <c r="F45" s="2632">
        <f t="shared" ref="F45:F62" si="2">ROUND(D45*E45,0)</f>
        <v>0</v>
      </c>
      <c r="G45" s="2620"/>
      <c r="H45" s="2620"/>
      <c r="I45" s="2620"/>
      <c r="J45" s="2620"/>
      <c r="K45" s="2620"/>
    </row>
    <row r="46" spans="1:11">
      <c r="A46" s="2633">
        <v>41</v>
      </c>
      <c r="B46" s="3529"/>
      <c r="C46" s="2634" t="s">
        <v>388</v>
      </c>
      <c r="D46" s="2635"/>
      <c r="E46" s="2636">
        <v>0</v>
      </c>
      <c r="F46" s="2637">
        <f t="shared" si="2"/>
        <v>0</v>
      </c>
      <c r="G46" s="2620"/>
      <c r="H46" s="2620"/>
      <c r="I46" s="2620"/>
      <c r="J46" s="2620"/>
      <c r="K46" s="2620"/>
    </row>
    <row r="47" spans="1:11">
      <c r="A47" s="2633">
        <v>42</v>
      </c>
      <c r="B47" s="3529"/>
      <c r="C47" s="2634" t="s">
        <v>389</v>
      </c>
      <c r="D47" s="2635"/>
      <c r="E47" s="2636">
        <v>3.0999999999999999E-3</v>
      </c>
      <c r="F47" s="2637">
        <f t="shared" si="2"/>
        <v>0</v>
      </c>
      <c r="G47" s="2620"/>
      <c r="H47" s="2620"/>
      <c r="I47" s="2620"/>
      <c r="J47" s="2620"/>
      <c r="K47" s="2620"/>
    </row>
    <row r="48" spans="1:11">
      <c r="A48" s="2633">
        <v>43</v>
      </c>
      <c r="B48" s="3529"/>
      <c r="C48" s="2634" t="s">
        <v>390</v>
      </c>
      <c r="D48" s="2635"/>
      <c r="E48" s="2636">
        <v>6.1999999999999998E-3</v>
      </c>
      <c r="F48" s="2637">
        <f t="shared" si="2"/>
        <v>0</v>
      </c>
      <c r="G48" s="2620"/>
      <c r="H48" s="2620"/>
      <c r="I48" s="2620"/>
      <c r="J48" s="2620"/>
      <c r="K48" s="2620"/>
    </row>
    <row r="49" spans="1:11">
      <c r="A49" s="2633">
        <v>44</v>
      </c>
      <c r="B49" s="3529"/>
      <c r="C49" s="2634" t="s">
        <v>391</v>
      </c>
      <c r="D49" s="2635"/>
      <c r="E49" s="2636">
        <v>7.4000000000000003E-3</v>
      </c>
      <c r="F49" s="2637">
        <f t="shared" si="2"/>
        <v>0</v>
      </c>
      <c r="G49" s="2620"/>
      <c r="H49" s="2620"/>
      <c r="I49" s="2620"/>
      <c r="J49" s="2620"/>
      <c r="K49" s="2620"/>
    </row>
    <row r="50" spans="1:11">
      <c r="A50" s="2633">
        <v>45</v>
      </c>
      <c r="B50" s="3529"/>
      <c r="C50" s="2634" t="s">
        <v>392</v>
      </c>
      <c r="D50" s="2635"/>
      <c r="E50" s="2636">
        <v>8.6E-3</v>
      </c>
      <c r="F50" s="2637">
        <f t="shared" si="2"/>
        <v>0</v>
      </c>
      <c r="G50" s="2620"/>
      <c r="H50" s="2620"/>
      <c r="I50" s="2620"/>
      <c r="J50" s="2620"/>
      <c r="K50" s="2620"/>
    </row>
    <row r="51" spans="1:11">
      <c r="A51" s="2633">
        <v>46</v>
      </c>
      <c r="B51" s="3529"/>
      <c r="C51" s="2634" t="s">
        <v>393</v>
      </c>
      <c r="D51" s="2635"/>
      <c r="E51" s="2636">
        <v>9.7999999999999997E-3</v>
      </c>
      <c r="F51" s="2637">
        <f t="shared" si="2"/>
        <v>0</v>
      </c>
      <c r="G51" s="2620"/>
      <c r="H51" s="2620"/>
      <c r="I51" s="2620"/>
      <c r="J51" s="2620"/>
      <c r="K51" s="2620"/>
    </row>
    <row r="52" spans="1:11">
      <c r="A52" s="2633">
        <v>47</v>
      </c>
      <c r="B52" s="3529"/>
      <c r="C52" s="2634" t="s">
        <v>394</v>
      </c>
      <c r="D52" s="2635"/>
      <c r="E52" s="2636">
        <v>1.7999999999999999E-2</v>
      </c>
      <c r="F52" s="2637">
        <f t="shared" si="2"/>
        <v>0</v>
      </c>
      <c r="G52" s="2620"/>
      <c r="H52" s="2620"/>
      <c r="I52" s="2620"/>
      <c r="J52" s="2620"/>
      <c r="K52" s="2620"/>
    </row>
    <row r="53" spans="1:11">
      <c r="A53" s="2633">
        <v>48</v>
      </c>
      <c r="B53" s="3529"/>
      <c r="C53" s="2634" t="s">
        <v>395</v>
      </c>
      <c r="D53" s="2635"/>
      <c r="E53" s="2636">
        <v>2.63E-2</v>
      </c>
      <c r="F53" s="2637">
        <f t="shared" si="2"/>
        <v>0</v>
      </c>
      <c r="G53" s="2620"/>
      <c r="H53" s="2620"/>
      <c r="I53" s="2620"/>
      <c r="J53" s="2620"/>
      <c r="K53" s="2620"/>
    </row>
    <row r="54" spans="1:11">
      <c r="A54" s="2633">
        <v>49</v>
      </c>
      <c r="B54" s="3529"/>
      <c r="C54" s="2634" t="s">
        <v>396</v>
      </c>
      <c r="D54" s="2635"/>
      <c r="E54" s="2636">
        <v>3.4500000000000003E-2</v>
      </c>
      <c r="F54" s="2637">
        <f t="shared" si="2"/>
        <v>0</v>
      </c>
      <c r="G54" s="2620"/>
      <c r="H54" s="2620"/>
      <c r="I54" s="2620"/>
      <c r="J54" s="2620"/>
      <c r="K54" s="2620"/>
    </row>
    <row r="55" spans="1:11">
      <c r="A55" s="2633">
        <v>50</v>
      </c>
      <c r="B55" s="3529"/>
      <c r="C55" s="2634" t="s">
        <v>397</v>
      </c>
      <c r="D55" s="2635"/>
      <c r="E55" s="2636">
        <v>4.8000000000000001E-2</v>
      </c>
      <c r="F55" s="2637">
        <f t="shared" si="2"/>
        <v>0</v>
      </c>
      <c r="G55" s="2620"/>
      <c r="H55" s="2620"/>
      <c r="I55" s="2620"/>
      <c r="J55" s="2620"/>
      <c r="K55" s="2620"/>
    </row>
    <row r="56" spans="1:11">
      <c r="A56" s="2633">
        <v>51</v>
      </c>
      <c r="B56" s="3529"/>
      <c r="C56" s="2634" t="s">
        <v>398</v>
      </c>
      <c r="D56" s="2635"/>
      <c r="E56" s="2636">
        <v>6.1499999999999999E-2</v>
      </c>
      <c r="F56" s="2637">
        <f t="shared" si="2"/>
        <v>0</v>
      </c>
      <c r="G56" s="2620"/>
      <c r="H56" s="2620"/>
      <c r="I56" s="2620"/>
      <c r="J56" s="2620"/>
      <c r="K56" s="2620"/>
    </row>
    <row r="57" spans="1:11">
      <c r="A57" s="2633">
        <v>52</v>
      </c>
      <c r="B57" s="3529"/>
      <c r="C57" s="2634" t="s">
        <v>380</v>
      </c>
      <c r="D57" s="2635"/>
      <c r="E57" s="2636">
        <v>7.4999999999999997E-2</v>
      </c>
      <c r="F57" s="2637">
        <f t="shared" si="2"/>
        <v>0</v>
      </c>
      <c r="G57" s="2620"/>
      <c r="H57" s="2620"/>
      <c r="I57" s="2620"/>
      <c r="J57" s="2620"/>
      <c r="K57" s="2620"/>
    </row>
    <row r="58" spans="1:11">
      <c r="A58" s="2633">
        <v>53</v>
      </c>
      <c r="B58" s="3529"/>
      <c r="C58" s="2634" t="s">
        <v>381</v>
      </c>
      <c r="D58" s="2635"/>
      <c r="E58" s="2636">
        <v>0.1075</v>
      </c>
      <c r="F58" s="2637">
        <f t="shared" si="2"/>
        <v>0</v>
      </c>
      <c r="G58" s="2620"/>
      <c r="H58" s="2620"/>
      <c r="I58" s="2620"/>
      <c r="J58" s="2620"/>
      <c r="K58" s="2620"/>
    </row>
    <row r="59" spans="1:11">
      <c r="A59" s="2633">
        <v>54</v>
      </c>
      <c r="B59" s="3529"/>
      <c r="C59" s="2634" t="s">
        <v>382</v>
      </c>
      <c r="D59" s="2635"/>
      <c r="E59" s="2636">
        <v>0.14000000000000001</v>
      </c>
      <c r="F59" s="2637">
        <f t="shared" si="2"/>
        <v>0</v>
      </c>
      <c r="G59" s="2620"/>
      <c r="H59" s="2620"/>
      <c r="I59" s="2620"/>
      <c r="J59" s="2620"/>
      <c r="K59" s="2620"/>
    </row>
    <row r="60" spans="1:11">
      <c r="A60" s="2633">
        <v>55</v>
      </c>
      <c r="B60" s="3529"/>
      <c r="C60" s="2634" t="s">
        <v>383</v>
      </c>
      <c r="D60" s="2635"/>
      <c r="E60" s="2636">
        <v>0.17249999999999999</v>
      </c>
      <c r="F60" s="2637">
        <f t="shared" si="2"/>
        <v>0</v>
      </c>
      <c r="G60" s="2620"/>
      <c r="H60" s="2620"/>
      <c r="I60" s="2620"/>
      <c r="J60" s="2620"/>
      <c r="K60" s="2620"/>
    </row>
    <row r="61" spans="1:11">
      <c r="A61" s="2633">
        <v>56</v>
      </c>
      <c r="B61" s="3529"/>
      <c r="C61" s="2634" t="s">
        <v>4</v>
      </c>
      <c r="D61" s="2635"/>
      <c r="E61" s="2636">
        <v>0.2112</v>
      </c>
      <c r="F61" s="2637">
        <f t="shared" si="2"/>
        <v>0</v>
      </c>
      <c r="G61" s="2620"/>
      <c r="H61" s="2620"/>
      <c r="I61" s="2620"/>
      <c r="J61" s="2620"/>
      <c r="K61" s="2620"/>
    </row>
    <row r="62" spans="1:11">
      <c r="A62" s="2633">
        <v>57</v>
      </c>
      <c r="B62" s="3530"/>
      <c r="C62" s="2638" t="s">
        <v>5</v>
      </c>
      <c r="D62" s="2639"/>
      <c r="E62" s="2640">
        <v>0.2165</v>
      </c>
      <c r="F62" s="2641">
        <f t="shared" si="2"/>
        <v>0</v>
      </c>
      <c r="G62" s="2620"/>
      <c r="H62" s="2620"/>
      <c r="I62" s="2620"/>
      <c r="J62" s="2620"/>
      <c r="K62" s="2620"/>
    </row>
    <row r="63" spans="1:11">
      <c r="A63" s="2642">
        <v>58</v>
      </c>
      <c r="B63" s="3522" t="s">
        <v>5995</v>
      </c>
      <c r="C63" s="3522"/>
      <c r="D63" s="2643">
        <f>SUM(D45:D62)</f>
        <v>0</v>
      </c>
      <c r="E63" s="2644"/>
      <c r="F63" s="2645">
        <f>SUM(F45:F62)</f>
        <v>0</v>
      </c>
      <c r="G63" s="2620"/>
      <c r="H63" s="2620"/>
      <c r="I63" s="2620"/>
      <c r="J63" s="2620"/>
      <c r="K63" s="2620"/>
    </row>
    <row r="64" spans="1:11">
      <c r="A64" s="2633">
        <v>59</v>
      </c>
      <c r="B64" s="3528" t="s">
        <v>5996</v>
      </c>
      <c r="C64" s="2629" t="s">
        <v>387</v>
      </c>
      <c r="D64" s="2630"/>
      <c r="E64" s="2647">
        <v>0</v>
      </c>
      <c r="F64" s="2632">
        <f t="shared" ref="F64:F81" si="3">ROUND(D64*E64,0)</f>
        <v>0</v>
      </c>
      <c r="G64" s="2620"/>
      <c r="H64" s="2620"/>
      <c r="I64" s="2620"/>
      <c r="J64" s="2620"/>
      <c r="K64" s="2620"/>
    </row>
    <row r="65" spans="1:11">
      <c r="A65" s="2633">
        <v>60</v>
      </c>
      <c r="B65" s="3529"/>
      <c r="C65" s="2634" t="s">
        <v>388</v>
      </c>
      <c r="D65" s="2635"/>
      <c r="E65" s="2636">
        <v>0</v>
      </c>
      <c r="F65" s="2637">
        <f t="shared" si="3"/>
        <v>0</v>
      </c>
      <c r="G65" s="2620"/>
      <c r="H65" s="2620"/>
      <c r="I65" s="2620"/>
      <c r="J65" s="2620"/>
      <c r="K65" s="2620"/>
    </row>
    <row r="66" spans="1:11">
      <c r="A66" s="2633">
        <v>61</v>
      </c>
      <c r="B66" s="3529"/>
      <c r="C66" s="2634" t="s">
        <v>389</v>
      </c>
      <c r="D66" s="2635"/>
      <c r="E66" s="2636">
        <v>3.0999999999999999E-3</v>
      </c>
      <c r="F66" s="2637">
        <f t="shared" si="3"/>
        <v>0</v>
      </c>
      <c r="G66" s="2620"/>
      <c r="H66" s="2620"/>
      <c r="I66" s="2620"/>
      <c r="J66" s="2620"/>
      <c r="K66" s="2620"/>
    </row>
    <row r="67" spans="1:11">
      <c r="A67" s="2633">
        <v>62</v>
      </c>
      <c r="B67" s="3529"/>
      <c r="C67" s="2634" t="s">
        <v>390</v>
      </c>
      <c r="D67" s="2635"/>
      <c r="E67" s="2636">
        <v>6.1999999999999998E-3</v>
      </c>
      <c r="F67" s="2637">
        <f t="shared" si="3"/>
        <v>0</v>
      </c>
      <c r="G67" s="2620"/>
      <c r="H67" s="2620"/>
      <c r="I67" s="2620"/>
      <c r="J67" s="2620"/>
      <c r="K67" s="2620"/>
    </row>
    <row r="68" spans="1:11">
      <c r="A68" s="2633">
        <v>63</v>
      </c>
      <c r="B68" s="3529"/>
      <c r="C68" s="2634" t="s">
        <v>391</v>
      </c>
      <c r="D68" s="2635"/>
      <c r="E68" s="2636">
        <v>7.4000000000000003E-3</v>
      </c>
      <c r="F68" s="2637">
        <f t="shared" si="3"/>
        <v>0</v>
      </c>
      <c r="G68" s="2620"/>
      <c r="H68" s="2620"/>
      <c r="I68" s="2620"/>
      <c r="J68" s="2620"/>
      <c r="K68" s="2620"/>
    </row>
    <row r="69" spans="1:11">
      <c r="A69" s="2633">
        <v>64</v>
      </c>
      <c r="B69" s="3529"/>
      <c r="C69" s="2634" t="s">
        <v>392</v>
      </c>
      <c r="D69" s="2635"/>
      <c r="E69" s="2636">
        <v>8.6E-3</v>
      </c>
      <c r="F69" s="2637">
        <f t="shared" si="3"/>
        <v>0</v>
      </c>
      <c r="G69" s="2620"/>
      <c r="H69" s="2620"/>
      <c r="I69" s="2620"/>
      <c r="J69" s="2620"/>
      <c r="K69" s="2620"/>
    </row>
    <row r="70" spans="1:11">
      <c r="A70" s="2633">
        <v>65</v>
      </c>
      <c r="B70" s="3529"/>
      <c r="C70" s="2634" t="s">
        <v>393</v>
      </c>
      <c r="D70" s="2635"/>
      <c r="E70" s="2636">
        <v>9.7999999999999997E-3</v>
      </c>
      <c r="F70" s="2637">
        <f t="shared" si="3"/>
        <v>0</v>
      </c>
      <c r="G70" s="2620"/>
      <c r="H70" s="2620"/>
      <c r="I70" s="2620"/>
      <c r="J70" s="2620"/>
      <c r="K70" s="2620"/>
    </row>
    <row r="71" spans="1:11">
      <c r="A71" s="2633">
        <v>66</v>
      </c>
      <c r="B71" s="3529"/>
      <c r="C71" s="2634" t="s">
        <v>394</v>
      </c>
      <c r="D71" s="2635"/>
      <c r="E71" s="2636">
        <v>1.7999999999999999E-2</v>
      </c>
      <c r="F71" s="2637">
        <f t="shared" si="3"/>
        <v>0</v>
      </c>
      <c r="G71" s="2620"/>
      <c r="H71" s="2620"/>
      <c r="I71" s="2620"/>
      <c r="J71" s="2620"/>
      <c r="K71" s="2620"/>
    </row>
    <row r="72" spans="1:11">
      <c r="A72" s="2633">
        <v>67</v>
      </c>
      <c r="B72" s="3529"/>
      <c r="C72" s="2634" t="s">
        <v>395</v>
      </c>
      <c r="D72" s="2635"/>
      <c r="E72" s="2636">
        <v>2.63E-2</v>
      </c>
      <c r="F72" s="2637">
        <f t="shared" si="3"/>
        <v>0</v>
      </c>
      <c r="G72" s="2620"/>
      <c r="H72" s="2620"/>
      <c r="I72" s="2620"/>
      <c r="J72" s="2620"/>
      <c r="K72" s="2620"/>
    </row>
    <row r="73" spans="1:11">
      <c r="A73" s="2633">
        <v>68</v>
      </c>
      <c r="B73" s="3529"/>
      <c r="C73" s="2634" t="s">
        <v>396</v>
      </c>
      <c r="D73" s="2635"/>
      <c r="E73" s="2636">
        <v>3.4500000000000003E-2</v>
      </c>
      <c r="F73" s="2637">
        <f t="shared" si="3"/>
        <v>0</v>
      </c>
      <c r="G73" s="2620"/>
      <c r="H73" s="2620"/>
      <c r="I73" s="2620"/>
      <c r="J73" s="2620"/>
      <c r="K73" s="2620"/>
    </row>
    <row r="74" spans="1:11">
      <c r="A74" s="2633">
        <v>69</v>
      </c>
      <c r="B74" s="3529"/>
      <c r="C74" s="2634" t="s">
        <v>397</v>
      </c>
      <c r="D74" s="2635"/>
      <c r="E74" s="2636">
        <v>4.8000000000000001E-2</v>
      </c>
      <c r="F74" s="2637">
        <f t="shared" si="3"/>
        <v>0</v>
      </c>
      <c r="G74" s="2620"/>
      <c r="H74" s="2620"/>
      <c r="I74" s="2620"/>
      <c r="J74" s="2620"/>
      <c r="K74" s="2620"/>
    </row>
    <row r="75" spans="1:11">
      <c r="A75" s="2633">
        <v>70</v>
      </c>
      <c r="B75" s="3529"/>
      <c r="C75" s="2634" t="s">
        <v>398</v>
      </c>
      <c r="D75" s="2635"/>
      <c r="E75" s="2636">
        <v>6.1499999999999999E-2</v>
      </c>
      <c r="F75" s="2637">
        <f t="shared" si="3"/>
        <v>0</v>
      </c>
      <c r="G75" s="2620"/>
      <c r="H75" s="2620"/>
      <c r="I75" s="2620"/>
      <c r="J75" s="2620"/>
      <c r="K75" s="2620"/>
    </row>
    <row r="76" spans="1:11">
      <c r="A76" s="2633">
        <v>71</v>
      </c>
      <c r="B76" s="3529"/>
      <c r="C76" s="2634" t="s">
        <v>380</v>
      </c>
      <c r="D76" s="2635"/>
      <c r="E76" s="2636">
        <v>7.4999999999999997E-2</v>
      </c>
      <c r="F76" s="2637">
        <f t="shared" si="3"/>
        <v>0</v>
      </c>
      <c r="G76" s="2620"/>
      <c r="H76" s="2620"/>
      <c r="I76" s="2620"/>
      <c r="J76" s="2620"/>
      <c r="K76" s="2620"/>
    </row>
    <row r="77" spans="1:11">
      <c r="A77" s="2633">
        <v>72</v>
      </c>
      <c r="B77" s="3529"/>
      <c r="C77" s="2634" t="s">
        <v>381</v>
      </c>
      <c r="D77" s="2635"/>
      <c r="E77" s="2636">
        <v>0.1075</v>
      </c>
      <c r="F77" s="2637">
        <f t="shared" si="3"/>
        <v>0</v>
      </c>
      <c r="G77" s="2620"/>
      <c r="H77" s="2620"/>
      <c r="I77" s="2620"/>
      <c r="J77" s="2620"/>
      <c r="K77" s="2620"/>
    </row>
    <row r="78" spans="1:11">
      <c r="A78" s="2633">
        <v>73</v>
      </c>
      <c r="B78" s="3529"/>
      <c r="C78" s="2634" t="s">
        <v>382</v>
      </c>
      <c r="D78" s="2635"/>
      <c r="E78" s="2636">
        <v>0.14000000000000001</v>
      </c>
      <c r="F78" s="2637">
        <f t="shared" si="3"/>
        <v>0</v>
      </c>
      <c r="G78" s="2620"/>
      <c r="H78" s="2620"/>
      <c r="I78" s="2620"/>
      <c r="J78" s="2620"/>
      <c r="K78" s="2620"/>
    </row>
    <row r="79" spans="1:11">
      <c r="A79" s="2633">
        <v>74</v>
      </c>
      <c r="B79" s="3529"/>
      <c r="C79" s="2634" t="s">
        <v>383</v>
      </c>
      <c r="D79" s="2635"/>
      <c r="E79" s="2636">
        <v>0.17249999999999999</v>
      </c>
      <c r="F79" s="2637">
        <f t="shared" si="3"/>
        <v>0</v>
      </c>
      <c r="G79" s="2620"/>
      <c r="H79" s="2620"/>
      <c r="I79" s="2620"/>
      <c r="J79" s="2620"/>
      <c r="K79" s="2620"/>
    </row>
    <row r="80" spans="1:11">
      <c r="A80" s="2633">
        <v>75</v>
      </c>
      <c r="B80" s="3529"/>
      <c r="C80" s="2634" t="s">
        <v>4</v>
      </c>
      <c r="D80" s="2635"/>
      <c r="E80" s="2636">
        <v>0.2112</v>
      </c>
      <c r="F80" s="2637">
        <f t="shared" si="3"/>
        <v>0</v>
      </c>
      <c r="G80" s="2620"/>
      <c r="H80" s="2620"/>
      <c r="I80" s="2620"/>
      <c r="J80" s="2620"/>
      <c r="K80" s="2620"/>
    </row>
    <row r="81" spans="1:11">
      <c r="A81" s="2633">
        <v>76</v>
      </c>
      <c r="B81" s="3530"/>
      <c r="C81" s="2638" t="s">
        <v>5</v>
      </c>
      <c r="D81" s="2639"/>
      <c r="E81" s="2640">
        <v>0.2165</v>
      </c>
      <c r="F81" s="2641">
        <f t="shared" si="3"/>
        <v>0</v>
      </c>
      <c r="G81" s="2620"/>
      <c r="H81" s="2620"/>
      <c r="I81" s="2620"/>
      <c r="J81" s="2620"/>
      <c r="K81" s="2620"/>
    </row>
    <row r="82" spans="1:11">
      <c r="A82" s="2642">
        <v>77</v>
      </c>
      <c r="B82" s="3531" t="s">
        <v>5997</v>
      </c>
      <c r="C82" s="3531"/>
      <c r="D82" s="2651">
        <f>SUM(D64:D81)</f>
        <v>0</v>
      </c>
      <c r="E82" s="2652"/>
      <c r="F82" s="2653">
        <f>SUM(F64:F81)</f>
        <v>0</v>
      </c>
      <c r="G82" s="2620"/>
      <c r="H82" s="2620"/>
      <c r="I82" s="2620"/>
      <c r="J82" s="2620"/>
      <c r="K82" s="2620"/>
    </row>
    <row r="83" spans="1:11">
      <c r="A83" s="2642">
        <v>78</v>
      </c>
      <c r="B83" s="3522" t="s">
        <v>5998</v>
      </c>
      <c r="C83" s="3522"/>
      <c r="D83" s="2643"/>
      <c r="E83" s="2644"/>
      <c r="F83" s="2645"/>
      <c r="G83" s="2620"/>
      <c r="H83" s="2620"/>
      <c r="I83" s="2620"/>
      <c r="J83" s="2620"/>
      <c r="K83" s="2620"/>
    </row>
    <row r="84" spans="1:11">
      <c r="A84" s="2642">
        <v>79</v>
      </c>
      <c r="B84" s="3527" t="s">
        <v>5999</v>
      </c>
      <c r="C84" s="3527"/>
      <c r="D84" s="2648"/>
      <c r="E84" s="2649"/>
      <c r="F84" s="2650"/>
      <c r="G84" s="2620"/>
      <c r="H84" s="2620"/>
      <c r="I84" s="2620"/>
      <c r="J84" s="2620"/>
      <c r="K84" s="2620"/>
    </row>
    <row r="85" spans="1:11">
      <c r="A85" s="2633">
        <v>80</v>
      </c>
      <c r="B85" s="3528" t="s">
        <v>6000</v>
      </c>
      <c r="C85" s="2629" t="s">
        <v>387</v>
      </c>
      <c r="D85" s="2630"/>
      <c r="E85" s="2647">
        <v>3.0999999999999999E-3</v>
      </c>
      <c r="F85" s="2632">
        <f t="shared" ref="F85:F100" si="4">ROUND(D85*E85,0)</f>
        <v>0</v>
      </c>
      <c r="G85" s="2620"/>
      <c r="H85" s="2620"/>
      <c r="I85" s="2620"/>
      <c r="J85" s="2620"/>
      <c r="K85" s="2620"/>
    </row>
    <row r="86" spans="1:11">
      <c r="A86" s="2633">
        <v>81</v>
      </c>
      <c r="B86" s="3529"/>
      <c r="C86" s="2634" t="s">
        <v>388</v>
      </c>
      <c r="D86" s="2635"/>
      <c r="E86" s="2636">
        <v>6.1999999999999998E-3</v>
      </c>
      <c r="F86" s="2637">
        <f t="shared" si="4"/>
        <v>0</v>
      </c>
      <c r="G86" s="2620"/>
      <c r="H86" s="2620"/>
      <c r="I86" s="2620"/>
      <c r="J86" s="2620"/>
      <c r="K86" s="2620"/>
    </row>
    <row r="87" spans="1:11">
      <c r="A87" s="2633">
        <v>82</v>
      </c>
      <c r="B87" s="3529"/>
      <c r="C87" s="2634" t="s">
        <v>389</v>
      </c>
      <c r="D87" s="2635"/>
      <c r="E87" s="2636">
        <v>7.4000000000000003E-3</v>
      </c>
      <c r="F87" s="2637">
        <f t="shared" si="4"/>
        <v>0</v>
      </c>
      <c r="G87" s="2620"/>
      <c r="H87" s="2620"/>
      <c r="I87" s="2620"/>
      <c r="J87" s="2620"/>
      <c r="K87" s="2620"/>
    </row>
    <row r="88" spans="1:11">
      <c r="A88" s="2633">
        <v>83</v>
      </c>
      <c r="B88" s="3529"/>
      <c r="C88" s="2634" t="s">
        <v>390</v>
      </c>
      <c r="D88" s="2635"/>
      <c r="E88" s="2636">
        <v>8.6E-3</v>
      </c>
      <c r="F88" s="2637">
        <f t="shared" si="4"/>
        <v>0</v>
      </c>
      <c r="G88" s="2620"/>
      <c r="H88" s="2620"/>
      <c r="I88" s="2620"/>
      <c r="J88" s="2620"/>
      <c r="K88" s="2620"/>
    </row>
    <row r="89" spans="1:11">
      <c r="A89" s="2633">
        <v>84</v>
      </c>
      <c r="B89" s="3529"/>
      <c r="C89" s="2634" t="s">
        <v>391</v>
      </c>
      <c r="D89" s="2635"/>
      <c r="E89" s="2636">
        <v>9.7999999999999997E-3</v>
      </c>
      <c r="F89" s="2637">
        <f t="shared" si="4"/>
        <v>0</v>
      </c>
      <c r="G89" s="2620"/>
      <c r="H89" s="2620"/>
      <c r="I89" s="2620"/>
      <c r="J89" s="2620"/>
      <c r="K89" s="2620"/>
    </row>
    <row r="90" spans="1:11">
      <c r="A90" s="2633">
        <v>85</v>
      </c>
      <c r="B90" s="3529"/>
      <c r="C90" s="2634" t="s">
        <v>392</v>
      </c>
      <c r="D90" s="2635"/>
      <c r="E90" s="2636">
        <v>1.7999999999999999E-2</v>
      </c>
      <c r="F90" s="2637">
        <f t="shared" si="4"/>
        <v>0</v>
      </c>
      <c r="G90" s="2620"/>
      <c r="H90" s="2620"/>
      <c r="I90" s="2620"/>
      <c r="J90" s="2620"/>
      <c r="K90" s="2620"/>
    </row>
    <row r="91" spans="1:11">
      <c r="A91" s="2633">
        <v>86</v>
      </c>
      <c r="B91" s="3529"/>
      <c r="C91" s="2634" t="s">
        <v>393</v>
      </c>
      <c r="D91" s="2635"/>
      <c r="E91" s="2636">
        <v>2.63E-2</v>
      </c>
      <c r="F91" s="2637">
        <f t="shared" si="4"/>
        <v>0</v>
      </c>
      <c r="G91" s="2620"/>
      <c r="H91" s="2620"/>
      <c r="I91" s="2620"/>
      <c r="J91" s="2620"/>
      <c r="K91" s="2620"/>
    </row>
    <row r="92" spans="1:11">
      <c r="A92" s="2633">
        <v>87</v>
      </c>
      <c r="B92" s="3529"/>
      <c r="C92" s="2634" t="s">
        <v>394</v>
      </c>
      <c r="D92" s="2635"/>
      <c r="E92" s="2636">
        <v>3.4500000000000003E-2</v>
      </c>
      <c r="F92" s="2637">
        <f t="shared" si="4"/>
        <v>0</v>
      </c>
      <c r="G92" s="2620"/>
      <c r="H92" s="2620"/>
      <c r="I92" s="2620"/>
      <c r="J92" s="2620"/>
      <c r="K92" s="2620"/>
    </row>
    <row r="93" spans="1:11">
      <c r="A93" s="2633">
        <v>88</v>
      </c>
      <c r="B93" s="3529"/>
      <c r="C93" s="2634" t="s">
        <v>395</v>
      </c>
      <c r="D93" s="2635"/>
      <c r="E93" s="2636">
        <v>4.8000000000000001E-2</v>
      </c>
      <c r="F93" s="2637">
        <f t="shared" si="4"/>
        <v>0</v>
      </c>
      <c r="G93" s="2620"/>
      <c r="H93" s="2620"/>
      <c r="I93" s="2620"/>
      <c r="J93" s="2620"/>
      <c r="K93" s="2620"/>
    </row>
    <row r="94" spans="1:11">
      <c r="A94" s="2633">
        <v>89</v>
      </c>
      <c r="B94" s="3529"/>
      <c r="C94" s="2634" t="s">
        <v>396</v>
      </c>
      <c r="D94" s="2635"/>
      <c r="E94" s="2636">
        <v>6.1499999999999999E-2</v>
      </c>
      <c r="F94" s="2637">
        <f t="shared" si="4"/>
        <v>0</v>
      </c>
      <c r="G94" s="2620"/>
      <c r="H94" s="2620"/>
      <c r="I94" s="2620"/>
      <c r="J94" s="2620"/>
      <c r="K94" s="2620"/>
    </row>
    <row r="95" spans="1:11">
      <c r="A95" s="2633">
        <v>90</v>
      </c>
      <c r="B95" s="3529"/>
      <c r="C95" s="2634" t="s">
        <v>397</v>
      </c>
      <c r="D95" s="2635"/>
      <c r="E95" s="2636">
        <v>7.4999999999999997E-2</v>
      </c>
      <c r="F95" s="2637">
        <f t="shared" si="4"/>
        <v>0</v>
      </c>
      <c r="G95" s="2620"/>
      <c r="H95" s="2620"/>
      <c r="I95" s="2620"/>
      <c r="J95" s="2620"/>
      <c r="K95" s="2620"/>
    </row>
    <row r="96" spans="1:11">
      <c r="A96" s="2633">
        <v>91</v>
      </c>
      <c r="B96" s="3529"/>
      <c r="C96" s="2634" t="s">
        <v>398</v>
      </c>
      <c r="D96" s="2635"/>
      <c r="E96" s="2636">
        <v>0.1075</v>
      </c>
      <c r="F96" s="2637">
        <f t="shared" si="4"/>
        <v>0</v>
      </c>
      <c r="G96" s="2620"/>
      <c r="H96" s="2620"/>
      <c r="I96" s="2620"/>
      <c r="J96" s="2620"/>
      <c r="K96" s="2620"/>
    </row>
    <row r="97" spans="1:11">
      <c r="A97" s="2633">
        <v>92</v>
      </c>
      <c r="B97" s="3529"/>
      <c r="C97" s="2634" t="s">
        <v>380</v>
      </c>
      <c r="D97" s="2635"/>
      <c r="E97" s="2636">
        <v>0.14000000000000001</v>
      </c>
      <c r="F97" s="2637">
        <f t="shared" si="4"/>
        <v>0</v>
      </c>
      <c r="G97" s="2620"/>
      <c r="H97" s="2620"/>
      <c r="I97" s="2620"/>
      <c r="J97" s="2620"/>
      <c r="K97" s="2620"/>
    </row>
    <row r="98" spans="1:11">
      <c r="A98" s="2633">
        <v>93</v>
      </c>
      <c r="B98" s="3529"/>
      <c r="C98" s="2634" t="s">
        <v>381</v>
      </c>
      <c r="D98" s="2635"/>
      <c r="E98" s="2636">
        <v>0.17249999999999999</v>
      </c>
      <c r="F98" s="2637">
        <f t="shared" si="4"/>
        <v>0</v>
      </c>
      <c r="G98" s="2620"/>
      <c r="H98" s="2620"/>
      <c r="I98" s="2620"/>
      <c r="J98" s="2620"/>
      <c r="K98" s="2620"/>
    </row>
    <row r="99" spans="1:11">
      <c r="A99" s="2633">
        <v>94</v>
      </c>
      <c r="B99" s="3529"/>
      <c r="C99" s="2634" t="s">
        <v>382</v>
      </c>
      <c r="D99" s="2635"/>
      <c r="E99" s="2636">
        <v>0.2112</v>
      </c>
      <c r="F99" s="2637">
        <f t="shared" si="4"/>
        <v>0</v>
      </c>
      <c r="G99" s="2620"/>
      <c r="H99" s="2620"/>
      <c r="I99" s="2620"/>
      <c r="J99" s="2620"/>
      <c r="K99" s="2620"/>
    </row>
    <row r="100" spans="1:11">
      <c r="A100" s="2633">
        <v>95</v>
      </c>
      <c r="B100" s="3530"/>
      <c r="C100" s="2638" t="s">
        <v>383</v>
      </c>
      <c r="D100" s="2639"/>
      <c r="E100" s="2640">
        <v>0.2165</v>
      </c>
      <c r="F100" s="2641">
        <f t="shared" si="4"/>
        <v>0</v>
      </c>
      <c r="G100" s="2620"/>
      <c r="H100" s="2620"/>
      <c r="I100" s="2620"/>
      <c r="J100" s="2620"/>
      <c r="K100" s="2620"/>
    </row>
    <row r="101" spans="1:11" ht="16.5" customHeight="1">
      <c r="A101" s="2642">
        <v>96</v>
      </c>
      <c r="B101" s="3522" t="s">
        <v>6001</v>
      </c>
      <c r="C101" s="3522"/>
      <c r="D101" s="2643">
        <f>SUM(D85:D100)</f>
        <v>0</v>
      </c>
      <c r="E101" s="2644"/>
      <c r="F101" s="2645">
        <f>SUM(F85:F100)</f>
        <v>0</v>
      </c>
      <c r="G101" s="2620"/>
      <c r="H101" s="2620"/>
      <c r="I101" s="2620"/>
      <c r="J101" s="2620"/>
      <c r="K101" s="2620"/>
    </row>
    <row r="102" spans="1:11" ht="15.75" customHeight="1">
      <c r="A102" s="2633">
        <v>97</v>
      </c>
      <c r="B102" s="3523" t="s">
        <v>6002</v>
      </c>
      <c r="C102" s="2629" t="s">
        <v>748</v>
      </c>
      <c r="D102" s="2630"/>
      <c r="E102" s="2647">
        <v>0</v>
      </c>
      <c r="F102" s="2632">
        <f t="shared" ref="F102:F119" si="5">ROUND(D102*E102,0)</f>
        <v>0</v>
      </c>
      <c r="G102" s="2620"/>
      <c r="H102" s="2620"/>
      <c r="I102" s="2620"/>
      <c r="J102" s="2620"/>
      <c r="K102" s="2620"/>
    </row>
    <row r="103" spans="1:11">
      <c r="A103" s="2633">
        <v>98</v>
      </c>
      <c r="B103" s="3524"/>
      <c r="C103" s="2634" t="s">
        <v>388</v>
      </c>
      <c r="D103" s="2635"/>
      <c r="E103" s="2636">
        <v>0</v>
      </c>
      <c r="F103" s="2637">
        <f t="shared" si="5"/>
        <v>0</v>
      </c>
      <c r="G103" s="2620"/>
      <c r="H103" s="2620"/>
      <c r="I103" s="2620"/>
      <c r="J103" s="2620"/>
      <c r="K103" s="2620"/>
    </row>
    <row r="104" spans="1:11">
      <c r="A104" s="2633">
        <v>99</v>
      </c>
      <c r="B104" s="3524"/>
      <c r="C104" s="2634" t="s">
        <v>389</v>
      </c>
      <c r="D104" s="2635"/>
      <c r="E104" s="2636">
        <v>3.0999999999999999E-3</v>
      </c>
      <c r="F104" s="2637">
        <f t="shared" si="5"/>
        <v>0</v>
      </c>
      <c r="G104" s="2620"/>
      <c r="H104" s="2620"/>
      <c r="I104" s="2620"/>
      <c r="J104" s="2620"/>
      <c r="K104" s="2620"/>
    </row>
    <row r="105" spans="1:11">
      <c r="A105" s="2633">
        <v>100</v>
      </c>
      <c r="B105" s="3524"/>
      <c r="C105" s="2634" t="s">
        <v>390</v>
      </c>
      <c r="D105" s="2635"/>
      <c r="E105" s="2636">
        <v>6.1999999999999998E-3</v>
      </c>
      <c r="F105" s="2637">
        <f t="shared" si="5"/>
        <v>0</v>
      </c>
      <c r="G105" s="2620"/>
      <c r="H105" s="2620"/>
      <c r="I105" s="2620"/>
      <c r="J105" s="2620"/>
      <c r="K105" s="2620"/>
    </row>
    <row r="106" spans="1:11">
      <c r="A106" s="2633">
        <v>101</v>
      </c>
      <c r="B106" s="3524"/>
      <c r="C106" s="2634" t="s">
        <v>391</v>
      </c>
      <c r="D106" s="2635"/>
      <c r="E106" s="2636">
        <v>7.4000000000000003E-3</v>
      </c>
      <c r="F106" s="2637">
        <f t="shared" si="5"/>
        <v>0</v>
      </c>
      <c r="G106" s="2620"/>
      <c r="H106" s="2620"/>
      <c r="I106" s="2620"/>
      <c r="J106" s="2620"/>
      <c r="K106" s="2620"/>
    </row>
    <row r="107" spans="1:11">
      <c r="A107" s="2633">
        <v>102</v>
      </c>
      <c r="B107" s="3524"/>
      <c r="C107" s="2634" t="s">
        <v>392</v>
      </c>
      <c r="D107" s="2635"/>
      <c r="E107" s="2636">
        <v>8.6E-3</v>
      </c>
      <c r="F107" s="2637">
        <f t="shared" si="5"/>
        <v>0</v>
      </c>
      <c r="G107" s="2620"/>
      <c r="H107" s="2620"/>
      <c r="I107" s="2620"/>
      <c r="J107" s="2620"/>
      <c r="K107" s="2620"/>
    </row>
    <row r="108" spans="1:11">
      <c r="A108" s="2633">
        <v>103</v>
      </c>
      <c r="B108" s="3524"/>
      <c r="C108" s="2634" t="s">
        <v>393</v>
      </c>
      <c r="D108" s="2635"/>
      <c r="E108" s="2636">
        <v>9.7999999999999997E-3</v>
      </c>
      <c r="F108" s="2637">
        <f t="shared" si="5"/>
        <v>0</v>
      </c>
      <c r="G108" s="2620"/>
      <c r="H108" s="2620"/>
      <c r="I108" s="2620"/>
      <c r="J108" s="2620"/>
      <c r="K108" s="2620"/>
    </row>
    <row r="109" spans="1:11">
      <c r="A109" s="2633">
        <v>104</v>
      </c>
      <c r="B109" s="3524"/>
      <c r="C109" s="2634" t="s">
        <v>394</v>
      </c>
      <c r="D109" s="2635"/>
      <c r="E109" s="2636">
        <v>1.7999999999999999E-2</v>
      </c>
      <c r="F109" s="2637">
        <f t="shared" si="5"/>
        <v>0</v>
      </c>
      <c r="G109" s="2620"/>
      <c r="H109" s="2620"/>
      <c r="I109" s="2620"/>
      <c r="J109" s="2620"/>
      <c r="K109" s="2620"/>
    </row>
    <row r="110" spans="1:11">
      <c r="A110" s="2633">
        <v>105</v>
      </c>
      <c r="B110" s="3524"/>
      <c r="C110" s="2634" t="s">
        <v>395</v>
      </c>
      <c r="D110" s="2635"/>
      <c r="E110" s="2636">
        <v>2.63E-2</v>
      </c>
      <c r="F110" s="2637">
        <f t="shared" si="5"/>
        <v>0</v>
      </c>
      <c r="G110" s="2620"/>
      <c r="H110" s="2620"/>
      <c r="I110" s="2620"/>
      <c r="J110" s="2620"/>
      <c r="K110" s="2620"/>
    </row>
    <row r="111" spans="1:11">
      <c r="A111" s="2633">
        <v>106</v>
      </c>
      <c r="B111" s="3524"/>
      <c r="C111" s="2634" t="s">
        <v>396</v>
      </c>
      <c r="D111" s="2635"/>
      <c r="E111" s="2636">
        <v>3.4500000000000003E-2</v>
      </c>
      <c r="F111" s="2637">
        <f t="shared" si="5"/>
        <v>0</v>
      </c>
      <c r="G111" s="2620"/>
      <c r="H111" s="2620"/>
      <c r="I111" s="2620"/>
      <c r="J111" s="2620"/>
      <c r="K111" s="2620"/>
    </row>
    <row r="112" spans="1:11">
      <c r="A112" s="2633">
        <v>107</v>
      </c>
      <c r="B112" s="3524"/>
      <c r="C112" s="2634" t="s">
        <v>397</v>
      </c>
      <c r="D112" s="2635"/>
      <c r="E112" s="2636">
        <v>4.8000000000000001E-2</v>
      </c>
      <c r="F112" s="2637">
        <f t="shared" si="5"/>
        <v>0</v>
      </c>
      <c r="G112" s="2620"/>
      <c r="H112" s="2620"/>
      <c r="I112" s="2620"/>
      <c r="J112" s="2620"/>
      <c r="K112" s="2620"/>
    </row>
    <row r="113" spans="1:11">
      <c r="A113" s="2633">
        <v>108</v>
      </c>
      <c r="B113" s="3524"/>
      <c r="C113" s="2634" t="s">
        <v>398</v>
      </c>
      <c r="D113" s="2635"/>
      <c r="E113" s="2636">
        <v>6.1499999999999999E-2</v>
      </c>
      <c r="F113" s="2637">
        <f t="shared" si="5"/>
        <v>0</v>
      </c>
      <c r="G113" s="2620"/>
      <c r="H113" s="2620"/>
      <c r="I113" s="2620"/>
      <c r="J113" s="2620"/>
      <c r="K113" s="2620"/>
    </row>
    <row r="114" spans="1:11">
      <c r="A114" s="2633">
        <v>109</v>
      </c>
      <c r="B114" s="3524"/>
      <c r="C114" s="2634" t="s">
        <v>380</v>
      </c>
      <c r="D114" s="2635"/>
      <c r="E114" s="2636">
        <v>7.4999999999999997E-2</v>
      </c>
      <c r="F114" s="2637">
        <f t="shared" si="5"/>
        <v>0</v>
      </c>
      <c r="G114" s="2620"/>
      <c r="H114" s="2620"/>
      <c r="I114" s="2620"/>
      <c r="J114" s="2620"/>
      <c r="K114" s="2620"/>
    </row>
    <row r="115" spans="1:11">
      <c r="A115" s="2633">
        <v>110</v>
      </c>
      <c r="B115" s="3524"/>
      <c r="C115" s="2634" t="s">
        <v>381</v>
      </c>
      <c r="D115" s="2635"/>
      <c r="E115" s="2636">
        <v>0.1075</v>
      </c>
      <c r="F115" s="2637">
        <f t="shared" si="5"/>
        <v>0</v>
      </c>
      <c r="G115" s="2620"/>
      <c r="H115" s="2620"/>
      <c r="I115" s="2620"/>
      <c r="J115" s="2620"/>
      <c r="K115" s="2620"/>
    </row>
    <row r="116" spans="1:11">
      <c r="A116" s="2633">
        <v>111</v>
      </c>
      <c r="B116" s="3524"/>
      <c r="C116" s="2634" t="s">
        <v>382</v>
      </c>
      <c r="D116" s="2635"/>
      <c r="E116" s="2636">
        <v>0.14000000000000001</v>
      </c>
      <c r="F116" s="2637">
        <f t="shared" si="5"/>
        <v>0</v>
      </c>
      <c r="G116" s="2620"/>
      <c r="H116" s="2620"/>
      <c r="I116" s="2620"/>
      <c r="J116" s="2620"/>
      <c r="K116" s="2620"/>
    </row>
    <row r="117" spans="1:11">
      <c r="A117" s="2633">
        <v>112</v>
      </c>
      <c r="B117" s="3524"/>
      <c r="C117" s="2634" t="s">
        <v>383</v>
      </c>
      <c r="D117" s="2635"/>
      <c r="E117" s="2636">
        <v>0.17249999999999999</v>
      </c>
      <c r="F117" s="2637">
        <f t="shared" si="5"/>
        <v>0</v>
      </c>
      <c r="G117" s="2620"/>
      <c r="H117" s="2620"/>
      <c r="I117" s="2620"/>
      <c r="J117" s="2620"/>
      <c r="K117" s="2620"/>
    </row>
    <row r="118" spans="1:11">
      <c r="A118" s="2654">
        <v>113</v>
      </c>
      <c r="B118" s="3524"/>
      <c r="C118" s="2634" t="s">
        <v>4</v>
      </c>
      <c r="D118" s="2635"/>
      <c r="E118" s="2636">
        <v>0.2112</v>
      </c>
      <c r="F118" s="2637">
        <f t="shared" si="5"/>
        <v>0</v>
      </c>
      <c r="G118" s="2620"/>
      <c r="H118" s="2620"/>
      <c r="I118" s="2620"/>
      <c r="J118" s="2620"/>
      <c r="K118" s="2620"/>
    </row>
    <row r="119" spans="1:11">
      <c r="A119" s="2654">
        <v>114</v>
      </c>
      <c r="B119" s="3525"/>
      <c r="C119" s="2638" t="s">
        <v>5</v>
      </c>
      <c r="D119" s="2639"/>
      <c r="E119" s="2640">
        <v>0.2165</v>
      </c>
      <c r="F119" s="2641">
        <f t="shared" si="5"/>
        <v>0</v>
      </c>
      <c r="G119" s="2620"/>
      <c r="H119" s="2620"/>
      <c r="I119" s="2620"/>
      <c r="J119" s="2620"/>
      <c r="K119" s="2620"/>
    </row>
    <row r="120" spans="1:11" ht="16.5" thickBot="1">
      <c r="A120" s="2655">
        <v>115</v>
      </c>
      <c r="B120" s="3526" t="s">
        <v>6003</v>
      </c>
      <c r="C120" s="3526"/>
      <c r="D120" s="2656">
        <f>SUM(D102:D119)</f>
        <v>0</v>
      </c>
      <c r="E120" s="2657"/>
      <c r="F120" s="2658">
        <f>SUM(F102:F119)</f>
        <v>0</v>
      </c>
      <c r="G120" s="2620"/>
      <c r="H120" s="2620"/>
      <c r="I120" s="2620"/>
      <c r="J120" s="2620"/>
      <c r="K120" s="2620"/>
    </row>
    <row r="121" spans="1:11">
      <c r="A121" s="2620"/>
      <c r="B121" s="2620"/>
      <c r="C121" s="2620"/>
      <c r="D121" s="2620"/>
      <c r="E121" s="2620"/>
      <c r="F121" s="2620"/>
      <c r="G121" s="2620"/>
      <c r="H121" s="2620"/>
      <c r="I121" s="2620"/>
      <c r="J121" s="2620"/>
      <c r="K121" s="2620"/>
    </row>
    <row r="122" spans="1:11" ht="16.5">
      <c r="A122" s="2532" t="s">
        <v>6004</v>
      </c>
      <c r="B122" s="2621" t="s">
        <v>6005</v>
      </c>
      <c r="C122" s="2620"/>
      <c r="D122" s="2620"/>
      <c r="E122" s="2620"/>
      <c r="F122" s="2620"/>
      <c r="G122" s="2620"/>
      <c r="H122" s="2620"/>
      <c r="I122" s="2620"/>
      <c r="J122" s="2620"/>
      <c r="K122" s="2620"/>
    </row>
    <row r="123" spans="1:11" ht="16.5">
      <c r="A123" s="2532"/>
      <c r="B123" s="2621" t="s">
        <v>6006</v>
      </c>
      <c r="C123" s="2620"/>
      <c r="D123" s="2620"/>
      <c r="E123" s="2620"/>
      <c r="F123" s="2620"/>
      <c r="G123" s="2620"/>
      <c r="H123" s="2620"/>
      <c r="I123" s="2620"/>
      <c r="J123" s="2620"/>
      <c r="K123" s="2620"/>
    </row>
    <row r="124" spans="1:11" ht="16.5">
      <c r="A124" s="2532" t="s">
        <v>6007</v>
      </c>
      <c r="B124" s="2621" t="s">
        <v>6008</v>
      </c>
      <c r="C124" s="2620"/>
      <c r="D124" s="2620"/>
      <c r="E124" s="2620"/>
      <c r="F124" s="2659" t="str">
        <f>IF(+D24+D43+D44+'表30-3'!D11-'表05-1'!G47=0,"","註2檢核錯誤")</f>
        <v/>
      </c>
      <c r="G124" s="2620"/>
      <c r="H124" s="2620"/>
      <c r="I124" s="2620"/>
      <c r="J124" s="2620"/>
      <c r="K124" s="2620"/>
    </row>
    <row r="125" spans="1:11" ht="16.5">
      <c r="A125" s="2532" t="s">
        <v>6009</v>
      </c>
      <c r="B125" s="2621" t="s">
        <v>6010</v>
      </c>
      <c r="C125" s="2620"/>
      <c r="D125" s="2620"/>
      <c r="E125" s="2620"/>
      <c r="F125" s="2659" t="str">
        <f>IF(+D82+D83+D84-('表05-1'!G20+'表05-1'!G21)=0,"","註3檢核錯誤")</f>
        <v/>
      </c>
      <c r="G125" s="2620"/>
      <c r="H125" s="2620"/>
      <c r="I125" s="2620"/>
      <c r="J125" s="2620"/>
      <c r="K125" s="2620"/>
    </row>
    <row r="126" spans="1:11" ht="16.5">
      <c r="A126" s="2532" t="s">
        <v>5379</v>
      </c>
      <c r="B126" s="2621" t="s">
        <v>6011</v>
      </c>
      <c r="C126" s="2620"/>
      <c r="D126" s="2620"/>
      <c r="E126" s="2620"/>
      <c r="F126" s="2659" t="str">
        <f>IF(+D63-'表05-1'!G15=0,"","註4檢核錯誤")</f>
        <v/>
      </c>
      <c r="G126" s="2620"/>
      <c r="H126" s="2620"/>
      <c r="I126" s="2620"/>
      <c r="J126" s="2620"/>
      <c r="K126" s="2620"/>
    </row>
    <row r="127" spans="1:11" ht="16.5">
      <c r="A127" s="2532" t="s">
        <v>6012</v>
      </c>
      <c r="B127" s="2621" t="s">
        <v>6013</v>
      </c>
      <c r="C127" s="2620"/>
      <c r="D127" s="2620"/>
      <c r="E127" s="2620"/>
      <c r="F127" s="2659" t="str">
        <f>IF(+D101+'表10-2'!L36-'表05-1'!G45-('表10-4'!G14+'表10-4'!G33)=0,"","註5檢核錯誤")</f>
        <v/>
      </c>
      <c r="G127" s="2620"/>
      <c r="H127" s="2620"/>
      <c r="I127" s="2620"/>
      <c r="J127" s="2620"/>
      <c r="K127" s="2620"/>
    </row>
    <row r="128" spans="1:11" ht="16.5">
      <c r="A128" s="2532" t="s">
        <v>6014</v>
      </c>
      <c r="B128" s="2621" t="s">
        <v>5262</v>
      </c>
      <c r="C128" s="2620"/>
      <c r="D128" s="2620"/>
      <c r="E128" s="2620"/>
      <c r="F128" s="2620"/>
      <c r="G128" s="2620"/>
      <c r="H128" s="2620"/>
      <c r="I128" s="2620"/>
      <c r="J128" s="2620"/>
      <c r="K128" s="2620"/>
    </row>
    <row r="129" spans="1:11" ht="16.5">
      <c r="A129" s="2532" t="s">
        <v>6015</v>
      </c>
      <c r="B129" s="2183" t="s">
        <v>6016</v>
      </c>
      <c r="C129" s="2620"/>
      <c r="D129" s="2620"/>
      <c r="E129" s="2620"/>
      <c r="F129" s="2620"/>
      <c r="G129" s="2620"/>
      <c r="H129" s="2620"/>
      <c r="I129" s="2620"/>
      <c r="J129" s="2620"/>
      <c r="K129" s="2620"/>
    </row>
    <row r="130" spans="1:11" ht="16.5">
      <c r="A130" s="3029" t="s">
        <v>6307</v>
      </c>
      <c r="B130" s="2621" t="s">
        <v>6017</v>
      </c>
      <c r="C130" s="2620"/>
      <c r="D130" s="2620"/>
      <c r="E130" s="2620"/>
      <c r="F130" s="2659" t="str">
        <f>IF(E120-'表30-8-7'!F35=0,"","註9檢核錯誤")</f>
        <v/>
      </c>
      <c r="G130" s="2620"/>
      <c r="H130" s="2620"/>
      <c r="I130" s="2620"/>
      <c r="J130" s="2620"/>
      <c r="K130" s="2620"/>
    </row>
    <row r="131" spans="1:11">
      <c r="G131" s="2620"/>
      <c r="H131" s="2620"/>
      <c r="I131" s="2620"/>
      <c r="J131" s="2620"/>
      <c r="K131" s="2620"/>
    </row>
    <row r="132" spans="1:11">
      <c r="A132" s="2660"/>
      <c r="B132" s="2620"/>
      <c r="C132" s="2620"/>
      <c r="D132" s="2620"/>
      <c r="E132" s="2620"/>
      <c r="F132" s="2620"/>
      <c r="G132" s="2620"/>
      <c r="H132" s="2620"/>
      <c r="I132" s="2620"/>
      <c r="J132" s="2620"/>
      <c r="K132" s="2620"/>
    </row>
    <row r="133" spans="1:11">
      <c r="A133" s="2660"/>
      <c r="B133" s="2620"/>
      <c r="C133" s="2620"/>
      <c r="D133" s="2620"/>
      <c r="E133" s="2620"/>
      <c r="F133" s="2620"/>
      <c r="G133" s="2620"/>
      <c r="H133" s="2620"/>
      <c r="I133" s="2620"/>
      <c r="J133" s="2620"/>
      <c r="K133" s="2620"/>
    </row>
    <row r="134" spans="1:11">
      <c r="A134" s="2660"/>
      <c r="B134" s="2620"/>
      <c r="C134" s="2620"/>
      <c r="D134" s="2620"/>
      <c r="E134" s="2620"/>
      <c r="F134" s="2620"/>
      <c r="G134" s="2620"/>
      <c r="H134" s="2620"/>
      <c r="I134" s="2620"/>
      <c r="J134" s="2620"/>
      <c r="K134" s="2620"/>
    </row>
    <row r="135" spans="1:11">
      <c r="A135" s="2660"/>
      <c r="B135" s="2620"/>
      <c r="C135" s="2620"/>
      <c r="D135" s="2620"/>
      <c r="E135" s="2620"/>
      <c r="F135" s="2620"/>
      <c r="G135" s="2620"/>
      <c r="H135" s="2620"/>
      <c r="I135" s="2620"/>
      <c r="J135" s="2620"/>
      <c r="K135" s="2620"/>
    </row>
    <row r="136" spans="1:11">
      <c r="A136" s="2660"/>
      <c r="B136" s="2620"/>
      <c r="C136" s="2620"/>
      <c r="D136" s="2620"/>
      <c r="E136" s="2620"/>
      <c r="F136" s="2620"/>
      <c r="G136" s="2620"/>
      <c r="H136" s="2620"/>
      <c r="I136" s="2620"/>
      <c r="J136" s="2620"/>
      <c r="K136" s="2620"/>
    </row>
    <row r="137" spans="1:11">
      <c r="A137" s="2660"/>
      <c r="B137" s="2620"/>
      <c r="C137" s="2620"/>
      <c r="D137" s="2620"/>
      <c r="E137" s="2620"/>
      <c r="F137" s="2620"/>
      <c r="G137" s="2620"/>
      <c r="H137" s="2620"/>
      <c r="I137" s="2620"/>
      <c r="J137" s="2620"/>
      <c r="K137" s="2620"/>
    </row>
    <row r="138" spans="1:11">
      <c r="A138" s="2660"/>
      <c r="B138" s="2620"/>
      <c r="C138" s="2620"/>
      <c r="D138" s="2620"/>
      <c r="E138" s="2620"/>
      <c r="F138" s="2620"/>
      <c r="G138" s="2620"/>
      <c r="H138" s="2620"/>
      <c r="I138" s="2620"/>
      <c r="J138" s="2620"/>
      <c r="K138" s="2620"/>
    </row>
    <row r="139" spans="1:11">
      <c r="A139" s="2660"/>
      <c r="B139" s="2620"/>
      <c r="C139" s="2620"/>
      <c r="D139" s="2620"/>
      <c r="E139" s="2620"/>
      <c r="F139" s="2620"/>
      <c r="G139" s="2620"/>
      <c r="H139" s="2620"/>
      <c r="I139" s="2620"/>
      <c r="J139" s="2620"/>
      <c r="K139" s="2620"/>
    </row>
    <row r="140" spans="1:11">
      <c r="A140" s="2660"/>
      <c r="B140" s="2620"/>
      <c r="C140" s="2620"/>
      <c r="D140" s="2620"/>
      <c r="E140" s="2620"/>
      <c r="F140" s="2620"/>
      <c r="G140" s="2620"/>
      <c r="H140" s="2620"/>
      <c r="I140" s="2620"/>
      <c r="J140" s="2620"/>
      <c r="K140" s="2620"/>
    </row>
    <row r="141" spans="1:11">
      <c r="A141" s="2660"/>
      <c r="B141" s="2620"/>
      <c r="C141" s="2620"/>
      <c r="D141" s="2620"/>
      <c r="E141" s="2620"/>
      <c r="F141" s="2620"/>
      <c r="G141" s="2620"/>
      <c r="H141" s="2620"/>
      <c r="I141" s="2620"/>
      <c r="J141" s="2620"/>
      <c r="K141" s="2620"/>
    </row>
    <row r="142" spans="1:11">
      <c r="A142" s="2660"/>
      <c r="B142" s="2620"/>
      <c r="C142" s="2620"/>
      <c r="D142" s="2620"/>
      <c r="E142" s="2620"/>
      <c r="F142" s="2620"/>
      <c r="G142" s="2620"/>
      <c r="H142" s="2620"/>
      <c r="I142" s="2620"/>
      <c r="J142" s="2620"/>
      <c r="K142" s="2620"/>
    </row>
    <row r="143" spans="1:11">
      <c r="A143" s="2660"/>
      <c r="B143" s="2620"/>
      <c r="C143" s="2620"/>
      <c r="D143" s="2620"/>
      <c r="E143" s="2620"/>
      <c r="F143" s="2620"/>
      <c r="G143" s="2620"/>
      <c r="H143" s="2620"/>
      <c r="I143" s="2620"/>
      <c r="J143" s="2620"/>
      <c r="K143" s="2620"/>
    </row>
    <row r="144" spans="1:11">
      <c r="A144" s="2660"/>
      <c r="B144" s="2620"/>
      <c r="C144" s="2620"/>
      <c r="D144" s="2620"/>
      <c r="E144" s="2620"/>
      <c r="F144" s="2620"/>
      <c r="G144" s="2620"/>
      <c r="H144" s="2620"/>
      <c r="I144" s="2620"/>
      <c r="J144" s="2620"/>
      <c r="K144" s="2620"/>
    </row>
    <row r="145" spans="1:11">
      <c r="A145" s="2660"/>
      <c r="B145" s="2620"/>
      <c r="C145" s="2620"/>
      <c r="D145" s="2620"/>
      <c r="E145" s="2620"/>
      <c r="F145" s="2620"/>
      <c r="G145" s="2620"/>
      <c r="H145" s="2620"/>
      <c r="I145" s="2620"/>
      <c r="J145" s="2620"/>
      <c r="K145" s="2620"/>
    </row>
    <row r="146" spans="1:11">
      <c r="A146" s="2660"/>
      <c r="B146" s="2620"/>
      <c r="C146" s="2620"/>
      <c r="D146" s="2620"/>
      <c r="E146" s="2620"/>
      <c r="F146" s="2620"/>
      <c r="G146" s="2620"/>
      <c r="H146" s="2620"/>
      <c r="I146" s="2620"/>
      <c r="J146" s="2620"/>
      <c r="K146" s="2620"/>
    </row>
    <row r="147" spans="1:11">
      <c r="A147" s="2660"/>
      <c r="B147" s="2620"/>
      <c r="C147" s="2620"/>
      <c r="D147" s="2620"/>
      <c r="E147" s="2620"/>
      <c r="F147" s="2620"/>
      <c r="G147" s="2620"/>
      <c r="H147" s="2620"/>
      <c r="I147" s="2620"/>
      <c r="J147" s="2620"/>
      <c r="K147" s="2620"/>
    </row>
    <row r="148" spans="1:11">
      <c r="A148" s="2660"/>
      <c r="B148" s="2620"/>
      <c r="C148" s="2620"/>
      <c r="D148" s="2620"/>
      <c r="E148" s="2620"/>
      <c r="F148" s="2620"/>
      <c r="G148" s="2620"/>
      <c r="H148" s="2620"/>
      <c r="I148" s="2620"/>
      <c r="J148" s="2620"/>
      <c r="K148" s="2620"/>
    </row>
    <row r="149" spans="1:11">
      <c r="A149" s="2660"/>
      <c r="B149" s="2620"/>
      <c r="C149" s="2620"/>
      <c r="D149" s="2620"/>
      <c r="E149" s="2620"/>
      <c r="F149" s="2620"/>
      <c r="G149" s="2620"/>
      <c r="H149" s="2620"/>
      <c r="I149" s="2620"/>
      <c r="J149" s="2620"/>
      <c r="K149" s="2620"/>
    </row>
    <row r="150" spans="1:11">
      <c r="A150" s="2660"/>
      <c r="B150" s="2620"/>
      <c r="C150" s="2620"/>
      <c r="D150" s="2620"/>
      <c r="E150" s="2620"/>
      <c r="F150" s="2620"/>
      <c r="G150" s="2620"/>
      <c r="H150" s="2620"/>
      <c r="I150" s="2620"/>
      <c r="J150" s="2620"/>
      <c r="K150" s="2620"/>
    </row>
    <row r="151" spans="1:11">
      <c r="A151" s="2660"/>
      <c r="B151" s="2620"/>
      <c r="C151" s="2620"/>
      <c r="D151" s="2620"/>
      <c r="E151" s="2620"/>
      <c r="F151" s="2620"/>
      <c r="G151" s="2620"/>
      <c r="H151" s="2620"/>
      <c r="I151" s="2620"/>
      <c r="J151" s="2620"/>
      <c r="K151" s="2620"/>
    </row>
    <row r="152" spans="1:11">
      <c r="A152" s="2660"/>
      <c r="B152" s="2620"/>
      <c r="C152" s="2620"/>
      <c r="D152" s="2620"/>
      <c r="E152" s="2620"/>
      <c r="F152" s="2620"/>
      <c r="G152" s="2620"/>
      <c r="H152" s="2620"/>
      <c r="I152" s="2620"/>
      <c r="J152" s="2620"/>
      <c r="K152" s="2620"/>
    </row>
    <row r="153" spans="1:11">
      <c r="A153" s="2660"/>
      <c r="B153" s="2620"/>
      <c r="C153" s="2620"/>
      <c r="D153" s="2620"/>
      <c r="E153" s="2620"/>
      <c r="F153" s="2620"/>
      <c r="G153" s="2620"/>
      <c r="H153" s="2620"/>
      <c r="I153" s="2620"/>
      <c r="J153" s="2620"/>
      <c r="K153" s="2620"/>
    </row>
    <row r="154" spans="1:11">
      <c r="A154" s="2660"/>
      <c r="B154" s="2620"/>
      <c r="C154" s="2620"/>
      <c r="D154" s="2620"/>
      <c r="E154" s="2620"/>
      <c r="F154" s="2620"/>
      <c r="G154" s="2620"/>
      <c r="H154" s="2620"/>
      <c r="I154" s="2620"/>
      <c r="J154" s="2620"/>
      <c r="K154" s="2620"/>
    </row>
    <row r="155" spans="1:11">
      <c r="A155" s="2660"/>
      <c r="B155" s="2620"/>
      <c r="C155" s="2620"/>
      <c r="D155" s="2620"/>
      <c r="E155" s="2620"/>
      <c r="F155" s="2620"/>
      <c r="G155" s="2620"/>
      <c r="H155" s="2620"/>
      <c r="I155" s="2620"/>
      <c r="J155" s="2620"/>
      <c r="K155" s="2620"/>
    </row>
    <row r="156" spans="1:11">
      <c r="A156" s="2660"/>
      <c r="B156" s="2620"/>
      <c r="C156" s="2620"/>
      <c r="D156" s="2620"/>
      <c r="E156" s="2620"/>
      <c r="F156" s="2620"/>
      <c r="G156" s="2620"/>
      <c r="H156" s="2620"/>
      <c r="I156" s="2620"/>
      <c r="J156" s="2620"/>
      <c r="K156" s="2620"/>
    </row>
    <row r="157" spans="1:11">
      <c r="A157" s="2660"/>
      <c r="B157" s="2620"/>
      <c r="C157" s="2620"/>
      <c r="D157" s="2620"/>
      <c r="E157" s="2620"/>
      <c r="F157" s="2620"/>
      <c r="G157" s="2620"/>
      <c r="H157" s="2620"/>
      <c r="I157" s="2620"/>
      <c r="J157" s="2620"/>
      <c r="K157" s="2620"/>
    </row>
    <row r="158" spans="1:11">
      <c r="A158" s="2660"/>
      <c r="B158" s="2620"/>
      <c r="C158" s="2620"/>
      <c r="D158" s="2620"/>
      <c r="E158" s="2620"/>
      <c r="F158" s="2620"/>
      <c r="G158" s="2620"/>
      <c r="H158" s="2620"/>
      <c r="I158" s="2620"/>
      <c r="J158" s="2620"/>
      <c r="K158" s="2620"/>
    </row>
    <row r="159" spans="1:11">
      <c r="A159" s="2660"/>
      <c r="B159" s="2620"/>
      <c r="C159" s="2620"/>
      <c r="D159" s="2620"/>
      <c r="E159" s="2620"/>
      <c r="F159" s="2620"/>
      <c r="G159" s="2620"/>
      <c r="H159" s="2620"/>
      <c r="I159" s="2620"/>
      <c r="J159" s="2620"/>
      <c r="K159" s="2620"/>
    </row>
    <row r="160" spans="1:11">
      <c r="A160" s="2660"/>
      <c r="B160" s="2620"/>
      <c r="C160" s="2620"/>
      <c r="D160" s="2620"/>
      <c r="E160" s="2620"/>
      <c r="F160" s="2620"/>
      <c r="G160" s="2620"/>
      <c r="H160" s="2620"/>
      <c r="I160" s="2620"/>
      <c r="J160" s="2620"/>
      <c r="K160" s="2620"/>
    </row>
    <row r="161" spans="1:11">
      <c r="A161" s="2660"/>
      <c r="B161" s="2620"/>
      <c r="C161" s="2620"/>
      <c r="D161" s="2620"/>
      <c r="E161" s="2620"/>
      <c r="F161" s="2620"/>
      <c r="G161" s="2620"/>
      <c r="H161" s="2620"/>
      <c r="I161" s="2620"/>
      <c r="J161" s="2620"/>
      <c r="K161" s="2620"/>
    </row>
    <row r="162" spans="1:11">
      <c r="A162" s="2660"/>
      <c r="B162" s="2620"/>
      <c r="C162" s="2620"/>
      <c r="D162" s="2620"/>
      <c r="E162" s="2620"/>
      <c r="F162" s="2620"/>
      <c r="G162" s="2620"/>
      <c r="H162" s="2620"/>
      <c r="I162" s="2620"/>
      <c r="J162" s="2620"/>
      <c r="K162" s="2620"/>
    </row>
    <row r="163" spans="1:11">
      <c r="A163" s="2660"/>
      <c r="B163" s="2620"/>
      <c r="C163" s="2620"/>
      <c r="D163" s="2620"/>
      <c r="E163" s="2620"/>
      <c r="F163" s="2620"/>
      <c r="G163" s="2620"/>
      <c r="H163" s="2620"/>
      <c r="I163" s="2620"/>
      <c r="J163" s="2620"/>
      <c r="K163" s="2620"/>
    </row>
    <row r="164" spans="1:11">
      <c r="A164" s="2660"/>
      <c r="B164" s="2620"/>
      <c r="C164" s="2620"/>
      <c r="D164" s="2620"/>
      <c r="E164" s="2620"/>
      <c r="F164" s="2620"/>
      <c r="G164" s="2620"/>
      <c r="H164" s="2620"/>
      <c r="I164" s="2620"/>
      <c r="J164" s="2620"/>
      <c r="K164" s="2620"/>
    </row>
    <row r="165" spans="1:11">
      <c r="A165" s="2660"/>
      <c r="B165" s="2620"/>
      <c r="C165" s="2620"/>
      <c r="D165" s="2620"/>
      <c r="E165" s="2620"/>
      <c r="F165" s="2620"/>
      <c r="G165" s="2620"/>
      <c r="H165" s="2620"/>
      <c r="I165" s="2620"/>
      <c r="J165" s="2620"/>
      <c r="K165" s="2620"/>
    </row>
    <row r="166" spans="1:11">
      <c r="A166" s="2660"/>
      <c r="B166" s="2620"/>
      <c r="C166" s="2620"/>
      <c r="D166" s="2620"/>
      <c r="E166" s="2620"/>
      <c r="F166" s="2620"/>
      <c r="G166" s="2620"/>
      <c r="H166" s="2620"/>
      <c r="I166" s="2620"/>
      <c r="J166" s="2620"/>
      <c r="K166" s="2620"/>
    </row>
    <row r="167" spans="1:11">
      <c r="A167" s="2660"/>
      <c r="B167" s="2620"/>
      <c r="C167" s="2620"/>
      <c r="D167" s="2620"/>
      <c r="E167" s="2620"/>
      <c r="F167" s="2620"/>
      <c r="G167" s="2620"/>
      <c r="H167" s="2620"/>
      <c r="I167" s="2620"/>
      <c r="J167" s="2620"/>
      <c r="K167" s="2620"/>
    </row>
    <row r="168" spans="1:11">
      <c r="A168" s="2660"/>
      <c r="B168" s="2620"/>
      <c r="C168" s="2620"/>
      <c r="D168" s="2620"/>
      <c r="E168" s="2620"/>
      <c r="F168" s="2620"/>
      <c r="G168" s="2620"/>
      <c r="H168" s="2620"/>
      <c r="I168" s="2620"/>
      <c r="J168" s="2620"/>
      <c r="K168" s="2620"/>
    </row>
    <row r="169" spans="1:11">
      <c r="A169" s="2660"/>
      <c r="B169" s="2620"/>
      <c r="C169" s="2620"/>
      <c r="D169" s="2620"/>
      <c r="E169" s="2620"/>
      <c r="F169" s="2620"/>
      <c r="G169" s="2620"/>
      <c r="H169" s="2620"/>
      <c r="I169" s="2620"/>
      <c r="J169" s="2620"/>
      <c r="K169" s="2620"/>
    </row>
    <row r="170" spans="1:11">
      <c r="A170" s="2660"/>
      <c r="B170" s="2620"/>
      <c r="C170" s="2620"/>
      <c r="D170" s="2620"/>
      <c r="E170" s="2620"/>
      <c r="F170" s="2620"/>
      <c r="G170" s="2620"/>
      <c r="H170" s="2620"/>
      <c r="I170" s="2620"/>
      <c r="J170" s="2620"/>
      <c r="K170" s="2620"/>
    </row>
    <row r="171" spans="1:11">
      <c r="A171" s="2660"/>
      <c r="B171" s="2620"/>
      <c r="C171" s="2620"/>
      <c r="D171" s="2620"/>
      <c r="E171" s="2620"/>
      <c r="F171" s="2620"/>
      <c r="G171" s="2620"/>
      <c r="H171" s="2620"/>
      <c r="I171" s="2620"/>
      <c r="J171" s="2620"/>
      <c r="K171" s="2620"/>
    </row>
    <row r="172" spans="1:11">
      <c r="A172" s="2660"/>
      <c r="B172" s="2620"/>
      <c r="C172" s="2620"/>
      <c r="D172" s="2620"/>
      <c r="E172" s="2620"/>
      <c r="F172" s="2620"/>
      <c r="G172" s="2620"/>
      <c r="H172" s="2620"/>
      <c r="I172" s="2620"/>
      <c r="J172" s="2620"/>
      <c r="K172" s="2620"/>
    </row>
    <row r="173" spans="1:11">
      <c r="A173" s="2660"/>
      <c r="B173" s="2620"/>
      <c r="C173" s="2620"/>
      <c r="D173" s="2620"/>
      <c r="E173" s="2620"/>
      <c r="F173" s="2620"/>
      <c r="G173" s="2620"/>
      <c r="H173" s="2620"/>
      <c r="I173" s="2620"/>
      <c r="J173" s="2620"/>
      <c r="K173" s="2620"/>
    </row>
    <row r="174" spans="1:11">
      <c r="A174" s="2660"/>
      <c r="B174" s="2620"/>
      <c r="C174" s="2620"/>
      <c r="D174" s="2620"/>
      <c r="E174" s="2620"/>
      <c r="F174" s="2620"/>
      <c r="G174" s="2620"/>
      <c r="H174" s="2620"/>
      <c r="I174" s="2620"/>
      <c r="J174" s="2620"/>
      <c r="K174" s="2620"/>
    </row>
    <row r="175" spans="1:11">
      <c r="A175" s="2660"/>
      <c r="B175" s="2620"/>
      <c r="C175" s="2620"/>
      <c r="D175" s="2620"/>
      <c r="E175" s="2620"/>
      <c r="F175" s="2620"/>
      <c r="G175" s="2620"/>
      <c r="H175" s="2620"/>
      <c r="I175" s="2620"/>
      <c r="J175" s="2620"/>
      <c r="K175" s="2620"/>
    </row>
    <row r="176" spans="1:11">
      <c r="A176" s="2660"/>
      <c r="B176" s="2620"/>
      <c r="C176" s="2620"/>
      <c r="D176" s="2620"/>
      <c r="E176" s="2620"/>
      <c r="F176" s="2620"/>
      <c r="G176" s="2620"/>
      <c r="H176" s="2620"/>
      <c r="I176" s="2620"/>
      <c r="J176" s="2620"/>
      <c r="K176" s="2620"/>
    </row>
    <row r="177" spans="1:11">
      <c r="A177" s="2660"/>
      <c r="B177" s="2620"/>
      <c r="C177" s="2620"/>
      <c r="D177" s="2620"/>
      <c r="E177" s="2620"/>
      <c r="F177" s="2620"/>
      <c r="G177" s="2620"/>
      <c r="H177" s="2620"/>
      <c r="I177" s="2620"/>
      <c r="J177" s="2620"/>
      <c r="K177" s="2620"/>
    </row>
    <row r="178" spans="1:11">
      <c r="A178" s="2660"/>
      <c r="B178" s="2620"/>
      <c r="C178" s="2620"/>
      <c r="D178" s="2620"/>
      <c r="E178" s="2620"/>
      <c r="F178" s="2620"/>
      <c r="G178" s="2620"/>
      <c r="H178" s="2620"/>
      <c r="I178" s="2620"/>
      <c r="J178" s="2620"/>
      <c r="K178" s="2620"/>
    </row>
    <row r="179" spans="1:11">
      <c r="A179" s="2660"/>
      <c r="B179" s="2620"/>
      <c r="C179" s="2620"/>
      <c r="D179" s="2620"/>
      <c r="E179" s="2620"/>
      <c r="F179" s="2620"/>
      <c r="G179" s="2620"/>
      <c r="H179" s="2620"/>
      <c r="I179" s="2620"/>
      <c r="J179" s="2620"/>
      <c r="K179" s="2620"/>
    </row>
    <row r="180" spans="1:11">
      <c r="A180" s="2660"/>
      <c r="B180" s="2620"/>
      <c r="C180" s="2620"/>
      <c r="D180" s="2620"/>
      <c r="E180" s="2620"/>
      <c r="F180" s="2620"/>
      <c r="G180" s="2620"/>
      <c r="H180" s="2620"/>
      <c r="I180" s="2620"/>
      <c r="J180" s="2620"/>
      <c r="K180" s="2620"/>
    </row>
    <row r="181" spans="1:11">
      <c r="A181" s="2660"/>
      <c r="B181" s="2620"/>
      <c r="C181" s="2620"/>
      <c r="D181" s="2620"/>
      <c r="E181" s="2620"/>
      <c r="F181" s="2620"/>
      <c r="G181" s="2620"/>
      <c r="H181" s="2620"/>
      <c r="I181" s="2620"/>
      <c r="J181" s="2620"/>
      <c r="K181" s="2620"/>
    </row>
    <row r="182" spans="1:11">
      <c r="A182" s="2660"/>
      <c r="B182" s="2620"/>
      <c r="C182" s="2620"/>
      <c r="D182" s="2620"/>
      <c r="E182" s="2620"/>
      <c r="F182" s="2620"/>
      <c r="G182" s="2620"/>
      <c r="H182" s="2620"/>
      <c r="I182" s="2620"/>
      <c r="J182" s="2620"/>
      <c r="K182" s="2620"/>
    </row>
    <row r="183" spans="1:11">
      <c r="A183" s="2660"/>
      <c r="B183" s="2620"/>
      <c r="C183" s="2620"/>
      <c r="D183" s="2620"/>
      <c r="E183" s="2620"/>
      <c r="F183" s="2620"/>
      <c r="G183" s="2620"/>
      <c r="H183" s="2620"/>
      <c r="I183" s="2620"/>
      <c r="J183" s="2620"/>
      <c r="K183" s="2620"/>
    </row>
    <row r="184" spans="1:11">
      <c r="A184" s="2660"/>
      <c r="B184" s="2620"/>
      <c r="C184" s="2620"/>
      <c r="D184" s="2620"/>
      <c r="E184" s="2620"/>
      <c r="F184" s="2620"/>
      <c r="G184" s="2620"/>
      <c r="H184" s="2620"/>
      <c r="I184" s="2620"/>
      <c r="J184" s="2620"/>
      <c r="K184" s="2620"/>
    </row>
    <row r="185" spans="1:11">
      <c r="A185" s="2660"/>
      <c r="B185" s="2620"/>
      <c r="C185" s="2620"/>
      <c r="D185" s="2620"/>
      <c r="E185" s="2620"/>
      <c r="F185" s="2620"/>
      <c r="G185" s="2620"/>
      <c r="H185" s="2620"/>
      <c r="I185" s="2620"/>
      <c r="J185" s="2620"/>
      <c r="K185" s="2620"/>
    </row>
    <row r="186" spans="1:11">
      <c r="A186" s="2660"/>
      <c r="B186" s="2620"/>
      <c r="C186" s="2620"/>
      <c r="D186" s="2620"/>
      <c r="E186" s="2620"/>
      <c r="F186" s="2620"/>
      <c r="G186" s="2620"/>
      <c r="H186" s="2620"/>
      <c r="I186" s="2620"/>
      <c r="J186" s="2620"/>
      <c r="K186" s="2620"/>
    </row>
    <row r="187" spans="1:11">
      <c r="A187" s="2660"/>
      <c r="B187" s="2620"/>
      <c r="C187" s="2620"/>
      <c r="D187" s="2620"/>
      <c r="E187" s="2620"/>
      <c r="F187" s="2620"/>
      <c r="G187" s="2620"/>
      <c r="H187" s="2620"/>
      <c r="I187" s="2620"/>
      <c r="J187" s="2620"/>
      <c r="K187" s="2620"/>
    </row>
    <row r="188" spans="1:11">
      <c r="A188" s="2660"/>
      <c r="B188" s="2620"/>
      <c r="C188" s="2620"/>
      <c r="D188" s="2620"/>
      <c r="E188" s="2620"/>
      <c r="F188" s="2620"/>
      <c r="G188" s="2620"/>
      <c r="H188" s="2620"/>
      <c r="I188" s="2620"/>
      <c r="J188" s="2620"/>
      <c r="K188" s="2620"/>
    </row>
    <row r="189" spans="1:11">
      <c r="A189" s="2660"/>
      <c r="B189" s="2620"/>
      <c r="C189" s="2620"/>
      <c r="D189" s="2620"/>
      <c r="E189" s="2620"/>
      <c r="F189" s="2620"/>
      <c r="G189" s="2620"/>
      <c r="H189" s="2620"/>
      <c r="I189" s="2620"/>
      <c r="J189" s="2620"/>
      <c r="K189" s="2620"/>
    </row>
    <row r="190" spans="1:11">
      <c r="A190" s="2660"/>
      <c r="B190" s="2620"/>
      <c r="C190" s="2620"/>
      <c r="D190" s="2620"/>
      <c r="E190" s="2620"/>
      <c r="F190" s="2620"/>
      <c r="G190" s="2620"/>
      <c r="H190" s="2620"/>
      <c r="I190" s="2620"/>
      <c r="J190" s="2620"/>
      <c r="K190" s="2620"/>
    </row>
    <row r="191" spans="1:11">
      <c r="A191" s="2660"/>
      <c r="B191" s="2620"/>
      <c r="C191" s="2620"/>
      <c r="D191" s="2620"/>
      <c r="E191" s="2620"/>
      <c r="F191" s="2620"/>
      <c r="G191" s="2620"/>
      <c r="H191" s="2620"/>
      <c r="I191" s="2620"/>
      <c r="J191" s="2620"/>
      <c r="K191" s="2620"/>
    </row>
    <row r="192" spans="1:11">
      <c r="A192" s="2660"/>
      <c r="B192" s="2620"/>
      <c r="C192" s="2620"/>
      <c r="D192" s="2620"/>
      <c r="E192" s="2620"/>
      <c r="F192" s="2620"/>
      <c r="G192" s="2620"/>
      <c r="H192" s="2620"/>
      <c r="I192" s="2620"/>
      <c r="J192" s="2620"/>
      <c r="K192" s="2620"/>
    </row>
    <row r="193" spans="1:11">
      <c r="A193" s="2660"/>
      <c r="B193" s="2620"/>
      <c r="C193" s="2620"/>
      <c r="D193" s="2620"/>
      <c r="E193" s="2620"/>
      <c r="F193" s="2620"/>
      <c r="G193" s="2620"/>
      <c r="H193" s="2620"/>
      <c r="I193" s="2620"/>
      <c r="J193" s="2620"/>
      <c r="K193" s="2620"/>
    </row>
    <row r="194" spans="1:11">
      <c r="A194" s="2660"/>
      <c r="B194" s="2620"/>
      <c r="C194" s="2620"/>
      <c r="D194" s="2620"/>
      <c r="E194" s="2620"/>
      <c r="F194" s="2620"/>
      <c r="G194" s="2620"/>
      <c r="H194" s="2620"/>
      <c r="I194" s="2620"/>
      <c r="J194" s="2620"/>
      <c r="K194" s="2620"/>
    </row>
    <row r="195" spans="1:11">
      <c r="A195" s="2660"/>
      <c r="B195" s="2620"/>
      <c r="C195" s="2620"/>
      <c r="D195" s="2620"/>
      <c r="E195" s="2620"/>
      <c r="F195" s="2620"/>
      <c r="G195" s="2620"/>
      <c r="H195" s="2620"/>
      <c r="I195" s="2620"/>
      <c r="J195" s="2620"/>
      <c r="K195" s="2620"/>
    </row>
    <row r="196" spans="1:11">
      <c r="A196" s="2660"/>
      <c r="B196" s="2620"/>
      <c r="C196" s="2620"/>
      <c r="D196" s="2620"/>
      <c r="E196" s="2620"/>
      <c r="F196" s="2620"/>
      <c r="G196" s="2620"/>
      <c r="H196" s="2620"/>
      <c r="I196" s="2620"/>
      <c r="J196" s="2620"/>
      <c r="K196" s="2620"/>
    </row>
    <row r="197" spans="1:11">
      <c r="A197" s="2660"/>
      <c r="B197" s="2620"/>
      <c r="C197" s="2620"/>
      <c r="D197" s="2620"/>
      <c r="E197" s="2620"/>
      <c r="F197" s="2620"/>
      <c r="G197" s="2620"/>
      <c r="H197" s="2620"/>
      <c r="I197" s="2620"/>
      <c r="J197" s="2620"/>
      <c r="K197" s="2620"/>
    </row>
    <row r="198" spans="1:11">
      <c r="A198" s="2660"/>
      <c r="B198" s="2620"/>
      <c r="C198" s="2620"/>
      <c r="D198" s="2620"/>
      <c r="E198" s="2620"/>
      <c r="F198" s="2620"/>
      <c r="G198" s="2620"/>
      <c r="H198" s="2620"/>
      <c r="I198" s="2620"/>
      <c r="J198" s="2620"/>
      <c r="K198" s="2620"/>
    </row>
    <row r="199" spans="1:11">
      <c r="A199" s="2660"/>
      <c r="B199" s="2620"/>
      <c r="C199" s="2620"/>
      <c r="D199" s="2620"/>
      <c r="E199" s="2620"/>
      <c r="F199" s="2620"/>
      <c r="G199" s="2620"/>
      <c r="H199" s="2620"/>
      <c r="I199" s="2620"/>
      <c r="J199" s="2620"/>
      <c r="K199" s="2620"/>
    </row>
    <row r="200" spans="1:11">
      <c r="A200" s="2660"/>
      <c r="B200" s="2620"/>
      <c r="C200" s="2620"/>
      <c r="D200" s="2620"/>
      <c r="E200" s="2620"/>
      <c r="F200" s="2620"/>
      <c r="G200" s="2620"/>
      <c r="H200" s="2620"/>
      <c r="I200" s="2620"/>
      <c r="J200" s="2620"/>
      <c r="K200" s="2620"/>
    </row>
    <row r="201" spans="1:11">
      <c r="A201" s="2660"/>
      <c r="B201" s="2620"/>
      <c r="C201" s="2620"/>
      <c r="D201" s="2620"/>
      <c r="E201" s="2620"/>
      <c r="F201" s="2620"/>
      <c r="G201" s="2620"/>
      <c r="H201" s="2620"/>
      <c r="I201" s="2620"/>
      <c r="J201" s="2620"/>
      <c r="K201" s="2620"/>
    </row>
    <row r="202" spans="1:11">
      <c r="A202" s="2660"/>
      <c r="B202" s="2620"/>
      <c r="C202" s="2620"/>
      <c r="D202" s="2620"/>
      <c r="E202" s="2620"/>
      <c r="F202" s="2620"/>
      <c r="G202" s="2620"/>
      <c r="H202" s="2620"/>
      <c r="I202" s="2620"/>
      <c r="J202" s="2620"/>
      <c r="K202" s="2620"/>
    </row>
    <row r="203" spans="1:11">
      <c r="A203" s="2660"/>
      <c r="B203" s="2620"/>
      <c r="C203" s="2620"/>
      <c r="D203" s="2620"/>
      <c r="E203" s="2620"/>
      <c r="F203" s="2620"/>
      <c r="G203" s="2620"/>
      <c r="H203" s="2620"/>
      <c r="I203" s="2620"/>
      <c r="J203" s="2620"/>
      <c r="K203" s="2620"/>
    </row>
    <row r="204" spans="1:11">
      <c r="A204" s="2660"/>
      <c r="B204" s="2620"/>
      <c r="C204" s="2620"/>
      <c r="D204" s="2620"/>
      <c r="E204" s="2620"/>
      <c r="F204" s="2620"/>
      <c r="G204" s="2620"/>
      <c r="H204" s="2620"/>
      <c r="I204" s="2620"/>
      <c r="J204" s="2620"/>
      <c r="K204" s="2620"/>
    </row>
    <row r="205" spans="1:11">
      <c r="A205" s="2660"/>
      <c r="B205" s="2620"/>
      <c r="C205" s="2620"/>
      <c r="D205" s="2620"/>
      <c r="E205" s="2620"/>
      <c r="F205" s="2620"/>
      <c r="G205" s="2620"/>
      <c r="H205" s="2620"/>
      <c r="I205" s="2620"/>
      <c r="J205" s="2620"/>
      <c r="K205" s="2620"/>
    </row>
    <row r="206" spans="1:11">
      <c r="A206" s="2660"/>
      <c r="B206" s="2620"/>
      <c r="C206" s="2620"/>
      <c r="D206" s="2620"/>
      <c r="E206" s="2620"/>
      <c r="F206" s="2620"/>
      <c r="G206" s="2620"/>
      <c r="H206" s="2620"/>
      <c r="I206" s="2620"/>
      <c r="J206" s="2620"/>
      <c r="K206" s="2620"/>
    </row>
    <row r="207" spans="1:11">
      <c r="A207" s="2660"/>
      <c r="B207" s="2620"/>
      <c r="C207" s="2620"/>
      <c r="D207" s="2620"/>
      <c r="E207" s="2620"/>
      <c r="F207" s="2620"/>
      <c r="G207" s="2620"/>
      <c r="H207" s="2620"/>
      <c r="I207" s="2620"/>
      <c r="J207" s="2620"/>
      <c r="K207" s="2620"/>
    </row>
    <row r="208" spans="1:11">
      <c r="A208" s="2660"/>
      <c r="B208" s="2620"/>
      <c r="C208" s="2620"/>
      <c r="D208" s="2620"/>
      <c r="E208" s="2620"/>
      <c r="F208" s="2620"/>
      <c r="G208" s="2620"/>
      <c r="H208" s="2620"/>
      <c r="I208" s="2620"/>
      <c r="J208" s="2620"/>
      <c r="K208" s="2620"/>
    </row>
    <row r="209" spans="1:11">
      <c r="A209" s="2660"/>
      <c r="B209" s="2620"/>
      <c r="C209" s="2620"/>
      <c r="D209" s="2620"/>
      <c r="E209" s="2620"/>
      <c r="F209" s="2620"/>
      <c r="G209" s="2620"/>
      <c r="H209" s="2620"/>
      <c r="I209" s="2620"/>
      <c r="J209" s="2620"/>
      <c r="K209" s="2620"/>
    </row>
    <row r="210" spans="1:11">
      <c r="A210" s="2660"/>
      <c r="B210" s="2620"/>
      <c r="C210" s="2620"/>
      <c r="D210" s="2620"/>
      <c r="E210" s="2620"/>
      <c r="F210" s="2620"/>
      <c r="G210" s="2620"/>
      <c r="H210" s="2620"/>
      <c r="I210" s="2620"/>
      <c r="J210" s="2620"/>
      <c r="K210" s="2620"/>
    </row>
    <row r="211" spans="1:11">
      <c r="A211" s="2660"/>
      <c r="B211" s="2620"/>
      <c r="C211" s="2620"/>
      <c r="D211" s="2620"/>
      <c r="E211" s="2620"/>
      <c r="F211" s="2620"/>
      <c r="G211" s="2620"/>
      <c r="H211" s="2620"/>
      <c r="I211" s="2620"/>
      <c r="J211" s="2620"/>
      <c r="K211" s="2620"/>
    </row>
    <row r="212" spans="1:11">
      <c r="A212" s="2660"/>
      <c r="B212" s="2620"/>
      <c r="C212" s="2620"/>
      <c r="D212" s="2620"/>
      <c r="E212" s="2620"/>
      <c r="F212" s="2620"/>
      <c r="G212" s="2620"/>
      <c r="H212" s="2620"/>
      <c r="I212" s="2620"/>
      <c r="J212" s="2620"/>
      <c r="K212" s="2620"/>
    </row>
    <row r="213" spans="1:11">
      <c r="A213" s="2660"/>
      <c r="B213" s="2620"/>
      <c r="C213" s="2620"/>
      <c r="D213" s="2620"/>
      <c r="E213" s="2620"/>
      <c r="F213" s="2620"/>
      <c r="G213" s="2620"/>
      <c r="H213" s="2620"/>
      <c r="I213" s="2620"/>
      <c r="J213" s="2620"/>
      <c r="K213" s="2620"/>
    </row>
    <row r="214" spans="1:11">
      <c r="A214" s="2660"/>
      <c r="B214" s="2620"/>
      <c r="C214" s="2620"/>
      <c r="D214" s="2620"/>
      <c r="E214" s="2620"/>
      <c r="F214" s="2620"/>
      <c r="G214" s="2620"/>
      <c r="H214" s="2620"/>
      <c r="I214" s="2620"/>
      <c r="J214" s="2620"/>
      <c r="K214" s="2620"/>
    </row>
    <row r="215" spans="1:11">
      <c r="A215" s="2660"/>
      <c r="B215" s="2620"/>
      <c r="C215" s="2620"/>
      <c r="D215" s="2620"/>
      <c r="E215" s="2620"/>
      <c r="F215" s="2620"/>
      <c r="G215" s="2620"/>
      <c r="H215" s="2620"/>
      <c r="I215" s="2620"/>
      <c r="J215" s="2620"/>
      <c r="K215" s="2620"/>
    </row>
    <row r="216" spans="1:11">
      <c r="A216" s="2660"/>
      <c r="B216" s="2620"/>
      <c r="C216" s="2620"/>
      <c r="D216" s="2620"/>
      <c r="E216" s="2620"/>
      <c r="F216" s="2620"/>
      <c r="G216" s="2620"/>
      <c r="H216" s="2620"/>
      <c r="I216" s="2620"/>
      <c r="J216" s="2620"/>
      <c r="K216" s="2620"/>
    </row>
    <row r="217" spans="1:11">
      <c r="A217" s="2660"/>
      <c r="B217" s="2620"/>
      <c r="C217" s="2620"/>
      <c r="D217" s="2620"/>
      <c r="E217" s="2620"/>
      <c r="F217" s="2620"/>
      <c r="G217" s="2620"/>
      <c r="H217" s="2620"/>
      <c r="I217" s="2620"/>
      <c r="J217" s="2620"/>
      <c r="K217" s="2620"/>
    </row>
    <row r="218" spans="1:11">
      <c r="A218" s="2660"/>
      <c r="B218" s="2620"/>
      <c r="C218" s="2620"/>
      <c r="D218" s="2620"/>
      <c r="E218" s="2620"/>
      <c r="F218" s="2620"/>
      <c r="G218" s="2620"/>
      <c r="H218" s="2620"/>
      <c r="I218" s="2620"/>
      <c r="J218" s="2620"/>
      <c r="K218" s="2620"/>
    </row>
    <row r="219" spans="1:11">
      <c r="A219" s="2660"/>
      <c r="B219" s="2620"/>
      <c r="C219" s="2620"/>
      <c r="D219" s="2620"/>
      <c r="E219" s="2620"/>
      <c r="F219" s="2620"/>
      <c r="G219" s="2620"/>
      <c r="H219" s="2620"/>
      <c r="I219" s="2620"/>
      <c r="J219" s="2620"/>
      <c r="K219" s="2620"/>
    </row>
    <row r="220" spans="1:11">
      <c r="A220" s="2660"/>
      <c r="B220" s="2620"/>
      <c r="C220" s="2620"/>
      <c r="D220" s="2620"/>
      <c r="E220" s="2620"/>
      <c r="F220" s="2620"/>
      <c r="G220" s="2620"/>
      <c r="H220" s="2620"/>
      <c r="I220" s="2620"/>
      <c r="J220" s="2620"/>
      <c r="K220" s="2620"/>
    </row>
    <row r="221" spans="1:11">
      <c r="A221" s="2660"/>
      <c r="B221" s="2620"/>
      <c r="C221" s="2620"/>
      <c r="D221" s="2620"/>
      <c r="E221" s="2620"/>
      <c r="F221" s="2620"/>
      <c r="G221" s="2620"/>
      <c r="H221" s="2620"/>
      <c r="I221" s="2620"/>
      <c r="J221" s="2620"/>
      <c r="K221" s="2620"/>
    </row>
    <row r="222" spans="1:11">
      <c r="A222" s="2660"/>
      <c r="B222" s="2620"/>
      <c r="C222" s="2620"/>
      <c r="D222" s="2620"/>
      <c r="E222" s="2620"/>
      <c r="F222" s="2620"/>
      <c r="G222" s="2620"/>
      <c r="H222" s="2620"/>
      <c r="I222" s="2620"/>
      <c r="J222" s="2620"/>
      <c r="K222" s="2620"/>
    </row>
    <row r="223" spans="1:11">
      <c r="A223" s="2660"/>
      <c r="B223" s="2620"/>
      <c r="C223" s="2620"/>
      <c r="D223" s="2620"/>
      <c r="E223" s="2620"/>
      <c r="F223" s="2620"/>
      <c r="G223" s="2620"/>
      <c r="H223" s="2620"/>
      <c r="I223" s="2620"/>
      <c r="J223" s="2620"/>
      <c r="K223" s="2620"/>
    </row>
    <row r="224" spans="1:11">
      <c r="A224" s="2660"/>
      <c r="B224" s="2620"/>
      <c r="C224" s="2620"/>
      <c r="D224" s="2620"/>
      <c r="E224" s="2620"/>
      <c r="F224" s="2620"/>
      <c r="G224" s="2620"/>
      <c r="H224" s="2620"/>
      <c r="I224" s="2620"/>
      <c r="J224" s="2620"/>
      <c r="K224" s="2620"/>
    </row>
    <row r="225" spans="1:11">
      <c r="A225" s="2660"/>
      <c r="B225" s="2620"/>
      <c r="C225" s="2620"/>
      <c r="D225" s="2620"/>
      <c r="E225" s="2620"/>
      <c r="F225" s="2620"/>
      <c r="G225" s="2620"/>
      <c r="H225" s="2620"/>
      <c r="I225" s="2620"/>
      <c r="J225" s="2620"/>
      <c r="K225" s="2620"/>
    </row>
    <row r="226" spans="1:11">
      <c r="A226" s="2660"/>
      <c r="B226" s="2620"/>
      <c r="C226" s="2620"/>
      <c r="D226" s="2620"/>
      <c r="E226" s="2620"/>
      <c r="F226" s="2620"/>
      <c r="G226" s="2620"/>
      <c r="H226" s="2620"/>
      <c r="I226" s="2620"/>
      <c r="J226" s="2620"/>
      <c r="K226" s="2620"/>
    </row>
    <row r="227" spans="1:11">
      <c r="A227" s="2660"/>
      <c r="B227" s="2620"/>
      <c r="C227" s="2620"/>
      <c r="D227" s="2620"/>
      <c r="E227" s="2620"/>
      <c r="F227" s="2620"/>
      <c r="G227" s="2620"/>
      <c r="H227" s="2620"/>
      <c r="I227" s="2620"/>
      <c r="J227" s="2620"/>
      <c r="K227" s="2620"/>
    </row>
    <row r="228" spans="1:11">
      <c r="A228" s="2660"/>
      <c r="B228" s="2620"/>
      <c r="C228" s="2620"/>
      <c r="D228" s="2620"/>
      <c r="E228" s="2620"/>
      <c r="F228" s="2620"/>
      <c r="G228" s="2620"/>
      <c r="H228" s="2620"/>
      <c r="I228" s="2620"/>
      <c r="J228" s="2620"/>
      <c r="K228" s="2620"/>
    </row>
    <row r="229" spans="1:11">
      <c r="A229" s="2660"/>
      <c r="B229" s="2620"/>
      <c r="C229" s="2620"/>
      <c r="D229" s="2620"/>
      <c r="E229" s="2620"/>
      <c r="F229" s="2620"/>
      <c r="G229" s="2620"/>
      <c r="H229" s="2620"/>
      <c r="I229" s="2620"/>
      <c r="J229" s="2620"/>
      <c r="K229" s="2620"/>
    </row>
    <row r="230" spans="1:11">
      <c r="A230" s="2660"/>
      <c r="B230" s="2620"/>
      <c r="C230" s="2620"/>
      <c r="D230" s="2620"/>
      <c r="E230" s="2620"/>
      <c r="F230" s="2620"/>
      <c r="G230" s="2620"/>
      <c r="H230" s="2620"/>
      <c r="I230" s="2620"/>
      <c r="J230" s="2620"/>
      <c r="K230" s="2620"/>
    </row>
    <row r="231" spans="1:11">
      <c r="A231" s="2660"/>
      <c r="B231" s="2620"/>
      <c r="C231" s="2620"/>
      <c r="D231" s="2620"/>
      <c r="E231" s="2620"/>
      <c r="F231" s="2620"/>
      <c r="G231" s="2620"/>
      <c r="H231" s="2620"/>
      <c r="I231" s="2620"/>
      <c r="J231" s="2620"/>
      <c r="K231" s="2620"/>
    </row>
    <row r="232" spans="1:11">
      <c r="A232" s="2660"/>
      <c r="B232" s="2620"/>
      <c r="C232" s="2620"/>
      <c r="D232" s="2620"/>
      <c r="E232" s="2620"/>
      <c r="F232" s="2620"/>
      <c r="G232" s="2620"/>
      <c r="H232" s="2620"/>
      <c r="I232" s="2620"/>
      <c r="J232" s="2620"/>
      <c r="K232" s="2620"/>
    </row>
    <row r="233" spans="1:11">
      <c r="A233" s="2660"/>
      <c r="B233" s="2620"/>
      <c r="C233" s="2620"/>
      <c r="D233" s="2620"/>
      <c r="E233" s="2620"/>
      <c r="F233" s="2620"/>
      <c r="G233" s="2620"/>
      <c r="H233" s="2620"/>
      <c r="I233" s="2620"/>
      <c r="J233" s="2620"/>
      <c r="K233" s="2620"/>
    </row>
    <row r="234" spans="1:11">
      <c r="A234" s="2660"/>
      <c r="B234" s="2620"/>
      <c r="C234" s="2620"/>
      <c r="D234" s="2620"/>
      <c r="E234" s="2620"/>
      <c r="F234" s="2620"/>
      <c r="G234" s="2620"/>
      <c r="H234" s="2620"/>
      <c r="I234" s="2620"/>
      <c r="J234" s="2620"/>
      <c r="K234" s="2620"/>
    </row>
    <row r="235" spans="1:11">
      <c r="A235" s="2660"/>
      <c r="B235" s="2620"/>
      <c r="C235" s="2620"/>
      <c r="D235" s="2620"/>
      <c r="E235" s="2620"/>
      <c r="F235" s="2620"/>
      <c r="G235" s="2620"/>
      <c r="H235" s="2620"/>
      <c r="I235" s="2620"/>
      <c r="J235" s="2620"/>
      <c r="K235" s="2620"/>
    </row>
    <row r="236" spans="1:11">
      <c r="A236" s="2660"/>
      <c r="B236" s="2620"/>
      <c r="C236" s="2620"/>
      <c r="D236" s="2620"/>
      <c r="E236" s="2620"/>
      <c r="F236" s="2620"/>
      <c r="G236" s="2620"/>
      <c r="H236" s="2620"/>
      <c r="I236" s="2620"/>
      <c r="J236" s="2620"/>
      <c r="K236" s="2620"/>
    </row>
    <row r="237" spans="1:11">
      <c r="A237" s="2660"/>
      <c r="B237" s="2620"/>
      <c r="C237" s="2620"/>
      <c r="D237" s="2620"/>
      <c r="E237" s="2620"/>
      <c r="F237" s="2620"/>
      <c r="G237" s="2620"/>
      <c r="H237" s="2620"/>
      <c r="I237" s="2620"/>
      <c r="J237" s="2620"/>
      <c r="K237" s="2620"/>
    </row>
    <row r="238" spans="1:11">
      <c r="A238" s="2660"/>
      <c r="B238" s="2620"/>
      <c r="C238" s="2620"/>
      <c r="D238" s="2620"/>
      <c r="E238" s="2620"/>
      <c r="F238" s="2620"/>
      <c r="G238" s="2620"/>
      <c r="H238" s="2620"/>
      <c r="I238" s="2620"/>
      <c r="J238" s="2620"/>
      <c r="K238" s="2620"/>
    </row>
    <row r="239" spans="1:11">
      <c r="A239" s="2660"/>
      <c r="B239" s="2620"/>
      <c r="C239" s="2620"/>
      <c r="D239" s="2620"/>
      <c r="E239" s="2620"/>
      <c r="F239" s="2620"/>
      <c r="G239" s="2620"/>
      <c r="H239" s="2620"/>
      <c r="I239" s="2620"/>
      <c r="J239" s="2620"/>
      <c r="K239" s="2620"/>
    </row>
    <row r="240" spans="1:11">
      <c r="A240" s="2660"/>
      <c r="B240" s="2620"/>
      <c r="C240" s="2620"/>
      <c r="D240" s="2620"/>
      <c r="E240" s="2620"/>
      <c r="F240" s="2620"/>
      <c r="G240" s="2620"/>
      <c r="H240" s="2620"/>
      <c r="I240" s="2620"/>
      <c r="J240" s="2620"/>
      <c r="K240" s="2620"/>
    </row>
    <row r="241" spans="1:11">
      <c r="A241" s="2660"/>
      <c r="B241" s="2620"/>
      <c r="C241" s="2620"/>
      <c r="D241" s="2620"/>
      <c r="E241" s="2620"/>
      <c r="F241" s="2620"/>
      <c r="G241" s="2620"/>
      <c r="H241" s="2620"/>
      <c r="I241" s="2620"/>
      <c r="J241" s="2620"/>
      <c r="K241" s="2620"/>
    </row>
    <row r="242" spans="1:11">
      <c r="A242" s="2660"/>
      <c r="B242" s="2620"/>
      <c r="C242" s="2620"/>
      <c r="D242" s="2620"/>
      <c r="E242" s="2620"/>
      <c r="F242" s="2620"/>
      <c r="G242" s="2620"/>
      <c r="H242" s="2620"/>
      <c r="I242" s="2620"/>
      <c r="J242" s="2620"/>
      <c r="K242" s="2620"/>
    </row>
    <row r="243" spans="1:11">
      <c r="A243" s="2660"/>
      <c r="B243" s="2620"/>
      <c r="C243" s="2620"/>
      <c r="D243" s="2620"/>
      <c r="E243" s="2620"/>
      <c r="F243" s="2620"/>
      <c r="G243" s="2620"/>
      <c r="H243" s="2620"/>
      <c r="I243" s="2620"/>
      <c r="J243" s="2620"/>
      <c r="K243" s="2620"/>
    </row>
    <row r="244" spans="1:11">
      <c r="A244" s="2660"/>
      <c r="B244" s="2620"/>
      <c r="C244" s="2620"/>
      <c r="D244" s="2620"/>
      <c r="E244" s="2620"/>
      <c r="F244" s="2620"/>
      <c r="G244" s="2620"/>
      <c r="H244" s="2620"/>
      <c r="I244" s="2620"/>
      <c r="J244" s="2620"/>
      <c r="K244" s="2620"/>
    </row>
    <row r="245" spans="1:11">
      <c r="A245" s="2660"/>
      <c r="B245" s="2620"/>
      <c r="C245" s="2620"/>
      <c r="D245" s="2620"/>
      <c r="E245" s="2620"/>
      <c r="F245" s="2620"/>
      <c r="G245" s="2620"/>
      <c r="H245" s="2620"/>
      <c r="I245" s="2620"/>
      <c r="J245" s="2620"/>
      <c r="K245" s="2620"/>
    </row>
    <row r="246" spans="1:11">
      <c r="A246" s="2660"/>
      <c r="B246" s="2620"/>
      <c r="C246" s="2620"/>
      <c r="D246" s="2620"/>
      <c r="E246" s="2620"/>
      <c r="F246" s="2620"/>
      <c r="G246" s="2620"/>
      <c r="H246" s="2620"/>
      <c r="I246" s="2620"/>
      <c r="J246" s="2620"/>
      <c r="K246" s="2620"/>
    </row>
    <row r="247" spans="1:11">
      <c r="A247" s="2660"/>
      <c r="B247" s="2620"/>
      <c r="C247" s="2620"/>
      <c r="D247" s="2620"/>
      <c r="E247" s="2620"/>
      <c r="F247" s="2620"/>
      <c r="G247" s="2620"/>
      <c r="H247" s="2620"/>
      <c r="I247" s="2620"/>
      <c r="J247" s="2620"/>
      <c r="K247" s="2620"/>
    </row>
    <row r="248" spans="1:11">
      <c r="A248" s="2660"/>
      <c r="B248" s="2620"/>
      <c r="C248" s="2620"/>
      <c r="D248" s="2620"/>
      <c r="E248" s="2620"/>
      <c r="F248" s="2620"/>
      <c r="G248" s="2620"/>
      <c r="H248" s="2620"/>
      <c r="I248" s="2620"/>
      <c r="J248" s="2620"/>
      <c r="K248" s="2620"/>
    </row>
    <row r="249" spans="1:11">
      <c r="A249" s="2660"/>
      <c r="B249" s="2620"/>
      <c r="C249" s="2620"/>
      <c r="D249" s="2620"/>
      <c r="E249" s="2620"/>
      <c r="F249" s="2620"/>
      <c r="G249" s="2620"/>
      <c r="H249" s="2620"/>
      <c r="I249" s="2620"/>
      <c r="J249" s="2620"/>
      <c r="K249" s="2620"/>
    </row>
    <row r="250" spans="1:11">
      <c r="A250" s="2660"/>
      <c r="B250" s="2620"/>
      <c r="C250" s="2620"/>
      <c r="D250" s="2620"/>
      <c r="E250" s="2620"/>
      <c r="F250" s="2620"/>
      <c r="G250" s="2620"/>
      <c r="H250" s="2620"/>
      <c r="I250" s="2620"/>
      <c r="J250" s="2620"/>
      <c r="K250" s="2620"/>
    </row>
    <row r="251" spans="1:11">
      <c r="A251" s="2660"/>
      <c r="B251" s="2620"/>
      <c r="C251" s="2620"/>
      <c r="D251" s="2620"/>
      <c r="E251" s="2620"/>
      <c r="F251" s="2620"/>
      <c r="G251" s="2620"/>
      <c r="H251" s="2620"/>
      <c r="I251" s="2620"/>
      <c r="J251" s="2620"/>
      <c r="K251" s="2620"/>
    </row>
    <row r="252" spans="1:11">
      <c r="A252" s="2660"/>
      <c r="B252" s="2620"/>
      <c r="C252" s="2620"/>
      <c r="D252" s="2620"/>
      <c r="E252" s="2620"/>
      <c r="F252" s="2620"/>
      <c r="G252" s="2620"/>
      <c r="H252" s="2620"/>
      <c r="I252" s="2620"/>
      <c r="J252" s="2620"/>
      <c r="K252" s="2620"/>
    </row>
    <row r="253" spans="1:11">
      <c r="A253" s="2660"/>
      <c r="B253" s="2620"/>
      <c r="C253" s="2620"/>
      <c r="D253" s="2620"/>
      <c r="E253" s="2620"/>
      <c r="F253" s="2620"/>
      <c r="G253" s="2620"/>
      <c r="H253" s="2620"/>
      <c r="I253" s="2620"/>
      <c r="J253" s="2620"/>
      <c r="K253" s="2620"/>
    </row>
    <row r="254" spans="1:11">
      <c r="A254" s="2660"/>
      <c r="B254" s="2620"/>
      <c r="C254" s="2620"/>
      <c r="D254" s="2620"/>
      <c r="E254" s="2620"/>
      <c r="F254" s="2620"/>
      <c r="G254" s="2620"/>
      <c r="H254" s="2620"/>
      <c r="I254" s="2620"/>
      <c r="J254" s="2620"/>
      <c r="K254" s="2620"/>
    </row>
    <row r="255" spans="1:11">
      <c r="A255" s="2660"/>
      <c r="B255" s="2620"/>
      <c r="C255" s="2620"/>
      <c r="D255" s="2620"/>
      <c r="E255" s="2620"/>
      <c r="F255" s="2620"/>
      <c r="G255" s="2620"/>
      <c r="H255" s="2620"/>
      <c r="I255" s="2620"/>
      <c r="J255" s="2620"/>
      <c r="K255" s="2620"/>
    </row>
    <row r="256" spans="1:11">
      <c r="A256" s="2660"/>
      <c r="B256" s="2620"/>
      <c r="C256" s="2620"/>
      <c r="D256" s="2620"/>
      <c r="E256" s="2620"/>
      <c r="F256" s="2620"/>
      <c r="G256" s="2620"/>
      <c r="H256" s="2620"/>
      <c r="I256" s="2620"/>
      <c r="J256" s="2620"/>
      <c r="K256" s="2620"/>
    </row>
    <row r="257" spans="1:11">
      <c r="A257" s="2660"/>
      <c r="B257" s="2620"/>
      <c r="C257" s="2620"/>
      <c r="D257" s="2620"/>
      <c r="E257" s="2620"/>
      <c r="F257" s="2620"/>
      <c r="G257" s="2620"/>
      <c r="H257" s="2620"/>
      <c r="I257" s="2620"/>
      <c r="J257" s="2620"/>
      <c r="K257" s="2620"/>
    </row>
    <row r="258" spans="1:11">
      <c r="A258" s="2660"/>
      <c r="B258" s="2620"/>
      <c r="C258" s="2620"/>
      <c r="D258" s="2620"/>
      <c r="E258" s="2620"/>
      <c r="F258" s="2620"/>
      <c r="G258" s="2620"/>
      <c r="H258" s="2620"/>
      <c r="I258" s="2620"/>
      <c r="J258" s="2620"/>
      <c r="K258" s="2620"/>
    </row>
    <row r="259" spans="1:11">
      <c r="A259" s="2660"/>
      <c r="B259" s="2620"/>
      <c r="C259" s="2620"/>
      <c r="D259" s="2620"/>
      <c r="E259" s="2620"/>
      <c r="F259" s="2620"/>
      <c r="G259" s="2620"/>
      <c r="H259" s="2620"/>
      <c r="I259" s="2620"/>
      <c r="J259" s="2620"/>
      <c r="K259" s="2620"/>
    </row>
    <row r="260" spans="1:11">
      <c r="A260" s="2660"/>
      <c r="B260" s="2620"/>
      <c r="C260" s="2620"/>
      <c r="D260" s="2620"/>
      <c r="E260" s="2620"/>
      <c r="F260" s="2620"/>
      <c r="G260" s="2620"/>
      <c r="H260" s="2620"/>
      <c r="I260" s="2620"/>
      <c r="J260" s="2620"/>
      <c r="K260" s="2620"/>
    </row>
    <row r="261" spans="1:11">
      <c r="A261" s="2660"/>
      <c r="B261" s="2620"/>
      <c r="C261" s="2620"/>
      <c r="D261" s="2620"/>
      <c r="E261" s="2620"/>
      <c r="F261" s="2620"/>
      <c r="G261" s="2620"/>
      <c r="H261" s="2620"/>
      <c r="I261" s="2620"/>
      <c r="J261" s="2620"/>
      <c r="K261" s="2620"/>
    </row>
    <row r="262" spans="1:11">
      <c r="A262" s="2660"/>
      <c r="B262" s="2620"/>
      <c r="C262" s="2620"/>
      <c r="D262" s="2620"/>
      <c r="E262" s="2620"/>
      <c r="F262" s="2620"/>
      <c r="G262" s="2620"/>
      <c r="H262" s="2620"/>
      <c r="I262" s="2620"/>
      <c r="J262" s="2620"/>
      <c r="K262" s="2620"/>
    </row>
    <row r="263" spans="1:11">
      <c r="A263" s="2660"/>
      <c r="B263" s="2620"/>
      <c r="C263" s="2620"/>
      <c r="D263" s="2620"/>
      <c r="E263" s="2620"/>
      <c r="F263" s="2620"/>
      <c r="G263" s="2620"/>
      <c r="H263" s="2620"/>
      <c r="I263" s="2620"/>
      <c r="J263" s="2620"/>
      <c r="K263" s="2620"/>
    </row>
    <row r="264" spans="1:11">
      <c r="A264" s="2660"/>
      <c r="B264" s="2620"/>
      <c r="C264" s="2620"/>
      <c r="D264" s="2620"/>
      <c r="E264" s="2620"/>
      <c r="F264" s="2620"/>
      <c r="G264" s="2620"/>
      <c r="H264" s="2620"/>
      <c r="I264" s="2620"/>
      <c r="J264" s="2620"/>
      <c r="K264" s="2620"/>
    </row>
    <row r="265" spans="1:11">
      <c r="A265" s="2660"/>
      <c r="B265" s="2620"/>
      <c r="C265" s="2620"/>
      <c r="D265" s="2620"/>
      <c r="E265" s="2620"/>
      <c r="F265" s="2620"/>
      <c r="G265" s="2620"/>
      <c r="H265" s="2620"/>
      <c r="I265" s="2620"/>
      <c r="J265" s="2620"/>
      <c r="K265" s="2620"/>
    </row>
    <row r="266" spans="1:11">
      <c r="A266" s="2660"/>
      <c r="B266" s="2620"/>
      <c r="C266" s="2620"/>
      <c r="D266" s="2620"/>
      <c r="E266" s="2620"/>
      <c r="F266" s="2620"/>
      <c r="G266" s="2620"/>
      <c r="H266" s="2620"/>
      <c r="I266" s="2620"/>
      <c r="J266" s="2620"/>
      <c r="K266" s="2620"/>
    </row>
    <row r="267" spans="1:11">
      <c r="A267" s="2660"/>
      <c r="B267" s="2620"/>
      <c r="C267" s="2620"/>
      <c r="D267" s="2620"/>
      <c r="E267" s="2620"/>
      <c r="F267" s="2620"/>
      <c r="G267" s="2620"/>
      <c r="H267" s="2620"/>
      <c r="I267" s="2620"/>
      <c r="J267" s="2620"/>
      <c r="K267" s="2620"/>
    </row>
    <row r="268" spans="1:11">
      <c r="A268" s="2660"/>
      <c r="B268" s="2620"/>
      <c r="C268" s="2620"/>
      <c r="D268" s="2620"/>
      <c r="E268" s="2620"/>
      <c r="F268" s="2620"/>
      <c r="G268" s="2620"/>
      <c r="H268" s="2620"/>
      <c r="I268" s="2620"/>
      <c r="J268" s="2620"/>
      <c r="K268" s="2620"/>
    </row>
    <row r="269" spans="1:11">
      <c r="A269" s="2660"/>
      <c r="B269" s="2620"/>
      <c r="C269" s="2620"/>
      <c r="D269" s="2620"/>
      <c r="E269" s="2620"/>
      <c r="F269" s="2620"/>
      <c r="G269" s="2620"/>
      <c r="H269" s="2620"/>
      <c r="I269" s="2620"/>
      <c r="J269" s="2620"/>
      <c r="K269" s="2620"/>
    </row>
    <row r="270" spans="1:11">
      <c r="A270" s="2660"/>
      <c r="B270" s="2620"/>
      <c r="C270" s="2620"/>
      <c r="D270" s="2620"/>
      <c r="E270" s="2620"/>
      <c r="F270" s="2620"/>
      <c r="G270" s="2620"/>
      <c r="H270" s="2620"/>
      <c r="I270" s="2620"/>
      <c r="J270" s="2620"/>
      <c r="K270" s="2620"/>
    </row>
    <row r="271" spans="1:11">
      <c r="A271" s="2660"/>
      <c r="B271" s="2620"/>
      <c r="C271" s="2620"/>
      <c r="D271" s="2620"/>
      <c r="E271" s="2620"/>
      <c r="F271" s="2620"/>
      <c r="G271" s="2620"/>
      <c r="H271" s="2620"/>
      <c r="I271" s="2620"/>
      <c r="J271" s="2620"/>
      <c r="K271" s="2620"/>
    </row>
    <row r="272" spans="1:11">
      <c r="A272" s="2660"/>
      <c r="B272" s="2620"/>
      <c r="C272" s="2620"/>
      <c r="D272" s="2620"/>
      <c r="E272" s="2620"/>
      <c r="F272" s="2620"/>
      <c r="G272" s="2620"/>
      <c r="H272" s="2620"/>
      <c r="I272" s="2620"/>
      <c r="J272" s="2620"/>
      <c r="K272" s="2620"/>
    </row>
    <row r="273" spans="1:11">
      <c r="A273" s="2660"/>
      <c r="B273" s="2620"/>
      <c r="C273" s="2620"/>
      <c r="D273" s="2620"/>
      <c r="E273" s="2620"/>
      <c r="F273" s="2620"/>
      <c r="G273" s="2620"/>
      <c r="H273" s="2620"/>
      <c r="I273" s="2620"/>
      <c r="J273" s="2620"/>
      <c r="K273" s="2620"/>
    </row>
    <row r="274" spans="1:11">
      <c r="A274" s="2660"/>
      <c r="B274" s="2620"/>
      <c r="C274" s="2620"/>
      <c r="D274" s="2620"/>
      <c r="E274" s="2620"/>
      <c r="F274" s="2620"/>
      <c r="G274" s="2620"/>
      <c r="H274" s="2620"/>
      <c r="I274" s="2620"/>
      <c r="J274" s="2620"/>
      <c r="K274" s="2620"/>
    </row>
    <row r="275" spans="1:11">
      <c r="A275" s="2660"/>
      <c r="B275" s="2620"/>
      <c r="C275" s="2620"/>
      <c r="D275" s="2620"/>
      <c r="E275" s="2620"/>
      <c r="F275" s="2620"/>
      <c r="G275" s="2620"/>
      <c r="H275" s="2620"/>
      <c r="I275" s="2620"/>
      <c r="J275" s="2620"/>
      <c r="K275" s="2620"/>
    </row>
    <row r="276" spans="1:11">
      <c r="A276" s="2660"/>
      <c r="B276" s="2620"/>
      <c r="C276" s="2620"/>
      <c r="D276" s="2620"/>
      <c r="E276" s="2620"/>
      <c r="F276" s="2620"/>
      <c r="G276" s="2620"/>
      <c r="H276" s="2620"/>
      <c r="I276" s="2620"/>
      <c r="J276" s="2620"/>
      <c r="K276" s="2620"/>
    </row>
    <row r="277" spans="1:11">
      <c r="A277" s="2660"/>
      <c r="B277" s="2620"/>
      <c r="C277" s="2620"/>
      <c r="D277" s="2620"/>
      <c r="E277" s="2620"/>
      <c r="F277" s="2620"/>
      <c r="G277" s="2620"/>
      <c r="H277" s="2620"/>
      <c r="I277" s="2620"/>
      <c r="J277" s="2620"/>
      <c r="K277" s="2620"/>
    </row>
    <row r="278" spans="1:11">
      <c r="A278" s="2660"/>
      <c r="B278" s="2620"/>
      <c r="C278" s="2620"/>
      <c r="D278" s="2620"/>
      <c r="E278" s="2620"/>
      <c r="F278" s="2620"/>
      <c r="G278" s="2620"/>
      <c r="H278" s="2620"/>
      <c r="I278" s="2620"/>
      <c r="J278" s="2620"/>
      <c r="K278" s="2620"/>
    </row>
    <row r="279" spans="1:11">
      <c r="A279" s="2660"/>
      <c r="B279" s="2620"/>
      <c r="C279" s="2620"/>
      <c r="D279" s="2620"/>
      <c r="E279" s="2620"/>
      <c r="F279" s="2620"/>
      <c r="G279" s="2620"/>
      <c r="H279" s="2620"/>
      <c r="I279" s="2620"/>
      <c r="J279" s="2620"/>
      <c r="K279" s="2620"/>
    </row>
    <row r="280" spans="1:11">
      <c r="A280" s="2660"/>
      <c r="B280" s="2620"/>
      <c r="C280" s="2620"/>
      <c r="D280" s="2620"/>
      <c r="E280" s="2620"/>
      <c r="F280" s="2620"/>
      <c r="G280" s="2620"/>
      <c r="H280" s="2620"/>
      <c r="I280" s="2620"/>
      <c r="J280" s="2620"/>
      <c r="K280" s="2620"/>
    </row>
    <row r="281" spans="1:11">
      <c r="A281" s="2660"/>
      <c r="B281" s="2620"/>
      <c r="C281" s="2620"/>
      <c r="D281" s="2620"/>
      <c r="E281" s="2620"/>
      <c r="F281" s="2620"/>
      <c r="G281" s="2620"/>
      <c r="H281" s="2620"/>
      <c r="I281" s="2620"/>
      <c r="J281" s="2620"/>
      <c r="K281" s="2620"/>
    </row>
    <row r="282" spans="1:11">
      <c r="A282" s="2660"/>
      <c r="B282" s="2620"/>
      <c r="C282" s="2620"/>
      <c r="D282" s="2620"/>
      <c r="E282" s="2620"/>
      <c r="F282" s="2620"/>
      <c r="G282" s="2620"/>
      <c r="H282" s="2620"/>
      <c r="I282" s="2620"/>
      <c r="J282" s="2620"/>
      <c r="K282" s="2620"/>
    </row>
    <row r="283" spans="1:11">
      <c r="A283" s="2660"/>
      <c r="B283" s="2620"/>
      <c r="C283" s="2620"/>
      <c r="D283" s="2620"/>
      <c r="E283" s="2620"/>
      <c r="F283" s="2620"/>
      <c r="G283" s="2620"/>
      <c r="H283" s="2620"/>
      <c r="I283" s="2620"/>
      <c r="J283" s="2620"/>
      <c r="K283" s="2620"/>
    </row>
    <row r="284" spans="1:11">
      <c r="A284" s="2660"/>
      <c r="B284" s="2620"/>
      <c r="C284" s="2620"/>
      <c r="D284" s="2620"/>
      <c r="E284" s="2620"/>
      <c r="F284" s="2620"/>
      <c r="G284" s="2620"/>
      <c r="H284" s="2620"/>
      <c r="I284" s="2620"/>
      <c r="J284" s="2620"/>
      <c r="K284" s="2620"/>
    </row>
    <row r="285" spans="1:11">
      <c r="A285" s="2660"/>
      <c r="B285" s="2620"/>
      <c r="C285" s="2620"/>
      <c r="D285" s="2620"/>
      <c r="E285" s="2620"/>
      <c r="F285" s="2620"/>
      <c r="G285" s="2620"/>
      <c r="H285" s="2620"/>
      <c r="I285" s="2620"/>
      <c r="J285" s="2620"/>
      <c r="K285" s="2620"/>
    </row>
    <row r="286" spans="1:11">
      <c r="A286" s="2660"/>
      <c r="B286" s="2620"/>
      <c r="C286" s="2620"/>
      <c r="D286" s="2620"/>
      <c r="E286" s="2620"/>
      <c r="F286" s="2620"/>
      <c r="G286" s="2620"/>
      <c r="H286" s="2620"/>
      <c r="I286" s="2620"/>
      <c r="J286" s="2620"/>
      <c r="K286" s="2620"/>
    </row>
    <row r="287" spans="1:11">
      <c r="A287" s="2660"/>
      <c r="B287" s="2620"/>
      <c r="C287" s="2620"/>
      <c r="D287" s="2620"/>
      <c r="E287" s="2620"/>
      <c r="F287" s="2620"/>
      <c r="G287" s="2620"/>
      <c r="H287" s="2620"/>
      <c r="I287" s="2620"/>
      <c r="J287" s="2620"/>
      <c r="K287" s="2620"/>
    </row>
    <row r="288" spans="1:11">
      <c r="A288" s="2660"/>
      <c r="B288" s="2620"/>
      <c r="C288" s="2620"/>
      <c r="D288" s="2620"/>
      <c r="E288" s="2620"/>
      <c r="F288" s="2620"/>
      <c r="G288" s="2620"/>
      <c r="H288" s="2620"/>
      <c r="I288" s="2620"/>
      <c r="J288" s="2620"/>
      <c r="K288" s="2620"/>
    </row>
    <row r="289" spans="1:11">
      <c r="A289" s="2660"/>
      <c r="B289" s="2620"/>
      <c r="C289" s="2620"/>
      <c r="D289" s="2620"/>
      <c r="E289" s="2620"/>
      <c r="F289" s="2620"/>
      <c r="G289" s="2620"/>
      <c r="H289" s="2620"/>
      <c r="I289" s="2620"/>
      <c r="J289" s="2620"/>
      <c r="K289" s="2620"/>
    </row>
    <row r="290" spans="1:11">
      <c r="A290" s="2660"/>
      <c r="B290" s="2620"/>
      <c r="C290" s="2620"/>
      <c r="D290" s="2620"/>
      <c r="E290" s="2620"/>
      <c r="F290" s="2620"/>
      <c r="G290" s="2620"/>
      <c r="H290" s="2620"/>
      <c r="I290" s="2620"/>
      <c r="J290" s="2620"/>
      <c r="K290" s="2620"/>
    </row>
    <row r="291" spans="1:11">
      <c r="A291" s="2660"/>
      <c r="B291" s="2620"/>
      <c r="C291" s="2620"/>
      <c r="D291" s="2620"/>
      <c r="E291" s="2620"/>
      <c r="F291" s="2620"/>
      <c r="G291" s="2620"/>
      <c r="H291" s="2620"/>
      <c r="I291" s="2620"/>
      <c r="J291" s="2620"/>
      <c r="K291" s="2620"/>
    </row>
    <row r="292" spans="1:11">
      <c r="A292" s="2660"/>
      <c r="B292" s="2620"/>
      <c r="C292" s="2620"/>
      <c r="D292" s="2620"/>
      <c r="E292" s="2620"/>
      <c r="F292" s="2620"/>
      <c r="G292" s="2620"/>
      <c r="H292" s="2620"/>
      <c r="I292" s="2620"/>
      <c r="J292" s="2620"/>
      <c r="K292" s="2620"/>
    </row>
    <row r="293" spans="1:11">
      <c r="A293" s="2660"/>
      <c r="B293" s="2620"/>
      <c r="C293" s="2620"/>
      <c r="D293" s="2620"/>
      <c r="E293" s="2620"/>
      <c r="F293" s="2620"/>
      <c r="G293" s="2620"/>
      <c r="H293" s="2620"/>
      <c r="I293" s="2620"/>
      <c r="J293" s="2620"/>
      <c r="K293" s="2620"/>
    </row>
    <row r="294" spans="1:11">
      <c r="A294" s="2660"/>
      <c r="B294" s="2620"/>
      <c r="C294" s="2620"/>
      <c r="D294" s="2620"/>
      <c r="E294" s="2620"/>
      <c r="F294" s="2620"/>
      <c r="G294" s="2620"/>
      <c r="H294" s="2620"/>
      <c r="I294" s="2620"/>
      <c r="J294" s="2620"/>
      <c r="K294" s="2620"/>
    </row>
    <row r="295" spans="1:11">
      <c r="A295" s="2660"/>
      <c r="B295" s="2620"/>
      <c r="C295" s="2620"/>
      <c r="D295" s="2620"/>
      <c r="E295" s="2620"/>
      <c r="F295" s="2620"/>
      <c r="G295" s="2620"/>
      <c r="H295" s="2620"/>
      <c r="I295" s="2620"/>
      <c r="J295" s="2620"/>
      <c r="K295" s="2620"/>
    </row>
    <row r="296" spans="1:11">
      <c r="A296" s="2660"/>
      <c r="B296" s="2620"/>
      <c r="C296" s="2620"/>
      <c r="D296" s="2620"/>
      <c r="E296" s="2620"/>
      <c r="F296" s="2620"/>
      <c r="G296" s="2620"/>
      <c r="H296" s="2620"/>
      <c r="I296" s="2620"/>
      <c r="J296" s="2620"/>
      <c r="K296" s="2620"/>
    </row>
    <row r="297" spans="1:11">
      <c r="A297" s="2660"/>
      <c r="B297" s="2620"/>
      <c r="C297" s="2620"/>
      <c r="D297" s="2620"/>
      <c r="E297" s="2620"/>
      <c r="F297" s="2620"/>
      <c r="G297" s="2620"/>
      <c r="H297" s="2620"/>
      <c r="I297" s="2620"/>
      <c r="J297" s="2620"/>
      <c r="K297" s="2620"/>
    </row>
    <row r="298" spans="1:11">
      <c r="A298" s="2660"/>
      <c r="B298" s="2620"/>
      <c r="C298" s="2620"/>
      <c r="D298" s="2620"/>
      <c r="E298" s="2620"/>
      <c r="F298" s="2620"/>
      <c r="G298" s="2620"/>
      <c r="H298" s="2620"/>
      <c r="I298" s="2620"/>
      <c r="J298" s="2620"/>
      <c r="K298" s="2620"/>
    </row>
    <row r="299" spans="1:11">
      <c r="A299" s="2660"/>
      <c r="B299" s="2620"/>
      <c r="C299" s="2620"/>
      <c r="D299" s="2620"/>
      <c r="E299" s="2620"/>
      <c r="F299" s="2620"/>
      <c r="G299" s="2620"/>
      <c r="H299" s="2620"/>
      <c r="I299" s="2620"/>
      <c r="J299" s="2620"/>
      <c r="K299" s="2620"/>
    </row>
    <row r="300" spans="1:11">
      <c r="A300" s="2660"/>
      <c r="B300" s="2620"/>
      <c r="C300" s="2620"/>
      <c r="D300" s="2620"/>
      <c r="E300" s="2620"/>
      <c r="F300" s="2620"/>
      <c r="G300" s="2620"/>
      <c r="H300" s="2620"/>
      <c r="I300" s="2620"/>
      <c r="J300" s="2620"/>
      <c r="K300" s="2620"/>
    </row>
    <row r="301" spans="1:11">
      <c r="A301" s="2660"/>
      <c r="B301" s="2620"/>
      <c r="C301" s="2620"/>
      <c r="D301" s="2620"/>
      <c r="E301" s="2620"/>
      <c r="F301" s="2620"/>
      <c r="G301" s="2620"/>
      <c r="H301" s="2620"/>
      <c r="I301" s="2620"/>
      <c r="J301" s="2620"/>
      <c r="K301" s="2620"/>
    </row>
    <row r="302" spans="1:11">
      <c r="A302" s="2660"/>
      <c r="B302" s="2620"/>
      <c r="C302" s="2620"/>
      <c r="D302" s="2620"/>
      <c r="E302" s="2620"/>
      <c r="F302" s="2620"/>
      <c r="G302" s="2620"/>
      <c r="H302" s="2620"/>
      <c r="I302" s="2620"/>
      <c r="J302" s="2620"/>
      <c r="K302" s="2620"/>
    </row>
    <row r="303" spans="1:11">
      <c r="A303" s="2660"/>
      <c r="B303" s="2620"/>
      <c r="C303" s="2620"/>
      <c r="D303" s="2620"/>
      <c r="E303" s="2620"/>
      <c r="F303" s="2620"/>
      <c r="G303" s="2620"/>
      <c r="H303" s="2620"/>
      <c r="I303" s="2620"/>
      <c r="J303" s="2620"/>
      <c r="K303" s="2620"/>
    </row>
    <row r="304" spans="1:11">
      <c r="A304" s="2660"/>
      <c r="B304" s="2620"/>
      <c r="C304" s="2620"/>
      <c r="D304" s="2620"/>
      <c r="E304" s="2620"/>
      <c r="F304" s="2620"/>
      <c r="G304" s="2620"/>
      <c r="H304" s="2620"/>
      <c r="I304" s="2620"/>
      <c r="J304" s="2620"/>
      <c r="K304" s="2620"/>
    </row>
    <row r="305" spans="1:11">
      <c r="A305" s="2660"/>
      <c r="B305" s="2620"/>
      <c r="C305" s="2620"/>
      <c r="D305" s="2620"/>
      <c r="E305" s="2620"/>
      <c r="F305" s="2620"/>
      <c r="G305" s="2620"/>
      <c r="H305" s="2620"/>
      <c r="I305" s="2620"/>
      <c r="J305" s="2620"/>
      <c r="K305" s="2620"/>
    </row>
    <row r="306" spans="1:11">
      <c r="A306" s="2660"/>
      <c r="B306" s="2620"/>
      <c r="C306" s="2620"/>
      <c r="D306" s="2620"/>
      <c r="E306" s="2620"/>
      <c r="F306" s="2620"/>
      <c r="G306" s="2620"/>
      <c r="H306" s="2620"/>
      <c r="I306" s="2620"/>
      <c r="J306" s="2620"/>
      <c r="K306" s="2620"/>
    </row>
    <row r="307" spans="1:11">
      <c r="A307" s="2660"/>
      <c r="B307" s="2620"/>
      <c r="C307" s="2620"/>
      <c r="D307" s="2620"/>
      <c r="E307" s="2620"/>
      <c r="F307" s="2620"/>
      <c r="G307" s="2620"/>
      <c r="H307" s="2620"/>
      <c r="I307" s="2620"/>
      <c r="J307" s="2620"/>
      <c r="K307" s="2620"/>
    </row>
    <row r="308" spans="1:11">
      <c r="A308" s="2660"/>
      <c r="B308" s="2620"/>
      <c r="C308" s="2620"/>
      <c r="D308" s="2620"/>
      <c r="E308" s="2620"/>
      <c r="F308" s="2620"/>
      <c r="G308" s="2620"/>
      <c r="H308" s="2620"/>
      <c r="I308" s="2620"/>
      <c r="J308" s="2620"/>
      <c r="K308" s="2620"/>
    </row>
    <row r="309" spans="1:11">
      <c r="A309" s="2660"/>
      <c r="B309" s="2620"/>
      <c r="C309" s="2620"/>
      <c r="D309" s="2620"/>
      <c r="E309" s="2620"/>
      <c r="F309" s="2620"/>
      <c r="G309" s="2620"/>
      <c r="H309" s="2620"/>
      <c r="I309" s="2620"/>
      <c r="J309" s="2620"/>
      <c r="K309" s="2620"/>
    </row>
    <row r="310" spans="1:11">
      <c r="A310" s="2660"/>
      <c r="B310" s="2620"/>
      <c r="C310" s="2620"/>
      <c r="D310" s="2620"/>
      <c r="E310" s="2620"/>
      <c r="F310" s="2620"/>
      <c r="G310" s="2620"/>
      <c r="H310" s="2620"/>
      <c r="I310" s="2620"/>
      <c r="J310" s="2620"/>
      <c r="K310" s="2620"/>
    </row>
    <row r="311" spans="1:11">
      <c r="A311" s="2660"/>
      <c r="B311" s="2620"/>
      <c r="C311" s="2620"/>
      <c r="D311" s="2620"/>
      <c r="E311" s="2620"/>
      <c r="F311" s="2620"/>
      <c r="G311" s="2620"/>
      <c r="H311" s="2620"/>
      <c r="I311" s="2620"/>
      <c r="J311" s="2620"/>
      <c r="K311" s="2620"/>
    </row>
    <row r="312" spans="1:11">
      <c r="A312" s="2660"/>
      <c r="B312" s="2620"/>
      <c r="C312" s="2620"/>
      <c r="D312" s="2620"/>
      <c r="E312" s="2620"/>
      <c r="F312" s="2620"/>
      <c r="G312" s="2620"/>
      <c r="H312" s="2620"/>
      <c r="I312" s="2620"/>
      <c r="J312" s="2620"/>
      <c r="K312" s="2620"/>
    </row>
    <row r="313" spans="1:11">
      <c r="A313" s="2660"/>
      <c r="B313" s="2620"/>
      <c r="C313" s="2620"/>
      <c r="D313" s="2620"/>
      <c r="E313" s="2620"/>
      <c r="F313" s="2620"/>
      <c r="G313" s="2620"/>
      <c r="H313" s="2620"/>
      <c r="I313" s="2620"/>
      <c r="J313" s="2620"/>
      <c r="K313" s="2620"/>
    </row>
    <row r="314" spans="1:11">
      <c r="A314" s="2660"/>
      <c r="B314" s="2620"/>
      <c r="C314" s="2620"/>
      <c r="D314" s="2620"/>
      <c r="E314" s="2620"/>
      <c r="F314" s="2620"/>
      <c r="G314" s="2620"/>
      <c r="H314" s="2620"/>
      <c r="I314" s="2620"/>
      <c r="J314" s="2620"/>
      <c r="K314" s="2620"/>
    </row>
    <row r="315" spans="1:11">
      <c r="A315" s="2660"/>
      <c r="B315" s="2620"/>
      <c r="C315" s="2620"/>
      <c r="D315" s="2620"/>
      <c r="E315" s="2620"/>
      <c r="F315" s="2620"/>
      <c r="G315" s="2620"/>
      <c r="H315" s="2620"/>
      <c r="I315" s="2620"/>
      <c r="J315" s="2620"/>
      <c r="K315" s="2620"/>
    </row>
    <row r="316" spans="1:11">
      <c r="A316" s="2660"/>
      <c r="B316" s="2620"/>
      <c r="C316" s="2620"/>
      <c r="D316" s="2620"/>
      <c r="E316" s="2620"/>
      <c r="F316" s="2620"/>
      <c r="G316" s="2620"/>
      <c r="H316" s="2620"/>
      <c r="I316" s="2620"/>
      <c r="J316" s="2620"/>
      <c r="K316" s="2620"/>
    </row>
    <row r="317" spans="1:11">
      <c r="A317" s="2660"/>
      <c r="B317" s="2620"/>
      <c r="C317" s="2620"/>
      <c r="D317" s="2620"/>
      <c r="E317" s="2620"/>
      <c r="F317" s="2620"/>
      <c r="G317" s="2620"/>
      <c r="H317" s="2620"/>
      <c r="I317" s="2620"/>
      <c r="J317" s="2620"/>
      <c r="K317" s="2620"/>
    </row>
    <row r="318" spans="1:11">
      <c r="A318" s="2660"/>
      <c r="B318" s="2620"/>
      <c r="C318" s="2620"/>
      <c r="D318" s="2620"/>
      <c r="E318" s="2620"/>
      <c r="F318" s="2620"/>
      <c r="G318" s="2620"/>
      <c r="H318" s="2620"/>
      <c r="I318" s="2620"/>
      <c r="J318" s="2620"/>
      <c r="K318" s="2620"/>
    </row>
    <row r="319" spans="1:11">
      <c r="A319" s="2660"/>
      <c r="B319" s="2620"/>
      <c r="C319" s="2620"/>
      <c r="D319" s="2620"/>
      <c r="E319" s="2620"/>
      <c r="F319" s="2620"/>
      <c r="G319" s="2620"/>
      <c r="H319" s="2620"/>
      <c r="I319" s="2620"/>
      <c r="J319" s="2620"/>
      <c r="K319" s="2620"/>
    </row>
    <row r="320" spans="1:11">
      <c r="A320" s="2660"/>
      <c r="B320" s="2620"/>
      <c r="C320" s="2620"/>
      <c r="D320" s="2620"/>
      <c r="E320" s="2620"/>
      <c r="F320" s="2620"/>
      <c r="G320" s="2620"/>
      <c r="H320" s="2620"/>
      <c r="I320" s="2620"/>
      <c r="J320" s="2620"/>
      <c r="K320" s="2620"/>
    </row>
    <row r="321" spans="1:11">
      <c r="A321" s="2660"/>
      <c r="B321" s="2620"/>
      <c r="C321" s="2620"/>
      <c r="D321" s="2620"/>
      <c r="E321" s="2620"/>
      <c r="F321" s="2620"/>
      <c r="G321" s="2620"/>
      <c r="H321" s="2620"/>
      <c r="I321" s="2620"/>
      <c r="J321" s="2620"/>
      <c r="K321" s="2620"/>
    </row>
    <row r="322" spans="1:11">
      <c r="A322" s="2660"/>
      <c r="B322" s="2620"/>
      <c r="C322" s="2620"/>
      <c r="D322" s="2620"/>
      <c r="E322" s="2620"/>
      <c r="F322" s="2620"/>
      <c r="G322" s="2620"/>
      <c r="H322" s="2620"/>
      <c r="I322" s="2620"/>
      <c r="J322" s="2620"/>
      <c r="K322" s="2620"/>
    </row>
    <row r="323" spans="1:11">
      <c r="A323" s="2660"/>
      <c r="B323" s="2620"/>
      <c r="C323" s="2620"/>
      <c r="D323" s="2620"/>
      <c r="E323" s="2620"/>
      <c r="F323" s="2620"/>
      <c r="G323" s="2620"/>
      <c r="H323" s="2620"/>
      <c r="I323" s="2620"/>
      <c r="J323" s="2620"/>
      <c r="K323" s="2620"/>
    </row>
    <row r="324" spans="1:11">
      <c r="A324" s="2660"/>
      <c r="B324" s="2620"/>
      <c r="C324" s="2620"/>
      <c r="D324" s="2620"/>
      <c r="E324" s="2620"/>
      <c r="F324" s="2620"/>
      <c r="G324" s="2620"/>
      <c r="H324" s="2620"/>
      <c r="I324" s="2620"/>
      <c r="J324" s="2620"/>
      <c r="K324" s="2620"/>
    </row>
    <row r="325" spans="1:11">
      <c r="A325" s="2660"/>
      <c r="B325" s="2620"/>
      <c r="C325" s="2620"/>
      <c r="D325" s="2620"/>
      <c r="E325" s="2620"/>
      <c r="F325" s="2620"/>
      <c r="G325" s="2620"/>
      <c r="H325" s="2620"/>
      <c r="I325" s="2620"/>
      <c r="J325" s="2620"/>
      <c r="K325" s="2620"/>
    </row>
    <row r="326" spans="1:11">
      <c r="A326" s="2660"/>
      <c r="B326" s="2620"/>
      <c r="C326" s="2620"/>
      <c r="D326" s="2620"/>
      <c r="E326" s="2620"/>
      <c r="F326" s="2620"/>
      <c r="G326" s="2620"/>
      <c r="H326" s="2620"/>
      <c r="I326" s="2620"/>
      <c r="J326" s="2620"/>
      <c r="K326" s="2620"/>
    </row>
    <row r="327" spans="1:11">
      <c r="A327" s="2660"/>
      <c r="B327" s="2620"/>
      <c r="C327" s="2620"/>
      <c r="D327" s="2620"/>
      <c r="E327" s="2620"/>
      <c r="F327" s="2620"/>
      <c r="G327" s="2620"/>
      <c r="H327" s="2620"/>
      <c r="I327" s="2620"/>
      <c r="J327" s="2620"/>
      <c r="K327" s="2620"/>
    </row>
    <row r="328" spans="1:11">
      <c r="A328" s="2660"/>
      <c r="B328" s="2620"/>
      <c r="C328" s="2620"/>
      <c r="D328" s="2620"/>
      <c r="E328" s="2620"/>
      <c r="F328" s="2620"/>
      <c r="G328" s="2620"/>
      <c r="H328" s="2620"/>
      <c r="I328" s="2620"/>
      <c r="J328" s="2620"/>
      <c r="K328" s="2620"/>
    </row>
    <row r="329" spans="1:11">
      <c r="A329" s="2660"/>
      <c r="B329" s="2620"/>
      <c r="C329" s="2620"/>
      <c r="D329" s="2620"/>
      <c r="E329" s="2620"/>
      <c r="F329" s="2620"/>
      <c r="G329" s="2620"/>
      <c r="H329" s="2620"/>
      <c r="I329" s="2620"/>
      <c r="J329" s="2620"/>
      <c r="K329" s="2620"/>
    </row>
    <row r="330" spans="1:11">
      <c r="A330" s="2660"/>
      <c r="B330" s="2620"/>
      <c r="C330" s="2620"/>
      <c r="D330" s="2620"/>
      <c r="E330" s="2620"/>
      <c r="F330" s="2620"/>
      <c r="G330" s="2620"/>
      <c r="H330" s="2620"/>
      <c r="I330" s="2620"/>
      <c r="J330" s="2620"/>
      <c r="K330" s="2620"/>
    </row>
    <row r="331" spans="1:11">
      <c r="A331" s="2660"/>
      <c r="B331" s="2620"/>
      <c r="C331" s="2620"/>
      <c r="D331" s="2620"/>
      <c r="E331" s="2620"/>
      <c r="F331" s="2620"/>
      <c r="G331" s="2620"/>
      <c r="H331" s="2620"/>
      <c r="I331" s="2620"/>
      <c r="J331" s="2620"/>
      <c r="K331" s="2620"/>
    </row>
    <row r="332" spans="1:11">
      <c r="A332" s="2660"/>
      <c r="B332" s="2620"/>
      <c r="C332" s="2620"/>
      <c r="D332" s="2620"/>
      <c r="E332" s="2620"/>
      <c r="F332" s="2620"/>
      <c r="G332" s="2620"/>
      <c r="H332" s="2620"/>
      <c r="I332" s="2620"/>
      <c r="J332" s="2620"/>
      <c r="K332" s="2620"/>
    </row>
    <row r="333" spans="1:11">
      <c r="A333" s="2660"/>
      <c r="B333" s="2620"/>
      <c r="C333" s="2620"/>
      <c r="D333" s="2620"/>
      <c r="E333" s="2620"/>
      <c r="F333" s="2620"/>
      <c r="G333" s="2620"/>
      <c r="H333" s="2620"/>
      <c r="I333" s="2620"/>
      <c r="J333" s="2620"/>
      <c r="K333" s="2620"/>
    </row>
    <row r="334" spans="1:11">
      <c r="A334" s="2660"/>
      <c r="B334" s="2620"/>
      <c r="C334" s="2620"/>
      <c r="D334" s="2620"/>
      <c r="E334" s="2620"/>
      <c r="F334" s="2620"/>
      <c r="G334" s="2620"/>
      <c r="H334" s="2620"/>
      <c r="I334" s="2620"/>
      <c r="J334" s="2620"/>
      <c r="K334" s="2620"/>
    </row>
    <row r="335" spans="1:11">
      <c r="A335" s="2660"/>
      <c r="B335" s="2620"/>
      <c r="C335" s="2620"/>
      <c r="D335" s="2620"/>
      <c r="E335" s="2620"/>
      <c r="F335" s="2620"/>
      <c r="G335" s="2620"/>
      <c r="H335" s="2620"/>
      <c r="I335" s="2620"/>
      <c r="J335" s="2620"/>
      <c r="K335" s="2620"/>
    </row>
    <row r="336" spans="1:11">
      <c r="A336" s="2660"/>
      <c r="B336" s="2620"/>
      <c r="C336" s="2620"/>
      <c r="D336" s="2620"/>
      <c r="E336" s="2620"/>
      <c r="F336" s="2620"/>
      <c r="G336" s="2620"/>
      <c r="H336" s="2620"/>
      <c r="I336" s="2620"/>
      <c r="J336" s="2620"/>
      <c r="K336" s="2620"/>
    </row>
    <row r="337" spans="1:11">
      <c r="A337" s="2660"/>
      <c r="B337" s="2620"/>
      <c r="C337" s="2620"/>
      <c r="D337" s="2620"/>
      <c r="E337" s="2620"/>
      <c r="F337" s="2620"/>
      <c r="G337" s="2620"/>
      <c r="H337" s="2620"/>
      <c r="I337" s="2620"/>
      <c r="J337" s="2620"/>
      <c r="K337" s="2620"/>
    </row>
    <row r="338" spans="1:11">
      <c r="A338" s="2660"/>
      <c r="B338" s="2620"/>
      <c r="C338" s="2620"/>
      <c r="D338" s="2620"/>
      <c r="E338" s="2620"/>
      <c r="F338" s="2620"/>
      <c r="G338" s="2620"/>
      <c r="H338" s="2620"/>
      <c r="I338" s="2620"/>
      <c r="J338" s="2620"/>
      <c r="K338" s="2620"/>
    </row>
    <row r="339" spans="1:11">
      <c r="A339" s="2660"/>
      <c r="B339" s="2620"/>
      <c r="C339" s="2620"/>
      <c r="D339" s="2620"/>
      <c r="E339" s="2620"/>
      <c r="F339" s="2620"/>
      <c r="G339" s="2620"/>
      <c r="H339" s="2620"/>
      <c r="I339" s="2620"/>
      <c r="J339" s="2620"/>
      <c r="K339" s="2620"/>
    </row>
    <row r="340" spans="1:11">
      <c r="A340" s="2660"/>
      <c r="B340" s="2620"/>
      <c r="C340" s="2620"/>
      <c r="D340" s="2620"/>
      <c r="E340" s="2620"/>
      <c r="F340" s="2620"/>
      <c r="G340" s="2620"/>
      <c r="H340" s="2620"/>
      <c r="I340" s="2620"/>
      <c r="J340" s="2620"/>
      <c r="K340" s="2620"/>
    </row>
    <row r="341" spans="1:11">
      <c r="A341" s="2660"/>
      <c r="B341" s="2620"/>
      <c r="C341" s="2620"/>
      <c r="D341" s="2620"/>
      <c r="E341" s="2620"/>
      <c r="F341" s="2620"/>
      <c r="G341" s="2620"/>
      <c r="H341" s="2620"/>
      <c r="I341" s="2620"/>
      <c r="J341" s="2620"/>
      <c r="K341" s="2620"/>
    </row>
    <row r="342" spans="1:11">
      <c r="A342" s="2660"/>
      <c r="B342" s="2620"/>
      <c r="C342" s="2620"/>
      <c r="D342" s="2620"/>
      <c r="E342" s="2620"/>
      <c r="F342" s="2620"/>
      <c r="G342" s="2620"/>
      <c r="H342" s="2620"/>
      <c r="I342" s="2620"/>
      <c r="J342" s="2620"/>
      <c r="K342" s="2620"/>
    </row>
    <row r="343" spans="1:11">
      <c r="A343" s="2660"/>
      <c r="B343" s="2620"/>
      <c r="C343" s="2620"/>
      <c r="D343" s="2620"/>
      <c r="E343" s="2620"/>
      <c r="F343" s="2620"/>
      <c r="G343" s="2620"/>
      <c r="H343" s="2620"/>
      <c r="I343" s="2620"/>
      <c r="J343" s="2620"/>
      <c r="K343" s="2620"/>
    </row>
    <row r="344" spans="1:11">
      <c r="A344" s="2660"/>
      <c r="B344" s="2620"/>
      <c r="C344" s="2620"/>
      <c r="D344" s="2620"/>
      <c r="E344" s="2620"/>
      <c r="F344" s="2620"/>
      <c r="G344" s="2620"/>
      <c r="H344" s="2620"/>
      <c r="I344" s="2620"/>
      <c r="J344" s="2620"/>
      <c r="K344" s="2620"/>
    </row>
    <row r="345" spans="1:11">
      <c r="A345" s="2660"/>
      <c r="B345" s="2620"/>
      <c r="C345" s="2620"/>
      <c r="D345" s="2620"/>
      <c r="E345" s="2620"/>
      <c r="F345" s="2620"/>
      <c r="G345" s="2620"/>
      <c r="H345" s="2620"/>
      <c r="I345" s="2620"/>
      <c r="J345" s="2620"/>
      <c r="K345" s="2620"/>
    </row>
    <row r="346" spans="1:11">
      <c r="A346" s="2660"/>
      <c r="B346" s="2620"/>
      <c r="C346" s="2620"/>
      <c r="D346" s="2620"/>
      <c r="E346" s="2620"/>
      <c r="F346" s="2620"/>
      <c r="G346" s="2620"/>
      <c r="H346" s="2620"/>
      <c r="I346" s="2620"/>
      <c r="J346" s="2620"/>
      <c r="K346" s="2620"/>
    </row>
    <row r="347" spans="1:11">
      <c r="A347" s="2660"/>
      <c r="B347" s="2620"/>
      <c r="C347" s="2620"/>
      <c r="D347" s="2620"/>
      <c r="E347" s="2620"/>
      <c r="F347" s="2620"/>
      <c r="G347" s="2620"/>
      <c r="H347" s="2620"/>
      <c r="I347" s="2620"/>
      <c r="J347" s="2620"/>
      <c r="K347" s="2620"/>
    </row>
    <row r="348" spans="1:11">
      <c r="A348" s="2660"/>
      <c r="B348" s="2620"/>
      <c r="C348" s="2620"/>
      <c r="D348" s="2620"/>
      <c r="E348" s="2620"/>
      <c r="F348" s="2620"/>
      <c r="G348" s="2620"/>
      <c r="H348" s="2620"/>
      <c r="I348" s="2620"/>
      <c r="J348" s="2620"/>
      <c r="K348" s="2620"/>
    </row>
    <row r="349" spans="1:11">
      <c r="A349" s="2660"/>
      <c r="B349" s="2620"/>
      <c r="C349" s="2620"/>
      <c r="D349" s="2620"/>
      <c r="E349" s="2620"/>
      <c r="F349" s="2620"/>
      <c r="G349" s="2620"/>
      <c r="H349" s="2620"/>
      <c r="I349" s="2620"/>
      <c r="J349" s="2620"/>
      <c r="K349" s="2620"/>
    </row>
    <row r="350" spans="1:11">
      <c r="A350" s="2660"/>
      <c r="B350" s="2620"/>
      <c r="C350" s="2620"/>
      <c r="D350" s="2620"/>
      <c r="E350" s="2620"/>
      <c r="F350" s="2620"/>
      <c r="G350" s="2620"/>
      <c r="H350" s="2620"/>
      <c r="I350" s="2620"/>
      <c r="J350" s="2620"/>
      <c r="K350" s="2620"/>
    </row>
    <row r="351" spans="1:11">
      <c r="A351" s="2660"/>
      <c r="B351" s="2620"/>
      <c r="C351" s="2620"/>
      <c r="D351" s="2620"/>
      <c r="E351" s="2620"/>
      <c r="F351" s="2620"/>
      <c r="G351" s="2620"/>
      <c r="H351" s="2620"/>
      <c r="I351" s="2620"/>
      <c r="J351" s="2620"/>
      <c r="K351" s="2620"/>
    </row>
    <row r="352" spans="1:11">
      <c r="A352" s="2660"/>
      <c r="B352" s="2620"/>
      <c r="C352" s="2620"/>
      <c r="D352" s="2620"/>
      <c r="E352" s="2620"/>
      <c r="F352" s="2620"/>
      <c r="G352" s="2620"/>
      <c r="H352" s="2620"/>
      <c r="I352" s="2620"/>
      <c r="J352" s="2620"/>
      <c r="K352" s="2620"/>
    </row>
    <row r="353" spans="1:11">
      <c r="A353" s="2660"/>
      <c r="B353" s="2620"/>
      <c r="C353" s="2620"/>
      <c r="D353" s="2620"/>
      <c r="E353" s="2620"/>
      <c r="F353" s="2620"/>
      <c r="G353" s="2620"/>
      <c r="H353" s="2620"/>
      <c r="I353" s="2620"/>
      <c r="J353" s="2620"/>
      <c r="K353" s="2620"/>
    </row>
    <row r="354" spans="1:11">
      <c r="A354" s="2660"/>
      <c r="B354" s="2620"/>
      <c r="C354" s="2620"/>
      <c r="D354" s="2620"/>
      <c r="E354" s="2620"/>
      <c r="F354" s="2620"/>
      <c r="G354" s="2620"/>
      <c r="H354" s="2620"/>
      <c r="I354" s="2620"/>
      <c r="J354" s="2620"/>
      <c r="K354" s="2620"/>
    </row>
    <row r="355" spans="1:11">
      <c r="A355" s="2660"/>
      <c r="B355" s="2620"/>
      <c r="C355" s="2620"/>
      <c r="D355" s="2620"/>
      <c r="E355" s="2620"/>
      <c r="F355" s="2620"/>
      <c r="G355" s="2620"/>
      <c r="H355" s="2620"/>
      <c r="I355" s="2620"/>
      <c r="J355" s="2620"/>
      <c r="K355" s="2620"/>
    </row>
    <row r="356" spans="1:11">
      <c r="A356" s="2660"/>
      <c r="B356" s="2620"/>
      <c r="C356" s="2620"/>
      <c r="D356" s="2620"/>
      <c r="E356" s="2620"/>
      <c r="F356" s="2620"/>
      <c r="G356" s="2620"/>
      <c r="H356" s="2620"/>
      <c r="I356" s="2620"/>
      <c r="J356" s="2620"/>
      <c r="K356" s="2620"/>
    </row>
    <row r="357" spans="1:11">
      <c r="A357" s="2660"/>
      <c r="B357" s="2620"/>
      <c r="C357" s="2620"/>
      <c r="D357" s="2620"/>
      <c r="E357" s="2620"/>
      <c r="F357" s="2620"/>
      <c r="G357" s="2620"/>
      <c r="H357" s="2620"/>
      <c r="I357" s="2620"/>
      <c r="J357" s="2620"/>
      <c r="K357" s="2620"/>
    </row>
    <row r="358" spans="1:11">
      <c r="A358" s="2660"/>
      <c r="B358" s="2620"/>
      <c r="C358" s="2620"/>
      <c r="D358" s="2620"/>
      <c r="E358" s="2620"/>
      <c r="F358" s="2620"/>
      <c r="G358" s="2620"/>
      <c r="H358" s="2620"/>
      <c r="I358" s="2620"/>
      <c r="J358" s="2620"/>
      <c r="K358" s="2620"/>
    </row>
    <row r="359" spans="1:11">
      <c r="A359" s="2660"/>
      <c r="B359" s="2620"/>
      <c r="C359" s="2620"/>
      <c r="D359" s="2620"/>
      <c r="E359" s="2620"/>
      <c r="F359" s="2620"/>
      <c r="G359" s="2620"/>
      <c r="H359" s="2620"/>
      <c r="I359" s="2620"/>
      <c r="J359" s="2620"/>
      <c r="K359" s="2620"/>
    </row>
    <row r="360" spans="1:11">
      <c r="A360" s="2660"/>
      <c r="B360" s="2620"/>
      <c r="C360" s="2620"/>
      <c r="D360" s="2620"/>
      <c r="E360" s="2620"/>
      <c r="F360" s="2620"/>
      <c r="G360" s="2620"/>
      <c r="H360" s="2620"/>
      <c r="I360" s="2620"/>
      <c r="J360" s="2620"/>
      <c r="K360" s="2620"/>
    </row>
    <row r="361" spans="1:11">
      <c r="A361" s="2660"/>
      <c r="B361" s="2620"/>
      <c r="C361" s="2620"/>
      <c r="D361" s="2620"/>
      <c r="E361" s="2620"/>
      <c r="F361" s="2620"/>
      <c r="G361" s="2620"/>
      <c r="H361" s="2620"/>
      <c r="I361" s="2620"/>
      <c r="J361" s="2620"/>
      <c r="K361" s="2620"/>
    </row>
    <row r="362" spans="1:11">
      <c r="A362" s="2660"/>
      <c r="B362" s="2620"/>
      <c r="C362" s="2620"/>
      <c r="D362" s="2620"/>
      <c r="E362" s="2620"/>
      <c r="F362" s="2620"/>
      <c r="G362" s="2620"/>
      <c r="H362" s="2620"/>
      <c r="I362" s="2620"/>
      <c r="J362" s="2620"/>
      <c r="K362" s="2620"/>
    </row>
    <row r="363" spans="1:11">
      <c r="A363" s="2660"/>
      <c r="B363" s="2620"/>
      <c r="C363" s="2620"/>
      <c r="D363" s="2620"/>
      <c r="E363" s="2620"/>
      <c r="F363" s="2620"/>
      <c r="G363" s="2620"/>
      <c r="H363" s="2620"/>
      <c r="I363" s="2620"/>
      <c r="J363" s="2620"/>
      <c r="K363" s="2620"/>
    </row>
    <row r="364" spans="1:11">
      <c r="A364" s="2660"/>
      <c r="B364" s="2620"/>
      <c r="C364" s="2620"/>
      <c r="D364" s="2620"/>
      <c r="E364" s="2620"/>
      <c r="F364" s="2620"/>
      <c r="G364" s="2620"/>
      <c r="H364" s="2620"/>
      <c r="I364" s="2620"/>
      <c r="J364" s="2620"/>
      <c r="K364" s="2620"/>
    </row>
    <row r="365" spans="1:11">
      <c r="A365" s="2660"/>
      <c r="B365" s="2620"/>
      <c r="C365" s="2620"/>
      <c r="D365" s="2620"/>
      <c r="E365" s="2620"/>
      <c r="F365" s="2620"/>
      <c r="G365" s="2620"/>
      <c r="H365" s="2620"/>
      <c r="I365" s="2620"/>
      <c r="J365" s="2620"/>
      <c r="K365" s="2620"/>
    </row>
    <row r="366" spans="1:11">
      <c r="A366" s="2660"/>
      <c r="B366" s="2620"/>
      <c r="C366" s="2620"/>
      <c r="D366" s="2620"/>
      <c r="E366" s="2620"/>
      <c r="F366" s="2620"/>
      <c r="G366" s="2620"/>
      <c r="H366" s="2620"/>
      <c r="I366" s="2620"/>
      <c r="J366" s="2620"/>
      <c r="K366" s="2620"/>
    </row>
    <row r="367" spans="1:11">
      <c r="A367" s="2660"/>
      <c r="B367" s="2620"/>
      <c r="C367" s="2620"/>
      <c r="D367" s="2620"/>
      <c r="E367" s="2620"/>
      <c r="F367" s="2620"/>
      <c r="G367" s="2620"/>
      <c r="H367" s="2620"/>
      <c r="I367" s="2620"/>
      <c r="J367" s="2620"/>
      <c r="K367" s="2620"/>
    </row>
    <row r="368" spans="1:11">
      <c r="A368" s="2660"/>
      <c r="B368" s="2620"/>
      <c r="C368" s="2620"/>
      <c r="D368" s="2620"/>
      <c r="E368" s="2620"/>
      <c r="F368" s="2620"/>
      <c r="G368" s="2620"/>
      <c r="H368" s="2620"/>
      <c r="I368" s="2620"/>
      <c r="J368" s="2620"/>
      <c r="K368" s="2620"/>
    </row>
    <row r="369" spans="1:11">
      <c r="A369" s="2660"/>
      <c r="B369" s="2620"/>
      <c r="C369" s="2620"/>
      <c r="D369" s="2620"/>
      <c r="E369" s="2620"/>
      <c r="F369" s="2620"/>
      <c r="G369" s="2620"/>
      <c r="H369" s="2620"/>
      <c r="I369" s="2620"/>
      <c r="J369" s="2620"/>
      <c r="K369" s="2620"/>
    </row>
    <row r="370" spans="1:11">
      <c r="A370" s="2660"/>
      <c r="B370" s="2620"/>
      <c r="C370" s="2620"/>
      <c r="D370" s="2620"/>
      <c r="E370" s="2620"/>
      <c r="F370" s="2620"/>
      <c r="G370" s="2620"/>
      <c r="H370" s="2620"/>
      <c r="I370" s="2620"/>
      <c r="J370" s="2620"/>
      <c r="K370" s="2620"/>
    </row>
    <row r="371" spans="1:11">
      <c r="A371" s="2660"/>
      <c r="B371" s="2620"/>
      <c r="C371" s="2620"/>
      <c r="D371" s="2620"/>
      <c r="E371" s="2620"/>
      <c r="F371" s="2620"/>
      <c r="G371" s="2620"/>
      <c r="H371" s="2620"/>
      <c r="I371" s="2620"/>
      <c r="J371" s="2620"/>
      <c r="K371" s="2620"/>
    </row>
    <row r="372" spans="1:11">
      <c r="A372" s="2660"/>
      <c r="B372" s="2620"/>
      <c r="C372" s="2620"/>
      <c r="D372" s="2620"/>
      <c r="E372" s="2620"/>
      <c r="F372" s="2620"/>
      <c r="G372" s="2620"/>
      <c r="H372" s="2620"/>
      <c r="I372" s="2620"/>
      <c r="J372" s="2620"/>
      <c r="K372" s="2620"/>
    </row>
    <row r="373" spans="1:11">
      <c r="A373" s="2660"/>
      <c r="B373" s="2620"/>
      <c r="C373" s="2620"/>
      <c r="D373" s="2620"/>
      <c r="E373" s="2620"/>
      <c r="F373" s="2620"/>
      <c r="G373" s="2620"/>
      <c r="H373" s="2620"/>
      <c r="I373" s="2620"/>
      <c r="J373" s="2620"/>
      <c r="K373" s="2620"/>
    </row>
    <row r="374" spans="1:11">
      <c r="A374" s="2660"/>
      <c r="B374" s="2620"/>
      <c r="C374" s="2620"/>
      <c r="D374" s="2620"/>
      <c r="E374" s="2620"/>
      <c r="F374" s="2620"/>
      <c r="G374" s="2620"/>
      <c r="H374" s="2620"/>
      <c r="I374" s="2620"/>
      <c r="J374" s="2620"/>
      <c r="K374" s="2620"/>
    </row>
    <row r="375" spans="1:11">
      <c r="A375" s="2660"/>
      <c r="B375" s="2620"/>
      <c r="C375" s="2620"/>
      <c r="D375" s="2620"/>
      <c r="E375" s="2620"/>
      <c r="F375" s="2620"/>
      <c r="G375" s="2620"/>
      <c r="H375" s="2620"/>
      <c r="I375" s="2620"/>
      <c r="J375" s="2620"/>
      <c r="K375" s="2620"/>
    </row>
    <row r="376" spans="1:11">
      <c r="A376" s="2660"/>
      <c r="B376" s="2620"/>
      <c r="C376" s="2620"/>
      <c r="D376" s="2620"/>
      <c r="E376" s="2620"/>
      <c r="F376" s="2620"/>
      <c r="G376" s="2620"/>
      <c r="H376" s="2620"/>
      <c r="I376" s="2620"/>
      <c r="J376" s="2620"/>
      <c r="K376" s="2620"/>
    </row>
    <row r="377" spans="1:11">
      <c r="A377" s="2660"/>
      <c r="B377" s="2620"/>
      <c r="C377" s="2620"/>
      <c r="D377" s="2620"/>
      <c r="E377" s="2620"/>
      <c r="F377" s="2620"/>
      <c r="G377" s="2620"/>
      <c r="H377" s="2620"/>
      <c r="I377" s="2620"/>
      <c r="J377" s="2620"/>
      <c r="K377" s="2620"/>
    </row>
    <row r="378" spans="1:11">
      <c r="A378" s="2660"/>
      <c r="B378" s="2620"/>
      <c r="C378" s="2620"/>
      <c r="D378" s="2620"/>
      <c r="E378" s="2620"/>
      <c r="F378" s="2620"/>
      <c r="G378" s="2620"/>
      <c r="H378" s="2620"/>
      <c r="I378" s="2620"/>
      <c r="J378" s="2620"/>
      <c r="K378" s="2620"/>
    </row>
    <row r="379" spans="1:11">
      <c r="A379" s="2660"/>
      <c r="B379" s="2620"/>
      <c r="C379" s="2620"/>
      <c r="D379" s="2620"/>
      <c r="E379" s="2620"/>
      <c r="F379" s="2620"/>
      <c r="G379" s="2620"/>
      <c r="H379" s="2620"/>
      <c r="I379" s="2620"/>
      <c r="J379" s="2620"/>
      <c r="K379" s="2620"/>
    </row>
    <row r="380" spans="1:11">
      <c r="A380" s="2660"/>
      <c r="B380" s="2620"/>
      <c r="C380" s="2620"/>
      <c r="D380" s="2620"/>
      <c r="E380" s="2620"/>
      <c r="F380" s="2620"/>
      <c r="G380" s="2620"/>
      <c r="H380" s="2620"/>
      <c r="I380" s="2620"/>
      <c r="J380" s="2620"/>
      <c r="K380" s="2620"/>
    </row>
    <row r="381" spans="1:11">
      <c r="A381" s="2660"/>
      <c r="B381" s="2620"/>
      <c r="C381" s="2620"/>
      <c r="D381" s="2620"/>
      <c r="E381" s="2620"/>
      <c r="F381" s="2620"/>
      <c r="G381" s="2620"/>
      <c r="H381" s="2620"/>
      <c r="I381" s="2620"/>
      <c r="J381" s="2620"/>
      <c r="K381" s="2620"/>
    </row>
    <row r="382" spans="1:11">
      <c r="A382" s="2660"/>
      <c r="B382" s="2620"/>
      <c r="C382" s="2620"/>
      <c r="D382" s="2620"/>
      <c r="E382" s="2620"/>
      <c r="F382" s="2620"/>
      <c r="G382" s="2620"/>
      <c r="H382" s="2620"/>
      <c r="I382" s="2620"/>
      <c r="J382" s="2620"/>
      <c r="K382" s="2620"/>
    </row>
    <row r="383" spans="1:11">
      <c r="A383" s="2660"/>
      <c r="B383" s="2620"/>
      <c r="C383" s="2620"/>
      <c r="D383" s="2620"/>
      <c r="E383" s="2620"/>
      <c r="F383" s="2620"/>
      <c r="G383" s="2620"/>
      <c r="H383" s="2620"/>
      <c r="I383" s="2620"/>
      <c r="J383" s="2620"/>
      <c r="K383" s="2620"/>
    </row>
    <row r="384" spans="1:11">
      <c r="A384" s="2660"/>
      <c r="B384" s="2620"/>
      <c r="C384" s="2620"/>
      <c r="D384" s="2620"/>
      <c r="E384" s="2620"/>
      <c r="F384" s="2620"/>
      <c r="G384" s="2620"/>
      <c r="H384" s="2620"/>
      <c r="I384" s="2620"/>
      <c r="J384" s="2620"/>
      <c r="K384" s="2620"/>
    </row>
    <row r="385" spans="1:11">
      <c r="A385" s="2660"/>
      <c r="B385" s="2620"/>
      <c r="C385" s="2620"/>
      <c r="D385" s="2620"/>
      <c r="E385" s="2620"/>
      <c r="F385" s="2620"/>
      <c r="G385" s="2620"/>
      <c r="H385" s="2620"/>
      <c r="I385" s="2620"/>
      <c r="J385" s="2620"/>
      <c r="K385" s="2620"/>
    </row>
    <row r="386" spans="1:11">
      <c r="A386" s="2660"/>
      <c r="B386" s="2620"/>
      <c r="C386" s="2620"/>
      <c r="D386" s="2620"/>
      <c r="E386" s="2620"/>
      <c r="F386" s="2620"/>
      <c r="G386" s="2620"/>
      <c r="H386" s="2620"/>
      <c r="I386" s="2620"/>
      <c r="J386" s="2620"/>
      <c r="K386" s="2620"/>
    </row>
    <row r="387" spans="1:11">
      <c r="A387" s="2660"/>
      <c r="B387" s="2620"/>
      <c r="C387" s="2620"/>
      <c r="D387" s="2620"/>
      <c r="E387" s="2620"/>
      <c r="F387" s="2620"/>
      <c r="G387" s="2620"/>
      <c r="H387" s="2620"/>
      <c r="I387" s="2620"/>
      <c r="J387" s="2620"/>
      <c r="K387" s="2620"/>
    </row>
    <row r="388" spans="1:11">
      <c r="A388" s="2660"/>
      <c r="B388" s="2620"/>
      <c r="C388" s="2620"/>
      <c r="D388" s="2620"/>
      <c r="E388" s="2620"/>
      <c r="F388" s="2620"/>
      <c r="G388" s="2620"/>
      <c r="H388" s="2620"/>
      <c r="I388" s="2620"/>
      <c r="J388" s="2620"/>
      <c r="K388" s="2620"/>
    </row>
    <row r="389" spans="1:11">
      <c r="A389" s="2660"/>
      <c r="B389" s="2620"/>
      <c r="C389" s="2620"/>
      <c r="D389" s="2620"/>
      <c r="E389" s="2620"/>
      <c r="F389" s="2620"/>
      <c r="G389" s="2620"/>
      <c r="H389" s="2620"/>
      <c r="I389" s="2620"/>
      <c r="J389" s="2620"/>
      <c r="K389" s="2620"/>
    </row>
    <row r="390" spans="1:11">
      <c r="A390" s="2660"/>
      <c r="B390" s="2620"/>
      <c r="C390" s="2620"/>
      <c r="D390" s="2620"/>
      <c r="E390" s="2620"/>
      <c r="F390" s="2620"/>
      <c r="G390" s="2620"/>
      <c r="H390" s="2620"/>
      <c r="I390" s="2620"/>
      <c r="J390" s="2620"/>
      <c r="K390" s="2620"/>
    </row>
    <row r="391" spans="1:11">
      <c r="A391" s="2660"/>
      <c r="B391" s="2620"/>
      <c r="C391" s="2620"/>
      <c r="D391" s="2620"/>
      <c r="E391" s="2620"/>
      <c r="F391" s="2620"/>
      <c r="G391" s="2620"/>
      <c r="H391" s="2620"/>
      <c r="I391" s="2620"/>
      <c r="J391" s="2620"/>
      <c r="K391" s="2620"/>
    </row>
    <row r="392" spans="1:11">
      <c r="A392" s="2660"/>
      <c r="B392" s="2620"/>
      <c r="C392" s="2620"/>
      <c r="D392" s="2620"/>
      <c r="E392" s="2620"/>
      <c r="F392" s="2620"/>
      <c r="G392" s="2620"/>
      <c r="H392" s="2620"/>
      <c r="I392" s="2620"/>
      <c r="J392" s="2620"/>
      <c r="K392" s="2620"/>
    </row>
    <row r="393" spans="1:11">
      <c r="A393" s="2660"/>
      <c r="B393" s="2620"/>
      <c r="C393" s="2620"/>
      <c r="D393" s="2620"/>
      <c r="E393" s="2620"/>
      <c r="F393" s="2620"/>
      <c r="G393" s="2620"/>
      <c r="H393" s="2620"/>
      <c r="I393" s="2620"/>
      <c r="J393" s="2620"/>
      <c r="K393" s="2620"/>
    </row>
    <row r="394" spans="1:11">
      <c r="A394" s="2660"/>
      <c r="B394" s="2620"/>
      <c r="C394" s="2620"/>
      <c r="D394" s="2620"/>
      <c r="E394" s="2620"/>
      <c r="F394" s="2620"/>
      <c r="G394" s="2620"/>
      <c r="H394" s="2620"/>
      <c r="I394" s="2620"/>
      <c r="J394" s="2620"/>
      <c r="K394" s="2620"/>
    </row>
    <row r="395" spans="1:11">
      <c r="A395" s="2660"/>
      <c r="B395" s="2620"/>
      <c r="C395" s="2620"/>
      <c r="D395" s="2620"/>
      <c r="E395" s="2620"/>
      <c r="F395" s="2620"/>
      <c r="G395" s="2620"/>
      <c r="H395" s="2620"/>
      <c r="I395" s="2620"/>
      <c r="J395" s="2620"/>
      <c r="K395" s="2620"/>
    </row>
    <row r="396" spans="1:11">
      <c r="A396" s="2660"/>
      <c r="B396" s="2620"/>
      <c r="C396" s="2620"/>
      <c r="D396" s="2620"/>
      <c r="E396" s="2620"/>
      <c r="F396" s="2620"/>
      <c r="G396" s="2620"/>
      <c r="H396" s="2620"/>
      <c r="I396" s="2620"/>
      <c r="J396" s="2620"/>
      <c r="K396" s="2620"/>
    </row>
    <row r="397" spans="1:11">
      <c r="A397" s="2660"/>
      <c r="B397" s="2620"/>
      <c r="C397" s="2620"/>
      <c r="D397" s="2620"/>
      <c r="E397" s="2620"/>
      <c r="F397" s="2620"/>
      <c r="G397" s="2620"/>
      <c r="H397" s="2620"/>
      <c r="I397" s="2620"/>
      <c r="J397" s="2620"/>
      <c r="K397" s="2620"/>
    </row>
    <row r="398" spans="1:11">
      <c r="A398" s="2660"/>
      <c r="B398" s="2620"/>
      <c r="C398" s="2620"/>
      <c r="D398" s="2620"/>
      <c r="E398" s="2620"/>
      <c r="F398" s="2620"/>
      <c r="G398" s="2620"/>
      <c r="H398" s="2620"/>
      <c r="I398" s="2620"/>
      <c r="J398" s="2620"/>
      <c r="K398" s="2620"/>
    </row>
    <row r="399" spans="1:11">
      <c r="A399" s="2660"/>
      <c r="B399" s="2620"/>
      <c r="C399" s="2620"/>
      <c r="D399" s="2620"/>
      <c r="E399" s="2620"/>
      <c r="F399" s="2620"/>
      <c r="G399" s="2620"/>
      <c r="H399" s="2620"/>
      <c r="I399" s="2620"/>
      <c r="J399" s="2620"/>
      <c r="K399" s="2620"/>
    </row>
    <row r="400" spans="1:11">
      <c r="A400" s="2660"/>
      <c r="B400" s="2620"/>
      <c r="C400" s="2620"/>
      <c r="D400" s="2620"/>
      <c r="E400" s="2620"/>
      <c r="F400" s="2620"/>
      <c r="G400" s="2620"/>
      <c r="H400" s="2620"/>
      <c r="I400" s="2620"/>
      <c r="J400" s="2620"/>
      <c r="K400" s="2620"/>
    </row>
    <row r="401" spans="1:11">
      <c r="A401" s="2660"/>
      <c r="B401" s="2620"/>
      <c r="C401" s="2620"/>
      <c r="D401" s="2620"/>
      <c r="E401" s="2620"/>
      <c r="F401" s="2620"/>
      <c r="G401" s="2620"/>
      <c r="H401" s="2620"/>
      <c r="I401" s="2620"/>
      <c r="J401" s="2620"/>
      <c r="K401" s="2620"/>
    </row>
    <row r="402" spans="1:11">
      <c r="A402" s="2660"/>
      <c r="B402" s="2620"/>
      <c r="C402" s="2620"/>
      <c r="D402" s="2620"/>
      <c r="E402" s="2620"/>
      <c r="F402" s="2620"/>
      <c r="G402" s="2620"/>
      <c r="H402" s="2620"/>
      <c r="I402" s="2620"/>
      <c r="J402" s="2620"/>
      <c r="K402" s="2620"/>
    </row>
    <row r="403" spans="1:11">
      <c r="A403" s="2660"/>
      <c r="B403" s="2620"/>
      <c r="C403" s="2620"/>
      <c r="D403" s="2620"/>
      <c r="E403" s="2620"/>
      <c r="F403" s="2620"/>
      <c r="G403" s="2620"/>
      <c r="H403" s="2620"/>
      <c r="I403" s="2620"/>
      <c r="J403" s="2620"/>
      <c r="K403" s="2620"/>
    </row>
    <row r="404" spans="1:11">
      <c r="A404" s="2660"/>
      <c r="B404" s="2620"/>
      <c r="C404" s="2620"/>
      <c r="D404" s="2620"/>
      <c r="E404" s="2620"/>
      <c r="F404" s="2620"/>
      <c r="G404" s="2620"/>
      <c r="H404" s="2620"/>
      <c r="I404" s="2620"/>
      <c r="J404" s="2620"/>
      <c r="K404" s="2620"/>
    </row>
    <row r="405" spans="1:11">
      <c r="A405" s="2660"/>
      <c r="B405" s="2620"/>
      <c r="C405" s="2620"/>
      <c r="D405" s="2620"/>
      <c r="E405" s="2620"/>
      <c r="F405" s="2620"/>
      <c r="G405" s="2620"/>
      <c r="H405" s="2620"/>
      <c r="I405" s="2620"/>
      <c r="J405" s="2620"/>
      <c r="K405" s="2620"/>
    </row>
    <row r="406" spans="1:11">
      <c r="A406" s="2660"/>
      <c r="B406" s="2620"/>
      <c r="C406" s="2620"/>
      <c r="D406" s="2620"/>
      <c r="E406" s="2620"/>
      <c r="F406" s="2620"/>
      <c r="G406" s="2620"/>
      <c r="H406" s="2620"/>
      <c r="I406" s="2620"/>
      <c r="J406" s="2620"/>
      <c r="K406" s="2620"/>
    </row>
    <row r="407" spans="1:11">
      <c r="A407" s="2660"/>
      <c r="B407" s="2620"/>
      <c r="C407" s="2620"/>
      <c r="D407" s="2620"/>
      <c r="E407" s="2620"/>
      <c r="F407" s="2620"/>
      <c r="G407" s="2620"/>
      <c r="H407" s="2620"/>
      <c r="I407" s="2620"/>
      <c r="J407" s="2620"/>
      <c r="K407" s="2620"/>
    </row>
    <row r="408" spans="1:11">
      <c r="A408" s="2660"/>
      <c r="B408" s="2620"/>
      <c r="C408" s="2620"/>
      <c r="D408" s="2620"/>
      <c r="E408" s="2620"/>
      <c r="F408" s="2620"/>
      <c r="G408" s="2620"/>
      <c r="H408" s="2620"/>
      <c r="I408" s="2620"/>
      <c r="J408" s="2620"/>
      <c r="K408" s="2620"/>
    </row>
    <row r="409" spans="1:11">
      <c r="A409" s="2660"/>
      <c r="B409" s="2620"/>
      <c r="C409" s="2620"/>
      <c r="D409" s="2620"/>
      <c r="E409" s="2620"/>
      <c r="F409" s="2620"/>
      <c r="G409" s="2620"/>
      <c r="H409" s="2620"/>
      <c r="I409" s="2620"/>
      <c r="J409" s="2620"/>
      <c r="K409" s="2620"/>
    </row>
    <row r="410" spans="1:11">
      <c r="A410" s="2660"/>
      <c r="B410" s="2620"/>
      <c r="C410" s="2620"/>
      <c r="D410" s="2620"/>
      <c r="E410" s="2620"/>
      <c r="F410" s="2620"/>
      <c r="G410" s="2620"/>
      <c r="H410" s="2620"/>
      <c r="I410" s="2620"/>
      <c r="J410" s="2620"/>
      <c r="K410" s="2620"/>
    </row>
    <row r="411" spans="1:11">
      <c r="A411" s="2660"/>
      <c r="B411" s="2620"/>
      <c r="C411" s="2620"/>
      <c r="D411" s="2620"/>
      <c r="E411" s="2620"/>
      <c r="F411" s="2620"/>
      <c r="G411" s="2620"/>
      <c r="H411" s="2620"/>
      <c r="I411" s="2620"/>
      <c r="J411" s="2620"/>
      <c r="K411" s="2620"/>
    </row>
    <row r="412" spans="1:11">
      <c r="A412" s="2660"/>
      <c r="B412" s="2620"/>
      <c r="C412" s="2620"/>
      <c r="D412" s="2620"/>
      <c r="E412" s="2620"/>
      <c r="F412" s="2620"/>
      <c r="G412" s="2620"/>
      <c r="H412" s="2620"/>
      <c r="I412" s="2620"/>
      <c r="J412" s="2620"/>
      <c r="K412" s="2620"/>
    </row>
    <row r="413" spans="1:11">
      <c r="A413" s="2660"/>
      <c r="B413" s="2620"/>
      <c r="C413" s="2620"/>
      <c r="D413" s="2620"/>
      <c r="E413" s="2620"/>
      <c r="F413" s="2620"/>
      <c r="G413" s="2620"/>
      <c r="H413" s="2620"/>
      <c r="I413" s="2620"/>
      <c r="J413" s="2620"/>
      <c r="K413" s="2620"/>
    </row>
    <row r="414" spans="1:11">
      <c r="A414" s="2660"/>
      <c r="B414" s="2620"/>
      <c r="C414" s="2620"/>
      <c r="D414" s="2620"/>
      <c r="E414" s="2620"/>
      <c r="F414" s="2620"/>
      <c r="G414" s="2620"/>
      <c r="H414" s="2620"/>
      <c r="I414" s="2620"/>
      <c r="J414" s="2620"/>
      <c r="K414" s="2620"/>
    </row>
    <row r="415" spans="1:11">
      <c r="A415" s="2660"/>
      <c r="B415" s="2620"/>
      <c r="C415" s="2620"/>
      <c r="D415" s="2620"/>
      <c r="E415" s="2620"/>
      <c r="F415" s="2620"/>
      <c r="G415" s="2620"/>
      <c r="H415" s="2620"/>
      <c r="I415" s="2620"/>
      <c r="J415" s="2620"/>
      <c r="K415" s="2620"/>
    </row>
    <row r="416" spans="1:11">
      <c r="A416" s="2660"/>
      <c r="B416" s="2620"/>
      <c r="C416" s="2620"/>
      <c r="D416" s="2620"/>
      <c r="E416" s="2620"/>
      <c r="F416" s="2620"/>
      <c r="G416" s="2620"/>
      <c r="H416" s="2620"/>
      <c r="I416" s="2620"/>
      <c r="J416" s="2620"/>
      <c r="K416" s="2620"/>
    </row>
    <row r="417" spans="1:11">
      <c r="A417" s="2660"/>
      <c r="B417" s="2620"/>
      <c r="C417" s="2620"/>
      <c r="D417" s="2620"/>
      <c r="E417" s="2620"/>
      <c r="F417" s="2620"/>
      <c r="G417" s="2620"/>
      <c r="H417" s="2620"/>
      <c r="I417" s="2620"/>
      <c r="J417" s="2620"/>
      <c r="K417" s="2620"/>
    </row>
    <row r="418" spans="1:11">
      <c r="A418" s="2660"/>
      <c r="B418" s="2620"/>
      <c r="C418" s="2620"/>
      <c r="D418" s="2620"/>
      <c r="E418" s="2620"/>
      <c r="F418" s="2620"/>
      <c r="G418" s="2620"/>
      <c r="H418" s="2620"/>
      <c r="I418" s="2620"/>
      <c r="J418" s="2620"/>
      <c r="K418" s="2620"/>
    </row>
    <row r="419" spans="1:11">
      <c r="A419" s="2660"/>
      <c r="B419" s="2620"/>
      <c r="C419" s="2620"/>
      <c r="D419" s="2620"/>
      <c r="E419" s="2620"/>
      <c r="F419" s="2620"/>
      <c r="G419" s="2620"/>
      <c r="H419" s="2620"/>
      <c r="I419" s="2620"/>
      <c r="J419" s="2620"/>
      <c r="K419" s="2620"/>
    </row>
    <row r="420" spans="1:11">
      <c r="A420" s="2660"/>
      <c r="B420" s="2620"/>
      <c r="C420" s="2620"/>
      <c r="D420" s="2620"/>
      <c r="E420" s="2620"/>
      <c r="F420" s="2620"/>
      <c r="G420" s="2620"/>
      <c r="H420" s="2620"/>
      <c r="I420" s="2620"/>
      <c r="J420" s="2620"/>
      <c r="K420" s="2620"/>
    </row>
    <row r="421" spans="1:11">
      <c r="A421" s="2660"/>
      <c r="B421" s="2620"/>
      <c r="C421" s="2620"/>
      <c r="D421" s="2620"/>
      <c r="E421" s="2620"/>
      <c r="F421" s="2620"/>
      <c r="G421" s="2620"/>
      <c r="H421" s="2620"/>
      <c r="I421" s="2620"/>
      <c r="J421" s="2620"/>
      <c r="K421" s="2620"/>
    </row>
    <row r="422" spans="1:11">
      <c r="A422" s="2660"/>
      <c r="B422" s="2620"/>
      <c r="C422" s="2620"/>
      <c r="D422" s="2620"/>
      <c r="E422" s="2620"/>
      <c r="F422" s="2620"/>
      <c r="G422" s="2620"/>
      <c r="H422" s="2620"/>
      <c r="I422" s="2620"/>
      <c r="J422" s="2620"/>
      <c r="K422" s="2620"/>
    </row>
    <row r="423" spans="1:11">
      <c r="A423" s="2660"/>
      <c r="B423" s="2620"/>
      <c r="C423" s="2620"/>
      <c r="D423" s="2620"/>
      <c r="E423" s="2620"/>
      <c r="F423" s="2620"/>
      <c r="G423" s="2620"/>
      <c r="H423" s="2620"/>
      <c r="I423" s="2620"/>
      <c r="J423" s="2620"/>
      <c r="K423" s="2620"/>
    </row>
    <row r="424" spans="1:11">
      <c r="A424" s="2660"/>
      <c r="B424" s="2620"/>
      <c r="C424" s="2620"/>
      <c r="D424" s="2620"/>
      <c r="E424" s="2620"/>
      <c r="F424" s="2620"/>
      <c r="G424" s="2620"/>
      <c r="H424" s="2620"/>
      <c r="I424" s="2620"/>
      <c r="J424" s="2620"/>
      <c r="K424" s="2620"/>
    </row>
    <row r="425" spans="1:11">
      <c r="A425" s="2660"/>
      <c r="B425" s="2620"/>
      <c r="C425" s="2620"/>
      <c r="D425" s="2620"/>
      <c r="E425" s="2620"/>
      <c r="F425" s="2620"/>
      <c r="G425" s="2620"/>
      <c r="H425" s="2620"/>
      <c r="I425" s="2620"/>
      <c r="J425" s="2620"/>
      <c r="K425" s="2620"/>
    </row>
    <row r="426" spans="1:11">
      <c r="A426" s="2660"/>
      <c r="B426" s="2620"/>
      <c r="C426" s="2620"/>
      <c r="D426" s="2620"/>
      <c r="E426" s="2620"/>
      <c r="F426" s="2620"/>
      <c r="G426" s="2620"/>
      <c r="H426" s="2620"/>
      <c r="I426" s="2620"/>
      <c r="J426" s="2620"/>
      <c r="K426" s="2620"/>
    </row>
    <row r="427" spans="1:11">
      <c r="A427" s="2660"/>
      <c r="B427" s="2620"/>
      <c r="C427" s="2620"/>
      <c r="D427" s="2620"/>
      <c r="E427" s="2620"/>
      <c r="F427" s="2620"/>
      <c r="G427" s="2620"/>
      <c r="H427" s="2620"/>
      <c r="I427" s="2620"/>
      <c r="J427" s="2620"/>
      <c r="K427" s="2620"/>
    </row>
    <row r="428" spans="1:11">
      <c r="A428" s="2660"/>
      <c r="B428" s="2620"/>
      <c r="C428" s="2620"/>
      <c r="D428" s="2620"/>
      <c r="E428" s="2620"/>
      <c r="F428" s="2620"/>
      <c r="G428" s="2620"/>
      <c r="H428" s="2620"/>
      <c r="I428" s="2620"/>
      <c r="J428" s="2620"/>
      <c r="K428" s="2620"/>
    </row>
    <row r="429" spans="1:11">
      <c r="A429" s="2660"/>
      <c r="B429" s="2620"/>
      <c r="C429" s="2620"/>
      <c r="D429" s="2620"/>
      <c r="E429" s="2620"/>
      <c r="F429" s="2620"/>
      <c r="G429" s="2620"/>
      <c r="H429" s="2620"/>
      <c r="I429" s="2620"/>
      <c r="J429" s="2620"/>
      <c r="K429" s="2620"/>
    </row>
    <row r="430" spans="1:11">
      <c r="A430" s="2660"/>
      <c r="B430" s="2620"/>
      <c r="C430" s="2620"/>
      <c r="D430" s="2620"/>
      <c r="E430" s="2620"/>
      <c r="F430" s="2620"/>
      <c r="G430" s="2620"/>
      <c r="H430" s="2620"/>
      <c r="I430" s="2620"/>
      <c r="J430" s="2620"/>
      <c r="K430" s="2620"/>
    </row>
    <row r="431" spans="1:11">
      <c r="A431" s="2660"/>
      <c r="B431" s="2620"/>
      <c r="C431" s="2620"/>
      <c r="D431" s="2620"/>
      <c r="E431" s="2620"/>
      <c r="F431" s="2620"/>
      <c r="G431" s="2620"/>
      <c r="H431" s="2620"/>
      <c r="I431" s="2620"/>
      <c r="J431" s="2620"/>
      <c r="K431" s="2620"/>
    </row>
    <row r="432" spans="1:11">
      <c r="A432" s="2660"/>
      <c r="B432" s="2620"/>
      <c r="C432" s="2620"/>
      <c r="D432" s="2620"/>
      <c r="E432" s="2620"/>
      <c r="F432" s="2620"/>
      <c r="G432" s="2620"/>
      <c r="H432" s="2620"/>
      <c r="I432" s="2620"/>
      <c r="J432" s="2620"/>
      <c r="K432" s="2620"/>
    </row>
    <row r="433" spans="1:11">
      <c r="A433" s="2660"/>
      <c r="B433" s="2620"/>
      <c r="C433" s="2620"/>
      <c r="D433" s="2620"/>
      <c r="E433" s="2620"/>
      <c r="F433" s="2620"/>
      <c r="G433" s="2620"/>
      <c r="H433" s="2620"/>
      <c r="I433" s="2620"/>
      <c r="J433" s="2620"/>
      <c r="K433" s="2620"/>
    </row>
    <row r="434" spans="1:11">
      <c r="A434" s="2660"/>
      <c r="B434" s="2620"/>
      <c r="C434" s="2620"/>
      <c r="D434" s="2620"/>
      <c r="E434" s="2620"/>
      <c r="F434" s="2620"/>
      <c r="G434" s="2620"/>
      <c r="H434" s="2620"/>
      <c r="I434" s="2620"/>
      <c r="J434" s="2620"/>
      <c r="K434" s="2620"/>
    </row>
    <row r="435" spans="1:11">
      <c r="A435" s="2660"/>
      <c r="B435" s="2620"/>
      <c r="C435" s="2620"/>
      <c r="D435" s="2620"/>
      <c r="E435" s="2620"/>
      <c r="F435" s="2620"/>
      <c r="G435" s="2620"/>
      <c r="H435" s="2620"/>
      <c r="I435" s="2620"/>
      <c r="J435" s="2620"/>
      <c r="K435" s="2620"/>
    </row>
    <row r="436" spans="1:11">
      <c r="A436" s="2660"/>
      <c r="B436" s="2620"/>
      <c r="C436" s="2620"/>
      <c r="D436" s="2620"/>
      <c r="E436" s="2620"/>
      <c r="F436" s="2620"/>
      <c r="G436" s="2620"/>
      <c r="H436" s="2620"/>
      <c r="I436" s="2620"/>
      <c r="J436" s="2620"/>
      <c r="K436" s="2620"/>
    </row>
    <row r="437" spans="1:11">
      <c r="A437" s="2660"/>
      <c r="B437" s="2620"/>
      <c r="C437" s="2620"/>
      <c r="D437" s="2620"/>
      <c r="E437" s="2620"/>
      <c r="F437" s="2620"/>
      <c r="G437" s="2620"/>
      <c r="H437" s="2620"/>
      <c r="I437" s="2620"/>
      <c r="J437" s="2620"/>
      <c r="K437" s="2620"/>
    </row>
    <row r="438" spans="1:11">
      <c r="A438" s="2660"/>
      <c r="B438" s="2620"/>
      <c r="C438" s="2620"/>
      <c r="D438" s="2620"/>
      <c r="E438" s="2620"/>
      <c r="F438" s="2620"/>
      <c r="G438" s="2620"/>
      <c r="H438" s="2620"/>
      <c r="I438" s="2620"/>
      <c r="J438" s="2620"/>
      <c r="K438" s="2620"/>
    </row>
    <row r="439" spans="1:11">
      <c r="A439" s="2660"/>
      <c r="B439" s="2620"/>
      <c r="C439" s="2620"/>
      <c r="D439" s="2620"/>
      <c r="E439" s="2620"/>
      <c r="F439" s="2620"/>
      <c r="G439" s="2620"/>
      <c r="H439" s="2620"/>
      <c r="I439" s="2620"/>
      <c r="J439" s="2620"/>
      <c r="K439" s="2620"/>
    </row>
    <row r="440" spans="1:11">
      <c r="A440" s="2660"/>
      <c r="B440" s="2620"/>
      <c r="C440" s="2620"/>
      <c r="D440" s="2620"/>
      <c r="E440" s="2620"/>
      <c r="F440" s="2620"/>
      <c r="G440" s="2620"/>
      <c r="H440" s="2620"/>
      <c r="I440" s="2620"/>
      <c r="J440" s="2620"/>
      <c r="K440" s="2620"/>
    </row>
    <row r="441" spans="1:11">
      <c r="A441" s="2660"/>
      <c r="B441" s="2620"/>
      <c r="C441" s="2620"/>
      <c r="D441" s="2620"/>
      <c r="E441" s="2620"/>
      <c r="F441" s="2620"/>
      <c r="G441" s="2620"/>
      <c r="H441" s="2620"/>
      <c r="I441" s="2620"/>
      <c r="J441" s="2620"/>
      <c r="K441" s="2620"/>
    </row>
    <row r="442" spans="1:11">
      <c r="A442" s="2660"/>
      <c r="B442" s="2620"/>
      <c r="C442" s="2620"/>
      <c r="D442" s="2620"/>
      <c r="E442" s="2620"/>
      <c r="F442" s="2620"/>
      <c r="G442" s="2620"/>
      <c r="H442" s="2620"/>
      <c r="I442" s="2620"/>
      <c r="J442" s="2620"/>
      <c r="K442" s="2620"/>
    </row>
    <row r="443" spans="1:11">
      <c r="A443" s="2660"/>
      <c r="B443" s="2620"/>
      <c r="C443" s="2620"/>
      <c r="D443" s="2620"/>
      <c r="E443" s="2620"/>
      <c r="F443" s="2620"/>
      <c r="G443" s="2620"/>
      <c r="H443" s="2620"/>
      <c r="I443" s="2620"/>
      <c r="J443" s="2620"/>
      <c r="K443" s="2620"/>
    </row>
    <row r="444" spans="1:11">
      <c r="A444" s="2660"/>
      <c r="B444" s="2620"/>
      <c r="C444" s="2620"/>
      <c r="D444" s="2620"/>
      <c r="E444" s="2620"/>
      <c r="F444" s="2620"/>
      <c r="G444" s="2620"/>
      <c r="H444" s="2620"/>
      <c r="I444" s="2620"/>
      <c r="J444" s="2620"/>
      <c r="K444" s="2620"/>
    </row>
    <row r="445" spans="1:11">
      <c r="A445" s="2660"/>
      <c r="B445" s="2620"/>
      <c r="C445" s="2620"/>
      <c r="D445" s="2620"/>
      <c r="E445" s="2620"/>
      <c r="F445" s="2620"/>
      <c r="G445" s="2620"/>
      <c r="H445" s="2620"/>
      <c r="I445" s="2620"/>
      <c r="J445" s="2620"/>
      <c r="K445" s="2620"/>
    </row>
    <row r="446" spans="1:11">
      <c r="A446" s="2660"/>
      <c r="B446" s="2620"/>
      <c r="C446" s="2620"/>
      <c r="D446" s="2620"/>
      <c r="E446" s="2620"/>
      <c r="F446" s="2620"/>
      <c r="G446" s="2620"/>
      <c r="H446" s="2620"/>
      <c r="I446" s="2620"/>
      <c r="J446" s="2620"/>
      <c r="K446" s="2620"/>
    </row>
    <row r="447" spans="1:11">
      <c r="A447" s="2660"/>
      <c r="B447" s="2620"/>
      <c r="C447" s="2620"/>
      <c r="D447" s="2620"/>
      <c r="E447" s="2620"/>
      <c r="F447" s="2620"/>
      <c r="G447" s="2620"/>
      <c r="H447" s="2620"/>
      <c r="I447" s="2620"/>
      <c r="J447" s="2620"/>
      <c r="K447" s="2620"/>
    </row>
    <row r="448" spans="1:11">
      <c r="A448" s="2660"/>
      <c r="B448" s="2620"/>
      <c r="C448" s="2620"/>
      <c r="D448" s="2620"/>
      <c r="E448" s="2620"/>
      <c r="F448" s="2620"/>
      <c r="G448" s="2620"/>
      <c r="H448" s="2620"/>
      <c r="I448" s="2620"/>
      <c r="J448" s="2620"/>
      <c r="K448" s="2620"/>
    </row>
    <row r="449" spans="1:11">
      <c r="A449" s="2660"/>
      <c r="B449" s="2620"/>
      <c r="C449" s="2620"/>
      <c r="D449" s="2620"/>
      <c r="E449" s="2620"/>
      <c r="F449" s="2620"/>
      <c r="G449" s="2620"/>
      <c r="H449" s="2620"/>
      <c r="I449" s="2620"/>
      <c r="J449" s="2620"/>
      <c r="K449" s="2620"/>
    </row>
    <row r="450" spans="1:11">
      <c r="A450" s="2660"/>
      <c r="B450" s="2620"/>
      <c r="C450" s="2620"/>
      <c r="D450" s="2620"/>
      <c r="E450" s="2620"/>
      <c r="F450" s="2620"/>
      <c r="G450" s="2620"/>
      <c r="H450" s="2620"/>
      <c r="I450" s="2620"/>
      <c r="J450" s="2620"/>
      <c r="K450" s="2620"/>
    </row>
    <row r="451" spans="1:11">
      <c r="A451" s="2660"/>
      <c r="B451" s="2620"/>
      <c r="C451" s="2620"/>
      <c r="D451" s="2620"/>
      <c r="E451" s="2620"/>
      <c r="F451" s="2620"/>
      <c r="G451" s="2620"/>
      <c r="H451" s="2620"/>
      <c r="I451" s="2620"/>
      <c r="J451" s="2620"/>
      <c r="K451" s="2620"/>
    </row>
    <row r="452" spans="1:11">
      <c r="A452" s="2660"/>
      <c r="B452" s="2620"/>
      <c r="C452" s="2620"/>
      <c r="D452" s="2620"/>
      <c r="E452" s="2620"/>
      <c r="F452" s="2620"/>
      <c r="G452" s="2620"/>
      <c r="H452" s="2620"/>
      <c r="I452" s="2620"/>
      <c r="J452" s="2620"/>
      <c r="K452" s="2620"/>
    </row>
    <row r="453" spans="1:11">
      <c r="A453" s="2660"/>
      <c r="B453" s="2620"/>
      <c r="C453" s="2620"/>
      <c r="D453" s="2620"/>
      <c r="E453" s="2620"/>
      <c r="F453" s="2620"/>
      <c r="G453" s="2620"/>
      <c r="H453" s="2620"/>
      <c r="I453" s="2620"/>
      <c r="J453" s="2620"/>
      <c r="K453" s="2620"/>
    </row>
    <row r="454" spans="1:11">
      <c r="A454" s="2660"/>
      <c r="B454" s="2620"/>
      <c r="C454" s="2620"/>
      <c r="D454" s="2620"/>
      <c r="E454" s="2620"/>
      <c r="F454" s="2620"/>
      <c r="G454" s="2620"/>
      <c r="H454" s="2620"/>
      <c r="I454" s="2620"/>
      <c r="J454" s="2620"/>
      <c r="K454" s="2620"/>
    </row>
    <row r="455" spans="1:11">
      <c r="A455" s="2660"/>
      <c r="B455" s="2620"/>
      <c r="C455" s="2620"/>
      <c r="D455" s="2620"/>
      <c r="E455" s="2620"/>
      <c r="F455" s="2620"/>
      <c r="G455" s="2620"/>
      <c r="H455" s="2620"/>
      <c r="I455" s="2620"/>
      <c r="J455" s="2620"/>
      <c r="K455" s="2620"/>
    </row>
    <row r="456" spans="1:11">
      <c r="A456" s="2660"/>
      <c r="B456" s="2620"/>
      <c r="C456" s="2620"/>
      <c r="D456" s="2620"/>
      <c r="E456" s="2620"/>
      <c r="F456" s="2620"/>
      <c r="G456" s="2620"/>
      <c r="H456" s="2620"/>
      <c r="I456" s="2620"/>
      <c r="J456" s="2620"/>
      <c r="K456" s="2620"/>
    </row>
    <row r="457" spans="1:11">
      <c r="A457" s="2660"/>
      <c r="B457" s="2620"/>
      <c r="C457" s="2620"/>
      <c r="D457" s="2620"/>
      <c r="E457" s="2620"/>
      <c r="F457" s="2620"/>
      <c r="G457" s="2620"/>
      <c r="H457" s="2620"/>
      <c r="I457" s="2620"/>
      <c r="J457" s="2620"/>
      <c r="K457" s="2620"/>
    </row>
    <row r="458" spans="1:11">
      <c r="A458" s="2660"/>
      <c r="B458" s="2620"/>
      <c r="C458" s="2620"/>
      <c r="D458" s="2620"/>
      <c r="E458" s="2620"/>
      <c r="F458" s="2620"/>
      <c r="G458" s="2620"/>
      <c r="H458" s="2620"/>
      <c r="I458" s="2620"/>
      <c r="J458" s="2620"/>
      <c r="K458" s="2620"/>
    </row>
    <row r="459" spans="1:11">
      <c r="A459" s="2660"/>
      <c r="B459" s="2620"/>
      <c r="C459" s="2620"/>
      <c r="D459" s="2620"/>
      <c r="E459" s="2620"/>
      <c r="F459" s="2620"/>
      <c r="G459" s="2620"/>
      <c r="H459" s="2620"/>
      <c r="I459" s="2620"/>
      <c r="J459" s="2620"/>
      <c r="K459" s="2620"/>
    </row>
    <row r="460" spans="1:11">
      <c r="A460" s="2660"/>
      <c r="B460" s="2620"/>
      <c r="C460" s="2620"/>
      <c r="D460" s="2620"/>
      <c r="E460" s="2620"/>
      <c r="F460" s="2620"/>
      <c r="G460" s="2620"/>
      <c r="H460" s="2620"/>
      <c r="I460" s="2620"/>
      <c r="J460" s="2620"/>
      <c r="K460" s="2620"/>
    </row>
    <row r="461" spans="1:11">
      <c r="A461" s="2660"/>
      <c r="B461" s="2620"/>
      <c r="C461" s="2620"/>
      <c r="D461" s="2620"/>
      <c r="E461" s="2620"/>
      <c r="F461" s="2620"/>
      <c r="G461" s="2620"/>
      <c r="H461" s="2620"/>
      <c r="I461" s="2620"/>
      <c r="J461" s="2620"/>
      <c r="K461" s="2620"/>
    </row>
    <row r="462" spans="1:11">
      <c r="A462" s="2660"/>
      <c r="B462" s="2620"/>
      <c r="C462" s="2620"/>
      <c r="D462" s="2620"/>
      <c r="E462" s="2620"/>
      <c r="F462" s="2620"/>
      <c r="G462" s="2620"/>
      <c r="H462" s="2620"/>
      <c r="I462" s="2620"/>
      <c r="J462" s="2620"/>
      <c r="K462" s="2620"/>
    </row>
    <row r="463" spans="1:11">
      <c r="A463" s="2660"/>
      <c r="B463" s="2620"/>
      <c r="C463" s="2620"/>
      <c r="D463" s="2620"/>
      <c r="E463" s="2620"/>
      <c r="F463" s="2620"/>
      <c r="G463" s="2620"/>
      <c r="H463" s="2620"/>
      <c r="I463" s="2620"/>
      <c r="J463" s="2620"/>
      <c r="K463" s="2620"/>
    </row>
    <row r="464" spans="1:11">
      <c r="A464" s="2660"/>
      <c r="B464" s="2620"/>
      <c r="C464" s="2620"/>
      <c r="D464" s="2620"/>
      <c r="E464" s="2620"/>
      <c r="F464" s="2620"/>
      <c r="G464" s="2620"/>
      <c r="H464" s="2620"/>
      <c r="I464" s="2620"/>
      <c r="J464" s="2620"/>
      <c r="K464" s="2620"/>
    </row>
    <row r="465" spans="1:11">
      <c r="A465" s="2660"/>
      <c r="B465" s="2620"/>
      <c r="C465" s="2620"/>
      <c r="D465" s="2620"/>
      <c r="E465" s="2620"/>
      <c r="F465" s="2620"/>
      <c r="G465" s="2620"/>
      <c r="H465" s="2620"/>
      <c r="I465" s="2620"/>
      <c r="J465" s="2620"/>
      <c r="K465" s="2620"/>
    </row>
    <row r="466" spans="1:11">
      <c r="A466" s="2660"/>
      <c r="B466" s="2620"/>
      <c r="C466" s="2620"/>
      <c r="D466" s="2620"/>
      <c r="E466" s="2620"/>
      <c r="F466" s="2620"/>
      <c r="G466" s="2620"/>
      <c r="H466" s="2620"/>
      <c r="I466" s="2620"/>
      <c r="J466" s="2620"/>
      <c r="K466" s="2620"/>
    </row>
    <row r="467" spans="1:11">
      <c r="A467" s="2660"/>
      <c r="B467" s="2620"/>
      <c r="C467" s="2620"/>
      <c r="D467" s="2620"/>
      <c r="E467" s="2620"/>
      <c r="F467" s="2620"/>
      <c r="G467" s="2620"/>
      <c r="H467" s="2620"/>
      <c r="I467" s="2620"/>
      <c r="J467" s="2620"/>
      <c r="K467" s="2620"/>
    </row>
    <row r="468" spans="1:11">
      <c r="A468" s="2660"/>
      <c r="B468" s="2620"/>
      <c r="C468" s="2620"/>
      <c r="D468" s="2620"/>
      <c r="E468" s="2620"/>
      <c r="F468" s="2620"/>
      <c r="G468" s="2620"/>
      <c r="H468" s="2620"/>
      <c r="I468" s="2620"/>
      <c r="J468" s="2620"/>
      <c r="K468" s="2620"/>
    </row>
    <row r="469" spans="1:11">
      <c r="A469" s="2660"/>
      <c r="B469" s="2620"/>
      <c r="C469" s="2620"/>
      <c r="D469" s="2620"/>
      <c r="E469" s="2620"/>
      <c r="F469" s="2620"/>
      <c r="G469" s="2620"/>
      <c r="H469" s="2620"/>
      <c r="I469" s="2620"/>
      <c r="J469" s="2620"/>
      <c r="K469" s="2620"/>
    </row>
    <row r="470" spans="1:11">
      <c r="A470" s="2660"/>
      <c r="B470" s="2620"/>
      <c r="C470" s="2620"/>
      <c r="D470" s="2620"/>
      <c r="E470" s="2620"/>
      <c r="F470" s="2620"/>
      <c r="G470" s="2620"/>
      <c r="H470" s="2620"/>
      <c r="I470" s="2620"/>
      <c r="J470" s="2620"/>
      <c r="K470" s="2620"/>
    </row>
    <row r="471" spans="1:11">
      <c r="A471" s="2660"/>
      <c r="B471" s="2620"/>
      <c r="C471" s="2620"/>
      <c r="D471" s="2620"/>
      <c r="E471" s="2620"/>
      <c r="F471" s="2620"/>
      <c r="G471" s="2620"/>
      <c r="H471" s="2620"/>
      <c r="I471" s="2620"/>
      <c r="J471" s="2620"/>
      <c r="K471" s="2620"/>
    </row>
    <row r="472" spans="1:11">
      <c r="A472" s="2660"/>
      <c r="B472" s="2620"/>
      <c r="C472" s="2620"/>
      <c r="D472" s="2620"/>
      <c r="E472" s="2620"/>
      <c r="F472" s="2620"/>
      <c r="G472" s="2620"/>
      <c r="H472" s="2620"/>
      <c r="I472" s="2620"/>
      <c r="J472" s="2620"/>
      <c r="K472" s="2620"/>
    </row>
    <row r="473" spans="1:11">
      <c r="A473" s="2660"/>
      <c r="B473" s="2620"/>
      <c r="C473" s="2620"/>
      <c r="D473" s="2620"/>
      <c r="E473" s="2620"/>
      <c r="F473" s="2620"/>
      <c r="G473" s="2620"/>
      <c r="H473" s="2620"/>
      <c r="I473" s="2620"/>
      <c r="J473" s="2620"/>
      <c r="K473" s="2620"/>
    </row>
    <row r="474" spans="1:11">
      <c r="A474" s="2660"/>
      <c r="B474" s="2620"/>
      <c r="C474" s="2620"/>
      <c r="D474" s="2620"/>
      <c r="E474" s="2620"/>
      <c r="F474" s="2620"/>
      <c r="G474" s="2620"/>
      <c r="H474" s="2620"/>
      <c r="I474" s="2620"/>
      <c r="J474" s="2620"/>
      <c r="K474" s="2620"/>
    </row>
    <row r="475" spans="1:11">
      <c r="A475" s="2660"/>
      <c r="B475" s="2620"/>
      <c r="C475" s="2620"/>
      <c r="D475" s="2620"/>
      <c r="E475" s="2620"/>
      <c r="F475" s="2620"/>
      <c r="G475" s="2620"/>
      <c r="H475" s="2620"/>
      <c r="I475" s="2620"/>
      <c r="J475" s="2620"/>
      <c r="K475" s="2620"/>
    </row>
    <row r="476" spans="1:11">
      <c r="A476" s="2660"/>
      <c r="B476" s="2620"/>
      <c r="C476" s="2620"/>
      <c r="D476" s="2620"/>
      <c r="E476" s="2620"/>
      <c r="F476" s="2620"/>
      <c r="G476" s="2620"/>
      <c r="H476" s="2620"/>
      <c r="I476" s="2620"/>
      <c r="J476" s="2620"/>
      <c r="K476" s="2620"/>
    </row>
    <row r="477" spans="1:11">
      <c r="A477" s="2660"/>
      <c r="B477" s="2620"/>
      <c r="C477" s="2620"/>
      <c r="D477" s="2620"/>
      <c r="E477" s="2620"/>
      <c r="F477" s="2620"/>
      <c r="G477" s="2620"/>
      <c r="H477" s="2620"/>
      <c r="I477" s="2620"/>
      <c r="J477" s="2620"/>
      <c r="K477" s="2620"/>
    </row>
    <row r="478" spans="1:11">
      <c r="A478" s="2660"/>
      <c r="B478" s="2620"/>
      <c r="C478" s="2620"/>
      <c r="D478" s="2620"/>
      <c r="E478" s="2620"/>
      <c r="F478" s="2620"/>
      <c r="G478" s="2620"/>
      <c r="H478" s="2620"/>
      <c r="I478" s="2620"/>
      <c r="J478" s="2620"/>
      <c r="K478" s="2620"/>
    </row>
    <row r="479" spans="1:11">
      <c r="A479" s="2660"/>
      <c r="B479" s="2620"/>
      <c r="C479" s="2620"/>
      <c r="D479" s="2620"/>
      <c r="E479" s="2620"/>
      <c r="F479" s="2620"/>
      <c r="G479" s="2620"/>
      <c r="H479" s="2620"/>
      <c r="I479" s="2620"/>
      <c r="J479" s="2620"/>
      <c r="K479" s="2620"/>
    </row>
    <row r="480" spans="1:11">
      <c r="A480" s="2660"/>
      <c r="B480" s="2620"/>
      <c r="C480" s="2620"/>
      <c r="D480" s="2620"/>
      <c r="E480" s="2620"/>
      <c r="F480" s="2620"/>
      <c r="G480" s="2620"/>
      <c r="H480" s="2620"/>
      <c r="I480" s="2620"/>
      <c r="J480" s="2620"/>
      <c r="K480" s="2620"/>
    </row>
    <row r="481" spans="1:11">
      <c r="A481" s="2660"/>
      <c r="B481" s="2620"/>
      <c r="C481" s="2620"/>
      <c r="D481" s="2620"/>
      <c r="E481" s="2620"/>
      <c r="F481" s="2620"/>
      <c r="G481" s="2620"/>
      <c r="H481" s="2620"/>
      <c r="I481" s="2620"/>
      <c r="J481" s="2620"/>
      <c r="K481" s="2620"/>
    </row>
    <row r="482" spans="1:11">
      <c r="A482" s="2660"/>
      <c r="B482" s="2620"/>
      <c r="C482" s="2620"/>
      <c r="D482" s="2620"/>
      <c r="E482" s="2620"/>
      <c r="F482" s="2620"/>
      <c r="G482" s="2620"/>
      <c r="H482" s="2620"/>
      <c r="I482" s="2620"/>
      <c r="J482" s="2620"/>
      <c r="K482" s="2620"/>
    </row>
    <row r="483" spans="1:11">
      <c r="A483" s="2660"/>
      <c r="B483" s="2620"/>
      <c r="C483" s="2620"/>
      <c r="D483" s="2620"/>
      <c r="E483" s="2620"/>
      <c r="F483" s="2620"/>
      <c r="G483" s="2620"/>
      <c r="H483" s="2620"/>
      <c r="I483" s="2620"/>
      <c r="J483" s="2620"/>
      <c r="K483" s="2620"/>
    </row>
    <row r="484" spans="1:11">
      <c r="A484" s="2660"/>
      <c r="B484" s="2620"/>
      <c r="C484" s="2620"/>
      <c r="D484" s="2620"/>
      <c r="E484" s="2620"/>
      <c r="F484" s="2620"/>
      <c r="G484" s="2620"/>
      <c r="H484" s="2620"/>
      <c r="I484" s="2620"/>
      <c r="J484" s="2620"/>
      <c r="K484" s="2620"/>
    </row>
    <row r="485" spans="1:11">
      <c r="A485" s="2660"/>
      <c r="B485" s="2620"/>
      <c r="C485" s="2620"/>
      <c r="D485" s="2620"/>
      <c r="E485" s="2620"/>
      <c r="F485" s="2620"/>
      <c r="G485" s="2620"/>
      <c r="H485" s="2620"/>
      <c r="I485" s="2620"/>
      <c r="J485" s="2620"/>
      <c r="K485" s="2620"/>
    </row>
    <row r="486" spans="1:11">
      <c r="A486" s="2660"/>
      <c r="B486" s="2620"/>
      <c r="C486" s="2620"/>
      <c r="D486" s="2620"/>
      <c r="E486" s="2620"/>
      <c r="F486" s="2620"/>
      <c r="G486" s="2620"/>
      <c r="H486" s="2620"/>
      <c r="I486" s="2620"/>
      <c r="J486" s="2620"/>
      <c r="K486" s="2620"/>
    </row>
    <row r="487" spans="1:11">
      <c r="A487" s="2660"/>
      <c r="B487" s="2620"/>
      <c r="C487" s="2620"/>
      <c r="D487" s="2620"/>
      <c r="E487" s="2620"/>
      <c r="F487" s="2620"/>
      <c r="G487" s="2620"/>
      <c r="H487" s="2620"/>
      <c r="I487" s="2620"/>
      <c r="J487" s="2620"/>
      <c r="K487" s="2620"/>
    </row>
    <row r="488" spans="1:11">
      <c r="A488" s="2660"/>
      <c r="B488" s="2620"/>
      <c r="C488" s="2620"/>
      <c r="D488" s="2620"/>
      <c r="E488" s="2620"/>
      <c r="F488" s="2620"/>
      <c r="G488" s="2620"/>
      <c r="H488" s="2620"/>
      <c r="I488" s="2620"/>
      <c r="J488" s="2620"/>
      <c r="K488" s="2620"/>
    </row>
    <row r="489" spans="1:11">
      <c r="A489" s="2660"/>
      <c r="B489" s="2620"/>
      <c r="C489" s="2620"/>
      <c r="D489" s="2620"/>
      <c r="E489" s="2620"/>
      <c r="F489" s="2620"/>
      <c r="G489" s="2620"/>
      <c r="H489" s="2620"/>
      <c r="I489" s="2620"/>
      <c r="J489" s="2620"/>
      <c r="K489" s="2620"/>
    </row>
    <row r="490" spans="1:11">
      <c r="A490" s="2660"/>
      <c r="B490" s="2620"/>
      <c r="C490" s="2620"/>
      <c r="D490" s="2620"/>
      <c r="E490" s="2620"/>
      <c r="F490" s="2620"/>
      <c r="G490" s="2620"/>
      <c r="H490" s="2620"/>
      <c r="I490" s="2620"/>
      <c r="J490" s="2620"/>
      <c r="K490" s="2620"/>
    </row>
    <row r="491" spans="1:11">
      <c r="A491" s="2660"/>
      <c r="B491" s="2620"/>
      <c r="C491" s="2620"/>
      <c r="D491" s="2620"/>
      <c r="E491" s="2620"/>
      <c r="F491" s="2620"/>
      <c r="G491" s="2620"/>
      <c r="H491" s="2620"/>
      <c r="I491" s="2620"/>
      <c r="J491" s="2620"/>
      <c r="K491" s="2620"/>
    </row>
    <row r="492" spans="1:11">
      <c r="A492" s="2660"/>
      <c r="B492" s="2620"/>
      <c r="C492" s="2620"/>
      <c r="D492" s="2620"/>
      <c r="E492" s="2620"/>
      <c r="F492" s="2620"/>
      <c r="G492" s="2620"/>
      <c r="H492" s="2620"/>
      <c r="I492" s="2620"/>
      <c r="J492" s="2620"/>
      <c r="K492" s="2620"/>
    </row>
    <row r="493" spans="1:11">
      <c r="A493" s="2660"/>
      <c r="B493" s="2620"/>
      <c r="C493" s="2620"/>
      <c r="D493" s="2620"/>
      <c r="E493" s="2620"/>
      <c r="F493" s="2620"/>
      <c r="G493" s="2620"/>
      <c r="H493" s="2620"/>
      <c r="I493" s="2620"/>
      <c r="J493" s="2620"/>
      <c r="K493" s="2620"/>
    </row>
    <row r="494" spans="1:11">
      <c r="A494" s="2660"/>
      <c r="B494" s="2620"/>
      <c r="C494" s="2620"/>
      <c r="D494" s="2620"/>
      <c r="E494" s="2620"/>
      <c r="F494" s="2620"/>
      <c r="G494" s="2620"/>
      <c r="H494" s="2620"/>
      <c r="I494" s="2620"/>
      <c r="J494" s="2620"/>
      <c r="K494" s="2620"/>
    </row>
    <row r="495" spans="1:11">
      <c r="A495" s="2660"/>
      <c r="B495" s="2620"/>
      <c r="C495" s="2620"/>
      <c r="D495" s="2620"/>
      <c r="E495" s="2620"/>
      <c r="F495" s="2620"/>
      <c r="G495" s="2620"/>
      <c r="H495" s="2620"/>
      <c r="I495" s="2620"/>
      <c r="J495" s="2620"/>
      <c r="K495" s="2620"/>
    </row>
    <row r="496" spans="1:11">
      <c r="A496" s="2660"/>
      <c r="B496" s="2620"/>
      <c r="C496" s="2620"/>
      <c r="D496" s="2620"/>
      <c r="E496" s="2620"/>
      <c r="F496" s="2620"/>
      <c r="G496" s="2620"/>
      <c r="H496" s="2620"/>
      <c r="I496" s="2620"/>
      <c r="J496" s="2620"/>
      <c r="K496" s="2620"/>
    </row>
    <row r="497" spans="1:11">
      <c r="A497" s="2660"/>
      <c r="B497" s="2620"/>
      <c r="C497" s="2620"/>
      <c r="D497" s="2620"/>
      <c r="E497" s="2620"/>
      <c r="F497" s="2620"/>
      <c r="G497" s="2620"/>
      <c r="H497" s="2620"/>
      <c r="I497" s="2620"/>
      <c r="J497" s="2620"/>
      <c r="K497" s="2620"/>
    </row>
    <row r="498" spans="1:11">
      <c r="A498" s="2660"/>
      <c r="B498" s="2620"/>
      <c r="C498" s="2620"/>
      <c r="D498" s="2620"/>
      <c r="E498" s="2620"/>
      <c r="F498" s="2620"/>
      <c r="G498" s="2620"/>
      <c r="H498" s="2620"/>
      <c r="I498" s="2620"/>
      <c r="J498" s="2620"/>
      <c r="K498" s="2620"/>
    </row>
    <row r="499" spans="1:11">
      <c r="A499" s="2660"/>
      <c r="B499" s="2620"/>
      <c r="C499" s="2620"/>
      <c r="D499" s="2620"/>
      <c r="E499" s="2620"/>
      <c r="F499" s="2620"/>
      <c r="G499" s="2620"/>
      <c r="H499" s="2620"/>
      <c r="I499" s="2620"/>
      <c r="J499" s="2620"/>
      <c r="K499" s="2620"/>
    </row>
    <row r="500" spans="1:11">
      <c r="A500" s="2660"/>
      <c r="B500" s="2620"/>
      <c r="C500" s="2620"/>
      <c r="D500" s="2620"/>
      <c r="E500" s="2620"/>
      <c r="F500" s="2620"/>
      <c r="G500" s="2620"/>
      <c r="H500" s="2620"/>
      <c r="I500" s="2620"/>
      <c r="J500" s="2620"/>
      <c r="K500" s="2620"/>
    </row>
    <row r="501" spans="1:11">
      <c r="A501" s="2660"/>
      <c r="B501" s="2620"/>
      <c r="C501" s="2620"/>
      <c r="D501" s="2620"/>
      <c r="E501" s="2620"/>
      <c r="F501" s="2620"/>
      <c r="G501" s="2620"/>
      <c r="H501" s="2620"/>
      <c r="I501" s="2620"/>
      <c r="J501" s="2620"/>
      <c r="K501" s="2620"/>
    </row>
    <row r="502" spans="1:11">
      <c r="A502" s="2660"/>
      <c r="B502" s="2620"/>
      <c r="C502" s="2620"/>
      <c r="D502" s="2620"/>
      <c r="E502" s="2620"/>
      <c r="F502" s="2620"/>
      <c r="G502" s="2620"/>
      <c r="H502" s="2620"/>
      <c r="I502" s="2620"/>
      <c r="J502" s="2620"/>
      <c r="K502" s="2620"/>
    </row>
    <row r="503" spans="1:11">
      <c r="A503" s="2660"/>
      <c r="B503" s="2620"/>
      <c r="C503" s="2620"/>
      <c r="D503" s="2620"/>
      <c r="E503" s="2620"/>
      <c r="F503" s="2620"/>
      <c r="G503" s="2620"/>
      <c r="H503" s="2620"/>
      <c r="I503" s="2620"/>
      <c r="J503" s="2620"/>
      <c r="K503" s="2620"/>
    </row>
    <row r="504" spans="1:11">
      <c r="A504" s="2660"/>
      <c r="B504" s="2620"/>
      <c r="C504" s="2620"/>
      <c r="D504" s="2620"/>
      <c r="E504" s="2620"/>
      <c r="F504" s="2620"/>
      <c r="G504" s="2620"/>
      <c r="H504" s="2620"/>
      <c r="I504" s="2620"/>
      <c r="J504" s="2620"/>
      <c r="K504" s="2620"/>
    </row>
    <row r="505" spans="1:11">
      <c r="A505" s="2660"/>
      <c r="B505" s="2620"/>
      <c r="C505" s="2620"/>
      <c r="D505" s="2620"/>
      <c r="E505" s="2620"/>
      <c r="F505" s="2620"/>
      <c r="G505" s="2620"/>
      <c r="H505" s="2620"/>
      <c r="I505" s="2620"/>
      <c r="J505" s="2620"/>
      <c r="K505" s="2620"/>
    </row>
    <row r="506" spans="1:11">
      <c r="A506" s="2660"/>
      <c r="B506" s="2620"/>
      <c r="C506" s="2620"/>
      <c r="D506" s="2620"/>
      <c r="E506" s="2620"/>
      <c r="F506" s="2620"/>
      <c r="G506" s="2620"/>
      <c r="H506" s="2620"/>
      <c r="I506" s="2620"/>
      <c r="J506" s="2620"/>
      <c r="K506" s="2620"/>
    </row>
    <row r="507" spans="1:11">
      <c r="A507" s="2660"/>
      <c r="B507" s="2620"/>
      <c r="C507" s="2620"/>
      <c r="D507" s="2620"/>
      <c r="E507" s="2620"/>
      <c r="F507" s="2620"/>
      <c r="G507" s="2620"/>
      <c r="H507" s="2620"/>
      <c r="I507" s="2620"/>
      <c r="J507" s="2620"/>
      <c r="K507" s="2620"/>
    </row>
    <row r="508" spans="1:11">
      <c r="A508" s="2660"/>
      <c r="B508" s="2620"/>
      <c r="C508" s="2620"/>
      <c r="D508" s="2620"/>
      <c r="E508" s="2620"/>
      <c r="F508" s="2620"/>
      <c r="G508" s="2620"/>
      <c r="H508" s="2620"/>
      <c r="I508" s="2620"/>
      <c r="J508" s="2620"/>
      <c r="K508" s="2620"/>
    </row>
    <row r="509" spans="1:11">
      <c r="A509" s="2660"/>
      <c r="B509" s="2620"/>
      <c r="C509" s="2620"/>
      <c r="D509" s="2620"/>
      <c r="E509" s="2620"/>
      <c r="F509" s="2620"/>
      <c r="G509" s="2620"/>
      <c r="H509" s="2620"/>
      <c r="I509" s="2620"/>
      <c r="J509" s="2620"/>
      <c r="K509" s="2620"/>
    </row>
    <row r="510" spans="1:11">
      <c r="A510" s="2660"/>
      <c r="B510" s="2620"/>
      <c r="C510" s="2620"/>
      <c r="D510" s="2620"/>
      <c r="E510" s="2620"/>
      <c r="F510" s="2620"/>
      <c r="G510" s="2620"/>
      <c r="H510" s="2620"/>
      <c r="I510" s="2620"/>
      <c r="J510" s="2620"/>
      <c r="K510" s="2620"/>
    </row>
    <row r="511" spans="1:11">
      <c r="A511" s="2660"/>
      <c r="B511" s="2620"/>
      <c r="C511" s="2620"/>
      <c r="D511" s="2620"/>
      <c r="E511" s="2620"/>
      <c r="F511" s="2620"/>
      <c r="G511" s="2620"/>
      <c r="H511" s="2620"/>
      <c r="I511" s="2620"/>
      <c r="J511" s="2620"/>
      <c r="K511" s="2620"/>
    </row>
    <row r="512" spans="1:11">
      <c r="A512" s="2660"/>
      <c r="B512" s="2620"/>
      <c r="C512" s="2620"/>
      <c r="D512" s="2620"/>
      <c r="E512" s="2620"/>
      <c r="F512" s="2620"/>
      <c r="G512" s="2620"/>
      <c r="H512" s="2620"/>
      <c r="I512" s="2620"/>
      <c r="J512" s="2620"/>
      <c r="K512" s="2620"/>
    </row>
    <row r="513" spans="1:11">
      <c r="A513" s="2660"/>
      <c r="B513" s="2620"/>
      <c r="C513" s="2620"/>
      <c r="D513" s="2620"/>
      <c r="E513" s="2620"/>
      <c r="F513" s="2620"/>
      <c r="G513" s="2620"/>
      <c r="H513" s="2620"/>
      <c r="I513" s="2620"/>
      <c r="J513" s="2620"/>
      <c r="K513" s="2620"/>
    </row>
    <row r="514" spans="1:11">
      <c r="A514" s="2660"/>
      <c r="B514" s="2620"/>
      <c r="C514" s="2620"/>
      <c r="D514" s="2620"/>
      <c r="E514" s="2620"/>
      <c r="F514" s="2620"/>
      <c r="G514" s="2620"/>
      <c r="H514" s="2620"/>
      <c r="I514" s="2620"/>
      <c r="J514" s="2620"/>
      <c r="K514" s="2620"/>
    </row>
    <row r="515" spans="1:11">
      <c r="A515" s="2660"/>
      <c r="B515" s="2620"/>
      <c r="C515" s="2620"/>
      <c r="D515" s="2620"/>
      <c r="E515" s="2620"/>
      <c r="F515" s="2620"/>
      <c r="G515" s="2620"/>
      <c r="H515" s="2620"/>
      <c r="I515" s="2620"/>
      <c r="J515" s="2620"/>
      <c r="K515" s="2620"/>
    </row>
    <row r="516" spans="1:11">
      <c r="A516" s="2660"/>
      <c r="B516" s="2620"/>
      <c r="C516" s="2620"/>
      <c r="D516" s="2620"/>
      <c r="E516" s="2620"/>
      <c r="F516" s="2620"/>
      <c r="G516" s="2620"/>
      <c r="H516" s="2620"/>
      <c r="I516" s="2620"/>
      <c r="J516" s="2620"/>
      <c r="K516" s="2620"/>
    </row>
    <row r="517" spans="1:11">
      <c r="A517" s="2660"/>
      <c r="B517" s="2620"/>
      <c r="C517" s="2620"/>
      <c r="D517" s="2620"/>
      <c r="E517" s="2620"/>
      <c r="F517" s="2620"/>
      <c r="G517" s="2620"/>
      <c r="H517" s="2620"/>
      <c r="I517" s="2620"/>
      <c r="J517" s="2620"/>
      <c r="K517" s="2620"/>
    </row>
    <row r="518" spans="1:11">
      <c r="A518" s="2660"/>
      <c r="B518" s="2620"/>
      <c r="C518" s="2620"/>
      <c r="D518" s="2620"/>
      <c r="E518" s="2620"/>
      <c r="F518" s="2620"/>
      <c r="G518" s="2620"/>
      <c r="H518" s="2620"/>
      <c r="I518" s="2620"/>
      <c r="J518" s="2620"/>
      <c r="K518" s="2620"/>
    </row>
    <row r="519" spans="1:11">
      <c r="A519" s="2660"/>
      <c r="B519" s="2620"/>
      <c r="C519" s="2620"/>
      <c r="D519" s="2620"/>
      <c r="E519" s="2620"/>
      <c r="F519" s="2620"/>
      <c r="G519" s="2620"/>
      <c r="H519" s="2620"/>
      <c r="I519" s="2620"/>
      <c r="J519" s="2620"/>
      <c r="K519" s="2620"/>
    </row>
    <row r="520" spans="1:11">
      <c r="A520" s="2660"/>
      <c r="B520" s="2620"/>
      <c r="C520" s="2620"/>
      <c r="D520" s="2620"/>
      <c r="E520" s="2620"/>
      <c r="F520" s="2620"/>
      <c r="G520" s="2620"/>
      <c r="H520" s="2620"/>
      <c r="I520" s="2620"/>
      <c r="J520" s="2620"/>
      <c r="K520" s="2620"/>
    </row>
    <row r="521" spans="1:11">
      <c r="A521" s="2660"/>
      <c r="B521" s="2620"/>
      <c r="C521" s="2620"/>
      <c r="D521" s="2620"/>
      <c r="E521" s="2620"/>
      <c r="F521" s="2620"/>
      <c r="G521" s="2620"/>
      <c r="H521" s="2620"/>
      <c r="I521" s="2620"/>
      <c r="J521" s="2620"/>
      <c r="K521" s="2620"/>
    </row>
    <row r="522" spans="1:11">
      <c r="A522" s="2660"/>
      <c r="B522" s="2620"/>
      <c r="C522" s="2620"/>
      <c r="D522" s="2620"/>
      <c r="E522" s="2620"/>
      <c r="F522" s="2620"/>
      <c r="G522" s="2620"/>
      <c r="H522" s="2620"/>
      <c r="I522" s="2620"/>
      <c r="J522" s="2620"/>
      <c r="K522" s="2620"/>
    </row>
    <row r="523" spans="1:11">
      <c r="A523" s="2660"/>
      <c r="B523" s="2620"/>
      <c r="C523" s="2620"/>
      <c r="D523" s="2620"/>
      <c r="E523" s="2620"/>
      <c r="F523" s="2620"/>
      <c r="G523" s="2620"/>
      <c r="H523" s="2620"/>
      <c r="I523" s="2620"/>
      <c r="J523" s="2620"/>
      <c r="K523" s="2620"/>
    </row>
    <row r="524" spans="1:11">
      <c r="A524" s="2660"/>
      <c r="B524" s="2620"/>
      <c r="C524" s="2620"/>
      <c r="D524" s="2620"/>
      <c r="E524" s="2620"/>
      <c r="F524" s="2620"/>
      <c r="G524" s="2620"/>
      <c r="H524" s="2620"/>
      <c r="I524" s="2620"/>
      <c r="J524" s="2620"/>
      <c r="K524" s="2620"/>
    </row>
    <row r="525" spans="1:11">
      <c r="A525" s="2660"/>
      <c r="B525" s="2620"/>
      <c r="C525" s="2620"/>
      <c r="D525" s="2620"/>
      <c r="E525" s="2620"/>
      <c r="F525" s="2620"/>
      <c r="G525" s="2620"/>
      <c r="H525" s="2620"/>
      <c r="I525" s="2620"/>
      <c r="J525" s="2620"/>
      <c r="K525" s="2620"/>
    </row>
    <row r="526" spans="1:11">
      <c r="A526" s="2660"/>
      <c r="B526" s="2620"/>
      <c r="C526" s="2620"/>
      <c r="D526" s="2620"/>
      <c r="E526" s="2620"/>
      <c r="F526" s="2620"/>
      <c r="G526" s="2620"/>
      <c r="H526" s="2620"/>
      <c r="I526" s="2620"/>
      <c r="J526" s="2620"/>
      <c r="K526" s="2620"/>
    </row>
    <row r="527" spans="1:11">
      <c r="A527" s="2660"/>
      <c r="B527" s="2620"/>
      <c r="C527" s="2620"/>
      <c r="D527" s="2620"/>
      <c r="E527" s="2620"/>
      <c r="F527" s="2620"/>
      <c r="G527" s="2620"/>
      <c r="H527" s="2620"/>
      <c r="I527" s="2620"/>
      <c r="J527" s="2620"/>
      <c r="K527" s="2620"/>
    </row>
    <row r="528" spans="1:11">
      <c r="A528" s="2660"/>
      <c r="B528" s="2620"/>
      <c r="C528" s="2620"/>
      <c r="D528" s="2620"/>
      <c r="E528" s="2620"/>
      <c r="F528" s="2620"/>
      <c r="G528" s="2620"/>
      <c r="H528" s="2620"/>
      <c r="I528" s="2620"/>
      <c r="J528" s="2620"/>
      <c r="K528" s="2620"/>
    </row>
    <row r="529" spans="1:11">
      <c r="A529" s="2660"/>
      <c r="B529" s="2620"/>
      <c r="C529" s="2620"/>
      <c r="D529" s="2620"/>
      <c r="E529" s="2620"/>
      <c r="F529" s="2620"/>
      <c r="G529" s="2620"/>
      <c r="H529" s="2620"/>
      <c r="I529" s="2620"/>
      <c r="J529" s="2620"/>
      <c r="K529" s="2620"/>
    </row>
    <row r="530" spans="1:11">
      <c r="A530" s="2660"/>
      <c r="B530" s="2620"/>
      <c r="C530" s="2620"/>
      <c r="D530" s="2620"/>
      <c r="E530" s="2620"/>
      <c r="F530" s="2620"/>
      <c r="G530" s="2620"/>
      <c r="H530" s="2620"/>
      <c r="I530" s="2620"/>
      <c r="J530" s="2620"/>
      <c r="K530" s="2620"/>
    </row>
    <row r="531" spans="1:11">
      <c r="A531" s="2660"/>
      <c r="B531" s="2620"/>
      <c r="C531" s="2620"/>
      <c r="D531" s="2620"/>
      <c r="E531" s="2620"/>
      <c r="F531" s="2620"/>
      <c r="G531" s="2620"/>
      <c r="H531" s="2620"/>
      <c r="I531" s="2620"/>
      <c r="J531" s="2620"/>
      <c r="K531" s="2620"/>
    </row>
    <row r="532" spans="1:11">
      <c r="A532" s="2660"/>
      <c r="B532" s="2620"/>
      <c r="C532" s="2620"/>
      <c r="D532" s="2620"/>
      <c r="E532" s="2620"/>
      <c r="F532" s="2620"/>
      <c r="G532" s="2620"/>
      <c r="H532" s="2620"/>
      <c r="I532" s="2620"/>
      <c r="J532" s="2620"/>
      <c r="K532" s="2620"/>
    </row>
    <row r="533" spans="1:11">
      <c r="A533" s="2660"/>
      <c r="B533" s="2620"/>
      <c r="C533" s="2620"/>
      <c r="D533" s="2620"/>
      <c r="E533" s="2620"/>
      <c r="F533" s="2620"/>
      <c r="G533" s="2620"/>
      <c r="H533" s="2620"/>
      <c r="I533" s="2620"/>
      <c r="J533" s="2620"/>
      <c r="K533" s="2620"/>
    </row>
    <row r="534" spans="1:11">
      <c r="A534" s="2660"/>
      <c r="B534" s="2620"/>
      <c r="C534" s="2620"/>
      <c r="D534" s="2620"/>
      <c r="E534" s="2620"/>
      <c r="F534" s="2620"/>
      <c r="G534" s="2620"/>
      <c r="H534" s="2620"/>
      <c r="I534" s="2620"/>
      <c r="J534" s="2620"/>
      <c r="K534" s="2620"/>
    </row>
    <row r="535" spans="1:11">
      <c r="A535" s="2660"/>
      <c r="B535" s="2620"/>
      <c r="C535" s="2620"/>
      <c r="D535" s="2620"/>
      <c r="E535" s="2620"/>
      <c r="F535" s="2620"/>
      <c r="G535" s="2620"/>
      <c r="H535" s="2620"/>
      <c r="I535" s="2620"/>
      <c r="J535" s="2620"/>
      <c r="K535" s="2620"/>
    </row>
    <row r="536" spans="1:11">
      <c r="A536" s="2660"/>
      <c r="B536" s="2620"/>
      <c r="C536" s="2620"/>
      <c r="D536" s="2620"/>
      <c r="E536" s="2620"/>
      <c r="F536" s="2620"/>
      <c r="G536" s="2620"/>
      <c r="H536" s="2620"/>
      <c r="I536" s="2620"/>
      <c r="J536" s="2620"/>
      <c r="K536" s="2620"/>
    </row>
    <row r="537" spans="1:11">
      <c r="A537" s="2660"/>
      <c r="B537" s="2620"/>
      <c r="C537" s="2620"/>
      <c r="D537" s="2620"/>
      <c r="E537" s="2620"/>
      <c r="F537" s="2620"/>
      <c r="G537" s="2620"/>
      <c r="H537" s="2620"/>
      <c r="I537" s="2620"/>
      <c r="J537" s="2620"/>
      <c r="K537" s="2620"/>
    </row>
    <row r="538" spans="1:11">
      <c r="A538" s="2660"/>
      <c r="B538" s="2620"/>
      <c r="C538" s="2620"/>
      <c r="D538" s="2620"/>
      <c r="E538" s="2620"/>
      <c r="F538" s="2620"/>
      <c r="G538" s="2620"/>
      <c r="H538" s="2620"/>
      <c r="I538" s="2620"/>
      <c r="J538" s="2620"/>
      <c r="K538" s="2620"/>
    </row>
    <row r="539" spans="1:11">
      <c r="A539" s="2660"/>
      <c r="B539" s="2620"/>
      <c r="C539" s="2620"/>
      <c r="D539" s="2620"/>
      <c r="E539" s="2620"/>
      <c r="F539" s="2620"/>
      <c r="G539" s="2620"/>
      <c r="H539" s="2620"/>
      <c r="I539" s="2620"/>
      <c r="J539" s="2620"/>
      <c r="K539" s="2620"/>
    </row>
    <row r="540" spans="1:11">
      <c r="A540" s="2660"/>
      <c r="B540" s="2620"/>
      <c r="C540" s="2620"/>
      <c r="D540" s="2620"/>
      <c r="E540" s="2620"/>
      <c r="F540" s="2620"/>
      <c r="G540" s="2620"/>
      <c r="H540" s="2620"/>
      <c r="I540" s="2620"/>
      <c r="J540" s="2620"/>
      <c r="K540" s="2620"/>
    </row>
    <row r="541" spans="1:11">
      <c r="A541" s="2660"/>
      <c r="B541" s="2620"/>
      <c r="C541" s="2620"/>
      <c r="D541" s="2620"/>
      <c r="E541" s="2620"/>
      <c r="F541" s="2620"/>
      <c r="G541" s="2620"/>
      <c r="H541" s="2620"/>
      <c r="I541" s="2620"/>
      <c r="J541" s="2620"/>
      <c r="K541" s="2620"/>
    </row>
    <row r="542" spans="1:11">
      <c r="A542" s="2660"/>
      <c r="B542" s="2620"/>
      <c r="C542" s="2620"/>
      <c r="D542" s="2620"/>
      <c r="E542" s="2620"/>
      <c r="F542" s="2620"/>
      <c r="G542" s="2620"/>
      <c r="H542" s="2620"/>
      <c r="I542" s="2620"/>
      <c r="J542" s="2620"/>
      <c r="K542" s="2620"/>
    </row>
    <row r="543" spans="1:11">
      <c r="A543" s="2660"/>
      <c r="B543" s="2620"/>
      <c r="C543" s="2620"/>
      <c r="D543" s="2620"/>
      <c r="E543" s="2620"/>
      <c r="F543" s="2620"/>
      <c r="G543" s="2620"/>
      <c r="H543" s="2620"/>
      <c r="I543" s="2620"/>
      <c r="J543" s="2620"/>
      <c r="K543" s="2620"/>
    </row>
    <row r="544" spans="1:11">
      <c r="A544" s="2660"/>
      <c r="B544" s="2620"/>
      <c r="C544" s="2620"/>
      <c r="D544" s="2620"/>
      <c r="E544" s="2620"/>
      <c r="F544" s="2620"/>
      <c r="G544" s="2620"/>
      <c r="H544" s="2620"/>
      <c r="I544" s="2620"/>
      <c r="J544" s="2620"/>
      <c r="K544" s="2620"/>
    </row>
    <row r="545" spans="1:11">
      <c r="A545" s="2660"/>
      <c r="B545" s="2620"/>
      <c r="C545" s="2620"/>
      <c r="D545" s="2620"/>
      <c r="E545" s="2620"/>
      <c r="F545" s="2620"/>
      <c r="G545" s="2620"/>
      <c r="H545" s="2620"/>
      <c r="I545" s="2620"/>
      <c r="J545" s="2620"/>
      <c r="K545" s="2620"/>
    </row>
    <row r="546" spans="1:11">
      <c r="A546" s="2660"/>
      <c r="B546" s="2620"/>
      <c r="C546" s="2620"/>
      <c r="D546" s="2620"/>
      <c r="E546" s="2620"/>
      <c r="F546" s="2620"/>
      <c r="G546" s="2620"/>
      <c r="H546" s="2620"/>
      <c r="I546" s="2620"/>
      <c r="J546" s="2620"/>
      <c r="K546" s="2620"/>
    </row>
    <row r="547" spans="1:11">
      <c r="A547" s="2660"/>
      <c r="B547" s="2620"/>
      <c r="C547" s="2620"/>
      <c r="D547" s="2620"/>
      <c r="E547" s="2620"/>
      <c r="F547" s="2620"/>
      <c r="G547" s="2620"/>
      <c r="H547" s="2620"/>
      <c r="I547" s="2620"/>
      <c r="J547" s="2620"/>
      <c r="K547" s="2620"/>
    </row>
    <row r="548" spans="1:11">
      <c r="A548" s="2660"/>
      <c r="B548" s="2620"/>
      <c r="C548" s="2620"/>
      <c r="D548" s="2620"/>
      <c r="E548" s="2620"/>
      <c r="F548" s="2620"/>
      <c r="G548" s="2620"/>
      <c r="H548" s="2620"/>
      <c r="I548" s="2620"/>
      <c r="J548" s="2620"/>
      <c r="K548" s="2620"/>
    </row>
    <row r="549" spans="1:11">
      <c r="A549" s="2660"/>
      <c r="B549" s="2620"/>
      <c r="C549" s="2620"/>
      <c r="D549" s="2620"/>
      <c r="E549" s="2620"/>
      <c r="F549" s="2620"/>
      <c r="G549" s="2620"/>
      <c r="H549" s="2620"/>
      <c r="I549" s="2620"/>
      <c r="J549" s="2620"/>
      <c r="K549" s="2620"/>
    </row>
    <row r="550" spans="1:11">
      <c r="A550" s="2660"/>
      <c r="B550" s="2620"/>
      <c r="C550" s="2620"/>
      <c r="D550" s="2620"/>
      <c r="E550" s="2620"/>
      <c r="F550" s="2620"/>
      <c r="G550" s="2620"/>
      <c r="H550" s="2620"/>
      <c r="I550" s="2620"/>
      <c r="J550" s="2620"/>
      <c r="K550" s="2620"/>
    </row>
    <row r="551" spans="1:11">
      <c r="A551" s="2660"/>
      <c r="B551" s="2620"/>
      <c r="C551" s="2620"/>
      <c r="D551" s="2620"/>
      <c r="E551" s="2620"/>
      <c r="F551" s="2620"/>
      <c r="G551" s="2620"/>
      <c r="H551" s="2620"/>
      <c r="I551" s="2620"/>
      <c r="J551" s="2620"/>
      <c r="K551" s="2620"/>
    </row>
    <row r="552" spans="1:11">
      <c r="A552" s="2660"/>
      <c r="B552" s="2620"/>
      <c r="C552" s="2620"/>
      <c r="D552" s="2620"/>
      <c r="E552" s="2620"/>
      <c r="F552" s="2620"/>
      <c r="G552" s="2620"/>
      <c r="H552" s="2620"/>
      <c r="I552" s="2620"/>
      <c r="J552" s="2620"/>
      <c r="K552" s="2620"/>
    </row>
    <row r="553" spans="1:11">
      <c r="A553" s="2660"/>
      <c r="B553" s="2620"/>
      <c r="C553" s="2620"/>
      <c r="D553" s="2620"/>
      <c r="E553" s="2620"/>
      <c r="F553" s="2620"/>
      <c r="G553" s="2620"/>
      <c r="H553" s="2620"/>
      <c r="I553" s="2620"/>
      <c r="J553" s="2620"/>
      <c r="K553" s="2620"/>
    </row>
    <row r="554" spans="1:11">
      <c r="A554" s="2660"/>
      <c r="B554" s="2620"/>
      <c r="C554" s="2620"/>
      <c r="D554" s="2620"/>
      <c r="E554" s="2620"/>
      <c r="F554" s="2620"/>
      <c r="G554" s="2620"/>
      <c r="H554" s="2620"/>
      <c r="I554" s="2620"/>
      <c r="J554" s="2620"/>
      <c r="K554" s="2620"/>
    </row>
    <row r="555" spans="1:11">
      <c r="A555" s="2660"/>
      <c r="B555" s="2620"/>
      <c r="C555" s="2620"/>
      <c r="D555" s="2620"/>
      <c r="E555" s="2620"/>
      <c r="F555" s="2620"/>
      <c r="G555" s="2620"/>
      <c r="H555" s="2620"/>
      <c r="I555" s="2620"/>
      <c r="J555" s="2620"/>
      <c r="K555" s="2620"/>
    </row>
    <row r="556" spans="1:11">
      <c r="A556" s="2660"/>
      <c r="B556" s="2620"/>
      <c r="C556" s="2620"/>
      <c r="D556" s="2620"/>
      <c r="E556" s="2620"/>
      <c r="F556" s="2620"/>
      <c r="G556" s="2620"/>
      <c r="H556" s="2620"/>
      <c r="I556" s="2620"/>
      <c r="J556" s="2620"/>
      <c r="K556" s="2620"/>
    </row>
    <row r="557" spans="1:11">
      <c r="A557" s="2660"/>
      <c r="B557" s="2620"/>
      <c r="C557" s="2620"/>
      <c r="D557" s="2620"/>
      <c r="E557" s="2620"/>
      <c r="F557" s="2620"/>
      <c r="G557" s="2620"/>
      <c r="H557" s="2620"/>
      <c r="I557" s="2620"/>
      <c r="J557" s="2620"/>
      <c r="K557" s="2620"/>
    </row>
    <row r="558" spans="1:11">
      <c r="A558" s="2660"/>
      <c r="B558" s="2620"/>
      <c r="C558" s="2620"/>
      <c r="D558" s="2620"/>
      <c r="E558" s="2620"/>
      <c r="F558" s="2620"/>
      <c r="G558" s="2620"/>
      <c r="H558" s="2620"/>
      <c r="I558" s="2620"/>
      <c r="J558" s="2620"/>
      <c r="K558" s="2620"/>
    </row>
    <row r="559" spans="1:11">
      <c r="A559" s="2660"/>
      <c r="B559" s="2620"/>
      <c r="C559" s="2620"/>
      <c r="D559" s="2620"/>
      <c r="E559" s="2620"/>
      <c r="F559" s="2620"/>
      <c r="G559" s="2620"/>
      <c r="H559" s="2620"/>
      <c r="I559" s="2620"/>
      <c r="J559" s="2620"/>
      <c r="K559" s="2620"/>
    </row>
    <row r="560" spans="1:11">
      <c r="A560" s="2660"/>
      <c r="B560" s="2620"/>
      <c r="C560" s="2620"/>
      <c r="D560" s="2620"/>
      <c r="E560" s="2620"/>
      <c r="F560" s="2620"/>
      <c r="G560" s="2620"/>
      <c r="H560" s="2620"/>
      <c r="I560" s="2620"/>
      <c r="J560" s="2620"/>
      <c r="K560" s="2620"/>
    </row>
    <row r="561" spans="1:11">
      <c r="A561" s="2660"/>
      <c r="B561" s="2620"/>
      <c r="C561" s="2620"/>
      <c r="D561" s="2620"/>
      <c r="E561" s="2620"/>
      <c r="F561" s="2620"/>
      <c r="G561" s="2620"/>
      <c r="H561" s="2620"/>
      <c r="I561" s="2620"/>
      <c r="J561" s="2620"/>
      <c r="K561" s="2620"/>
    </row>
    <row r="562" spans="1:11">
      <c r="A562" s="2660"/>
      <c r="B562" s="2620"/>
      <c r="C562" s="2620"/>
      <c r="D562" s="2620"/>
      <c r="E562" s="2620"/>
      <c r="F562" s="2620"/>
      <c r="G562" s="2620"/>
      <c r="H562" s="2620"/>
      <c r="I562" s="2620"/>
      <c r="J562" s="2620"/>
      <c r="K562" s="2620"/>
    </row>
    <row r="563" spans="1:11">
      <c r="A563" s="2660"/>
      <c r="B563" s="2620"/>
      <c r="C563" s="2620"/>
      <c r="D563" s="2620"/>
      <c r="E563" s="2620"/>
      <c r="F563" s="2620"/>
      <c r="G563" s="2620"/>
      <c r="H563" s="2620"/>
      <c r="I563" s="2620"/>
      <c r="J563" s="2620"/>
      <c r="K563" s="2620"/>
    </row>
    <row r="564" spans="1:11">
      <c r="A564" s="2660"/>
      <c r="B564" s="2620"/>
      <c r="C564" s="2620"/>
      <c r="D564" s="2620"/>
      <c r="E564" s="2620"/>
      <c r="F564" s="2620"/>
      <c r="G564" s="2620"/>
      <c r="H564" s="2620"/>
      <c r="I564" s="2620"/>
      <c r="J564" s="2620"/>
      <c r="K564" s="2620"/>
    </row>
    <row r="565" spans="1:11">
      <c r="A565" s="2660"/>
      <c r="B565" s="2620"/>
      <c r="C565" s="2620"/>
      <c r="D565" s="2620"/>
      <c r="E565" s="2620"/>
      <c r="F565" s="2620"/>
      <c r="G565" s="2620"/>
      <c r="H565" s="2620"/>
      <c r="I565" s="2620"/>
      <c r="J565" s="2620"/>
      <c r="K565" s="2620"/>
    </row>
    <row r="566" spans="1:11">
      <c r="A566" s="2660"/>
      <c r="B566" s="2620"/>
      <c r="C566" s="2620"/>
      <c r="D566" s="2620"/>
      <c r="E566" s="2620"/>
      <c r="F566" s="2620"/>
      <c r="G566" s="2620"/>
      <c r="H566" s="2620"/>
      <c r="I566" s="2620"/>
      <c r="J566" s="2620"/>
      <c r="K566" s="2620"/>
    </row>
    <row r="567" spans="1:11">
      <c r="A567" s="2660"/>
      <c r="B567" s="2620"/>
      <c r="C567" s="2620"/>
      <c r="D567" s="2620"/>
      <c r="E567" s="2620"/>
      <c r="F567" s="2620"/>
      <c r="G567" s="2620"/>
      <c r="H567" s="2620"/>
      <c r="I567" s="2620"/>
      <c r="J567" s="2620"/>
      <c r="K567" s="2620"/>
    </row>
    <row r="568" spans="1:11">
      <c r="A568" s="2660"/>
      <c r="B568" s="2620"/>
      <c r="C568" s="2620"/>
      <c r="D568" s="2620"/>
      <c r="E568" s="2620"/>
      <c r="F568" s="2620"/>
      <c r="G568" s="2620"/>
      <c r="H568" s="2620"/>
      <c r="I568" s="2620"/>
      <c r="J568" s="2620"/>
      <c r="K568" s="2620"/>
    </row>
    <row r="569" spans="1:11">
      <c r="A569" s="2660"/>
      <c r="B569" s="2620"/>
      <c r="C569" s="2620"/>
      <c r="D569" s="2620"/>
      <c r="E569" s="2620"/>
      <c r="F569" s="2620"/>
      <c r="G569" s="2620"/>
      <c r="H569" s="2620"/>
      <c r="I569" s="2620"/>
      <c r="J569" s="2620"/>
      <c r="K569" s="2620"/>
    </row>
    <row r="570" spans="1:11">
      <c r="A570" s="2660"/>
      <c r="B570" s="2620"/>
      <c r="C570" s="2620"/>
      <c r="D570" s="2620"/>
      <c r="E570" s="2620"/>
      <c r="F570" s="2620"/>
      <c r="G570" s="2620"/>
      <c r="H570" s="2620"/>
      <c r="I570" s="2620"/>
      <c r="J570" s="2620"/>
      <c r="K570" s="2620"/>
    </row>
    <row r="571" spans="1:11">
      <c r="A571" s="2660"/>
      <c r="B571" s="2620"/>
      <c r="C571" s="2620"/>
      <c r="D571" s="2620"/>
      <c r="E571" s="2620"/>
      <c r="F571" s="2620"/>
      <c r="G571" s="2620"/>
      <c r="H571" s="2620"/>
      <c r="I571" s="2620"/>
      <c r="J571" s="2620"/>
      <c r="K571" s="2620"/>
    </row>
    <row r="572" spans="1:11">
      <c r="A572" s="2660"/>
      <c r="B572" s="2620"/>
      <c r="C572" s="2620"/>
      <c r="D572" s="2620"/>
      <c r="E572" s="2620"/>
      <c r="F572" s="2620"/>
      <c r="G572" s="2620"/>
      <c r="H572" s="2620"/>
      <c r="I572" s="2620"/>
      <c r="J572" s="2620"/>
      <c r="K572" s="2620"/>
    </row>
    <row r="573" spans="1:11">
      <c r="A573" s="2660"/>
      <c r="B573" s="2620"/>
      <c r="C573" s="2620"/>
      <c r="D573" s="2620"/>
      <c r="E573" s="2620"/>
      <c r="F573" s="2620"/>
      <c r="G573" s="2620"/>
      <c r="H573" s="2620"/>
      <c r="I573" s="2620"/>
      <c r="J573" s="2620"/>
      <c r="K573" s="2620"/>
    </row>
    <row r="574" spans="1:11">
      <c r="A574" s="2660"/>
      <c r="B574" s="2620"/>
      <c r="C574" s="2620"/>
      <c r="D574" s="2620"/>
      <c r="E574" s="2620"/>
      <c r="F574" s="2620"/>
      <c r="G574" s="2620"/>
      <c r="H574" s="2620"/>
      <c r="I574" s="2620"/>
      <c r="J574" s="2620"/>
      <c r="K574" s="2620"/>
    </row>
    <row r="575" spans="1:11">
      <c r="A575" s="2660"/>
      <c r="B575" s="2620"/>
      <c r="C575" s="2620"/>
      <c r="D575" s="2620"/>
      <c r="E575" s="2620"/>
      <c r="F575" s="2620"/>
      <c r="G575" s="2620"/>
      <c r="H575" s="2620"/>
      <c r="I575" s="2620"/>
      <c r="J575" s="2620"/>
      <c r="K575" s="2620"/>
    </row>
    <row r="576" spans="1:11">
      <c r="A576" s="2660"/>
      <c r="B576" s="2620"/>
      <c r="C576" s="2620"/>
      <c r="D576" s="2620"/>
      <c r="E576" s="2620"/>
      <c r="F576" s="2620"/>
      <c r="G576" s="2620"/>
      <c r="H576" s="2620"/>
      <c r="I576" s="2620"/>
      <c r="J576" s="2620"/>
      <c r="K576" s="2620"/>
    </row>
    <row r="577" spans="1:11">
      <c r="A577" s="2660"/>
      <c r="B577" s="2620"/>
      <c r="C577" s="2620"/>
      <c r="D577" s="2620"/>
      <c r="E577" s="2620"/>
      <c r="F577" s="2620"/>
      <c r="G577" s="2620"/>
      <c r="H577" s="2620"/>
      <c r="I577" s="2620"/>
      <c r="J577" s="2620"/>
      <c r="K577" s="2620"/>
    </row>
    <row r="578" spans="1:11">
      <c r="A578" s="2660"/>
      <c r="B578" s="2620"/>
      <c r="C578" s="2620"/>
      <c r="D578" s="2620"/>
      <c r="E578" s="2620"/>
      <c r="F578" s="2620"/>
      <c r="G578" s="2620"/>
      <c r="H578" s="2620"/>
      <c r="I578" s="2620"/>
      <c r="J578" s="2620"/>
      <c r="K578" s="2620"/>
    </row>
    <row r="579" spans="1:11">
      <c r="A579" s="2660"/>
      <c r="B579" s="2620"/>
      <c r="C579" s="2620"/>
      <c r="D579" s="2620"/>
      <c r="E579" s="2620"/>
      <c r="F579" s="2620"/>
      <c r="G579" s="2620"/>
      <c r="H579" s="2620"/>
      <c r="I579" s="2620"/>
      <c r="J579" s="2620"/>
      <c r="K579" s="2620"/>
    </row>
    <row r="580" spans="1:11">
      <c r="A580" s="2660"/>
      <c r="B580" s="2620"/>
      <c r="C580" s="2620"/>
      <c r="D580" s="2620"/>
      <c r="E580" s="2620"/>
      <c r="F580" s="2620"/>
      <c r="G580" s="2620"/>
      <c r="H580" s="2620"/>
      <c r="I580" s="2620"/>
      <c r="J580" s="2620"/>
      <c r="K580" s="2620"/>
    </row>
    <row r="581" spans="1:11">
      <c r="A581" s="2660"/>
      <c r="B581" s="2620"/>
      <c r="C581" s="2620"/>
      <c r="D581" s="2620"/>
      <c r="E581" s="2620"/>
      <c r="F581" s="2620"/>
      <c r="G581" s="2620"/>
      <c r="H581" s="2620"/>
      <c r="I581" s="2620"/>
      <c r="J581" s="2620"/>
      <c r="K581" s="2620"/>
    </row>
    <row r="582" spans="1:11">
      <c r="A582" s="2660"/>
      <c r="B582" s="2620"/>
      <c r="C582" s="2620"/>
      <c r="D582" s="2620"/>
      <c r="E582" s="2620"/>
      <c r="F582" s="2620"/>
      <c r="G582" s="2620"/>
      <c r="H582" s="2620"/>
      <c r="I582" s="2620"/>
      <c r="J582" s="2620"/>
      <c r="K582" s="2620"/>
    </row>
    <row r="583" spans="1:11">
      <c r="A583" s="2660"/>
      <c r="B583" s="2620"/>
      <c r="C583" s="2620"/>
      <c r="D583" s="2620"/>
      <c r="E583" s="2620"/>
      <c r="F583" s="2620"/>
      <c r="G583" s="2620"/>
      <c r="H583" s="2620"/>
      <c r="I583" s="2620"/>
      <c r="J583" s="2620"/>
      <c r="K583" s="2620"/>
    </row>
    <row r="584" spans="1:11">
      <c r="A584" s="2660"/>
      <c r="B584" s="2620"/>
      <c r="C584" s="2620"/>
      <c r="D584" s="2620"/>
      <c r="E584" s="2620"/>
      <c r="F584" s="2620"/>
      <c r="G584" s="2620"/>
      <c r="H584" s="2620"/>
      <c r="I584" s="2620"/>
      <c r="J584" s="2620"/>
      <c r="K584" s="2620"/>
    </row>
    <row r="585" spans="1:11">
      <c r="A585" s="2660"/>
      <c r="B585" s="2620"/>
      <c r="C585" s="2620"/>
      <c r="D585" s="2620"/>
      <c r="E585" s="2620"/>
      <c r="F585" s="2620"/>
      <c r="G585" s="2620"/>
      <c r="H585" s="2620"/>
      <c r="I585" s="2620"/>
      <c r="J585" s="2620"/>
      <c r="K585" s="2620"/>
    </row>
    <row r="586" spans="1:11">
      <c r="A586" s="2660"/>
      <c r="B586" s="2620"/>
      <c r="C586" s="2620"/>
      <c r="D586" s="2620"/>
      <c r="E586" s="2620"/>
      <c r="F586" s="2620"/>
      <c r="G586" s="2620"/>
      <c r="H586" s="2620"/>
      <c r="I586" s="2620"/>
      <c r="J586" s="2620"/>
      <c r="K586" s="2620"/>
    </row>
    <row r="587" spans="1:11">
      <c r="A587" s="2660"/>
      <c r="B587" s="2620"/>
      <c r="C587" s="2620"/>
      <c r="D587" s="2620"/>
      <c r="E587" s="2620"/>
      <c r="F587" s="2620"/>
      <c r="G587" s="2620"/>
      <c r="H587" s="2620"/>
      <c r="I587" s="2620"/>
      <c r="J587" s="2620"/>
      <c r="K587" s="2620"/>
    </row>
    <row r="588" spans="1:11">
      <c r="A588" s="2660"/>
      <c r="B588" s="2620"/>
      <c r="C588" s="2620"/>
      <c r="D588" s="2620"/>
      <c r="E588" s="2620"/>
      <c r="F588" s="2620"/>
      <c r="G588" s="2620"/>
      <c r="H588" s="2620"/>
      <c r="I588" s="2620"/>
      <c r="J588" s="2620"/>
      <c r="K588" s="2620"/>
    </row>
    <row r="589" spans="1:11">
      <c r="A589" s="2660"/>
      <c r="B589" s="2620"/>
      <c r="C589" s="2620"/>
      <c r="D589" s="2620"/>
      <c r="E589" s="2620"/>
      <c r="F589" s="2620"/>
      <c r="G589" s="2620"/>
      <c r="H589" s="2620"/>
      <c r="I589" s="2620"/>
      <c r="J589" s="2620"/>
      <c r="K589" s="2620"/>
    </row>
    <row r="590" spans="1:11">
      <c r="A590" s="2660"/>
      <c r="B590" s="2620"/>
      <c r="C590" s="2620"/>
      <c r="D590" s="2620"/>
      <c r="E590" s="2620"/>
      <c r="F590" s="2620"/>
      <c r="G590" s="2620"/>
      <c r="H590" s="2620"/>
      <c r="I590" s="2620"/>
      <c r="J590" s="2620"/>
      <c r="K590" s="2620"/>
    </row>
    <row r="591" spans="1:11">
      <c r="A591" s="2660"/>
      <c r="B591" s="2620"/>
      <c r="C591" s="2620"/>
      <c r="D591" s="2620"/>
      <c r="E591" s="2620"/>
      <c r="F591" s="2620"/>
      <c r="G591" s="2620"/>
      <c r="H591" s="2620"/>
      <c r="I591" s="2620"/>
      <c r="J591" s="2620"/>
      <c r="K591" s="2620"/>
    </row>
    <row r="592" spans="1:11">
      <c r="A592" s="2660"/>
      <c r="B592" s="2620"/>
      <c r="C592" s="2620"/>
      <c r="D592" s="2620"/>
      <c r="E592" s="2620"/>
      <c r="F592" s="2620"/>
      <c r="G592" s="2620"/>
      <c r="H592" s="2620"/>
      <c r="I592" s="2620"/>
      <c r="J592" s="2620"/>
      <c r="K592" s="2620"/>
    </row>
    <row r="593" spans="1:11">
      <c r="A593" s="2660"/>
      <c r="B593" s="2620"/>
      <c r="C593" s="2620"/>
      <c r="D593" s="2620"/>
      <c r="E593" s="2620"/>
      <c r="F593" s="2620"/>
      <c r="G593" s="2620"/>
      <c r="H593" s="2620"/>
      <c r="I593" s="2620"/>
      <c r="J593" s="2620"/>
      <c r="K593" s="2620"/>
    </row>
    <row r="594" spans="1:11">
      <c r="A594" s="2660"/>
      <c r="B594" s="2620"/>
      <c r="C594" s="2620"/>
      <c r="D594" s="2620"/>
      <c r="E594" s="2620"/>
      <c r="F594" s="2620"/>
      <c r="G594" s="2620"/>
      <c r="H594" s="2620"/>
      <c r="I594" s="2620"/>
      <c r="J594" s="2620"/>
      <c r="K594" s="2620"/>
    </row>
    <row r="595" spans="1:11">
      <c r="A595" s="2660"/>
      <c r="B595" s="2620"/>
      <c r="C595" s="2620"/>
      <c r="D595" s="2620"/>
      <c r="E595" s="2620"/>
      <c r="F595" s="2620"/>
      <c r="G595" s="2620"/>
      <c r="H595" s="2620"/>
      <c r="I595" s="2620"/>
      <c r="J595" s="2620"/>
      <c r="K595" s="2620"/>
    </row>
    <row r="596" spans="1:11">
      <c r="A596" s="2660"/>
      <c r="B596" s="2620"/>
      <c r="C596" s="2620"/>
      <c r="D596" s="2620"/>
      <c r="E596" s="2620"/>
      <c r="F596" s="2620"/>
      <c r="G596" s="2620"/>
      <c r="H596" s="2620"/>
      <c r="I596" s="2620"/>
      <c r="J596" s="2620"/>
      <c r="K596" s="2620"/>
    </row>
    <row r="597" spans="1:11">
      <c r="A597" s="2660"/>
      <c r="B597" s="2620"/>
      <c r="C597" s="2620"/>
      <c r="D597" s="2620"/>
      <c r="E597" s="2620"/>
      <c r="F597" s="2620"/>
      <c r="G597" s="2620"/>
      <c r="H597" s="2620"/>
      <c r="I597" s="2620"/>
      <c r="J597" s="2620"/>
      <c r="K597" s="2620"/>
    </row>
    <row r="598" spans="1:11">
      <c r="A598" s="2660"/>
      <c r="B598" s="2620"/>
      <c r="C598" s="2620"/>
      <c r="D598" s="2620"/>
      <c r="E598" s="2620"/>
      <c r="F598" s="2620"/>
      <c r="G598" s="2620"/>
      <c r="H598" s="2620"/>
      <c r="I598" s="2620"/>
      <c r="J598" s="2620"/>
      <c r="K598" s="2620"/>
    </row>
    <row r="599" spans="1:11">
      <c r="A599" s="2660"/>
      <c r="B599" s="2620"/>
      <c r="C599" s="2620"/>
      <c r="D599" s="2620"/>
      <c r="E599" s="2620"/>
      <c r="F599" s="2620"/>
      <c r="G599" s="2620"/>
      <c r="H599" s="2620"/>
      <c r="I599" s="2620"/>
      <c r="J599" s="2620"/>
      <c r="K599" s="2620"/>
    </row>
    <row r="600" spans="1:11">
      <c r="A600" s="2660"/>
      <c r="B600" s="2620"/>
      <c r="C600" s="2620"/>
      <c r="D600" s="2620"/>
      <c r="E600" s="2620"/>
      <c r="F600" s="2620"/>
      <c r="G600" s="2620"/>
      <c r="H600" s="2620"/>
      <c r="I600" s="2620"/>
      <c r="J600" s="2620"/>
      <c r="K600" s="2620"/>
    </row>
    <row r="601" spans="1:11">
      <c r="A601" s="2660"/>
      <c r="B601" s="2620"/>
      <c r="C601" s="2620"/>
      <c r="D601" s="2620"/>
      <c r="E601" s="2620"/>
      <c r="F601" s="2620"/>
      <c r="G601" s="2620"/>
      <c r="H601" s="2620"/>
      <c r="I601" s="2620"/>
      <c r="J601" s="2620"/>
      <c r="K601" s="2620"/>
    </row>
    <row r="602" spans="1:11">
      <c r="A602" s="2660"/>
      <c r="B602" s="2620"/>
      <c r="C602" s="2620"/>
      <c r="D602" s="2620"/>
      <c r="E602" s="2620"/>
      <c r="F602" s="2620"/>
      <c r="G602" s="2620"/>
      <c r="H602" s="2620"/>
      <c r="I602" s="2620"/>
      <c r="J602" s="2620"/>
      <c r="K602" s="2620"/>
    </row>
    <row r="603" spans="1:11">
      <c r="A603" s="2660"/>
      <c r="B603" s="2620"/>
      <c r="C603" s="2620"/>
      <c r="D603" s="2620"/>
      <c r="E603" s="2620"/>
      <c r="F603" s="2620"/>
      <c r="G603" s="2620"/>
      <c r="H603" s="2620"/>
      <c r="I603" s="2620"/>
      <c r="J603" s="2620"/>
      <c r="K603" s="2620"/>
    </row>
    <row r="604" spans="1:11">
      <c r="A604" s="2660"/>
      <c r="B604" s="2620"/>
      <c r="C604" s="2620"/>
      <c r="D604" s="2620"/>
      <c r="E604" s="2620"/>
      <c r="F604" s="2620"/>
      <c r="G604" s="2620"/>
      <c r="H604" s="2620"/>
      <c r="I604" s="2620"/>
      <c r="J604" s="2620"/>
      <c r="K604" s="2620"/>
    </row>
    <row r="605" spans="1:11">
      <c r="A605" s="2660"/>
      <c r="B605" s="2620"/>
      <c r="C605" s="2620"/>
      <c r="D605" s="2620"/>
      <c r="E605" s="2620"/>
      <c r="F605" s="2620"/>
      <c r="G605" s="2620"/>
      <c r="H605" s="2620"/>
      <c r="I605" s="2620"/>
      <c r="J605" s="2620"/>
      <c r="K605" s="2620"/>
    </row>
    <row r="606" spans="1:11">
      <c r="A606" s="2660"/>
      <c r="B606" s="2620"/>
      <c r="C606" s="2620"/>
      <c r="D606" s="2620"/>
      <c r="E606" s="2620"/>
      <c r="F606" s="2620"/>
      <c r="G606" s="2620"/>
      <c r="H606" s="2620"/>
      <c r="I606" s="2620"/>
      <c r="J606" s="2620"/>
      <c r="K606" s="2620"/>
    </row>
    <row r="607" spans="1:11">
      <c r="A607" s="2660"/>
      <c r="B607" s="2620"/>
      <c r="C607" s="2620"/>
      <c r="D607" s="2620"/>
      <c r="E607" s="2620"/>
      <c r="F607" s="2620"/>
      <c r="G607" s="2620"/>
      <c r="H607" s="2620"/>
      <c r="I607" s="2620"/>
      <c r="J607" s="2620"/>
      <c r="K607" s="2620"/>
    </row>
    <row r="608" spans="1:11">
      <c r="A608" s="2660"/>
      <c r="B608" s="2620"/>
      <c r="C608" s="2620"/>
      <c r="D608" s="2620"/>
      <c r="E608" s="2620"/>
      <c r="F608" s="2620"/>
      <c r="G608" s="2620"/>
      <c r="H608" s="2620"/>
      <c r="I608" s="2620"/>
      <c r="J608" s="2620"/>
      <c r="K608" s="2620"/>
    </row>
    <row r="609" spans="1:11">
      <c r="A609" s="2660"/>
      <c r="B609" s="2620"/>
      <c r="C609" s="2620"/>
      <c r="D609" s="2620"/>
      <c r="E609" s="2620"/>
      <c r="F609" s="2620"/>
      <c r="G609" s="2620"/>
      <c r="H609" s="2620"/>
      <c r="I609" s="2620"/>
      <c r="J609" s="2620"/>
      <c r="K609" s="2620"/>
    </row>
    <row r="610" spans="1:11">
      <c r="A610" s="2660"/>
      <c r="B610" s="2620"/>
      <c r="C610" s="2620"/>
      <c r="D610" s="2620"/>
      <c r="E610" s="2620"/>
      <c r="F610" s="2620"/>
      <c r="G610" s="2620"/>
      <c r="H610" s="2620"/>
      <c r="I610" s="2620"/>
      <c r="J610" s="2620"/>
      <c r="K610" s="2620"/>
    </row>
    <row r="611" spans="1:11">
      <c r="A611" s="2660"/>
      <c r="B611" s="2620"/>
      <c r="C611" s="2620"/>
      <c r="D611" s="2620"/>
      <c r="E611" s="2620"/>
      <c r="F611" s="2620"/>
      <c r="G611" s="2620"/>
      <c r="H611" s="2620"/>
      <c r="I611" s="2620"/>
      <c r="J611" s="2620"/>
      <c r="K611" s="2620"/>
    </row>
    <row r="612" spans="1:11">
      <c r="A612" s="2660"/>
      <c r="B612" s="2620"/>
      <c r="C612" s="2620"/>
      <c r="D612" s="2620"/>
      <c r="E612" s="2620"/>
      <c r="F612" s="2620"/>
      <c r="G612" s="2620"/>
      <c r="H612" s="2620"/>
      <c r="I612" s="2620"/>
      <c r="J612" s="2620"/>
      <c r="K612" s="2620"/>
    </row>
    <row r="613" spans="1:11">
      <c r="A613" s="2660"/>
      <c r="B613" s="2620"/>
      <c r="C613" s="2620"/>
      <c r="D613" s="2620"/>
      <c r="E613" s="2620"/>
      <c r="F613" s="2620"/>
      <c r="G613" s="2620"/>
      <c r="H613" s="2620"/>
      <c r="I613" s="2620"/>
      <c r="J613" s="2620"/>
      <c r="K613" s="2620"/>
    </row>
    <row r="614" spans="1:11">
      <c r="A614" s="2660"/>
      <c r="B614" s="2620"/>
      <c r="C614" s="2620"/>
      <c r="D614" s="2620"/>
      <c r="E614" s="2620"/>
      <c r="F614" s="2620"/>
      <c r="G614" s="2620"/>
      <c r="H614" s="2620"/>
      <c r="I614" s="2620"/>
      <c r="J614" s="2620"/>
      <c r="K614" s="2620"/>
    </row>
    <row r="615" spans="1:11">
      <c r="A615" s="2660"/>
      <c r="B615" s="2620"/>
      <c r="C615" s="2620"/>
      <c r="D615" s="2620"/>
      <c r="E615" s="2620"/>
      <c r="F615" s="2620"/>
      <c r="G615" s="2620"/>
      <c r="H615" s="2620"/>
      <c r="I615" s="2620"/>
      <c r="J615" s="2620"/>
      <c r="K615" s="2620"/>
    </row>
    <row r="616" spans="1:11">
      <c r="A616" s="2660"/>
      <c r="B616" s="2620"/>
      <c r="C616" s="2620"/>
      <c r="D616" s="2620"/>
      <c r="E616" s="2620"/>
      <c r="F616" s="2620"/>
      <c r="G616" s="2620"/>
      <c r="H616" s="2620"/>
      <c r="I616" s="2620"/>
      <c r="J616" s="2620"/>
      <c r="K616" s="2620"/>
    </row>
    <row r="617" spans="1:11">
      <c r="A617" s="2660"/>
      <c r="B617" s="2620"/>
      <c r="C617" s="2620"/>
      <c r="D617" s="2620"/>
      <c r="E617" s="2620"/>
      <c r="F617" s="2620"/>
      <c r="G617" s="2620"/>
      <c r="H617" s="2620"/>
      <c r="I617" s="2620"/>
      <c r="J617" s="2620"/>
      <c r="K617" s="2620"/>
    </row>
    <row r="618" spans="1:11">
      <c r="A618" s="2660"/>
      <c r="B618" s="2620"/>
      <c r="C618" s="2620"/>
      <c r="D618" s="2620"/>
      <c r="E618" s="2620"/>
      <c r="F618" s="2620"/>
      <c r="G618" s="2620"/>
      <c r="H618" s="2620"/>
      <c r="I618" s="2620"/>
      <c r="J618" s="2620"/>
      <c r="K618" s="2620"/>
    </row>
    <row r="619" spans="1:11">
      <c r="A619" s="2660"/>
      <c r="B619" s="2620"/>
      <c r="C619" s="2620"/>
      <c r="D619" s="2620"/>
      <c r="E619" s="2620"/>
      <c r="F619" s="2620"/>
      <c r="G619" s="2620"/>
      <c r="H619" s="2620"/>
      <c r="I619" s="2620"/>
      <c r="J619" s="2620"/>
      <c r="K619" s="2620"/>
    </row>
    <row r="620" spans="1:11">
      <c r="A620" s="2660"/>
      <c r="B620" s="2620"/>
      <c r="C620" s="2620"/>
      <c r="D620" s="2620"/>
      <c r="E620" s="2620"/>
      <c r="F620" s="2620"/>
      <c r="G620" s="2620"/>
      <c r="H620" s="2620"/>
      <c r="I620" s="2620"/>
      <c r="J620" s="2620"/>
      <c r="K620" s="2620"/>
    </row>
    <row r="621" spans="1:11">
      <c r="A621" s="2660"/>
      <c r="B621" s="2620"/>
      <c r="C621" s="2620"/>
      <c r="D621" s="2620"/>
      <c r="E621" s="2620"/>
      <c r="F621" s="2620"/>
      <c r="G621" s="2620"/>
      <c r="H621" s="2620"/>
      <c r="I621" s="2620"/>
      <c r="J621" s="2620"/>
      <c r="K621" s="2620"/>
    </row>
    <row r="622" spans="1:11">
      <c r="A622" s="2660"/>
      <c r="B622" s="2620"/>
      <c r="C622" s="2620"/>
      <c r="D622" s="2620"/>
      <c r="E622" s="2620"/>
      <c r="F622" s="2620"/>
      <c r="G622" s="2620"/>
      <c r="H622" s="2620"/>
      <c r="I622" s="2620"/>
      <c r="J622" s="2620"/>
      <c r="K622" s="2620"/>
    </row>
    <row r="623" spans="1:11">
      <c r="A623" s="2660"/>
      <c r="B623" s="2620"/>
      <c r="C623" s="2620"/>
      <c r="D623" s="2620"/>
      <c r="E623" s="2620"/>
      <c r="F623" s="2620"/>
      <c r="G623" s="2620"/>
      <c r="H623" s="2620"/>
      <c r="I623" s="2620"/>
      <c r="J623" s="2620"/>
      <c r="K623" s="2620"/>
    </row>
    <row r="624" spans="1:11">
      <c r="A624" s="2660"/>
      <c r="B624" s="2620"/>
      <c r="C624" s="2620"/>
      <c r="D624" s="2620"/>
      <c r="E624" s="2620"/>
      <c r="F624" s="2620"/>
      <c r="G624" s="2620"/>
      <c r="H624" s="2620"/>
      <c r="I624" s="2620"/>
      <c r="J624" s="2620"/>
      <c r="K624" s="2620"/>
    </row>
    <row r="625" spans="1:11">
      <c r="A625" s="2660"/>
      <c r="B625" s="2620"/>
      <c r="C625" s="2620"/>
      <c r="D625" s="2620"/>
      <c r="E625" s="2620"/>
      <c r="F625" s="2620"/>
      <c r="G625" s="2620"/>
      <c r="H625" s="2620"/>
      <c r="I625" s="2620"/>
      <c r="J625" s="2620"/>
      <c r="K625" s="2620"/>
    </row>
    <row r="626" spans="1:11">
      <c r="A626" s="2660"/>
      <c r="B626" s="2620"/>
      <c r="C626" s="2620"/>
      <c r="D626" s="2620"/>
      <c r="E626" s="2620"/>
      <c r="F626" s="2620"/>
      <c r="G626" s="2620"/>
      <c r="H626" s="2620"/>
      <c r="I626" s="2620"/>
      <c r="J626" s="2620"/>
      <c r="K626" s="2620"/>
    </row>
    <row r="627" spans="1:11">
      <c r="A627" s="2660"/>
      <c r="B627" s="2620"/>
      <c r="C627" s="2620"/>
      <c r="D627" s="2620"/>
      <c r="E627" s="2620"/>
      <c r="F627" s="2620"/>
      <c r="G627" s="2620"/>
      <c r="H627" s="2620"/>
      <c r="I627" s="2620"/>
      <c r="J627" s="2620"/>
      <c r="K627" s="2620"/>
    </row>
    <row r="628" spans="1:11">
      <c r="A628" s="2660"/>
      <c r="B628" s="2620"/>
      <c r="C628" s="2620"/>
      <c r="D628" s="2620"/>
      <c r="E628" s="2620"/>
      <c r="F628" s="2620"/>
      <c r="G628" s="2620"/>
      <c r="H628" s="2620"/>
      <c r="I628" s="2620"/>
      <c r="J628" s="2620"/>
      <c r="K628" s="2620"/>
    </row>
    <row r="629" spans="1:11">
      <c r="A629" s="2660"/>
      <c r="B629" s="2620"/>
      <c r="C629" s="2620"/>
      <c r="D629" s="2620"/>
      <c r="E629" s="2620"/>
      <c r="F629" s="2620"/>
      <c r="G629" s="2620"/>
      <c r="H629" s="2620"/>
      <c r="I629" s="2620"/>
      <c r="J629" s="2620"/>
      <c r="K629" s="2620"/>
    </row>
    <row r="630" spans="1:11">
      <c r="A630" s="2660"/>
      <c r="B630" s="2620"/>
      <c r="C630" s="2620"/>
      <c r="D630" s="2620"/>
      <c r="E630" s="2620"/>
      <c r="F630" s="2620"/>
      <c r="G630" s="2620"/>
      <c r="H630" s="2620"/>
      <c r="I630" s="2620"/>
      <c r="J630" s="2620"/>
      <c r="K630" s="2620"/>
    </row>
    <row r="631" spans="1:11">
      <c r="A631" s="2660"/>
      <c r="B631" s="2620"/>
      <c r="C631" s="2620"/>
      <c r="D631" s="2620"/>
      <c r="E631" s="2620"/>
      <c r="F631" s="2620"/>
      <c r="G631" s="2620"/>
      <c r="H631" s="2620"/>
      <c r="I631" s="2620"/>
      <c r="J631" s="2620"/>
      <c r="K631" s="2620"/>
    </row>
    <row r="632" spans="1:11">
      <c r="A632" s="2660"/>
      <c r="B632" s="2620"/>
      <c r="C632" s="2620"/>
      <c r="D632" s="2620"/>
      <c r="E632" s="2620"/>
      <c r="F632" s="2620"/>
      <c r="G632" s="2620"/>
      <c r="H632" s="2620"/>
      <c r="I632" s="2620"/>
      <c r="J632" s="2620"/>
      <c r="K632" s="2620"/>
    </row>
    <row r="633" spans="1:11">
      <c r="A633" s="2660"/>
      <c r="B633" s="2620"/>
      <c r="C633" s="2620"/>
      <c r="D633" s="2620"/>
      <c r="E633" s="2620"/>
      <c r="F633" s="2620"/>
      <c r="G633" s="2620"/>
      <c r="H633" s="2620"/>
      <c r="I633" s="2620"/>
      <c r="J633" s="2620"/>
      <c r="K633" s="2620"/>
    </row>
    <row r="634" spans="1:11">
      <c r="A634" s="2660"/>
      <c r="B634" s="2620"/>
      <c r="C634" s="2620"/>
      <c r="D634" s="2620"/>
      <c r="E634" s="2620"/>
      <c r="F634" s="2620"/>
      <c r="G634" s="2620"/>
      <c r="H634" s="2620"/>
      <c r="I634" s="2620"/>
      <c r="J634" s="2620"/>
      <c r="K634" s="2620"/>
    </row>
    <row r="635" spans="1:11">
      <c r="A635" s="2660"/>
      <c r="B635" s="2620"/>
      <c r="C635" s="2620"/>
      <c r="D635" s="2620"/>
      <c r="E635" s="2620"/>
      <c r="F635" s="2620"/>
      <c r="G635" s="2620"/>
      <c r="H635" s="2620"/>
      <c r="I635" s="2620"/>
      <c r="J635" s="2620"/>
      <c r="K635" s="2620"/>
    </row>
    <row r="636" spans="1:11">
      <c r="A636" s="2660"/>
      <c r="B636" s="2620"/>
      <c r="C636" s="2620"/>
      <c r="D636" s="2620"/>
      <c r="E636" s="2620"/>
      <c r="F636" s="2620"/>
      <c r="G636" s="2620"/>
      <c r="H636" s="2620"/>
      <c r="I636" s="2620"/>
      <c r="J636" s="2620"/>
      <c r="K636" s="2620"/>
    </row>
    <row r="637" spans="1:11">
      <c r="A637" s="2660"/>
      <c r="B637" s="2620"/>
      <c r="C637" s="2620"/>
      <c r="D637" s="2620"/>
      <c r="E637" s="2620"/>
      <c r="F637" s="2620"/>
      <c r="G637" s="2620"/>
      <c r="H637" s="2620"/>
      <c r="I637" s="2620"/>
      <c r="J637" s="2620"/>
      <c r="K637" s="2620"/>
    </row>
    <row r="638" spans="1:11">
      <c r="A638" s="2660"/>
      <c r="B638" s="2620"/>
      <c r="C638" s="2620"/>
      <c r="D638" s="2620"/>
      <c r="E638" s="2620"/>
      <c r="F638" s="2620"/>
      <c r="G638" s="2620"/>
      <c r="H638" s="2620"/>
      <c r="I638" s="2620"/>
      <c r="J638" s="2620"/>
      <c r="K638" s="2620"/>
    </row>
    <row r="639" spans="1:11">
      <c r="A639" s="2660"/>
      <c r="B639" s="2620"/>
      <c r="C639" s="2620"/>
      <c r="D639" s="2620"/>
      <c r="E639" s="2620"/>
      <c r="F639" s="2620"/>
      <c r="G639" s="2620"/>
      <c r="H639" s="2620"/>
      <c r="I639" s="2620"/>
      <c r="J639" s="2620"/>
      <c r="K639" s="2620"/>
    </row>
    <row r="640" spans="1:11">
      <c r="A640" s="2660"/>
      <c r="B640" s="2620"/>
      <c r="C640" s="2620"/>
      <c r="D640" s="2620"/>
      <c r="E640" s="2620"/>
      <c r="F640" s="2620"/>
      <c r="G640" s="2620"/>
      <c r="H640" s="2620"/>
      <c r="I640" s="2620"/>
      <c r="J640" s="2620"/>
      <c r="K640" s="2620"/>
    </row>
    <row r="641" spans="1:11">
      <c r="A641" s="2660"/>
      <c r="B641" s="2620"/>
      <c r="C641" s="2620"/>
      <c r="D641" s="2620"/>
      <c r="E641" s="2620"/>
      <c r="F641" s="2620"/>
      <c r="G641" s="2620"/>
      <c r="H641" s="2620"/>
      <c r="I641" s="2620"/>
      <c r="J641" s="2620"/>
      <c r="K641" s="2620"/>
    </row>
    <row r="642" spans="1:11">
      <c r="A642" s="2660"/>
      <c r="B642" s="2620"/>
      <c r="C642" s="2620"/>
      <c r="D642" s="2620"/>
      <c r="E642" s="2620"/>
      <c r="F642" s="2620"/>
      <c r="G642" s="2620"/>
      <c r="H642" s="2620"/>
      <c r="I642" s="2620"/>
      <c r="J642" s="2620"/>
      <c r="K642" s="2620"/>
    </row>
    <row r="643" spans="1:11">
      <c r="A643" s="2660"/>
      <c r="B643" s="2620"/>
      <c r="C643" s="2620"/>
      <c r="D643" s="2620"/>
      <c r="E643" s="2620"/>
      <c r="F643" s="2620"/>
      <c r="G643" s="2620"/>
      <c r="H643" s="2620"/>
      <c r="I643" s="2620"/>
      <c r="J643" s="2620"/>
      <c r="K643" s="2620"/>
    </row>
    <row r="644" spans="1:11">
      <c r="A644" s="2660"/>
      <c r="B644" s="2620"/>
      <c r="C644" s="2620"/>
      <c r="D644" s="2620"/>
      <c r="E644" s="2620"/>
      <c r="F644" s="2620"/>
      <c r="G644" s="2620"/>
      <c r="H644" s="2620"/>
      <c r="I644" s="2620"/>
      <c r="J644" s="2620"/>
      <c r="K644" s="2620"/>
    </row>
    <row r="645" spans="1:11">
      <c r="A645" s="2660"/>
      <c r="B645" s="2620"/>
      <c r="C645" s="2620"/>
      <c r="D645" s="2620"/>
      <c r="E645" s="2620"/>
      <c r="F645" s="2620"/>
      <c r="G645" s="2620"/>
      <c r="H645" s="2620"/>
      <c r="I645" s="2620"/>
      <c r="J645" s="2620"/>
      <c r="K645" s="2620"/>
    </row>
    <row r="646" spans="1:11">
      <c r="A646" s="2660"/>
      <c r="B646" s="2620"/>
      <c r="C646" s="2620"/>
      <c r="D646" s="2620"/>
      <c r="E646" s="2620"/>
      <c r="F646" s="2620"/>
      <c r="G646" s="2620"/>
      <c r="H646" s="2620"/>
      <c r="I646" s="2620"/>
      <c r="J646" s="2620"/>
      <c r="K646" s="2620"/>
    </row>
    <row r="647" spans="1:11">
      <c r="A647" s="2660"/>
      <c r="B647" s="2620"/>
      <c r="C647" s="2620"/>
      <c r="D647" s="2620"/>
      <c r="E647" s="2620"/>
      <c r="F647" s="2620"/>
      <c r="G647" s="2620"/>
      <c r="H647" s="2620"/>
      <c r="I647" s="2620"/>
      <c r="J647" s="2620"/>
      <c r="K647" s="2620"/>
    </row>
    <row r="648" spans="1:11">
      <c r="A648" s="2660"/>
      <c r="B648" s="2620"/>
      <c r="C648" s="2620"/>
      <c r="D648" s="2620"/>
      <c r="E648" s="2620"/>
      <c r="F648" s="2620"/>
      <c r="G648" s="2620"/>
      <c r="H648" s="2620"/>
      <c r="I648" s="2620"/>
      <c r="J648" s="2620"/>
      <c r="K648" s="2620"/>
    </row>
    <row r="649" spans="1:11">
      <c r="A649" s="2660"/>
      <c r="B649" s="2620"/>
      <c r="C649" s="2620"/>
      <c r="D649" s="2620"/>
      <c r="E649" s="2620"/>
      <c r="F649" s="2620"/>
      <c r="G649" s="2620"/>
      <c r="H649" s="2620"/>
      <c r="I649" s="2620"/>
      <c r="J649" s="2620"/>
      <c r="K649" s="2620"/>
    </row>
    <row r="650" spans="1:11">
      <c r="A650" s="2660"/>
      <c r="B650" s="2620"/>
      <c r="C650" s="2620"/>
      <c r="D650" s="2620"/>
      <c r="E650" s="2620"/>
      <c r="F650" s="2620"/>
      <c r="G650" s="2620"/>
      <c r="H650" s="2620"/>
      <c r="I650" s="2620"/>
      <c r="J650" s="2620"/>
      <c r="K650" s="2620"/>
    </row>
    <row r="651" spans="1:11">
      <c r="A651" s="2660"/>
      <c r="B651" s="2620"/>
      <c r="C651" s="2620"/>
      <c r="D651" s="2620"/>
      <c r="E651" s="2620"/>
      <c r="F651" s="2620"/>
      <c r="G651" s="2620"/>
      <c r="H651" s="2620"/>
      <c r="I651" s="2620"/>
      <c r="J651" s="2620"/>
      <c r="K651" s="2620"/>
    </row>
    <row r="652" spans="1:11">
      <c r="A652" s="2660"/>
      <c r="B652" s="2620"/>
      <c r="C652" s="2620"/>
      <c r="D652" s="2620"/>
      <c r="E652" s="2620"/>
      <c r="F652" s="2620"/>
      <c r="G652" s="2620"/>
      <c r="H652" s="2620"/>
      <c r="I652" s="2620"/>
      <c r="J652" s="2620"/>
      <c r="K652" s="2620"/>
    </row>
    <row r="653" spans="1:11">
      <c r="A653" s="2660"/>
      <c r="B653" s="2620"/>
      <c r="C653" s="2620"/>
      <c r="D653" s="2620"/>
      <c r="E653" s="2620"/>
      <c r="F653" s="2620"/>
      <c r="G653" s="2620"/>
      <c r="H653" s="2620"/>
      <c r="I653" s="2620"/>
      <c r="J653" s="2620"/>
      <c r="K653" s="2620"/>
    </row>
    <row r="654" spans="1:11">
      <c r="A654" s="2660"/>
      <c r="B654" s="2620"/>
      <c r="C654" s="2620"/>
      <c r="D654" s="2620"/>
      <c r="E654" s="2620"/>
      <c r="F654" s="2620"/>
      <c r="G654" s="2620"/>
      <c r="H654" s="2620"/>
      <c r="I654" s="2620"/>
      <c r="J654" s="2620"/>
      <c r="K654" s="2620"/>
    </row>
    <row r="655" spans="1:11">
      <c r="A655" s="2660"/>
      <c r="B655" s="2620"/>
      <c r="C655" s="2620"/>
      <c r="D655" s="2620"/>
      <c r="E655" s="2620"/>
      <c r="F655" s="2620"/>
      <c r="G655" s="2620"/>
      <c r="H655" s="2620"/>
      <c r="I655" s="2620"/>
      <c r="J655" s="2620"/>
      <c r="K655" s="2620"/>
    </row>
    <row r="656" spans="1:11">
      <c r="A656" s="2660"/>
      <c r="B656" s="2620"/>
      <c r="C656" s="2620"/>
      <c r="D656" s="2620"/>
      <c r="E656" s="2620"/>
      <c r="F656" s="2620"/>
      <c r="G656" s="2620"/>
      <c r="H656" s="2620"/>
      <c r="I656" s="2620"/>
      <c r="J656" s="2620"/>
      <c r="K656" s="2620"/>
    </row>
    <row r="657" spans="1:11">
      <c r="A657" s="2660"/>
      <c r="B657" s="2620"/>
      <c r="C657" s="2620"/>
      <c r="D657" s="2620"/>
      <c r="E657" s="2620"/>
      <c r="F657" s="2620"/>
      <c r="G657" s="2620"/>
      <c r="H657" s="2620"/>
      <c r="I657" s="2620"/>
      <c r="J657" s="2620"/>
      <c r="K657" s="2620"/>
    </row>
    <row r="658" spans="1:11">
      <c r="A658" s="2660"/>
      <c r="B658" s="2620"/>
      <c r="C658" s="2620"/>
      <c r="D658" s="2620"/>
      <c r="E658" s="2620"/>
      <c r="F658" s="2620"/>
      <c r="G658" s="2620"/>
      <c r="H658" s="2620"/>
      <c r="I658" s="2620"/>
      <c r="J658" s="2620"/>
      <c r="K658" s="2620"/>
    </row>
    <row r="659" spans="1:11">
      <c r="A659" s="2660"/>
      <c r="B659" s="2620"/>
      <c r="C659" s="2620"/>
      <c r="D659" s="2620"/>
      <c r="E659" s="2620"/>
      <c r="F659" s="2620"/>
      <c r="G659" s="2620"/>
      <c r="H659" s="2620"/>
      <c r="I659" s="2620"/>
      <c r="J659" s="2620"/>
      <c r="K659" s="2620"/>
    </row>
    <row r="660" spans="1:11">
      <c r="A660" s="2660"/>
      <c r="B660" s="2620"/>
      <c r="C660" s="2620"/>
      <c r="D660" s="2620"/>
      <c r="E660" s="2620"/>
      <c r="F660" s="2620"/>
      <c r="G660" s="2620"/>
      <c r="H660" s="2620"/>
      <c r="I660" s="2620"/>
      <c r="J660" s="2620"/>
      <c r="K660" s="2620"/>
    </row>
    <row r="661" spans="1:11">
      <c r="A661" s="2660"/>
      <c r="B661" s="2620"/>
      <c r="C661" s="2620"/>
      <c r="D661" s="2620"/>
      <c r="E661" s="2620"/>
      <c r="F661" s="2620"/>
      <c r="G661" s="2620"/>
      <c r="H661" s="2620"/>
      <c r="I661" s="2620"/>
      <c r="J661" s="2620"/>
      <c r="K661" s="2620"/>
    </row>
    <row r="662" spans="1:11">
      <c r="A662" s="2660"/>
      <c r="B662" s="2620"/>
      <c r="C662" s="2620"/>
      <c r="D662" s="2620"/>
      <c r="E662" s="2620"/>
      <c r="F662" s="2620"/>
      <c r="G662" s="2620"/>
      <c r="H662" s="2620"/>
      <c r="I662" s="2620"/>
      <c r="J662" s="2620"/>
      <c r="K662" s="2620"/>
    </row>
    <row r="663" spans="1:11">
      <c r="A663" s="2660"/>
      <c r="B663" s="2620"/>
      <c r="C663" s="2620"/>
      <c r="D663" s="2620"/>
      <c r="E663" s="2620"/>
      <c r="F663" s="2620"/>
      <c r="G663" s="2620"/>
      <c r="H663" s="2620"/>
      <c r="I663" s="2620"/>
      <c r="J663" s="2620"/>
      <c r="K663" s="2620"/>
    </row>
    <row r="664" spans="1:11">
      <c r="A664" s="2660"/>
      <c r="B664" s="2620"/>
      <c r="C664" s="2620"/>
      <c r="D664" s="2620"/>
      <c r="E664" s="2620"/>
      <c r="F664" s="2620"/>
      <c r="G664" s="2620"/>
      <c r="H664" s="2620"/>
      <c r="I664" s="2620"/>
      <c r="J664" s="2620"/>
      <c r="K664" s="2620"/>
    </row>
    <row r="665" spans="1:11">
      <c r="A665" s="2660"/>
      <c r="B665" s="2620"/>
      <c r="C665" s="2620"/>
      <c r="D665" s="2620"/>
      <c r="E665" s="2620"/>
      <c r="F665" s="2620"/>
      <c r="G665" s="2620"/>
      <c r="H665" s="2620"/>
      <c r="I665" s="2620"/>
      <c r="J665" s="2620"/>
      <c r="K665" s="2620"/>
    </row>
    <row r="666" spans="1:11">
      <c r="A666" s="2660"/>
      <c r="B666" s="2620"/>
      <c r="C666" s="2620"/>
      <c r="D666" s="2620"/>
      <c r="E666" s="2620"/>
      <c r="F666" s="2620"/>
      <c r="G666" s="2620"/>
      <c r="H666" s="2620"/>
      <c r="I666" s="2620"/>
      <c r="J666" s="2620"/>
      <c r="K666" s="2620"/>
    </row>
    <row r="667" spans="1:11">
      <c r="A667" s="2660"/>
      <c r="B667" s="2620"/>
      <c r="C667" s="2620"/>
      <c r="D667" s="2620"/>
      <c r="E667" s="2620"/>
      <c r="F667" s="2620"/>
      <c r="G667" s="2620"/>
      <c r="H667" s="2620"/>
      <c r="I667" s="2620"/>
      <c r="J667" s="2620"/>
      <c r="K667" s="2620"/>
    </row>
    <row r="668" spans="1:11">
      <c r="A668" s="2660"/>
      <c r="B668" s="2620"/>
      <c r="C668" s="2620"/>
      <c r="D668" s="2620"/>
      <c r="E668" s="2620"/>
      <c r="F668" s="2620"/>
      <c r="G668" s="2620"/>
      <c r="H668" s="2620"/>
      <c r="I668" s="2620"/>
      <c r="J668" s="2620"/>
      <c r="K668" s="2620"/>
    </row>
    <row r="669" spans="1:11">
      <c r="A669" s="2660"/>
      <c r="B669" s="2620"/>
      <c r="C669" s="2620"/>
      <c r="D669" s="2620"/>
      <c r="E669" s="2620"/>
      <c r="F669" s="2620"/>
      <c r="G669" s="2620"/>
      <c r="H669" s="2620"/>
      <c r="I669" s="2620"/>
      <c r="J669" s="2620"/>
      <c r="K669" s="2620"/>
    </row>
    <row r="670" spans="1:11">
      <c r="A670" s="2660"/>
      <c r="B670" s="2620"/>
      <c r="C670" s="2620"/>
      <c r="D670" s="2620"/>
      <c r="E670" s="2620"/>
      <c r="F670" s="2620"/>
      <c r="G670" s="2620"/>
      <c r="H670" s="2620"/>
      <c r="I670" s="2620"/>
      <c r="J670" s="2620"/>
      <c r="K670" s="2620"/>
    </row>
    <row r="671" spans="1:11">
      <c r="A671" s="2660"/>
      <c r="B671" s="2620"/>
      <c r="C671" s="2620"/>
      <c r="D671" s="2620"/>
      <c r="E671" s="2620"/>
      <c r="F671" s="2620"/>
      <c r="G671" s="2620"/>
      <c r="H671" s="2620"/>
      <c r="I671" s="2620"/>
      <c r="J671" s="2620"/>
      <c r="K671" s="2620"/>
    </row>
    <row r="672" spans="1:11">
      <c r="A672" s="2660"/>
      <c r="B672" s="2620"/>
      <c r="C672" s="2620"/>
      <c r="D672" s="2620"/>
      <c r="E672" s="2620"/>
      <c r="F672" s="2620"/>
      <c r="G672" s="2620"/>
      <c r="H672" s="2620"/>
      <c r="I672" s="2620"/>
      <c r="J672" s="2620"/>
      <c r="K672" s="2620"/>
    </row>
    <row r="673" spans="1:11">
      <c r="A673" s="2660"/>
      <c r="B673" s="2620"/>
      <c r="C673" s="2620"/>
      <c r="D673" s="2620"/>
      <c r="E673" s="2620"/>
      <c r="F673" s="2620"/>
      <c r="G673" s="2620"/>
      <c r="H673" s="2620"/>
      <c r="I673" s="2620"/>
      <c r="J673" s="2620"/>
      <c r="K673" s="2620"/>
    </row>
    <row r="674" spans="1:11">
      <c r="A674" s="2660"/>
      <c r="B674" s="2620"/>
      <c r="C674" s="2620"/>
      <c r="D674" s="2620"/>
      <c r="E674" s="2620"/>
      <c r="F674" s="2620"/>
      <c r="G674" s="2620"/>
      <c r="H674" s="2620"/>
      <c r="I674" s="2620"/>
      <c r="J674" s="2620"/>
      <c r="K674" s="2620"/>
    </row>
    <row r="675" spans="1:11">
      <c r="A675" s="2660"/>
      <c r="B675" s="2620"/>
      <c r="C675" s="2620"/>
      <c r="D675" s="2620"/>
      <c r="E675" s="2620"/>
      <c r="F675" s="2620"/>
      <c r="G675" s="2620"/>
      <c r="H675" s="2620"/>
      <c r="I675" s="2620"/>
      <c r="J675" s="2620"/>
      <c r="K675" s="2620"/>
    </row>
    <row r="676" spans="1:11">
      <c r="A676" s="2660"/>
      <c r="B676" s="2620"/>
      <c r="C676" s="2620"/>
      <c r="D676" s="2620"/>
      <c r="E676" s="2620"/>
      <c r="F676" s="2620"/>
      <c r="G676" s="2620"/>
      <c r="H676" s="2620"/>
      <c r="I676" s="2620"/>
      <c r="J676" s="2620"/>
      <c r="K676" s="2620"/>
    </row>
    <row r="677" spans="1:11">
      <c r="A677" s="2660"/>
      <c r="B677" s="2620"/>
      <c r="C677" s="2620"/>
      <c r="D677" s="2620"/>
      <c r="E677" s="2620"/>
      <c r="F677" s="2620"/>
      <c r="G677" s="2620"/>
      <c r="H677" s="2620"/>
      <c r="I677" s="2620"/>
      <c r="J677" s="2620"/>
      <c r="K677" s="2620"/>
    </row>
    <row r="678" spans="1:11">
      <c r="A678" s="2660"/>
      <c r="B678" s="2620"/>
      <c r="C678" s="2620"/>
      <c r="D678" s="2620"/>
      <c r="E678" s="2620"/>
      <c r="F678" s="2620"/>
      <c r="G678" s="2620"/>
      <c r="H678" s="2620"/>
      <c r="I678" s="2620"/>
      <c r="J678" s="2620"/>
      <c r="K678" s="2620"/>
    </row>
    <row r="679" spans="1:11">
      <c r="A679" s="2660"/>
      <c r="B679" s="2620"/>
      <c r="C679" s="2620"/>
      <c r="D679" s="2620"/>
      <c r="E679" s="2620"/>
      <c r="F679" s="2620"/>
      <c r="G679" s="2620"/>
      <c r="H679" s="2620"/>
      <c r="I679" s="2620"/>
      <c r="J679" s="2620"/>
      <c r="K679" s="2620"/>
    </row>
    <row r="680" spans="1:11">
      <c r="A680" s="2660"/>
      <c r="B680" s="2620"/>
      <c r="C680" s="2620"/>
      <c r="D680" s="2620"/>
      <c r="E680" s="2620"/>
      <c r="F680" s="2620"/>
      <c r="G680" s="2620"/>
      <c r="H680" s="2620"/>
      <c r="I680" s="2620"/>
      <c r="J680" s="2620"/>
      <c r="K680" s="2620"/>
    </row>
    <row r="681" spans="1:11">
      <c r="A681" s="2660"/>
      <c r="B681" s="2620"/>
      <c r="C681" s="2620"/>
      <c r="D681" s="2620"/>
      <c r="E681" s="2620"/>
      <c r="F681" s="2620"/>
      <c r="G681" s="2620"/>
      <c r="H681" s="2620"/>
      <c r="I681" s="2620"/>
      <c r="J681" s="2620"/>
      <c r="K681" s="2620"/>
    </row>
    <row r="682" spans="1:11">
      <c r="A682" s="2660"/>
      <c r="B682" s="2620"/>
      <c r="C682" s="2620"/>
      <c r="D682" s="2620"/>
      <c r="E682" s="2620"/>
      <c r="F682" s="2620"/>
      <c r="G682" s="2620"/>
      <c r="H682" s="2620"/>
      <c r="I682" s="2620"/>
      <c r="J682" s="2620"/>
      <c r="K682" s="2620"/>
    </row>
    <row r="683" spans="1:11">
      <c r="A683" s="2660"/>
      <c r="B683" s="2620"/>
      <c r="C683" s="2620"/>
      <c r="D683" s="2620"/>
      <c r="E683" s="2620"/>
      <c r="F683" s="2620"/>
      <c r="G683" s="2620"/>
      <c r="H683" s="2620"/>
      <c r="I683" s="2620"/>
      <c r="J683" s="2620"/>
      <c r="K683" s="2620"/>
    </row>
    <row r="684" spans="1:11">
      <c r="A684" s="2660"/>
      <c r="B684" s="2620"/>
      <c r="C684" s="2620"/>
      <c r="D684" s="2620"/>
      <c r="E684" s="2620"/>
      <c r="F684" s="2620"/>
      <c r="G684" s="2620"/>
      <c r="H684" s="2620"/>
      <c r="I684" s="2620"/>
      <c r="J684" s="2620"/>
      <c r="K684" s="2620"/>
    </row>
    <row r="685" spans="1:11">
      <c r="A685" s="2660"/>
      <c r="B685" s="2620"/>
      <c r="C685" s="2620"/>
      <c r="D685" s="2620"/>
      <c r="E685" s="2620"/>
      <c r="F685" s="2620"/>
      <c r="G685" s="2620"/>
      <c r="H685" s="2620"/>
      <c r="I685" s="2620"/>
      <c r="J685" s="2620"/>
      <c r="K685" s="2620"/>
    </row>
    <row r="686" spans="1:11">
      <c r="A686" s="2660"/>
      <c r="B686" s="2620"/>
      <c r="C686" s="2620"/>
      <c r="D686" s="2620"/>
      <c r="E686" s="2620"/>
      <c r="F686" s="2620"/>
      <c r="G686" s="2620"/>
      <c r="H686" s="2620"/>
      <c r="I686" s="2620"/>
      <c r="J686" s="2620"/>
      <c r="K686" s="2620"/>
    </row>
    <row r="687" spans="1:11">
      <c r="A687" s="2660"/>
      <c r="B687" s="2620"/>
      <c r="C687" s="2620"/>
      <c r="D687" s="2620"/>
      <c r="E687" s="2620"/>
      <c r="F687" s="2620"/>
      <c r="G687" s="2620"/>
      <c r="H687" s="2620"/>
      <c r="I687" s="2620"/>
      <c r="J687" s="2620"/>
      <c r="K687" s="2620"/>
    </row>
    <row r="688" spans="1:11">
      <c r="A688" s="2660"/>
      <c r="B688" s="2620"/>
      <c r="C688" s="2620"/>
      <c r="D688" s="2620"/>
      <c r="E688" s="2620"/>
      <c r="F688" s="2620"/>
      <c r="G688" s="2620"/>
      <c r="H688" s="2620"/>
      <c r="I688" s="2620"/>
      <c r="J688" s="2620"/>
      <c r="K688" s="2620"/>
    </row>
    <row r="689" spans="1:11">
      <c r="A689" s="2660"/>
      <c r="B689" s="2620"/>
      <c r="C689" s="2620"/>
      <c r="D689" s="2620"/>
      <c r="E689" s="2620"/>
      <c r="F689" s="2620"/>
      <c r="G689" s="2620"/>
      <c r="H689" s="2620"/>
      <c r="I689" s="2620"/>
      <c r="J689" s="2620"/>
      <c r="K689" s="2620"/>
    </row>
    <row r="690" spans="1:11">
      <c r="A690" s="2660"/>
      <c r="B690" s="2620"/>
      <c r="C690" s="2620"/>
      <c r="D690" s="2620"/>
      <c r="E690" s="2620"/>
      <c r="F690" s="2620"/>
      <c r="G690" s="2620"/>
      <c r="H690" s="2620"/>
      <c r="I690" s="2620"/>
      <c r="J690" s="2620"/>
      <c r="K690" s="2620"/>
    </row>
    <row r="691" spans="1:11">
      <c r="A691" s="2660"/>
      <c r="B691" s="2620"/>
      <c r="C691" s="2620"/>
      <c r="D691" s="2620"/>
      <c r="E691" s="2620"/>
      <c r="F691" s="2620"/>
      <c r="G691" s="2620"/>
      <c r="H691" s="2620"/>
      <c r="I691" s="2620"/>
      <c r="J691" s="2620"/>
      <c r="K691" s="2620"/>
    </row>
    <row r="692" spans="1:11">
      <c r="A692" s="2660"/>
      <c r="B692" s="2620"/>
      <c r="C692" s="2620"/>
      <c r="D692" s="2620"/>
      <c r="E692" s="2620"/>
      <c r="F692" s="2620"/>
      <c r="G692" s="2620"/>
      <c r="H692" s="2620"/>
      <c r="I692" s="2620"/>
      <c r="J692" s="2620"/>
      <c r="K692" s="2620"/>
    </row>
    <row r="693" spans="1:11">
      <c r="A693" s="2660"/>
      <c r="B693" s="2620"/>
      <c r="C693" s="2620"/>
      <c r="D693" s="2620"/>
      <c r="E693" s="2620"/>
      <c r="F693" s="2620"/>
      <c r="G693" s="2620"/>
      <c r="H693" s="2620"/>
      <c r="I693" s="2620"/>
      <c r="J693" s="2620"/>
      <c r="K693" s="2620"/>
    </row>
    <row r="694" spans="1:11">
      <c r="A694" s="2660"/>
      <c r="B694" s="2620"/>
      <c r="C694" s="2620"/>
      <c r="D694" s="2620"/>
      <c r="E694" s="2620"/>
      <c r="F694" s="2620"/>
      <c r="G694" s="2620"/>
      <c r="H694" s="2620"/>
      <c r="I694" s="2620"/>
      <c r="J694" s="2620"/>
      <c r="K694" s="2620"/>
    </row>
    <row r="695" spans="1:11">
      <c r="A695" s="2660"/>
      <c r="B695" s="2620"/>
      <c r="C695" s="2620"/>
      <c r="D695" s="2620"/>
      <c r="E695" s="2620"/>
      <c r="F695" s="2620"/>
      <c r="G695" s="2620"/>
      <c r="H695" s="2620"/>
      <c r="I695" s="2620"/>
      <c r="J695" s="2620"/>
      <c r="K695" s="2620"/>
    </row>
    <row r="696" spans="1:11">
      <c r="A696" s="2660"/>
      <c r="B696" s="2620"/>
      <c r="C696" s="2620"/>
      <c r="D696" s="2620"/>
      <c r="E696" s="2620"/>
      <c r="F696" s="2620"/>
      <c r="G696" s="2620"/>
      <c r="H696" s="2620"/>
      <c r="I696" s="2620"/>
      <c r="J696" s="2620"/>
      <c r="K696" s="2620"/>
    </row>
    <row r="697" spans="1:11">
      <c r="A697" s="2660"/>
      <c r="B697" s="2620"/>
      <c r="C697" s="2620"/>
      <c r="D697" s="2620"/>
      <c r="E697" s="2620"/>
      <c r="F697" s="2620"/>
      <c r="G697" s="2620"/>
      <c r="H697" s="2620"/>
      <c r="I697" s="2620"/>
      <c r="J697" s="2620"/>
      <c r="K697" s="2620"/>
    </row>
    <row r="698" spans="1:11">
      <c r="A698" s="2660"/>
      <c r="B698" s="2620"/>
      <c r="C698" s="2620"/>
      <c r="D698" s="2620"/>
      <c r="E698" s="2620"/>
      <c r="F698" s="2620"/>
      <c r="G698" s="2620"/>
      <c r="H698" s="2620"/>
      <c r="I698" s="2620"/>
      <c r="J698" s="2620"/>
      <c r="K698" s="2620"/>
    </row>
    <row r="699" spans="1:11">
      <c r="A699" s="2660"/>
      <c r="B699" s="2620"/>
      <c r="C699" s="2620"/>
      <c r="D699" s="2620"/>
      <c r="E699" s="2620"/>
      <c r="F699" s="2620"/>
      <c r="G699" s="2620"/>
      <c r="H699" s="2620"/>
      <c r="I699" s="2620"/>
      <c r="J699" s="2620"/>
      <c r="K699" s="2620"/>
    </row>
    <row r="700" spans="1:11">
      <c r="A700" s="2660"/>
      <c r="B700" s="2620"/>
      <c r="C700" s="2620"/>
      <c r="D700" s="2620"/>
      <c r="E700" s="2620"/>
      <c r="F700" s="2620"/>
      <c r="G700" s="2620"/>
      <c r="H700" s="2620"/>
      <c r="I700" s="2620"/>
      <c r="J700" s="2620"/>
      <c r="K700" s="2620"/>
    </row>
    <row r="701" spans="1:11">
      <c r="A701" s="2660"/>
      <c r="B701" s="2620"/>
      <c r="C701" s="2620"/>
      <c r="D701" s="2620"/>
      <c r="E701" s="2620"/>
      <c r="F701" s="2620"/>
      <c r="G701" s="2620"/>
      <c r="H701" s="2620"/>
      <c r="I701" s="2620"/>
      <c r="J701" s="2620"/>
      <c r="K701" s="2620"/>
    </row>
    <row r="702" spans="1:11">
      <c r="A702" s="2660"/>
      <c r="B702" s="2620"/>
      <c r="C702" s="2620"/>
      <c r="D702" s="2620"/>
      <c r="E702" s="2620"/>
      <c r="F702" s="2620"/>
      <c r="G702" s="2620"/>
      <c r="H702" s="2620"/>
      <c r="I702" s="2620"/>
      <c r="J702" s="2620"/>
      <c r="K702" s="2620"/>
    </row>
    <row r="703" spans="1:11">
      <c r="A703" s="2660"/>
      <c r="B703" s="2620"/>
      <c r="C703" s="2620"/>
      <c r="D703" s="2620"/>
      <c r="E703" s="2620"/>
      <c r="F703" s="2620"/>
      <c r="G703" s="2620"/>
      <c r="H703" s="2620"/>
      <c r="I703" s="2620"/>
      <c r="J703" s="2620"/>
      <c r="K703" s="2620"/>
    </row>
    <row r="704" spans="1:11">
      <c r="A704" s="2660"/>
      <c r="B704" s="2620"/>
      <c r="C704" s="2620"/>
      <c r="D704" s="2620"/>
      <c r="E704" s="2620"/>
      <c r="F704" s="2620"/>
      <c r="G704" s="2620"/>
      <c r="H704" s="2620"/>
      <c r="I704" s="2620"/>
      <c r="J704" s="2620"/>
      <c r="K704" s="2620"/>
    </row>
    <row r="705" spans="1:11">
      <c r="A705" s="2660"/>
      <c r="B705" s="2620"/>
      <c r="C705" s="2620"/>
      <c r="D705" s="2620"/>
      <c r="E705" s="2620"/>
      <c r="F705" s="2620"/>
      <c r="G705" s="2620"/>
      <c r="H705" s="2620"/>
      <c r="I705" s="2620"/>
      <c r="J705" s="2620"/>
      <c r="K705" s="2620"/>
    </row>
    <row r="706" spans="1:11">
      <c r="A706" s="2660"/>
      <c r="B706" s="2620"/>
      <c r="C706" s="2620"/>
      <c r="D706" s="2620"/>
      <c r="E706" s="2620"/>
      <c r="F706" s="2620"/>
      <c r="G706" s="2620"/>
      <c r="H706" s="2620"/>
      <c r="I706" s="2620"/>
      <c r="J706" s="2620"/>
      <c r="K706" s="2620"/>
    </row>
    <row r="707" spans="1:11">
      <c r="A707" s="2660"/>
      <c r="B707" s="2620"/>
      <c r="C707" s="2620"/>
      <c r="D707" s="2620"/>
      <c r="E707" s="2620"/>
      <c r="F707" s="2620"/>
      <c r="G707" s="2620"/>
      <c r="H707" s="2620"/>
      <c r="I707" s="2620"/>
      <c r="J707" s="2620"/>
      <c r="K707" s="2620"/>
    </row>
    <row r="708" spans="1:11">
      <c r="A708" s="2660"/>
      <c r="B708" s="2620"/>
      <c r="C708" s="2620"/>
      <c r="D708" s="2620"/>
      <c r="E708" s="2620"/>
      <c r="F708" s="2620"/>
      <c r="G708" s="2620"/>
      <c r="H708" s="2620"/>
      <c r="I708" s="2620"/>
      <c r="J708" s="2620"/>
      <c r="K708" s="2620"/>
    </row>
    <row r="709" spans="1:11">
      <c r="A709" s="2660"/>
      <c r="B709" s="2620"/>
      <c r="C709" s="2620"/>
      <c r="D709" s="2620"/>
      <c r="E709" s="2620"/>
      <c r="F709" s="2620"/>
      <c r="G709" s="2620"/>
      <c r="H709" s="2620"/>
      <c r="I709" s="2620"/>
      <c r="J709" s="2620"/>
      <c r="K709" s="2620"/>
    </row>
    <row r="710" spans="1:11">
      <c r="A710" s="2660"/>
      <c r="B710" s="2620"/>
      <c r="C710" s="2620"/>
      <c r="D710" s="2620"/>
      <c r="E710" s="2620"/>
      <c r="F710" s="2620"/>
      <c r="G710" s="2620"/>
      <c r="H710" s="2620"/>
      <c r="I710" s="2620"/>
      <c r="J710" s="2620"/>
      <c r="K710" s="2620"/>
    </row>
    <row r="711" spans="1:11">
      <c r="A711" s="2660"/>
      <c r="B711" s="2620"/>
      <c r="C711" s="2620"/>
      <c r="D711" s="2620"/>
      <c r="E711" s="2620"/>
      <c r="F711" s="2620"/>
      <c r="G711" s="2620"/>
      <c r="H711" s="2620"/>
      <c r="I711" s="2620"/>
      <c r="J711" s="2620"/>
      <c r="K711" s="2620"/>
    </row>
    <row r="712" spans="1:11">
      <c r="A712" s="2660"/>
      <c r="B712" s="2620"/>
      <c r="C712" s="2620"/>
      <c r="D712" s="2620"/>
      <c r="E712" s="2620"/>
      <c r="F712" s="2620"/>
      <c r="G712" s="2620"/>
      <c r="H712" s="2620"/>
      <c r="I712" s="2620"/>
      <c r="J712" s="2620"/>
      <c r="K712" s="2620"/>
    </row>
    <row r="713" spans="1:11">
      <c r="A713" s="2660"/>
      <c r="B713" s="2620"/>
      <c r="C713" s="2620"/>
      <c r="D713" s="2620"/>
      <c r="E713" s="2620"/>
      <c r="F713" s="2620"/>
      <c r="G713" s="2620"/>
      <c r="H713" s="2620"/>
      <c r="I713" s="2620"/>
      <c r="J713" s="2620"/>
      <c r="K713" s="2620"/>
    </row>
    <row r="714" spans="1:11">
      <c r="A714" s="2660"/>
      <c r="B714" s="2620"/>
      <c r="C714" s="2620"/>
      <c r="D714" s="2620"/>
      <c r="E714" s="2620"/>
      <c r="F714" s="2620"/>
      <c r="G714" s="2620"/>
      <c r="H714" s="2620"/>
      <c r="I714" s="2620"/>
      <c r="J714" s="2620"/>
      <c r="K714" s="2620"/>
    </row>
    <row r="715" spans="1:11">
      <c r="A715" s="2660"/>
      <c r="B715" s="2620"/>
      <c r="C715" s="2620"/>
      <c r="D715" s="2620"/>
      <c r="E715" s="2620"/>
      <c r="F715" s="2620"/>
      <c r="G715" s="2620"/>
      <c r="H715" s="2620"/>
      <c r="I715" s="2620"/>
      <c r="J715" s="2620"/>
      <c r="K715" s="2620"/>
    </row>
    <row r="716" spans="1:11">
      <c r="A716" s="2660"/>
      <c r="B716" s="2620"/>
      <c r="C716" s="2620"/>
      <c r="D716" s="2620"/>
      <c r="E716" s="2620"/>
      <c r="F716" s="2620"/>
      <c r="G716" s="2620"/>
      <c r="H716" s="2620"/>
      <c r="I716" s="2620"/>
      <c r="J716" s="2620"/>
      <c r="K716" s="2620"/>
    </row>
    <row r="717" spans="1:11">
      <c r="A717" s="2660"/>
      <c r="B717" s="2620"/>
      <c r="C717" s="2620"/>
      <c r="D717" s="2620"/>
      <c r="E717" s="2620"/>
      <c r="F717" s="2620"/>
      <c r="G717" s="2620"/>
      <c r="H717" s="2620"/>
      <c r="I717" s="2620"/>
      <c r="J717" s="2620"/>
      <c r="K717" s="2620"/>
    </row>
    <row r="718" spans="1:11">
      <c r="A718" s="2660"/>
      <c r="B718" s="2620"/>
      <c r="C718" s="2620"/>
      <c r="D718" s="2620"/>
      <c r="E718" s="2620"/>
      <c r="F718" s="2620"/>
      <c r="G718" s="2620"/>
      <c r="H718" s="2620"/>
      <c r="I718" s="2620"/>
      <c r="J718" s="2620"/>
      <c r="K718" s="2620"/>
    </row>
    <row r="719" spans="1:11">
      <c r="A719" s="2660"/>
      <c r="B719" s="2620"/>
      <c r="C719" s="2620"/>
      <c r="D719" s="2620"/>
      <c r="E719" s="2620"/>
      <c r="F719" s="2620"/>
      <c r="G719" s="2620"/>
      <c r="H719" s="2620"/>
      <c r="I719" s="2620"/>
      <c r="J719" s="2620"/>
      <c r="K719" s="2620"/>
    </row>
    <row r="720" spans="1:11">
      <c r="A720" s="2660"/>
      <c r="B720" s="2620"/>
      <c r="C720" s="2620"/>
      <c r="D720" s="2620"/>
      <c r="E720" s="2620"/>
      <c r="F720" s="2620"/>
      <c r="G720" s="2620"/>
      <c r="H720" s="2620"/>
      <c r="I720" s="2620"/>
      <c r="J720" s="2620"/>
      <c r="K720" s="2620"/>
    </row>
    <row r="721" spans="1:11">
      <c r="A721" s="2660"/>
      <c r="B721" s="2620"/>
      <c r="C721" s="2620"/>
      <c r="D721" s="2620"/>
      <c r="E721" s="2620"/>
      <c r="F721" s="2620"/>
      <c r="G721" s="2620"/>
      <c r="H721" s="2620"/>
      <c r="I721" s="2620"/>
      <c r="J721" s="2620"/>
      <c r="K721" s="2620"/>
    </row>
    <row r="722" spans="1:11">
      <c r="A722" s="2660"/>
      <c r="B722" s="2620"/>
      <c r="C722" s="2620"/>
      <c r="D722" s="2620"/>
      <c r="E722" s="2620"/>
      <c r="F722" s="2620"/>
      <c r="G722" s="2620"/>
      <c r="H722" s="2620"/>
      <c r="I722" s="2620"/>
      <c r="J722" s="2620"/>
      <c r="K722" s="2620"/>
    </row>
    <row r="723" spans="1:11">
      <c r="A723" s="2660"/>
      <c r="B723" s="2620"/>
      <c r="C723" s="2620"/>
      <c r="D723" s="2620"/>
      <c r="E723" s="2620"/>
      <c r="F723" s="2620"/>
      <c r="G723" s="2620"/>
      <c r="H723" s="2620"/>
      <c r="I723" s="2620"/>
      <c r="J723" s="2620"/>
      <c r="K723" s="2620"/>
    </row>
    <row r="724" spans="1:11">
      <c r="A724" s="2660"/>
      <c r="B724" s="2620"/>
      <c r="C724" s="2620"/>
      <c r="D724" s="2620"/>
      <c r="E724" s="2620"/>
      <c r="F724" s="2620"/>
      <c r="G724" s="2620"/>
      <c r="H724" s="2620"/>
      <c r="I724" s="2620"/>
      <c r="J724" s="2620"/>
      <c r="K724" s="2620"/>
    </row>
    <row r="725" spans="1:11">
      <c r="A725" s="2660"/>
      <c r="B725" s="2620"/>
      <c r="C725" s="2620"/>
      <c r="D725" s="2620"/>
      <c r="E725" s="2620"/>
      <c r="F725" s="2620"/>
      <c r="G725" s="2620"/>
      <c r="H725" s="2620"/>
      <c r="I725" s="2620"/>
      <c r="J725" s="2620"/>
      <c r="K725" s="2620"/>
    </row>
    <row r="726" spans="1:11">
      <c r="A726" s="2660"/>
      <c r="B726" s="2620"/>
      <c r="C726" s="2620"/>
      <c r="D726" s="2620"/>
      <c r="E726" s="2620"/>
      <c r="F726" s="2620"/>
      <c r="G726" s="2620"/>
      <c r="H726" s="2620"/>
      <c r="I726" s="2620"/>
      <c r="J726" s="2620"/>
      <c r="K726" s="2620"/>
    </row>
    <row r="727" spans="1:11">
      <c r="A727" s="2660"/>
      <c r="B727" s="2620"/>
      <c r="C727" s="2620"/>
      <c r="D727" s="2620"/>
      <c r="E727" s="2620"/>
      <c r="F727" s="2620"/>
      <c r="G727" s="2620"/>
      <c r="H727" s="2620"/>
      <c r="I727" s="2620"/>
      <c r="J727" s="2620"/>
      <c r="K727" s="2620"/>
    </row>
    <row r="728" spans="1:11">
      <c r="A728" s="2660"/>
      <c r="B728" s="2620"/>
      <c r="C728" s="2620"/>
      <c r="D728" s="2620"/>
      <c r="E728" s="2620"/>
      <c r="F728" s="2620"/>
      <c r="G728" s="2620"/>
      <c r="H728" s="2620"/>
      <c r="I728" s="2620"/>
      <c r="J728" s="2620"/>
      <c r="K728" s="2620"/>
    </row>
    <row r="729" spans="1:11">
      <c r="A729" s="2660"/>
      <c r="B729" s="2620"/>
      <c r="C729" s="2620"/>
      <c r="D729" s="2620"/>
      <c r="E729" s="2620"/>
      <c r="F729" s="2620"/>
      <c r="G729" s="2620"/>
      <c r="H729" s="2620"/>
      <c r="I729" s="2620"/>
      <c r="J729" s="2620"/>
      <c r="K729" s="2620"/>
    </row>
    <row r="730" spans="1:11">
      <c r="A730" s="2660"/>
      <c r="B730" s="2620"/>
      <c r="C730" s="2620"/>
      <c r="D730" s="2620"/>
      <c r="E730" s="2620"/>
      <c r="F730" s="2620"/>
      <c r="G730" s="2620"/>
      <c r="H730" s="2620"/>
      <c r="I730" s="2620"/>
      <c r="J730" s="2620"/>
      <c r="K730" s="2620"/>
    </row>
    <row r="731" spans="1:11">
      <c r="A731" s="2660"/>
      <c r="B731" s="2620"/>
      <c r="C731" s="2620"/>
      <c r="D731" s="2620"/>
      <c r="E731" s="2620"/>
      <c r="F731" s="2620"/>
      <c r="G731" s="2620"/>
      <c r="H731" s="2620"/>
      <c r="I731" s="2620"/>
      <c r="J731" s="2620"/>
      <c r="K731" s="2620"/>
    </row>
    <row r="732" spans="1:11">
      <c r="A732" s="2660"/>
      <c r="B732" s="2620"/>
      <c r="C732" s="2620"/>
      <c r="D732" s="2620"/>
      <c r="E732" s="2620"/>
      <c r="F732" s="2620"/>
      <c r="G732" s="2620"/>
      <c r="H732" s="2620"/>
      <c r="I732" s="2620"/>
      <c r="J732" s="2620"/>
      <c r="K732" s="2620"/>
    </row>
    <row r="733" spans="1:11">
      <c r="A733" s="2660"/>
      <c r="B733" s="2620"/>
      <c r="C733" s="2620"/>
      <c r="D733" s="2620"/>
      <c r="E733" s="2620"/>
      <c r="F733" s="2620"/>
      <c r="G733" s="2620"/>
      <c r="H733" s="2620"/>
      <c r="I733" s="2620"/>
      <c r="J733" s="2620"/>
      <c r="K733" s="2620"/>
    </row>
    <row r="734" spans="1:11">
      <c r="A734" s="2660"/>
      <c r="B734" s="2620"/>
      <c r="C734" s="2620"/>
      <c r="D734" s="2620"/>
      <c r="E734" s="2620"/>
      <c r="F734" s="2620"/>
      <c r="G734" s="2620"/>
      <c r="H734" s="2620"/>
      <c r="I734" s="2620"/>
      <c r="J734" s="2620"/>
      <c r="K734" s="2620"/>
    </row>
    <row r="735" spans="1:11">
      <c r="A735" s="2660"/>
      <c r="B735" s="2620"/>
      <c r="C735" s="2620"/>
      <c r="D735" s="2620"/>
      <c r="E735" s="2620"/>
      <c r="F735" s="2620"/>
      <c r="G735" s="2620"/>
      <c r="H735" s="2620"/>
      <c r="I735" s="2620"/>
      <c r="J735" s="2620"/>
      <c r="K735" s="2620"/>
    </row>
    <row r="736" spans="1:11">
      <c r="A736" s="2660"/>
      <c r="B736" s="2620"/>
      <c r="C736" s="2620"/>
      <c r="D736" s="2620"/>
      <c r="E736" s="2620"/>
      <c r="F736" s="2620"/>
      <c r="G736" s="2620"/>
      <c r="H736" s="2620"/>
      <c r="I736" s="2620"/>
      <c r="J736" s="2620"/>
      <c r="K736" s="2620"/>
    </row>
    <row r="737" spans="1:11">
      <c r="A737" s="2660"/>
      <c r="B737" s="2620"/>
      <c r="C737" s="2620"/>
      <c r="D737" s="2620"/>
      <c r="E737" s="2620"/>
      <c r="F737" s="2620"/>
      <c r="G737" s="2620"/>
      <c r="H737" s="2620"/>
      <c r="I737" s="2620"/>
      <c r="J737" s="2620"/>
      <c r="K737" s="2620"/>
    </row>
    <row r="738" spans="1:11">
      <c r="A738" s="2660"/>
      <c r="B738" s="2620"/>
      <c r="C738" s="2620"/>
      <c r="D738" s="2620"/>
      <c r="E738" s="2620"/>
      <c r="F738" s="2620"/>
      <c r="G738" s="2620"/>
      <c r="H738" s="2620"/>
      <c r="I738" s="2620"/>
      <c r="J738" s="2620"/>
      <c r="K738" s="2620"/>
    </row>
    <row r="739" spans="1:11">
      <c r="A739" s="2660"/>
      <c r="B739" s="2620"/>
      <c r="C739" s="2620"/>
      <c r="D739" s="2620"/>
      <c r="E739" s="2620"/>
      <c r="F739" s="2620"/>
      <c r="G739" s="2620"/>
      <c r="H739" s="2620"/>
      <c r="I739" s="2620"/>
      <c r="J739" s="2620"/>
      <c r="K739" s="2620"/>
    </row>
    <row r="740" spans="1:11">
      <c r="A740" s="2660"/>
      <c r="B740" s="2620"/>
      <c r="C740" s="2620"/>
      <c r="D740" s="2620"/>
      <c r="E740" s="2620"/>
      <c r="F740" s="2620"/>
      <c r="G740" s="2620"/>
      <c r="H740" s="2620"/>
      <c r="I740" s="2620"/>
      <c r="J740" s="2620"/>
      <c r="K740" s="2620"/>
    </row>
    <row r="741" spans="1:11">
      <c r="A741" s="2660"/>
      <c r="B741" s="2620"/>
      <c r="C741" s="2620"/>
      <c r="D741" s="2620"/>
      <c r="E741" s="2620"/>
      <c r="F741" s="2620"/>
      <c r="G741" s="2620"/>
      <c r="H741" s="2620"/>
      <c r="I741" s="2620"/>
      <c r="J741" s="2620"/>
      <c r="K741" s="2620"/>
    </row>
    <row r="742" spans="1:11">
      <c r="A742" s="2660"/>
      <c r="B742" s="2620"/>
      <c r="C742" s="2620"/>
      <c r="D742" s="2620"/>
      <c r="E742" s="2620"/>
      <c r="F742" s="2620"/>
      <c r="G742" s="2620"/>
      <c r="H742" s="2620"/>
      <c r="I742" s="2620"/>
      <c r="J742" s="2620"/>
      <c r="K742" s="2620"/>
    </row>
    <row r="743" spans="1:11">
      <c r="A743" s="2660"/>
      <c r="B743" s="2620"/>
      <c r="C743" s="2620"/>
      <c r="D743" s="2620"/>
      <c r="E743" s="2620"/>
      <c r="F743" s="2620"/>
      <c r="G743" s="2620"/>
      <c r="H743" s="2620"/>
      <c r="I743" s="2620"/>
      <c r="J743" s="2620"/>
      <c r="K743" s="2620"/>
    </row>
    <row r="744" spans="1:11">
      <c r="A744" s="2660"/>
      <c r="B744" s="2620"/>
      <c r="C744" s="2620"/>
      <c r="D744" s="2620"/>
      <c r="E744" s="2620"/>
      <c r="F744" s="2620"/>
      <c r="G744" s="2620"/>
      <c r="H744" s="2620"/>
      <c r="I744" s="2620"/>
      <c r="J744" s="2620"/>
      <c r="K744" s="2620"/>
    </row>
    <row r="745" spans="1:11">
      <c r="A745" s="2660"/>
      <c r="B745" s="2620"/>
      <c r="C745" s="2620"/>
      <c r="D745" s="2620"/>
      <c r="E745" s="2620"/>
      <c r="F745" s="2620"/>
      <c r="G745" s="2620"/>
      <c r="H745" s="2620"/>
      <c r="I745" s="2620"/>
      <c r="J745" s="2620"/>
      <c r="K745" s="2620"/>
    </row>
    <row r="746" spans="1:11">
      <c r="A746" s="2660"/>
      <c r="B746" s="2620"/>
      <c r="C746" s="2620"/>
      <c r="D746" s="2620"/>
      <c r="E746" s="2620"/>
      <c r="F746" s="2620"/>
      <c r="G746" s="2620"/>
      <c r="H746" s="2620"/>
      <c r="I746" s="2620"/>
      <c r="J746" s="2620"/>
      <c r="K746" s="2620"/>
    </row>
    <row r="747" spans="1:11">
      <c r="A747" s="2660"/>
      <c r="B747" s="2620"/>
      <c r="C747" s="2620"/>
      <c r="D747" s="2620"/>
      <c r="E747" s="2620"/>
      <c r="F747" s="2620"/>
      <c r="G747" s="2620"/>
      <c r="H747" s="2620"/>
      <c r="I747" s="2620"/>
      <c r="J747" s="2620"/>
      <c r="K747" s="2620"/>
    </row>
    <row r="748" spans="1:11">
      <c r="A748" s="2660"/>
      <c r="B748" s="2620"/>
      <c r="C748" s="2620"/>
      <c r="D748" s="2620"/>
      <c r="E748" s="2620"/>
      <c r="F748" s="2620"/>
      <c r="G748" s="2620"/>
      <c r="H748" s="2620"/>
      <c r="I748" s="2620"/>
      <c r="J748" s="2620"/>
      <c r="K748" s="2620"/>
    </row>
    <row r="749" spans="1:11">
      <c r="A749" s="2660"/>
      <c r="B749" s="2620"/>
      <c r="C749" s="2620"/>
      <c r="D749" s="2620"/>
      <c r="E749" s="2620"/>
      <c r="F749" s="2620"/>
      <c r="G749" s="2620"/>
      <c r="H749" s="2620"/>
      <c r="I749" s="2620"/>
      <c r="J749" s="2620"/>
      <c r="K749" s="2620"/>
    </row>
    <row r="750" spans="1:11">
      <c r="A750" s="2660"/>
      <c r="B750" s="2620"/>
      <c r="C750" s="2620"/>
      <c r="D750" s="2620"/>
      <c r="E750" s="2620"/>
      <c r="F750" s="2620"/>
      <c r="G750" s="2620"/>
      <c r="H750" s="2620"/>
      <c r="I750" s="2620"/>
      <c r="J750" s="2620"/>
      <c r="K750" s="2620"/>
    </row>
    <row r="751" spans="1:11">
      <c r="A751" s="2660"/>
      <c r="B751" s="2620"/>
      <c r="C751" s="2620"/>
      <c r="D751" s="2620"/>
      <c r="E751" s="2620"/>
      <c r="F751" s="2620"/>
      <c r="G751" s="2620"/>
      <c r="H751" s="2620"/>
      <c r="I751" s="2620"/>
      <c r="J751" s="2620"/>
      <c r="K751" s="2620"/>
    </row>
    <row r="752" spans="1:11">
      <c r="A752" s="2660"/>
      <c r="B752" s="2620"/>
      <c r="C752" s="2620"/>
      <c r="D752" s="2620"/>
      <c r="E752" s="2620"/>
      <c r="F752" s="2620"/>
      <c r="G752" s="2620"/>
      <c r="H752" s="2620"/>
      <c r="I752" s="2620"/>
      <c r="J752" s="2620"/>
      <c r="K752" s="2620"/>
    </row>
    <row r="753" spans="1:11">
      <c r="A753" s="2660"/>
      <c r="B753" s="2620"/>
      <c r="C753" s="2620"/>
      <c r="D753" s="2620"/>
      <c r="E753" s="2620"/>
      <c r="F753" s="2620"/>
      <c r="G753" s="2620"/>
      <c r="H753" s="2620"/>
      <c r="I753" s="2620"/>
      <c r="J753" s="2620"/>
      <c r="K753" s="2620"/>
    </row>
    <row r="754" spans="1:11">
      <c r="A754" s="2660"/>
      <c r="B754" s="2620"/>
      <c r="C754" s="2620"/>
      <c r="D754" s="2620"/>
      <c r="E754" s="2620"/>
      <c r="F754" s="2620"/>
      <c r="G754" s="2620"/>
      <c r="H754" s="2620"/>
      <c r="I754" s="2620"/>
      <c r="J754" s="2620"/>
      <c r="K754" s="2620"/>
    </row>
    <row r="755" spans="1:11">
      <c r="A755" s="2660"/>
      <c r="B755" s="2620"/>
      <c r="C755" s="2620"/>
      <c r="D755" s="2620"/>
      <c r="E755" s="2620"/>
      <c r="F755" s="2620"/>
      <c r="G755" s="2620"/>
      <c r="H755" s="2620"/>
      <c r="I755" s="2620"/>
      <c r="J755" s="2620"/>
      <c r="K755" s="2620"/>
    </row>
    <row r="756" spans="1:11">
      <c r="A756" s="2660"/>
      <c r="B756" s="2620"/>
      <c r="C756" s="2620"/>
      <c r="D756" s="2620"/>
      <c r="E756" s="2620"/>
      <c r="F756" s="2620"/>
      <c r="G756" s="2620"/>
      <c r="H756" s="2620"/>
      <c r="I756" s="2620"/>
      <c r="J756" s="2620"/>
      <c r="K756" s="2620"/>
    </row>
    <row r="757" spans="1:11">
      <c r="A757" s="2660"/>
      <c r="B757" s="2620"/>
      <c r="C757" s="2620"/>
      <c r="D757" s="2620"/>
      <c r="E757" s="2620"/>
      <c r="F757" s="2620"/>
      <c r="G757" s="2620"/>
      <c r="H757" s="2620"/>
      <c r="I757" s="2620"/>
      <c r="J757" s="2620"/>
      <c r="K757" s="2620"/>
    </row>
    <row r="758" spans="1:11">
      <c r="A758" s="2660"/>
      <c r="B758" s="2620"/>
      <c r="C758" s="2620"/>
      <c r="D758" s="2620"/>
      <c r="E758" s="2620"/>
      <c r="F758" s="2620"/>
      <c r="G758" s="2620"/>
      <c r="H758" s="2620"/>
      <c r="I758" s="2620"/>
      <c r="J758" s="2620"/>
      <c r="K758" s="2620"/>
    </row>
    <row r="759" spans="1:11">
      <c r="A759" s="2660"/>
      <c r="B759" s="2620"/>
      <c r="C759" s="2620"/>
      <c r="D759" s="2620"/>
      <c r="E759" s="2620"/>
      <c r="F759" s="2620"/>
      <c r="G759" s="2620"/>
      <c r="H759" s="2620"/>
      <c r="I759" s="2620"/>
      <c r="J759" s="2620"/>
      <c r="K759" s="2620"/>
    </row>
    <row r="760" spans="1:11">
      <c r="A760" s="2660"/>
      <c r="B760" s="2620"/>
      <c r="C760" s="2620"/>
      <c r="D760" s="2620"/>
      <c r="E760" s="2620"/>
      <c r="F760" s="2620"/>
      <c r="G760" s="2620"/>
      <c r="H760" s="2620"/>
      <c r="I760" s="2620"/>
      <c r="J760" s="2620"/>
      <c r="K760" s="2620"/>
    </row>
    <row r="761" spans="1:11">
      <c r="A761" s="2660"/>
      <c r="B761" s="2620"/>
      <c r="C761" s="2620"/>
      <c r="D761" s="2620"/>
      <c r="E761" s="2620"/>
      <c r="F761" s="2620"/>
      <c r="G761" s="2620"/>
      <c r="H761" s="2620"/>
      <c r="I761" s="2620"/>
      <c r="J761" s="2620"/>
      <c r="K761" s="2620"/>
    </row>
    <row r="762" spans="1:11">
      <c r="A762" s="2660"/>
      <c r="B762" s="2620"/>
      <c r="C762" s="2620"/>
      <c r="D762" s="2620"/>
      <c r="E762" s="2620"/>
      <c r="F762" s="2620"/>
      <c r="G762" s="2620"/>
      <c r="H762" s="2620"/>
      <c r="I762" s="2620"/>
      <c r="J762" s="2620"/>
      <c r="K762" s="2620"/>
    </row>
    <row r="763" spans="1:11">
      <c r="A763" s="2660"/>
      <c r="B763" s="2620"/>
      <c r="C763" s="2620"/>
      <c r="D763" s="2620"/>
      <c r="E763" s="2620"/>
      <c r="F763" s="2620"/>
      <c r="G763" s="2620"/>
      <c r="H763" s="2620"/>
      <c r="I763" s="2620"/>
      <c r="J763" s="2620"/>
      <c r="K763" s="2620"/>
    </row>
    <row r="764" spans="1:11">
      <c r="A764" s="2660"/>
      <c r="B764" s="2620"/>
      <c r="C764" s="2620"/>
      <c r="D764" s="2620"/>
      <c r="E764" s="2620"/>
      <c r="F764" s="2620"/>
      <c r="G764" s="2620"/>
      <c r="H764" s="2620"/>
      <c r="I764" s="2620"/>
      <c r="J764" s="2620"/>
      <c r="K764" s="2620"/>
    </row>
    <row r="765" spans="1:11">
      <c r="A765" s="2660"/>
      <c r="B765" s="2620"/>
      <c r="C765" s="2620"/>
      <c r="D765" s="2620"/>
      <c r="E765" s="2620"/>
      <c r="F765" s="2620"/>
      <c r="G765" s="2620"/>
      <c r="H765" s="2620"/>
      <c r="I765" s="2620"/>
      <c r="J765" s="2620"/>
      <c r="K765" s="2620"/>
    </row>
    <row r="766" spans="1:11">
      <c r="A766" s="2660"/>
      <c r="B766" s="2620"/>
      <c r="C766" s="2620"/>
      <c r="D766" s="2620"/>
      <c r="E766" s="2620"/>
      <c r="F766" s="2620"/>
      <c r="G766" s="2620"/>
      <c r="H766" s="2620"/>
      <c r="I766" s="2620"/>
      <c r="J766" s="2620"/>
      <c r="K766" s="2620"/>
    </row>
    <row r="767" spans="1:11">
      <c r="A767" s="2660"/>
      <c r="B767" s="2620"/>
      <c r="C767" s="2620"/>
      <c r="D767" s="2620"/>
      <c r="E767" s="2620"/>
      <c r="F767" s="2620"/>
      <c r="G767" s="2620"/>
      <c r="H767" s="2620"/>
      <c r="I767" s="2620"/>
      <c r="J767" s="2620"/>
      <c r="K767" s="2620"/>
    </row>
    <row r="768" spans="1:11">
      <c r="A768" s="2660"/>
      <c r="B768" s="2620"/>
      <c r="C768" s="2620"/>
      <c r="D768" s="2620"/>
      <c r="E768" s="2620"/>
      <c r="F768" s="2620"/>
      <c r="G768" s="2620"/>
      <c r="H768" s="2620"/>
      <c r="I768" s="2620"/>
      <c r="J768" s="2620"/>
      <c r="K768" s="2620"/>
    </row>
    <row r="769" spans="1:11">
      <c r="A769" s="2660"/>
      <c r="B769" s="2620"/>
      <c r="C769" s="2620"/>
      <c r="D769" s="2620"/>
      <c r="E769" s="2620"/>
      <c r="F769" s="2620"/>
      <c r="G769" s="2620"/>
      <c r="H769" s="2620"/>
      <c r="I769" s="2620"/>
      <c r="J769" s="2620"/>
      <c r="K769" s="2620"/>
    </row>
    <row r="770" spans="1:11">
      <c r="A770" s="2660"/>
      <c r="B770" s="2620"/>
      <c r="C770" s="2620"/>
      <c r="D770" s="2620"/>
      <c r="E770" s="2620"/>
      <c r="F770" s="2620"/>
      <c r="G770" s="2620"/>
      <c r="H770" s="2620"/>
      <c r="I770" s="2620"/>
      <c r="J770" s="2620"/>
      <c r="K770" s="2620"/>
    </row>
    <row r="771" spans="1:11">
      <c r="A771" s="2660"/>
      <c r="B771" s="2620"/>
      <c r="C771" s="2620"/>
      <c r="D771" s="2620"/>
      <c r="E771" s="2620"/>
      <c r="F771" s="2620"/>
      <c r="G771" s="2620"/>
      <c r="H771" s="2620"/>
      <c r="I771" s="2620"/>
      <c r="J771" s="2620"/>
      <c r="K771" s="2620"/>
    </row>
    <row r="772" spans="1:11">
      <c r="A772" s="2660"/>
      <c r="B772" s="2620"/>
      <c r="C772" s="2620"/>
      <c r="D772" s="2620"/>
      <c r="E772" s="2620"/>
      <c r="F772" s="2620"/>
      <c r="G772" s="2620"/>
      <c r="H772" s="2620"/>
      <c r="I772" s="2620"/>
      <c r="J772" s="2620"/>
      <c r="K772" s="2620"/>
    </row>
    <row r="773" spans="1:11">
      <c r="A773" s="2660"/>
      <c r="B773" s="2620"/>
      <c r="C773" s="2620"/>
      <c r="D773" s="2620"/>
      <c r="E773" s="2620"/>
      <c r="F773" s="2620"/>
      <c r="G773" s="2620"/>
      <c r="H773" s="2620"/>
      <c r="I773" s="2620"/>
      <c r="J773" s="2620"/>
      <c r="K773" s="2620"/>
    </row>
    <row r="774" spans="1:11">
      <c r="A774" s="2660"/>
      <c r="B774" s="2620"/>
      <c r="C774" s="2620"/>
      <c r="D774" s="2620"/>
      <c r="E774" s="2620"/>
      <c r="F774" s="2620"/>
      <c r="G774" s="2620"/>
      <c r="H774" s="2620"/>
      <c r="I774" s="2620"/>
      <c r="J774" s="2620"/>
      <c r="K774" s="2620"/>
    </row>
    <row r="775" spans="1:11">
      <c r="A775" s="2660"/>
      <c r="B775" s="2620"/>
      <c r="C775" s="2620"/>
      <c r="D775" s="2620"/>
      <c r="E775" s="2620"/>
      <c r="F775" s="2620"/>
      <c r="G775" s="2620"/>
      <c r="H775" s="2620"/>
      <c r="I775" s="2620"/>
      <c r="J775" s="2620"/>
      <c r="K775" s="2620"/>
    </row>
    <row r="776" spans="1:11">
      <c r="A776" s="2660"/>
      <c r="B776" s="2620"/>
      <c r="C776" s="2620"/>
      <c r="D776" s="2620"/>
      <c r="E776" s="2620"/>
      <c r="F776" s="2620"/>
      <c r="G776" s="2620"/>
      <c r="H776" s="2620"/>
      <c r="I776" s="2620"/>
      <c r="J776" s="2620"/>
      <c r="K776" s="2620"/>
    </row>
    <row r="777" spans="1:11">
      <c r="A777" s="2660"/>
      <c r="B777" s="2620"/>
      <c r="C777" s="2620"/>
      <c r="D777" s="2620"/>
      <c r="E777" s="2620"/>
      <c r="F777" s="2620"/>
      <c r="G777" s="2620"/>
      <c r="H777" s="2620"/>
      <c r="I777" s="2620"/>
      <c r="J777" s="2620"/>
      <c r="K777" s="2620"/>
    </row>
    <row r="778" spans="1:11">
      <c r="A778" s="2660"/>
      <c r="B778" s="2620"/>
      <c r="C778" s="2620"/>
      <c r="D778" s="2620"/>
      <c r="E778" s="2620"/>
      <c r="F778" s="2620"/>
      <c r="G778" s="2620"/>
      <c r="H778" s="2620"/>
      <c r="I778" s="2620"/>
      <c r="J778" s="2620"/>
      <c r="K778" s="2620"/>
    </row>
    <row r="779" spans="1:11">
      <c r="A779" s="2660"/>
      <c r="B779" s="2620"/>
      <c r="C779" s="2620"/>
      <c r="D779" s="2620"/>
      <c r="E779" s="2620"/>
      <c r="F779" s="2620"/>
      <c r="G779" s="2620"/>
      <c r="H779" s="2620"/>
      <c r="I779" s="2620"/>
      <c r="J779" s="2620"/>
      <c r="K779" s="2620"/>
    </row>
    <row r="780" spans="1:11">
      <c r="A780" s="2660"/>
      <c r="B780" s="2620"/>
      <c r="C780" s="2620"/>
      <c r="D780" s="2620"/>
      <c r="E780" s="2620"/>
      <c r="F780" s="2620"/>
      <c r="G780" s="2620"/>
      <c r="H780" s="2620"/>
      <c r="I780" s="2620"/>
      <c r="J780" s="2620"/>
      <c r="K780" s="2620"/>
    </row>
    <row r="781" spans="1:11">
      <c r="A781" s="2660"/>
      <c r="B781" s="2620"/>
      <c r="C781" s="2620"/>
      <c r="D781" s="2620"/>
      <c r="E781" s="2620"/>
      <c r="F781" s="2620"/>
      <c r="G781" s="2620"/>
      <c r="H781" s="2620"/>
      <c r="I781" s="2620"/>
      <c r="J781" s="2620"/>
      <c r="K781" s="2620"/>
    </row>
    <row r="782" spans="1:11">
      <c r="A782" s="2660"/>
      <c r="B782" s="2620"/>
      <c r="C782" s="2620"/>
      <c r="D782" s="2620"/>
      <c r="E782" s="2620"/>
      <c r="F782" s="2620"/>
      <c r="G782" s="2620"/>
      <c r="H782" s="2620"/>
      <c r="I782" s="2620"/>
      <c r="J782" s="2620"/>
      <c r="K782" s="2620"/>
    </row>
    <row r="783" spans="1:11">
      <c r="A783" s="2660"/>
      <c r="B783" s="2620"/>
      <c r="C783" s="2620"/>
      <c r="D783" s="2620"/>
      <c r="E783" s="2620"/>
      <c r="F783" s="2620"/>
      <c r="G783" s="2620"/>
      <c r="H783" s="2620"/>
      <c r="I783" s="2620"/>
      <c r="J783" s="2620"/>
      <c r="K783" s="2620"/>
    </row>
    <row r="784" spans="1:11">
      <c r="A784" s="2660"/>
      <c r="B784" s="2620"/>
      <c r="C784" s="2620"/>
      <c r="D784" s="2620"/>
      <c r="E784" s="2620"/>
      <c r="F784" s="2620"/>
      <c r="G784" s="2620"/>
      <c r="H784" s="2620"/>
      <c r="I784" s="2620"/>
      <c r="J784" s="2620"/>
      <c r="K784" s="2620"/>
    </row>
    <row r="785" spans="1:11">
      <c r="A785" s="2660"/>
      <c r="B785" s="2620"/>
      <c r="C785" s="2620"/>
      <c r="D785" s="2620"/>
      <c r="E785" s="2620"/>
      <c r="F785" s="2620"/>
      <c r="G785" s="2620"/>
      <c r="H785" s="2620"/>
      <c r="I785" s="2620"/>
      <c r="J785" s="2620"/>
      <c r="K785" s="2620"/>
    </row>
    <row r="786" spans="1:11">
      <c r="A786" s="2660"/>
      <c r="B786" s="2620"/>
      <c r="C786" s="2620"/>
      <c r="D786" s="2620"/>
      <c r="E786" s="2620"/>
      <c r="F786" s="2620"/>
      <c r="G786" s="2620"/>
      <c r="H786" s="2620"/>
      <c r="I786" s="2620"/>
      <c r="J786" s="2620"/>
      <c r="K786" s="2620"/>
    </row>
    <row r="787" spans="1:11">
      <c r="A787" s="2660"/>
      <c r="B787" s="2620"/>
      <c r="C787" s="2620"/>
      <c r="D787" s="2620"/>
      <c r="E787" s="2620"/>
      <c r="F787" s="2620"/>
      <c r="G787" s="2620"/>
      <c r="H787" s="2620"/>
      <c r="I787" s="2620"/>
      <c r="J787" s="2620"/>
      <c r="K787" s="2620"/>
    </row>
    <row r="788" spans="1:11">
      <c r="A788" s="2660"/>
      <c r="B788" s="2620"/>
      <c r="C788" s="2620"/>
      <c r="D788" s="2620"/>
      <c r="E788" s="2620"/>
      <c r="F788" s="2620"/>
      <c r="G788" s="2620"/>
      <c r="H788" s="2620"/>
      <c r="I788" s="2620"/>
      <c r="J788" s="2620"/>
      <c r="K788" s="2620"/>
    </row>
    <row r="789" spans="1:11">
      <c r="A789" s="2660"/>
      <c r="B789" s="2620"/>
      <c r="C789" s="2620"/>
      <c r="D789" s="2620"/>
      <c r="E789" s="2620"/>
      <c r="F789" s="2620"/>
      <c r="G789" s="2620"/>
      <c r="H789" s="2620"/>
      <c r="I789" s="2620"/>
      <c r="J789" s="2620"/>
      <c r="K789" s="2620"/>
    </row>
    <row r="790" spans="1:11">
      <c r="A790" s="2660"/>
      <c r="B790" s="2620"/>
      <c r="C790" s="2620"/>
      <c r="D790" s="2620"/>
      <c r="E790" s="2620"/>
      <c r="F790" s="2620"/>
      <c r="G790" s="2620"/>
      <c r="H790" s="2620"/>
      <c r="I790" s="2620"/>
      <c r="J790" s="2620"/>
      <c r="K790" s="2620"/>
    </row>
    <row r="791" spans="1:11">
      <c r="A791" s="2660"/>
      <c r="B791" s="2620"/>
      <c r="C791" s="2620"/>
      <c r="D791" s="2620"/>
      <c r="E791" s="2620"/>
      <c r="F791" s="2620"/>
      <c r="G791" s="2620"/>
      <c r="H791" s="2620"/>
      <c r="I791" s="2620"/>
      <c r="J791" s="2620"/>
      <c r="K791" s="2620"/>
    </row>
    <row r="792" spans="1:11">
      <c r="A792" s="2660"/>
      <c r="B792" s="2620"/>
      <c r="C792" s="2620"/>
      <c r="D792" s="2620"/>
      <c r="E792" s="2620"/>
      <c r="F792" s="2620"/>
      <c r="G792" s="2620"/>
      <c r="H792" s="2620"/>
      <c r="I792" s="2620"/>
      <c r="J792" s="2620"/>
      <c r="K792" s="2620"/>
    </row>
    <row r="793" spans="1:11">
      <c r="A793" s="2660"/>
      <c r="B793" s="2620"/>
      <c r="C793" s="2620"/>
      <c r="D793" s="2620"/>
      <c r="E793" s="2620"/>
      <c r="F793" s="2620"/>
      <c r="G793" s="2620"/>
      <c r="H793" s="2620"/>
      <c r="I793" s="2620"/>
      <c r="J793" s="2620"/>
      <c r="K793" s="2620"/>
    </row>
    <row r="794" spans="1:11">
      <c r="A794" s="2660"/>
      <c r="B794" s="2620"/>
      <c r="C794" s="2620"/>
      <c r="D794" s="2620"/>
      <c r="E794" s="2620"/>
      <c r="F794" s="2620"/>
      <c r="G794" s="2620"/>
      <c r="H794" s="2620"/>
      <c r="I794" s="2620"/>
      <c r="J794" s="2620"/>
      <c r="K794" s="2620"/>
    </row>
    <row r="795" spans="1:11">
      <c r="A795" s="2660"/>
      <c r="B795" s="2620"/>
      <c r="C795" s="2620"/>
      <c r="D795" s="2620"/>
      <c r="E795" s="2620"/>
      <c r="F795" s="2620"/>
      <c r="G795" s="2620"/>
      <c r="H795" s="2620"/>
      <c r="I795" s="2620"/>
      <c r="J795" s="2620"/>
      <c r="K795" s="2620"/>
    </row>
    <row r="796" spans="1:11">
      <c r="A796" s="2660"/>
      <c r="B796" s="2620"/>
      <c r="C796" s="2620"/>
      <c r="D796" s="2620"/>
      <c r="E796" s="2620"/>
      <c r="F796" s="2620"/>
      <c r="G796" s="2620"/>
      <c r="H796" s="2620"/>
      <c r="I796" s="2620"/>
      <c r="J796" s="2620"/>
      <c r="K796" s="2620"/>
    </row>
    <row r="797" spans="1:11">
      <c r="A797" s="2660"/>
      <c r="B797" s="2620"/>
      <c r="C797" s="2620"/>
      <c r="D797" s="2620"/>
      <c r="E797" s="2620"/>
      <c r="F797" s="2620"/>
      <c r="G797" s="2620"/>
      <c r="H797" s="2620"/>
      <c r="I797" s="2620"/>
      <c r="J797" s="2620"/>
      <c r="K797" s="2620"/>
    </row>
    <row r="798" spans="1:11">
      <c r="A798" s="2660"/>
      <c r="B798" s="2620"/>
      <c r="C798" s="2620"/>
      <c r="D798" s="2620"/>
      <c r="E798" s="2620"/>
      <c r="F798" s="2620"/>
      <c r="G798" s="2620"/>
      <c r="H798" s="2620"/>
      <c r="I798" s="2620"/>
      <c r="J798" s="2620"/>
      <c r="K798" s="2620"/>
    </row>
    <row r="799" spans="1:11">
      <c r="A799" s="2660"/>
      <c r="B799" s="2620"/>
      <c r="C799" s="2620"/>
      <c r="D799" s="2620"/>
      <c r="E799" s="2620"/>
      <c r="F799" s="2620"/>
      <c r="G799" s="2620"/>
      <c r="H799" s="2620"/>
      <c r="I799" s="2620"/>
      <c r="J799" s="2620"/>
      <c r="K799" s="2620"/>
    </row>
    <row r="800" spans="1:11">
      <c r="A800" s="2660"/>
      <c r="B800" s="2620"/>
      <c r="C800" s="2620"/>
      <c r="D800" s="2620"/>
      <c r="E800" s="2620"/>
      <c r="F800" s="2620"/>
      <c r="G800" s="2620"/>
      <c r="H800" s="2620"/>
      <c r="I800" s="2620"/>
      <c r="J800" s="2620"/>
      <c r="K800" s="2620"/>
    </row>
    <row r="801" spans="1:11">
      <c r="A801" s="2660"/>
      <c r="B801" s="2620"/>
      <c r="C801" s="2620"/>
      <c r="D801" s="2620"/>
      <c r="E801" s="2620"/>
      <c r="F801" s="2620"/>
      <c r="G801" s="2620"/>
      <c r="H801" s="2620"/>
      <c r="I801" s="2620"/>
      <c r="J801" s="2620"/>
      <c r="K801" s="2620"/>
    </row>
    <row r="802" spans="1:11">
      <c r="A802" s="2660"/>
      <c r="B802" s="2620"/>
      <c r="C802" s="2620"/>
      <c r="D802" s="2620"/>
      <c r="E802" s="2620"/>
      <c r="F802" s="2620"/>
      <c r="G802" s="2620"/>
      <c r="H802" s="2620"/>
      <c r="I802" s="2620"/>
      <c r="J802" s="2620"/>
      <c r="K802" s="2620"/>
    </row>
    <row r="803" spans="1:11">
      <c r="A803" s="2660"/>
      <c r="B803" s="2620"/>
      <c r="C803" s="2620"/>
      <c r="D803" s="2620"/>
      <c r="E803" s="2620"/>
      <c r="F803" s="2620"/>
      <c r="G803" s="2620"/>
      <c r="H803" s="2620"/>
      <c r="I803" s="2620"/>
      <c r="J803" s="2620"/>
      <c r="K803" s="2620"/>
    </row>
    <row r="804" spans="1:11">
      <c r="A804" s="2660"/>
      <c r="B804" s="2620"/>
      <c r="C804" s="2620"/>
      <c r="D804" s="2620"/>
      <c r="E804" s="2620"/>
      <c r="F804" s="2620"/>
      <c r="G804" s="2620"/>
      <c r="H804" s="2620"/>
      <c r="I804" s="2620"/>
      <c r="J804" s="2620"/>
      <c r="K804" s="2620"/>
    </row>
    <row r="805" spans="1:11">
      <c r="A805" s="2660"/>
      <c r="B805" s="2620"/>
      <c r="C805" s="2620"/>
      <c r="D805" s="2620"/>
      <c r="E805" s="2620"/>
      <c r="F805" s="2620"/>
      <c r="G805" s="2620"/>
      <c r="H805" s="2620"/>
      <c r="I805" s="2620"/>
      <c r="J805" s="2620"/>
      <c r="K805" s="2620"/>
    </row>
    <row r="806" spans="1:11">
      <c r="A806" s="2660"/>
      <c r="B806" s="2620"/>
      <c r="C806" s="2620"/>
      <c r="D806" s="2620"/>
      <c r="E806" s="2620"/>
      <c r="F806" s="2620"/>
      <c r="G806" s="2620"/>
      <c r="H806" s="2620"/>
      <c r="I806" s="2620"/>
      <c r="J806" s="2620"/>
      <c r="K806" s="2620"/>
    </row>
    <row r="807" spans="1:11">
      <c r="A807" s="2660"/>
      <c r="B807" s="2620"/>
      <c r="C807" s="2620"/>
      <c r="D807" s="2620"/>
      <c r="E807" s="2620"/>
      <c r="F807" s="2620"/>
      <c r="G807" s="2620"/>
      <c r="H807" s="2620"/>
      <c r="I807" s="2620"/>
      <c r="J807" s="2620"/>
      <c r="K807" s="2620"/>
    </row>
    <row r="808" spans="1:11">
      <c r="A808" s="2660"/>
      <c r="B808" s="2620"/>
      <c r="C808" s="2620"/>
      <c r="D808" s="2620"/>
      <c r="E808" s="2620"/>
      <c r="F808" s="2620"/>
      <c r="G808" s="2620"/>
      <c r="H808" s="2620"/>
      <c r="I808" s="2620"/>
      <c r="J808" s="2620"/>
      <c r="K808" s="2620"/>
    </row>
    <row r="809" spans="1:11">
      <c r="A809" s="2660"/>
      <c r="B809" s="2620"/>
      <c r="C809" s="2620"/>
      <c r="D809" s="2620"/>
      <c r="E809" s="2620"/>
      <c r="F809" s="2620"/>
      <c r="G809" s="2620"/>
      <c r="H809" s="2620"/>
      <c r="I809" s="2620"/>
      <c r="J809" s="2620"/>
      <c r="K809" s="2620"/>
    </row>
    <row r="810" spans="1:11">
      <c r="A810" s="2660"/>
      <c r="B810" s="2620"/>
      <c r="C810" s="2620"/>
      <c r="D810" s="2620"/>
      <c r="E810" s="2620"/>
      <c r="F810" s="2620"/>
      <c r="G810" s="2620"/>
      <c r="H810" s="2620"/>
      <c r="I810" s="2620"/>
      <c r="J810" s="2620"/>
      <c r="K810" s="2620"/>
    </row>
    <row r="811" spans="1:11">
      <c r="A811" s="2660"/>
      <c r="B811" s="2620"/>
      <c r="C811" s="2620"/>
      <c r="D811" s="2620"/>
      <c r="E811" s="2620"/>
      <c r="F811" s="2620"/>
      <c r="G811" s="2620"/>
      <c r="H811" s="2620"/>
      <c r="I811" s="2620"/>
      <c r="J811" s="2620"/>
      <c r="K811" s="2620"/>
    </row>
    <row r="812" spans="1:11">
      <c r="A812" s="2660"/>
      <c r="B812" s="2620"/>
      <c r="C812" s="2620"/>
      <c r="D812" s="2620"/>
      <c r="E812" s="2620"/>
      <c r="F812" s="2620"/>
      <c r="G812" s="2620"/>
      <c r="H812" s="2620"/>
      <c r="I812" s="2620"/>
      <c r="J812" s="2620"/>
      <c r="K812" s="2620"/>
    </row>
    <row r="813" spans="1:11">
      <c r="A813" s="2660"/>
      <c r="B813" s="2620"/>
      <c r="C813" s="2620"/>
      <c r="D813" s="2620"/>
      <c r="E813" s="2620"/>
      <c r="F813" s="2620"/>
      <c r="G813" s="2620"/>
      <c r="H813" s="2620"/>
      <c r="I813" s="2620"/>
      <c r="J813" s="2620"/>
      <c r="K813" s="2620"/>
    </row>
    <row r="814" spans="1:11">
      <c r="A814" s="2660"/>
      <c r="B814" s="2620"/>
      <c r="C814" s="2620"/>
      <c r="D814" s="2620"/>
      <c r="E814" s="2620"/>
      <c r="F814" s="2620"/>
      <c r="G814" s="2620"/>
      <c r="H814" s="2620"/>
      <c r="I814" s="2620"/>
      <c r="J814" s="2620"/>
      <c r="K814" s="2620"/>
    </row>
    <row r="815" spans="1:11">
      <c r="A815" s="2660"/>
      <c r="B815" s="2620"/>
      <c r="C815" s="2620"/>
      <c r="D815" s="2620"/>
      <c r="E815" s="2620"/>
      <c r="F815" s="2620"/>
      <c r="G815" s="2620"/>
      <c r="H815" s="2620"/>
      <c r="I815" s="2620"/>
      <c r="J815" s="2620"/>
      <c r="K815" s="2620"/>
    </row>
    <row r="816" spans="1:11">
      <c r="A816" s="2660"/>
      <c r="B816" s="2620"/>
      <c r="C816" s="2620"/>
      <c r="D816" s="2620"/>
      <c r="E816" s="2620"/>
      <c r="F816" s="2620"/>
      <c r="G816" s="2620"/>
      <c r="H816" s="2620"/>
      <c r="I816" s="2620"/>
      <c r="J816" s="2620"/>
      <c r="K816" s="2620"/>
    </row>
    <row r="817" spans="1:11">
      <c r="A817" s="2660"/>
      <c r="B817" s="2620"/>
      <c r="C817" s="2620"/>
      <c r="D817" s="2620"/>
      <c r="E817" s="2620"/>
      <c r="F817" s="2620"/>
      <c r="G817" s="2620"/>
      <c r="H817" s="2620"/>
      <c r="I817" s="2620"/>
      <c r="J817" s="2620"/>
      <c r="K817" s="2620"/>
    </row>
    <row r="818" spans="1:11">
      <c r="A818" s="2660"/>
      <c r="B818" s="2620"/>
      <c r="C818" s="2620"/>
      <c r="D818" s="2620"/>
      <c r="E818" s="2620"/>
      <c r="F818" s="2620"/>
      <c r="G818" s="2620"/>
      <c r="H818" s="2620"/>
      <c r="I818" s="2620"/>
      <c r="J818" s="2620"/>
      <c r="K818" s="2620"/>
    </row>
    <row r="819" spans="1:11">
      <c r="A819" s="2660"/>
      <c r="B819" s="2620"/>
      <c r="C819" s="2620"/>
      <c r="D819" s="2620"/>
      <c r="E819" s="2620"/>
      <c r="F819" s="2620"/>
      <c r="G819" s="2620"/>
      <c r="H819" s="2620"/>
      <c r="I819" s="2620"/>
      <c r="J819" s="2620"/>
      <c r="K819" s="2620"/>
    </row>
    <row r="820" spans="1:11">
      <c r="A820" s="2660"/>
      <c r="B820" s="2620"/>
      <c r="C820" s="2620"/>
      <c r="D820" s="2620"/>
      <c r="E820" s="2620"/>
      <c r="F820" s="2620"/>
      <c r="G820" s="2620"/>
      <c r="H820" s="2620"/>
      <c r="I820" s="2620"/>
      <c r="J820" s="2620"/>
      <c r="K820" s="2620"/>
    </row>
    <row r="821" spans="1:11">
      <c r="A821" s="2660"/>
      <c r="B821" s="2620"/>
      <c r="C821" s="2620"/>
      <c r="D821" s="2620"/>
      <c r="E821" s="2620"/>
      <c r="F821" s="2620"/>
      <c r="G821" s="2620"/>
      <c r="H821" s="2620"/>
      <c r="I821" s="2620"/>
      <c r="J821" s="2620"/>
      <c r="K821" s="2620"/>
    </row>
    <row r="822" spans="1:11">
      <c r="A822" s="2660"/>
      <c r="B822" s="2620"/>
      <c r="C822" s="2620"/>
      <c r="D822" s="2620"/>
      <c r="E822" s="2620"/>
      <c r="F822" s="2620"/>
      <c r="G822" s="2620"/>
      <c r="H822" s="2620"/>
      <c r="I822" s="2620"/>
      <c r="J822" s="2620"/>
      <c r="K822" s="2620"/>
    </row>
    <row r="823" spans="1:11">
      <c r="A823" s="2660"/>
      <c r="B823" s="2620"/>
      <c r="C823" s="2620"/>
      <c r="D823" s="2620"/>
      <c r="E823" s="2620"/>
      <c r="F823" s="2620"/>
      <c r="G823" s="2620"/>
      <c r="H823" s="2620"/>
      <c r="I823" s="2620"/>
      <c r="J823" s="2620"/>
      <c r="K823" s="2620"/>
    </row>
    <row r="824" spans="1:11">
      <c r="A824" s="2660"/>
      <c r="B824" s="2620"/>
      <c r="C824" s="2620"/>
      <c r="D824" s="2620"/>
      <c r="E824" s="2620"/>
      <c r="F824" s="2620"/>
      <c r="G824" s="2620"/>
      <c r="H824" s="2620"/>
      <c r="I824" s="2620"/>
      <c r="J824" s="2620"/>
      <c r="K824" s="2620"/>
    </row>
    <row r="825" spans="1:11">
      <c r="A825" s="2660"/>
      <c r="B825" s="2620"/>
      <c r="C825" s="2620"/>
      <c r="D825" s="2620"/>
      <c r="E825" s="2620"/>
      <c r="F825" s="2620"/>
      <c r="G825" s="2620"/>
      <c r="H825" s="2620"/>
      <c r="I825" s="2620"/>
      <c r="J825" s="2620"/>
      <c r="K825" s="2620"/>
    </row>
    <row r="826" spans="1:11">
      <c r="A826" s="2660"/>
      <c r="B826" s="2620"/>
      <c r="C826" s="2620"/>
      <c r="D826" s="2620"/>
      <c r="E826" s="2620"/>
      <c r="F826" s="2620"/>
      <c r="G826" s="2620"/>
      <c r="H826" s="2620"/>
      <c r="I826" s="2620"/>
      <c r="J826" s="2620"/>
      <c r="K826" s="2620"/>
    </row>
    <row r="827" spans="1:11">
      <c r="A827" s="2660"/>
      <c r="B827" s="2620"/>
      <c r="C827" s="2620"/>
      <c r="D827" s="2620"/>
      <c r="E827" s="2620"/>
      <c r="F827" s="2620"/>
      <c r="G827" s="2620"/>
      <c r="H827" s="2620"/>
      <c r="I827" s="2620"/>
      <c r="J827" s="2620"/>
      <c r="K827" s="2620"/>
    </row>
    <row r="828" spans="1:11">
      <c r="A828" s="2660"/>
      <c r="B828" s="2620"/>
      <c r="C828" s="2620"/>
      <c r="D828" s="2620"/>
      <c r="E828" s="2620"/>
      <c r="F828" s="2620"/>
      <c r="G828" s="2620"/>
      <c r="H828" s="2620"/>
      <c r="I828" s="2620"/>
      <c r="J828" s="2620"/>
      <c r="K828" s="2620"/>
    </row>
    <row r="829" spans="1:11">
      <c r="A829" s="2660"/>
      <c r="B829" s="2620"/>
      <c r="C829" s="2620"/>
      <c r="D829" s="2620"/>
      <c r="E829" s="2620"/>
      <c r="F829" s="2620"/>
      <c r="G829" s="2620"/>
      <c r="H829" s="2620"/>
      <c r="I829" s="2620"/>
      <c r="J829" s="2620"/>
      <c r="K829" s="2620"/>
    </row>
    <row r="830" spans="1:11">
      <c r="A830" s="2660"/>
      <c r="B830" s="2620"/>
      <c r="C830" s="2620"/>
      <c r="D830" s="2620"/>
      <c r="E830" s="2620"/>
      <c r="F830" s="2620"/>
      <c r="G830" s="2620"/>
      <c r="H830" s="2620"/>
      <c r="I830" s="2620"/>
      <c r="J830" s="2620"/>
      <c r="K830" s="2620"/>
    </row>
    <row r="831" spans="1:11">
      <c r="A831" s="2660"/>
      <c r="B831" s="2620"/>
      <c r="C831" s="2620"/>
      <c r="D831" s="2620"/>
      <c r="E831" s="2620"/>
      <c r="F831" s="2620"/>
      <c r="G831" s="2620"/>
      <c r="H831" s="2620"/>
      <c r="I831" s="2620"/>
      <c r="J831" s="2620"/>
      <c r="K831" s="2620"/>
    </row>
    <row r="832" spans="1:11">
      <c r="A832" s="2660"/>
      <c r="B832" s="2620"/>
      <c r="C832" s="2620"/>
      <c r="D832" s="2620"/>
      <c r="E832" s="2620"/>
      <c r="F832" s="2620"/>
      <c r="G832" s="2620"/>
      <c r="H832" s="2620"/>
      <c r="I832" s="2620"/>
      <c r="J832" s="2620"/>
      <c r="K832" s="2620"/>
    </row>
    <row r="833" spans="1:11">
      <c r="A833" s="2660"/>
      <c r="B833" s="2620"/>
      <c r="C833" s="2620"/>
      <c r="D833" s="2620"/>
      <c r="E833" s="2620"/>
      <c r="F833" s="2620"/>
      <c r="G833" s="2620"/>
      <c r="H833" s="2620"/>
      <c r="I833" s="2620"/>
      <c r="J833" s="2620"/>
      <c r="K833" s="2620"/>
    </row>
    <row r="834" spans="1:11">
      <c r="A834" s="2660"/>
      <c r="B834" s="2620"/>
      <c r="C834" s="2620"/>
      <c r="D834" s="2620"/>
      <c r="E834" s="2620"/>
      <c r="F834" s="2620"/>
      <c r="G834" s="2620"/>
      <c r="H834" s="2620"/>
      <c r="I834" s="2620"/>
      <c r="J834" s="2620"/>
      <c r="K834" s="2620"/>
    </row>
    <row r="835" spans="1:11">
      <c r="A835" s="2660"/>
      <c r="B835" s="2620"/>
      <c r="C835" s="2620"/>
      <c r="D835" s="2620"/>
      <c r="E835" s="2620"/>
      <c r="F835" s="2620"/>
      <c r="G835" s="2620"/>
      <c r="H835" s="2620"/>
      <c r="I835" s="2620"/>
      <c r="J835" s="2620"/>
      <c r="K835" s="2620"/>
    </row>
    <row r="836" spans="1:11">
      <c r="A836" s="2660"/>
      <c r="B836" s="2620"/>
      <c r="C836" s="2620"/>
      <c r="D836" s="2620"/>
      <c r="E836" s="2620"/>
      <c r="F836" s="2620"/>
      <c r="G836" s="2620"/>
      <c r="H836" s="2620"/>
      <c r="I836" s="2620"/>
      <c r="J836" s="2620"/>
      <c r="K836" s="2620"/>
    </row>
    <row r="837" spans="1:11">
      <c r="A837" s="2660"/>
      <c r="B837" s="2620"/>
      <c r="C837" s="2620"/>
      <c r="D837" s="2620"/>
      <c r="E837" s="2620"/>
      <c r="F837" s="2620"/>
      <c r="G837" s="2620"/>
      <c r="H837" s="2620"/>
      <c r="I837" s="2620"/>
      <c r="J837" s="2620"/>
      <c r="K837" s="2620"/>
    </row>
    <row r="838" spans="1:11">
      <c r="A838" s="2660"/>
      <c r="B838" s="2620"/>
      <c r="C838" s="2620"/>
      <c r="D838" s="2620"/>
      <c r="E838" s="2620"/>
      <c r="F838" s="2620"/>
      <c r="G838" s="2620"/>
      <c r="H838" s="2620"/>
      <c r="I838" s="2620"/>
      <c r="J838" s="2620"/>
      <c r="K838" s="2620"/>
    </row>
    <row r="839" spans="1:11">
      <c r="A839" s="2660"/>
      <c r="B839" s="2620"/>
      <c r="C839" s="2620"/>
      <c r="D839" s="2620"/>
      <c r="E839" s="2620"/>
      <c r="F839" s="2620"/>
      <c r="G839" s="2620"/>
      <c r="H839" s="2620"/>
      <c r="I839" s="2620"/>
      <c r="J839" s="2620"/>
      <c r="K839" s="2620"/>
    </row>
    <row r="840" spans="1:11">
      <c r="A840" s="2660"/>
      <c r="B840" s="2620"/>
      <c r="C840" s="2620"/>
      <c r="D840" s="2620"/>
      <c r="E840" s="2620"/>
      <c r="F840" s="2620"/>
      <c r="G840" s="2620"/>
      <c r="H840" s="2620"/>
      <c r="I840" s="2620"/>
      <c r="J840" s="2620"/>
      <c r="K840" s="2620"/>
    </row>
    <row r="841" spans="1:11">
      <c r="A841" s="2660"/>
      <c r="B841" s="2620"/>
      <c r="C841" s="2620"/>
      <c r="D841" s="2620"/>
      <c r="E841" s="2620"/>
      <c r="F841" s="2620"/>
      <c r="G841" s="2620"/>
      <c r="H841" s="2620"/>
      <c r="I841" s="2620"/>
      <c r="J841" s="2620"/>
      <c r="K841" s="2620"/>
    </row>
    <row r="842" spans="1:11">
      <c r="A842" s="2660"/>
      <c r="B842" s="2620"/>
      <c r="C842" s="2620"/>
      <c r="D842" s="2620"/>
      <c r="E842" s="2620"/>
      <c r="F842" s="2620"/>
      <c r="G842" s="2620"/>
      <c r="H842" s="2620"/>
      <c r="I842" s="2620"/>
      <c r="J842" s="2620"/>
      <c r="K842" s="2620"/>
    </row>
    <row r="843" spans="1:11">
      <c r="A843" s="2660"/>
      <c r="B843" s="2620"/>
      <c r="C843" s="2620"/>
      <c r="D843" s="2620"/>
      <c r="E843" s="2620"/>
      <c r="F843" s="2620"/>
      <c r="G843" s="2620"/>
      <c r="H843" s="2620"/>
      <c r="I843" s="2620"/>
      <c r="J843" s="2620"/>
      <c r="K843" s="2620"/>
    </row>
    <row r="844" spans="1:11">
      <c r="A844" s="2660"/>
      <c r="B844" s="2620"/>
      <c r="C844" s="2620"/>
      <c r="D844" s="2620"/>
      <c r="E844" s="2620"/>
      <c r="F844" s="2620"/>
      <c r="G844" s="2620"/>
      <c r="H844" s="2620"/>
      <c r="I844" s="2620"/>
      <c r="J844" s="2620"/>
      <c r="K844" s="2620"/>
    </row>
    <row r="845" spans="1:11">
      <c r="A845" s="2660"/>
      <c r="B845" s="2620"/>
      <c r="C845" s="2620"/>
      <c r="D845" s="2620"/>
      <c r="E845" s="2620"/>
      <c r="F845" s="2620"/>
      <c r="G845" s="2620"/>
      <c r="H845" s="2620"/>
      <c r="I845" s="2620"/>
      <c r="J845" s="2620"/>
      <c r="K845" s="2620"/>
    </row>
    <row r="846" spans="1:11">
      <c r="A846" s="2660"/>
      <c r="B846" s="2620"/>
      <c r="C846" s="2620"/>
      <c r="D846" s="2620"/>
      <c r="E846" s="2620"/>
      <c r="F846" s="2620"/>
      <c r="G846" s="2620"/>
      <c r="H846" s="2620"/>
      <c r="I846" s="2620"/>
      <c r="J846" s="2620"/>
      <c r="K846" s="2620"/>
    </row>
    <row r="847" spans="1:11">
      <c r="A847" s="2660"/>
      <c r="B847" s="2620"/>
      <c r="C847" s="2620"/>
      <c r="D847" s="2620"/>
      <c r="E847" s="2620"/>
      <c r="F847" s="2620"/>
      <c r="G847" s="2620"/>
      <c r="H847" s="2620"/>
      <c r="I847" s="2620"/>
      <c r="J847" s="2620"/>
      <c r="K847" s="2620"/>
    </row>
    <row r="848" spans="1:11">
      <c r="A848" s="2660"/>
      <c r="B848" s="2620"/>
      <c r="C848" s="2620"/>
      <c r="D848" s="2620"/>
      <c r="E848" s="2620"/>
      <c r="F848" s="2620"/>
      <c r="G848" s="2620"/>
      <c r="H848" s="2620"/>
      <c r="I848" s="2620"/>
      <c r="J848" s="2620"/>
      <c r="K848" s="2620"/>
    </row>
    <row r="849" spans="1:11">
      <c r="A849" s="2660"/>
      <c r="B849" s="2620"/>
      <c r="C849" s="2620"/>
      <c r="D849" s="2620"/>
      <c r="E849" s="2620"/>
      <c r="F849" s="2620"/>
      <c r="G849" s="2620"/>
      <c r="H849" s="2620"/>
      <c r="I849" s="2620"/>
      <c r="J849" s="2620"/>
      <c r="K849" s="2620"/>
    </row>
    <row r="850" spans="1:11">
      <c r="A850" s="2660"/>
      <c r="B850" s="2620"/>
      <c r="C850" s="2620"/>
      <c r="D850" s="2620"/>
      <c r="E850" s="2620"/>
      <c r="F850" s="2620"/>
      <c r="G850" s="2620"/>
      <c r="H850" s="2620"/>
      <c r="I850" s="2620"/>
      <c r="J850" s="2620"/>
      <c r="K850" s="2620"/>
    </row>
    <row r="851" spans="1:11">
      <c r="A851" s="2660"/>
      <c r="B851" s="2620"/>
      <c r="C851" s="2620"/>
      <c r="D851" s="2620"/>
      <c r="E851" s="2620"/>
      <c r="F851" s="2620"/>
      <c r="G851" s="2620"/>
      <c r="H851" s="2620"/>
      <c r="I851" s="2620"/>
      <c r="J851" s="2620"/>
      <c r="K851" s="2620"/>
    </row>
    <row r="852" spans="1:11">
      <c r="A852" s="2660"/>
      <c r="B852" s="2620"/>
      <c r="C852" s="2620"/>
      <c r="D852" s="2620"/>
      <c r="E852" s="2620"/>
      <c r="F852" s="2620"/>
      <c r="G852" s="2620"/>
      <c r="H852" s="2620"/>
      <c r="I852" s="2620"/>
      <c r="J852" s="2620"/>
      <c r="K852" s="2620"/>
    </row>
    <row r="853" spans="1:11">
      <c r="A853" s="2660"/>
      <c r="B853" s="2620"/>
      <c r="C853" s="2620"/>
      <c r="D853" s="2620"/>
      <c r="E853" s="2620"/>
      <c r="F853" s="2620"/>
      <c r="G853" s="2620"/>
      <c r="H853" s="2620"/>
      <c r="I853" s="2620"/>
      <c r="J853" s="2620"/>
      <c r="K853" s="2620"/>
    </row>
    <row r="854" spans="1:11">
      <c r="A854" s="2660"/>
      <c r="B854" s="2620"/>
      <c r="C854" s="2620"/>
      <c r="D854" s="2620"/>
      <c r="E854" s="2620"/>
      <c r="F854" s="2620"/>
      <c r="G854" s="2620"/>
      <c r="H854" s="2620"/>
      <c r="I854" s="2620"/>
      <c r="J854" s="2620"/>
      <c r="K854" s="2620"/>
    </row>
    <row r="855" spans="1:11">
      <c r="A855" s="2660"/>
      <c r="B855" s="2620"/>
      <c r="C855" s="2620"/>
      <c r="D855" s="2620"/>
      <c r="E855" s="2620"/>
      <c r="F855" s="2620"/>
      <c r="G855" s="2620"/>
      <c r="H855" s="2620"/>
      <c r="I855" s="2620"/>
      <c r="J855" s="2620"/>
      <c r="K855" s="2620"/>
    </row>
    <row r="856" spans="1:11">
      <c r="A856" s="2660"/>
      <c r="B856" s="2620"/>
      <c r="C856" s="2620"/>
      <c r="D856" s="2620"/>
      <c r="E856" s="2620"/>
      <c r="F856" s="2620"/>
      <c r="G856" s="2620"/>
      <c r="H856" s="2620"/>
      <c r="I856" s="2620"/>
      <c r="J856" s="2620"/>
      <c r="K856" s="2620"/>
    </row>
    <row r="857" spans="1:11">
      <c r="A857" s="2660"/>
      <c r="B857" s="2620"/>
      <c r="C857" s="2620"/>
      <c r="D857" s="2620"/>
      <c r="E857" s="2620"/>
      <c r="F857" s="2620"/>
      <c r="G857" s="2620"/>
      <c r="H857" s="2620"/>
      <c r="I857" s="2620"/>
      <c r="J857" s="2620"/>
      <c r="K857" s="2620"/>
    </row>
    <row r="858" spans="1:11">
      <c r="A858" s="2660"/>
      <c r="B858" s="2620"/>
      <c r="C858" s="2620"/>
      <c r="D858" s="2620"/>
      <c r="E858" s="2620"/>
      <c r="F858" s="2620"/>
      <c r="G858" s="2620"/>
      <c r="H858" s="2620"/>
      <c r="I858" s="2620"/>
      <c r="J858" s="2620"/>
      <c r="K858" s="2620"/>
    </row>
    <row r="859" spans="1:11">
      <c r="A859" s="2660"/>
      <c r="B859" s="2620"/>
      <c r="C859" s="2620"/>
      <c r="D859" s="2620"/>
      <c r="E859" s="2620"/>
      <c r="F859" s="2620"/>
      <c r="G859" s="2620"/>
      <c r="H859" s="2620"/>
      <c r="I859" s="2620"/>
      <c r="J859" s="2620"/>
      <c r="K859" s="2620"/>
    </row>
    <row r="860" spans="1:11">
      <c r="A860" s="2660"/>
      <c r="B860" s="2620"/>
      <c r="C860" s="2620"/>
      <c r="D860" s="2620"/>
      <c r="E860" s="2620"/>
      <c r="F860" s="2620"/>
      <c r="G860" s="2620"/>
      <c r="H860" s="2620"/>
      <c r="I860" s="2620"/>
      <c r="J860" s="2620"/>
      <c r="K860" s="2620"/>
    </row>
    <row r="861" spans="1:11">
      <c r="A861" s="2660"/>
      <c r="B861" s="2620"/>
      <c r="C861" s="2620"/>
      <c r="D861" s="2620"/>
      <c r="E861" s="2620"/>
      <c r="F861" s="2620"/>
      <c r="G861" s="2620"/>
      <c r="H861" s="2620"/>
      <c r="I861" s="2620"/>
      <c r="J861" s="2620"/>
      <c r="K861" s="2620"/>
    </row>
    <row r="862" spans="1:11">
      <c r="A862" s="2660"/>
      <c r="B862" s="2620"/>
      <c r="C862" s="2620"/>
      <c r="D862" s="2620"/>
      <c r="E862" s="2620"/>
      <c r="F862" s="2620"/>
      <c r="G862" s="2620"/>
      <c r="H862" s="2620"/>
      <c r="I862" s="2620"/>
      <c r="J862" s="2620"/>
      <c r="K862" s="2620"/>
    </row>
    <row r="863" spans="1:11">
      <c r="A863" s="2660"/>
      <c r="B863" s="2620"/>
      <c r="C863" s="2620"/>
      <c r="D863" s="2620"/>
      <c r="E863" s="2620"/>
      <c r="F863" s="2620"/>
      <c r="G863" s="2620"/>
      <c r="H863" s="2620"/>
      <c r="I863" s="2620"/>
      <c r="J863" s="2620"/>
      <c r="K863" s="2620"/>
    </row>
    <row r="864" spans="1:11">
      <c r="A864" s="2660"/>
      <c r="B864" s="2620"/>
      <c r="C864" s="2620"/>
      <c r="D864" s="2620"/>
      <c r="E864" s="2620"/>
      <c r="F864" s="2620"/>
      <c r="G864" s="2620"/>
      <c r="H864" s="2620"/>
      <c r="I864" s="2620"/>
      <c r="J864" s="2620"/>
      <c r="K864" s="2620"/>
    </row>
    <row r="865" spans="1:11">
      <c r="A865" s="2660"/>
      <c r="B865" s="2620"/>
      <c r="C865" s="2620"/>
      <c r="D865" s="2620"/>
      <c r="E865" s="2620"/>
      <c r="F865" s="2620"/>
      <c r="G865" s="2620"/>
      <c r="H865" s="2620"/>
      <c r="I865" s="2620"/>
      <c r="J865" s="2620"/>
      <c r="K865" s="2620"/>
    </row>
    <row r="866" spans="1:11">
      <c r="A866" s="2660"/>
      <c r="B866" s="2620"/>
      <c r="C866" s="2620"/>
      <c r="D866" s="2620"/>
      <c r="E866" s="2620"/>
      <c r="F866" s="2620"/>
      <c r="G866" s="2620"/>
      <c r="H866" s="2620"/>
      <c r="I866" s="2620"/>
      <c r="J866" s="2620"/>
      <c r="K866" s="2620"/>
    </row>
    <row r="867" spans="1:11">
      <c r="A867" s="2660"/>
      <c r="B867" s="2620"/>
      <c r="C867" s="2620"/>
      <c r="D867" s="2620"/>
      <c r="E867" s="2620"/>
      <c r="F867" s="2620"/>
      <c r="G867" s="2620"/>
      <c r="H867" s="2620"/>
      <c r="I867" s="2620"/>
      <c r="J867" s="2620"/>
      <c r="K867" s="2620"/>
    </row>
    <row r="868" spans="1:11">
      <c r="A868" s="2660"/>
      <c r="B868" s="2620"/>
      <c r="C868" s="2620"/>
      <c r="D868" s="2620"/>
      <c r="E868" s="2620"/>
      <c r="F868" s="2620"/>
      <c r="G868" s="2620"/>
      <c r="H868" s="2620"/>
      <c r="I868" s="2620"/>
      <c r="J868" s="2620"/>
      <c r="K868" s="2620"/>
    </row>
    <row r="869" spans="1:11">
      <c r="A869" s="2660"/>
      <c r="B869" s="2620"/>
      <c r="C869" s="2620"/>
      <c r="D869" s="2620"/>
      <c r="E869" s="2620"/>
      <c r="F869" s="2620"/>
      <c r="G869" s="2620"/>
      <c r="H869" s="2620"/>
      <c r="I869" s="2620"/>
      <c r="J869" s="2620"/>
      <c r="K869" s="2620"/>
    </row>
    <row r="870" spans="1:11">
      <c r="A870" s="2660"/>
      <c r="B870" s="2620"/>
      <c r="C870" s="2620"/>
      <c r="D870" s="2620"/>
      <c r="E870" s="2620"/>
      <c r="F870" s="2620"/>
      <c r="G870" s="2620"/>
      <c r="H870" s="2620"/>
      <c r="I870" s="2620"/>
      <c r="J870" s="2620"/>
      <c r="K870" s="2620"/>
    </row>
    <row r="871" spans="1:11">
      <c r="A871" s="2660"/>
      <c r="B871" s="2620"/>
      <c r="C871" s="2620"/>
      <c r="D871" s="2620"/>
      <c r="E871" s="2620"/>
      <c r="F871" s="2620"/>
      <c r="G871" s="2620"/>
      <c r="H871" s="2620"/>
      <c r="I871" s="2620"/>
      <c r="J871" s="2620"/>
      <c r="K871" s="2620"/>
    </row>
    <row r="872" spans="1:11">
      <c r="A872" s="2660"/>
      <c r="B872" s="2620"/>
      <c r="C872" s="2620"/>
      <c r="D872" s="2620"/>
      <c r="E872" s="2620"/>
      <c r="F872" s="2620"/>
      <c r="G872" s="2620"/>
      <c r="H872" s="2620"/>
      <c r="I872" s="2620"/>
      <c r="J872" s="2620"/>
      <c r="K872" s="2620"/>
    </row>
    <row r="873" spans="1:11">
      <c r="A873" s="2660"/>
      <c r="B873" s="2620"/>
      <c r="C873" s="2620"/>
      <c r="D873" s="2620"/>
      <c r="E873" s="2620"/>
      <c r="F873" s="2620"/>
      <c r="G873" s="2620"/>
      <c r="H873" s="2620"/>
      <c r="I873" s="2620"/>
      <c r="J873" s="2620"/>
      <c r="K873" s="2620"/>
    </row>
    <row r="874" spans="1:11">
      <c r="A874" s="2660"/>
      <c r="B874" s="2620"/>
      <c r="C874" s="2620"/>
      <c r="D874" s="2620"/>
      <c r="E874" s="2620"/>
      <c r="F874" s="2620"/>
      <c r="G874" s="2620"/>
      <c r="H874" s="2620"/>
      <c r="I874" s="2620"/>
      <c r="J874" s="2620"/>
      <c r="K874" s="2620"/>
    </row>
    <row r="875" spans="1:11">
      <c r="A875" s="2660"/>
      <c r="B875" s="2620"/>
      <c r="C875" s="2620"/>
      <c r="D875" s="2620"/>
      <c r="E875" s="2620"/>
      <c r="F875" s="2620"/>
      <c r="G875" s="2620"/>
      <c r="H875" s="2620"/>
      <c r="I875" s="2620"/>
      <c r="J875" s="2620"/>
      <c r="K875" s="2620"/>
    </row>
    <row r="876" spans="1:11">
      <c r="A876" s="2660"/>
      <c r="B876" s="2620"/>
      <c r="C876" s="2620"/>
      <c r="D876" s="2620"/>
      <c r="E876" s="2620"/>
      <c r="F876" s="2620"/>
      <c r="G876" s="2620"/>
      <c r="H876" s="2620"/>
      <c r="I876" s="2620"/>
      <c r="J876" s="2620"/>
      <c r="K876" s="2620"/>
    </row>
    <row r="877" spans="1:11">
      <c r="A877" s="2660"/>
      <c r="B877" s="2620"/>
      <c r="C877" s="2620"/>
      <c r="D877" s="2620"/>
      <c r="E877" s="2620"/>
      <c r="F877" s="2620"/>
      <c r="G877" s="2620"/>
      <c r="H877" s="2620"/>
      <c r="I877" s="2620"/>
      <c r="J877" s="2620"/>
      <c r="K877" s="2620"/>
    </row>
    <row r="878" spans="1:11">
      <c r="A878" s="2660"/>
      <c r="B878" s="2620"/>
      <c r="C878" s="2620"/>
      <c r="D878" s="2620"/>
      <c r="E878" s="2620"/>
      <c r="F878" s="2620"/>
      <c r="G878" s="2620"/>
      <c r="H878" s="2620"/>
      <c r="I878" s="2620"/>
      <c r="J878" s="2620"/>
      <c r="K878" s="2620"/>
    </row>
    <row r="879" spans="1:11">
      <c r="A879" s="2660"/>
      <c r="B879" s="2620"/>
      <c r="C879" s="2620"/>
      <c r="D879" s="2620"/>
      <c r="E879" s="2620"/>
      <c r="F879" s="2620"/>
      <c r="G879" s="2620"/>
      <c r="H879" s="2620"/>
      <c r="I879" s="2620"/>
      <c r="J879" s="2620"/>
      <c r="K879" s="2620"/>
    </row>
    <row r="880" spans="1:11">
      <c r="A880" s="2660"/>
      <c r="B880" s="2620"/>
      <c r="C880" s="2620"/>
      <c r="D880" s="2620"/>
      <c r="E880" s="2620"/>
      <c r="F880" s="2620"/>
      <c r="G880" s="2620"/>
      <c r="H880" s="2620"/>
      <c r="I880" s="2620"/>
      <c r="J880" s="2620"/>
      <c r="K880" s="2620"/>
    </row>
    <row r="881" spans="1:11">
      <c r="A881" s="2660"/>
      <c r="B881" s="2620"/>
      <c r="C881" s="2620"/>
      <c r="D881" s="2620"/>
      <c r="E881" s="2620"/>
      <c r="F881" s="2620"/>
      <c r="G881" s="2620"/>
      <c r="H881" s="2620"/>
      <c r="I881" s="2620"/>
      <c r="J881" s="2620"/>
      <c r="K881" s="2620"/>
    </row>
    <row r="882" spans="1:11">
      <c r="A882" s="2660"/>
      <c r="B882" s="2620"/>
      <c r="C882" s="2620"/>
      <c r="D882" s="2620"/>
      <c r="E882" s="2620"/>
      <c r="F882" s="2620"/>
      <c r="G882" s="2620"/>
      <c r="H882" s="2620"/>
      <c r="I882" s="2620"/>
      <c r="J882" s="2620"/>
      <c r="K882" s="2620"/>
    </row>
    <row r="883" spans="1:11">
      <c r="A883" s="2660"/>
      <c r="B883" s="2620"/>
      <c r="C883" s="2620"/>
      <c r="D883" s="2620"/>
      <c r="E883" s="2620"/>
      <c r="F883" s="2620"/>
      <c r="G883" s="2620"/>
      <c r="H883" s="2620"/>
      <c r="I883" s="2620"/>
      <c r="J883" s="2620"/>
      <c r="K883" s="2620"/>
    </row>
    <row r="884" spans="1:11">
      <c r="A884" s="2660"/>
      <c r="B884" s="2620"/>
      <c r="C884" s="2620"/>
      <c r="D884" s="2620"/>
      <c r="E884" s="2620"/>
      <c r="F884" s="2620"/>
      <c r="G884" s="2620"/>
      <c r="H884" s="2620"/>
      <c r="I884" s="2620"/>
      <c r="J884" s="2620"/>
      <c r="K884" s="2620"/>
    </row>
    <row r="885" spans="1:11">
      <c r="A885" s="2660"/>
      <c r="B885" s="2620"/>
      <c r="C885" s="2620"/>
      <c r="D885" s="2620"/>
      <c r="E885" s="2620"/>
      <c r="F885" s="2620"/>
      <c r="G885" s="2620"/>
      <c r="H885" s="2620"/>
      <c r="I885" s="2620"/>
      <c r="J885" s="2620"/>
      <c r="K885" s="2620"/>
    </row>
    <row r="886" spans="1:11">
      <c r="A886" s="2660"/>
      <c r="B886" s="2620"/>
      <c r="C886" s="2620"/>
      <c r="D886" s="2620"/>
      <c r="E886" s="2620"/>
      <c r="F886" s="2620"/>
      <c r="G886" s="2620"/>
      <c r="H886" s="2620"/>
      <c r="I886" s="2620"/>
      <c r="J886" s="2620"/>
      <c r="K886" s="2620"/>
    </row>
    <row r="887" spans="1:11">
      <c r="A887" s="2660"/>
      <c r="B887" s="2620"/>
      <c r="C887" s="2620"/>
      <c r="D887" s="2620"/>
      <c r="E887" s="2620"/>
      <c r="F887" s="2620"/>
      <c r="G887" s="2620"/>
      <c r="H887" s="2620"/>
      <c r="I887" s="2620"/>
      <c r="J887" s="2620"/>
      <c r="K887" s="2620"/>
    </row>
    <row r="888" spans="1:11">
      <c r="A888" s="2660"/>
      <c r="B888" s="2620"/>
      <c r="C888" s="2620"/>
      <c r="D888" s="2620"/>
      <c r="E888" s="2620"/>
      <c r="F888" s="2620"/>
      <c r="G888" s="2620"/>
      <c r="H888" s="2620"/>
      <c r="I888" s="2620"/>
      <c r="J888" s="2620"/>
      <c r="K888" s="2620"/>
    </row>
    <row r="889" spans="1:11">
      <c r="A889" s="2660"/>
      <c r="B889" s="2620"/>
      <c r="C889" s="2620"/>
      <c r="D889" s="2620"/>
      <c r="E889" s="2620"/>
      <c r="F889" s="2620"/>
      <c r="G889" s="2620"/>
      <c r="H889" s="2620"/>
      <c r="I889" s="2620"/>
      <c r="J889" s="2620"/>
      <c r="K889" s="2620"/>
    </row>
    <row r="890" spans="1:11">
      <c r="A890" s="2660"/>
      <c r="B890" s="2620"/>
      <c r="C890" s="2620"/>
      <c r="D890" s="2620"/>
      <c r="E890" s="2620"/>
      <c r="F890" s="2620"/>
      <c r="G890" s="2620"/>
      <c r="H890" s="2620"/>
      <c r="I890" s="2620"/>
      <c r="J890" s="2620"/>
      <c r="K890" s="2620"/>
    </row>
    <row r="891" spans="1:11">
      <c r="A891" s="2660"/>
      <c r="B891" s="2620"/>
      <c r="C891" s="2620"/>
      <c r="D891" s="2620"/>
      <c r="E891" s="2620"/>
      <c r="F891" s="2620"/>
      <c r="G891" s="2620"/>
      <c r="H891" s="2620"/>
      <c r="I891" s="2620"/>
      <c r="J891" s="2620"/>
      <c r="K891" s="2620"/>
    </row>
    <row r="892" spans="1:11">
      <c r="A892" s="2660"/>
      <c r="B892" s="2620"/>
      <c r="C892" s="2620"/>
      <c r="D892" s="2620"/>
      <c r="E892" s="2620"/>
      <c r="F892" s="2620"/>
      <c r="G892" s="2620"/>
      <c r="H892" s="2620"/>
      <c r="I892" s="2620"/>
      <c r="J892" s="2620"/>
      <c r="K892" s="2620"/>
    </row>
    <row r="893" spans="1:11">
      <c r="A893" s="2660"/>
      <c r="B893" s="2620"/>
      <c r="C893" s="2620"/>
      <c r="D893" s="2620"/>
      <c r="E893" s="2620"/>
      <c r="F893" s="2620"/>
      <c r="G893" s="2620"/>
      <c r="H893" s="2620"/>
      <c r="I893" s="2620"/>
      <c r="J893" s="2620"/>
      <c r="K893" s="2620"/>
    </row>
    <row r="894" spans="1:11">
      <c r="A894" s="2660"/>
      <c r="B894" s="2620"/>
      <c r="C894" s="2620"/>
      <c r="D894" s="2620"/>
      <c r="E894" s="2620"/>
      <c r="F894" s="2620"/>
      <c r="G894" s="2620"/>
      <c r="H894" s="2620"/>
      <c r="I894" s="2620"/>
      <c r="J894" s="2620"/>
      <c r="K894" s="2620"/>
    </row>
    <row r="895" spans="1:11">
      <c r="A895" s="2660"/>
      <c r="B895" s="2620"/>
      <c r="C895" s="2620"/>
      <c r="D895" s="2620"/>
      <c r="E895" s="2620"/>
      <c r="F895" s="2620"/>
      <c r="G895" s="2620"/>
      <c r="H895" s="2620"/>
      <c r="I895" s="2620"/>
      <c r="J895" s="2620"/>
      <c r="K895" s="2620"/>
    </row>
    <row r="896" spans="1:11">
      <c r="A896" s="2660"/>
      <c r="B896" s="2620"/>
      <c r="C896" s="2620"/>
      <c r="D896" s="2620"/>
      <c r="E896" s="2620"/>
      <c r="F896" s="2620"/>
      <c r="G896" s="2620"/>
      <c r="H896" s="2620"/>
      <c r="I896" s="2620"/>
      <c r="J896" s="2620"/>
      <c r="K896" s="2620"/>
    </row>
    <row r="897" spans="1:11">
      <c r="A897" s="2660"/>
      <c r="B897" s="2620"/>
      <c r="C897" s="2620"/>
      <c r="D897" s="2620"/>
      <c r="E897" s="2620"/>
      <c r="F897" s="2620"/>
      <c r="G897" s="2620"/>
      <c r="H897" s="2620"/>
      <c r="I897" s="2620"/>
      <c r="J897" s="2620"/>
      <c r="K897" s="2620"/>
    </row>
    <row r="898" spans="1:11">
      <c r="A898" s="2660"/>
      <c r="B898" s="2620"/>
      <c r="C898" s="2620"/>
      <c r="D898" s="2620"/>
      <c r="E898" s="2620"/>
      <c r="F898" s="2620"/>
      <c r="G898" s="2620"/>
      <c r="H898" s="2620"/>
      <c r="I898" s="2620"/>
      <c r="J898" s="2620"/>
      <c r="K898" s="2620"/>
    </row>
    <row r="899" spans="1:11">
      <c r="A899" s="2660"/>
      <c r="B899" s="2620"/>
      <c r="C899" s="2620"/>
      <c r="D899" s="2620"/>
      <c r="E899" s="2620"/>
      <c r="F899" s="2620"/>
      <c r="G899" s="2620"/>
      <c r="H899" s="2620"/>
      <c r="I899" s="2620"/>
      <c r="J899" s="2620"/>
      <c r="K899" s="2620"/>
    </row>
    <row r="900" spans="1:11">
      <c r="A900" s="2660"/>
      <c r="B900" s="2620"/>
      <c r="C900" s="2620"/>
      <c r="D900" s="2620"/>
      <c r="E900" s="2620"/>
      <c r="F900" s="2620"/>
      <c r="G900" s="2620"/>
      <c r="H900" s="2620"/>
      <c r="I900" s="2620"/>
      <c r="J900" s="2620"/>
      <c r="K900" s="2620"/>
    </row>
    <row r="901" spans="1:11">
      <c r="A901" s="2660"/>
      <c r="B901" s="2620"/>
      <c r="C901" s="2620"/>
      <c r="D901" s="2620"/>
      <c r="E901" s="2620"/>
      <c r="F901" s="2620"/>
      <c r="G901" s="2620"/>
      <c r="H901" s="2620"/>
      <c r="I901" s="2620"/>
      <c r="J901" s="2620"/>
      <c r="K901" s="2620"/>
    </row>
    <row r="902" spans="1:11">
      <c r="A902" s="2660"/>
      <c r="B902" s="2620"/>
      <c r="C902" s="2620"/>
      <c r="D902" s="2620"/>
      <c r="E902" s="2620"/>
      <c r="F902" s="2620"/>
      <c r="G902" s="2620"/>
      <c r="H902" s="2620"/>
      <c r="I902" s="2620"/>
      <c r="J902" s="2620"/>
      <c r="K902" s="2620"/>
    </row>
    <row r="903" spans="1:11">
      <c r="A903" s="2660"/>
      <c r="B903" s="2620"/>
      <c r="C903" s="2620"/>
      <c r="D903" s="2620"/>
      <c r="E903" s="2620"/>
      <c r="F903" s="2620"/>
      <c r="G903" s="2620"/>
      <c r="H903" s="2620"/>
      <c r="I903" s="2620"/>
      <c r="J903" s="2620"/>
      <c r="K903" s="2620"/>
    </row>
    <row r="904" spans="1:11">
      <c r="A904" s="2660"/>
      <c r="B904" s="2620"/>
      <c r="C904" s="2620"/>
      <c r="D904" s="2620"/>
      <c r="E904" s="2620"/>
      <c r="F904" s="2620"/>
      <c r="G904" s="2620"/>
      <c r="H904" s="2620"/>
      <c r="I904" s="2620"/>
      <c r="J904" s="2620"/>
      <c r="K904" s="2620"/>
    </row>
    <row r="905" spans="1:11">
      <c r="A905" s="2660"/>
      <c r="B905" s="2620"/>
      <c r="C905" s="2620"/>
      <c r="D905" s="2620"/>
      <c r="E905" s="2620"/>
      <c r="F905" s="2620"/>
      <c r="G905" s="2620"/>
      <c r="H905" s="2620"/>
      <c r="I905" s="2620"/>
      <c r="J905" s="2620"/>
      <c r="K905" s="2620"/>
    </row>
    <row r="906" spans="1:11">
      <c r="A906" s="2660"/>
      <c r="B906" s="2620"/>
      <c r="C906" s="2620"/>
      <c r="D906" s="2620"/>
      <c r="E906" s="2620"/>
      <c r="F906" s="2620"/>
      <c r="G906" s="2620"/>
      <c r="H906" s="2620"/>
      <c r="I906" s="2620"/>
      <c r="J906" s="2620"/>
      <c r="K906" s="2620"/>
    </row>
    <row r="907" spans="1:11">
      <c r="A907" s="2660"/>
      <c r="B907" s="2620"/>
      <c r="C907" s="2620"/>
      <c r="D907" s="2620"/>
      <c r="E907" s="2620"/>
      <c r="F907" s="2620"/>
      <c r="G907" s="2620"/>
      <c r="H907" s="2620"/>
      <c r="I907" s="2620"/>
      <c r="J907" s="2620"/>
      <c r="K907" s="2620"/>
    </row>
    <row r="908" spans="1:11">
      <c r="A908" s="2660"/>
      <c r="B908" s="2620"/>
      <c r="C908" s="2620"/>
      <c r="D908" s="2620"/>
      <c r="E908" s="2620"/>
      <c r="F908" s="2620"/>
      <c r="G908" s="2620"/>
      <c r="H908" s="2620"/>
      <c r="I908" s="2620"/>
      <c r="J908" s="2620"/>
      <c r="K908" s="2620"/>
    </row>
    <row r="909" spans="1:11">
      <c r="A909" s="2660"/>
      <c r="B909" s="2620"/>
      <c r="C909" s="2620"/>
      <c r="D909" s="2620"/>
      <c r="E909" s="2620"/>
      <c r="F909" s="2620"/>
      <c r="G909" s="2620"/>
      <c r="H909" s="2620"/>
      <c r="I909" s="2620"/>
      <c r="J909" s="2620"/>
      <c r="K909" s="2620"/>
    </row>
    <row r="910" spans="1:11">
      <c r="A910" s="2660"/>
      <c r="B910" s="2620"/>
      <c r="C910" s="2620"/>
      <c r="D910" s="2620"/>
      <c r="E910" s="2620"/>
      <c r="F910" s="2620"/>
      <c r="G910" s="2620"/>
      <c r="H910" s="2620"/>
      <c r="I910" s="2620"/>
      <c r="J910" s="2620"/>
      <c r="K910" s="2620"/>
    </row>
    <row r="911" spans="1:11">
      <c r="A911" s="2660"/>
      <c r="B911" s="2620"/>
      <c r="C911" s="2620"/>
      <c r="D911" s="2620"/>
      <c r="E911" s="2620"/>
      <c r="F911" s="2620"/>
      <c r="G911" s="2620"/>
      <c r="H911" s="2620"/>
      <c r="I911" s="2620"/>
      <c r="J911" s="2620"/>
      <c r="K911" s="2620"/>
    </row>
    <row r="912" spans="1:11">
      <c r="A912" s="2660"/>
      <c r="B912" s="2620"/>
      <c r="C912" s="2620"/>
      <c r="D912" s="2620"/>
      <c r="E912" s="2620"/>
      <c r="F912" s="2620"/>
      <c r="G912" s="2620"/>
      <c r="H912" s="2620"/>
      <c r="I912" s="2620"/>
      <c r="J912" s="2620"/>
      <c r="K912" s="2620"/>
    </row>
    <row r="913" spans="1:11">
      <c r="A913" s="2660"/>
      <c r="B913" s="2620"/>
      <c r="C913" s="2620"/>
      <c r="D913" s="2620"/>
      <c r="E913" s="2620"/>
      <c r="F913" s="2620"/>
      <c r="G913" s="2620"/>
      <c r="H913" s="2620"/>
      <c r="I913" s="2620"/>
      <c r="J913" s="2620"/>
      <c r="K913" s="2620"/>
    </row>
    <row r="914" spans="1:11">
      <c r="A914" s="2660"/>
      <c r="B914" s="2620"/>
      <c r="C914" s="2620"/>
      <c r="D914" s="2620"/>
      <c r="E914" s="2620"/>
      <c r="F914" s="2620"/>
      <c r="G914" s="2620"/>
      <c r="H914" s="2620"/>
      <c r="I914" s="2620"/>
      <c r="J914" s="2620"/>
      <c r="K914" s="2620"/>
    </row>
    <row r="915" spans="1:11">
      <c r="A915" s="2660"/>
      <c r="B915" s="2620"/>
      <c r="C915" s="2620"/>
      <c r="D915" s="2620"/>
      <c r="E915" s="2620"/>
      <c r="F915" s="2620"/>
      <c r="G915" s="2620"/>
      <c r="H915" s="2620"/>
      <c r="I915" s="2620"/>
      <c r="J915" s="2620"/>
      <c r="K915" s="2620"/>
    </row>
    <row r="916" spans="1:11">
      <c r="A916" s="2660"/>
      <c r="B916" s="2620"/>
      <c r="C916" s="2620"/>
      <c r="D916" s="2620"/>
      <c r="E916" s="2620"/>
      <c r="F916" s="2620"/>
      <c r="G916" s="2620"/>
      <c r="H916" s="2620"/>
      <c r="I916" s="2620"/>
      <c r="J916" s="2620"/>
      <c r="K916" s="2620"/>
    </row>
    <row r="917" spans="1:11">
      <c r="A917" s="2660"/>
      <c r="B917" s="2620"/>
      <c r="C917" s="2620"/>
      <c r="D917" s="2620"/>
      <c r="E917" s="2620"/>
      <c r="F917" s="2620"/>
      <c r="G917" s="2620"/>
      <c r="H917" s="2620"/>
      <c r="I917" s="2620"/>
      <c r="J917" s="2620"/>
      <c r="K917" s="2620"/>
    </row>
    <row r="918" spans="1:11">
      <c r="A918" s="2660"/>
      <c r="B918" s="2620"/>
      <c r="C918" s="2620"/>
      <c r="D918" s="2620"/>
      <c r="E918" s="2620"/>
      <c r="F918" s="2620"/>
      <c r="G918" s="2620"/>
      <c r="H918" s="2620"/>
      <c r="I918" s="2620"/>
      <c r="J918" s="2620"/>
      <c r="K918" s="2620"/>
    </row>
    <row r="919" spans="1:11">
      <c r="A919" s="2660"/>
      <c r="B919" s="2620"/>
      <c r="C919" s="2620"/>
      <c r="D919" s="2620"/>
      <c r="E919" s="2620"/>
      <c r="F919" s="2620"/>
      <c r="G919" s="2620"/>
      <c r="H919" s="2620"/>
      <c r="I919" s="2620"/>
      <c r="J919" s="2620"/>
      <c r="K919" s="2620"/>
    </row>
    <row r="920" spans="1:11">
      <c r="A920" s="2660"/>
      <c r="B920" s="2620"/>
      <c r="C920" s="2620"/>
      <c r="D920" s="2620"/>
      <c r="E920" s="2620"/>
      <c r="F920" s="2620"/>
      <c r="G920" s="2620"/>
      <c r="H920" s="2620"/>
      <c r="I920" s="2620"/>
      <c r="J920" s="2620"/>
      <c r="K920" s="2620"/>
    </row>
    <row r="921" spans="1:11">
      <c r="A921" s="2660"/>
      <c r="B921" s="2620"/>
      <c r="C921" s="2620"/>
      <c r="D921" s="2620"/>
      <c r="E921" s="2620"/>
      <c r="F921" s="2620"/>
      <c r="G921" s="2620"/>
      <c r="H921" s="2620"/>
      <c r="I921" s="2620"/>
      <c r="J921" s="2620"/>
      <c r="K921" s="2620"/>
    </row>
    <row r="922" spans="1:11">
      <c r="A922" s="2660"/>
      <c r="B922" s="2620"/>
      <c r="C922" s="2620"/>
      <c r="D922" s="2620"/>
      <c r="E922" s="2620"/>
      <c r="F922" s="2620"/>
      <c r="G922" s="2620"/>
      <c r="H922" s="2620"/>
      <c r="I922" s="2620"/>
      <c r="J922" s="2620"/>
      <c r="K922" s="2620"/>
    </row>
    <row r="923" spans="1:11">
      <c r="A923" s="2660"/>
      <c r="B923" s="2620"/>
      <c r="C923" s="2620"/>
      <c r="D923" s="2620"/>
      <c r="E923" s="2620"/>
      <c r="F923" s="2620"/>
      <c r="G923" s="2620"/>
      <c r="H923" s="2620"/>
      <c r="I923" s="2620"/>
      <c r="J923" s="2620"/>
      <c r="K923" s="2620"/>
    </row>
    <row r="924" spans="1:11">
      <c r="A924" s="2660"/>
      <c r="B924" s="2620"/>
      <c r="C924" s="2620"/>
      <c r="D924" s="2620"/>
      <c r="E924" s="2620"/>
      <c r="F924" s="2620"/>
      <c r="G924" s="2620"/>
      <c r="H924" s="2620"/>
      <c r="I924" s="2620"/>
      <c r="J924" s="2620"/>
      <c r="K924" s="2620"/>
    </row>
    <row r="925" spans="1:11">
      <c r="A925" s="2660"/>
      <c r="B925" s="2620"/>
      <c r="C925" s="2620"/>
      <c r="D925" s="2620"/>
      <c r="E925" s="2620"/>
      <c r="F925" s="2620"/>
      <c r="G925" s="2620"/>
      <c r="H925" s="2620"/>
      <c r="I925" s="2620"/>
      <c r="J925" s="2620"/>
      <c r="K925" s="2620"/>
    </row>
    <row r="926" spans="1:11">
      <c r="A926" s="2660"/>
      <c r="B926" s="2620"/>
      <c r="C926" s="2620"/>
      <c r="D926" s="2620"/>
      <c r="E926" s="2620"/>
      <c r="F926" s="2620"/>
      <c r="G926" s="2620"/>
      <c r="H926" s="2620"/>
      <c r="I926" s="2620"/>
      <c r="J926" s="2620"/>
      <c r="K926" s="2620"/>
    </row>
    <row r="927" spans="1:11">
      <c r="A927" s="2660"/>
      <c r="B927" s="2620"/>
      <c r="C927" s="2620"/>
      <c r="D927" s="2620"/>
      <c r="E927" s="2620"/>
      <c r="F927" s="2620"/>
      <c r="G927" s="2620"/>
      <c r="H927" s="2620"/>
      <c r="I927" s="2620"/>
      <c r="J927" s="2620"/>
      <c r="K927" s="2620"/>
    </row>
    <row r="928" spans="1:11">
      <c r="A928" s="2660"/>
      <c r="B928" s="2620"/>
      <c r="C928" s="2620"/>
      <c r="D928" s="2620"/>
      <c r="E928" s="2620"/>
      <c r="F928" s="2620"/>
      <c r="G928" s="2620"/>
      <c r="H928" s="2620"/>
      <c r="I928" s="2620"/>
      <c r="J928" s="2620"/>
      <c r="K928" s="2620"/>
    </row>
    <row r="929" spans="1:11">
      <c r="A929" s="2660"/>
      <c r="B929" s="2620"/>
      <c r="C929" s="2620"/>
      <c r="D929" s="2620"/>
      <c r="E929" s="2620"/>
      <c r="F929" s="2620"/>
      <c r="G929" s="2620"/>
      <c r="H929" s="2620"/>
      <c r="I929" s="2620"/>
      <c r="J929" s="2620"/>
      <c r="K929" s="2620"/>
    </row>
    <row r="930" spans="1:11">
      <c r="A930" s="2660"/>
      <c r="B930" s="2620"/>
      <c r="C930" s="2620"/>
      <c r="D930" s="2620"/>
      <c r="E930" s="2620"/>
      <c r="F930" s="2620"/>
      <c r="G930" s="2620"/>
      <c r="H930" s="2620"/>
      <c r="I930" s="2620"/>
      <c r="J930" s="2620"/>
      <c r="K930" s="2620"/>
    </row>
    <row r="931" spans="1:11">
      <c r="A931" s="2660"/>
      <c r="B931" s="2620"/>
      <c r="C931" s="2620"/>
      <c r="D931" s="2620"/>
      <c r="E931" s="2620"/>
      <c r="F931" s="2620"/>
      <c r="G931" s="2620"/>
      <c r="H931" s="2620"/>
      <c r="I931" s="2620"/>
      <c r="J931" s="2620"/>
      <c r="K931" s="2620"/>
    </row>
    <row r="932" spans="1:11">
      <c r="A932" s="2660"/>
      <c r="B932" s="2620"/>
      <c r="C932" s="2620"/>
      <c r="D932" s="2620"/>
      <c r="E932" s="2620"/>
      <c r="F932" s="2620"/>
      <c r="G932" s="2620"/>
      <c r="H932" s="2620"/>
      <c r="I932" s="2620"/>
      <c r="J932" s="2620"/>
      <c r="K932" s="2620"/>
    </row>
    <row r="933" spans="1:11">
      <c r="A933" s="2660"/>
      <c r="B933" s="2620"/>
      <c r="C933" s="2620"/>
      <c r="D933" s="2620"/>
      <c r="E933" s="2620"/>
      <c r="F933" s="2620"/>
      <c r="G933" s="2620"/>
      <c r="H933" s="2620"/>
      <c r="I933" s="2620"/>
      <c r="J933" s="2620"/>
      <c r="K933" s="2620"/>
    </row>
    <row r="934" spans="1:11">
      <c r="A934" s="2660"/>
      <c r="B934" s="2620"/>
      <c r="C934" s="2620"/>
      <c r="D934" s="2620"/>
      <c r="E934" s="2620"/>
      <c r="F934" s="2620"/>
      <c r="G934" s="2620"/>
      <c r="H934" s="2620"/>
      <c r="I934" s="2620"/>
      <c r="J934" s="2620"/>
      <c r="K934" s="2620"/>
    </row>
    <row r="935" spans="1:11">
      <c r="A935" s="2660"/>
      <c r="B935" s="2620"/>
      <c r="C935" s="2620"/>
      <c r="D935" s="2620"/>
      <c r="E935" s="2620"/>
      <c r="F935" s="2620"/>
      <c r="G935" s="2620"/>
      <c r="H935" s="2620"/>
      <c r="I935" s="2620"/>
      <c r="J935" s="2620"/>
      <c r="K935" s="2620"/>
    </row>
    <row r="936" spans="1:11">
      <c r="A936" s="2660"/>
      <c r="B936" s="2620"/>
      <c r="C936" s="2620"/>
      <c r="D936" s="2620"/>
      <c r="E936" s="2620"/>
      <c r="F936" s="2620"/>
      <c r="G936" s="2620"/>
      <c r="H936" s="2620"/>
      <c r="I936" s="2620"/>
      <c r="J936" s="2620"/>
      <c r="K936" s="2620"/>
    </row>
    <row r="937" spans="1:11">
      <c r="A937" s="2660"/>
      <c r="B937" s="2620"/>
      <c r="C937" s="2620"/>
      <c r="D937" s="2620"/>
      <c r="E937" s="2620"/>
      <c r="F937" s="2620"/>
      <c r="G937" s="2620"/>
      <c r="H937" s="2620"/>
      <c r="I937" s="2620"/>
      <c r="J937" s="2620"/>
      <c r="K937" s="2620"/>
    </row>
    <row r="938" spans="1:11">
      <c r="A938" s="2660"/>
      <c r="B938" s="2620"/>
      <c r="C938" s="2620"/>
      <c r="D938" s="2620"/>
      <c r="E938" s="2620"/>
      <c r="F938" s="2620"/>
      <c r="G938" s="2620"/>
      <c r="H938" s="2620"/>
      <c r="I938" s="2620"/>
      <c r="J938" s="2620"/>
      <c r="K938" s="2620"/>
    </row>
    <row r="939" spans="1:11">
      <c r="A939" s="2660"/>
      <c r="B939" s="2620"/>
      <c r="C939" s="2620"/>
      <c r="D939" s="2620"/>
      <c r="E939" s="2620"/>
      <c r="F939" s="2620"/>
      <c r="G939" s="2620"/>
      <c r="H939" s="2620"/>
      <c r="I939" s="2620"/>
      <c r="J939" s="2620"/>
      <c r="K939" s="2620"/>
    </row>
    <row r="940" spans="1:11">
      <c r="A940" s="2660"/>
      <c r="B940" s="2620"/>
      <c r="C940" s="2620"/>
      <c r="D940" s="2620"/>
      <c r="E940" s="2620"/>
      <c r="F940" s="2620"/>
      <c r="G940" s="2620"/>
      <c r="H940" s="2620"/>
      <c r="I940" s="2620"/>
      <c r="J940" s="2620"/>
      <c r="K940" s="2620"/>
    </row>
    <row r="941" spans="1:11">
      <c r="A941" s="2660"/>
      <c r="B941" s="2620"/>
      <c r="C941" s="2620"/>
      <c r="D941" s="2620"/>
      <c r="E941" s="2620"/>
      <c r="F941" s="2620"/>
      <c r="G941" s="2620"/>
      <c r="H941" s="2620"/>
      <c r="I941" s="2620"/>
      <c r="J941" s="2620"/>
      <c r="K941" s="2620"/>
    </row>
    <row r="942" spans="1:11">
      <c r="A942" s="2660"/>
      <c r="B942" s="2620"/>
      <c r="C942" s="2620"/>
      <c r="D942" s="2620"/>
      <c r="E942" s="2620"/>
      <c r="F942" s="2620"/>
      <c r="G942" s="2620"/>
      <c r="H942" s="2620"/>
      <c r="I942" s="2620"/>
      <c r="J942" s="2620"/>
      <c r="K942" s="2620"/>
    </row>
    <row r="943" spans="1:11">
      <c r="A943" s="2660"/>
      <c r="B943" s="2620"/>
      <c r="C943" s="2620"/>
      <c r="D943" s="2620"/>
      <c r="E943" s="2620"/>
      <c r="F943" s="2620"/>
      <c r="G943" s="2620"/>
      <c r="H943" s="2620"/>
      <c r="I943" s="2620"/>
      <c r="J943" s="2620"/>
      <c r="K943" s="2620"/>
    </row>
    <row r="944" spans="1:11">
      <c r="A944" s="2660"/>
      <c r="B944" s="2620"/>
      <c r="C944" s="2620"/>
      <c r="D944" s="2620"/>
      <c r="E944" s="2620"/>
      <c r="F944" s="2620"/>
      <c r="G944" s="2620"/>
      <c r="H944" s="2620"/>
      <c r="I944" s="2620"/>
      <c r="J944" s="2620"/>
      <c r="K944" s="2620"/>
    </row>
    <row r="945" spans="1:11">
      <c r="A945" s="2660"/>
      <c r="B945" s="2620"/>
      <c r="C945" s="2620"/>
      <c r="D945" s="2620"/>
      <c r="E945" s="2620"/>
      <c r="F945" s="2620"/>
      <c r="G945" s="2620"/>
      <c r="H945" s="2620"/>
      <c r="I945" s="2620"/>
      <c r="J945" s="2620"/>
      <c r="K945" s="2620"/>
    </row>
    <row r="946" spans="1:11">
      <c r="A946" s="2660"/>
      <c r="B946" s="2620"/>
      <c r="C946" s="2620"/>
      <c r="D946" s="2620"/>
      <c r="E946" s="2620"/>
      <c r="F946" s="2620"/>
      <c r="G946" s="2620"/>
      <c r="H946" s="2620"/>
      <c r="I946" s="2620"/>
      <c r="J946" s="2620"/>
      <c r="K946" s="2620"/>
    </row>
    <row r="947" spans="1:11">
      <c r="A947" s="2660"/>
      <c r="B947" s="2620"/>
      <c r="C947" s="2620"/>
      <c r="D947" s="2620"/>
      <c r="E947" s="2620"/>
      <c r="F947" s="2620"/>
      <c r="G947" s="2620"/>
      <c r="H947" s="2620"/>
      <c r="I947" s="2620"/>
      <c r="J947" s="2620"/>
      <c r="K947" s="2620"/>
    </row>
    <row r="948" spans="1:11">
      <c r="A948" s="2660"/>
      <c r="B948" s="2620"/>
      <c r="C948" s="2620"/>
      <c r="D948" s="2620"/>
      <c r="E948" s="2620"/>
      <c r="F948" s="2620"/>
      <c r="G948" s="2620"/>
      <c r="H948" s="2620"/>
      <c r="I948" s="2620"/>
      <c r="J948" s="2620"/>
      <c r="K948" s="2620"/>
    </row>
    <row r="949" spans="1:11">
      <c r="A949" s="2660"/>
      <c r="B949" s="2620"/>
      <c r="C949" s="2620"/>
      <c r="D949" s="2620"/>
      <c r="E949" s="2620"/>
      <c r="F949" s="2620"/>
      <c r="G949" s="2620"/>
      <c r="H949" s="2620"/>
      <c r="I949" s="2620"/>
      <c r="J949" s="2620"/>
      <c r="K949" s="2620"/>
    </row>
    <row r="950" spans="1:11">
      <c r="A950" s="2660"/>
      <c r="B950" s="2620"/>
      <c r="C950" s="2620"/>
      <c r="D950" s="2620"/>
      <c r="E950" s="2620"/>
      <c r="F950" s="2620"/>
      <c r="G950" s="2620"/>
      <c r="H950" s="2620"/>
      <c r="I950" s="2620"/>
      <c r="J950" s="2620"/>
      <c r="K950" s="2620"/>
    </row>
    <row r="951" spans="1:11">
      <c r="A951" s="2660"/>
      <c r="B951" s="2620"/>
      <c r="C951" s="2620"/>
      <c r="D951" s="2620"/>
      <c r="E951" s="2620"/>
      <c r="F951" s="2620"/>
      <c r="G951" s="2620"/>
      <c r="H951" s="2620"/>
      <c r="I951" s="2620"/>
      <c r="J951" s="2620"/>
      <c r="K951" s="2620"/>
    </row>
    <row r="952" spans="1:11">
      <c r="A952" s="2660"/>
      <c r="B952" s="2620"/>
      <c r="C952" s="2620"/>
      <c r="D952" s="2620"/>
      <c r="E952" s="2620"/>
      <c r="F952" s="2620"/>
      <c r="G952" s="2620"/>
      <c r="H952" s="2620"/>
      <c r="I952" s="2620"/>
      <c r="J952" s="2620"/>
      <c r="K952" s="2620"/>
    </row>
    <row r="953" spans="1:11">
      <c r="A953" s="2660"/>
      <c r="B953" s="2620"/>
      <c r="C953" s="2620"/>
      <c r="D953" s="2620"/>
      <c r="E953" s="2620"/>
      <c r="F953" s="2620"/>
      <c r="G953" s="2620"/>
      <c r="H953" s="2620"/>
      <c r="I953" s="2620"/>
      <c r="J953" s="2620"/>
      <c r="K953" s="2620"/>
    </row>
    <row r="954" spans="1:11">
      <c r="A954" s="2660"/>
      <c r="B954" s="2620"/>
      <c r="C954" s="2620"/>
      <c r="D954" s="2620"/>
      <c r="E954" s="2620"/>
      <c r="F954" s="2620"/>
      <c r="G954" s="2620"/>
      <c r="H954" s="2620"/>
      <c r="I954" s="2620"/>
      <c r="J954" s="2620"/>
      <c r="K954" s="2620"/>
    </row>
    <row r="955" spans="1:11">
      <c r="A955" s="2660"/>
      <c r="B955" s="2620"/>
      <c r="C955" s="2620"/>
      <c r="D955" s="2620"/>
      <c r="E955" s="2620"/>
      <c r="F955" s="2620"/>
      <c r="G955" s="2620"/>
      <c r="H955" s="2620"/>
      <c r="I955" s="2620"/>
      <c r="J955" s="2620"/>
      <c r="K955" s="2620"/>
    </row>
    <row r="956" spans="1:11">
      <c r="A956" s="2660"/>
      <c r="B956" s="2620"/>
      <c r="C956" s="2620"/>
      <c r="D956" s="2620"/>
      <c r="E956" s="2620"/>
      <c r="F956" s="2620"/>
      <c r="G956" s="2620"/>
      <c r="H956" s="2620"/>
      <c r="I956" s="2620"/>
      <c r="J956" s="2620"/>
      <c r="K956" s="2620"/>
    </row>
    <row r="957" spans="1:11">
      <c r="A957" s="2660"/>
      <c r="B957" s="2620"/>
      <c r="C957" s="2620"/>
      <c r="D957" s="2620"/>
      <c r="E957" s="2620"/>
      <c r="F957" s="2620"/>
      <c r="G957" s="2620"/>
      <c r="H957" s="2620"/>
      <c r="I957" s="2620"/>
      <c r="J957" s="2620"/>
      <c r="K957" s="2620"/>
    </row>
    <row r="958" spans="1:11">
      <c r="A958" s="2660"/>
      <c r="B958" s="2620"/>
      <c r="C958" s="2620"/>
      <c r="D958" s="2620"/>
      <c r="E958" s="2620"/>
      <c r="F958" s="2620"/>
      <c r="G958" s="2620"/>
      <c r="H958" s="2620"/>
      <c r="I958" s="2620"/>
      <c r="J958" s="2620"/>
      <c r="K958" s="2620"/>
    </row>
    <row r="959" spans="1:11">
      <c r="A959" s="2660"/>
      <c r="B959" s="2620"/>
      <c r="C959" s="2620"/>
      <c r="D959" s="2620"/>
      <c r="E959" s="2620"/>
      <c r="F959" s="2620"/>
      <c r="G959" s="2620"/>
      <c r="H959" s="2620"/>
      <c r="I959" s="2620"/>
      <c r="J959" s="2620"/>
      <c r="K959" s="2620"/>
    </row>
    <row r="960" spans="1:11">
      <c r="A960" s="2660"/>
      <c r="B960" s="2620"/>
      <c r="C960" s="2620"/>
      <c r="D960" s="2620"/>
      <c r="E960" s="2620"/>
      <c r="F960" s="2620"/>
      <c r="G960" s="2620"/>
      <c r="H960" s="2620"/>
      <c r="I960" s="2620"/>
      <c r="J960" s="2620"/>
      <c r="K960" s="2620"/>
    </row>
    <row r="961" spans="1:11">
      <c r="A961" s="2660"/>
      <c r="B961" s="2620"/>
      <c r="C961" s="2620"/>
      <c r="D961" s="2620"/>
      <c r="E961" s="2620"/>
      <c r="F961" s="2620"/>
      <c r="G961" s="2620"/>
      <c r="H961" s="2620"/>
      <c r="I961" s="2620"/>
      <c r="J961" s="2620"/>
      <c r="K961" s="2620"/>
    </row>
    <row r="962" spans="1:11">
      <c r="A962" s="2660"/>
      <c r="B962" s="2620"/>
      <c r="C962" s="2620"/>
      <c r="D962" s="2620"/>
      <c r="E962" s="2620"/>
      <c r="F962" s="2620"/>
      <c r="G962" s="2620"/>
      <c r="H962" s="2620"/>
      <c r="I962" s="2620"/>
      <c r="J962" s="2620"/>
      <c r="K962" s="2620"/>
    </row>
    <row r="963" spans="1:11">
      <c r="A963" s="2660"/>
      <c r="B963" s="2620"/>
      <c r="C963" s="2620"/>
      <c r="D963" s="2620"/>
      <c r="E963" s="2620"/>
      <c r="F963" s="2620"/>
      <c r="G963" s="2620"/>
      <c r="H963" s="2620"/>
      <c r="I963" s="2620"/>
      <c r="J963" s="2620"/>
      <c r="K963" s="2620"/>
    </row>
    <row r="964" spans="1:11">
      <c r="A964" s="2660"/>
      <c r="B964" s="2620"/>
      <c r="C964" s="2620"/>
      <c r="D964" s="2620"/>
      <c r="E964" s="2620"/>
      <c r="F964" s="2620"/>
      <c r="G964" s="2620"/>
      <c r="H964" s="2620"/>
      <c r="I964" s="2620"/>
      <c r="J964" s="2620"/>
      <c r="K964" s="2620"/>
    </row>
    <row r="965" spans="1:11">
      <c r="A965" s="2660"/>
      <c r="B965" s="2620"/>
      <c r="C965" s="2620"/>
      <c r="D965" s="2620"/>
      <c r="E965" s="2620"/>
      <c r="F965" s="2620"/>
      <c r="G965" s="2620"/>
      <c r="H965" s="2620"/>
      <c r="I965" s="2620"/>
      <c r="J965" s="2620"/>
      <c r="K965" s="2620"/>
    </row>
    <row r="966" spans="1:11">
      <c r="A966" s="2660"/>
      <c r="B966" s="2620"/>
      <c r="C966" s="2620"/>
      <c r="D966" s="2620"/>
      <c r="E966" s="2620"/>
      <c r="F966" s="2620"/>
      <c r="G966" s="2620"/>
      <c r="H966" s="2620"/>
      <c r="I966" s="2620"/>
      <c r="J966" s="2620"/>
      <c r="K966" s="2620"/>
    </row>
    <row r="967" spans="1:11">
      <c r="A967" s="2660"/>
      <c r="B967" s="2620"/>
      <c r="C967" s="2620"/>
      <c r="D967" s="2620"/>
      <c r="E967" s="2620"/>
      <c r="F967" s="2620"/>
      <c r="G967" s="2620"/>
      <c r="H967" s="2620"/>
      <c r="I967" s="2620"/>
      <c r="J967" s="2620"/>
      <c r="K967" s="2620"/>
    </row>
    <row r="968" spans="1:11">
      <c r="A968" s="2660"/>
      <c r="B968" s="2620"/>
      <c r="C968" s="2620"/>
      <c r="D968" s="2620"/>
      <c r="E968" s="2620"/>
      <c r="F968" s="2620"/>
      <c r="G968" s="2620"/>
      <c r="H968" s="2620"/>
      <c r="I968" s="2620"/>
      <c r="J968" s="2620"/>
      <c r="K968" s="2620"/>
    </row>
    <row r="969" spans="1:11">
      <c r="A969" s="2660"/>
      <c r="B969" s="2620"/>
      <c r="C969" s="2620"/>
      <c r="D969" s="2620"/>
      <c r="E969" s="2620"/>
      <c r="F969" s="2620"/>
      <c r="G969" s="2620"/>
      <c r="H969" s="2620"/>
      <c r="I969" s="2620"/>
      <c r="J969" s="2620"/>
      <c r="K969" s="2620"/>
    </row>
    <row r="970" spans="1:11">
      <c r="A970" s="2660"/>
      <c r="B970" s="2620"/>
      <c r="C970" s="2620"/>
      <c r="D970" s="2620"/>
      <c r="E970" s="2620"/>
      <c r="F970" s="2620"/>
      <c r="G970" s="2620"/>
      <c r="H970" s="2620"/>
      <c r="I970" s="2620"/>
      <c r="J970" s="2620"/>
      <c r="K970" s="2620"/>
    </row>
    <row r="971" spans="1:11">
      <c r="A971" s="2660"/>
      <c r="B971" s="2620"/>
      <c r="C971" s="2620"/>
      <c r="D971" s="2620"/>
      <c r="E971" s="2620"/>
      <c r="F971" s="2620"/>
      <c r="G971" s="2620"/>
      <c r="H971" s="2620"/>
      <c r="I971" s="2620"/>
      <c r="J971" s="2620"/>
      <c r="K971" s="2620"/>
    </row>
    <row r="972" spans="1:11">
      <c r="A972" s="2660"/>
      <c r="B972" s="2620"/>
      <c r="C972" s="2620"/>
      <c r="D972" s="2620"/>
      <c r="E972" s="2620"/>
      <c r="F972" s="2620"/>
      <c r="G972" s="2620"/>
      <c r="H972" s="2620"/>
      <c r="I972" s="2620"/>
      <c r="J972" s="2620"/>
      <c r="K972" s="2620"/>
    </row>
    <row r="973" spans="1:11">
      <c r="A973" s="2660"/>
      <c r="B973" s="2620"/>
      <c r="C973" s="2620"/>
      <c r="D973" s="2620"/>
      <c r="E973" s="2620"/>
      <c r="F973" s="2620"/>
      <c r="G973" s="2620"/>
      <c r="H973" s="2620"/>
      <c r="I973" s="2620"/>
      <c r="J973" s="2620"/>
      <c r="K973" s="2620"/>
    </row>
    <row r="974" spans="1:11">
      <c r="A974" s="2660"/>
      <c r="B974" s="2620"/>
      <c r="C974" s="2620"/>
      <c r="D974" s="2620"/>
      <c r="E974" s="2620"/>
      <c r="F974" s="2620"/>
      <c r="G974" s="2620"/>
      <c r="H974" s="2620"/>
      <c r="I974" s="2620"/>
      <c r="J974" s="2620"/>
      <c r="K974" s="2620"/>
    </row>
    <row r="975" spans="1:11">
      <c r="A975" s="2660"/>
      <c r="B975" s="2620"/>
      <c r="C975" s="2620"/>
      <c r="D975" s="2620"/>
      <c r="E975" s="2620"/>
      <c r="F975" s="2620"/>
      <c r="G975" s="2620"/>
      <c r="H975" s="2620"/>
      <c r="I975" s="2620"/>
      <c r="J975" s="2620"/>
      <c r="K975" s="2620"/>
    </row>
    <row r="976" spans="1:11">
      <c r="A976" s="2660"/>
      <c r="B976" s="2620"/>
      <c r="C976" s="2620"/>
      <c r="D976" s="2620"/>
      <c r="E976" s="2620"/>
      <c r="F976" s="2620"/>
      <c r="G976" s="2620"/>
      <c r="H976" s="2620"/>
      <c r="I976" s="2620"/>
      <c r="J976" s="2620"/>
      <c r="K976" s="2620"/>
    </row>
    <row r="977" spans="1:11">
      <c r="A977" s="2660"/>
      <c r="B977" s="2620"/>
      <c r="C977" s="2620"/>
      <c r="D977" s="2620"/>
      <c r="E977" s="2620"/>
      <c r="F977" s="2620"/>
      <c r="G977" s="2620"/>
      <c r="H977" s="2620"/>
      <c r="I977" s="2620"/>
      <c r="J977" s="2620"/>
      <c r="K977" s="2620"/>
    </row>
    <row r="978" spans="1:11">
      <c r="A978" s="2660"/>
      <c r="B978" s="2620"/>
      <c r="C978" s="2620"/>
      <c r="D978" s="2620"/>
      <c r="E978" s="2620"/>
      <c r="F978" s="2620"/>
      <c r="G978" s="2620"/>
      <c r="H978" s="2620"/>
      <c r="I978" s="2620"/>
      <c r="J978" s="2620"/>
      <c r="K978" s="2620"/>
    </row>
    <row r="979" spans="1:11">
      <c r="A979" s="2660"/>
      <c r="B979" s="2620"/>
      <c r="C979" s="2620"/>
      <c r="D979" s="2620"/>
      <c r="E979" s="2620"/>
      <c r="F979" s="2620"/>
      <c r="G979" s="2620"/>
      <c r="H979" s="2620"/>
      <c r="I979" s="2620"/>
      <c r="J979" s="2620"/>
      <c r="K979" s="2620"/>
    </row>
    <row r="980" spans="1:11">
      <c r="A980" s="2660"/>
      <c r="B980" s="2620"/>
      <c r="C980" s="2620"/>
      <c r="D980" s="2620"/>
      <c r="E980" s="2620"/>
      <c r="F980" s="2620"/>
      <c r="G980" s="2620"/>
      <c r="H980" s="2620"/>
      <c r="I980" s="2620"/>
      <c r="J980" s="2620"/>
      <c r="K980" s="2620"/>
    </row>
    <row r="981" spans="1:11">
      <c r="A981" s="2660"/>
      <c r="B981" s="2620"/>
      <c r="C981" s="2620"/>
      <c r="D981" s="2620"/>
      <c r="E981" s="2620"/>
      <c r="F981" s="2620"/>
      <c r="G981" s="2620"/>
      <c r="H981" s="2620"/>
      <c r="I981" s="2620"/>
      <c r="J981" s="2620"/>
      <c r="K981" s="2620"/>
    </row>
    <row r="982" spans="1:11">
      <c r="A982" s="2660"/>
      <c r="B982" s="2620"/>
      <c r="C982" s="2620"/>
      <c r="D982" s="2620"/>
      <c r="E982" s="2620"/>
      <c r="F982" s="2620"/>
      <c r="G982" s="2620"/>
      <c r="H982" s="2620"/>
      <c r="I982" s="2620"/>
      <c r="J982" s="2620"/>
      <c r="K982" s="2620"/>
    </row>
    <row r="983" spans="1:11">
      <c r="A983" s="2660"/>
      <c r="B983" s="2620"/>
      <c r="C983" s="2620"/>
      <c r="D983" s="2620"/>
      <c r="E983" s="2620"/>
      <c r="F983" s="2620"/>
      <c r="G983" s="2620"/>
      <c r="H983" s="2620"/>
      <c r="I983" s="2620"/>
      <c r="J983" s="2620"/>
      <c r="K983" s="2620"/>
    </row>
    <row r="984" spans="1:11">
      <c r="A984" s="2660"/>
      <c r="B984" s="2620"/>
      <c r="C984" s="2620"/>
      <c r="D984" s="2620"/>
      <c r="E984" s="2620"/>
      <c r="F984" s="2620"/>
      <c r="G984" s="2620"/>
      <c r="H984" s="2620"/>
      <c r="I984" s="2620"/>
      <c r="J984" s="2620"/>
      <c r="K984" s="2620"/>
    </row>
    <row r="985" spans="1:11">
      <c r="A985" s="2660"/>
      <c r="B985" s="2620"/>
      <c r="C985" s="2620"/>
      <c r="D985" s="2620"/>
      <c r="E985" s="2620"/>
      <c r="F985" s="2620"/>
      <c r="G985" s="2620"/>
      <c r="H985" s="2620"/>
      <c r="I985" s="2620"/>
      <c r="J985" s="2620"/>
      <c r="K985" s="2620"/>
    </row>
    <row r="986" spans="1:11">
      <c r="A986" s="2660"/>
      <c r="B986" s="2620"/>
      <c r="C986" s="2620"/>
      <c r="D986" s="2620"/>
      <c r="E986" s="2620"/>
      <c r="F986" s="2620"/>
      <c r="G986" s="2620"/>
      <c r="H986" s="2620"/>
      <c r="I986" s="2620"/>
      <c r="J986" s="2620"/>
      <c r="K986" s="2620"/>
    </row>
    <row r="987" spans="1:11">
      <c r="A987" s="2660"/>
      <c r="B987" s="2620"/>
      <c r="C987" s="2620"/>
      <c r="D987" s="2620"/>
      <c r="E987" s="2620"/>
      <c r="F987" s="2620"/>
      <c r="G987" s="2620"/>
      <c r="H987" s="2620"/>
      <c r="I987" s="2620"/>
      <c r="J987" s="2620"/>
      <c r="K987" s="2620"/>
    </row>
    <row r="988" spans="1:11">
      <c r="A988" s="2660"/>
      <c r="B988" s="2620"/>
      <c r="C988" s="2620"/>
      <c r="D988" s="2620"/>
      <c r="E988" s="2620"/>
      <c r="F988" s="2620"/>
      <c r="G988" s="2620"/>
      <c r="H988" s="2620"/>
      <c r="I988" s="2620"/>
      <c r="J988" s="2620"/>
      <c r="K988" s="2620"/>
    </row>
    <row r="989" spans="1:11">
      <c r="A989" s="2660"/>
      <c r="B989" s="2620"/>
      <c r="C989" s="2620"/>
      <c r="D989" s="2620"/>
      <c r="E989" s="2620"/>
      <c r="F989" s="2620"/>
      <c r="G989" s="2620"/>
      <c r="H989" s="2620"/>
      <c r="I989" s="2620"/>
      <c r="J989" s="2620"/>
      <c r="K989" s="2620"/>
    </row>
    <row r="990" spans="1:11">
      <c r="A990" s="2660"/>
      <c r="B990" s="2620"/>
      <c r="C990" s="2620"/>
      <c r="D990" s="2620"/>
      <c r="E990" s="2620"/>
      <c r="F990" s="2620"/>
      <c r="G990" s="2620"/>
      <c r="H990" s="2620"/>
      <c r="I990" s="2620"/>
      <c r="J990" s="2620"/>
      <c r="K990" s="2620"/>
    </row>
    <row r="991" spans="1:11">
      <c r="A991" s="2660"/>
      <c r="B991" s="2620"/>
      <c r="C991" s="2620"/>
      <c r="D991" s="2620"/>
      <c r="E991" s="2620"/>
      <c r="F991" s="2620"/>
      <c r="G991" s="2620"/>
      <c r="H991" s="2620"/>
      <c r="I991" s="2620"/>
      <c r="J991" s="2620"/>
      <c r="K991" s="2620"/>
    </row>
    <row r="992" spans="1:11">
      <c r="A992" s="2660"/>
      <c r="B992" s="2620"/>
      <c r="C992" s="2620"/>
      <c r="D992" s="2620"/>
      <c r="E992" s="2620"/>
      <c r="F992" s="2620"/>
      <c r="G992" s="2620"/>
      <c r="H992" s="2620"/>
      <c r="I992" s="2620"/>
      <c r="J992" s="2620"/>
      <c r="K992" s="2620"/>
    </row>
    <row r="993" spans="1:11">
      <c r="A993" s="2660"/>
      <c r="B993" s="2620"/>
      <c r="C993" s="2620"/>
      <c r="D993" s="2620"/>
      <c r="E993" s="2620"/>
      <c r="F993" s="2620"/>
      <c r="G993" s="2620"/>
      <c r="H993" s="2620"/>
      <c r="I993" s="2620"/>
      <c r="J993" s="2620"/>
      <c r="K993" s="2620"/>
    </row>
    <row r="994" spans="1:11">
      <c r="A994" s="2660"/>
      <c r="B994" s="2620"/>
      <c r="C994" s="2620"/>
      <c r="D994" s="2620"/>
      <c r="E994" s="2620"/>
      <c r="F994" s="2620"/>
      <c r="G994" s="2620"/>
      <c r="H994" s="2620"/>
      <c r="I994" s="2620"/>
      <c r="J994" s="2620"/>
      <c r="K994" s="2620"/>
    </row>
    <row r="995" spans="1:11">
      <c r="A995" s="2660"/>
      <c r="B995" s="2620"/>
      <c r="C995" s="2620"/>
      <c r="D995" s="2620"/>
      <c r="E995" s="2620"/>
      <c r="F995" s="2620"/>
      <c r="G995" s="2620"/>
      <c r="H995" s="2620"/>
      <c r="I995" s="2620"/>
      <c r="J995" s="2620"/>
      <c r="K995" s="2620"/>
    </row>
    <row r="996" spans="1:11">
      <c r="A996" s="2660"/>
      <c r="B996" s="2620"/>
      <c r="C996" s="2620"/>
      <c r="D996" s="2620"/>
      <c r="E996" s="2620"/>
      <c r="F996" s="2620"/>
      <c r="G996" s="2620"/>
      <c r="H996" s="2620"/>
      <c r="I996" s="2620"/>
      <c r="J996" s="2620"/>
      <c r="K996" s="2620"/>
    </row>
    <row r="997" spans="1:11">
      <c r="A997" s="2660"/>
      <c r="B997" s="2620"/>
      <c r="C997" s="2620"/>
      <c r="D997" s="2620"/>
      <c r="E997" s="2620"/>
      <c r="F997" s="2620"/>
      <c r="G997" s="2620"/>
      <c r="H997" s="2620"/>
      <c r="I997" s="2620"/>
      <c r="J997" s="2620"/>
      <c r="K997" s="2620"/>
    </row>
    <row r="998" spans="1:11">
      <c r="A998" s="2660"/>
      <c r="B998" s="2620"/>
      <c r="C998" s="2620"/>
      <c r="D998" s="2620"/>
      <c r="E998" s="2620"/>
      <c r="F998" s="2620"/>
      <c r="G998" s="2620"/>
      <c r="H998" s="2620"/>
      <c r="I998" s="2620"/>
      <c r="J998" s="2620"/>
      <c r="K998" s="2620"/>
    </row>
    <row r="999" spans="1:11">
      <c r="A999" s="2660"/>
      <c r="B999" s="2620"/>
      <c r="C999" s="2620"/>
      <c r="D999" s="2620"/>
      <c r="E999" s="2620"/>
      <c r="F999" s="2620"/>
      <c r="G999" s="2620"/>
      <c r="H999" s="2620"/>
      <c r="I999" s="2620"/>
      <c r="J999" s="2620"/>
      <c r="K999" s="2620"/>
    </row>
    <row r="1000" spans="1:11">
      <c r="A1000" s="2660"/>
      <c r="B1000" s="2620"/>
      <c r="C1000" s="2620"/>
      <c r="D1000" s="2620"/>
      <c r="E1000" s="2620"/>
      <c r="F1000" s="2620"/>
      <c r="G1000" s="2620"/>
      <c r="H1000" s="2620"/>
      <c r="I1000" s="2620"/>
      <c r="J1000" s="2620"/>
      <c r="K1000" s="2620"/>
    </row>
    <row r="1001" spans="1:11">
      <c r="A1001" s="2660"/>
      <c r="B1001" s="2620"/>
      <c r="C1001" s="2620"/>
      <c r="D1001" s="2620"/>
      <c r="E1001" s="2620"/>
      <c r="F1001" s="2620"/>
      <c r="G1001" s="2620"/>
      <c r="H1001" s="2620"/>
      <c r="I1001" s="2620"/>
      <c r="J1001" s="2620"/>
      <c r="K1001" s="2620"/>
    </row>
    <row r="1002" spans="1:11">
      <c r="A1002" s="2660"/>
      <c r="B1002" s="2620"/>
      <c r="C1002" s="2620"/>
      <c r="D1002" s="2620"/>
      <c r="E1002" s="2620"/>
      <c r="F1002" s="2620"/>
      <c r="G1002" s="2620"/>
      <c r="H1002" s="2620"/>
      <c r="I1002" s="2620"/>
      <c r="J1002" s="2620"/>
      <c r="K1002" s="2620"/>
    </row>
    <row r="1003" spans="1:11">
      <c r="A1003" s="2660"/>
      <c r="B1003" s="2620"/>
      <c r="C1003" s="2620"/>
      <c r="D1003" s="2620"/>
      <c r="E1003" s="2620"/>
      <c r="F1003" s="2620"/>
      <c r="G1003" s="2620"/>
      <c r="H1003" s="2620"/>
      <c r="I1003" s="2620"/>
      <c r="J1003" s="2620"/>
      <c r="K1003" s="2620"/>
    </row>
    <row r="1004" spans="1:11">
      <c r="A1004" s="2660"/>
      <c r="B1004" s="2620"/>
      <c r="C1004" s="2620"/>
      <c r="D1004" s="2620"/>
      <c r="E1004" s="2620"/>
      <c r="F1004" s="2620"/>
      <c r="G1004" s="2620"/>
      <c r="H1004" s="2620"/>
      <c r="I1004" s="2620"/>
      <c r="J1004" s="2620"/>
      <c r="K1004" s="2620"/>
    </row>
    <row r="1005" spans="1:11">
      <c r="A1005" s="2660"/>
      <c r="B1005" s="2620"/>
      <c r="C1005" s="2620"/>
      <c r="D1005" s="2620"/>
      <c r="E1005" s="2620"/>
      <c r="F1005" s="2620"/>
      <c r="G1005" s="2620"/>
      <c r="H1005" s="2620"/>
      <c r="I1005" s="2620"/>
      <c r="J1005" s="2620"/>
      <c r="K1005" s="2620"/>
    </row>
    <row r="1006" spans="1:11">
      <c r="A1006" s="2660"/>
      <c r="B1006" s="2620"/>
      <c r="C1006" s="2620"/>
      <c r="D1006" s="2620"/>
      <c r="E1006" s="2620"/>
      <c r="F1006" s="2620"/>
      <c r="G1006" s="2620"/>
      <c r="H1006" s="2620"/>
      <c r="I1006" s="2620"/>
      <c r="J1006" s="2620"/>
      <c r="K1006" s="2620"/>
    </row>
    <row r="1007" spans="1:11">
      <c r="A1007" s="2660"/>
      <c r="B1007" s="2620"/>
      <c r="C1007" s="2620"/>
      <c r="D1007" s="2620"/>
      <c r="E1007" s="2620"/>
      <c r="F1007" s="2620"/>
      <c r="G1007" s="2620"/>
      <c r="H1007" s="2620"/>
      <c r="I1007" s="2620"/>
      <c r="J1007" s="2620"/>
      <c r="K1007" s="2620"/>
    </row>
    <row r="1008" spans="1:11">
      <c r="A1008" s="2660"/>
      <c r="B1008" s="2620"/>
      <c r="C1008" s="2620"/>
      <c r="D1008" s="2620"/>
      <c r="E1008" s="2620"/>
      <c r="F1008" s="2620"/>
      <c r="G1008" s="2620"/>
      <c r="H1008" s="2620"/>
      <c r="I1008" s="2620"/>
      <c r="J1008" s="2620"/>
      <c r="K1008" s="2620"/>
    </row>
    <row r="1009" spans="1:11">
      <c r="A1009" s="2660"/>
      <c r="B1009" s="2620"/>
      <c r="C1009" s="2620"/>
      <c r="D1009" s="2620"/>
      <c r="E1009" s="2620"/>
      <c r="F1009" s="2620"/>
      <c r="G1009" s="2620"/>
      <c r="H1009" s="2620"/>
      <c r="I1009" s="2620"/>
      <c r="J1009" s="2620"/>
      <c r="K1009" s="2620"/>
    </row>
    <row r="1010" spans="1:11">
      <c r="A1010" s="2660"/>
      <c r="B1010" s="2620"/>
      <c r="C1010" s="2620"/>
      <c r="D1010" s="2620"/>
      <c r="E1010" s="2620"/>
      <c r="F1010" s="2620"/>
      <c r="G1010" s="2620"/>
      <c r="H1010" s="2620"/>
      <c r="I1010" s="2620"/>
      <c r="J1010" s="2620"/>
      <c r="K1010" s="2620"/>
    </row>
    <row r="1011" spans="1:11">
      <c r="A1011" s="2660"/>
      <c r="B1011" s="2620"/>
      <c r="C1011" s="2620"/>
      <c r="D1011" s="2620"/>
      <c r="E1011" s="2620"/>
      <c r="F1011" s="2620"/>
      <c r="G1011" s="2620"/>
      <c r="H1011" s="2620"/>
      <c r="I1011" s="2620"/>
      <c r="J1011" s="2620"/>
      <c r="K1011" s="2620"/>
    </row>
    <row r="1012" spans="1:11">
      <c r="A1012" s="2660"/>
      <c r="B1012" s="2620"/>
      <c r="C1012" s="2620"/>
      <c r="D1012" s="2620"/>
      <c r="E1012" s="2620"/>
      <c r="F1012" s="2620"/>
      <c r="G1012" s="2620"/>
      <c r="H1012" s="2620"/>
      <c r="I1012" s="2620"/>
      <c r="J1012" s="2620"/>
      <c r="K1012" s="2620"/>
    </row>
    <row r="1013" spans="1:11">
      <c r="A1013" s="2660"/>
      <c r="B1013" s="2620"/>
      <c r="C1013" s="2620"/>
      <c r="D1013" s="2620"/>
      <c r="E1013" s="2620"/>
      <c r="F1013" s="2620"/>
      <c r="G1013" s="2620"/>
      <c r="H1013" s="2620"/>
      <c r="I1013" s="2620"/>
      <c r="J1013" s="2620"/>
      <c r="K1013" s="2620"/>
    </row>
    <row r="1014" spans="1:11">
      <c r="A1014" s="2660"/>
      <c r="B1014" s="2620"/>
      <c r="C1014" s="2620"/>
      <c r="D1014" s="2620"/>
      <c r="E1014" s="2620"/>
      <c r="F1014" s="2620"/>
      <c r="G1014" s="2620"/>
      <c r="H1014" s="2620"/>
      <c r="I1014" s="2620"/>
      <c r="J1014" s="2620"/>
      <c r="K1014" s="2620"/>
    </row>
    <row r="1015" spans="1:11">
      <c r="A1015" s="2660"/>
      <c r="B1015" s="2620"/>
      <c r="C1015" s="2620"/>
      <c r="D1015" s="2620"/>
      <c r="E1015" s="2620"/>
      <c r="F1015" s="2620"/>
      <c r="G1015" s="2620"/>
      <c r="H1015" s="2620"/>
      <c r="I1015" s="2620"/>
      <c r="J1015" s="2620"/>
      <c r="K1015" s="2620"/>
    </row>
    <row r="1016" spans="1:11">
      <c r="A1016" s="2660"/>
      <c r="B1016" s="2620"/>
      <c r="C1016" s="2620"/>
      <c r="D1016" s="2620"/>
      <c r="E1016" s="2620"/>
      <c r="F1016" s="2620"/>
      <c r="G1016" s="2620"/>
      <c r="H1016" s="2620"/>
      <c r="I1016" s="2620"/>
      <c r="J1016" s="2620"/>
      <c r="K1016" s="2620"/>
    </row>
    <row r="1017" spans="1:11">
      <c r="A1017" s="2660"/>
      <c r="B1017" s="2620"/>
      <c r="C1017" s="2620"/>
      <c r="D1017" s="2620"/>
      <c r="E1017" s="2620"/>
      <c r="F1017" s="2620"/>
      <c r="G1017" s="2620"/>
      <c r="H1017" s="2620"/>
      <c r="I1017" s="2620"/>
      <c r="J1017" s="2620"/>
      <c r="K1017" s="2620"/>
    </row>
    <row r="1018" spans="1:11">
      <c r="A1018" s="2660"/>
      <c r="B1018" s="2620"/>
      <c r="C1018" s="2620"/>
      <c r="D1018" s="2620"/>
      <c r="E1018" s="2620"/>
      <c r="F1018" s="2620"/>
      <c r="G1018" s="2620"/>
      <c r="H1018" s="2620"/>
      <c r="I1018" s="2620"/>
      <c r="J1018" s="2620"/>
      <c r="K1018" s="2620"/>
    </row>
    <row r="1019" spans="1:11">
      <c r="A1019" s="2660"/>
      <c r="B1019" s="2620"/>
      <c r="C1019" s="2620"/>
      <c r="D1019" s="2620"/>
      <c r="E1019" s="2620"/>
      <c r="F1019" s="2620"/>
      <c r="G1019" s="2620"/>
      <c r="H1019" s="2620"/>
      <c r="I1019" s="2620"/>
      <c r="J1019" s="2620"/>
      <c r="K1019" s="2620"/>
    </row>
    <row r="1020" spans="1:11">
      <c r="A1020" s="2660"/>
      <c r="B1020" s="2620"/>
      <c r="C1020" s="2620"/>
      <c r="D1020" s="2620"/>
      <c r="E1020" s="2620"/>
      <c r="F1020" s="2620"/>
      <c r="G1020" s="2620"/>
      <c r="H1020" s="2620"/>
      <c r="I1020" s="2620"/>
      <c r="J1020" s="2620"/>
      <c r="K1020" s="2620"/>
    </row>
    <row r="1021" spans="1:11">
      <c r="A1021" s="2660"/>
      <c r="B1021" s="2620"/>
      <c r="C1021" s="2620"/>
      <c r="D1021" s="2620"/>
      <c r="E1021" s="2620"/>
      <c r="F1021" s="2620"/>
      <c r="G1021" s="2620"/>
      <c r="H1021" s="2620"/>
      <c r="I1021" s="2620"/>
      <c r="J1021" s="2620"/>
      <c r="K1021" s="2620"/>
    </row>
    <row r="1022" spans="1:11">
      <c r="A1022" s="2660"/>
      <c r="B1022" s="2620"/>
      <c r="C1022" s="2620"/>
      <c r="D1022" s="2620"/>
      <c r="E1022" s="2620"/>
      <c r="F1022" s="2620"/>
      <c r="G1022" s="2620"/>
      <c r="H1022" s="2620"/>
      <c r="I1022" s="2620"/>
      <c r="J1022" s="2620"/>
      <c r="K1022" s="2620"/>
    </row>
    <row r="1023" spans="1:11">
      <c r="A1023" s="2660"/>
      <c r="B1023" s="2620"/>
      <c r="C1023" s="2620"/>
      <c r="D1023" s="2620"/>
      <c r="E1023" s="2620"/>
      <c r="F1023" s="2620"/>
      <c r="G1023" s="2620"/>
      <c r="H1023" s="2620"/>
      <c r="I1023" s="2620"/>
      <c r="J1023" s="2620"/>
      <c r="K1023" s="2620"/>
    </row>
    <row r="1024" spans="1:11">
      <c r="A1024" s="2660"/>
      <c r="B1024" s="2620"/>
      <c r="C1024" s="2620"/>
      <c r="D1024" s="2620"/>
      <c r="E1024" s="2620"/>
      <c r="F1024" s="2620"/>
      <c r="G1024" s="2620"/>
      <c r="H1024" s="2620"/>
      <c r="I1024" s="2620"/>
      <c r="J1024" s="2620"/>
      <c r="K1024" s="2620"/>
    </row>
    <row r="1025" spans="1:11">
      <c r="A1025" s="2660"/>
      <c r="B1025" s="2620"/>
      <c r="C1025" s="2620"/>
      <c r="D1025" s="2620"/>
      <c r="E1025" s="2620"/>
      <c r="F1025" s="2620"/>
      <c r="G1025" s="2620"/>
      <c r="H1025" s="2620"/>
      <c r="I1025" s="2620"/>
      <c r="J1025" s="2620"/>
      <c r="K1025" s="2620"/>
    </row>
    <row r="1026" spans="1:11">
      <c r="A1026" s="2660"/>
      <c r="B1026" s="2620"/>
      <c r="C1026" s="2620"/>
      <c r="D1026" s="2620"/>
      <c r="E1026" s="2620"/>
      <c r="F1026" s="2620"/>
      <c r="G1026" s="2620"/>
      <c r="H1026" s="2620"/>
      <c r="I1026" s="2620"/>
      <c r="J1026" s="2620"/>
      <c r="K1026" s="2620"/>
    </row>
    <row r="1027" spans="1:11">
      <c r="A1027" s="2660"/>
      <c r="B1027" s="2620"/>
      <c r="C1027" s="2620"/>
      <c r="D1027" s="2620"/>
      <c r="E1027" s="2620"/>
      <c r="F1027" s="2620"/>
      <c r="G1027" s="2620"/>
      <c r="H1027" s="2620"/>
      <c r="I1027" s="2620"/>
      <c r="J1027" s="2620"/>
      <c r="K1027" s="2620"/>
    </row>
    <row r="1028" spans="1:11">
      <c r="A1028" s="2660"/>
      <c r="B1028" s="2620"/>
      <c r="C1028" s="2620"/>
      <c r="D1028" s="2620"/>
      <c r="E1028" s="2620"/>
      <c r="F1028" s="2620"/>
      <c r="G1028" s="2620"/>
      <c r="H1028" s="2620"/>
      <c r="I1028" s="2620"/>
      <c r="J1028" s="2620"/>
      <c r="K1028" s="2620"/>
    </row>
    <row r="1029" spans="1:11">
      <c r="A1029" s="2660"/>
      <c r="B1029" s="2620"/>
      <c r="C1029" s="2620"/>
      <c r="D1029" s="2620"/>
      <c r="E1029" s="2620"/>
      <c r="F1029" s="2620"/>
      <c r="G1029" s="2620"/>
      <c r="H1029" s="2620"/>
      <c r="I1029" s="2620"/>
      <c r="J1029" s="2620"/>
      <c r="K1029" s="2620"/>
    </row>
    <row r="1030" spans="1:11">
      <c r="A1030" s="2660"/>
      <c r="B1030" s="2620"/>
      <c r="C1030" s="2620"/>
      <c r="D1030" s="2620"/>
      <c r="E1030" s="2620"/>
      <c r="F1030" s="2620"/>
      <c r="G1030" s="2620"/>
      <c r="H1030" s="2620"/>
      <c r="I1030" s="2620"/>
      <c r="J1030" s="2620"/>
      <c r="K1030" s="2620"/>
    </row>
    <row r="1031" spans="1:11">
      <c r="A1031" s="2660"/>
      <c r="B1031" s="2620"/>
      <c r="C1031" s="2620"/>
      <c r="D1031" s="2620"/>
      <c r="E1031" s="2620"/>
      <c r="F1031" s="2620"/>
      <c r="G1031" s="2620"/>
      <c r="H1031" s="2620"/>
      <c r="I1031" s="2620"/>
      <c r="J1031" s="2620"/>
      <c r="K1031" s="2620"/>
    </row>
    <row r="1032" spans="1:11">
      <c r="A1032" s="2660"/>
      <c r="B1032" s="2620"/>
      <c r="C1032" s="2620"/>
      <c r="D1032" s="2620"/>
      <c r="E1032" s="2620"/>
      <c r="F1032" s="2620"/>
      <c r="G1032" s="2620"/>
      <c r="H1032" s="2620"/>
      <c r="I1032" s="2620"/>
      <c r="J1032" s="2620"/>
      <c r="K1032" s="2620"/>
    </row>
    <row r="1033" spans="1:11">
      <c r="A1033" s="2660"/>
      <c r="B1033" s="2620"/>
      <c r="C1033" s="2620"/>
      <c r="D1033" s="2620"/>
      <c r="E1033" s="2620"/>
      <c r="F1033" s="2620"/>
      <c r="G1033" s="2620"/>
      <c r="H1033" s="2620"/>
      <c r="I1033" s="2620"/>
      <c r="J1033" s="2620"/>
      <c r="K1033" s="2620"/>
    </row>
    <row r="1034" spans="1:11">
      <c r="A1034" s="2660"/>
      <c r="B1034" s="2620"/>
      <c r="C1034" s="2620"/>
      <c r="D1034" s="2620"/>
      <c r="E1034" s="2620"/>
      <c r="F1034" s="2620"/>
      <c r="G1034" s="2620"/>
      <c r="H1034" s="2620"/>
      <c r="I1034" s="2620"/>
      <c r="J1034" s="2620"/>
      <c r="K1034" s="2620"/>
    </row>
    <row r="1035" spans="1:11">
      <c r="A1035" s="2660"/>
      <c r="B1035" s="2620"/>
      <c r="C1035" s="2620"/>
      <c r="D1035" s="2620"/>
      <c r="E1035" s="2620"/>
      <c r="F1035" s="2620"/>
      <c r="G1035" s="2620"/>
      <c r="H1035" s="2620"/>
      <c r="I1035" s="2620"/>
      <c r="J1035" s="2620"/>
      <c r="K1035" s="2620"/>
    </row>
    <row r="1036" spans="1:11">
      <c r="A1036" s="2660"/>
      <c r="B1036" s="2620"/>
      <c r="C1036" s="2620"/>
      <c r="D1036" s="2620"/>
      <c r="E1036" s="2620"/>
      <c r="F1036" s="2620"/>
      <c r="G1036" s="2620"/>
      <c r="H1036" s="2620"/>
      <c r="I1036" s="2620"/>
      <c r="J1036" s="2620"/>
      <c r="K1036" s="2620"/>
    </row>
    <row r="1037" spans="1:11">
      <c r="A1037" s="2660"/>
      <c r="B1037" s="2620"/>
      <c r="C1037" s="2620"/>
      <c r="D1037" s="2620"/>
      <c r="E1037" s="2620"/>
      <c r="F1037" s="2620"/>
      <c r="G1037" s="2620"/>
      <c r="H1037" s="2620"/>
      <c r="I1037" s="2620"/>
      <c r="J1037" s="2620"/>
      <c r="K1037" s="2620"/>
    </row>
    <row r="1038" spans="1:11">
      <c r="A1038" s="2660"/>
      <c r="B1038" s="2620"/>
      <c r="C1038" s="2620"/>
      <c r="D1038" s="2620"/>
      <c r="E1038" s="2620"/>
      <c r="F1038" s="2620"/>
      <c r="G1038" s="2620"/>
      <c r="H1038" s="2620"/>
      <c r="I1038" s="2620"/>
      <c r="J1038" s="2620"/>
      <c r="K1038" s="2620"/>
    </row>
    <row r="1039" spans="1:11">
      <c r="A1039" s="2660"/>
      <c r="B1039" s="2620"/>
      <c r="C1039" s="2620"/>
      <c r="D1039" s="2620"/>
      <c r="E1039" s="2620"/>
      <c r="F1039" s="2620"/>
      <c r="G1039" s="2620"/>
      <c r="H1039" s="2620"/>
      <c r="I1039" s="2620"/>
      <c r="J1039" s="2620"/>
      <c r="K1039" s="2620"/>
    </row>
    <row r="1040" spans="1:11">
      <c r="A1040" s="2660"/>
      <c r="B1040" s="2620"/>
      <c r="C1040" s="2620"/>
      <c r="D1040" s="2620"/>
      <c r="E1040" s="2620"/>
      <c r="F1040" s="2620"/>
      <c r="G1040" s="2620"/>
      <c r="H1040" s="2620"/>
      <c r="I1040" s="2620"/>
      <c r="J1040" s="2620"/>
      <c r="K1040" s="2620"/>
    </row>
    <row r="1041" spans="1:11">
      <c r="A1041" s="2660"/>
      <c r="B1041" s="2620"/>
      <c r="C1041" s="2620"/>
      <c r="D1041" s="2620"/>
      <c r="E1041" s="2620"/>
      <c r="F1041" s="2620"/>
      <c r="G1041" s="2620"/>
      <c r="H1041" s="2620"/>
      <c r="I1041" s="2620"/>
      <c r="J1041" s="2620"/>
      <c r="K1041" s="2620"/>
    </row>
    <row r="1042" spans="1:11">
      <c r="A1042" s="2660"/>
      <c r="B1042" s="2620"/>
      <c r="C1042" s="2620"/>
      <c r="D1042" s="2620"/>
      <c r="E1042" s="2620"/>
      <c r="F1042" s="2620"/>
      <c r="G1042" s="2620"/>
      <c r="H1042" s="2620"/>
      <c r="I1042" s="2620"/>
      <c r="J1042" s="2620"/>
      <c r="K1042" s="2620"/>
    </row>
    <row r="1043" spans="1:11">
      <c r="A1043" s="2660"/>
      <c r="B1043" s="2620"/>
      <c r="C1043" s="2620"/>
      <c r="D1043" s="2620"/>
      <c r="E1043" s="2620"/>
      <c r="F1043" s="2620"/>
      <c r="G1043" s="2620"/>
      <c r="H1043" s="2620"/>
      <c r="I1043" s="2620"/>
      <c r="J1043" s="2620"/>
      <c r="K1043" s="2620"/>
    </row>
    <row r="1044" spans="1:11">
      <c r="A1044" s="2660"/>
      <c r="B1044" s="2620"/>
      <c r="C1044" s="2620"/>
      <c r="D1044" s="2620"/>
      <c r="E1044" s="2620"/>
      <c r="F1044" s="2620"/>
      <c r="G1044" s="2620"/>
      <c r="H1044" s="2620"/>
      <c r="I1044" s="2620"/>
      <c r="J1044" s="2620"/>
      <c r="K1044" s="2620"/>
    </row>
    <row r="1045" spans="1:11">
      <c r="A1045" s="2660"/>
      <c r="B1045" s="2620"/>
      <c r="C1045" s="2620"/>
      <c r="D1045" s="2620"/>
      <c r="E1045" s="2620"/>
      <c r="F1045" s="2620"/>
      <c r="G1045" s="2620"/>
      <c r="H1045" s="2620"/>
      <c r="I1045" s="2620"/>
      <c r="J1045" s="2620"/>
      <c r="K1045" s="2620"/>
    </row>
    <row r="1046" spans="1:11">
      <c r="A1046" s="2660"/>
      <c r="B1046" s="2620"/>
      <c r="C1046" s="2620"/>
      <c r="D1046" s="2620"/>
      <c r="E1046" s="2620"/>
      <c r="F1046" s="2620"/>
      <c r="G1046" s="2620"/>
      <c r="H1046" s="2620"/>
      <c r="I1046" s="2620"/>
      <c r="J1046" s="2620"/>
      <c r="K1046" s="2620"/>
    </row>
    <row r="1047" spans="1:11">
      <c r="A1047" s="2660"/>
      <c r="B1047" s="2620"/>
      <c r="C1047" s="2620"/>
      <c r="D1047" s="2620"/>
      <c r="E1047" s="2620"/>
      <c r="F1047" s="2620"/>
      <c r="G1047" s="2620"/>
      <c r="H1047" s="2620"/>
      <c r="I1047" s="2620"/>
      <c r="J1047" s="2620"/>
      <c r="K1047" s="2620"/>
    </row>
    <row r="1048" spans="1:11">
      <c r="A1048" s="2660"/>
      <c r="B1048" s="2620"/>
      <c r="C1048" s="2620"/>
      <c r="D1048" s="2620"/>
      <c r="E1048" s="2620"/>
      <c r="F1048" s="2620"/>
      <c r="G1048" s="2620"/>
      <c r="H1048" s="2620"/>
      <c r="I1048" s="2620"/>
      <c r="J1048" s="2620"/>
      <c r="K1048" s="2620"/>
    </row>
    <row r="1049" spans="1:11">
      <c r="A1049" s="2660"/>
      <c r="B1049" s="2620"/>
      <c r="C1049" s="2620"/>
      <c r="D1049" s="2620"/>
      <c r="E1049" s="2620"/>
      <c r="F1049" s="2620"/>
      <c r="G1049" s="2620"/>
      <c r="H1049" s="2620"/>
      <c r="I1049" s="2620"/>
      <c r="J1049" s="2620"/>
      <c r="K1049" s="2620"/>
    </row>
    <row r="1050" spans="1:11">
      <c r="A1050" s="2660"/>
      <c r="B1050" s="2620"/>
      <c r="C1050" s="2620"/>
      <c r="D1050" s="2620"/>
      <c r="E1050" s="2620"/>
      <c r="F1050" s="2620"/>
      <c r="G1050" s="2620"/>
      <c r="H1050" s="2620"/>
      <c r="I1050" s="2620"/>
      <c r="J1050" s="2620"/>
      <c r="K1050" s="2620"/>
    </row>
    <row r="1051" spans="1:11">
      <c r="A1051" s="2660"/>
      <c r="B1051" s="2620"/>
      <c r="C1051" s="2620"/>
      <c r="D1051" s="2620"/>
      <c r="E1051" s="2620"/>
      <c r="F1051" s="2620"/>
      <c r="G1051" s="2620"/>
      <c r="H1051" s="2620"/>
      <c r="I1051" s="2620"/>
      <c r="J1051" s="2620"/>
      <c r="K1051" s="2620"/>
    </row>
    <row r="1052" spans="1:11">
      <c r="A1052" s="2660"/>
      <c r="B1052" s="2620"/>
      <c r="C1052" s="2620"/>
      <c r="D1052" s="2620"/>
      <c r="E1052" s="2620"/>
      <c r="F1052" s="2620"/>
      <c r="G1052" s="2620"/>
      <c r="H1052" s="2620"/>
      <c r="I1052" s="2620"/>
      <c r="J1052" s="2620"/>
      <c r="K1052" s="2620"/>
    </row>
    <row r="1053" spans="1:11">
      <c r="A1053" s="2660"/>
      <c r="B1053" s="2620"/>
      <c r="C1053" s="2620"/>
      <c r="D1053" s="2620"/>
      <c r="E1053" s="2620"/>
      <c r="F1053" s="2620"/>
      <c r="G1053" s="2620"/>
      <c r="H1053" s="2620"/>
      <c r="I1053" s="2620"/>
      <c r="J1053" s="2620"/>
      <c r="K1053" s="2620"/>
    </row>
    <row r="1054" spans="1:11">
      <c r="A1054" s="2660"/>
      <c r="B1054" s="2620"/>
      <c r="C1054" s="2620"/>
      <c r="D1054" s="2620"/>
      <c r="E1054" s="2620"/>
      <c r="F1054" s="2620"/>
      <c r="G1054" s="2620"/>
      <c r="H1054" s="2620"/>
      <c r="I1054" s="2620"/>
      <c r="J1054" s="2620"/>
      <c r="K1054" s="2620"/>
    </row>
    <row r="1055" spans="1:11">
      <c r="A1055" s="2660"/>
      <c r="B1055" s="2620"/>
      <c r="C1055" s="2620"/>
      <c r="D1055" s="2620"/>
      <c r="E1055" s="2620"/>
      <c r="F1055" s="2620"/>
      <c r="G1055" s="2620"/>
      <c r="H1055" s="2620"/>
      <c r="I1055" s="2620"/>
      <c r="J1055" s="2620"/>
      <c r="K1055" s="2620"/>
    </row>
    <row r="1056" spans="1:11">
      <c r="A1056" s="2660"/>
      <c r="B1056" s="2620"/>
      <c r="C1056" s="2620"/>
      <c r="D1056" s="2620"/>
      <c r="E1056" s="2620"/>
      <c r="F1056" s="2620"/>
      <c r="G1056" s="2620"/>
      <c r="H1056" s="2620"/>
      <c r="I1056" s="2620"/>
      <c r="J1056" s="2620"/>
      <c r="K1056" s="2620"/>
    </row>
    <row r="1057" spans="1:11">
      <c r="A1057" s="2660"/>
      <c r="B1057" s="2620"/>
      <c r="C1057" s="2620"/>
      <c r="D1057" s="2620"/>
      <c r="E1057" s="2620"/>
      <c r="F1057" s="2620"/>
      <c r="G1057" s="2620"/>
      <c r="H1057" s="2620"/>
      <c r="I1057" s="2620"/>
      <c r="J1057" s="2620"/>
      <c r="K1057" s="2620"/>
    </row>
    <row r="1058" spans="1:11">
      <c r="A1058" s="2660"/>
      <c r="B1058" s="2620"/>
      <c r="C1058" s="2620"/>
      <c r="D1058" s="2620"/>
      <c r="E1058" s="2620"/>
      <c r="F1058" s="2620"/>
      <c r="G1058" s="2620"/>
      <c r="H1058" s="2620"/>
      <c r="I1058" s="2620"/>
      <c r="J1058" s="2620"/>
      <c r="K1058" s="2620"/>
    </row>
    <row r="1059" spans="1:11">
      <c r="A1059" s="2660"/>
      <c r="B1059" s="2620"/>
      <c r="C1059" s="2620"/>
      <c r="D1059" s="2620"/>
      <c r="E1059" s="2620"/>
      <c r="F1059" s="2620"/>
      <c r="G1059" s="2620"/>
      <c r="H1059" s="2620"/>
      <c r="I1059" s="2620"/>
      <c r="J1059" s="2620"/>
      <c r="K1059" s="2620"/>
    </row>
    <row r="1060" spans="1:11">
      <c r="A1060" s="2660"/>
      <c r="B1060" s="2620"/>
      <c r="C1060" s="2620"/>
      <c r="D1060" s="2620"/>
      <c r="E1060" s="2620"/>
      <c r="F1060" s="2620"/>
      <c r="G1060" s="2620"/>
      <c r="H1060" s="2620"/>
      <c r="I1060" s="2620"/>
      <c r="J1060" s="2620"/>
      <c r="K1060" s="2620"/>
    </row>
    <row r="1061" spans="1:11">
      <c r="A1061" s="2660"/>
      <c r="B1061" s="2620"/>
      <c r="C1061" s="2620"/>
      <c r="D1061" s="2620"/>
      <c r="E1061" s="2620"/>
      <c r="F1061" s="2620"/>
      <c r="G1061" s="2620"/>
      <c r="H1061" s="2620"/>
      <c r="I1061" s="2620"/>
      <c r="J1061" s="2620"/>
      <c r="K1061" s="2620"/>
    </row>
    <row r="1062" spans="1:11">
      <c r="A1062" s="2660"/>
      <c r="B1062" s="2620"/>
      <c r="C1062" s="2620"/>
      <c r="D1062" s="2620"/>
      <c r="E1062" s="2620"/>
      <c r="F1062" s="2620"/>
      <c r="G1062" s="2620"/>
      <c r="H1062" s="2620"/>
      <c r="I1062" s="2620"/>
      <c r="J1062" s="2620"/>
      <c r="K1062" s="2620"/>
    </row>
    <row r="1063" spans="1:11">
      <c r="A1063" s="2660"/>
      <c r="B1063" s="2620"/>
      <c r="C1063" s="2620"/>
      <c r="D1063" s="2620"/>
      <c r="E1063" s="2620"/>
      <c r="F1063" s="2620"/>
      <c r="G1063" s="2620"/>
      <c r="H1063" s="2620"/>
      <c r="I1063" s="2620"/>
      <c r="J1063" s="2620"/>
      <c r="K1063" s="2620"/>
    </row>
    <row r="1064" spans="1:11">
      <c r="A1064" s="2660"/>
      <c r="B1064" s="2620"/>
      <c r="C1064" s="2620"/>
      <c r="D1064" s="2620"/>
      <c r="E1064" s="2620"/>
      <c r="F1064" s="2620"/>
      <c r="G1064" s="2620"/>
      <c r="H1064" s="2620"/>
      <c r="I1064" s="2620"/>
      <c r="J1064" s="2620"/>
      <c r="K1064" s="2620"/>
    </row>
    <row r="1065" spans="1:11">
      <c r="A1065" s="2660"/>
      <c r="B1065" s="2620"/>
      <c r="C1065" s="2620"/>
      <c r="D1065" s="2620"/>
      <c r="E1065" s="2620"/>
      <c r="F1065" s="2620"/>
      <c r="G1065" s="2620"/>
      <c r="H1065" s="2620"/>
      <c r="I1065" s="2620"/>
      <c r="J1065" s="2620"/>
      <c r="K1065" s="2620"/>
    </row>
    <row r="1066" spans="1:11">
      <c r="A1066" s="2660"/>
      <c r="B1066" s="2620"/>
      <c r="C1066" s="2620"/>
      <c r="D1066" s="2620"/>
      <c r="E1066" s="2620"/>
      <c r="F1066" s="2620"/>
      <c r="G1066" s="2620"/>
      <c r="H1066" s="2620"/>
      <c r="I1066" s="2620"/>
      <c r="J1066" s="2620"/>
      <c r="K1066" s="2620"/>
    </row>
    <row r="1067" spans="1:11">
      <c r="A1067" s="2660"/>
      <c r="B1067" s="2620"/>
      <c r="C1067" s="2620"/>
      <c r="D1067" s="2620"/>
      <c r="E1067" s="2620"/>
      <c r="F1067" s="2620"/>
      <c r="G1067" s="2620"/>
      <c r="H1067" s="2620"/>
      <c r="I1067" s="2620"/>
      <c r="J1067" s="2620"/>
      <c r="K1067" s="2620"/>
    </row>
    <row r="1068" spans="1:11">
      <c r="A1068" s="2660"/>
      <c r="B1068" s="2620"/>
      <c r="C1068" s="2620"/>
      <c r="D1068" s="2620"/>
      <c r="E1068" s="2620"/>
      <c r="F1068" s="2620"/>
      <c r="G1068" s="2620"/>
      <c r="H1068" s="2620"/>
      <c r="I1068" s="2620"/>
      <c r="J1068" s="2620"/>
      <c r="K1068" s="2620"/>
    </row>
    <row r="1069" spans="1:11">
      <c r="A1069" s="2660"/>
      <c r="B1069" s="2620"/>
      <c r="C1069" s="2620"/>
      <c r="D1069" s="2620"/>
      <c r="E1069" s="2620"/>
      <c r="F1069" s="2620"/>
      <c r="G1069" s="2620"/>
      <c r="H1069" s="2620"/>
      <c r="I1069" s="2620"/>
      <c r="J1069" s="2620"/>
      <c r="K1069" s="2620"/>
    </row>
    <row r="1070" spans="1:11">
      <c r="A1070" s="2660"/>
      <c r="B1070" s="2620"/>
      <c r="C1070" s="2620"/>
      <c r="D1070" s="2620"/>
      <c r="E1070" s="2620"/>
      <c r="F1070" s="2620"/>
      <c r="G1070" s="2620"/>
      <c r="H1070" s="2620"/>
      <c r="I1070" s="2620"/>
      <c r="J1070" s="2620"/>
      <c r="K1070" s="2620"/>
    </row>
    <row r="1071" spans="1:11">
      <c r="A1071" s="2660"/>
      <c r="B1071" s="2620"/>
      <c r="C1071" s="2620"/>
      <c r="D1071" s="2620"/>
      <c r="E1071" s="2620"/>
      <c r="F1071" s="2620"/>
      <c r="G1071" s="2620"/>
      <c r="H1071" s="2620"/>
      <c r="I1071" s="2620"/>
      <c r="J1071" s="2620"/>
      <c r="K1071" s="2620"/>
    </row>
    <row r="1072" spans="1:11">
      <c r="A1072" s="2660"/>
      <c r="B1072" s="2620"/>
      <c r="C1072" s="2620"/>
      <c r="D1072" s="2620"/>
      <c r="E1072" s="2620"/>
      <c r="F1072" s="2620"/>
      <c r="G1072" s="2620"/>
      <c r="H1072" s="2620"/>
      <c r="I1072" s="2620"/>
      <c r="J1072" s="2620"/>
      <c r="K1072" s="2620"/>
    </row>
    <row r="1073" spans="1:11">
      <c r="A1073" s="2660"/>
      <c r="B1073" s="2620"/>
      <c r="C1073" s="2620"/>
      <c r="D1073" s="2620"/>
      <c r="E1073" s="2620"/>
      <c r="F1073" s="2620"/>
      <c r="G1073" s="2620"/>
      <c r="H1073" s="2620"/>
      <c r="I1073" s="2620"/>
      <c r="J1073" s="2620"/>
      <c r="K1073" s="2620"/>
    </row>
    <row r="1074" spans="1:11">
      <c r="A1074" s="2660"/>
      <c r="B1074" s="2620"/>
      <c r="C1074" s="2620"/>
      <c r="D1074" s="2620"/>
      <c r="E1074" s="2620"/>
      <c r="F1074" s="2620"/>
      <c r="G1074" s="2620"/>
      <c r="H1074" s="2620"/>
      <c r="I1074" s="2620"/>
      <c r="J1074" s="2620"/>
      <c r="K1074" s="2620"/>
    </row>
    <row r="1075" spans="1:11">
      <c r="A1075" s="2660"/>
      <c r="B1075" s="2620"/>
      <c r="C1075" s="2620"/>
      <c r="D1075" s="2620"/>
      <c r="E1075" s="2620"/>
      <c r="F1075" s="2620"/>
      <c r="G1075" s="2620"/>
      <c r="H1075" s="2620"/>
      <c r="I1075" s="2620"/>
      <c r="J1075" s="2620"/>
      <c r="K1075" s="2620"/>
    </row>
    <row r="1076" spans="1:11">
      <c r="A1076" s="2660"/>
      <c r="B1076" s="2620"/>
      <c r="C1076" s="2620"/>
      <c r="D1076" s="2620"/>
      <c r="E1076" s="2620"/>
      <c r="F1076" s="2620"/>
      <c r="G1076" s="2620"/>
      <c r="H1076" s="2620"/>
      <c r="I1076" s="2620"/>
      <c r="J1076" s="2620"/>
      <c r="K1076" s="2620"/>
    </row>
    <row r="1077" spans="1:11">
      <c r="A1077" s="2660"/>
      <c r="B1077" s="2620"/>
      <c r="C1077" s="2620"/>
      <c r="D1077" s="2620"/>
      <c r="E1077" s="2620"/>
      <c r="F1077" s="2620"/>
      <c r="G1077" s="2620"/>
      <c r="H1077" s="2620"/>
      <c r="I1077" s="2620"/>
      <c r="J1077" s="2620"/>
      <c r="K1077" s="2620"/>
    </row>
    <row r="1078" spans="1:11">
      <c r="A1078" s="2660"/>
      <c r="B1078" s="2620"/>
      <c r="C1078" s="2620"/>
      <c r="D1078" s="2620"/>
      <c r="E1078" s="2620"/>
      <c r="F1078" s="2620"/>
      <c r="G1078" s="2620"/>
      <c r="H1078" s="2620"/>
      <c r="I1078" s="2620"/>
      <c r="J1078" s="2620"/>
      <c r="K1078" s="2620"/>
    </row>
    <row r="1079" spans="1:11">
      <c r="A1079" s="2660"/>
      <c r="B1079" s="2620"/>
      <c r="C1079" s="2620"/>
      <c r="D1079" s="2620"/>
      <c r="E1079" s="2620"/>
      <c r="F1079" s="2620"/>
      <c r="G1079" s="2620"/>
      <c r="H1079" s="2620"/>
      <c r="I1079" s="2620"/>
      <c r="J1079" s="2620"/>
      <c r="K1079" s="2620"/>
    </row>
    <row r="1080" spans="1:11">
      <c r="A1080" s="2660"/>
      <c r="B1080" s="2620"/>
      <c r="C1080" s="2620"/>
      <c r="D1080" s="2620"/>
      <c r="E1080" s="2620"/>
      <c r="F1080" s="2620"/>
      <c r="G1080" s="2620"/>
      <c r="H1080" s="2620"/>
      <c r="I1080" s="2620"/>
      <c r="J1080" s="2620"/>
      <c r="K1080" s="2620"/>
    </row>
    <row r="1081" spans="1:11">
      <c r="A1081" s="2660"/>
      <c r="B1081" s="2620"/>
      <c r="C1081" s="2620"/>
      <c r="D1081" s="2620"/>
      <c r="E1081" s="2620"/>
      <c r="F1081" s="2620"/>
      <c r="G1081" s="2620"/>
      <c r="H1081" s="2620"/>
      <c r="I1081" s="2620"/>
      <c r="J1081" s="2620"/>
      <c r="K1081" s="2620"/>
    </row>
    <row r="1082" spans="1:11">
      <c r="A1082" s="2660"/>
      <c r="B1082" s="2620"/>
      <c r="C1082" s="2620"/>
      <c r="D1082" s="2620"/>
      <c r="E1082" s="2620"/>
      <c r="F1082" s="2620"/>
      <c r="G1082" s="2620"/>
      <c r="H1082" s="2620"/>
      <c r="I1082" s="2620"/>
      <c r="J1082" s="2620"/>
      <c r="K1082" s="2620"/>
    </row>
    <row r="1083" spans="1:11">
      <c r="A1083" s="2660"/>
      <c r="B1083" s="2620"/>
      <c r="C1083" s="2620"/>
      <c r="D1083" s="2620"/>
      <c r="E1083" s="2620"/>
      <c r="F1083" s="2620"/>
      <c r="G1083" s="2620"/>
      <c r="H1083" s="2620"/>
      <c r="I1083" s="2620"/>
      <c r="J1083" s="2620"/>
      <c r="K1083" s="2620"/>
    </row>
    <row r="1084" spans="1:11">
      <c r="A1084" s="2660"/>
      <c r="B1084" s="2620"/>
      <c r="C1084" s="2620"/>
      <c r="D1084" s="2620"/>
      <c r="E1084" s="2620"/>
      <c r="F1084" s="2620"/>
      <c r="G1084" s="2620"/>
      <c r="H1084" s="2620"/>
      <c r="I1084" s="2620"/>
      <c r="J1084" s="2620"/>
      <c r="K1084" s="2620"/>
    </row>
    <row r="1085" spans="1:11">
      <c r="A1085" s="2660"/>
      <c r="B1085" s="2620"/>
      <c r="C1085" s="2620"/>
      <c r="D1085" s="2620"/>
      <c r="E1085" s="2620"/>
      <c r="F1085" s="2620"/>
      <c r="G1085" s="2620"/>
      <c r="H1085" s="2620"/>
      <c r="I1085" s="2620"/>
      <c r="J1085" s="2620"/>
      <c r="K1085" s="2620"/>
    </row>
    <row r="1086" spans="1:11">
      <c r="A1086" s="2660"/>
      <c r="B1086" s="2620"/>
      <c r="C1086" s="2620"/>
      <c r="D1086" s="2620"/>
      <c r="E1086" s="2620"/>
      <c r="F1086" s="2620"/>
      <c r="G1086" s="2620"/>
      <c r="H1086" s="2620"/>
      <c r="I1086" s="2620"/>
      <c r="J1086" s="2620"/>
      <c r="K1086" s="2620"/>
    </row>
    <row r="1087" spans="1:11">
      <c r="A1087" s="2660"/>
      <c r="B1087" s="2620"/>
      <c r="C1087" s="2620"/>
      <c r="D1087" s="2620"/>
      <c r="E1087" s="2620"/>
      <c r="F1087" s="2620"/>
      <c r="G1087" s="2620"/>
      <c r="H1087" s="2620"/>
      <c r="I1087" s="2620"/>
      <c r="J1087" s="2620"/>
      <c r="K1087" s="2620"/>
    </row>
    <row r="1088" spans="1:11">
      <c r="A1088" s="2660"/>
      <c r="B1088" s="2620"/>
      <c r="C1088" s="2620"/>
      <c r="D1088" s="2620"/>
      <c r="E1088" s="2620"/>
      <c r="F1088" s="2620"/>
      <c r="G1088" s="2620"/>
      <c r="H1088" s="2620"/>
      <c r="I1088" s="2620"/>
      <c r="J1088" s="2620"/>
      <c r="K1088" s="2620"/>
    </row>
    <row r="1089" spans="1:11">
      <c r="A1089" s="2660"/>
      <c r="B1089" s="2620"/>
      <c r="C1089" s="2620"/>
      <c r="D1089" s="2620"/>
      <c r="E1089" s="2620"/>
      <c r="F1089" s="2620"/>
      <c r="G1089" s="2620"/>
      <c r="H1089" s="2620"/>
      <c r="I1089" s="2620"/>
      <c r="J1089" s="2620"/>
      <c r="K1089" s="2620"/>
    </row>
    <row r="1090" spans="1:11">
      <c r="A1090" s="2660"/>
      <c r="B1090" s="2620"/>
      <c r="C1090" s="2620"/>
      <c r="D1090" s="2620"/>
      <c r="E1090" s="2620"/>
      <c r="F1090" s="2620"/>
      <c r="G1090" s="2620"/>
      <c r="H1090" s="2620"/>
      <c r="I1090" s="2620"/>
      <c r="J1090" s="2620"/>
      <c r="K1090" s="2620"/>
    </row>
    <row r="1091" spans="1:11">
      <c r="A1091" s="2660"/>
      <c r="B1091" s="2620"/>
      <c r="C1091" s="2620"/>
      <c r="D1091" s="2620"/>
      <c r="E1091" s="2620"/>
      <c r="F1091" s="2620"/>
      <c r="G1091" s="2620"/>
      <c r="H1091" s="2620"/>
      <c r="I1091" s="2620"/>
      <c r="J1091" s="2620"/>
      <c r="K1091" s="2620"/>
    </row>
    <row r="1092" spans="1:11">
      <c r="A1092" s="2660"/>
      <c r="B1092" s="2620"/>
      <c r="C1092" s="2620"/>
      <c r="D1092" s="2620"/>
      <c r="E1092" s="2620"/>
      <c r="F1092" s="2620"/>
      <c r="G1092" s="2620"/>
      <c r="H1092" s="2620"/>
      <c r="I1092" s="2620"/>
      <c r="J1092" s="2620"/>
      <c r="K1092" s="2620"/>
    </row>
    <row r="1093" spans="1:11">
      <c r="A1093" s="2660"/>
      <c r="B1093" s="2620"/>
      <c r="C1093" s="2620"/>
      <c r="D1093" s="2620"/>
      <c r="E1093" s="2620"/>
      <c r="F1093" s="2620"/>
      <c r="G1093" s="2620"/>
      <c r="H1093" s="2620"/>
      <c r="I1093" s="2620"/>
      <c r="J1093" s="2620"/>
      <c r="K1093" s="2620"/>
    </row>
    <row r="1094" spans="1:11">
      <c r="A1094" s="2660"/>
      <c r="B1094" s="2620"/>
      <c r="C1094" s="2620"/>
      <c r="D1094" s="2620"/>
      <c r="E1094" s="2620"/>
      <c r="F1094" s="2620"/>
      <c r="G1094" s="2620"/>
      <c r="H1094" s="2620"/>
      <c r="I1094" s="2620"/>
      <c r="J1094" s="2620"/>
      <c r="K1094" s="2620"/>
    </row>
    <row r="1095" spans="1:11">
      <c r="A1095" s="2660"/>
      <c r="B1095" s="2620"/>
      <c r="C1095" s="2620"/>
      <c r="D1095" s="2620"/>
      <c r="E1095" s="2620"/>
      <c r="F1095" s="2620"/>
      <c r="G1095" s="2620"/>
      <c r="H1095" s="2620"/>
      <c r="I1095" s="2620"/>
      <c r="J1095" s="2620"/>
      <c r="K1095" s="2620"/>
    </row>
    <row r="1096" spans="1:11">
      <c r="A1096" s="2660"/>
      <c r="B1096" s="2620"/>
      <c r="C1096" s="2620"/>
      <c r="D1096" s="2620"/>
      <c r="E1096" s="2620"/>
      <c r="F1096" s="2620"/>
      <c r="G1096" s="2620"/>
      <c r="H1096" s="2620"/>
      <c r="I1096" s="2620"/>
      <c r="J1096" s="2620"/>
      <c r="K1096" s="2620"/>
    </row>
    <row r="1097" spans="1:11">
      <c r="A1097" s="2660"/>
      <c r="B1097" s="2620"/>
      <c r="C1097" s="2620"/>
      <c r="D1097" s="2620"/>
      <c r="E1097" s="2620"/>
      <c r="F1097" s="2620"/>
      <c r="G1097" s="2620"/>
      <c r="H1097" s="2620"/>
      <c r="I1097" s="2620"/>
      <c r="J1097" s="2620"/>
      <c r="K1097" s="2620"/>
    </row>
    <row r="1098" spans="1:11">
      <c r="A1098" s="2660"/>
      <c r="B1098" s="2620"/>
      <c r="C1098" s="2620"/>
      <c r="D1098" s="2620"/>
      <c r="E1098" s="2620"/>
      <c r="F1098" s="2620"/>
      <c r="G1098" s="2620"/>
      <c r="H1098" s="2620"/>
      <c r="I1098" s="2620"/>
      <c r="J1098" s="2620"/>
      <c r="K1098" s="2620"/>
    </row>
  </sheetData>
  <mergeCells count="20">
    <mergeCell ref="F3:F4"/>
    <mergeCell ref="B6:B23"/>
    <mergeCell ref="B25:B42"/>
    <mergeCell ref="B43:C43"/>
    <mergeCell ref="B3:B4"/>
    <mergeCell ref="D3:D4"/>
    <mergeCell ref="E3:E4"/>
    <mergeCell ref="A3:A5"/>
    <mergeCell ref="B24:C24"/>
    <mergeCell ref="B102:B119"/>
    <mergeCell ref="B120:C120"/>
    <mergeCell ref="B44:C44"/>
    <mergeCell ref="B45:B62"/>
    <mergeCell ref="B64:B81"/>
    <mergeCell ref="B85:B100"/>
    <mergeCell ref="B83:C83"/>
    <mergeCell ref="B82:C82"/>
    <mergeCell ref="B101:C101"/>
    <mergeCell ref="B84:C84"/>
    <mergeCell ref="B63:C63"/>
  </mergeCells>
  <phoneticPr fontId="6" type="noConversion"/>
  <pageMargins left="0.7" right="0.7" top="0.75" bottom="0.75" header="0.3" footer="0.3"/>
  <pageSetup paperSize="9"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tabColor rgb="FFFFFF00"/>
    <pageSetUpPr fitToPage="1"/>
  </sheetPr>
  <dimension ref="A1:H128"/>
  <sheetViews>
    <sheetView topLeftCell="A100" zoomScaleNormal="100" zoomScaleSheetLayoutView="110" workbookViewId="0">
      <selection activeCell="B126" sqref="B126:B128"/>
    </sheetView>
  </sheetViews>
  <sheetFormatPr defaultColWidth="15.625" defaultRowHeight="15.75"/>
  <cols>
    <col min="1" max="1" width="4.75" style="10" customWidth="1"/>
    <col min="2" max="2" width="25.125" style="10" customWidth="1"/>
    <col min="3" max="3" width="18.75" style="10" customWidth="1"/>
    <col min="4" max="5" width="20.625" style="10" customWidth="1"/>
    <col min="6" max="6" width="15.125" style="10" customWidth="1"/>
    <col min="7" max="8" width="20.625" style="10" customWidth="1"/>
    <col min="9" max="16384" width="15.625" style="10"/>
  </cols>
  <sheetData>
    <row r="1" spans="1:8" ht="16.5">
      <c r="A1" s="2661" t="str">
        <f>+封面!A3&amp;" "&amp;封面!A2</f>
        <v xml:space="preserve">        保險股份有限公司(○○分公司) 年度(月、季、半年)報表</v>
      </c>
    </row>
    <row r="2" spans="1:8" ht="17.25" thickBot="1">
      <c r="A2" s="413" t="s">
        <v>3110</v>
      </c>
      <c r="B2" s="414"/>
      <c r="C2" s="414"/>
      <c r="D2" s="415"/>
      <c r="E2" s="415"/>
      <c r="F2" s="416"/>
      <c r="G2" s="414"/>
      <c r="H2" s="417" t="s">
        <v>3101</v>
      </c>
    </row>
    <row r="3" spans="1:8" ht="16.5" customHeight="1">
      <c r="A3" s="3541" t="s">
        <v>2873</v>
      </c>
      <c r="B3" s="3544" t="s">
        <v>2874</v>
      </c>
      <c r="C3" s="418" t="s">
        <v>3111</v>
      </c>
      <c r="D3" s="3536" t="s">
        <v>760</v>
      </c>
      <c r="E3" s="3536"/>
      <c r="F3" s="3546" t="s">
        <v>3102</v>
      </c>
      <c r="G3" s="3536" t="s">
        <v>1870</v>
      </c>
      <c r="H3" s="3537"/>
    </row>
    <row r="4" spans="1:8" ht="16.5">
      <c r="A4" s="3542"/>
      <c r="B4" s="3545"/>
      <c r="C4" s="419" t="s">
        <v>768</v>
      </c>
      <c r="D4" s="419" t="s">
        <v>3105</v>
      </c>
      <c r="E4" s="419" t="s">
        <v>3106</v>
      </c>
      <c r="F4" s="3547"/>
      <c r="G4" s="419" t="s">
        <v>3105</v>
      </c>
      <c r="H4" s="452" t="s">
        <v>3106</v>
      </c>
    </row>
    <row r="5" spans="1:8" ht="15.75" customHeight="1" thickBot="1">
      <c r="A5" s="3543"/>
      <c r="B5" s="421" t="s">
        <v>209</v>
      </c>
      <c r="C5" s="421" t="s">
        <v>210</v>
      </c>
      <c r="D5" s="421" t="s">
        <v>333</v>
      </c>
      <c r="E5" s="421" t="s">
        <v>269</v>
      </c>
      <c r="F5" s="421" t="s">
        <v>270</v>
      </c>
      <c r="G5" s="421" t="s">
        <v>271</v>
      </c>
      <c r="H5" s="422" t="s">
        <v>34</v>
      </c>
    </row>
    <row r="6" spans="1:8" ht="15.4" customHeight="1">
      <c r="A6" s="423">
        <v>1</v>
      </c>
      <c r="B6" s="3538" t="s">
        <v>6138</v>
      </c>
      <c r="C6" s="424" t="s">
        <v>150</v>
      </c>
      <c r="D6" s="425"/>
      <c r="E6" s="425"/>
      <c r="F6" s="426">
        <v>0</v>
      </c>
      <c r="G6" s="427">
        <f>ROUND(D6*F6,0)</f>
        <v>0</v>
      </c>
      <c r="H6" s="428">
        <f>ROUND(E6*F6,0)</f>
        <v>0</v>
      </c>
    </row>
    <row r="7" spans="1:8">
      <c r="A7" s="429">
        <f t="shared" ref="A7:A38" si="0">A6+1</f>
        <v>2</v>
      </c>
      <c r="B7" s="3539"/>
      <c r="C7" s="430" t="s">
        <v>151</v>
      </c>
      <c r="D7" s="431"/>
      <c r="E7" s="431"/>
      <c r="F7" s="432">
        <v>0</v>
      </c>
      <c r="G7" s="206">
        <f t="shared" ref="G7:G26" si="1">ROUND(D7*F7,0)</f>
        <v>0</v>
      </c>
      <c r="H7" s="433">
        <f t="shared" ref="H7:H26" si="2">ROUND(E7*F7,0)</f>
        <v>0</v>
      </c>
    </row>
    <row r="8" spans="1:8">
      <c r="A8" s="429">
        <f t="shared" si="0"/>
        <v>3</v>
      </c>
      <c r="B8" s="3539"/>
      <c r="C8" s="430" t="s">
        <v>152</v>
      </c>
      <c r="D8" s="431"/>
      <c r="E8" s="431"/>
      <c r="F8" s="432">
        <v>0</v>
      </c>
      <c r="G8" s="206">
        <f t="shared" si="1"/>
        <v>0</v>
      </c>
      <c r="H8" s="433">
        <f t="shared" si="2"/>
        <v>0</v>
      </c>
    </row>
    <row r="9" spans="1:8">
      <c r="A9" s="429">
        <f t="shared" si="0"/>
        <v>4</v>
      </c>
      <c r="B9" s="3539"/>
      <c r="C9" s="430" t="s">
        <v>153</v>
      </c>
      <c r="D9" s="431"/>
      <c r="E9" s="431"/>
      <c r="F9" s="432">
        <v>0</v>
      </c>
      <c r="G9" s="206">
        <f t="shared" si="1"/>
        <v>0</v>
      </c>
      <c r="H9" s="433">
        <f t="shared" si="2"/>
        <v>0</v>
      </c>
    </row>
    <row r="10" spans="1:8">
      <c r="A10" s="429">
        <f t="shared" si="0"/>
        <v>5</v>
      </c>
      <c r="B10" s="3539"/>
      <c r="C10" s="430" t="s">
        <v>154</v>
      </c>
      <c r="D10" s="431"/>
      <c r="E10" s="431"/>
      <c r="F10" s="434">
        <v>3.0999999999999999E-3</v>
      </c>
      <c r="G10" s="206">
        <f t="shared" si="1"/>
        <v>0</v>
      </c>
      <c r="H10" s="433">
        <f t="shared" si="2"/>
        <v>0</v>
      </c>
    </row>
    <row r="11" spans="1:8">
      <c r="A11" s="429">
        <f t="shared" si="0"/>
        <v>6</v>
      </c>
      <c r="B11" s="3539"/>
      <c r="C11" s="430" t="s">
        <v>155</v>
      </c>
      <c r="D11" s="431"/>
      <c r="E11" s="431"/>
      <c r="F11" s="434">
        <v>6.1999999999999998E-3</v>
      </c>
      <c r="G11" s="206">
        <f t="shared" si="1"/>
        <v>0</v>
      </c>
      <c r="H11" s="433">
        <f t="shared" si="2"/>
        <v>0</v>
      </c>
    </row>
    <row r="12" spans="1:8">
      <c r="A12" s="429">
        <f t="shared" si="0"/>
        <v>7</v>
      </c>
      <c r="B12" s="3539"/>
      <c r="C12" s="430" t="s">
        <v>156</v>
      </c>
      <c r="D12" s="431"/>
      <c r="E12" s="431"/>
      <c r="F12" s="434">
        <v>7.3999999999999995E-3</v>
      </c>
      <c r="G12" s="206">
        <f t="shared" si="1"/>
        <v>0</v>
      </c>
      <c r="H12" s="433">
        <f t="shared" si="2"/>
        <v>0</v>
      </c>
    </row>
    <row r="13" spans="1:8">
      <c r="A13" s="429">
        <f t="shared" si="0"/>
        <v>8</v>
      </c>
      <c r="B13" s="3539"/>
      <c r="C13" s="430" t="s">
        <v>157</v>
      </c>
      <c r="D13" s="431"/>
      <c r="E13" s="431"/>
      <c r="F13" s="434">
        <v>8.6E-3</v>
      </c>
      <c r="G13" s="206">
        <f t="shared" si="1"/>
        <v>0</v>
      </c>
      <c r="H13" s="433">
        <f t="shared" si="2"/>
        <v>0</v>
      </c>
    </row>
    <row r="14" spans="1:8">
      <c r="A14" s="429">
        <f t="shared" si="0"/>
        <v>9</v>
      </c>
      <c r="B14" s="3539"/>
      <c r="C14" s="430" t="s">
        <v>158</v>
      </c>
      <c r="D14" s="431"/>
      <c r="E14" s="431"/>
      <c r="F14" s="434">
        <v>9.7999999999999997E-3</v>
      </c>
      <c r="G14" s="206">
        <f t="shared" si="1"/>
        <v>0</v>
      </c>
      <c r="H14" s="433">
        <f t="shared" si="2"/>
        <v>0</v>
      </c>
    </row>
    <row r="15" spans="1:8">
      <c r="A15" s="429">
        <f t="shared" si="0"/>
        <v>10</v>
      </c>
      <c r="B15" s="3539"/>
      <c r="C15" s="430" t="s">
        <v>159</v>
      </c>
      <c r="D15" s="431"/>
      <c r="E15" s="431"/>
      <c r="F15" s="434">
        <v>1.8033333333333332E-2</v>
      </c>
      <c r="G15" s="206">
        <f t="shared" si="1"/>
        <v>0</v>
      </c>
      <c r="H15" s="433">
        <f t="shared" si="2"/>
        <v>0</v>
      </c>
    </row>
    <row r="16" spans="1:8">
      <c r="A16" s="429">
        <f t="shared" si="0"/>
        <v>11</v>
      </c>
      <c r="B16" s="3539"/>
      <c r="C16" s="430" t="s">
        <v>160</v>
      </c>
      <c r="D16" s="431"/>
      <c r="E16" s="431"/>
      <c r="F16" s="434">
        <v>2.6266666666666667E-2</v>
      </c>
      <c r="G16" s="206">
        <f t="shared" si="1"/>
        <v>0</v>
      </c>
      <c r="H16" s="433">
        <f t="shared" si="2"/>
        <v>0</v>
      </c>
    </row>
    <row r="17" spans="1:8">
      <c r="A17" s="429">
        <f t="shared" si="0"/>
        <v>12</v>
      </c>
      <c r="B17" s="3539"/>
      <c r="C17" s="430" t="s">
        <v>161</v>
      </c>
      <c r="D17" s="431"/>
      <c r="E17" s="431"/>
      <c r="F17" s="434">
        <v>3.4500000000000003E-2</v>
      </c>
      <c r="G17" s="206">
        <f t="shared" si="1"/>
        <v>0</v>
      </c>
      <c r="H17" s="433">
        <f t="shared" si="2"/>
        <v>0</v>
      </c>
    </row>
    <row r="18" spans="1:8">
      <c r="A18" s="429">
        <f t="shared" si="0"/>
        <v>13</v>
      </c>
      <c r="B18" s="3539"/>
      <c r="C18" s="430" t="s">
        <v>451</v>
      </c>
      <c r="D18" s="431"/>
      <c r="E18" s="431"/>
      <c r="F18" s="434">
        <v>4.8000000000000001E-2</v>
      </c>
      <c r="G18" s="206">
        <f t="shared" si="1"/>
        <v>0</v>
      </c>
      <c r="H18" s="433">
        <f t="shared" si="2"/>
        <v>0</v>
      </c>
    </row>
    <row r="19" spans="1:8">
      <c r="A19" s="429">
        <f t="shared" si="0"/>
        <v>14</v>
      </c>
      <c r="B19" s="3539"/>
      <c r="C19" s="430" t="s">
        <v>162</v>
      </c>
      <c r="D19" s="431"/>
      <c r="E19" s="431"/>
      <c r="F19" s="434">
        <v>6.1499999999999999E-2</v>
      </c>
      <c r="G19" s="206">
        <f t="shared" si="1"/>
        <v>0</v>
      </c>
      <c r="H19" s="433">
        <f t="shared" si="2"/>
        <v>0</v>
      </c>
    </row>
    <row r="20" spans="1:8">
      <c r="A20" s="429">
        <f t="shared" si="0"/>
        <v>15</v>
      </c>
      <c r="B20" s="3539"/>
      <c r="C20" s="430" t="s">
        <v>163</v>
      </c>
      <c r="D20" s="431"/>
      <c r="E20" s="431"/>
      <c r="F20" s="434">
        <v>7.4999999999999997E-2</v>
      </c>
      <c r="G20" s="206">
        <f t="shared" si="1"/>
        <v>0</v>
      </c>
      <c r="H20" s="433">
        <f t="shared" si="2"/>
        <v>0</v>
      </c>
    </row>
    <row r="21" spans="1:8">
      <c r="A21" s="429">
        <f t="shared" si="0"/>
        <v>16</v>
      </c>
      <c r="B21" s="3539"/>
      <c r="C21" s="430" t="s">
        <v>164</v>
      </c>
      <c r="D21" s="431"/>
      <c r="E21" s="431"/>
      <c r="F21" s="434">
        <v>0.1075</v>
      </c>
      <c r="G21" s="206">
        <f t="shared" si="1"/>
        <v>0</v>
      </c>
      <c r="H21" s="433">
        <f t="shared" si="2"/>
        <v>0</v>
      </c>
    </row>
    <row r="22" spans="1:8">
      <c r="A22" s="429">
        <f t="shared" si="0"/>
        <v>17</v>
      </c>
      <c r="B22" s="3539"/>
      <c r="C22" s="430" t="s">
        <v>165</v>
      </c>
      <c r="D22" s="431"/>
      <c r="E22" s="431"/>
      <c r="F22" s="434">
        <v>0.14000000000000001</v>
      </c>
      <c r="G22" s="206">
        <f t="shared" si="1"/>
        <v>0</v>
      </c>
      <c r="H22" s="433">
        <f t="shared" si="2"/>
        <v>0</v>
      </c>
    </row>
    <row r="23" spans="1:8">
      <c r="A23" s="429">
        <f t="shared" si="0"/>
        <v>18</v>
      </c>
      <c r="B23" s="3539"/>
      <c r="C23" s="430" t="s">
        <v>166</v>
      </c>
      <c r="D23" s="431"/>
      <c r="E23" s="431"/>
      <c r="F23" s="434">
        <v>0.17249999999999999</v>
      </c>
      <c r="G23" s="206">
        <f t="shared" si="1"/>
        <v>0</v>
      </c>
      <c r="H23" s="433">
        <f t="shared" si="2"/>
        <v>0</v>
      </c>
    </row>
    <row r="24" spans="1:8">
      <c r="A24" s="429">
        <f t="shared" si="0"/>
        <v>19</v>
      </c>
      <c r="B24" s="3539"/>
      <c r="C24" s="430" t="s">
        <v>167</v>
      </c>
      <c r="D24" s="431"/>
      <c r="E24" s="431"/>
      <c r="F24" s="434">
        <v>0.2112</v>
      </c>
      <c r="G24" s="206">
        <f t="shared" si="1"/>
        <v>0</v>
      </c>
      <c r="H24" s="433">
        <f t="shared" si="2"/>
        <v>0</v>
      </c>
    </row>
    <row r="25" spans="1:8">
      <c r="A25" s="429">
        <f t="shared" si="0"/>
        <v>20</v>
      </c>
      <c r="B25" s="3539"/>
      <c r="C25" s="430" t="s">
        <v>168</v>
      </c>
      <c r="D25" s="431"/>
      <c r="E25" s="431"/>
      <c r="F25" s="434">
        <v>0.25</v>
      </c>
      <c r="G25" s="206">
        <f t="shared" si="1"/>
        <v>0</v>
      </c>
      <c r="H25" s="433">
        <f t="shared" si="2"/>
        <v>0</v>
      </c>
    </row>
    <row r="26" spans="1:8">
      <c r="A26" s="429">
        <f t="shared" si="0"/>
        <v>21</v>
      </c>
      <c r="B26" s="3540"/>
      <c r="C26" s="435" t="s">
        <v>452</v>
      </c>
      <c r="D26" s="436"/>
      <c r="E26" s="436"/>
      <c r="F26" s="437">
        <v>0.28870000000000001</v>
      </c>
      <c r="G26" s="438">
        <f t="shared" si="1"/>
        <v>0</v>
      </c>
      <c r="H26" s="439">
        <f t="shared" si="2"/>
        <v>0</v>
      </c>
    </row>
    <row r="27" spans="1:8">
      <c r="A27" s="440">
        <f t="shared" si="0"/>
        <v>22</v>
      </c>
      <c r="B27" s="3549" t="s">
        <v>3113</v>
      </c>
      <c r="C27" s="3549"/>
      <c r="D27" s="441">
        <f>SUM(D6:D26)</f>
        <v>0</v>
      </c>
      <c r="E27" s="441">
        <f>SUM(E6:E26)</f>
        <v>0</v>
      </c>
      <c r="F27" s="442"/>
      <c r="G27" s="441">
        <f>SUM(G6:G26)</f>
        <v>0</v>
      </c>
      <c r="H27" s="443">
        <f>SUM(H6:H26)</f>
        <v>0</v>
      </c>
    </row>
    <row r="28" spans="1:8">
      <c r="A28" s="444">
        <f t="shared" si="0"/>
        <v>23</v>
      </c>
      <c r="B28" s="3538" t="s">
        <v>3114</v>
      </c>
      <c r="C28" s="424" t="s">
        <v>150</v>
      </c>
      <c r="D28" s="425"/>
      <c r="E28" s="425"/>
      <c r="F28" s="426">
        <v>0</v>
      </c>
      <c r="G28" s="427">
        <f>ROUND(D28*F28,0)</f>
        <v>0</v>
      </c>
      <c r="H28" s="428">
        <f t="shared" ref="H28:H48" si="3">ROUND(E28*F28,0)</f>
        <v>0</v>
      </c>
    </row>
    <row r="29" spans="1:8">
      <c r="A29" s="444">
        <f t="shared" si="0"/>
        <v>24</v>
      </c>
      <c r="B29" s="3539"/>
      <c r="C29" s="430" t="s">
        <v>151</v>
      </c>
      <c r="D29" s="431"/>
      <c r="E29" s="431"/>
      <c r="F29" s="432">
        <v>0</v>
      </c>
      <c r="G29" s="206">
        <f t="shared" ref="G29:G48" si="4">ROUND(D29*F29,0)</f>
        <v>0</v>
      </c>
      <c r="H29" s="433">
        <f t="shared" si="3"/>
        <v>0</v>
      </c>
    </row>
    <row r="30" spans="1:8">
      <c r="A30" s="444">
        <f t="shared" si="0"/>
        <v>25</v>
      </c>
      <c r="B30" s="3539"/>
      <c r="C30" s="430" t="s">
        <v>152</v>
      </c>
      <c r="D30" s="431"/>
      <c r="E30" s="431"/>
      <c r="F30" s="432">
        <v>0</v>
      </c>
      <c r="G30" s="206">
        <f t="shared" si="4"/>
        <v>0</v>
      </c>
      <c r="H30" s="433">
        <f t="shared" si="3"/>
        <v>0</v>
      </c>
    </row>
    <row r="31" spans="1:8">
      <c r="A31" s="444">
        <f t="shared" si="0"/>
        <v>26</v>
      </c>
      <c r="B31" s="3539"/>
      <c r="C31" s="430" t="s">
        <v>153</v>
      </c>
      <c r="D31" s="431"/>
      <c r="E31" s="431"/>
      <c r="F31" s="432">
        <v>0</v>
      </c>
      <c r="G31" s="206">
        <f t="shared" si="4"/>
        <v>0</v>
      </c>
      <c r="H31" s="433">
        <f t="shared" si="3"/>
        <v>0</v>
      </c>
    </row>
    <row r="32" spans="1:8">
      <c r="A32" s="444">
        <f t="shared" si="0"/>
        <v>27</v>
      </c>
      <c r="B32" s="3539"/>
      <c r="C32" s="430" t="s">
        <v>154</v>
      </c>
      <c r="D32" s="431"/>
      <c r="E32" s="431"/>
      <c r="F32" s="434">
        <v>3.0999999999999999E-3</v>
      </c>
      <c r="G32" s="206">
        <f t="shared" si="4"/>
        <v>0</v>
      </c>
      <c r="H32" s="433">
        <f t="shared" si="3"/>
        <v>0</v>
      </c>
    </row>
    <row r="33" spans="1:8">
      <c r="A33" s="444">
        <f t="shared" si="0"/>
        <v>28</v>
      </c>
      <c r="B33" s="3539"/>
      <c r="C33" s="430" t="s">
        <v>155</v>
      </c>
      <c r="D33" s="431"/>
      <c r="E33" s="431"/>
      <c r="F33" s="434">
        <v>6.1999999999999998E-3</v>
      </c>
      <c r="G33" s="206">
        <f t="shared" si="4"/>
        <v>0</v>
      </c>
      <c r="H33" s="433">
        <f t="shared" si="3"/>
        <v>0</v>
      </c>
    </row>
    <row r="34" spans="1:8">
      <c r="A34" s="444">
        <f t="shared" si="0"/>
        <v>29</v>
      </c>
      <c r="B34" s="3539"/>
      <c r="C34" s="430" t="s">
        <v>156</v>
      </c>
      <c r="D34" s="431"/>
      <c r="E34" s="431"/>
      <c r="F34" s="434">
        <v>7.3999999999999995E-3</v>
      </c>
      <c r="G34" s="206">
        <f t="shared" si="4"/>
        <v>0</v>
      </c>
      <c r="H34" s="433">
        <f t="shared" si="3"/>
        <v>0</v>
      </c>
    </row>
    <row r="35" spans="1:8">
      <c r="A35" s="444">
        <f t="shared" si="0"/>
        <v>30</v>
      </c>
      <c r="B35" s="3539"/>
      <c r="C35" s="430" t="s">
        <v>157</v>
      </c>
      <c r="D35" s="431"/>
      <c r="E35" s="431"/>
      <c r="F35" s="434">
        <v>8.6E-3</v>
      </c>
      <c r="G35" s="206">
        <f t="shared" si="4"/>
        <v>0</v>
      </c>
      <c r="H35" s="433">
        <f t="shared" si="3"/>
        <v>0</v>
      </c>
    </row>
    <row r="36" spans="1:8">
      <c r="A36" s="444">
        <f t="shared" si="0"/>
        <v>31</v>
      </c>
      <c r="B36" s="3539"/>
      <c r="C36" s="430" t="s">
        <v>158</v>
      </c>
      <c r="D36" s="431"/>
      <c r="E36" s="431"/>
      <c r="F36" s="434">
        <v>9.7999999999999997E-3</v>
      </c>
      <c r="G36" s="206">
        <f>ROUND(D36*F36,0)</f>
        <v>0</v>
      </c>
      <c r="H36" s="433">
        <f t="shared" si="3"/>
        <v>0</v>
      </c>
    </row>
    <row r="37" spans="1:8">
      <c r="A37" s="444">
        <f t="shared" si="0"/>
        <v>32</v>
      </c>
      <c r="B37" s="3539"/>
      <c r="C37" s="430" t="s">
        <v>159</v>
      </c>
      <c r="D37" s="431"/>
      <c r="E37" s="431"/>
      <c r="F37" s="434">
        <v>1.8033333333333332E-2</v>
      </c>
      <c r="G37" s="206">
        <f t="shared" si="4"/>
        <v>0</v>
      </c>
      <c r="H37" s="433">
        <f t="shared" si="3"/>
        <v>0</v>
      </c>
    </row>
    <row r="38" spans="1:8">
      <c r="A38" s="444">
        <f t="shared" si="0"/>
        <v>33</v>
      </c>
      <c r="B38" s="3539"/>
      <c r="C38" s="430" t="s">
        <v>160</v>
      </c>
      <c r="D38" s="431"/>
      <c r="E38" s="431"/>
      <c r="F38" s="434">
        <v>2.6266666666666667E-2</v>
      </c>
      <c r="G38" s="206">
        <f t="shared" si="4"/>
        <v>0</v>
      </c>
      <c r="H38" s="433">
        <f>ROUND(E38*F38,0)</f>
        <v>0</v>
      </c>
    </row>
    <row r="39" spans="1:8">
      <c r="A39" s="444">
        <f t="shared" ref="A39:A70" si="5">A38+1</f>
        <v>34</v>
      </c>
      <c r="B39" s="3539"/>
      <c r="C39" s="430" t="s">
        <v>161</v>
      </c>
      <c r="D39" s="431"/>
      <c r="E39" s="431"/>
      <c r="F39" s="434">
        <v>3.4500000000000003E-2</v>
      </c>
      <c r="G39" s="206">
        <f t="shared" si="4"/>
        <v>0</v>
      </c>
      <c r="H39" s="433">
        <f t="shared" si="3"/>
        <v>0</v>
      </c>
    </row>
    <row r="40" spans="1:8">
      <c r="A40" s="444">
        <f t="shared" si="5"/>
        <v>35</v>
      </c>
      <c r="B40" s="3539"/>
      <c r="C40" s="430" t="s">
        <v>451</v>
      </c>
      <c r="D40" s="431"/>
      <c r="E40" s="431"/>
      <c r="F40" s="434">
        <v>4.8000000000000001E-2</v>
      </c>
      <c r="G40" s="206">
        <f t="shared" si="4"/>
        <v>0</v>
      </c>
      <c r="H40" s="433">
        <f t="shared" si="3"/>
        <v>0</v>
      </c>
    </row>
    <row r="41" spans="1:8">
      <c r="A41" s="444">
        <f t="shared" si="5"/>
        <v>36</v>
      </c>
      <c r="B41" s="3539"/>
      <c r="C41" s="430" t="s">
        <v>162</v>
      </c>
      <c r="D41" s="431"/>
      <c r="E41" s="431"/>
      <c r="F41" s="434">
        <v>6.1499999999999999E-2</v>
      </c>
      <c r="G41" s="206">
        <f t="shared" si="4"/>
        <v>0</v>
      </c>
      <c r="H41" s="433">
        <f t="shared" si="3"/>
        <v>0</v>
      </c>
    </row>
    <row r="42" spans="1:8">
      <c r="A42" s="444">
        <f t="shared" si="5"/>
        <v>37</v>
      </c>
      <c r="B42" s="3539"/>
      <c r="C42" s="430" t="s">
        <v>163</v>
      </c>
      <c r="D42" s="431"/>
      <c r="E42" s="431"/>
      <c r="F42" s="434">
        <v>7.4999999999999997E-2</v>
      </c>
      <c r="G42" s="206">
        <f t="shared" si="4"/>
        <v>0</v>
      </c>
      <c r="H42" s="433">
        <f t="shared" si="3"/>
        <v>0</v>
      </c>
    </row>
    <row r="43" spans="1:8">
      <c r="A43" s="444">
        <f t="shared" si="5"/>
        <v>38</v>
      </c>
      <c r="B43" s="3539"/>
      <c r="C43" s="430" t="s">
        <v>164</v>
      </c>
      <c r="D43" s="431"/>
      <c r="E43" s="431"/>
      <c r="F43" s="434">
        <v>0.1075</v>
      </c>
      <c r="G43" s="206">
        <f t="shared" si="4"/>
        <v>0</v>
      </c>
      <c r="H43" s="433">
        <f t="shared" si="3"/>
        <v>0</v>
      </c>
    </row>
    <row r="44" spans="1:8">
      <c r="A44" s="444">
        <f t="shared" si="5"/>
        <v>39</v>
      </c>
      <c r="B44" s="3539"/>
      <c r="C44" s="430" t="s">
        <v>165</v>
      </c>
      <c r="D44" s="431"/>
      <c r="E44" s="431"/>
      <c r="F44" s="434">
        <v>0.14000000000000001</v>
      </c>
      <c r="G44" s="206">
        <f t="shared" si="4"/>
        <v>0</v>
      </c>
      <c r="H44" s="433">
        <f t="shared" si="3"/>
        <v>0</v>
      </c>
    </row>
    <row r="45" spans="1:8">
      <c r="A45" s="444">
        <f t="shared" si="5"/>
        <v>40</v>
      </c>
      <c r="B45" s="3539"/>
      <c r="C45" s="430" t="s">
        <v>166</v>
      </c>
      <c r="D45" s="431"/>
      <c r="E45" s="431"/>
      <c r="F45" s="434">
        <v>0.17249999999999999</v>
      </c>
      <c r="G45" s="206">
        <f t="shared" si="4"/>
        <v>0</v>
      </c>
      <c r="H45" s="433">
        <f t="shared" si="3"/>
        <v>0</v>
      </c>
    </row>
    <row r="46" spans="1:8">
      <c r="A46" s="444">
        <f t="shared" si="5"/>
        <v>41</v>
      </c>
      <c r="B46" s="3539"/>
      <c r="C46" s="430" t="s">
        <v>167</v>
      </c>
      <c r="D46" s="431"/>
      <c r="E46" s="431"/>
      <c r="F46" s="434">
        <v>0.2112</v>
      </c>
      <c r="G46" s="206">
        <f t="shared" si="4"/>
        <v>0</v>
      </c>
      <c r="H46" s="433">
        <f t="shared" si="3"/>
        <v>0</v>
      </c>
    </row>
    <row r="47" spans="1:8">
      <c r="A47" s="444">
        <f t="shared" si="5"/>
        <v>42</v>
      </c>
      <c r="B47" s="3539"/>
      <c r="C47" s="430" t="s">
        <v>168</v>
      </c>
      <c r="D47" s="431"/>
      <c r="E47" s="431"/>
      <c r="F47" s="434">
        <v>0.25</v>
      </c>
      <c r="G47" s="206">
        <f t="shared" si="4"/>
        <v>0</v>
      </c>
      <c r="H47" s="433">
        <f t="shared" si="3"/>
        <v>0</v>
      </c>
    </row>
    <row r="48" spans="1:8">
      <c r="A48" s="444">
        <f t="shared" si="5"/>
        <v>43</v>
      </c>
      <c r="B48" s="3540"/>
      <c r="C48" s="435" t="s">
        <v>169</v>
      </c>
      <c r="D48" s="436"/>
      <c r="E48" s="436"/>
      <c r="F48" s="437">
        <v>0.28870000000000001</v>
      </c>
      <c r="G48" s="438">
        <f t="shared" si="4"/>
        <v>0</v>
      </c>
      <c r="H48" s="439">
        <f t="shared" si="3"/>
        <v>0</v>
      </c>
    </row>
    <row r="49" spans="1:8">
      <c r="A49" s="440">
        <f t="shared" si="5"/>
        <v>44</v>
      </c>
      <c r="B49" s="3553" t="s">
        <v>3115</v>
      </c>
      <c r="C49" s="3553"/>
      <c r="D49" s="446">
        <f>SUM(D28:D48)</f>
        <v>0</v>
      </c>
      <c r="E49" s="453">
        <f>SUM(E28:E48)</f>
        <v>0</v>
      </c>
      <c r="F49" s="447"/>
      <c r="G49" s="453">
        <f>SUM(G28:G48)</f>
        <v>0</v>
      </c>
      <c r="H49" s="448">
        <f>SUM(H28:H48)</f>
        <v>0</v>
      </c>
    </row>
    <row r="50" spans="1:8" ht="15.4" customHeight="1">
      <c r="A50" s="444">
        <f t="shared" si="5"/>
        <v>45</v>
      </c>
      <c r="B50" s="3550" t="s">
        <v>6139</v>
      </c>
      <c r="C50" s="424" t="s">
        <v>150</v>
      </c>
      <c r="D50" s="445"/>
      <c r="E50" s="445"/>
      <c r="F50" s="2822">
        <f t="shared" ref="F50:F64" si="6">F51</f>
        <v>0.1517</v>
      </c>
      <c r="G50" s="427">
        <f>ROUND(D50*F50,0)</f>
        <v>0</v>
      </c>
      <c r="H50" s="428">
        <f t="shared" ref="H50:H70" si="7">ROUND(E50*F50,0)</f>
        <v>0</v>
      </c>
    </row>
    <row r="51" spans="1:8">
      <c r="A51" s="444">
        <f t="shared" si="5"/>
        <v>46</v>
      </c>
      <c r="B51" s="3551"/>
      <c r="C51" s="430" t="s">
        <v>151</v>
      </c>
      <c r="D51" s="431"/>
      <c r="E51" s="431"/>
      <c r="F51" s="2822">
        <f t="shared" si="6"/>
        <v>0.1517</v>
      </c>
      <c r="G51" s="206">
        <f t="shared" ref="G51:G70" si="8">ROUND(D51*F51,0)</f>
        <v>0</v>
      </c>
      <c r="H51" s="433">
        <f t="shared" si="7"/>
        <v>0</v>
      </c>
    </row>
    <row r="52" spans="1:8">
      <c r="A52" s="444">
        <f t="shared" si="5"/>
        <v>47</v>
      </c>
      <c r="B52" s="3551"/>
      <c r="C52" s="430" t="s">
        <v>152</v>
      </c>
      <c r="D52" s="431"/>
      <c r="E52" s="431"/>
      <c r="F52" s="2822">
        <f t="shared" si="6"/>
        <v>0.1517</v>
      </c>
      <c r="G52" s="206">
        <f t="shared" si="8"/>
        <v>0</v>
      </c>
      <c r="H52" s="433">
        <f t="shared" si="7"/>
        <v>0</v>
      </c>
    </row>
    <row r="53" spans="1:8">
      <c r="A53" s="444">
        <f t="shared" si="5"/>
        <v>48</v>
      </c>
      <c r="B53" s="3551"/>
      <c r="C53" s="430" t="s">
        <v>153</v>
      </c>
      <c r="D53" s="431"/>
      <c r="E53" s="431"/>
      <c r="F53" s="2822">
        <f t="shared" si="6"/>
        <v>0.1517</v>
      </c>
      <c r="G53" s="206">
        <f t="shared" si="8"/>
        <v>0</v>
      </c>
      <c r="H53" s="433">
        <f t="shared" si="7"/>
        <v>0</v>
      </c>
    </row>
    <row r="54" spans="1:8">
      <c r="A54" s="444">
        <f t="shared" si="5"/>
        <v>49</v>
      </c>
      <c r="B54" s="3551"/>
      <c r="C54" s="430" t="s">
        <v>154</v>
      </c>
      <c r="D54" s="431"/>
      <c r="E54" s="431"/>
      <c r="F54" s="2822">
        <f t="shared" si="6"/>
        <v>0.1517</v>
      </c>
      <c r="G54" s="206">
        <f t="shared" si="8"/>
        <v>0</v>
      </c>
      <c r="H54" s="433">
        <f t="shared" si="7"/>
        <v>0</v>
      </c>
    </row>
    <row r="55" spans="1:8">
      <c r="A55" s="444">
        <f t="shared" si="5"/>
        <v>50</v>
      </c>
      <c r="B55" s="3551"/>
      <c r="C55" s="430" t="s">
        <v>155</v>
      </c>
      <c r="D55" s="431"/>
      <c r="E55" s="431"/>
      <c r="F55" s="2822">
        <f t="shared" si="6"/>
        <v>0.1517</v>
      </c>
      <c r="G55" s="206">
        <f t="shared" si="8"/>
        <v>0</v>
      </c>
      <c r="H55" s="433">
        <f t="shared" si="7"/>
        <v>0</v>
      </c>
    </row>
    <row r="56" spans="1:8">
      <c r="A56" s="444">
        <f t="shared" si="5"/>
        <v>51</v>
      </c>
      <c r="B56" s="3551"/>
      <c r="C56" s="430" t="s">
        <v>156</v>
      </c>
      <c r="D56" s="431"/>
      <c r="E56" s="431"/>
      <c r="F56" s="2822">
        <f t="shared" si="6"/>
        <v>0.1517</v>
      </c>
      <c r="G56" s="206">
        <f t="shared" si="8"/>
        <v>0</v>
      </c>
      <c r="H56" s="433">
        <f t="shared" si="7"/>
        <v>0</v>
      </c>
    </row>
    <row r="57" spans="1:8">
      <c r="A57" s="444">
        <f t="shared" si="5"/>
        <v>52</v>
      </c>
      <c r="B57" s="3551"/>
      <c r="C57" s="430" t="s">
        <v>157</v>
      </c>
      <c r="D57" s="431"/>
      <c r="E57" s="431"/>
      <c r="F57" s="2822">
        <f t="shared" si="6"/>
        <v>0.1517</v>
      </c>
      <c r="G57" s="206">
        <f t="shared" si="8"/>
        <v>0</v>
      </c>
      <c r="H57" s="433">
        <f t="shared" si="7"/>
        <v>0</v>
      </c>
    </row>
    <row r="58" spans="1:8">
      <c r="A58" s="444">
        <f t="shared" si="5"/>
        <v>53</v>
      </c>
      <c r="B58" s="3551"/>
      <c r="C58" s="430" t="s">
        <v>158</v>
      </c>
      <c r="D58" s="431"/>
      <c r="E58" s="431"/>
      <c r="F58" s="2822">
        <f t="shared" si="6"/>
        <v>0.1517</v>
      </c>
      <c r="G58" s="206">
        <f t="shared" si="8"/>
        <v>0</v>
      </c>
      <c r="H58" s="433">
        <f t="shared" si="7"/>
        <v>0</v>
      </c>
    </row>
    <row r="59" spans="1:8">
      <c r="A59" s="444">
        <f t="shared" si="5"/>
        <v>54</v>
      </c>
      <c r="B59" s="3551"/>
      <c r="C59" s="430" t="s">
        <v>159</v>
      </c>
      <c r="D59" s="431"/>
      <c r="E59" s="431"/>
      <c r="F59" s="2822">
        <f t="shared" si="6"/>
        <v>0.1517</v>
      </c>
      <c r="G59" s="206">
        <f t="shared" si="8"/>
        <v>0</v>
      </c>
      <c r="H59" s="433">
        <f t="shared" si="7"/>
        <v>0</v>
      </c>
    </row>
    <row r="60" spans="1:8">
      <c r="A60" s="444">
        <f t="shared" si="5"/>
        <v>55</v>
      </c>
      <c r="B60" s="3551"/>
      <c r="C60" s="430" t="s">
        <v>160</v>
      </c>
      <c r="D60" s="431"/>
      <c r="E60" s="431"/>
      <c r="F60" s="2822">
        <f t="shared" si="6"/>
        <v>0.1517</v>
      </c>
      <c r="G60" s="206">
        <f t="shared" si="8"/>
        <v>0</v>
      </c>
      <c r="H60" s="433">
        <f>ROUND(E60*F60,0)</f>
        <v>0</v>
      </c>
    </row>
    <row r="61" spans="1:8">
      <c r="A61" s="444">
        <f t="shared" si="5"/>
        <v>56</v>
      </c>
      <c r="B61" s="3551"/>
      <c r="C61" s="430" t="s">
        <v>161</v>
      </c>
      <c r="D61" s="431"/>
      <c r="E61" s="431"/>
      <c r="F61" s="2822">
        <f t="shared" si="6"/>
        <v>0.1517</v>
      </c>
      <c r="G61" s="206">
        <f t="shared" si="8"/>
        <v>0</v>
      </c>
      <c r="H61" s="433">
        <f t="shared" si="7"/>
        <v>0</v>
      </c>
    </row>
    <row r="62" spans="1:8">
      <c r="A62" s="444">
        <f t="shared" si="5"/>
        <v>57</v>
      </c>
      <c r="B62" s="3551"/>
      <c r="C62" s="430" t="s">
        <v>451</v>
      </c>
      <c r="D62" s="431"/>
      <c r="E62" s="431"/>
      <c r="F62" s="2822">
        <f t="shared" si="6"/>
        <v>0.1517</v>
      </c>
      <c r="G62" s="206">
        <f t="shared" si="8"/>
        <v>0</v>
      </c>
      <c r="H62" s="433">
        <f t="shared" si="7"/>
        <v>0</v>
      </c>
    </row>
    <row r="63" spans="1:8">
      <c r="A63" s="444">
        <f t="shared" si="5"/>
        <v>58</v>
      </c>
      <c r="B63" s="3551"/>
      <c r="C63" s="430" t="s">
        <v>162</v>
      </c>
      <c r="D63" s="431"/>
      <c r="E63" s="431"/>
      <c r="F63" s="2822">
        <f t="shared" si="6"/>
        <v>0.1517</v>
      </c>
      <c r="G63" s="206">
        <f t="shared" si="8"/>
        <v>0</v>
      </c>
      <c r="H63" s="433">
        <f t="shared" si="7"/>
        <v>0</v>
      </c>
    </row>
    <row r="64" spans="1:8">
      <c r="A64" s="444">
        <f t="shared" si="5"/>
        <v>59</v>
      </c>
      <c r="B64" s="3551"/>
      <c r="C64" s="430" t="s">
        <v>163</v>
      </c>
      <c r="D64" s="431"/>
      <c r="E64" s="431"/>
      <c r="F64" s="2822">
        <f t="shared" si="6"/>
        <v>0.1517</v>
      </c>
      <c r="G64" s="206">
        <f t="shared" si="8"/>
        <v>0</v>
      </c>
      <c r="H64" s="433">
        <f t="shared" si="7"/>
        <v>0</v>
      </c>
    </row>
    <row r="65" spans="1:8">
      <c r="A65" s="444">
        <f t="shared" si="5"/>
        <v>60</v>
      </c>
      <c r="B65" s="3551"/>
      <c r="C65" s="430" t="s">
        <v>164</v>
      </c>
      <c r="D65" s="431"/>
      <c r="E65" s="431"/>
      <c r="F65" s="2822">
        <f>F66</f>
        <v>0.1517</v>
      </c>
      <c r="G65" s="206">
        <f t="shared" si="8"/>
        <v>0</v>
      </c>
      <c r="H65" s="433">
        <f t="shared" si="7"/>
        <v>0</v>
      </c>
    </row>
    <row r="66" spans="1:8">
      <c r="A66" s="444">
        <f t="shared" si="5"/>
        <v>61</v>
      </c>
      <c r="B66" s="3551"/>
      <c r="C66" s="430" t="s">
        <v>165</v>
      </c>
      <c r="D66" s="431"/>
      <c r="E66" s="431"/>
      <c r="F66" s="2822">
        <v>0.1517</v>
      </c>
      <c r="G66" s="206">
        <f t="shared" si="8"/>
        <v>0</v>
      </c>
      <c r="H66" s="433">
        <f t="shared" si="7"/>
        <v>0</v>
      </c>
    </row>
    <row r="67" spans="1:8">
      <c r="A67" s="444">
        <f t="shared" si="5"/>
        <v>62</v>
      </c>
      <c r="B67" s="3551"/>
      <c r="C67" s="430" t="s">
        <v>166</v>
      </c>
      <c r="D67" s="431"/>
      <c r="E67" s="431"/>
      <c r="F67" s="2823">
        <v>0.17249999999999999</v>
      </c>
      <c r="G67" s="206">
        <f t="shared" si="8"/>
        <v>0</v>
      </c>
      <c r="H67" s="433">
        <f t="shared" si="7"/>
        <v>0</v>
      </c>
    </row>
    <row r="68" spans="1:8">
      <c r="A68" s="444">
        <f t="shared" si="5"/>
        <v>63</v>
      </c>
      <c r="B68" s="3551"/>
      <c r="C68" s="430" t="s">
        <v>167</v>
      </c>
      <c r="D68" s="431"/>
      <c r="E68" s="431"/>
      <c r="F68" s="2823">
        <f>$F$24</f>
        <v>0.2112</v>
      </c>
      <c r="G68" s="206">
        <f t="shared" si="8"/>
        <v>0</v>
      </c>
      <c r="H68" s="433">
        <f t="shared" si="7"/>
        <v>0</v>
      </c>
    </row>
    <row r="69" spans="1:8">
      <c r="A69" s="444">
        <f t="shared" si="5"/>
        <v>64</v>
      </c>
      <c r="B69" s="3551"/>
      <c r="C69" s="430" t="s">
        <v>168</v>
      </c>
      <c r="D69" s="431"/>
      <c r="E69" s="431"/>
      <c r="F69" s="2823">
        <f>$F$25</f>
        <v>0.25</v>
      </c>
      <c r="G69" s="206">
        <f t="shared" si="8"/>
        <v>0</v>
      </c>
      <c r="H69" s="433">
        <f t="shared" si="7"/>
        <v>0</v>
      </c>
    </row>
    <row r="70" spans="1:8">
      <c r="A70" s="444">
        <f t="shared" si="5"/>
        <v>65</v>
      </c>
      <c r="B70" s="3552"/>
      <c r="C70" s="435" t="s">
        <v>169</v>
      </c>
      <c r="D70" s="436"/>
      <c r="E70" s="436"/>
      <c r="F70" s="2824">
        <f>$F$26</f>
        <v>0.28870000000000001</v>
      </c>
      <c r="G70" s="438">
        <f t="shared" si="8"/>
        <v>0</v>
      </c>
      <c r="H70" s="439">
        <f t="shared" si="7"/>
        <v>0</v>
      </c>
    </row>
    <row r="71" spans="1:8">
      <c r="A71" s="454">
        <f t="shared" ref="A71:A102" si="9">A70+1</f>
        <v>66</v>
      </c>
      <c r="B71" s="3555" t="s">
        <v>3116</v>
      </c>
      <c r="C71" s="3555"/>
      <c r="D71" s="446">
        <f>SUM(D50:D70)</f>
        <v>0</v>
      </c>
      <c r="E71" s="446">
        <f>SUM(E50:E70)</f>
        <v>0</v>
      </c>
      <c r="F71" s="447"/>
      <c r="G71" s="446">
        <f>SUM(G50:G70)</f>
        <v>0</v>
      </c>
      <c r="H71" s="455">
        <f>SUM(H50:H70)</f>
        <v>0</v>
      </c>
    </row>
    <row r="72" spans="1:8">
      <c r="A72" s="444">
        <f t="shared" si="9"/>
        <v>67</v>
      </c>
      <c r="B72" s="3550" t="s">
        <v>3117</v>
      </c>
      <c r="C72" s="424" t="s">
        <v>150</v>
      </c>
      <c r="D72" s="445"/>
      <c r="E72" s="445"/>
      <c r="F72" s="426">
        <v>0</v>
      </c>
      <c r="G72" s="427">
        <f t="shared" ref="G72:G92" si="10">ROUND(D72*F72,0)</f>
        <v>0</v>
      </c>
      <c r="H72" s="428">
        <f t="shared" ref="H72:H92" si="11">ROUND(E72*F72,0)</f>
        <v>0</v>
      </c>
    </row>
    <row r="73" spans="1:8">
      <c r="A73" s="444">
        <f t="shared" si="9"/>
        <v>68</v>
      </c>
      <c r="B73" s="3551"/>
      <c r="C73" s="430" t="s">
        <v>151</v>
      </c>
      <c r="D73" s="431"/>
      <c r="E73" s="431"/>
      <c r="F73" s="432">
        <v>0</v>
      </c>
      <c r="G73" s="206">
        <f t="shared" si="10"/>
        <v>0</v>
      </c>
      <c r="H73" s="433">
        <f t="shared" si="11"/>
        <v>0</v>
      </c>
    </row>
    <row r="74" spans="1:8">
      <c r="A74" s="444">
        <f t="shared" si="9"/>
        <v>69</v>
      </c>
      <c r="B74" s="3551"/>
      <c r="C74" s="430" t="s">
        <v>152</v>
      </c>
      <c r="D74" s="431"/>
      <c r="E74" s="431"/>
      <c r="F74" s="432">
        <v>0</v>
      </c>
      <c r="G74" s="206">
        <f t="shared" si="10"/>
        <v>0</v>
      </c>
      <c r="H74" s="433">
        <f t="shared" si="11"/>
        <v>0</v>
      </c>
    </row>
    <row r="75" spans="1:8">
      <c r="A75" s="444">
        <f t="shared" si="9"/>
        <v>70</v>
      </c>
      <c r="B75" s="3551"/>
      <c r="C75" s="430" t="s">
        <v>153</v>
      </c>
      <c r="D75" s="431"/>
      <c r="E75" s="431"/>
      <c r="F75" s="432">
        <v>0</v>
      </c>
      <c r="G75" s="206">
        <f t="shared" si="10"/>
        <v>0</v>
      </c>
      <c r="H75" s="433">
        <f t="shared" si="11"/>
        <v>0</v>
      </c>
    </row>
    <row r="76" spans="1:8">
      <c r="A76" s="444">
        <f t="shared" si="9"/>
        <v>71</v>
      </c>
      <c r="B76" s="3551"/>
      <c r="C76" s="430" t="s">
        <v>154</v>
      </c>
      <c r="D76" s="431"/>
      <c r="E76" s="431"/>
      <c r="F76" s="434">
        <v>3.0999999999999999E-3</v>
      </c>
      <c r="G76" s="206">
        <f t="shared" si="10"/>
        <v>0</v>
      </c>
      <c r="H76" s="433">
        <f t="shared" si="11"/>
        <v>0</v>
      </c>
    </row>
    <row r="77" spans="1:8">
      <c r="A77" s="444">
        <f t="shared" si="9"/>
        <v>72</v>
      </c>
      <c r="B77" s="3551"/>
      <c r="C77" s="430" t="s">
        <v>155</v>
      </c>
      <c r="D77" s="431"/>
      <c r="E77" s="431"/>
      <c r="F77" s="434">
        <v>6.1999999999999998E-3</v>
      </c>
      <c r="G77" s="206">
        <f t="shared" si="10"/>
        <v>0</v>
      </c>
      <c r="H77" s="433">
        <f t="shared" si="11"/>
        <v>0</v>
      </c>
    </row>
    <row r="78" spans="1:8">
      <c r="A78" s="444">
        <f t="shared" si="9"/>
        <v>73</v>
      </c>
      <c r="B78" s="3551"/>
      <c r="C78" s="430" t="s">
        <v>156</v>
      </c>
      <c r="D78" s="431"/>
      <c r="E78" s="431"/>
      <c r="F78" s="434">
        <v>7.3999999999999995E-3</v>
      </c>
      <c r="G78" s="206">
        <f t="shared" si="10"/>
        <v>0</v>
      </c>
      <c r="H78" s="433">
        <f t="shared" si="11"/>
        <v>0</v>
      </c>
    </row>
    <row r="79" spans="1:8">
      <c r="A79" s="444">
        <f t="shared" si="9"/>
        <v>74</v>
      </c>
      <c r="B79" s="3551"/>
      <c r="C79" s="430" t="s">
        <v>157</v>
      </c>
      <c r="D79" s="431"/>
      <c r="E79" s="431"/>
      <c r="F79" s="434">
        <v>8.6E-3</v>
      </c>
      <c r="G79" s="206">
        <f t="shared" si="10"/>
        <v>0</v>
      </c>
      <c r="H79" s="433">
        <f t="shared" si="11"/>
        <v>0</v>
      </c>
    </row>
    <row r="80" spans="1:8">
      <c r="A80" s="444">
        <f t="shared" si="9"/>
        <v>75</v>
      </c>
      <c r="B80" s="3551"/>
      <c r="C80" s="430" t="s">
        <v>158</v>
      </c>
      <c r="D80" s="431"/>
      <c r="E80" s="431"/>
      <c r="F80" s="434">
        <v>9.7999999999999997E-3</v>
      </c>
      <c r="G80" s="206">
        <f t="shared" si="10"/>
        <v>0</v>
      </c>
      <c r="H80" s="433">
        <f>ROUND(E80*F80,0)</f>
        <v>0</v>
      </c>
    </row>
    <row r="81" spans="1:8">
      <c r="A81" s="444">
        <f t="shared" si="9"/>
        <v>76</v>
      </c>
      <c r="B81" s="3551"/>
      <c r="C81" s="430" t="s">
        <v>159</v>
      </c>
      <c r="D81" s="431"/>
      <c r="E81" s="431"/>
      <c r="F81" s="434">
        <v>1.8033333333333332E-2</v>
      </c>
      <c r="G81" s="206">
        <f t="shared" si="10"/>
        <v>0</v>
      </c>
      <c r="H81" s="433">
        <f t="shared" si="11"/>
        <v>0</v>
      </c>
    </row>
    <row r="82" spans="1:8">
      <c r="A82" s="444">
        <f t="shared" si="9"/>
        <v>77</v>
      </c>
      <c r="B82" s="3551"/>
      <c r="C82" s="430" t="s">
        <v>160</v>
      </c>
      <c r="D82" s="431"/>
      <c r="E82" s="431"/>
      <c r="F82" s="434">
        <v>2.6266666666666667E-2</v>
      </c>
      <c r="G82" s="206">
        <f t="shared" si="10"/>
        <v>0</v>
      </c>
      <c r="H82" s="433">
        <f t="shared" si="11"/>
        <v>0</v>
      </c>
    </row>
    <row r="83" spans="1:8">
      <c r="A83" s="444">
        <f t="shared" si="9"/>
        <v>78</v>
      </c>
      <c r="B83" s="3551"/>
      <c r="C83" s="430" t="s">
        <v>161</v>
      </c>
      <c r="D83" s="431"/>
      <c r="E83" s="431"/>
      <c r="F83" s="434">
        <v>3.4500000000000003E-2</v>
      </c>
      <c r="G83" s="206">
        <f t="shared" si="10"/>
        <v>0</v>
      </c>
      <c r="H83" s="433">
        <f t="shared" si="11"/>
        <v>0</v>
      </c>
    </row>
    <row r="84" spans="1:8">
      <c r="A84" s="444">
        <f t="shared" si="9"/>
        <v>79</v>
      </c>
      <c r="B84" s="3551"/>
      <c r="C84" s="430" t="s">
        <v>451</v>
      </c>
      <c r="D84" s="431"/>
      <c r="E84" s="431"/>
      <c r="F84" s="434">
        <v>4.8000000000000001E-2</v>
      </c>
      <c r="G84" s="206">
        <f t="shared" si="10"/>
        <v>0</v>
      </c>
      <c r="H84" s="433">
        <f t="shared" si="11"/>
        <v>0</v>
      </c>
    </row>
    <row r="85" spans="1:8">
      <c r="A85" s="444">
        <f t="shared" si="9"/>
        <v>80</v>
      </c>
      <c r="B85" s="3551"/>
      <c r="C85" s="430" t="s">
        <v>162</v>
      </c>
      <c r="D85" s="431"/>
      <c r="E85" s="431"/>
      <c r="F85" s="434">
        <v>6.1499999999999999E-2</v>
      </c>
      <c r="G85" s="206">
        <f>ROUND(D85*F85,0)</f>
        <v>0</v>
      </c>
      <c r="H85" s="433">
        <f t="shared" si="11"/>
        <v>0</v>
      </c>
    </row>
    <row r="86" spans="1:8">
      <c r="A86" s="444">
        <f t="shared" si="9"/>
        <v>81</v>
      </c>
      <c r="B86" s="3551"/>
      <c r="C86" s="430" t="s">
        <v>163</v>
      </c>
      <c r="D86" s="431"/>
      <c r="E86" s="431"/>
      <c r="F86" s="434">
        <v>7.4999999999999997E-2</v>
      </c>
      <c r="G86" s="206">
        <f t="shared" si="10"/>
        <v>0</v>
      </c>
      <c r="H86" s="433">
        <f t="shared" si="11"/>
        <v>0</v>
      </c>
    </row>
    <row r="87" spans="1:8">
      <c r="A87" s="444">
        <f t="shared" si="9"/>
        <v>82</v>
      </c>
      <c r="B87" s="3551"/>
      <c r="C87" s="430" t="s">
        <v>164</v>
      </c>
      <c r="D87" s="431"/>
      <c r="E87" s="431"/>
      <c r="F87" s="434">
        <v>0.1075</v>
      </c>
      <c r="G87" s="206">
        <f t="shared" si="10"/>
        <v>0</v>
      </c>
      <c r="H87" s="433">
        <f t="shared" si="11"/>
        <v>0</v>
      </c>
    </row>
    <row r="88" spans="1:8">
      <c r="A88" s="444">
        <f t="shared" si="9"/>
        <v>83</v>
      </c>
      <c r="B88" s="3551"/>
      <c r="C88" s="430" t="s">
        <v>165</v>
      </c>
      <c r="D88" s="431"/>
      <c r="E88" s="431"/>
      <c r="F88" s="434">
        <v>0.14000000000000001</v>
      </c>
      <c r="G88" s="206">
        <f t="shared" si="10"/>
        <v>0</v>
      </c>
      <c r="H88" s="433">
        <f t="shared" si="11"/>
        <v>0</v>
      </c>
    </row>
    <row r="89" spans="1:8">
      <c r="A89" s="444">
        <f t="shared" si="9"/>
        <v>84</v>
      </c>
      <c r="B89" s="3551"/>
      <c r="C89" s="430" t="s">
        <v>166</v>
      </c>
      <c r="D89" s="431"/>
      <c r="E89" s="431"/>
      <c r="F89" s="434">
        <v>0.17249999999999999</v>
      </c>
      <c r="G89" s="206">
        <f t="shared" si="10"/>
        <v>0</v>
      </c>
      <c r="H89" s="433">
        <f t="shared" si="11"/>
        <v>0</v>
      </c>
    </row>
    <row r="90" spans="1:8">
      <c r="A90" s="444">
        <f t="shared" si="9"/>
        <v>85</v>
      </c>
      <c r="B90" s="3551"/>
      <c r="C90" s="430" t="s">
        <v>167</v>
      </c>
      <c r="D90" s="431"/>
      <c r="E90" s="431"/>
      <c r="F90" s="434">
        <v>0.2112</v>
      </c>
      <c r="G90" s="206">
        <f t="shared" si="10"/>
        <v>0</v>
      </c>
      <c r="H90" s="433">
        <f t="shared" si="11"/>
        <v>0</v>
      </c>
    </row>
    <row r="91" spans="1:8">
      <c r="A91" s="444">
        <f t="shared" si="9"/>
        <v>86</v>
      </c>
      <c r="B91" s="3551"/>
      <c r="C91" s="430" t="s">
        <v>168</v>
      </c>
      <c r="D91" s="431"/>
      <c r="E91" s="431"/>
      <c r="F91" s="434">
        <v>0.25</v>
      </c>
      <c r="G91" s="206">
        <f t="shared" si="10"/>
        <v>0</v>
      </c>
      <c r="H91" s="433">
        <f t="shared" si="11"/>
        <v>0</v>
      </c>
    </row>
    <row r="92" spans="1:8">
      <c r="A92" s="444">
        <f t="shared" si="9"/>
        <v>87</v>
      </c>
      <c r="B92" s="3552"/>
      <c r="C92" s="435" t="s">
        <v>169</v>
      </c>
      <c r="D92" s="436"/>
      <c r="E92" s="436"/>
      <c r="F92" s="437">
        <v>0.28870000000000001</v>
      </c>
      <c r="G92" s="438">
        <f t="shared" si="10"/>
        <v>0</v>
      </c>
      <c r="H92" s="439">
        <f t="shared" si="11"/>
        <v>0</v>
      </c>
    </row>
    <row r="93" spans="1:8">
      <c r="A93" s="454">
        <f t="shared" si="9"/>
        <v>88</v>
      </c>
      <c r="B93" s="3555" t="s">
        <v>3118</v>
      </c>
      <c r="C93" s="3555"/>
      <c r="D93" s="446">
        <f>SUM(D72:D92)</f>
        <v>0</v>
      </c>
      <c r="E93" s="446">
        <f>SUM(E72:E92)</f>
        <v>0</v>
      </c>
      <c r="F93" s="447"/>
      <c r="G93" s="446">
        <f>SUM(G72:G92)</f>
        <v>0</v>
      </c>
      <c r="H93" s="455">
        <f>SUM(H72:H92)</f>
        <v>0</v>
      </c>
    </row>
    <row r="94" spans="1:8" ht="15.4" customHeight="1">
      <c r="A94" s="444">
        <f t="shared" si="9"/>
        <v>89</v>
      </c>
      <c r="B94" s="3550" t="s">
        <v>6140</v>
      </c>
      <c r="C94" s="424" t="s">
        <v>150</v>
      </c>
      <c r="D94" s="445"/>
      <c r="E94" s="445"/>
      <c r="F94" s="426">
        <v>0</v>
      </c>
      <c r="G94" s="427">
        <f t="shared" ref="G94:G114" si="12">ROUND(D94*F94,0)</f>
        <v>0</v>
      </c>
      <c r="H94" s="428">
        <f t="shared" ref="H94:H114" si="13">ROUND(E94*F94,0)</f>
        <v>0</v>
      </c>
    </row>
    <row r="95" spans="1:8">
      <c r="A95" s="444">
        <f t="shared" si="9"/>
        <v>90</v>
      </c>
      <c r="B95" s="3551"/>
      <c r="C95" s="430" t="s">
        <v>151</v>
      </c>
      <c r="D95" s="431"/>
      <c r="E95" s="431"/>
      <c r="F95" s="432">
        <v>0</v>
      </c>
      <c r="G95" s="206">
        <f t="shared" si="12"/>
        <v>0</v>
      </c>
      <c r="H95" s="433">
        <f t="shared" si="13"/>
        <v>0</v>
      </c>
    </row>
    <row r="96" spans="1:8">
      <c r="A96" s="444">
        <f t="shared" si="9"/>
        <v>91</v>
      </c>
      <c r="B96" s="3551"/>
      <c r="C96" s="430" t="s">
        <v>152</v>
      </c>
      <c r="D96" s="431"/>
      <c r="E96" s="431"/>
      <c r="F96" s="432">
        <v>0</v>
      </c>
      <c r="G96" s="206">
        <f t="shared" si="12"/>
        <v>0</v>
      </c>
      <c r="H96" s="433">
        <f t="shared" si="13"/>
        <v>0</v>
      </c>
    </row>
    <row r="97" spans="1:8">
      <c r="A97" s="444">
        <f t="shared" si="9"/>
        <v>92</v>
      </c>
      <c r="B97" s="3551"/>
      <c r="C97" s="430" t="s">
        <v>153</v>
      </c>
      <c r="D97" s="431"/>
      <c r="E97" s="431"/>
      <c r="F97" s="432">
        <v>0</v>
      </c>
      <c r="G97" s="206">
        <f t="shared" si="12"/>
        <v>0</v>
      </c>
      <c r="H97" s="433">
        <f t="shared" si="13"/>
        <v>0</v>
      </c>
    </row>
    <row r="98" spans="1:8">
      <c r="A98" s="444">
        <f t="shared" si="9"/>
        <v>93</v>
      </c>
      <c r="B98" s="3551"/>
      <c r="C98" s="430" t="s">
        <v>154</v>
      </c>
      <c r="D98" s="431"/>
      <c r="E98" s="431"/>
      <c r="F98" s="434">
        <v>3.0999999999999999E-3</v>
      </c>
      <c r="G98" s="206">
        <f t="shared" si="12"/>
        <v>0</v>
      </c>
      <c r="H98" s="433">
        <f t="shared" si="13"/>
        <v>0</v>
      </c>
    </row>
    <row r="99" spans="1:8">
      <c r="A99" s="444">
        <f t="shared" si="9"/>
        <v>94</v>
      </c>
      <c r="B99" s="3551"/>
      <c r="C99" s="430" t="s">
        <v>155</v>
      </c>
      <c r="D99" s="431"/>
      <c r="E99" s="431"/>
      <c r="F99" s="434">
        <v>6.1999999999999998E-3</v>
      </c>
      <c r="G99" s="206">
        <f t="shared" si="12"/>
        <v>0</v>
      </c>
      <c r="H99" s="433">
        <f t="shared" si="13"/>
        <v>0</v>
      </c>
    </row>
    <row r="100" spans="1:8">
      <c r="A100" s="444">
        <f t="shared" si="9"/>
        <v>95</v>
      </c>
      <c r="B100" s="3551"/>
      <c r="C100" s="430" t="s">
        <v>156</v>
      </c>
      <c r="D100" s="431"/>
      <c r="E100" s="431"/>
      <c r="F100" s="434">
        <v>7.3999999999999995E-3</v>
      </c>
      <c r="G100" s="206">
        <f t="shared" si="12"/>
        <v>0</v>
      </c>
      <c r="H100" s="433">
        <f t="shared" si="13"/>
        <v>0</v>
      </c>
    </row>
    <row r="101" spans="1:8">
      <c r="A101" s="444">
        <f t="shared" si="9"/>
        <v>96</v>
      </c>
      <c r="B101" s="3551"/>
      <c r="C101" s="430" t="s">
        <v>157</v>
      </c>
      <c r="D101" s="431"/>
      <c r="E101" s="431"/>
      <c r="F101" s="434">
        <v>8.6E-3</v>
      </c>
      <c r="G101" s="206">
        <f t="shared" si="12"/>
        <v>0</v>
      </c>
      <c r="H101" s="433">
        <f t="shared" si="13"/>
        <v>0</v>
      </c>
    </row>
    <row r="102" spans="1:8">
      <c r="A102" s="444">
        <f t="shared" si="9"/>
        <v>97</v>
      </c>
      <c r="B102" s="3551"/>
      <c r="C102" s="430" t="s">
        <v>158</v>
      </c>
      <c r="D102" s="431"/>
      <c r="E102" s="431"/>
      <c r="F102" s="434">
        <v>9.7999999999999997E-3</v>
      </c>
      <c r="G102" s="206">
        <f t="shared" si="12"/>
        <v>0</v>
      </c>
      <c r="H102" s="433">
        <f t="shared" si="13"/>
        <v>0</v>
      </c>
    </row>
    <row r="103" spans="1:8">
      <c r="A103" s="444">
        <f t="shared" ref="A103:A115" si="14">A102+1</f>
        <v>98</v>
      </c>
      <c r="B103" s="3551"/>
      <c r="C103" s="430" t="s">
        <v>159</v>
      </c>
      <c r="D103" s="431"/>
      <c r="E103" s="431"/>
      <c r="F103" s="434">
        <v>1.8033333333333332E-2</v>
      </c>
      <c r="G103" s="206">
        <f t="shared" si="12"/>
        <v>0</v>
      </c>
      <c r="H103" s="433">
        <f>ROUND(E103*F103,0)</f>
        <v>0</v>
      </c>
    </row>
    <row r="104" spans="1:8">
      <c r="A104" s="444">
        <f t="shared" si="14"/>
        <v>99</v>
      </c>
      <c r="B104" s="3551"/>
      <c r="C104" s="430" t="s">
        <v>160</v>
      </c>
      <c r="D104" s="431"/>
      <c r="E104" s="431"/>
      <c r="F104" s="434">
        <v>2.6266666666666667E-2</v>
      </c>
      <c r="G104" s="206">
        <f t="shared" si="12"/>
        <v>0</v>
      </c>
      <c r="H104" s="433">
        <f t="shared" si="13"/>
        <v>0</v>
      </c>
    </row>
    <row r="105" spans="1:8">
      <c r="A105" s="444">
        <f t="shared" si="14"/>
        <v>100</v>
      </c>
      <c r="B105" s="3551"/>
      <c r="C105" s="430" t="s">
        <v>161</v>
      </c>
      <c r="D105" s="431"/>
      <c r="E105" s="431"/>
      <c r="F105" s="434">
        <v>3.4500000000000003E-2</v>
      </c>
      <c r="G105" s="206">
        <f t="shared" si="12"/>
        <v>0</v>
      </c>
      <c r="H105" s="433">
        <f t="shared" si="13"/>
        <v>0</v>
      </c>
    </row>
    <row r="106" spans="1:8">
      <c r="A106" s="444">
        <f t="shared" si="14"/>
        <v>101</v>
      </c>
      <c r="B106" s="3551"/>
      <c r="C106" s="430" t="s">
        <v>451</v>
      </c>
      <c r="D106" s="431"/>
      <c r="E106" s="431"/>
      <c r="F106" s="434">
        <v>4.8000000000000001E-2</v>
      </c>
      <c r="G106" s="206">
        <f t="shared" si="12"/>
        <v>0</v>
      </c>
      <c r="H106" s="433">
        <f t="shared" si="13"/>
        <v>0</v>
      </c>
    </row>
    <row r="107" spans="1:8">
      <c r="A107" s="444">
        <f t="shared" si="14"/>
        <v>102</v>
      </c>
      <c r="B107" s="3551"/>
      <c r="C107" s="430" t="s">
        <v>162</v>
      </c>
      <c r="D107" s="431"/>
      <c r="E107" s="431"/>
      <c r="F107" s="434">
        <v>6.1499999999999999E-2</v>
      </c>
      <c r="G107" s="206">
        <f t="shared" si="12"/>
        <v>0</v>
      </c>
      <c r="H107" s="433">
        <f t="shared" si="13"/>
        <v>0</v>
      </c>
    </row>
    <row r="108" spans="1:8">
      <c r="A108" s="444">
        <f t="shared" si="14"/>
        <v>103</v>
      </c>
      <c r="B108" s="3551"/>
      <c r="C108" s="430" t="s">
        <v>163</v>
      </c>
      <c r="D108" s="431"/>
      <c r="E108" s="431"/>
      <c r="F108" s="434">
        <v>7.4999999999999997E-2</v>
      </c>
      <c r="G108" s="206">
        <f t="shared" si="12"/>
        <v>0</v>
      </c>
      <c r="H108" s="433">
        <f t="shared" si="13"/>
        <v>0</v>
      </c>
    </row>
    <row r="109" spans="1:8">
      <c r="A109" s="444">
        <f t="shared" si="14"/>
        <v>104</v>
      </c>
      <c r="B109" s="3551"/>
      <c r="C109" s="430" t="s">
        <v>164</v>
      </c>
      <c r="D109" s="431"/>
      <c r="E109" s="431"/>
      <c r="F109" s="434">
        <v>0.1075</v>
      </c>
      <c r="G109" s="206">
        <f>ROUND(D109*F109,0)</f>
        <v>0</v>
      </c>
      <c r="H109" s="433">
        <f t="shared" si="13"/>
        <v>0</v>
      </c>
    </row>
    <row r="110" spans="1:8">
      <c r="A110" s="444">
        <f t="shared" si="14"/>
        <v>105</v>
      </c>
      <c r="B110" s="3551"/>
      <c r="C110" s="430" t="s">
        <v>165</v>
      </c>
      <c r="D110" s="431"/>
      <c r="E110" s="431"/>
      <c r="F110" s="434">
        <v>0.14000000000000001</v>
      </c>
      <c r="G110" s="206">
        <f t="shared" si="12"/>
        <v>0</v>
      </c>
      <c r="H110" s="433">
        <f t="shared" si="13"/>
        <v>0</v>
      </c>
    </row>
    <row r="111" spans="1:8">
      <c r="A111" s="444">
        <f t="shared" si="14"/>
        <v>106</v>
      </c>
      <c r="B111" s="3551"/>
      <c r="C111" s="430" t="s">
        <v>166</v>
      </c>
      <c r="D111" s="431"/>
      <c r="E111" s="431"/>
      <c r="F111" s="434">
        <v>0.17249999999999999</v>
      </c>
      <c r="G111" s="206">
        <f t="shared" si="12"/>
        <v>0</v>
      </c>
      <c r="H111" s="433">
        <f t="shared" si="13"/>
        <v>0</v>
      </c>
    </row>
    <row r="112" spans="1:8">
      <c r="A112" s="444">
        <f t="shared" si="14"/>
        <v>107</v>
      </c>
      <c r="B112" s="3551"/>
      <c r="C112" s="430" t="s">
        <v>167</v>
      </c>
      <c r="D112" s="431"/>
      <c r="E112" s="431"/>
      <c r="F112" s="434">
        <v>0.2112</v>
      </c>
      <c r="G112" s="206">
        <f t="shared" si="12"/>
        <v>0</v>
      </c>
      <c r="H112" s="433">
        <f t="shared" si="13"/>
        <v>0</v>
      </c>
    </row>
    <row r="113" spans="1:8">
      <c r="A113" s="444">
        <f t="shared" si="14"/>
        <v>108</v>
      </c>
      <c r="B113" s="3551"/>
      <c r="C113" s="430" t="s">
        <v>168</v>
      </c>
      <c r="D113" s="431"/>
      <c r="E113" s="431"/>
      <c r="F113" s="434">
        <v>0.25</v>
      </c>
      <c r="G113" s="206">
        <f t="shared" si="12"/>
        <v>0</v>
      </c>
      <c r="H113" s="433">
        <f t="shared" si="13"/>
        <v>0</v>
      </c>
    </row>
    <row r="114" spans="1:8">
      <c r="A114" s="444">
        <f t="shared" si="14"/>
        <v>109</v>
      </c>
      <c r="B114" s="3554"/>
      <c r="C114" s="456" t="s">
        <v>169</v>
      </c>
      <c r="D114" s="457"/>
      <c r="E114" s="457"/>
      <c r="F114" s="458">
        <v>0.28870000000000001</v>
      </c>
      <c r="G114" s="459">
        <f t="shared" si="12"/>
        <v>0</v>
      </c>
      <c r="H114" s="460">
        <f t="shared" si="13"/>
        <v>0</v>
      </c>
    </row>
    <row r="115" spans="1:8" ht="16.5" thickBot="1">
      <c r="A115" s="461">
        <f t="shared" si="14"/>
        <v>110</v>
      </c>
      <c r="B115" s="3548" t="s">
        <v>3119</v>
      </c>
      <c r="C115" s="3548"/>
      <c r="D115" s="462">
        <f>SUM(D94:D114)</f>
        <v>0</v>
      </c>
      <c r="E115" s="462">
        <f>SUM(E94:E114)</f>
        <v>0</v>
      </c>
      <c r="F115" s="463"/>
      <c r="G115" s="464">
        <f>SUM(G94:G114)</f>
        <v>0</v>
      </c>
      <c r="H115" s="465">
        <f>SUM(H94:H114)</f>
        <v>0</v>
      </c>
    </row>
    <row r="117" spans="1:8" ht="16.5">
      <c r="A117" s="451" t="s">
        <v>3107</v>
      </c>
      <c r="B117" s="9" t="s">
        <v>6152</v>
      </c>
    </row>
    <row r="118" spans="1:8" ht="16.5">
      <c r="A118" s="2825" t="s">
        <v>6141</v>
      </c>
      <c r="B118" s="2826" t="s">
        <v>6153</v>
      </c>
    </row>
    <row r="119" spans="1:8" ht="16.5">
      <c r="A119" s="2825" t="s">
        <v>6145</v>
      </c>
      <c r="B119" s="9" t="s">
        <v>4102</v>
      </c>
      <c r="H119" s="466" t="str">
        <f>IF(AND(+D27-'表05-1'!G114=0,E27-'表05-1'!G144=0),"","註4檢核錯誤")</f>
        <v/>
      </c>
    </row>
    <row r="120" spans="1:8" ht="16.5">
      <c r="A120" s="2825" t="s">
        <v>6146</v>
      </c>
      <c r="B120" s="9" t="s">
        <v>4103</v>
      </c>
      <c r="H120" s="467" t="str">
        <f>IF(D49-('表05-1'!G115+'表05-1'!G117)=0,"","註5檢核錯誤")</f>
        <v/>
      </c>
    </row>
    <row r="121" spans="1:8" ht="16.5">
      <c r="A121" s="2825" t="s">
        <v>6147</v>
      </c>
      <c r="B121" s="9" t="s">
        <v>4104</v>
      </c>
      <c r="H121" s="467" t="str">
        <f>IF(E49-('表05-1'!G145+'表05-1'!G147)=0,"","註6檢核錯誤")</f>
        <v/>
      </c>
    </row>
    <row r="122" spans="1:8" ht="16.5">
      <c r="A122" s="2825" t="s">
        <v>6148</v>
      </c>
      <c r="B122" s="9" t="s">
        <v>4105</v>
      </c>
      <c r="H122" s="468" t="str">
        <f>IF(AND(D71-'表05-1'!G116=0,E71-'表05-1'!G146=0),"","註7檢核錯誤")</f>
        <v/>
      </c>
    </row>
    <row r="123" spans="1:8" ht="16.5">
      <c r="A123" s="2825" t="s">
        <v>6149</v>
      </c>
      <c r="B123" s="9" t="s">
        <v>4106</v>
      </c>
      <c r="H123" s="467" t="str">
        <f>IF(AND(D93-'表05-1'!G119=0,E93-'表05-1'!G149=0),"","註8檢核錯誤")</f>
        <v/>
      </c>
    </row>
    <row r="124" spans="1:8" ht="16.5">
      <c r="A124" s="2825" t="s">
        <v>6150</v>
      </c>
      <c r="B124" s="9" t="s">
        <v>4107</v>
      </c>
      <c r="H124" s="469" t="str">
        <f>IF(+D115-'表10-4'!G46=0,"","註9檢核錯誤")</f>
        <v/>
      </c>
    </row>
    <row r="125" spans="1:8" ht="16.5">
      <c r="A125" s="2825" t="s">
        <v>6151</v>
      </c>
      <c r="B125" s="9" t="s">
        <v>4108</v>
      </c>
      <c r="H125" s="469" t="str">
        <f>IF(+E115-'表10-4'!G54=0,"","註10檢核錯誤")</f>
        <v/>
      </c>
    </row>
    <row r="126" spans="1:8" ht="16.5">
      <c r="A126" s="2825" t="s">
        <v>6142</v>
      </c>
      <c r="B126" s="9" t="s">
        <v>3121</v>
      </c>
    </row>
    <row r="127" spans="1:8" ht="16.5">
      <c r="A127" s="2825" t="s">
        <v>6143</v>
      </c>
      <c r="B127" s="2826" t="s">
        <v>6154</v>
      </c>
    </row>
    <row r="128" spans="1:8" ht="16.5">
      <c r="A128" s="2825" t="s">
        <v>6144</v>
      </c>
      <c r="B128" s="9" t="s">
        <v>6155</v>
      </c>
    </row>
  </sheetData>
  <mergeCells count="15">
    <mergeCell ref="B115:C115"/>
    <mergeCell ref="D3:E3"/>
    <mergeCell ref="B6:B26"/>
    <mergeCell ref="B27:C27"/>
    <mergeCell ref="B50:B70"/>
    <mergeCell ref="B49:C49"/>
    <mergeCell ref="B94:B114"/>
    <mergeCell ref="B71:C71"/>
    <mergeCell ref="B72:B92"/>
    <mergeCell ref="B93:C93"/>
    <mergeCell ref="G3:H3"/>
    <mergeCell ref="B28:B48"/>
    <mergeCell ref="A3:A5"/>
    <mergeCell ref="B3:B4"/>
    <mergeCell ref="F3:F4"/>
  </mergeCells>
  <phoneticPr fontId="6" type="noConversion"/>
  <pageMargins left="0.51181102362204722" right="0.35433070866141736" top="0.39370078740157483" bottom="0.27559055118110237" header="0.15748031496062992" footer="0.23622047244094491"/>
  <pageSetup paperSize="9" scale="64"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9">
    <pageSetUpPr fitToPage="1"/>
  </sheetPr>
  <dimension ref="A1:N1098"/>
  <sheetViews>
    <sheetView workbookViewId="0">
      <pane xSplit="3" ySplit="5" topLeftCell="D6" activePane="bottomRight" state="frozen"/>
      <selection activeCell="F11" sqref="A1:K1098"/>
      <selection pane="topRight" activeCell="F11" sqref="A1:K1098"/>
      <selection pane="bottomLeft" activeCell="F11" sqref="A1:K1098"/>
      <selection pane="bottomRight"/>
    </sheetView>
  </sheetViews>
  <sheetFormatPr defaultColWidth="15.625" defaultRowHeight="15.75"/>
  <cols>
    <col min="1" max="1" width="5.625" style="10" customWidth="1"/>
    <col min="2" max="2" width="15.25" style="10" customWidth="1"/>
    <col min="3" max="3" width="18.5" style="10" customWidth="1"/>
    <col min="4" max="8" width="15.625" style="10"/>
    <col min="9" max="9" width="12.125" style="10" customWidth="1"/>
    <col min="10" max="16384" width="15.625" style="10"/>
  </cols>
  <sheetData>
    <row r="1" spans="1:14" ht="16.5">
      <c r="A1" s="2662" t="str">
        <f>+封面!A3&amp;" "&amp;封面!A2</f>
        <v xml:space="preserve">        保險股份有限公司(○○分公司) 年度(月、季、半年)報表</v>
      </c>
      <c r="B1" s="2663"/>
      <c r="C1" s="2663"/>
      <c r="D1" s="2663"/>
      <c r="E1" s="2663"/>
      <c r="F1" s="2663"/>
      <c r="G1" s="2663"/>
      <c r="H1" s="2663"/>
      <c r="I1" s="2663"/>
      <c r="J1" s="2663"/>
      <c r="K1" s="2663"/>
    </row>
    <row r="2" spans="1:14" ht="17.25" thickBot="1">
      <c r="A2" s="2562" t="s">
        <v>6018</v>
      </c>
      <c r="B2" s="2564"/>
      <c r="C2" s="2564"/>
      <c r="D2" s="2618"/>
      <c r="E2" s="2618"/>
      <c r="F2" s="2618"/>
      <c r="G2" s="2618"/>
      <c r="H2" s="2618"/>
      <c r="I2" s="2664"/>
      <c r="J2" s="2618"/>
      <c r="K2" s="2618"/>
      <c r="L2" s="415"/>
      <c r="M2" s="414"/>
      <c r="N2" s="417" t="s">
        <v>3101</v>
      </c>
    </row>
    <row r="3" spans="1:14" ht="16.5">
      <c r="A3" s="3564" t="s">
        <v>5067</v>
      </c>
      <c r="B3" s="3567" t="s">
        <v>6019</v>
      </c>
      <c r="C3" s="2665" t="s">
        <v>6020</v>
      </c>
      <c r="D3" s="3560" t="s">
        <v>6021</v>
      </c>
      <c r="E3" s="3560"/>
      <c r="F3" s="3560" t="s">
        <v>6022</v>
      </c>
      <c r="G3" s="3560" t="s">
        <v>6023</v>
      </c>
      <c r="H3" s="3560"/>
      <c r="I3" s="3561" t="s">
        <v>5467</v>
      </c>
      <c r="J3" s="3560" t="s">
        <v>6024</v>
      </c>
      <c r="K3" s="3560"/>
      <c r="L3" s="3571" t="s">
        <v>3103</v>
      </c>
      <c r="M3" s="3571" t="s">
        <v>3104</v>
      </c>
      <c r="N3" s="3572"/>
    </row>
    <row r="4" spans="1:14" ht="33">
      <c r="A4" s="3565"/>
      <c r="B4" s="3568"/>
      <c r="C4" s="2666" t="s">
        <v>285</v>
      </c>
      <c r="D4" s="2666" t="s">
        <v>6025</v>
      </c>
      <c r="E4" s="2667" t="s">
        <v>6026</v>
      </c>
      <c r="F4" s="3563"/>
      <c r="G4" s="2666" t="s">
        <v>6027</v>
      </c>
      <c r="H4" s="2667" t="s">
        <v>6028</v>
      </c>
      <c r="I4" s="3562"/>
      <c r="J4" s="2666" t="s">
        <v>6025</v>
      </c>
      <c r="K4" s="2667" t="s">
        <v>6026</v>
      </c>
      <c r="L4" s="3573"/>
      <c r="M4" s="419" t="s">
        <v>3105</v>
      </c>
      <c r="N4" s="420" t="s">
        <v>3106</v>
      </c>
    </row>
    <row r="5" spans="1:14" ht="16.5" customHeight="1" thickBot="1">
      <c r="A5" s="3566"/>
      <c r="B5" s="2668" t="s">
        <v>209</v>
      </c>
      <c r="C5" s="2668" t="s">
        <v>210</v>
      </c>
      <c r="D5" s="2668" t="s">
        <v>766</v>
      </c>
      <c r="E5" s="2668" t="s">
        <v>269</v>
      </c>
      <c r="F5" s="2668" t="s">
        <v>173</v>
      </c>
      <c r="G5" s="2668" t="s">
        <v>174</v>
      </c>
      <c r="H5" s="2668" t="s">
        <v>175</v>
      </c>
      <c r="I5" s="2668" t="s">
        <v>176</v>
      </c>
      <c r="J5" s="2668" t="s">
        <v>177</v>
      </c>
      <c r="K5" s="2668" t="s">
        <v>178</v>
      </c>
      <c r="L5" s="421" t="s">
        <v>179</v>
      </c>
      <c r="M5" s="421" t="s">
        <v>180</v>
      </c>
      <c r="N5" s="422" t="s">
        <v>418</v>
      </c>
    </row>
    <row r="6" spans="1:14">
      <c r="A6" s="2669">
        <v>1</v>
      </c>
      <c r="B6" s="3557" t="s">
        <v>6029</v>
      </c>
      <c r="C6" s="2670" t="s">
        <v>150</v>
      </c>
      <c r="D6" s="2671"/>
      <c r="E6" s="2671"/>
      <c r="F6" s="2671"/>
      <c r="G6" s="2671"/>
      <c r="H6" s="2671"/>
      <c r="I6" s="2672">
        <v>0</v>
      </c>
      <c r="J6" s="2673">
        <f t="shared" ref="J6:J26" si="0">ROUND(D6*$I6,0)</f>
        <v>0</v>
      </c>
      <c r="K6" s="2673">
        <f t="shared" ref="K6:K26" si="1">ROUND(E6*$I6,0)</f>
        <v>0</v>
      </c>
      <c r="L6" s="427">
        <f t="shared" ref="L6:L26" si="2">ROUND(F6*$I6,0)</f>
        <v>0</v>
      </c>
      <c r="M6" s="427">
        <f t="shared" ref="M6:M26" si="3">ROUND(G6*$I6,0)</f>
        <v>0</v>
      </c>
      <c r="N6" s="428">
        <f t="shared" ref="N6:N26" si="4">ROUND(H6*$I6,0)</f>
        <v>0</v>
      </c>
    </row>
    <row r="7" spans="1:14">
      <c r="A7" s="2674">
        <f t="shared" ref="A7:A25" si="5">A6+1</f>
        <v>2</v>
      </c>
      <c r="B7" s="3558"/>
      <c r="C7" s="2675" t="s">
        <v>151</v>
      </c>
      <c r="D7" s="2676"/>
      <c r="E7" s="2676"/>
      <c r="F7" s="2676"/>
      <c r="G7" s="2676"/>
      <c r="H7" s="2676"/>
      <c r="I7" s="2677">
        <v>0</v>
      </c>
      <c r="J7" s="2676">
        <f t="shared" si="0"/>
        <v>0</v>
      </c>
      <c r="K7" s="2676">
        <f t="shared" si="1"/>
        <v>0</v>
      </c>
      <c r="L7" s="431">
        <f t="shared" si="2"/>
        <v>0</v>
      </c>
      <c r="M7" s="206">
        <f t="shared" si="3"/>
        <v>0</v>
      </c>
      <c r="N7" s="433">
        <f t="shared" si="4"/>
        <v>0</v>
      </c>
    </row>
    <row r="8" spans="1:14">
      <c r="A8" s="2674">
        <f t="shared" si="5"/>
        <v>3</v>
      </c>
      <c r="B8" s="3558"/>
      <c r="C8" s="2675" t="s">
        <v>152</v>
      </c>
      <c r="D8" s="2676"/>
      <c r="E8" s="2676"/>
      <c r="F8" s="2676"/>
      <c r="G8" s="2676"/>
      <c r="H8" s="2676"/>
      <c r="I8" s="2677">
        <v>0</v>
      </c>
      <c r="J8" s="2676">
        <f t="shared" si="0"/>
        <v>0</v>
      </c>
      <c r="K8" s="2676">
        <f t="shared" si="1"/>
        <v>0</v>
      </c>
      <c r="L8" s="431">
        <f t="shared" si="2"/>
        <v>0</v>
      </c>
      <c r="M8" s="206">
        <f t="shared" si="3"/>
        <v>0</v>
      </c>
      <c r="N8" s="433">
        <f t="shared" si="4"/>
        <v>0</v>
      </c>
    </row>
    <row r="9" spans="1:14">
      <c r="A9" s="2674">
        <f t="shared" si="5"/>
        <v>4</v>
      </c>
      <c r="B9" s="3558"/>
      <c r="C9" s="2675" t="s">
        <v>153</v>
      </c>
      <c r="D9" s="2676"/>
      <c r="E9" s="2676"/>
      <c r="F9" s="2676"/>
      <c r="G9" s="2676"/>
      <c r="H9" s="2676"/>
      <c r="I9" s="2677">
        <v>0</v>
      </c>
      <c r="J9" s="2676">
        <f t="shared" si="0"/>
        <v>0</v>
      </c>
      <c r="K9" s="2676">
        <f t="shared" si="1"/>
        <v>0</v>
      </c>
      <c r="L9" s="431">
        <f t="shared" si="2"/>
        <v>0</v>
      </c>
      <c r="M9" s="206">
        <f t="shared" si="3"/>
        <v>0</v>
      </c>
      <c r="N9" s="433">
        <f t="shared" si="4"/>
        <v>0</v>
      </c>
    </row>
    <row r="10" spans="1:14">
      <c r="A10" s="2674">
        <f t="shared" si="5"/>
        <v>5</v>
      </c>
      <c r="B10" s="3558"/>
      <c r="C10" s="2675" t="s">
        <v>154</v>
      </c>
      <c r="D10" s="2676"/>
      <c r="E10" s="2676"/>
      <c r="F10" s="2676"/>
      <c r="G10" s="2676"/>
      <c r="H10" s="2676"/>
      <c r="I10" s="2678">
        <v>3.0999999999999999E-3</v>
      </c>
      <c r="J10" s="2676">
        <f t="shared" si="0"/>
        <v>0</v>
      </c>
      <c r="K10" s="2676">
        <f t="shared" si="1"/>
        <v>0</v>
      </c>
      <c r="L10" s="431">
        <f t="shared" si="2"/>
        <v>0</v>
      </c>
      <c r="M10" s="206">
        <f t="shared" si="3"/>
        <v>0</v>
      </c>
      <c r="N10" s="433">
        <f t="shared" si="4"/>
        <v>0</v>
      </c>
    </row>
    <row r="11" spans="1:14">
      <c r="A11" s="2674">
        <f t="shared" si="5"/>
        <v>6</v>
      </c>
      <c r="B11" s="3558"/>
      <c r="C11" s="2675" t="s">
        <v>155</v>
      </c>
      <c r="D11" s="2676"/>
      <c r="E11" s="2676"/>
      <c r="F11" s="2676"/>
      <c r="G11" s="2676"/>
      <c r="H11" s="2676"/>
      <c r="I11" s="2678">
        <v>6.1999999999999998E-3</v>
      </c>
      <c r="J11" s="2676">
        <f t="shared" si="0"/>
        <v>0</v>
      </c>
      <c r="K11" s="2676">
        <f t="shared" si="1"/>
        <v>0</v>
      </c>
      <c r="L11" s="431">
        <f t="shared" si="2"/>
        <v>0</v>
      </c>
      <c r="M11" s="206">
        <f t="shared" si="3"/>
        <v>0</v>
      </c>
      <c r="N11" s="433">
        <f t="shared" si="4"/>
        <v>0</v>
      </c>
    </row>
    <row r="12" spans="1:14">
      <c r="A12" s="2674">
        <f t="shared" si="5"/>
        <v>7</v>
      </c>
      <c r="B12" s="3558"/>
      <c r="C12" s="2675" t="s">
        <v>156</v>
      </c>
      <c r="D12" s="2676"/>
      <c r="E12" s="2676"/>
      <c r="F12" s="2676"/>
      <c r="G12" s="2676"/>
      <c r="H12" s="2676"/>
      <c r="I12" s="2678">
        <v>7.3999999999999995E-3</v>
      </c>
      <c r="J12" s="2676">
        <f t="shared" si="0"/>
        <v>0</v>
      </c>
      <c r="K12" s="2676">
        <f t="shared" si="1"/>
        <v>0</v>
      </c>
      <c r="L12" s="431">
        <f t="shared" si="2"/>
        <v>0</v>
      </c>
      <c r="M12" s="206">
        <f t="shared" si="3"/>
        <v>0</v>
      </c>
      <c r="N12" s="433">
        <f t="shared" si="4"/>
        <v>0</v>
      </c>
    </row>
    <row r="13" spans="1:14">
      <c r="A13" s="2674">
        <f t="shared" si="5"/>
        <v>8</v>
      </c>
      <c r="B13" s="3558"/>
      <c r="C13" s="2675" t="s">
        <v>157</v>
      </c>
      <c r="D13" s="2676"/>
      <c r="E13" s="2676"/>
      <c r="F13" s="2676"/>
      <c r="G13" s="2676"/>
      <c r="H13" s="2676"/>
      <c r="I13" s="2678">
        <v>8.6E-3</v>
      </c>
      <c r="J13" s="2676">
        <f t="shared" si="0"/>
        <v>0</v>
      </c>
      <c r="K13" s="2676">
        <f t="shared" si="1"/>
        <v>0</v>
      </c>
      <c r="L13" s="431">
        <f t="shared" si="2"/>
        <v>0</v>
      </c>
      <c r="M13" s="206">
        <f t="shared" si="3"/>
        <v>0</v>
      </c>
      <c r="N13" s="433">
        <f t="shared" si="4"/>
        <v>0</v>
      </c>
    </row>
    <row r="14" spans="1:14">
      <c r="A14" s="2674">
        <f t="shared" si="5"/>
        <v>9</v>
      </c>
      <c r="B14" s="3558"/>
      <c r="C14" s="2675" t="s">
        <v>158</v>
      </c>
      <c r="D14" s="2676"/>
      <c r="E14" s="2676"/>
      <c r="F14" s="2676"/>
      <c r="G14" s="2676"/>
      <c r="H14" s="2676"/>
      <c r="I14" s="2678">
        <v>9.7999999999999997E-3</v>
      </c>
      <c r="J14" s="2676">
        <f t="shared" si="0"/>
        <v>0</v>
      </c>
      <c r="K14" s="2676">
        <f t="shared" si="1"/>
        <v>0</v>
      </c>
      <c r="L14" s="431">
        <f t="shared" si="2"/>
        <v>0</v>
      </c>
      <c r="M14" s="206">
        <f t="shared" si="3"/>
        <v>0</v>
      </c>
      <c r="N14" s="433">
        <f t="shared" si="4"/>
        <v>0</v>
      </c>
    </row>
    <row r="15" spans="1:14">
      <c r="A15" s="2674">
        <f t="shared" si="5"/>
        <v>10</v>
      </c>
      <c r="B15" s="3558"/>
      <c r="C15" s="2675" t="s">
        <v>159</v>
      </c>
      <c r="D15" s="2676"/>
      <c r="E15" s="2676"/>
      <c r="F15" s="2676"/>
      <c r="G15" s="2676"/>
      <c r="H15" s="2676"/>
      <c r="I15" s="2678">
        <v>1.8033333333333332E-2</v>
      </c>
      <c r="J15" s="2676">
        <f t="shared" si="0"/>
        <v>0</v>
      </c>
      <c r="K15" s="2676">
        <f t="shared" si="1"/>
        <v>0</v>
      </c>
      <c r="L15" s="431">
        <f t="shared" si="2"/>
        <v>0</v>
      </c>
      <c r="M15" s="206">
        <f t="shared" si="3"/>
        <v>0</v>
      </c>
      <c r="N15" s="433">
        <f t="shared" si="4"/>
        <v>0</v>
      </c>
    </row>
    <row r="16" spans="1:14">
      <c r="A16" s="2674">
        <f t="shared" si="5"/>
        <v>11</v>
      </c>
      <c r="B16" s="3558"/>
      <c r="C16" s="2675" t="s">
        <v>160</v>
      </c>
      <c r="D16" s="2676"/>
      <c r="E16" s="2676"/>
      <c r="F16" s="2676"/>
      <c r="G16" s="2676"/>
      <c r="H16" s="2676"/>
      <c r="I16" s="2678">
        <v>2.6266666666666667E-2</v>
      </c>
      <c r="J16" s="2676">
        <f t="shared" si="0"/>
        <v>0</v>
      </c>
      <c r="K16" s="2676">
        <f t="shared" si="1"/>
        <v>0</v>
      </c>
      <c r="L16" s="431">
        <f t="shared" si="2"/>
        <v>0</v>
      </c>
      <c r="M16" s="206">
        <f t="shared" si="3"/>
        <v>0</v>
      </c>
      <c r="N16" s="433">
        <f t="shared" si="4"/>
        <v>0</v>
      </c>
    </row>
    <row r="17" spans="1:14">
      <c r="A17" s="2674">
        <f t="shared" si="5"/>
        <v>12</v>
      </c>
      <c r="B17" s="3558"/>
      <c r="C17" s="2675" t="s">
        <v>161</v>
      </c>
      <c r="D17" s="2676"/>
      <c r="E17" s="2676"/>
      <c r="F17" s="2676"/>
      <c r="G17" s="2676"/>
      <c r="H17" s="2676"/>
      <c r="I17" s="2678">
        <v>3.4500000000000003E-2</v>
      </c>
      <c r="J17" s="2676">
        <f t="shared" si="0"/>
        <v>0</v>
      </c>
      <c r="K17" s="2676">
        <f t="shared" si="1"/>
        <v>0</v>
      </c>
      <c r="L17" s="431">
        <f t="shared" si="2"/>
        <v>0</v>
      </c>
      <c r="M17" s="206">
        <f t="shared" si="3"/>
        <v>0</v>
      </c>
      <c r="N17" s="433">
        <f t="shared" si="4"/>
        <v>0</v>
      </c>
    </row>
    <row r="18" spans="1:14">
      <c r="A18" s="2674">
        <f t="shared" si="5"/>
        <v>13</v>
      </c>
      <c r="B18" s="3558"/>
      <c r="C18" s="2675" t="s">
        <v>451</v>
      </c>
      <c r="D18" s="2676"/>
      <c r="E18" s="2676"/>
      <c r="F18" s="2676"/>
      <c r="G18" s="2676"/>
      <c r="H18" s="2676"/>
      <c r="I18" s="2678">
        <v>4.8000000000000001E-2</v>
      </c>
      <c r="J18" s="2676">
        <f t="shared" si="0"/>
        <v>0</v>
      </c>
      <c r="K18" s="2676">
        <f t="shared" si="1"/>
        <v>0</v>
      </c>
      <c r="L18" s="431">
        <f t="shared" si="2"/>
        <v>0</v>
      </c>
      <c r="M18" s="206">
        <f t="shared" si="3"/>
        <v>0</v>
      </c>
      <c r="N18" s="433">
        <f t="shared" si="4"/>
        <v>0</v>
      </c>
    </row>
    <row r="19" spans="1:14">
      <c r="A19" s="2674">
        <f t="shared" si="5"/>
        <v>14</v>
      </c>
      <c r="B19" s="3558"/>
      <c r="C19" s="2675" t="s">
        <v>162</v>
      </c>
      <c r="D19" s="2676"/>
      <c r="E19" s="2676"/>
      <c r="F19" s="2676"/>
      <c r="G19" s="2676"/>
      <c r="H19" s="2676"/>
      <c r="I19" s="2678">
        <v>6.1499999999999999E-2</v>
      </c>
      <c r="J19" s="2676">
        <f t="shared" si="0"/>
        <v>0</v>
      </c>
      <c r="K19" s="2676">
        <f t="shared" si="1"/>
        <v>0</v>
      </c>
      <c r="L19" s="431">
        <f t="shared" si="2"/>
        <v>0</v>
      </c>
      <c r="M19" s="206">
        <f t="shared" si="3"/>
        <v>0</v>
      </c>
      <c r="N19" s="433">
        <f t="shared" si="4"/>
        <v>0</v>
      </c>
    </row>
    <row r="20" spans="1:14">
      <c r="A20" s="2674">
        <f t="shared" si="5"/>
        <v>15</v>
      </c>
      <c r="B20" s="3558"/>
      <c r="C20" s="2675" t="s">
        <v>163</v>
      </c>
      <c r="D20" s="2676"/>
      <c r="E20" s="2676"/>
      <c r="F20" s="2676"/>
      <c r="G20" s="2676"/>
      <c r="H20" s="2676"/>
      <c r="I20" s="2678">
        <v>7.4999999999999997E-2</v>
      </c>
      <c r="J20" s="2676">
        <f t="shared" si="0"/>
        <v>0</v>
      </c>
      <c r="K20" s="2676">
        <f t="shared" si="1"/>
        <v>0</v>
      </c>
      <c r="L20" s="431">
        <f t="shared" si="2"/>
        <v>0</v>
      </c>
      <c r="M20" s="206">
        <f t="shared" si="3"/>
        <v>0</v>
      </c>
      <c r="N20" s="433">
        <f t="shared" si="4"/>
        <v>0</v>
      </c>
    </row>
    <row r="21" spans="1:14">
      <c r="A21" s="2674">
        <f t="shared" si="5"/>
        <v>16</v>
      </c>
      <c r="B21" s="3558"/>
      <c r="C21" s="2675" t="s">
        <v>164</v>
      </c>
      <c r="D21" s="2676"/>
      <c r="E21" s="2676"/>
      <c r="F21" s="2676"/>
      <c r="G21" s="2676"/>
      <c r="H21" s="2676"/>
      <c r="I21" s="2678">
        <v>0.1075</v>
      </c>
      <c r="J21" s="2676">
        <f t="shared" si="0"/>
        <v>0</v>
      </c>
      <c r="K21" s="2676">
        <f t="shared" si="1"/>
        <v>0</v>
      </c>
      <c r="L21" s="431">
        <f t="shared" si="2"/>
        <v>0</v>
      </c>
      <c r="M21" s="206">
        <f t="shared" si="3"/>
        <v>0</v>
      </c>
      <c r="N21" s="433">
        <f t="shared" si="4"/>
        <v>0</v>
      </c>
    </row>
    <row r="22" spans="1:14">
      <c r="A22" s="2674">
        <f t="shared" si="5"/>
        <v>17</v>
      </c>
      <c r="B22" s="3558"/>
      <c r="C22" s="2675" t="s">
        <v>165</v>
      </c>
      <c r="D22" s="2676"/>
      <c r="E22" s="2676"/>
      <c r="F22" s="2676"/>
      <c r="G22" s="2676"/>
      <c r="H22" s="2676"/>
      <c r="I22" s="2678">
        <v>0.14000000000000001</v>
      </c>
      <c r="J22" s="2676">
        <f t="shared" si="0"/>
        <v>0</v>
      </c>
      <c r="K22" s="2676">
        <f t="shared" si="1"/>
        <v>0</v>
      </c>
      <c r="L22" s="431">
        <f t="shared" si="2"/>
        <v>0</v>
      </c>
      <c r="M22" s="206">
        <f t="shared" si="3"/>
        <v>0</v>
      </c>
      <c r="N22" s="433">
        <f t="shared" si="4"/>
        <v>0</v>
      </c>
    </row>
    <row r="23" spans="1:14">
      <c r="A23" s="2674">
        <f t="shared" si="5"/>
        <v>18</v>
      </c>
      <c r="B23" s="3558"/>
      <c r="C23" s="2675" t="s">
        <v>166</v>
      </c>
      <c r="D23" s="2676"/>
      <c r="E23" s="2676"/>
      <c r="F23" s="2676"/>
      <c r="G23" s="2676"/>
      <c r="H23" s="2676"/>
      <c r="I23" s="2678">
        <v>0.17249999999999999</v>
      </c>
      <c r="J23" s="2676">
        <f t="shared" si="0"/>
        <v>0</v>
      </c>
      <c r="K23" s="2676">
        <f t="shared" si="1"/>
        <v>0</v>
      </c>
      <c r="L23" s="431">
        <f t="shared" si="2"/>
        <v>0</v>
      </c>
      <c r="M23" s="206">
        <f t="shared" si="3"/>
        <v>0</v>
      </c>
      <c r="N23" s="433">
        <f t="shared" si="4"/>
        <v>0</v>
      </c>
    </row>
    <row r="24" spans="1:14">
      <c r="A24" s="2674">
        <f t="shared" si="5"/>
        <v>19</v>
      </c>
      <c r="B24" s="3558"/>
      <c r="C24" s="2675" t="s">
        <v>167</v>
      </c>
      <c r="D24" s="2676"/>
      <c r="E24" s="2676"/>
      <c r="F24" s="2676"/>
      <c r="G24" s="2676"/>
      <c r="H24" s="2676"/>
      <c r="I24" s="2678">
        <v>0.2112</v>
      </c>
      <c r="J24" s="2676">
        <f t="shared" si="0"/>
        <v>0</v>
      </c>
      <c r="K24" s="2676">
        <f t="shared" si="1"/>
        <v>0</v>
      </c>
      <c r="L24" s="431">
        <f t="shared" si="2"/>
        <v>0</v>
      </c>
      <c r="M24" s="206">
        <f t="shared" si="3"/>
        <v>0</v>
      </c>
      <c r="N24" s="433">
        <f t="shared" si="4"/>
        <v>0</v>
      </c>
    </row>
    <row r="25" spans="1:14">
      <c r="A25" s="2674">
        <f t="shared" si="5"/>
        <v>20</v>
      </c>
      <c r="B25" s="3558"/>
      <c r="C25" s="2675" t="s">
        <v>168</v>
      </c>
      <c r="D25" s="2676"/>
      <c r="E25" s="2676"/>
      <c r="F25" s="2676"/>
      <c r="G25" s="2676"/>
      <c r="H25" s="2676"/>
      <c r="I25" s="2678">
        <v>0.25</v>
      </c>
      <c r="J25" s="2676">
        <f t="shared" si="0"/>
        <v>0</v>
      </c>
      <c r="K25" s="2676">
        <f t="shared" si="1"/>
        <v>0</v>
      </c>
      <c r="L25" s="431">
        <f t="shared" si="2"/>
        <v>0</v>
      </c>
      <c r="M25" s="206">
        <f t="shared" si="3"/>
        <v>0</v>
      </c>
      <c r="N25" s="433">
        <f t="shared" si="4"/>
        <v>0</v>
      </c>
    </row>
    <row r="26" spans="1:14">
      <c r="A26" s="2674">
        <v>21</v>
      </c>
      <c r="B26" s="3559"/>
      <c r="C26" s="2679" t="s">
        <v>452</v>
      </c>
      <c r="D26" s="2680"/>
      <c r="E26" s="2680"/>
      <c r="F26" s="2680"/>
      <c r="G26" s="2680"/>
      <c r="H26" s="2680"/>
      <c r="I26" s="2681">
        <v>0.28870000000000001</v>
      </c>
      <c r="J26" s="2680">
        <f t="shared" si="0"/>
        <v>0</v>
      </c>
      <c r="K26" s="2680">
        <f t="shared" si="1"/>
        <v>0</v>
      </c>
      <c r="L26" s="436">
        <f t="shared" si="2"/>
        <v>0</v>
      </c>
      <c r="M26" s="438">
        <f t="shared" si="3"/>
        <v>0</v>
      </c>
      <c r="N26" s="439">
        <f t="shared" si="4"/>
        <v>0</v>
      </c>
    </row>
    <row r="27" spans="1:14">
      <c r="A27" s="2682">
        <f t="shared" ref="A27:A50" si="6">A26+1</f>
        <v>22</v>
      </c>
      <c r="B27" s="3569" t="s">
        <v>6030</v>
      </c>
      <c r="C27" s="3569"/>
      <c r="D27" s="2683">
        <f>SUM(D6:D26)</f>
        <v>0</v>
      </c>
      <c r="E27" s="2683">
        <f>SUM(E6:E26)</f>
        <v>0</v>
      </c>
      <c r="F27" s="2683">
        <f>SUM(F6:F26)</f>
        <v>0</v>
      </c>
      <c r="G27" s="2683">
        <f>SUM(G6:G26)</f>
        <v>0</v>
      </c>
      <c r="H27" s="2683">
        <f>SUM(H6:H26)</f>
        <v>0</v>
      </c>
      <c r="I27" s="2644"/>
      <c r="J27" s="2683">
        <f>SUM(J6:J26)</f>
        <v>0</v>
      </c>
      <c r="K27" s="2683">
        <f>SUM(K6:K26)</f>
        <v>0</v>
      </c>
      <c r="L27" s="441">
        <f>SUM(L6:L26)</f>
        <v>0</v>
      </c>
      <c r="M27" s="441">
        <f>SUM(M6:M26)</f>
        <v>0</v>
      </c>
      <c r="N27" s="443">
        <f>SUM(N6:N26)</f>
        <v>0</v>
      </c>
    </row>
    <row r="28" spans="1:14">
      <c r="A28" s="2684">
        <f t="shared" si="6"/>
        <v>23</v>
      </c>
      <c r="B28" s="3557" t="s">
        <v>6031</v>
      </c>
      <c r="C28" s="2670" t="s">
        <v>150</v>
      </c>
      <c r="D28" s="2671"/>
      <c r="E28" s="2671"/>
      <c r="F28" s="2671"/>
      <c r="G28" s="2671"/>
      <c r="H28" s="2671"/>
      <c r="I28" s="2672">
        <v>0</v>
      </c>
      <c r="J28" s="2685">
        <f t="shared" ref="J28:J48" si="7">ROUND(D28*$I28,0)</f>
        <v>0</v>
      </c>
      <c r="K28" s="2685">
        <f t="shared" ref="K28:K48" si="8">ROUND(E28*$I28,0)</f>
        <v>0</v>
      </c>
      <c r="L28" s="445">
        <f t="shared" ref="L28:L48" si="9">ROUND(F28*$I28,0)</f>
        <v>0</v>
      </c>
      <c r="M28" s="427">
        <f t="shared" ref="M28:M48" si="10">ROUND(G28*$I28,0)</f>
        <v>0</v>
      </c>
      <c r="N28" s="428">
        <f t="shared" ref="N28:N48" si="11">ROUND(H28*$I28,0)</f>
        <v>0</v>
      </c>
    </row>
    <row r="29" spans="1:14">
      <c r="A29" s="2684">
        <f t="shared" si="6"/>
        <v>24</v>
      </c>
      <c r="B29" s="3558"/>
      <c r="C29" s="2675" t="s">
        <v>151</v>
      </c>
      <c r="D29" s="2676"/>
      <c r="E29" s="2676"/>
      <c r="F29" s="2676"/>
      <c r="G29" s="2676"/>
      <c r="H29" s="2676"/>
      <c r="I29" s="2677">
        <v>0</v>
      </c>
      <c r="J29" s="2676">
        <f t="shared" si="7"/>
        <v>0</v>
      </c>
      <c r="K29" s="2676">
        <f t="shared" si="8"/>
        <v>0</v>
      </c>
      <c r="L29" s="431">
        <f t="shared" si="9"/>
        <v>0</v>
      </c>
      <c r="M29" s="206">
        <f t="shared" si="10"/>
        <v>0</v>
      </c>
      <c r="N29" s="433">
        <f t="shared" si="11"/>
        <v>0</v>
      </c>
    </row>
    <row r="30" spans="1:14">
      <c r="A30" s="2684">
        <f t="shared" si="6"/>
        <v>25</v>
      </c>
      <c r="B30" s="3558"/>
      <c r="C30" s="2675" t="s">
        <v>152</v>
      </c>
      <c r="D30" s="2676"/>
      <c r="E30" s="2676"/>
      <c r="F30" s="2676"/>
      <c r="G30" s="2676"/>
      <c r="H30" s="2676"/>
      <c r="I30" s="2677">
        <v>0</v>
      </c>
      <c r="J30" s="2676">
        <f t="shared" si="7"/>
        <v>0</v>
      </c>
      <c r="K30" s="2676">
        <f t="shared" si="8"/>
        <v>0</v>
      </c>
      <c r="L30" s="431">
        <f t="shared" si="9"/>
        <v>0</v>
      </c>
      <c r="M30" s="206">
        <f t="shared" si="10"/>
        <v>0</v>
      </c>
      <c r="N30" s="433">
        <f t="shared" si="11"/>
        <v>0</v>
      </c>
    </row>
    <row r="31" spans="1:14">
      <c r="A31" s="2684">
        <f t="shared" si="6"/>
        <v>26</v>
      </c>
      <c r="B31" s="3558"/>
      <c r="C31" s="2675" t="s">
        <v>153</v>
      </c>
      <c r="D31" s="2676"/>
      <c r="E31" s="2676"/>
      <c r="F31" s="2676"/>
      <c r="G31" s="2676"/>
      <c r="H31" s="2676"/>
      <c r="I31" s="2678">
        <v>3.0999999999999999E-3</v>
      </c>
      <c r="J31" s="2676">
        <f t="shared" si="7"/>
        <v>0</v>
      </c>
      <c r="K31" s="2676">
        <f t="shared" si="8"/>
        <v>0</v>
      </c>
      <c r="L31" s="431">
        <f t="shared" si="9"/>
        <v>0</v>
      </c>
      <c r="M31" s="206">
        <f t="shared" si="10"/>
        <v>0</v>
      </c>
      <c r="N31" s="433">
        <f t="shared" si="11"/>
        <v>0</v>
      </c>
    </row>
    <row r="32" spans="1:14">
      <c r="A32" s="2684">
        <f t="shared" si="6"/>
        <v>27</v>
      </c>
      <c r="B32" s="3558"/>
      <c r="C32" s="2675" t="s">
        <v>154</v>
      </c>
      <c r="D32" s="2676"/>
      <c r="E32" s="2676"/>
      <c r="F32" s="2676"/>
      <c r="G32" s="2676"/>
      <c r="H32" s="2676"/>
      <c r="I32" s="2678">
        <v>6.1999999999999998E-3</v>
      </c>
      <c r="J32" s="2676">
        <f t="shared" si="7"/>
        <v>0</v>
      </c>
      <c r="K32" s="2676">
        <f t="shared" si="8"/>
        <v>0</v>
      </c>
      <c r="L32" s="431">
        <f t="shared" si="9"/>
        <v>0</v>
      </c>
      <c r="M32" s="206">
        <f t="shared" si="10"/>
        <v>0</v>
      </c>
      <c r="N32" s="433">
        <f t="shared" si="11"/>
        <v>0</v>
      </c>
    </row>
    <row r="33" spans="1:14">
      <c r="A33" s="2684">
        <f t="shared" si="6"/>
        <v>28</v>
      </c>
      <c r="B33" s="3558"/>
      <c r="C33" s="2675" t="s">
        <v>155</v>
      </c>
      <c r="D33" s="2676"/>
      <c r="E33" s="2676"/>
      <c r="F33" s="2676"/>
      <c r="G33" s="2676"/>
      <c r="H33" s="2676"/>
      <c r="I33" s="2678">
        <v>7.3999999999999995E-3</v>
      </c>
      <c r="J33" s="2676">
        <f t="shared" si="7"/>
        <v>0</v>
      </c>
      <c r="K33" s="2676">
        <f t="shared" si="8"/>
        <v>0</v>
      </c>
      <c r="L33" s="431">
        <f t="shared" si="9"/>
        <v>0</v>
      </c>
      <c r="M33" s="206">
        <f t="shared" si="10"/>
        <v>0</v>
      </c>
      <c r="N33" s="433">
        <f t="shared" si="11"/>
        <v>0</v>
      </c>
    </row>
    <row r="34" spans="1:14">
      <c r="A34" s="2684">
        <f t="shared" si="6"/>
        <v>29</v>
      </c>
      <c r="B34" s="3558"/>
      <c r="C34" s="2675" t="s">
        <v>156</v>
      </c>
      <c r="D34" s="2676"/>
      <c r="E34" s="2676"/>
      <c r="F34" s="2676"/>
      <c r="G34" s="2676"/>
      <c r="H34" s="2676"/>
      <c r="I34" s="2678">
        <v>8.6E-3</v>
      </c>
      <c r="J34" s="2676">
        <f t="shared" si="7"/>
        <v>0</v>
      </c>
      <c r="K34" s="2676">
        <f t="shared" si="8"/>
        <v>0</v>
      </c>
      <c r="L34" s="431">
        <f t="shared" si="9"/>
        <v>0</v>
      </c>
      <c r="M34" s="206">
        <f t="shared" si="10"/>
        <v>0</v>
      </c>
      <c r="N34" s="433">
        <f t="shared" si="11"/>
        <v>0</v>
      </c>
    </row>
    <row r="35" spans="1:14">
      <c r="A35" s="2684">
        <f t="shared" si="6"/>
        <v>30</v>
      </c>
      <c r="B35" s="3558"/>
      <c r="C35" s="2675" t="s">
        <v>157</v>
      </c>
      <c r="D35" s="2676"/>
      <c r="E35" s="2676"/>
      <c r="F35" s="2676"/>
      <c r="G35" s="2676"/>
      <c r="H35" s="2676"/>
      <c r="I35" s="2678">
        <v>9.7999999999999997E-3</v>
      </c>
      <c r="J35" s="2676">
        <f t="shared" si="7"/>
        <v>0</v>
      </c>
      <c r="K35" s="2676">
        <f t="shared" si="8"/>
        <v>0</v>
      </c>
      <c r="L35" s="431">
        <f t="shared" si="9"/>
        <v>0</v>
      </c>
      <c r="M35" s="206">
        <f t="shared" si="10"/>
        <v>0</v>
      </c>
      <c r="N35" s="433">
        <f t="shared" si="11"/>
        <v>0</v>
      </c>
    </row>
    <row r="36" spans="1:14">
      <c r="A36" s="2684">
        <f t="shared" si="6"/>
        <v>31</v>
      </c>
      <c r="B36" s="3558"/>
      <c r="C36" s="2675" t="s">
        <v>158</v>
      </c>
      <c r="D36" s="2676"/>
      <c r="E36" s="2676"/>
      <c r="F36" s="2676"/>
      <c r="G36" s="2676"/>
      <c r="H36" s="2676"/>
      <c r="I36" s="2678">
        <v>1.8033333333333332E-2</v>
      </c>
      <c r="J36" s="2676">
        <f t="shared" si="7"/>
        <v>0</v>
      </c>
      <c r="K36" s="2676">
        <f t="shared" si="8"/>
        <v>0</v>
      </c>
      <c r="L36" s="431">
        <f t="shared" si="9"/>
        <v>0</v>
      </c>
      <c r="M36" s="206">
        <f t="shared" si="10"/>
        <v>0</v>
      </c>
      <c r="N36" s="433">
        <f t="shared" si="11"/>
        <v>0</v>
      </c>
    </row>
    <row r="37" spans="1:14">
      <c r="A37" s="2684">
        <f t="shared" si="6"/>
        <v>32</v>
      </c>
      <c r="B37" s="3558"/>
      <c r="C37" s="2675" t="s">
        <v>159</v>
      </c>
      <c r="D37" s="2676"/>
      <c r="E37" s="2676"/>
      <c r="F37" s="2676"/>
      <c r="G37" s="2676"/>
      <c r="H37" s="2676"/>
      <c r="I37" s="2678">
        <v>2.6266666666666667E-2</v>
      </c>
      <c r="J37" s="2676">
        <f t="shared" si="7"/>
        <v>0</v>
      </c>
      <c r="K37" s="2676">
        <f t="shared" si="8"/>
        <v>0</v>
      </c>
      <c r="L37" s="431">
        <f t="shared" si="9"/>
        <v>0</v>
      </c>
      <c r="M37" s="206">
        <f t="shared" si="10"/>
        <v>0</v>
      </c>
      <c r="N37" s="433">
        <f t="shared" si="11"/>
        <v>0</v>
      </c>
    </row>
    <row r="38" spans="1:14">
      <c r="A38" s="2684">
        <f t="shared" si="6"/>
        <v>33</v>
      </c>
      <c r="B38" s="3558"/>
      <c r="C38" s="2675" t="s">
        <v>160</v>
      </c>
      <c r="D38" s="2676"/>
      <c r="E38" s="2676"/>
      <c r="F38" s="2676"/>
      <c r="G38" s="2676"/>
      <c r="H38" s="2676"/>
      <c r="I38" s="2678">
        <v>3.4500000000000003E-2</v>
      </c>
      <c r="J38" s="2676">
        <f t="shared" si="7"/>
        <v>0</v>
      </c>
      <c r="K38" s="2676">
        <f t="shared" si="8"/>
        <v>0</v>
      </c>
      <c r="L38" s="431">
        <f t="shared" si="9"/>
        <v>0</v>
      </c>
      <c r="M38" s="206">
        <f t="shared" si="10"/>
        <v>0</v>
      </c>
      <c r="N38" s="433">
        <f t="shared" si="11"/>
        <v>0</v>
      </c>
    </row>
    <row r="39" spans="1:14">
      <c r="A39" s="2684">
        <f t="shared" si="6"/>
        <v>34</v>
      </c>
      <c r="B39" s="3558"/>
      <c r="C39" s="2675" t="s">
        <v>161</v>
      </c>
      <c r="D39" s="2676"/>
      <c r="E39" s="2676"/>
      <c r="F39" s="2676"/>
      <c r="G39" s="2676"/>
      <c r="H39" s="2676"/>
      <c r="I39" s="2678">
        <v>4.8000000000000001E-2</v>
      </c>
      <c r="J39" s="2676">
        <f t="shared" si="7"/>
        <v>0</v>
      </c>
      <c r="K39" s="2676">
        <f t="shared" si="8"/>
        <v>0</v>
      </c>
      <c r="L39" s="431">
        <f t="shared" si="9"/>
        <v>0</v>
      </c>
      <c r="M39" s="206">
        <f t="shared" si="10"/>
        <v>0</v>
      </c>
      <c r="N39" s="433">
        <f t="shared" si="11"/>
        <v>0</v>
      </c>
    </row>
    <row r="40" spans="1:14">
      <c r="A40" s="2684">
        <f t="shared" si="6"/>
        <v>35</v>
      </c>
      <c r="B40" s="3558"/>
      <c r="C40" s="2675" t="s">
        <v>451</v>
      </c>
      <c r="D40" s="2676"/>
      <c r="E40" s="2676"/>
      <c r="F40" s="2676"/>
      <c r="G40" s="2676"/>
      <c r="H40" s="2676"/>
      <c r="I40" s="2678">
        <v>6.1499999999999999E-2</v>
      </c>
      <c r="J40" s="2676">
        <f t="shared" si="7"/>
        <v>0</v>
      </c>
      <c r="K40" s="2676">
        <f t="shared" si="8"/>
        <v>0</v>
      </c>
      <c r="L40" s="431">
        <f t="shared" si="9"/>
        <v>0</v>
      </c>
      <c r="M40" s="206">
        <f t="shared" si="10"/>
        <v>0</v>
      </c>
      <c r="N40" s="433">
        <f t="shared" si="11"/>
        <v>0</v>
      </c>
    </row>
    <row r="41" spans="1:14">
      <c r="A41" s="2684">
        <f t="shared" si="6"/>
        <v>36</v>
      </c>
      <c r="B41" s="3558"/>
      <c r="C41" s="2675" t="s">
        <v>162</v>
      </c>
      <c r="D41" s="2676"/>
      <c r="E41" s="2676"/>
      <c r="F41" s="2676"/>
      <c r="G41" s="2676"/>
      <c r="H41" s="2676"/>
      <c r="I41" s="2678">
        <v>7.4999999999999997E-2</v>
      </c>
      <c r="J41" s="2676">
        <f t="shared" si="7"/>
        <v>0</v>
      </c>
      <c r="K41" s="2676">
        <f t="shared" si="8"/>
        <v>0</v>
      </c>
      <c r="L41" s="431">
        <f t="shared" si="9"/>
        <v>0</v>
      </c>
      <c r="M41" s="206">
        <f t="shared" si="10"/>
        <v>0</v>
      </c>
      <c r="N41" s="433">
        <f t="shared" si="11"/>
        <v>0</v>
      </c>
    </row>
    <row r="42" spans="1:14">
      <c r="A42" s="2684">
        <f t="shared" si="6"/>
        <v>37</v>
      </c>
      <c r="B42" s="3558"/>
      <c r="C42" s="2675" t="s">
        <v>163</v>
      </c>
      <c r="D42" s="2676"/>
      <c r="E42" s="2676"/>
      <c r="F42" s="2676"/>
      <c r="G42" s="2676"/>
      <c r="H42" s="2676"/>
      <c r="I42" s="2678">
        <v>0.1075</v>
      </c>
      <c r="J42" s="2676">
        <f t="shared" si="7"/>
        <v>0</v>
      </c>
      <c r="K42" s="2676">
        <f t="shared" si="8"/>
        <v>0</v>
      </c>
      <c r="L42" s="431">
        <f t="shared" si="9"/>
        <v>0</v>
      </c>
      <c r="M42" s="206">
        <f t="shared" si="10"/>
        <v>0</v>
      </c>
      <c r="N42" s="433">
        <f t="shared" si="11"/>
        <v>0</v>
      </c>
    </row>
    <row r="43" spans="1:14">
      <c r="A43" s="2684">
        <f t="shared" si="6"/>
        <v>38</v>
      </c>
      <c r="B43" s="3558"/>
      <c r="C43" s="2675" t="s">
        <v>164</v>
      </c>
      <c r="D43" s="2676"/>
      <c r="E43" s="2676"/>
      <c r="F43" s="2676"/>
      <c r="G43" s="2676"/>
      <c r="H43" s="2676"/>
      <c r="I43" s="2678">
        <v>0.14000000000000001</v>
      </c>
      <c r="J43" s="2676">
        <f t="shared" si="7"/>
        <v>0</v>
      </c>
      <c r="K43" s="2676">
        <f t="shared" si="8"/>
        <v>0</v>
      </c>
      <c r="L43" s="431">
        <f t="shared" si="9"/>
        <v>0</v>
      </c>
      <c r="M43" s="206">
        <f t="shared" si="10"/>
        <v>0</v>
      </c>
      <c r="N43" s="433">
        <f t="shared" si="11"/>
        <v>0</v>
      </c>
    </row>
    <row r="44" spans="1:14">
      <c r="A44" s="2684">
        <f t="shared" si="6"/>
        <v>39</v>
      </c>
      <c r="B44" s="3558"/>
      <c r="C44" s="2675" t="s">
        <v>165</v>
      </c>
      <c r="D44" s="2676"/>
      <c r="E44" s="2676"/>
      <c r="F44" s="2676"/>
      <c r="G44" s="2676"/>
      <c r="H44" s="2676"/>
      <c r="I44" s="2678">
        <v>0.17249999999999999</v>
      </c>
      <c r="J44" s="2676">
        <f t="shared" si="7"/>
        <v>0</v>
      </c>
      <c r="K44" s="2676">
        <f t="shared" si="8"/>
        <v>0</v>
      </c>
      <c r="L44" s="431">
        <f t="shared" si="9"/>
        <v>0</v>
      </c>
      <c r="M44" s="206">
        <f t="shared" si="10"/>
        <v>0</v>
      </c>
      <c r="N44" s="433">
        <f t="shared" si="11"/>
        <v>0</v>
      </c>
    </row>
    <row r="45" spans="1:14">
      <c r="A45" s="2684">
        <f t="shared" si="6"/>
        <v>40</v>
      </c>
      <c r="B45" s="3558"/>
      <c r="C45" s="2675" t="s">
        <v>166</v>
      </c>
      <c r="D45" s="2676"/>
      <c r="E45" s="2676"/>
      <c r="F45" s="2676"/>
      <c r="G45" s="2676"/>
      <c r="H45" s="2676"/>
      <c r="I45" s="2678">
        <v>0.2112</v>
      </c>
      <c r="J45" s="2676">
        <f t="shared" si="7"/>
        <v>0</v>
      </c>
      <c r="K45" s="2676">
        <f t="shared" si="8"/>
        <v>0</v>
      </c>
      <c r="L45" s="431">
        <f t="shared" si="9"/>
        <v>0</v>
      </c>
      <c r="M45" s="206">
        <f t="shared" si="10"/>
        <v>0</v>
      </c>
      <c r="N45" s="433">
        <f t="shared" si="11"/>
        <v>0</v>
      </c>
    </row>
    <row r="46" spans="1:14">
      <c r="A46" s="2684">
        <f t="shared" si="6"/>
        <v>41</v>
      </c>
      <c r="B46" s="3558"/>
      <c r="C46" s="2675" t="s">
        <v>167</v>
      </c>
      <c r="D46" s="2676"/>
      <c r="E46" s="2676"/>
      <c r="F46" s="2676"/>
      <c r="G46" s="2676"/>
      <c r="H46" s="2676"/>
      <c r="I46" s="2678">
        <v>0.25</v>
      </c>
      <c r="J46" s="2676">
        <f t="shared" si="7"/>
        <v>0</v>
      </c>
      <c r="K46" s="2676">
        <f t="shared" si="8"/>
        <v>0</v>
      </c>
      <c r="L46" s="431">
        <f t="shared" si="9"/>
        <v>0</v>
      </c>
      <c r="M46" s="206">
        <f t="shared" si="10"/>
        <v>0</v>
      </c>
      <c r="N46" s="433">
        <f t="shared" si="11"/>
        <v>0</v>
      </c>
    </row>
    <row r="47" spans="1:14">
      <c r="A47" s="2684">
        <f t="shared" si="6"/>
        <v>42</v>
      </c>
      <c r="B47" s="3558"/>
      <c r="C47" s="2675" t="s">
        <v>168</v>
      </c>
      <c r="D47" s="2676"/>
      <c r="E47" s="2676"/>
      <c r="F47" s="2676"/>
      <c r="G47" s="2676"/>
      <c r="H47" s="2676"/>
      <c r="I47" s="2678">
        <v>0.28870000000000001</v>
      </c>
      <c r="J47" s="2676">
        <f t="shared" si="7"/>
        <v>0</v>
      </c>
      <c r="K47" s="2676">
        <f t="shared" si="8"/>
        <v>0</v>
      </c>
      <c r="L47" s="431">
        <f t="shared" si="9"/>
        <v>0</v>
      </c>
      <c r="M47" s="206">
        <f t="shared" si="10"/>
        <v>0</v>
      </c>
      <c r="N47" s="433">
        <f t="shared" si="11"/>
        <v>0</v>
      </c>
    </row>
    <row r="48" spans="1:14">
      <c r="A48" s="2684">
        <f t="shared" si="6"/>
        <v>43</v>
      </c>
      <c r="B48" s="3559"/>
      <c r="C48" s="2679" t="s">
        <v>169</v>
      </c>
      <c r="D48" s="2680"/>
      <c r="E48" s="2680"/>
      <c r="F48" s="2680"/>
      <c r="G48" s="2680"/>
      <c r="H48" s="2680"/>
      <c r="I48" s="2681">
        <v>0.3</v>
      </c>
      <c r="J48" s="2680">
        <f t="shared" si="7"/>
        <v>0</v>
      </c>
      <c r="K48" s="2680">
        <f t="shared" si="8"/>
        <v>0</v>
      </c>
      <c r="L48" s="436">
        <f t="shared" si="9"/>
        <v>0</v>
      </c>
      <c r="M48" s="438">
        <f t="shared" si="10"/>
        <v>0</v>
      </c>
      <c r="N48" s="439">
        <f t="shared" si="11"/>
        <v>0</v>
      </c>
    </row>
    <row r="49" spans="1:14">
      <c r="A49" s="2684">
        <f t="shared" si="6"/>
        <v>44</v>
      </c>
      <c r="B49" s="3570" t="s">
        <v>6032</v>
      </c>
      <c r="C49" s="3570"/>
      <c r="D49" s="2643">
        <f>SUM(D28:D48)</f>
        <v>0</v>
      </c>
      <c r="E49" s="2643">
        <f>SUM(E28:E48)</f>
        <v>0</v>
      </c>
      <c r="F49" s="2643">
        <f>SUM(F28:F48)</f>
        <v>0</v>
      </c>
      <c r="G49" s="2643">
        <f>SUM(G28:G48)</f>
        <v>0</v>
      </c>
      <c r="H49" s="2643">
        <f>SUM(H28:H48)</f>
        <v>0</v>
      </c>
      <c r="I49" s="2686"/>
      <c r="J49" s="2643">
        <f>SUM(J28:J48)</f>
        <v>0</v>
      </c>
      <c r="K49" s="2643">
        <f>SUM(K28:K48)</f>
        <v>0</v>
      </c>
      <c r="L49" s="446">
        <f>SUM(L28:L48)</f>
        <v>0</v>
      </c>
      <c r="M49" s="446">
        <f>SUM(M28:M48)</f>
        <v>0</v>
      </c>
      <c r="N49" s="448">
        <f>SUM(N28:N48)</f>
        <v>0</v>
      </c>
    </row>
    <row r="50" spans="1:14" ht="16.5" thickBot="1">
      <c r="A50" s="2687">
        <f t="shared" si="6"/>
        <v>45</v>
      </c>
      <c r="B50" s="3556" t="s">
        <v>6033</v>
      </c>
      <c r="C50" s="3556"/>
      <c r="D50" s="2688">
        <f>D49+D27</f>
        <v>0</v>
      </c>
      <c r="E50" s="2688">
        <f>E49+E27</f>
        <v>0</v>
      </c>
      <c r="F50" s="2688">
        <f>F49+F27</f>
        <v>0</v>
      </c>
      <c r="G50" s="2688">
        <f>G49+G27</f>
        <v>0</v>
      </c>
      <c r="H50" s="2688">
        <f>H49+H27</f>
        <v>0</v>
      </c>
      <c r="I50" s="2689"/>
      <c r="J50" s="2689"/>
      <c r="K50" s="2689"/>
      <c r="L50" s="449"/>
      <c r="M50" s="449"/>
      <c r="N50" s="450"/>
    </row>
    <row r="51" spans="1:14">
      <c r="A51" s="2663"/>
      <c r="B51" s="2663"/>
      <c r="C51" s="2663"/>
      <c r="D51" s="2663"/>
      <c r="E51" s="2663"/>
      <c r="F51" s="2663"/>
      <c r="G51" s="2663"/>
      <c r="H51" s="2663"/>
      <c r="I51" s="2663"/>
      <c r="J51" s="2663"/>
      <c r="K51" s="2663"/>
    </row>
    <row r="52" spans="1:14" ht="16.5">
      <c r="A52" s="2690" t="s">
        <v>6034</v>
      </c>
      <c r="B52" s="2177" t="s">
        <v>6035</v>
      </c>
      <c r="C52" s="2663"/>
      <c r="D52" s="2663"/>
      <c r="E52" s="2663"/>
      <c r="F52" s="2663"/>
      <c r="G52" s="2663"/>
      <c r="H52" s="2663"/>
      <c r="I52" s="2663"/>
      <c r="J52" s="2663"/>
      <c r="K52" s="2663"/>
    </row>
    <row r="53" spans="1:14" ht="16.5">
      <c r="A53" s="2690" t="s">
        <v>6007</v>
      </c>
      <c r="B53" s="2177" t="s">
        <v>6036</v>
      </c>
      <c r="C53" s="2663"/>
      <c r="D53" s="2663"/>
      <c r="E53" s="2663"/>
      <c r="F53" s="2663"/>
      <c r="G53" s="2663"/>
      <c r="H53" s="2663"/>
      <c r="I53" s="2663"/>
      <c r="J53" s="2663"/>
      <c r="K53" s="2663"/>
    </row>
    <row r="54" spans="1:14" ht="16.5">
      <c r="A54" s="2690" t="s">
        <v>6009</v>
      </c>
      <c r="B54" s="2177" t="s">
        <v>6037</v>
      </c>
      <c r="C54" s="2663"/>
      <c r="D54" s="2663"/>
      <c r="E54" s="2663"/>
      <c r="F54" s="2663"/>
      <c r="G54" s="2663"/>
      <c r="H54" s="2663"/>
      <c r="I54" s="2663"/>
      <c r="J54" s="2663"/>
      <c r="K54" s="2663"/>
    </row>
    <row r="55" spans="1:14">
      <c r="A55" s="2663"/>
      <c r="B55" s="2663"/>
      <c r="C55" s="2663"/>
      <c r="D55" s="2663"/>
      <c r="E55" s="2663"/>
      <c r="F55" s="2663"/>
      <c r="G55" s="2663"/>
      <c r="H55" s="2663"/>
      <c r="I55" s="2663"/>
      <c r="J55" s="2663"/>
      <c r="K55" s="2663"/>
    </row>
    <row r="56" spans="1:14">
      <c r="A56" s="2663"/>
      <c r="B56" s="2663"/>
      <c r="C56" s="2663"/>
      <c r="D56" s="2663"/>
      <c r="E56" s="2663"/>
      <c r="F56" s="2663"/>
      <c r="G56" s="2663"/>
      <c r="H56" s="2663"/>
      <c r="I56" s="2663"/>
      <c r="J56" s="2663"/>
      <c r="K56" s="2663"/>
    </row>
    <row r="57" spans="1:14">
      <c r="A57" s="2663"/>
      <c r="B57" s="2663"/>
      <c r="C57" s="2663"/>
      <c r="D57" s="2663"/>
      <c r="E57" s="2663"/>
      <c r="F57" s="2663"/>
      <c r="G57" s="2663"/>
      <c r="H57" s="2663"/>
      <c r="I57" s="2663"/>
      <c r="J57" s="2663"/>
      <c r="K57" s="2663"/>
    </row>
    <row r="58" spans="1:14">
      <c r="A58" s="2663"/>
      <c r="B58" s="2663"/>
      <c r="C58" s="2663"/>
      <c r="D58" s="2663"/>
      <c r="E58" s="2663"/>
      <c r="F58" s="2663"/>
      <c r="G58" s="2663"/>
      <c r="H58" s="2663"/>
      <c r="I58" s="2663"/>
      <c r="J58" s="2663"/>
      <c r="K58" s="2663"/>
    </row>
    <row r="59" spans="1:14">
      <c r="A59" s="2663"/>
      <c r="B59" s="2663"/>
      <c r="C59" s="2663"/>
      <c r="D59" s="2663"/>
      <c r="E59" s="2663"/>
      <c r="F59" s="2663"/>
      <c r="G59" s="2663"/>
      <c r="H59" s="2663"/>
      <c r="I59" s="2663"/>
      <c r="J59" s="2663"/>
      <c r="K59" s="2663"/>
    </row>
    <row r="60" spans="1:14">
      <c r="A60" s="2663"/>
      <c r="B60" s="2663"/>
      <c r="C60" s="2663"/>
      <c r="D60" s="2663"/>
      <c r="E60" s="2663"/>
      <c r="F60" s="2663"/>
      <c r="G60" s="2663"/>
      <c r="H60" s="2663"/>
      <c r="I60" s="2663"/>
      <c r="J60" s="2663"/>
      <c r="K60" s="2663"/>
    </row>
    <row r="61" spans="1:14">
      <c r="A61" s="2663"/>
      <c r="B61" s="2663"/>
      <c r="C61" s="2663"/>
      <c r="D61" s="2663"/>
      <c r="E61" s="2663"/>
      <c r="F61" s="2663"/>
      <c r="G61" s="2663"/>
      <c r="H61" s="2663"/>
      <c r="I61" s="2663"/>
      <c r="J61" s="2663"/>
      <c r="K61" s="2663"/>
    </row>
    <row r="62" spans="1:14">
      <c r="A62" s="2663"/>
      <c r="B62" s="2663"/>
      <c r="C62" s="2663"/>
      <c r="D62" s="2663"/>
      <c r="E62" s="2663"/>
      <c r="F62" s="2663"/>
      <c r="G62" s="2663"/>
      <c r="H62" s="2663"/>
      <c r="I62" s="2663"/>
      <c r="J62" s="2663"/>
      <c r="K62" s="2663"/>
    </row>
    <row r="63" spans="1:14">
      <c r="A63" s="2663"/>
      <c r="B63" s="2663"/>
      <c r="C63" s="2663"/>
      <c r="D63" s="2663"/>
      <c r="E63" s="2663"/>
      <c r="F63" s="2663"/>
      <c r="G63" s="2663"/>
      <c r="H63" s="2663"/>
      <c r="I63" s="2663"/>
      <c r="J63" s="2663"/>
      <c r="K63" s="2663"/>
    </row>
    <row r="64" spans="1:14">
      <c r="A64" s="2663"/>
      <c r="B64" s="2663"/>
      <c r="C64" s="2663"/>
      <c r="D64" s="2663"/>
      <c r="E64" s="2663"/>
      <c r="F64" s="2663"/>
      <c r="G64" s="2663"/>
      <c r="H64" s="2663"/>
      <c r="I64" s="2663"/>
      <c r="J64" s="2663"/>
      <c r="K64" s="2663"/>
    </row>
    <row r="65" spans="1:11">
      <c r="A65" s="2663"/>
      <c r="B65" s="2663"/>
      <c r="C65" s="2663"/>
      <c r="D65" s="2663"/>
      <c r="E65" s="2663"/>
      <c r="F65" s="2663"/>
      <c r="G65" s="2663"/>
      <c r="H65" s="2663"/>
      <c r="I65" s="2663"/>
      <c r="J65" s="2663"/>
      <c r="K65" s="2663"/>
    </row>
    <row r="66" spans="1:11">
      <c r="A66" s="2663"/>
      <c r="B66" s="2663"/>
      <c r="C66" s="2663"/>
      <c r="D66" s="2663"/>
      <c r="E66" s="2663"/>
      <c r="F66" s="2663"/>
      <c r="G66" s="2663"/>
      <c r="H66" s="2663"/>
      <c r="I66" s="2663"/>
      <c r="J66" s="2663"/>
      <c r="K66" s="2663"/>
    </row>
    <row r="67" spans="1:11">
      <c r="A67" s="2663"/>
      <c r="B67" s="2663"/>
      <c r="C67" s="2663"/>
      <c r="D67" s="2663"/>
      <c r="E67" s="2663"/>
      <c r="F67" s="2663"/>
      <c r="G67" s="2663"/>
      <c r="H67" s="2663"/>
      <c r="I67" s="2663"/>
      <c r="J67" s="2663"/>
      <c r="K67" s="2663"/>
    </row>
    <row r="68" spans="1:11">
      <c r="A68" s="2663"/>
      <c r="B68" s="2663"/>
      <c r="C68" s="2663"/>
      <c r="D68" s="2663"/>
      <c r="E68" s="2663"/>
      <c r="F68" s="2663"/>
      <c r="G68" s="2663"/>
      <c r="H68" s="2663"/>
      <c r="I68" s="2663"/>
      <c r="J68" s="2663"/>
      <c r="K68" s="2663"/>
    </row>
    <row r="69" spans="1:11">
      <c r="A69" s="2663"/>
      <c r="B69" s="2663"/>
      <c r="C69" s="2663"/>
      <c r="D69" s="2663"/>
      <c r="E69" s="2663"/>
      <c r="F69" s="2663"/>
      <c r="G69" s="2663"/>
      <c r="H69" s="2663"/>
      <c r="I69" s="2663"/>
      <c r="J69" s="2663"/>
      <c r="K69" s="2663"/>
    </row>
    <row r="70" spans="1:11">
      <c r="A70" s="2663"/>
      <c r="B70" s="2663"/>
      <c r="C70" s="2663"/>
      <c r="D70" s="2663"/>
      <c r="E70" s="2663"/>
      <c r="F70" s="2663"/>
      <c r="G70" s="2663"/>
      <c r="H70" s="2663"/>
      <c r="I70" s="2663"/>
      <c r="J70" s="2663"/>
      <c r="K70" s="2663"/>
    </row>
    <row r="71" spans="1:11">
      <c r="A71" s="2663"/>
      <c r="B71" s="2663"/>
      <c r="C71" s="2663"/>
      <c r="D71" s="2663"/>
      <c r="E71" s="2663"/>
      <c r="F71" s="2663"/>
      <c r="G71" s="2663"/>
      <c r="H71" s="2663"/>
      <c r="I71" s="2663"/>
      <c r="J71" s="2663"/>
      <c r="K71" s="2663"/>
    </row>
    <row r="72" spans="1:11">
      <c r="A72" s="2663"/>
      <c r="B72" s="2663"/>
      <c r="C72" s="2663"/>
      <c r="D72" s="2663"/>
      <c r="E72" s="2663"/>
      <c r="F72" s="2663"/>
      <c r="G72" s="2663"/>
      <c r="H72" s="2663"/>
      <c r="I72" s="2663"/>
      <c r="J72" s="2663"/>
      <c r="K72" s="2663"/>
    </row>
    <row r="73" spans="1:11">
      <c r="A73" s="2663"/>
      <c r="B73" s="2663"/>
      <c r="C73" s="2663"/>
      <c r="D73" s="2663"/>
      <c r="E73" s="2663"/>
      <c r="F73" s="2663"/>
      <c r="G73" s="2663"/>
      <c r="H73" s="2663"/>
      <c r="I73" s="2663"/>
      <c r="J73" s="2663"/>
      <c r="K73" s="2663"/>
    </row>
    <row r="74" spans="1:11">
      <c r="A74" s="2663"/>
      <c r="B74" s="2663"/>
      <c r="C74" s="2663"/>
      <c r="D74" s="2663"/>
      <c r="E74" s="2663"/>
      <c r="F74" s="2663"/>
      <c r="G74" s="2663"/>
      <c r="H74" s="2663"/>
      <c r="I74" s="2663"/>
      <c r="J74" s="2663"/>
      <c r="K74" s="2663"/>
    </row>
    <row r="75" spans="1:11">
      <c r="A75" s="2663"/>
      <c r="B75" s="2663"/>
      <c r="C75" s="2663"/>
      <c r="D75" s="2663"/>
      <c r="E75" s="2663"/>
      <c r="F75" s="2663"/>
      <c r="G75" s="2663"/>
      <c r="H75" s="2663"/>
      <c r="I75" s="2663"/>
      <c r="J75" s="2663"/>
      <c r="K75" s="2663"/>
    </row>
    <row r="76" spans="1:11">
      <c r="A76" s="2663"/>
      <c r="B76" s="2663"/>
      <c r="C76" s="2663"/>
      <c r="D76" s="2663"/>
      <c r="E76" s="2663"/>
      <c r="F76" s="2663"/>
      <c r="G76" s="2663"/>
      <c r="H76" s="2663"/>
      <c r="I76" s="2663"/>
      <c r="J76" s="2663"/>
      <c r="K76" s="2663"/>
    </row>
    <row r="77" spans="1:11">
      <c r="A77" s="2663"/>
      <c r="B77" s="2663"/>
      <c r="C77" s="2663"/>
      <c r="D77" s="2663"/>
      <c r="E77" s="2663"/>
      <c r="F77" s="2663"/>
      <c r="G77" s="2663"/>
      <c r="H77" s="2663"/>
      <c r="I77" s="2663"/>
      <c r="J77" s="2663"/>
      <c r="K77" s="2663"/>
    </row>
    <row r="78" spans="1:11">
      <c r="A78" s="2663"/>
      <c r="B78" s="2663"/>
      <c r="C78" s="2663"/>
      <c r="D78" s="2663"/>
      <c r="E78" s="2663"/>
      <c r="F78" s="2663"/>
      <c r="G78" s="2663"/>
      <c r="H78" s="2663"/>
      <c r="I78" s="2663"/>
      <c r="J78" s="2663"/>
      <c r="K78" s="2663"/>
    </row>
    <row r="79" spans="1:11">
      <c r="A79" s="2663"/>
      <c r="B79" s="2663"/>
      <c r="C79" s="2663"/>
      <c r="D79" s="2663"/>
      <c r="E79" s="2663"/>
      <c r="F79" s="2663"/>
      <c r="G79" s="2663"/>
      <c r="H79" s="2663"/>
      <c r="I79" s="2663"/>
      <c r="J79" s="2663"/>
      <c r="K79" s="2663"/>
    </row>
    <row r="80" spans="1:11">
      <c r="A80" s="2663"/>
      <c r="B80" s="2663"/>
      <c r="C80" s="2663"/>
      <c r="D80" s="2663"/>
      <c r="E80" s="2663"/>
      <c r="F80" s="2663"/>
      <c r="G80" s="2663"/>
      <c r="H80" s="2663"/>
      <c r="I80" s="2663"/>
      <c r="J80" s="2663"/>
      <c r="K80" s="2663"/>
    </row>
    <row r="81" spans="1:11">
      <c r="A81" s="2663"/>
      <c r="B81" s="2663"/>
      <c r="C81" s="2663"/>
      <c r="D81" s="2663"/>
      <c r="E81" s="2663"/>
      <c r="F81" s="2663"/>
      <c r="G81" s="2663"/>
      <c r="H81" s="2663"/>
      <c r="I81" s="2663"/>
      <c r="J81" s="2663"/>
      <c r="K81" s="2663"/>
    </row>
    <row r="82" spans="1:11">
      <c r="A82" s="2663"/>
      <c r="B82" s="2663"/>
      <c r="C82" s="2663"/>
      <c r="D82" s="2663"/>
      <c r="E82" s="2663"/>
      <c r="F82" s="2663"/>
      <c r="G82" s="2663"/>
      <c r="H82" s="2663"/>
      <c r="I82" s="2663"/>
      <c r="J82" s="2663"/>
      <c r="K82" s="2663"/>
    </row>
    <row r="83" spans="1:11">
      <c r="A83" s="2663"/>
      <c r="B83" s="2663"/>
      <c r="C83" s="2663"/>
      <c r="D83" s="2663"/>
      <c r="E83" s="2663"/>
      <c r="F83" s="2663"/>
      <c r="G83" s="2663"/>
      <c r="H83" s="2663"/>
      <c r="I83" s="2663"/>
      <c r="J83" s="2663"/>
      <c r="K83" s="2663"/>
    </row>
    <row r="84" spans="1:11">
      <c r="A84" s="2663"/>
      <c r="B84" s="2663"/>
      <c r="C84" s="2663"/>
      <c r="D84" s="2663"/>
      <c r="E84" s="2663"/>
      <c r="F84" s="2663"/>
      <c r="G84" s="2663"/>
      <c r="H84" s="2663"/>
      <c r="I84" s="2663"/>
      <c r="J84" s="2663"/>
      <c r="K84" s="2663"/>
    </row>
    <row r="85" spans="1:11">
      <c r="A85" s="2663"/>
      <c r="B85" s="2663"/>
      <c r="C85" s="2663"/>
      <c r="D85" s="2663"/>
      <c r="E85" s="2663"/>
      <c r="F85" s="2663"/>
      <c r="G85" s="2663"/>
      <c r="H85" s="2663"/>
      <c r="I85" s="2663"/>
      <c r="J85" s="2663"/>
      <c r="K85" s="2663"/>
    </row>
    <row r="86" spans="1:11">
      <c r="A86" s="2663"/>
      <c r="B86" s="2663"/>
      <c r="C86" s="2663"/>
      <c r="D86" s="2663"/>
      <c r="E86" s="2663"/>
      <c r="F86" s="2663"/>
      <c r="G86" s="2663"/>
      <c r="H86" s="2663"/>
      <c r="I86" s="2663"/>
      <c r="J86" s="2663"/>
      <c r="K86" s="2663"/>
    </row>
    <row r="87" spans="1:11">
      <c r="A87" s="2663"/>
      <c r="B87" s="2663"/>
      <c r="C87" s="2663"/>
      <c r="D87" s="2663"/>
      <c r="E87" s="2663"/>
      <c r="F87" s="2663"/>
      <c r="G87" s="2663"/>
      <c r="H87" s="2663"/>
      <c r="I87" s="2663"/>
      <c r="J87" s="2663"/>
      <c r="K87" s="2663"/>
    </row>
    <row r="88" spans="1:11">
      <c r="A88" s="2663"/>
      <c r="B88" s="2663"/>
      <c r="C88" s="2663"/>
      <c r="D88" s="2663"/>
      <c r="E88" s="2663"/>
      <c r="F88" s="2663"/>
      <c r="G88" s="2663"/>
      <c r="H88" s="2663"/>
      <c r="I88" s="2663"/>
      <c r="J88" s="2663"/>
      <c r="K88" s="2663"/>
    </row>
    <row r="89" spans="1:11">
      <c r="A89" s="2663"/>
      <c r="B89" s="2663"/>
      <c r="C89" s="2663"/>
      <c r="D89" s="2663"/>
      <c r="E89" s="2663"/>
      <c r="F89" s="2663"/>
      <c r="G89" s="2663"/>
      <c r="H89" s="2663"/>
      <c r="I89" s="2663"/>
      <c r="J89" s="2663"/>
      <c r="K89" s="2663"/>
    </row>
    <row r="90" spans="1:11">
      <c r="A90" s="2663"/>
      <c r="B90" s="2663"/>
      <c r="C90" s="2663"/>
      <c r="D90" s="2663"/>
      <c r="E90" s="2663"/>
      <c r="F90" s="2663"/>
      <c r="G90" s="2663"/>
      <c r="H90" s="2663"/>
      <c r="I90" s="2663"/>
      <c r="J90" s="2663"/>
      <c r="K90" s="2663"/>
    </row>
    <row r="91" spans="1:11">
      <c r="A91" s="2663"/>
      <c r="B91" s="2663"/>
      <c r="C91" s="2663"/>
      <c r="D91" s="2663"/>
      <c r="E91" s="2663"/>
      <c r="F91" s="2663"/>
      <c r="G91" s="2663"/>
      <c r="H91" s="2663"/>
      <c r="I91" s="2663"/>
      <c r="J91" s="2663"/>
      <c r="K91" s="2663"/>
    </row>
    <row r="92" spans="1:11">
      <c r="A92" s="2663"/>
      <c r="B92" s="2663"/>
      <c r="C92" s="2663"/>
      <c r="D92" s="2663"/>
      <c r="E92" s="2663"/>
      <c r="F92" s="2663"/>
      <c r="G92" s="2663"/>
      <c r="H92" s="2663"/>
      <c r="I92" s="2663"/>
      <c r="J92" s="2663"/>
      <c r="K92" s="2663"/>
    </row>
    <row r="93" spans="1:11">
      <c r="A93" s="2663"/>
      <c r="B93" s="2663"/>
      <c r="C93" s="2663"/>
      <c r="D93" s="2663"/>
      <c r="E93" s="2663"/>
      <c r="F93" s="2663"/>
      <c r="G93" s="2663"/>
      <c r="H93" s="2663"/>
      <c r="I93" s="2663"/>
      <c r="J93" s="2663"/>
      <c r="K93" s="2663"/>
    </row>
    <row r="94" spans="1:11">
      <c r="A94" s="2663"/>
      <c r="B94" s="2663"/>
      <c r="C94" s="2663"/>
      <c r="D94" s="2663"/>
      <c r="E94" s="2663"/>
      <c r="F94" s="2663"/>
      <c r="G94" s="2663"/>
      <c r="H94" s="2663"/>
      <c r="I94" s="2663"/>
      <c r="J94" s="2663"/>
      <c r="K94" s="2663"/>
    </row>
    <row r="95" spans="1:11">
      <c r="A95" s="2663"/>
      <c r="B95" s="2663"/>
      <c r="C95" s="2663"/>
      <c r="D95" s="2663"/>
      <c r="E95" s="2663"/>
      <c r="F95" s="2663"/>
      <c r="G95" s="2663"/>
      <c r="H95" s="2663"/>
      <c r="I95" s="2663"/>
      <c r="J95" s="2663"/>
      <c r="K95" s="2663"/>
    </row>
    <row r="96" spans="1:11">
      <c r="A96" s="2663"/>
      <c r="B96" s="2663"/>
      <c r="C96" s="2663"/>
      <c r="D96" s="2663"/>
      <c r="E96" s="2663"/>
      <c r="F96" s="2663"/>
      <c r="G96" s="2663"/>
      <c r="H96" s="2663"/>
      <c r="I96" s="2663"/>
      <c r="J96" s="2663"/>
      <c r="K96" s="2663"/>
    </row>
    <row r="97" spans="1:11">
      <c r="A97" s="2663"/>
      <c r="B97" s="2663"/>
      <c r="C97" s="2663"/>
      <c r="D97" s="2663"/>
      <c r="E97" s="2663"/>
      <c r="F97" s="2663"/>
      <c r="G97" s="2663"/>
      <c r="H97" s="2663"/>
      <c r="I97" s="2663"/>
      <c r="J97" s="2663"/>
      <c r="K97" s="2663"/>
    </row>
    <row r="98" spans="1:11">
      <c r="A98" s="2663"/>
      <c r="B98" s="2663"/>
      <c r="C98" s="2663"/>
      <c r="D98" s="2663"/>
      <c r="E98" s="2663"/>
      <c r="F98" s="2663"/>
      <c r="G98" s="2663"/>
      <c r="H98" s="2663"/>
      <c r="I98" s="2663"/>
      <c r="J98" s="2663"/>
      <c r="K98" s="2663"/>
    </row>
    <row r="99" spans="1:11">
      <c r="A99" s="2663"/>
      <c r="B99" s="2663"/>
      <c r="C99" s="2663"/>
      <c r="D99" s="2663"/>
      <c r="E99" s="2663"/>
      <c r="F99" s="2663"/>
      <c r="G99" s="2663"/>
      <c r="H99" s="2663"/>
      <c r="I99" s="2663"/>
      <c r="J99" s="2663"/>
      <c r="K99" s="2663"/>
    </row>
    <row r="100" spans="1:11">
      <c r="A100" s="2663"/>
      <c r="B100" s="2663"/>
      <c r="C100" s="2663"/>
      <c r="D100" s="2663"/>
      <c r="E100" s="2663"/>
      <c r="F100" s="2663"/>
      <c r="G100" s="2663"/>
      <c r="H100" s="2663"/>
      <c r="I100" s="2663"/>
      <c r="J100" s="2663"/>
      <c r="K100" s="2663"/>
    </row>
    <row r="101" spans="1:11">
      <c r="A101" s="2663"/>
      <c r="B101" s="2663"/>
      <c r="C101" s="2663"/>
      <c r="D101" s="2663"/>
      <c r="E101" s="2663"/>
      <c r="F101" s="2663"/>
      <c r="G101" s="2663"/>
      <c r="H101" s="2663"/>
      <c r="I101" s="2663"/>
      <c r="J101" s="2663"/>
      <c r="K101" s="2663"/>
    </row>
    <row r="102" spans="1:11">
      <c r="A102" s="2663"/>
      <c r="B102" s="2663"/>
      <c r="C102" s="2663"/>
      <c r="D102" s="2663"/>
      <c r="E102" s="2663"/>
      <c r="F102" s="2663"/>
      <c r="G102" s="2663"/>
      <c r="H102" s="2663"/>
      <c r="I102" s="2663"/>
      <c r="J102" s="2663"/>
      <c r="K102" s="2663"/>
    </row>
    <row r="103" spans="1:11">
      <c r="A103" s="2663"/>
      <c r="B103" s="2663"/>
      <c r="C103" s="2663"/>
      <c r="D103" s="2663"/>
      <c r="E103" s="2663"/>
      <c r="F103" s="2663"/>
      <c r="G103" s="2663"/>
      <c r="H103" s="2663"/>
      <c r="I103" s="2663"/>
      <c r="J103" s="2663"/>
      <c r="K103" s="2663"/>
    </row>
    <row r="104" spans="1:11">
      <c r="A104" s="2663"/>
      <c r="B104" s="2663"/>
      <c r="C104" s="2663"/>
      <c r="D104" s="2663"/>
      <c r="E104" s="2663"/>
      <c r="F104" s="2663"/>
      <c r="G104" s="2663"/>
      <c r="H104" s="2663"/>
      <c r="I104" s="2663"/>
      <c r="J104" s="2663"/>
      <c r="K104" s="2663"/>
    </row>
    <row r="105" spans="1:11">
      <c r="A105" s="2663"/>
      <c r="B105" s="2663"/>
      <c r="C105" s="2663"/>
      <c r="D105" s="2663"/>
      <c r="E105" s="2663"/>
      <c r="F105" s="2663"/>
      <c r="G105" s="2663"/>
      <c r="H105" s="2663"/>
      <c r="I105" s="2663"/>
      <c r="J105" s="2663"/>
      <c r="K105" s="2663"/>
    </row>
    <row r="106" spans="1:11">
      <c r="A106" s="2663"/>
      <c r="B106" s="2663"/>
      <c r="C106" s="2663"/>
      <c r="D106" s="2663"/>
      <c r="E106" s="2663"/>
      <c r="F106" s="2663"/>
      <c r="G106" s="2663"/>
      <c r="H106" s="2663"/>
      <c r="I106" s="2663"/>
      <c r="J106" s="2663"/>
      <c r="K106" s="2663"/>
    </row>
    <row r="107" spans="1:11">
      <c r="A107" s="2663"/>
      <c r="B107" s="2663"/>
      <c r="C107" s="2663"/>
      <c r="D107" s="2663"/>
      <c r="E107" s="2663"/>
      <c r="F107" s="2663"/>
      <c r="G107" s="2663"/>
      <c r="H107" s="2663"/>
      <c r="I107" s="2663"/>
      <c r="J107" s="2663"/>
      <c r="K107" s="2663"/>
    </row>
    <row r="108" spans="1:11">
      <c r="A108" s="2663"/>
      <c r="B108" s="2663"/>
      <c r="C108" s="2663"/>
      <c r="D108" s="2663"/>
      <c r="E108" s="2663"/>
      <c r="F108" s="2663"/>
      <c r="G108" s="2663"/>
      <c r="H108" s="2663"/>
      <c r="I108" s="2663"/>
      <c r="J108" s="2663"/>
      <c r="K108" s="2663"/>
    </row>
    <row r="109" spans="1:11">
      <c r="A109" s="2663"/>
      <c r="B109" s="2663"/>
      <c r="C109" s="2663"/>
      <c r="D109" s="2663"/>
      <c r="E109" s="2663"/>
      <c r="F109" s="2663"/>
      <c r="G109" s="2663"/>
      <c r="H109" s="2663"/>
      <c r="I109" s="2663"/>
      <c r="J109" s="2663"/>
      <c r="K109" s="2663"/>
    </row>
    <row r="110" spans="1:11">
      <c r="A110" s="2663"/>
      <c r="B110" s="2663"/>
      <c r="C110" s="2663"/>
      <c r="D110" s="2663"/>
      <c r="E110" s="2663"/>
      <c r="F110" s="2663"/>
      <c r="G110" s="2663"/>
      <c r="H110" s="2663"/>
      <c r="I110" s="2663"/>
      <c r="J110" s="2663"/>
      <c r="K110" s="2663"/>
    </row>
    <row r="111" spans="1:11">
      <c r="A111" s="2663"/>
      <c r="B111" s="2663"/>
      <c r="C111" s="2663"/>
      <c r="D111" s="2663"/>
      <c r="E111" s="2663"/>
      <c r="F111" s="2663"/>
      <c r="G111" s="2663"/>
      <c r="H111" s="2663"/>
      <c r="I111" s="2663"/>
      <c r="J111" s="2663"/>
      <c r="K111" s="2663"/>
    </row>
    <row r="112" spans="1:11">
      <c r="A112" s="2663"/>
      <c r="B112" s="2663"/>
      <c r="C112" s="2663"/>
      <c r="D112" s="2663"/>
      <c r="E112" s="2663"/>
      <c r="F112" s="2663"/>
      <c r="G112" s="2663"/>
      <c r="H112" s="2663"/>
      <c r="I112" s="2663"/>
      <c r="J112" s="2663"/>
      <c r="K112" s="2663"/>
    </row>
    <row r="113" spans="1:11">
      <c r="A113" s="2663"/>
      <c r="B113" s="2663"/>
      <c r="C113" s="2663"/>
      <c r="D113" s="2663"/>
      <c r="E113" s="2663"/>
      <c r="F113" s="2663"/>
      <c r="G113" s="2663"/>
      <c r="H113" s="2663"/>
      <c r="I113" s="2663"/>
      <c r="J113" s="2663"/>
      <c r="K113" s="2663"/>
    </row>
    <row r="114" spans="1:11">
      <c r="A114" s="2663"/>
      <c r="B114" s="2663"/>
      <c r="C114" s="2663"/>
      <c r="D114" s="2663"/>
      <c r="E114" s="2663"/>
      <c r="F114" s="2663"/>
      <c r="G114" s="2663"/>
      <c r="H114" s="2663"/>
      <c r="I114" s="2663"/>
      <c r="J114" s="2663"/>
      <c r="K114" s="2663"/>
    </row>
    <row r="115" spans="1:11">
      <c r="A115" s="2663"/>
      <c r="B115" s="2663"/>
      <c r="C115" s="2663"/>
      <c r="D115" s="2663"/>
      <c r="E115" s="2663"/>
      <c r="F115" s="2663"/>
      <c r="G115" s="2663"/>
      <c r="H115" s="2663"/>
      <c r="I115" s="2663"/>
      <c r="J115" s="2663"/>
      <c r="K115" s="2663"/>
    </row>
    <row r="116" spans="1:11">
      <c r="A116" s="2663"/>
      <c r="B116" s="2663"/>
      <c r="C116" s="2663"/>
      <c r="D116" s="2663"/>
      <c r="E116" s="2663"/>
      <c r="F116" s="2663"/>
      <c r="G116" s="2663"/>
      <c r="H116" s="2663"/>
      <c r="I116" s="2663"/>
      <c r="J116" s="2663"/>
      <c r="K116" s="2663"/>
    </row>
    <row r="117" spans="1:11">
      <c r="A117" s="2663"/>
      <c r="B117" s="2663"/>
      <c r="C117" s="2663"/>
      <c r="D117" s="2663"/>
      <c r="E117" s="2663"/>
      <c r="F117" s="2663"/>
      <c r="G117" s="2663"/>
      <c r="H117" s="2663"/>
      <c r="I117" s="2663"/>
      <c r="J117" s="2663"/>
      <c r="K117" s="2663"/>
    </row>
    <row r="118" spans="1:11">
      <c r="A118" s="2663"/>
      <c r="B118" s="2663"/>
      <c r="C118" s="2663"/>
      <c r="D118" s="2663"/>
      <c r="E118" s="2663"/>
      <c r="F118" s="2663"/>
      <c r="G118" s="2663"/>
      <c r="H118" s="2663"/>
      <c r="I118" s="2663"/>
      <c r="J118" s="2663"/>
      <c r="K118" s="2663"/>
    </row>
    <row r="119" spans="1:11">
      <c r="A119" s="2663"/>
      <c r="B119" s="2663"/>
      <c r="C119" s="2663"/>
      <c r="D119" s="2663"/>
      <c r="E119" s="2663"/>
      <c r="F119" s="2663"/>
      <c r="G119" s="2663"/>
      <c r="H119" s="2663"/>
      <c r="I119" s="2663"/>
      <c r="J119" s="2663"/>
      <c r="K119" s="2663"/>
    </row>
    <row r="120" spans="1:11">
      <c r="A120" s="2663"/>
      <c r="B120" s="2663"/>
      <c r="C120" s="2663"/>
      <c r="D120" s="2663"/>
      <c r="E120" s="2663"/>
      <c r="F120" s="2663"/>
      <c r="G120" s="2663"/>
      <c r="H120" s="2663"/>
      <c r="I120" s="2663"/>
      <c r="J120" s="2663"/>
      <c r="K120" s="2663"/>
    </row>
    <row r="121" spans="1:11">
      <c r="A121" s="2663"/>
      <c r="B121" s="2663"/>
      <c r="C121" s="2663"/>
      <c r="D121" s="2663"/>
      <c r="E121" s="2663"/>
      <c r="F121" s="2663"/>
      <c r="G121" s="2663"/>
      <c r="H121" s="2663"/>
      <c r="I121" s="2663"/>
      <c r="J121" s="2663"/>
      <c r="K121" s="2663"/>
    </row>
    <row r="122" spans="1:11">
      <c r="A122" s="2663"/>
      <c r="B122" s="2663"/>
      <c r="C122" s="2663"/>
      <c r="D122" s="2663"/>
      <c r="E122" s="2663"/>
      <c r="F122" s="2663"/>
      <c r="G122" s="2663"/>
      <c r="H122" s="2663"/>
      <c r="I122" s="2663"/>
      <c r="J122" s="2663"/>
      <c r="K122" s="2663"/>
    </row>
    <row r="123" spans="1:11">
      <c r="A123" s="2663"/>
      <c r="B123" s="2663"/>
      <c r="C123" s="2663"/>
      <c r="D123" s="2663"/>
      <c r="E123" s="2663"/>
      <c r="F123" s="2663"/>
      <c r="G123" s="2663"/>
      <c r="H123" s="2663"/>
      <c r="I123" s="2663"/>
      <c r="J123" s="2663"/>
      <c r="K123" s="2663"/>
    </row>
    <row r="124" spans="1:11">
      <c r="A124" s="2663"/>
      <c r="B124" s="2663"/>
      <c r="C124" s="2663"/>
      <c r="D124" s="2663"/>
      <c r="E124" s="2663"/>
      <c r="F124" s="2663"/>
      <c r="G124" s="2663"/>
      <c r="H124" s="2663"/>
      <c r="I124" s="2663"/>
      <c r="J124" s="2663"/>
      <c r="K124" s="2663"/>
    </row>
    <row r="125" spans="1:11">
      <c r="A125" s="2663"/>
      <c r="B125" s="2663"/>
      <c r="C125" s="2663"/>
      <c r="D125" s="2663"/>
      <c r="E125" s="2663"/>
      <c r="F125" s="2663"/>
      <c r="G125" s="2663"/>
      <c r="H125" s="2663"/>
      <c r="I125" s="2663"/>
      <c r="J125" s="2663"/>
      <c r="K125" s="2663"/>
    </row>
    <row r="126" spans="1:11">
      <c r="A126" s="2663"/>
      <c r="B126" s="2663"/>
      <c r="C126" s="2663"/>
      <c r="D126" s="2663"/>
      <c r="E126" s="2663"/>
      <c r="F126" s="2663"/>
      <c r="G126" s="2663"/>
      <c r="H126" s="2663"/>
      <c r="I126" s="2663"/>
      <c r="J126" s="2663"/>
      <c r="K126" s="2663"/>
    </row>
    <row r="127" spans="1:11">
      <c r="A127" s="2663"/>
      <c r="B127" s="2663"/>
      <c r="C127" s="2663"/>
      <c r="D127" s="2663"/>
      <c r="E127" s="2663"/>
      <c r="F127" s="2663"/>
      <c r="G127" s="2663"/>
      <c r="H127" s="2663"/>
      <c r="I127" s="2663"/>
      <c r="J127" s="2663"/>
      <c r="K127" s="2663"/>
    </row>
    <row r="128" spans="1:11">
      <c r="A128" s="2663"/>
      <c r="B128" s="2663"/>
      <c r="C128" s="2663"/>
      <c r="D128" s="2663"/>
      <c r="E128" s="2663"/>
      <c r="F128" s="2663"/>
      <c r="G128" s="2663"/>
      <c r="H128" s="2663"/>
      <c r="I128" s="2663"/>
      <c r="J128" s="2663"/>
      <c r="K128" s="2663"/>
    </row>
    <row r="129" spans="1:11">
      <c r="A129" s="2663"/>
      <c r="B129" s="2663"/>
      <c r="C129" s="2663"/>
      <c r="D129" s="2663"/>
      <c r="E129" s="2663"/>
      <c r="F129" s="2663"/>
      <c r="G129" s="2663"/>
      <c r="H129" s="2663"/>
      <c r="I129" s="2663"/>
      <c r="J129" s="2663"/>
      <c r="K129" s="2663"/>
    </row>
    <row r="130" spans="1:11">
      <c r="A130" s="2663"/>
      <c r="B130" s="2663"/>
      <c r="C130" s="2663"/>
      <c r="D130" s="2663"/>
      <c r="E130" s="2663"/>
      <c r="F130" s="2663"/>
      <c r="G130" s="2663"/>
      <c r="H130" s="2663"/>
      <c r="I130" s="2663"/>
      <c r="J130" s="2663"/>
      <c r="K130" s="2663"/>
    </row>
    <row r="131" spans="1:11">
      <c r="A131" s="2663"/>
      <c r="B131" s="2663"/>
      <c r="C131" s="2663"/>
      <c r="D131" s="2663"/>
      <c r="E131" s="2663"/>
      <c r="F131" s="2663"/>
      <c r="G131" s="2663"/>
      <c r="H131" s="2663"/>
      <c r="I131" s="2663"/>
      <c r="J131" s="2663"/>
      <c r="K131" s="2663"/>
    </row>
    <row r="132" spans="1:11">
      <c r="A132" s="2663"/>
      <c r="B132" s="2663"/>
      <c r="C132" s="2663"/>
      <c r="D132" s="2663"/>
      <c r="E132" s="2663"/>
      <c r="F132" s="2663"/>
      <c r="G132" s="2663"/>
      <c r="H132" s="2663"/>
      <c r="I132" s="2663"/>
      <c r="J132" s="2663"/>
      <c r="K132" s="2663"/>
    </row>
    <row r="133" spans="1:11">
      <c r="A133" s="2663"/>
      <c r="B133" s="2663"/>
      <c r="C133" s="2663"/>
      <c r="D133" s="2663"/>
      <c r="E133" s="2663"/>
      <c r="F133" s="2663"/>
      <c r="G133" s="2663"/>
      <c r="H133" s="2663"/>
      <c r="I133" s="2663"/>
      <c r="J133" s="2663"/>
      <c r="K133" s="2663"/>
    </row>
    <row r="134" spans="1:11">
      <c r="A134" s="2663"/>
      <c r="B134" s="2663"/>
      <c r="C134" s="2663"/>
      <c r="D134" s="2663"/>
      <c r="E134" s="2663"/>
      <c r="F134" s="2663"/>
      <c r="G134" s="2663"/>
      <c r="H134" s="2663"/>
      <c r="I134" s="2663"/>
      <c r="J134" s="2663"/>
      <c r="K134" s="2663"/>
    </row>
    <row r="135" spans="1:11">
      <c r="A135" s="2663"/>
      <c r="B135" s="2663"/>
      <c r="C135" s="2663"/>
      <c r="D135" s="2663"/>
      <c r="E135" s="2663"/>
      <c r="F135" s="2663"/>
      <c r="G135" s="2663"/>
      <c r="H135" s="2663"/>
      <c r="I135" s="2663"/>
      <c r="J135" s="2663"/>
      <c r="K135" s="2663"/>
    </row>
    <row r="136" spans="1:11">
      <c r="A136" s="2663"/>
      <c r="B136" s="2663"/>
      <c r="C136" s="2663"/>
      <c r="D136" s="2663"/>
      <c r="E136" s="2663"/>
      <c r="F136" s="2663"/>
      <c r="G136" s="2663"/>
      <c r="H136" s="2663"/>
      <c r="I136" s="2663"/>
      <c r="J136" s="2663"/>
      <c r="K136" s="2663"/>
    </row>
    <row r="137" spans="1:11">
      <c r="A137" s="2663"/>
      <c r="B137" s="2663"/>
      <c r="C137" s="2663"/>
      <c r="D137" s="2663"/>
      <c r="E137" s="2663"/>
      <c r="F137" s="2663"/>
      <c r="G137" s="2663"/>
      <c r="H137" s="2663"/>
      <c r="I137" s="2663"/>
      <c r="J137" s="2663"/>
      <c r="K137" s="2663"/>
    </row>
    <row r="138" spans="1:11">
      <c r="A138" s="2663"/>
      <c r="B138" s="2663"/>
      <c r="C138" s="2663"/>
      <c r="D138" s="2663"/>
      <c r="E138" s="2663"/>
      <c r="F138" s="2663"/>
      <c r="G138" s="2663"/>
      <c r="H138" s="2663"/>
      <c r="I138" s="2663"/>
      <c r="J138" s="2663"/>
      <c r="K138" s="2663"/>
    </row>
    <row r="139" spans="1:11">
      <c r="A139" s="2663"/>
      <c r="B139" s="2663"/>
      <c r="C139" s="2663"/>
      <c r="D139" s="2663"/>
      <c r="E139" s="2663"/>
      <c r="F139" s="2663"/>
      <c r="G139" s="2663"/>
      <c r="H139" s="2663"/>
      <c r="I139" s="2663"/>
      <c r="J139" s="2663"/>
      <c r="K139" s="2663"/>
    </row>
    <row r="140" spans="1:11">
      <c r="A140" s="2663"/>
      <c r="B140" s="2663"/>
      <c r="C140" s="2663"/>
      <c r="D140" s="2663"/>
      <c r="E140" s="2663"/>
      <c r="F140" s="2663"/>
      <c r="G140" s="2663"/>
      <c r="H140" s="2663"/>
      <c r="I140" s="2663"/>
      <c r="J140" s="2663"/>
      <c r="K140" s="2663"/>
    </row>
    <row r="141" spans="1:11">
      <c r="A141" s="2663"/>
      <c r="B141" s="2663"/>
      <c r="C141" s="2663"/>
      <c r="D141" s="2663"/>
      <c r="E141" s="2663"/>
      <c r="F141" s="2663"/>
      <c r="G141" s="2663"/>
      <c r="H141" s="2663"/>
      <c r="I141" s="2663"/>
      <c r="J141" s="2663"/>
      <c r="K141" s="2663"/>
    </row>
    <row r="142" spans="1:11">
      <c r="A142" s="2663"/>
      <c r="B142" s="2663"/>
      <c r="C142" s="2663"/>
      <c r="D142" s="2663"/>
      <c r="E142" s="2663"/>
      <c r="F142" s="2663"/>
      <c r="G142" s="2663"/>
      <c r="H142" s="2663"/>
      <c r="I142" s="2663"/>
      <c r="J142" s="2663"/>
      <c r="K142" s="2663"/>
    </row>
    <row r="143" spans="1:11">
      <c r="A143" s="2663"/>
      <c r="B143" s="2663"/>
      <c r="C143" s="2663"/>
      <c r="D143" s="2663"/>
      <c r="E143" s="2663"/>
      <c r="F143" s="2663"/>
      <c r="G143" s="2663"/>
      <c r="H143" s="2663"/>
      <c r="I143" s="2663"/>
      <c r="J143" s="2663"/>
      <c r="K143" s="2663"/>
    </row>
    <row r="144" spans="1:11">
      <c r="A144" s="2663"/>
      <c r="B144" s="2663"/>
      <c r="C144" s="2663"/>
      <c r="D144" s="2663"/>
      <c r="E144" s="2663"/>
      <c r="F144" s="2663"/>
      <c r="G144" s="2663"/>
      <c r="H144" s="2663"/>
      <c r="I144" s="2663"/>
      <c r="J144" s="2663"/>
      <c r="K144" s="2663"/>
    </row>
    <row r="145" spans="1:11">
      <c r="A145" s="2663"/>
      <c r="B145" s="2663"/>
      <c r="C145" s="2663"/>
      <c r="D145" s="2663"/>
      <c r="E145" s="2663"/>
      <c r="F145" s="2663"/>
      <c r="G145" s="2663"/>
      <c r="H145" s="2663"/>
      <c r="I145" s="2663"/>
      <c r="J145" s="2663"/>
      <c r="K145" s="2663"/>
    </row>
    <row r="146" spans="1:11">
      <c r="A146" s="2663"/>
      <c r="B146" s="2663"/>
      <c r="C146" s="2663"/>
      <c r="D146" s="2663"/>
      <c r="E146" s="2663"/>
      <c r="F146" s="2663"/>
      <c r="G146" s="2663"/>
      <c r="H146" s="2663"/>
      <c r="I146" s="2663"/>
      <c r="J146" s="2663"/>
      <c r="K146" s="2663"/>
    </row>
    <row r="147" spans="1:11">
      <c r="A147" s="2663"/>
      <c r="B147" s="2663"/>
      <c r="C147" s="2663"/>
      <c r="D147" s="2663"/>
      <c r="E147" s="2663"/>
      <c r="F147" s="2663"/>
      <c r="G147" s="2663"/>
      <c r="H147" s="2663"/>
      <c r="I147" s="2663"/>
      <c r="J147" s="2663"/>
      <c r="K147" s="2663"/>
    </row>
    <row r="148" spans="1:11">
      <c r="A148" s="2663"/>
      <c r="B148" s="2663"/>
      <c r="C148" s="2663"/>
      <c r="D148" s="2663"/>
      <c r="E148" s="2663"/>
      <c r="F148" s="2663"/>
      <c r="G148" s="2663"/>
      <c r="H148" s="2663"/>
      <c r="I148" s="2663"/>
      <c r="J148" s="2663"/>
      <c r="K148" s="2663"/>
    </row>
    <row r="149" spans="1:11">
      <c r="A149" s="2663"/>
      <c r="B149" s="2663"/>
      <c r="C149" s="2663"/>
      <c r="D149" s="2663"/>
      <c r="E149" s="2663"/>
      <c r="F149" s="2663"/>
      <c r="G149" s="2663"/>
      <c r="H149" s="2663"/>
      <c r="I149" s="2663"/>
      <c r="J149" s="2663"/>
      <c r="K149" s="2663"/>
    </row>
    <row r="150" spans="1:11">
      <c r="A150" s="2663"/>
      <c r="B150" s="2663"/>
      <c r="C150" s="2663"/>
      <c r="D150" s="2663"/>
      <c r="E150" s="2663"/>
      <c r="F150" s="2663"/>
      <c r="G150" s="2663"/>
      <c r="H150" s="2663"/>
      <c r="I150" s="2663"/>
      <c r="J150" s="2663"/>
      <c r="K150" s="2663"/>
    </row>
    <row r="151" spans="1:11">
      <c r="A151" s="2663"/>
      <c r="B151" s="2663"/>
      <c r="C151" s="2663"/>
      <c r="D151" s="2663"/>
      <c r="E151" s="2663"/>
      <c r="F151" s="2663"/>
      <c r="G151" s="2663"/>
      <c r="H151" s="2663"/>
      <c r="I151" s="2663"/>
      <c r="J151" s="2663"/>
      <c r="K151" s="2663"/>
    </row>
    <row r="152" spans="1:11">
      <c r="A152" s="2663"/>
      <c r="B152" s="2663"/>
      <c r="C152" s="2663"/>
      <c r="D152" s="2663"/>
      <c r="E152" s="2663"/>
      <c r="F152" s="2663"/>
      <c r="G152" s="2663"/>
      <c r="H152" s="2663"/>
      <c r="I152" s="2663"/>
      <c r="J152" s="2663"/>
      <c r="K152" s="2663"/>
    </row>
    <row r="153" spans="1:11">
      <c r="A153" s="2663"/>
      <c r="B153" s="2663"/>
      <c r="C153" s="2663"/>
      <c r="D153" s="2663"/>
      <c r="E153" s="2663"/>
      <c r="F153" s="2663"/>
      <c r="G153" s="2663"/>
      <c r="H153" s="2663"/>
      <c r="I153" s="2663"/>
      <c r="J153" s="2663"/>
      <c r="K153" s="2663"/>
    </row>
    <row r="154" spans="1:11">
      <c r="A154" s="2663"/>
      <c r="B154" s="2663"/>
      <c r="C154" s="2663"/>
      <c r="D154" s="2663"/>
      <c r="E154" s="2663"/>
      <c r="F154" s="2663"/>
      <c r="G154" s="2663"/>
      <c r="H154" s="2663"/>
      <c r="I154" s="2663"/>
      <c r="J154" s="2663"/>
      <c r="K154" s="2663"/>
    </row>
    <row r="155" spans="1:11">
      <c r="A155" s="2663"/>
      <c r="B155" s="2663"/>
      <c r="C155" s="2663"/>
      <c r="D155" s="2663"/>
      <c r="E155" s="2663"/>
      <c r="F155" s="2663"/>
      <c r="G155" s="2663"/>
      <c r="H155" s="2663"/>
      <c r="I155" s="2663"/>
      <c r="J155" s="2663"/>
      <c r="K155" s="2663"/>
    </row>
    <row r="156" spans="1:11">
      <c r="A156" s="2663"/>
      <c r="B156" s="2663"/>
      <c r="C156" s="2663"/>
      <c r="D156" s="2663"/>
      <c r="E156" s="2663"/>
      <c r="F156" s="2663"/>
      <c r="G156" s="2663"/>
      <c r="H156" s="2663"/>
      <c r="I156" s="2663"/>
      <c r="J156" s="2663"/>
      <c r="K156" s="2663"/>
    </row>
    <row r="157" spans="1:11">
      <c r="A157" s="2663"/>
      <c r="B157" s="2663"/>
      <c r="C157" s="2663"/>
      <c r="D157" s="2663"/>
      <c r="E157" s="2663"/>
      <c r="F157" s="2663"/>
      <c r="G157" s="2663"/>
      <c r="H157" s="2663"/>
      <c r="I157" s="2663"/>
      <c r="J157" s="2663"/>
      <c r="K157" s="2663"/>
    </row>
    <row r="158" spans="1:11">
      <c r="A158" s="2663"/>
      <c r="B158" s="2663"/>
      <c r="C158" s="2663"/>
      <c r="D158" s="2663"/>
      <c r="E158" s="2663"/>
      <c r="F158" s="2663"/>
      <c r="G158" s="2663"/>
      <c r="H158" s="2663"/>
      <c r="I158" s="2663"/>
      <c r="J158" s="2663"/>
      <c r="K158" s="2663"/>
    </row>
    <row r="159" spans="1:11">
      <c r="A159" s="2663"/>
      <c r="B159" s="2663"/>
      <c r="C159" s="2663"/>
      <c r="D159" s="2663"/>
      <c r="E159" s="2663"/>
      <c r="F159" s="2663"/>
      <c r="G159" s="2663"/>
      <c r="H159" s="2663"/>
      <c r="I159" s="2663"/>
      <c r="J159" s="2663"/>
      <c r="K159" s="2663"/>
    </row>
    <row r="160" spans="1:11">
      <c r="A160" s="2663"/>
      <c r="B160" s="2663"/>
      <c r="C160" s="2663"/>
      <c r="D160" s="2663"/>
      <c r="E160" s="2663"/>
      <c r="F160" s="2663"/>
      <c r="G160" s="2663"/>
      <c r="H160" s="2663"/>
      <c r="I160" s="2663"/>
      <c r="J160" s="2663"/>
      <c r="K160" s="2663"/>
    </row>
    <row r="161" spans="1:11">
      <c r="A161" s="2663"/>
      <c r="B161" s="2663"/>
      <c r="C161" s="2663"/>
      <c r="D161" s="2663"/>
      <c r="E161" s="2663"/>
      <c r="F161" s="2663"/>
      <c r="G161" s="2663"/>
      <c r="H161" s="2663"/>
      <c r="I161" s="2663"/>
      <c r="J161" s="2663"/>
      <c r="K161" s="2663"/>
    </row>
    <row r="162" spans="1:11">
      <c r="A162" s="2663"/>
      <c r="B162" s="2663"/>
      <c r="C162" s="2663"/>
      <c r="D162" s="2663"/>
      <c r="E162" s="2663"/>
      <c r="F162" s="2663"/>
      <c r="G162" s="2663"/>
      <c r="H162" s="2663"/>
      <c r="I162" s="2663"/>
      <c r="J162" s="2663"/>
      <c r="K162" s="2663"/>
    </row>
    <row r="163" spans="1:11">
      <c r="A163" s="2663"/>
      <c r="B163" s="2663"/>
      <c r="C163" s="2663"/>
      <c r="D163" s="2663"/>
      <c r="E163" s="2663"/>
      <c r="F163" s="2663"/>
      <c r="G163" s="2663"/>
      <c r="H163" s="2663"/>
      <c r="I163" s="2663"/>
      <c r="J163" s="2663"/>
      <c r="K163" s="2663"/>
    </row>
    <row r="164" spans="1:11">
      <c r="A164" s="2663"/>
      <c r="B164" s="2663"/>
      <c r="C164" s="2663"/>
      <c r="D164" s="2663"/>
      <c r="E164" s="2663"/>
      <c r="F164" s="2663"/>
      <c r="G164" s="2663"/>
      <c r="H164" s="2663"/>
      <c r="I164" s="2663"/>
      <c r="J164" s="2663"/>
      <c r="K164" s="2663"/>
    </row>
    <row r="165" spans="1:11">
      <c r="A165" s="2663"/>
      <c r="B165" s="2663"/>
      <c r="C165" s="2663"/>
      <c r="D165" s="2663"/>
      <c r="E165" s="2663"/>
      <c r="F165" s="2663"/>
      <c r="G165" s="2663"/>
      <c r="H165" s="2663"/>
      <c r="I165" s="2663"/>
      <c r="J165" s="2663"/>
      <c r="K165" s="2663"/>
    </row>
    <row r="166" spans="1:11">
      <c r="A166" s="2663"/>
      <c r="B166" s="2663"/>
      <c r="C166" s="2663"/>
      <c r="D166" s="2663"/>
      <c r="E166" s="2663"/>
      <c r="F166" s="2663"/>
      <c r="G166" s="2663"/>
      <c r="H166" s="2663"/>
      <c r="I166" s="2663"/>
      <c r="J166" s="2663"/>
      <c r="K166" s="2663"/>
    </row>
    <row r="167" spans="1:11">
      <c r="A167" s="2663"/>
      <c r="B167" s="2663"/>
      <c r="C167" s="2663"/>
      <c r="D167" s="2663"/>
      <c r="E167" s="2663"/>
      <c r="F167" s="2663"/>
      <c r="G167" s="2663"/>
      <c r="H167" s="2663"/>
      <c r="I167" s="2663"/>
      <c r="J167" s="2663"/>
      <c r="K167" s="2663"/>
    </row>
    <row r="168" spans="1:11">
      <c r="A168" s="2663"/>
      <c r="B168" s="2663"/>
      <c r="C168" s="2663"/>
      <c r="D168" s="2663"/>
      <c r="E168" s="2663"/>
      <c r="F168" s="2663"/>
      <c r="G168" s="2663"/>
      <c r="H168" s="2663"/>
      <c r="I168" s="2663"/>
      <c r="J168" s="2663"/>
      <c r="K168" s="2663"/>
    </row>
    <row r="169" spans="1:11">
      <c r="A169" s="2663"/>
      <c r="B169" s="2663"/>
      <c r="C169" s="2663"/>
      <c r="D169" s="2663"/>
      <c r="E169" s="2663"/>
      <c r="F169" s="2663"/>
      <c r="G169" s="2663"/>
      <c r="H169" s="2663"/>
      <c r="I169" s="2663"/>
      <c r="J169" s="2663"/>
      <c r="K169" s="2663"/>
    </row>
    <row r="170" spans="1:11">
      <c r="A170" s="2663"/>
      <c r="B170" s="2663"/>
      <c r="C170" s="2663"/>
      <c r="D170" s="2663"/>
      <c r="E170" s="2663"/>
      <c r="F170" s="2663"/>
      <c r="G170" s="2663"/>
      <c r="H170" s="2663"/>
      <c r="I170" s="2663"/>
      <c r="J170" s="2663"/>
      <c r="K170" s="2663"/>
    </row>
    <row r="171" spans="1:11">
      <c r="A171" s="2663"/>
      <c r="B171" s="2663"/>
      <c r="C171" s="2663"/>
      <c r="D171" s="2663"/>
      <c r="E171" s="2663"/>
      <c r="F171" s="2663"/>
      <c r="G171" s="2663"/>
      <c r="H171" s="2663"/>
      <c r="I171" s="2663"/>
      <c r="J171" s="2663"/>
      <c r="K171" s="2663"/>
    </row>
    <row r="172" spans="1:11">
      <c r="A172" s="2663"/>
      <c r="B172" s="2663"/>
      <c r="C172" s="2663"/>
      <c r="D172" s="2663"/>
      <c r="E172" s="2663"/>
      <c r="F172" s="2663"/>
      <c r="G172" s="2663"/>
      <c r="H172" s="2663"/>
      <c r="I172" s="2663"/>
      <c r="J172" s="2663"/>
      <c r="K172" s="2663"/>
    </row>
    <row r="173" spans="1:11">
      <c r="A173" s="2663"/>
      <c r="B173" s="2663"/>
      <c r="C173" s="2663"/>
      <c r="D173" s="2663"/>
      <c r="E173" s="2663"/>
      <c r="F173" s="2663"/>
      <c r="G173" s="2663"/>
      <c r="H173" s="2663"/>
      <c r="I173" s="2663"/>
      <c r="J173" s="2663"/>
      <c r="K173" s="2663"/>
    </row>
    <row r="174" spans="1:11">
      <c r="A174" s="2663"/>
      <c r="B174" s="2663"/>
      <c r="C174" s="2663"/>
      <c r="D174" s="2663"/>
      <c r="E174" s="2663"/>
      <c r="F174" s="2663"/>
      <c r="G174" s="2663"/>
      <c r="H174" s="2663"/>
      <c r="I174" s="2663"/>
      <c r="J174" s="2663"/>
      <c r="K174" s="2663"/>
    </row>
    <row r="175" spans="1:11">
      <c r="A175" s="2663"/>
      <c r="B175" s="2663"/>
      <c r="C175" s="2663"/>
      <c r="D175" s="2663"/>
      <c r="E175" s="2663"/>
      <c r="F175" s="2663"/>
      <c r="G175" s="2663"/>
      <c r="H175" s="2663"/>
      <c r="I175" s="2663"/>
      <c r="J175" s="2663"/>
      <c r="K175" s="2663"/>
    </row>
    <row r="176" spans="1:11">
      <c r="A176" s="2663"/>
      <c r="B176" s="2663"/>
      <c r="C176" s="2663"/>
      <c r="D176" s="2663"/>
      <c r="E176" s="2663"/>
      <c r="F176" s="2663"/>
      <c r="G176" s="2663"/>
      <c r="H176" s="2663"/>
      <c r="I176" s="2663"/>
      <c r="J176" s="2663"/>
      <c r="K176" s="2663"/>
    </row>
    <row r="177" spans="1:11">
      <c r="A177" s="2663"/>
      <c r="B177" s="2663"/>
      <c r="C177" s="2663"/>
      <c r="D177" s="2663"/>
      <c r="E177" s="2663"/>
      <c r="F177" s="2663"/>
      <c r="G177" s="2663"/>
      <c r="H177" s="2663"/>
      <c r="I177" s="2663"/>
      <c r="J177" s="2663"/>
      <c r="K177" s="2663"/>
    </row>
    <row r="178" spans="1:11">
      <c r="A178" s="2663"/>
      <c r="B178" s="2663"/>
      <c r="C178" s="2663"/>
      <c r="D178" s="2663"/>
      <c r="E178" s="2663"/>
      <c r="F178" s="2663"/>
      <c r="G178" s="2663"/>
      <c r="H178" s="2663"/>
      <c r="I178" s="2663"/>
      <c r="J178" s="2663"/>
      <c r="K178" s="2663"/>
    </row>
    <row r="179" spans="1:11">
      <c r="A179" s="2663"/>
      <c r="B179" s="2663"/>
      <c r="C179" s="2663"/>
      <c r="D179" s="2663"/>
      <c r="E179" s="2663"/>
      <c r="F179" s="2663"/>
      <c r="G179" s="2663"/>
      <c r="H179" s="2663"/>
      <c r="I179" s="2663"/>
      <c r="J179" s="2663"/>
      <c r="K179" s="2663"/>
    </row>
    <row r="180" spans="1:11">
      <c r="A180" s="2663"/>
      <c r="B180" s="2663"/>
      <c r="C180" s="2663"/>
      <c r="D180" s="2663"/>
      <c r="E180" s="2663"/>
      <c r="F180" s="2663"/>
      <c r="G180" s="2663"/>
      <c r="H180" s="2663"/>
      <c r="I180" s="2663"/>
      <c r="J180" s="2663"/>
      <c r="K180" s="2663"/>
    </row>
    <row r="181" spans="1:11">
      <c r="A181" s="2663"/>
      <c r="B181" s="2663"/>
      <c r="C181" s="2663"/>
      <c r="D181" s="2663"/>
      <c r="E181" s="2663"/>
      <c r="F181" s="2663"/>
      <c r="G181" s="2663"/>
      <c r="H181" s="2663"/>
      <c r="I181" s="2663"/>
      <c r="J181" s="2663"/>
      <c r="K181" s="2663"/>
    </row>
    <row r="182" spans="1:11">
      <c r="A182" s="2663"/>
      <c r="B182" s="2663"/>
      <c r="C182" s="2663"/>
      <c r="D182" s="2663"/>
      <c r="E182" s="2663"/>
      <c r="F182" s="2663"/>
      <c r="G182" s="2663"/>
      <c r="H182" s="2663"/>
      <c r="I182" s="2663"/>
      <c r="J182" s="2663"/>
      <c r="K182" s="2663"/>
    </row>
    <row r="183" spans="1:11">
      <c r="A183" s="2663"/>
      <c r="B183" s="2663"/>
      <c r="C183" s="2663"/>
      <c r="D183" s="2663"/>
      <c r="E183" s="2663"/>
      <c r="F183" s="2663"/>
      <c r="G183" s="2663"/>
      <c r="H183" s="2663"/>
      <c r="I183" s="2663"/>
      <c r="J183" s="2663"/>
      <c r="K183" s="2663"/>
    </row>
    <row r="184" spans="1:11">
      <c r="A184" s="2663"/>
      <c r="B184" s="2663"/>
      <c r="C184" s="2663"/>
      <c r="D184" s="2663"/>
      <c r="E184" s="2663"/>
      <c r="F184" s="2663"/>
      <c r="G184" s="2663"/>
      <c r="H184" s="2663"/>
      <c r="I184" s="2663"/>
      <c r="J184" s="2663"/>
      <c r="K184" s="2663"/>
    </row>
    <row r="185" spans="1:11">
      <c r="A185" s="2663"/>
      <c r="B185" s="2663"/>
      <c r="C185" s="2663"/>
      <c r="D185" s="2663"/>
      <c r="E185" s="2663"/>
      <c r="F185" s="2663"/>
      <c r="G185" s="2663"/>
      <c r="H185" s="2663"/>
      <c r="I185" s="2663"/>
      <c r="J185" s="2663"/>
      <c r="K185" s="2663"/>
    </row>
    <row r="186" spans="1:11">
      <c r="A186" s="2663"/>
      <c r="B186" s="2663"/>
      <c r="C186" s="2663"/>
      <c r="D186" s="2663"/>
      <c r="E186" s="2663"/>
      <c r="F186" s="2663"/>
      <c r="G186" s="2663"/>
      <c r="H186" s="2663"/>
      <c r="I186" s="2663"/>
      <c r="J186" s="2663"/>
      <c r="K186" s="2663"/>
    </row>
    <row r="187" spans="1:11">
      <c r="A187" s="2663"/>
      <c r="B187" s="2663"/>
      <c r="C187" s="2663"/>
      <c r="D187" s="2663"/>
      <c r="E187" s="2663"/>
      <c r="F187" s="2663"/>
      <c r="G187" s="2663"/>
      <c r="H187" s="2663"/>
      <c r="I187" s="2663"/>
      <c r="J187" s="2663"/>
      <c r="K187" s="2663"/>
    </row>
    <row r="188" spans="1:11">
      <c r="A188" s="2663"/>
      <c r="B188" s="2663"/>
      <c r="C188" s="2663"/>
      <c r="D188" s="2663"/>
      <c r="E188" s="2663"/>
      <c r="F188" s="2663"/>
      <c r="G188" s="2663"/>
      <c r="H188" s="2663"/>
      <c r="I188" s="2663"/>
      <c r="J188" s="2663"/>
      <c r="K188" s="2663"/>
    </row>
    <row r="189" spans="1:11">
      <c r="A189" s="2663"/>
      <c r="B189" s="2663"/>
      <c r="C189" s="2663"/>
      <c r="D189" s="2663"/>
      <c r="E189" s="2663"/>
      <c r="F189" s="2663"/>
      <c r="G189" s="2663"/>
      <c r="H189" s="2663"/>
      <c r="I189" s="2663"/>
      <c r="J189" s="2663"/>
      <c r="K189" s="2663"/>
    </row>
    <row r="190" spans="1:11">
      <c r="A190" s="2663"/>
      <c r="B190" s="2663"/>
      <c r="C190" s="2663"/>
      <c r="D190" s="2663"/>
      <c r="E190" s="2663"/>
      <c r="F190" s="2663"/>
      <c r="G190" s="2663"/>
      <c r="H190" s="2663"/>
      <c r="I190" s="2663"/>
      <c r="J190" s="2663"/>
      <c r="K190" s="2663"/>
    </row>
    <row r="191" spans="1:11">
      <c r="A191" s="2663"/>
      <c r="B191" s="2663"/>
      <c r="C191" s="2663"/>
      <c r="D191" s="2663"/>
      <c r="E191" s="2663"/>
      <c r="F191" s="2663"/>
      <c r="G191" s="2663"/>
      <c r="H191" s="2663"/>
      <c r="I191" s="2663"/>
      <c r="J191" s="2663"/>
      <c r="K191" s="2663"/>
    </row>
    <row r="192" spans="1:11">
      <c r="A192" s="2663"/>
      <c r="B192" s="2663"/>
      <c r="C192" s="2663"/>
      <c r="D192" s="2663"/>
      <c r="E192" s="2663"/>
      <c r="F192" s="2663"/>
      <c r="G192" s="2663"/>
      <c r="H192" s="2663"/>
      <c r="I192" s="2663"/>
      <c r="J192" s="2663"/>
      <c r="K192" s="2663"/>
    </row>
    <row r="193" spans="1:11">
      <c r="A193" s="2663"/>
      <c r="B193" s="2663"/>
      <c r="C193" s="2663"/>
      <c r="D193" s="2663"/>
      <c r="E193" s="2663"/>
      <c r="F193" s="2663"/>
      <c r="G193" s="2663"/>
      <c r="H193" s="2663"/>
      <c r="I193" s="2663"/>
      <c r="J193" s="2663"/>
      <c r="K193" s="2663"/>
    </row>
    <row r="194" spans="1:11">
      <c r="A194" s="2663"/>
      <c r="B194" s="2663"/>
      <c r="C194" s="2663"/>
      <c r="D194" s="2663"/>
      <c r="E194" s="2663"/>
      <c r="F194" s="2663"/>
      <c r="G194" s="2663"/>
      <c r="H194" s="2663"/>
      <c r="I194" s="2663"/>
      <c r="J194" s="2663"/>
      <c r="K194" s="2663"/>
    </row>
    <row r="195" spans="1:11">
      <c r="A195" s="2663"/>
      <c r="B195" s="2663"/>
      <c r="C195" s="2663"/>
      <c r="D195" s="2663"/>
      <c r="E195" s="2663"/>
      <c r="F195" s="2663"/>
      <c r="G195" s="2663"/>
      <c r="H195" s="2663"/>
      <c r="I195" s="2663"/>
      <c r="J195" s="2663"/>
      <c r="K195" s="2663"/>
    </row>
    <row r="196" spans="1:11">
      <c r="A196" s="2663"/>
      <c r="B196" s="2663"/>
      <c r="C196" s="2663"/>
      <c r="D196" s="2663"/>
      <c r="E196" s="2663"/>
      <c r="F196" s="2663"/>
      <c r="G196" s="2663"/>
      <c r="H196" s="2663"/>
      <c r="I196" s="2663"/>
      <c r="J196" s="2663"/>
      <c r="K196" s="2663"/>
    </row>
    <row r="197" spans="1:11">
      <c r="A197" s="2663"/>
      <c r="B197" s="2663"/>
      <c r="C197" s="2663"/>
      <c r="D197" s="2663"/>
      <c r="E197" s="2663"/>
      <c r="F197" s="2663"/>
      <c r="G197" s="2663"/>
      <c r="H197" s="2663"/>
      <c r="I197" s="2663"/>
      <c r="J197" s="2663"/>
      <c r="K197" s="2663"/>
    </row>
    <row r="198" spans="1:11">
      <c r="A198" s="2663"/>
      <c r="B198" s="2663"/>
      <c r="C198" s="2663"/>
      <c r="D198" s="2663"/>
      <c r="E198" s="2663"/>
      <c r="F198" s="2663"/>
      <c r="G198" s="2663"/>
      <c r="H198" s="2663"/>
      <c r="I198" s="2663"/>
      <c r="J198" s="2663"/>
      <c r="K198" s="2663"/>
    </row>
    <row r="199" spans="1:11">
      <c r="A199" s="2663"/>
      <c r="B199" s="2663"/>
      <c r="C199" s="2663"/>
      <c r="D199" s="2663"/>
      <c r="E199" s="2663"/>
      <c r="F199" s="2663"/>
      <c r="G199" s="2663"/>
      <c r="H199" s="2663"/>
      <c r="I199" s="2663"/>
      <c r="J199" s="2663"/>
      <c r="K199" s="2663"/>
    </row>
    <row r="200" spans="1:11">
      <c r="A200" s="2663"/>
      <c r="B200" s="2663"/>
      <c r="C200" s="2663"/>
      <c r="D200" s="2663"/>
      <c r="E200" s="2663"/>
      <c r="F200" s="2663"/>
      <c r="G200" s="2663"/>
      <c r="H200" s="2663"/>
      <c r="I200" s="2663"/>
      <c r="J200" s="2663"/>
      <c r="K200" s="2663"/>
    </row>
    <row r="201" spans="1:11">
      <c r="A201" s="2663"/>
      <c r="B201" s="2663"/>
      <c r="C201" s="2663"/>
      <c r="D201" s="2663"/>
      <c r="E201" s="2663"/>
      <c r="F201" s="2663"/>
      <c r="G201" s="2663"/>
      <c r="H201" s="2663"/>
      <c r="I201" s="2663"/>
      <c r="J201" s="2663"/>
      <c r="K201" s="2663"/>
    </row>
    <row r="202" spans="1:11">
      <c r="A202" s="2663"/>
      <c r="B202" s="2663"/>
      <c r="C202" s="2663"/>
      <c r="D202" s="2663"/>
      <c r="E202" s="2663"/>
      <c r="F202" s="2663"/>
      <c r="G202" s="2663"/>
      <c r="H202" s="2663"/>
      <c r="I202" s="2663"/>
      <c r="J202" s="2663"/>
      <c r="K202" s="2663"/>
    </row>
    <row r="203" spans="1:11">
      <c r="A203" s="2663"/>
      <c r="B203" s="2663"/>
      <c r="C203" s="2663"/>
      <c r="D203" s="2663"/>
      <c r="E203" s="2663"/>
      <c r="F203" s="2663"/>
      <c r="G203" s="2663"/>
      <c r="H203" s="2663"/>
      <c r="I203" s="2663"/>
      <c r="J203" s="2663"/>
      <c r="K203" s="2663"/>
    </row>
    <row r="204" spans="1:11">
      <c r="A204" s="2663"/>
      <c r="B204" s="2663"/>
      <c r="C204" s="2663"/>
      <c r="D204" s="2663"/>
      <c r="E204" s="2663"/>
      <c r="F204" s="2663"/>
      <c r="G204" s="2663"/>
      <c r="H204" s="2663"/>
      <c r="I204" s="2663"/>
      <c r="J204" s="2663"/>
      <c r="K204" s="2663"/>
    </row>
    <row r="205" spans="1:11">
      <c r="A205" s="2663"/>
      <c r="B205" s="2663"/>
      <c r="C205" s="2663"/>
      <c r="D205" s="2663"/>
      <c r="E205" s="2663"/>
      <c r="F205" s="2663"/>
      <c r="G205" s="2663"/>
      <c r="H205" s="2663"/>
      <c r="I205" s="2663"/>
      <c r="J205" s="2663"/>
      <c r="K205" s="2663"/>
    </row>
    <row r="206" spans="1:11">
      <c r="A206" s="2663"/>
      <c r="B206" s="2663"/>
      <c r="C206" s="2663"/>
      <c r="D206" s="2663"/>
      <c r="E206" s="2663"/>
      <c r="F206" s="2663"/>
      <c r="G206" s="2663"/>
      <c r="H206" s="2663"/>
      <c r="I206" s="2663"/>
      <c r="J206" s="2663"/>
      <c r="K206" s="2663"/>
    </row>
    <row r="207" spans="1:11">
      <c r="A207" s="2663"/>
      <c r="B207" s="2663"/>
      <c r="C207" s="2663"/>
      <c r="D207" s="2663"/>
      <c r="E207" s="2663"/>
      <c r="F207" s="2663"/>
      <c r="G207" s="2663"/>
      <c r="H207" s="2663"/>
      <c r="I207" s="2663"/>
      <c r="J207" s="2663"/>
      <c r="K207" s="2663"/>
    </row>
    <row r="208" spans="1:11">
      <c r="A208" s="2663"/>
      <c r="B208" s="2663"/>
      <c r="C208" s="2663"/>
      <c r="D208" s="2663"/>
      <c r="E208" s="2663"/>
      <c r="F208" s="2663"/>
      <c r="G208" s="2663"/>
      <c r="H208" s="2663"/>
      <c r="I208" s="2663"/>
      <c r="J208" s="2663"/>
      <c r="K208" s="2663"/>
    </row>
    <row r="209" spans="1:11">
      <c r="A209" s="2663"/>
      <c r="B209" s="2663"/>
      <c r="C209" s="2663"/>
      <c r="D209" s="2663"/>
      <c r="E209" s="2663"/>
      <c r="F209" s="2663"/>
      <c r="G209" s="2663"/>
      <c r="H209" s="2663"/>
      <c r="I209" s="2663"/>
      <c r="J209" s="2663"/>
      <c r="K209" s="2663"/>
    </row>
    <row r="210" spans="1:11">
      <c r="A210" s="2663"/>
      <c r="B210" s="2663"/>
      <c r="C210" s="2663"/>
      <c r="D210" s="2663"/>
      <c r="E210" s="2663"/>
      <c r="F210" s="2663"/>
      <c r="G210" s="2663"/>
      <c r="H210" s="2663"/>
      <c r="I210" s="2663"/>
      <c r="J210" s="2663"/>
      <c r="K210" s="2663"/>
    </row>
    <row r="211" spans="1:11">
      <c r="A211" s="2663"/>
      <c r="B211" s="2663"/>
      <c r="C211" s="2663"/>
      <c r="D211" s="2663"/>
      <c r="E211" s="2663"/>
      <c r="F211" s="2663"/>
      <c r="G211" s="2663"/>
      <c r="H211" s="2663"/>
      <c r="I211" s="2663"/>
      <c r="J211" s="2663"/>
      <c r="K211" s="2663"/>
    </row>
    <row r="212" spans="1:11">
      <c r="A212" s="2663"/>
      <c r="B212" s="2663"/>
      <c r="C212" s="2663"/>
      <c r="D212" s="2663"/>
      <c r="E212" s="2663"/>
      <c r="F212" s="2663"/>
      <c r="G212" s="2663"/>
      <c r="H212" s="2663"/>
      <c r="I212" s="2663"/>
      <c r="J212" s="2663"/>
      <c r="K212" s="2663"/>
    </row>
    <row r="213" spans="1:11">
      <c r="A213" s="2663"/>
      <c r="B213" s="2663"/>
      <c r="C213" s="2663"/>
      <c r="D213" s="2663"/>
      <c r="E213" s="2663"/>
      <c r="F213" s="2663"/>
      <c r="G213" s="2663"/>
      <c r="H213" s="2663"/>
      <c r="I213" s="2663"/>
      <c r="J213" s="2663"/>
      <c r="K213" s="2663"/>
    </row>
    <row r="214" spans="1:11">
      <c r="A214" s="2663"/>
      <c r="B214" s="2663"/>
      <c r="C214" s="2663"/>
      <c r="D214" s="2663"/>
      <c r="E214" s="2663"/>
      <c r="F214" s="2663"/>
      <c r="G214" s="2663"/>
      <c r="H214" s="2663"/>
      <c r="I214" s="2663"/>
      <c r="J214" s="2663"/>
      <c r="K214" s="2663"/>
    </row>
    <row r="215" spans="1:11">
      <c r="A215" s="2663"/>
      <c r="B215" s="2663"/>
      <c r="C215" s="2663"/>
      <c r="D215" s="2663"/>
      <c r="E215" s="2663"/>
      <c r="F215" s="2663"/>
      <c r="G215" s="2663"/>
      <c r="H215" s="2663"/>
      <c r="I215" s="2663"/>
      <c r="J215" s="2663"/>
      <c r="K215" s="2663"/>
    </row>
    <row r="216" spans="1:11">
      <c r="A216" s="2663"/>
      <c r="B216" s="2663"/>
      <c r="C216" s="2663"/>
      <c r="D216" s="2663"/>
      <c r="E216" s="2663"/>
      <c r="F216" s="2663"/>
      <c r="G216" s="2663"/>
      <c r="H216" s="2663"/>
      <c r="I216" s="2663"/>
      <c r="J216" s="2663"/>
      <c r="K216" s="2663"/>
    </row>
    <row r="217" spans="1:11">
      <c r="A217" s="2663"/>
      <c r="B217" s="2663"/>
      <c r="C217" s="2663"/>
      <c r="D217" s="2663"/>
      <c r="E217" s="2663"/>
      <c r="F217" s="2663"/>
      <c r="G217" s="2663"/>
      <c r="H217" s="2663"/>
      <c r="I217" s="2663"/>
      <c r="J217" s="2663"/>
      <c r="K217" s="2663"/>
    </row>
    <row r="218" spans="1:11">
      <c r="A218" s="2663"/>
      <c r="B218" s="2663"/>
      <c r="C218" s="2663"/>
      <c r="D218" s="2663"/>
      <c r="E218" s="2663"/>
      <c r="F218" s="2663"/>
      <c r="G218" s="2663"/>
      <c r="H218" s="2663"/>
      <c r="I218" s="2663"/>
      <c r="J218" s="2663"/>
      <c r="K218" s="2663"/>
    </row>
    <row r="219" spans="1:11">
      <c r="A219" s="2663"/>
      <c r="B219" s="2663"/>
      <c r="C219" s="2663"/>
      <c r="D219" s="2663"/>
      <c r="E219" s="2663"/>
      <c r="F219" s="2663"/>
      <c r="G219" s="2663"/>
      <c r="H219" s="2663"/>
      <c r="I219" s="2663"/>
      <c r="J219" s="2663"/>
      <c r="K219" s="2663"/>
    </row>
    <row r="220" spans="1:11">
      <c r="A220" s="2663"/>
      <c r="B220" s="2663"/>
      <c r="C220" s="2663"/>
      <c r="D220" s="2663"/>
      <c r="E220" s="2663"/>
      <c r="F220" s="2663"/>
      <c r="G220" s="2663"/>
      <c r="H220" s="2663"/>
      <c r="I220" s="2663"/>
      <c r="J220" s="2663"/>
      <c r="K220" s="2663"/>
    </row>
    <row r="221" spans="1:11">
      <c r="A221" s="2663"/>
      <c r="B221" s="2663"/>
      <c r="C221" s="2663"/>
      <c r="D221" s="2663"/>
      <c r="E221" s="2663"/>
      <c r="F221" s="2663"/>
      <c r="G221" s="2663"/>
      <c r="H221" s="2663"/>
      <c r="I221" s="2663"/>
      <c r="J221" s="2663"/>
      <c r="K221" s="2663"/>
    </row>
    <row r="222" spans="1:11">
      <c r="A222" s="2663"/>
      <c r="B222" s="2663"/>
      <c r="C222" s="2663"/>
      <c r="D222" s="2663"/>
      <c r="E222" s="2663"/>
      <c r="F222" s="2663"/>
      <c r="G222" s="2663"/>
      <c r="H222" s="2663"/>
      <c r="I222" s="2663"/>
      <c r="J222" s="2663"/>
      <c r="K222" s="2663"/>
    </row>
    <row r="223" spans="1:11">
      <c r="A223" s="2663"/>
      <c r="B223" s="2663"/>
      <c r="C223" s="2663"/>
      <c r="D223" s="2663"/>
      <c r="E223" s="2663"/>
      <c r="F223" s="2663"/>
      <c r="G223" s="2663"/>
      <c r="H223" s="2663"/>
      <c r="I223" s="2663"/>
      <c r="J223" s="2663"/>
      <c r="K223" s="2663"/>
    </row>
    <row r="224" spans="1:11">
      <c r="A224" s="2663"/>
      <c r="B224" s="2663"/>
      <c r="C224" s="2663"/>
      <c r="D224" s="2663"/>
      <c r="E224" s="2663"/>
      <c r="F224" s="2663"/>
      <c r="G224" s="2663"/>
      <c r="H224" s="2663"/>
      <c r="I224" s="2663"/>
      <c r="J224" s="2663"/>
      <c r="K224" s="2663"/>
    </row>
    <row r="225" spans="1:11">
      <c r="A225" s="2663"/>
      <c r="B225" s="2663"/>
      <c r="C225" s="2663"/>
      <c r="D225" s="2663"/>
      <c r="E225" s="2663"/>
      <c r="F225" s="2663"/>
      <c r="G225" s="2663"/>
      <c r="H225" s="2663"/>
      <c r="I225" s="2663"/>
      <c r="J225" s="2663"/>
      <c r="K225" s="2663"/>
    </row>
    <row r="226" spans="1:11">
      <c r="A226" s="2663"/>
      <c r="B226" s="2663"/>
      <c r="C226" s="2663"/>
      <c r="D226" s="2663"/>
      <c r="E226" s="2663"/>
      <c r="F226" s="2663"/>
      <c r="G226" s="2663"/>
      <c r="H226" s="2663"/>
      <c r="I226" s="2663"/>
      <c r="J226" s="2663"/>
      <c r="K226" s="2663"/>
    </row>
    <row r="227" spans="1:11">
      <c r="A227" s="2663"/>
      <c r="B227" s="2663"/>
      <c r="C227" s="2663"/>
      <c r="D227" s="2663"/>
      <c r="E227" s="2663"/>
      <c r="F227" s="2663"/>
      <c r="G227" s="2663"/>
      <c r="H227" s="2663"/>
      <c r="I227" s="2663"/>
      <c r="J227" s="2663"/>
      <c r="K227" s="2663"/>
    </row>
    <row r="228" spans="1:11">
      <c r="A228" s="2663"/>
      <c r="B228" s="2663"/>
      <c r="C228" s="2663"/>
      <c r="D228" s="2663"/>
      <c r="E228" s="2663"/>
      <c r="F228" s="2663"/>
      <c r="G228" s="2663"/>
      <c r="H228" s="2663"/>
      <c r="I228" s="2663"/>
      <c r="J228" s="2663"/>
      <c r="K228" s="2663"/>
    </row>
    <row r="229" spans="1:11">
      <c r="A229" s="2663"/>
      <c r="B229" s="2663"/>
      <c r="C229" s="2663"/>
      <c r="D229" s="2663"/>
      <c r="E229" s="2663"/>
      <c r="F229" s="2663"/>
      <c r="G229" s="2663"/>
      <c r="H229" s="2663"/>
      <c r="I229" s="2663"/>
      <c r="J229" s="2663"/>
      <c r="K229" s="2663"/>
    </row>
    <row r="230" spans="1:11">
      <c r="A230" s="2663"/>
      <c r="B230" s="2663"/>
      <c r="C230" s="2663"/>
      <c r="D230" s="2663"/>
      <c r="E230" s="2663"/>
      <c r="F230" s="2663"/>
      <c r="G230" s="2663"/>
      <c r="H230" s="2663"/>
      <c r="I230" s="2663"/>
      <c r="J230" s="2663"/>
      <c r="K230" s="2663"/>
    </row>
    <row r="231" spans="1:11">
      <c r="A231" s="2663"/>
      <c r="B231" s="2663"/>
      <c r="C231" s="2663"/>
      <c r="D231" s="2663"/>
      <c r="E231" s="2663"/>
      <c r="F231" s="2663"/>
      <c r="G231" s="2663"/>
      <c r="H231" s="2663"/>
      <c r="I231" s="2663"/>
      <c r="J231" s="2663"/>
      <c r="K231" s="2663"/>
    </row>
    <row r="232" spans="1:11">
      <c r="A232" s="2663"/>
      <c r="B232" s="2663"/>
      <c r="C232" s="2663"/>
      <c r="D232" s="2663"/>
      <c r="E232" s="2663"/>
      <c r="F232" s="2663"/>
      <c r="G232" s="2663"/>
      <c r="H232" s="2663"/>
      <c r="I232" s="2663"/>
      <c r="J232" s="2663"/>
      <c r="K232" s="2663"/>
    </row>
    <row r="233" spans="1:11">
      <c r="A233" s="2663"/>
      <c r="B233" s="2663"/>
      <c r="C233" s="2663"/>
      <c r="D233" s="2663"/>
      <c r="E233" s="2663"/>
      <c r="F233" s="2663"/>
      <c r="G233" s="2663"/>
      <c r="H233" s="2663"/>
      <c r="I233" s="2663"/>
      <c r="J233" s="2663"/>
      <c r="K233" s="2663"/>
    </row>
    <row r="234" spans="1:11">
      <c r="A234" s="2663"/>
      <c r="B234" s="2663"/>
      <c r="C234" s="2663"/>
      <c r="D234" s="2663"/>
      <c r="E234" s="2663"/>
      <c r="F234" s="2663"/>
      <c r="G234" s="2663"/>
      <c r="H234" s="2663"/>
      <c r="I234" s="2663"/>
      <c r="J234" s="2663"/>
      <c r="K234" s="2663"/>
    </row>
    <row r="235" spans="1:11">
      <c r="A235" s="2663"/>
      <c r="B235" s="2663"/>
      <c r="C235" s="2663"/>
      <c r="D235" s="2663"/>
      <c r="E235" s="2663"/>
      <c r="F235" s="2663"/>
      <c r="G235" s="2663"/>
      <c r="H235" s="2663"/>
      <c r="I235" s="2663"/>
      <c r="J235" s="2663"/>
      <c r="K235" s="2663"/>
    </row>
    <row r="236" spans="1:11">
      <c r="A236" s="2663"/>
      <c r="B236" s="2663"/>
      <c r="C236" s="2663"/>
      <c r="D236" s="2663"/>
      <c r="E236" s="2663"/>
      <c r="F236" s="2663"/>
      <c r="G236" s="2663"/>
      <c r="H236" s="2663"/>
      <c r="I236" s="2663"/>
      <c r="J236" s="2663"/>
      <c r="K236" s="2663"/>
    </row>
    <row r="237" spans="1:11">
      <c r="A237" s="2663"/>
      <c r="B237" s="2663"/>
      <c r="C237" s="2663"/>
      <c r="D237" s="2663"/>
      <c r="E237" s="2663"/>
      <c r="F237" s="2663"/>
      <c r="G237" s="2663"/>
      <c r="H237" s="2663"/>
      <c r="I237" s="2663"/>
      <c r="J237" s="2663"/>
      <c r="K237" s="2663"/>
    </row>
    <row r="238" spans="1:11">
      <c r="A238" s="2663"/>
      <c r="B238" s="2663"/>
      <c r="C238" s="2663"/>
      <c r="D238" s="2663"/>
      <c r="E238" s="2663"/>
      <c r="F238" s="2663"/>
      <c r="G238" s="2663"/>
      <c r="H238" s="2663"/>
      <c r="I238" s="2663"/>
      <c r="J238" s="2663"/>
      <c r="K238" s="2663"/>
    </row>
    <row r="239" spans="1:11">
      <c r="A239" s="2663"/>
      <c r="B239" s="2663"/>
      <c r="C239" s="2663"/>
      <c r="D239" s="2663"/>
      <c r="E239" s="2663"/>
      <c r="F239" s="2663"/>
      <c r="G239" s="2663"/>
      <c r="H239" s="2663"/>
      <c r="I239" s="2663"/>
      <c r="J239" s="2663"/>
      <c r="K239" s="2663"/>
    </row>
    <row r="240" spans="1:11">
      <c r="A240" s="2663"/>
      <c r="B240" s="2663"/>
      <c r="C240" s="2663"/>
      <c r="D240" s="2663"/>
      <c r="E240" s="2663"/>
      <c r="F240" s="2663"/>
      <c r="G240" s="2663"/>
      <c r="H240" s="2663"/>
      <c r="I240" s="2663"/>
      <c r="J240" s="2663"/>
      <c r="K240" s="2663"/>
    </row>
    <row r="241" spans="1:11">
      <c r="A241" s="2663"/>
      <c r="B241" s="2663"/>
      <c r="C241" s="2663"/>
      <c r="D241" s="2663"/>
      <c r="E241" s="2663"/>
      <c r="F241" s="2663"/>
      <c r="G241" s="2663"/>
      <c r="H241" s="2663"/>
      <c r="I241" s="2663"/>
      <c r="J241" s="2663"/>
      <c r="K241" s="2663"/>
    </row>
    <row r="242" spans="1:11">
      <c r="A242" s="2663"/>
      <c r="B242" s="2663"/>
      <c r="C242" s="2663"/>
      <c r="D242" s="2663"/>
      <c r="E242" s="2663"/>
      <c r="F242" s="2663"/>
      <c r="G242" s="2663"/>
      <c r="H242" s="2663"/>
      <c r="I242" s="2663"/>
      <c r="J242" s="2663"/>
      <c r="K242" s="2663"/>
    </row>
    <row r="243" spans="1:11">
      <c r="A243" s="2663"/>
      <c r="B243" s="2663"/>
      <c r="C243" s="2663"/>
      <c r="D243" s="2663"/>
      <c r="E243" s="2663"/>
      <c r="F243" s="2663"/>
      <c r="G243" s="2663"/>
      <c r="H243" s="2663"/>
      <c r="I243" s="2663"/>
      <c r="J243" s="2663"/>
      <c r="K243" s="2663"/>
    </row>
    <row r="244" spans="1:11">
      <c r="A244" s="2663"/>
      <c r="B244" s="2663"/>
      <c r="C244" s="2663"/>
      <c r="D244" s="2663"/>
      <c r="E244" s="2663"/>
      <c r="F244" s="2663"/>
      <c r="G244" s="2663"/>
      <c r="H244" s="2663"/>
      <c r="I244" s="2663"/>
      <c r="J244" s="2663"/>
      <c r="K244" s="2663"/>
    </row>
    <row r="245" spans="1:11">
      <c r="A245" s="2663"/>
      <c r="B245" s="2663"/>
      <c r="C245" s="2663"/>
      <c r="D245" s="2663"/>
      <c r="E245" s="2663"/>
      <c r="F245" s="2663"/>
      <c r="G245" s="2663"/>
      <c r="H245" s="2663"/>
      <c r="I245" s="2663"/>
      <c r="J245" s="2663"/>
      <c r="K245" s="2663"/>
    </row>
    <row r="246" spans="1:11">
      <c r="A246" s="2663"/>
      <c r="B246" s="2663"/>
      <c r="C246" s="2663"/>
      <c r="D246" s="2663"/>
      <c r="E246" s="2663"/>
      <c r="F246" s="2663"/>
      <c r="G246" s="2663"/>
      <c r="H246" s="2663"/>
      <c r="I246" s="2663"/>
      <c r="J246" s="2663"/>
      <c r="K246" s="2663"/>
    </row>
    <row r="247" spans="1:11">
      <c r="A247" s="2663"/>
      <c r="B247" s="2663"/>
      <c r="C247" s="2663"/>
      <c r="D247" s="2663"/>
      <c r="E247" s="2663"/>
      <c r="F247" s="2663"/>
      <c r="G247" s="2663"/>
      <c r="H247" s="2663"/>
      <c r="I247" s="2663"/>
      <c r="J247" s="2663"/>
      <c r="K247" s="2663"/>
    </row>
    <row r="248" spans="1:11">
      <c r="A248" s="2663"/>
      <c r="B248" s="2663"/>
      <c r="C248" s="2663"/>
      <c r="D248" s="2663"/>
      <c r="E248" s="2663"/>
      <c r="F248" s="2663"/>
      <c r="G248" s="2663"/>
      <c r="H248" s="2663"/>
      <c r="I248" s="2663"/>
      <c r="J248" s="2663"/>
      <c r="K248" s="2663"/>
    </row>
    <row r="249" spans="1:11">
      <c r="A249" s="2663"/>
      <c r="B249" s="2663"/>
      <c r="C249" s="2663"/>
      <c r="D249" s="2663"/>
      <c r="E249" s="2663"/>
      <c r="F249" s="2663"/>
      <c r="G249" s="2663"/>
      <c r="H249" s="2663"/>
      <c r="I249" s="2663"/>
      <c r="J249" s="2663"/>
      <c r="K249" s="2663"/>
    </row>
    <row r="250" spans="1:11">
      <c r="A250" s="2663"/>
      <c r="B250" s="2663"/>
      <c r="C250" s="2663"/>
      <c r="D250" s="2663"/>
      <c r="E250" s="2663"/>
      <c r="F250" s="2663"/>
      <c r="G250" s="2663"/>
      <c r="H250" s="2663"/>
      <c r="I250" s="2663"/>
      <c r="J250" s="2663"/>
      <c r="K250" s="2663"/>
    </row>
    <row r="251" spans="1:11">
      <c r="A251" s="2663"/>
      <c r="B251" s="2663"/>
      <c r="C251" s="2663"/>
      <c r="D251" s="2663"/>
      <c r="E251" s="2663"/>
      <c r="F251" s="2663"/>
      <c r="G251" s="2663"/>
      <c r="H251" s="2663"/>
      <c r="I251" s="2663"/>
      <c r="J251" s="2663"/>
      <c r="K251" s="2663"/>
    </row>
    <row r="252" spans="1:11">
      <c r="A252" s="2663"/>
      <c r="B252" s="2663"/>
      <c r="C252" s="2663"/>
      <c r="D252" s="2663"/>
      <c r="E252" s="2663"/>
      <c r="F252" s="2663"/>
      <c r="G252" s="2663"/>
      <c r="H252" s="2663"/>
      <c r="I252" s="2663"/>
      <c r="J252" s="2663"/>
      <c r="K252" s="2663"/>
    </row>
    <row r="253" spans="1:11">
      <c r="A253" s="2663"/>
      <c r="B253" s="2663"/>
      <c r="C253" s="2663"/>
      <c r="D253" s="2663"/>
      <c r="E253" s="2663"/>
      <c r="F253" s="2663"/>
      <c r="G253" s="2663"/>
      <c r="H253" s="2663"/>
      <c r="I253" s="2663"/>
      <c r="J253" s="2663"/>
      <c r="K253" s="2663"/>
    </row>
    <row r="254" spans="1:11">
      <c r="A254" s="2663"/>
      <c r="B254" s="2663"/>
      <c r="C254" s="2663"/>
      <c r="D254" s="2663"/>
      <c r="E254" s="2663"/>
      <c r="F254" s="2663"/>
      <c r="G254" s="2663"/>
      <c r="H254" s="2663"/>
      <c r="I254" s="2663"/>
      <c r="J254" s="2663"/>
      <c r="K254" s="2663"/>
    </row>
    <row r="255" spans="1:11">
      <c r="A255" s="2663"/>
      <c r="B255" s="2663"/>
      <c r="C255" s="2663"/>
      <c r="D255" s="2663"/>
      <c r="E255" s="2663"/>
      <c r="F255" s="2663"/>
      <c r="G255" s="2663"/>
      <c r="H255" s="2663"/>
      <c r="I255" s="2663"/>
      <c r="J255" s="2663"/>
      <c r="K255" s="2663"/>
    </row>
    <row r="256" spans="1:11">
      <c r="A256" s="2663"/>
      <c r="B256" s="2663"/>
      <c r="C256" s="2663"/>
      <c r="D256" s="2663"/>
      <c r="E256" s="2663"/>
      <c r="F256" s="2663"/>
      <c r="G256" s="2663"/>
      <c r="H256" s="2663"/>
      <c r="I256" s="2663"/>
      <c r="J256" s="2663"/>
      <c r="K256" s="2663"/>
    </row>
    <row r="257" spans="1:11">
      <c r="A257" s="2663"/>
      <c r="B257" s="2663"/>
      <c r="C257" s="2663"/>
      <c r="D257" s="2663"/>
      <c r="E257" s="2663"/>
      <c r="F257" s="2663"/>
      <c r="G257" s="2663"/>
      <c r="H257" s="2663"/>
      <c r="I257" s="2663"/>
      <c r="J257" s="2663"/>
      <c r="K257" s="2663"/>
    </row>
    <row r="258" spans="1:11">
      <c r="A258" s="2663"/>
      <c r="B258" s="2663"/>
      <c r="C258" s="2663"/>
      <c r="D258" s="2663"/>
      <c r="E258" s="2663"/>
      <c r="F258" s="2663"/>
      <c r="G258" s="2663"/>
      <c r="H258" s="2663"/>
      <c r="I258" s="2663"/>
      <c r="J258" s="2663"/>
      <c r="K258" s="2663"/>
    </row>
    <row r="259" spans="1:11">
      <c r="A259" s="2663"/>
      <c r="B259" s="2663"/>
      <c r="C259" s="2663"/>
      <c r="D259" s="2663"/>
      <c r="E259" s="2663"/>
      <c r="F259" s="2663"/>
      <c r="G259" s="2663"/>
      <c r="H259" s="2663"/>
      <c r="I259" s="2663"/>
      <c r="J259" s="2663"/>
      <c r="K259" s="2663"/>
    </row>
    <row r="260" spans="1:11">
      <c r="A260" s="2663"/>
      <c r="B260" s="2663"/>
      <c r="C260" s="2663"/>
      <c r="D260" s="2663"/>
      <c r="E260" s="2663"/>
      <c r="F260" s="2663"/>
      <c r="G260" s="2663"/>
      <c r="H260" s="2663"/>
      <c r="I260" s="2663"/>
      <c r="J260" s="2663"/>
      <c r="K260" s="2663"/>
    </row>
    <row r="261" spans="1:11">
      <c r="A261" s="2663"/>
      <c r="B261" s="2663"/>
      <c r="C261" s="2663"/>
      <c r="D261" s="2663"/>
      <c r="E261" s="2663"/>
      <c r="F261" s="2663"/>
      <c r="G261" s="2663"/>
      <c r="H261" s="2663"/>
      <c r="I261" s="2663"/>
      <c r="J261" s="2663"/>
      <c r="K261" s="2663"/>
    </row>
    <row r="262" spans="1:11">
      <c r="A262" s="2663"/>
      <c r="B262" s="2663"/>
      <c r="C262" s="2663"/>
      <c r="D262" s="2663"/>
      <c r="E262" s="2663"/>
      <c r="F262" s="2663"/>
      <c r="G262" s="2663"/>
      <c r="H262" s="2663"/>
      <c r="I262" s="2663"/>
      <c r="J262" s="2663"/>
      <c r="K262" s="2663"/>
    </row>
    <row r="263" spans="1:11">
      <c r="A263" s="2663"/>
      <c r="B263" s="2663"/>
      <c r="C263" s="2663"/>
      <c r="D263" s="2663"/>
      <c r="E263" s="2663"/>
      <c r="F263" s="2663"/>
      <c r="G263" s="2663"/>
      <c r="H263" s="2663"/>
      <c r="I263" s="2663"/>
      <c r="J263" s="2663"/>
      <c r="K263" s="2663"/>
    </row>
    <row r="264" spans="1:11">
      <c r="A264" s="2663"/>
      <c r="B264" s="2663"/>
      <c r="C264" s="2663"/>
      <c r="D264" s="2663"/>
      <c r="E264" s="2663"/>
      <c r="F264" s="2663"/>
      <c r="G264" s="2663"/>
      <c r="H264" s="2663"/>
      <c r="I264" s="2663"/>
      <c r="J264" s="2663"/>
      <c r="K264" s="2663"/>
    </row>
    <row r="265" spans="1:11">
      <c r="A265" s="2663"/>
      <c r="B265" s="2663"/>
      <c r="C265" s="2663"/>
      <c r="D265" s="2663"/>
      <c r="E265" s="2663"/>
      <c r="F265" s="2663"/>
      <c r="G265" s="2663"/>
      <c r="H265" s="2663"/>
      <c r="I265" s="2663"/>
      <c r="J265" s="2663"/>
      <c r="K265" s="2663"/>
    </row>
    <row r="266" spans="1:11">
      <c r="A266" s="2663"/>
      <c r="B266" s="2663"/>
      <c r="C266" s="2663"/>
      <c r="D266" s="2663"/>
      <c r="E266" s="2663"/>
      <c r="F266" s="2663"/>
      <c r="G266" s="2663"/>
      <c r="H266" s="2663"/>
      <c r="I266" s="2663"/>
      <c r="J266" s="2663"/>
      <c r="K266" s="2663"/>
    </row>
    <row r="267" spans="1:11">
      <c r="A267" s="2663"/>
      <c r="B267" s="2663"/>
      <c r="C267" s="2663"/>
      <c r="D267" s="2663"/>
      <c r="E267" s="2663"/>
      <c r="F267" s="2663"/>
      <c r="G267" s="2663"/>
      <c r="H267" s="2663"/>
      <c r="I267" s="2663"/>
      <c r="J267" s="2663"/>
      <c r="K267" s="2663"/>
    </row>
    <row r="268" spans="1:11">
      <c r="A268" s="2663"/>
      <c r="B268" s="2663"/>
      <c r="C268" s="2663"/>
      <c r="D268" s="2663"/>
      <c r="E268" s="2663"/>
      <c r="F268" s="2663"/>
      <c r="G268" s="2663"/>
      <c r="H268" s="2663"/>
      <c r="I268" s="2663"/>
      <c r="J268" s="2663"/>
      <c r="K268" s="2663"/>
    </row>
    <row r="269" spans="1:11">
      <c r="A269" s="2663"/>
      <c r="B269" s="2663"/>
      <c r="C269" s="2663"/>
      <c r="D269" s="2663"/>
      <c r="E269" s="2663"/>
      <c r="F269" s="2663"/>
      <c r="G269" s="2663"/>
      <c r="H269" s="2663"/>
      <c r="I269" s="2663"/>
      <c r="J269" s="2663"/>
      <c r="K269" s="2663"/>
    </row>
    <row r="270" spans="1:11">
      <c r="A270" s="2663"/>
      <c r="B270" s="2663"/>
      <c r="C270" s="2663"/>
      <c r="D270" s="2663"/>
      <c r="E270" s="2663"/>
      <c r="F270" s="2663"/>
      <c r="G270" s="2663"/>
      <c r="H270" s="2663"/>
      <c r="I270" s="2663"/>
      <c r="J270" s="2663"/>
      <c r="K270" s="2663"/>
    </row>
    <row r="271" spans="1:11">
      <c r="A271" s="2663"/>
      <c r="B271" s="2663"/>
      <c r="C271" s="2663"/>
      <c r="D271" s="2663"/>
      <c r="E271" s="2663"/>
      <c r="F271" s="2663"/>
      <c r="G271" s="2663"/>
      <c r="H271" s="2663"/>
      <c r="I271" s="2663"/>
      <c r="J271" s="2663"/>
      <c r="K271" s="2663"/>
    </row>
    <row r="272" spans="1:11">
      <c r="A272" s="2663"/>
      <c r="B272" s="2663"/>
      <c r="C272" s="2663"/>
      <c r="D272" s="2663"/>
      <c r="E272" s="2663"/>
      <c r="F272" s="2663"/>
      <c r="G272" s="2663"/>
      <c r="H272" s="2663"/>
      <c r="I272" s="2663"/>
      <c r="J272" s="2663"/>
      <c r="K272" s="2663"/>
    </row>
    <row r="273" spans="1:11">
      <c r="A273" s="2663"/>
      <c r="B273" s="2663"/>
      <c r="C273" s="2663"/>
      <c r="D273" s="2663"/>
      <c r="E273" s="2663"/>
      <c r="F273" s="2663"/>
      <c r="G273" s="2663"/>
      <c r="H273" s="2663"/>
      <c r="I273" s="2663"/>
      <c r="J273" s="2663"/>
      <c r="K273" s="2663"/>
    </row>
    <row r="274" spans="1:11">
      <c r="A274" s="2663"/>
      <c r="B274" s="2663"/>
      <c r="C274" s="2663"/>
      <c r="D274" s="2663"/>
      <c r="E274" s="2663"/>
      <c r="F274" s="2663"/>
      <c r="G274" s="2663"/>
      <c r="H274" s="2663"/>
      <c r="I274" s="2663"/>
      <c r="J274" s="2663"/>
      <c r="K274" s="2663"/>
    </row>
    <row r="275" spans="1:11">
      <c r="A275" s="2663"/>
      <c r="B275" s="2663"/>
      <c r="C275" s="2663"/>
      <c r="D275" s="2663"/>
      <c r="E275" s="2663"/>
      <c r="F275" s="2663"/>
      <c r="G275" s="2663"/>
      <c r="H275" s="2663"/>
      <c r="I275" s="2663"/>
      <c r="J275" s="2663"/>
      <c r="K275" s="2663"/>
    </row>
    <row r="276" spans="1:11">
      <c r="A276" s="2663"/>
      <c r="B276" s="2663"/>
      <c r="C276" s="2663"/>
      <c r="D276" s="2663"/>
      <c r="E276" s="2663"/>
      <c r="F276" s="2663"/>
      <c r="G276" s="2663"/>
      <c r="H276" s="2663"/>
      <c r="I276" s="2663"/>
      <c r="J276" s="2663"/>
      <c r="K276" s="2663"/>
    </row>
    <row r="277" spans="1:11">
      <c r="A277" s="2663"/>
      <c r="B277" s="2663"/>
      <c r="C277" s="2663"/>
      <c r="D277" s="2663"/>
      <c r="E277" s="2663"/>
      <c r="F277" s="2663"/>
      <c r="G277" s="2663"/>
      <c r="H277" s="2663"/>
      <c r="I277" s="2663"/>
      <c r="J277" s="2663"/>
      <c r="K277" s="2663"/>
    </row>
    <row r="278" spans="1:11">
      <c r="A278" s="2663"/>
      <c r="B278" s="2663"/>
      <c r="C278" s="2663"/>
      <c r="D278" s="2663"/>
      <c r="E278" s="2663"/>
      <c r="F278" s="2663"/>
      <c r="G278" s="2663"/>
      <c r="H278" s="2663"/>
      <c r="I278" s="2663"/>
      <c r="J278" s="2663"/>
      <c r="K278" s="2663"/>
    </row>
    <row r="279" spans="1:11">
      <c r="A279" s="2663"/>
      <c r="B279" s="2663"/>
      <c r="C279" s="2663"/>
      <c r="D279" s="2663"/>
      <c r="E279" s="2663"/>
      <c r="F279" s="2663"/>
      <c r="G279" s="2663"/>
      <c r="H279" s="2663"/>
      <c r="I279" s="2663"/>
      <c r="J279" s="2663"/>
      <c r="K279" s="2663"/>
    </row>
    <row r="280" spans="1:11">
      <c r="A280" s="2663"/>
      <c r="B280" s="2663"/>
      <c r="C280" s="2663"/>
      <c r="D280" s="2663"/>
      <c r="E280" s="2663"/>
      <c r="F280" s="2663"/>
      <c r="G280" s="2663"/>
      <c r="H280" s="2663"/>
      <c r="I280" s="2663"/>
      <c r="J280" s="2663"/>
      <c r="K280" s="2663"/>
    </row>
    <row r="281" spans="1:11">
      <c r="A281" s="2663"/>
      <c r="B281" s="2663"/>
      <c r="C281" s="2663"/>
      <c r="D281" s="2663"/>
      <c r="E281" s="2663"/>
      <c r="F281" s="2663"/>
      <c r="G281" s="2663"/>
      <c r="H281" s="2663"/>
      <c r="I281" s="2663"/>
      <c r="J281" s="2663"/>
      <c r="K281" s="2663"/>
    </row>
    <row r="282" spans="1:11">
      <c r="A282" s="2663"/>
      <c r="B282" s="2663"/>
      <c r="C282" s="2663"/>
      <c r="D282" s="2663"/>
      <c r="E282" s="2663"/>
      <c r="F282" s="2663"/>
      <c r="G282" s="2663"/>
      <c r="H282" s="2663"/>
      <c r="I282" s="2663"/>
      <c r="J282" s="2663"/>
      <c r="K282" s="2663"/>
    </row>
    <row r="283" spans="1:11">
      <c r="A283" s="2663"/>
      <c r="B283" s="2663"/>
      <c r="C283" s="2663"/>
      <c r="D283" s="2663"/>
      <c r="E283" s="2663"/>
      <c r="F283" s="2663"/>
      <c r="G283" s="2663"/>
      <c r="H283" s="2663"/>
      <c r="I283" s="2663"/>
      <c r="J283" s="2663"/>
      <c r="K283" s="2663"/>
    </row>
    <row r="284" spans="1:11">
      <c r="A284" s="2663"/>
      <c r="B284" s="2663"/>
      <c r="C284" s="2663"/>
      <c r="D284" s="2663"/>
      <c r="E284" s="2663"/>
      <c r="F284" s="2663"/>
      <c r="G284" s="2663"/>
      <c r="H284" s="2663"/>
      <c r="I284" s="2663"/>
      <c r="J284" s="2663"/>
      <c r="K284" s="2663"/>
    </row>
    <row r="285" spans="1:11">
      <c r="A285" s="2663"/>
      <c r="B285" s="2663"/>
      <c r="C285" s="2663"/>
      <c r="D285" s="2663"/>
      <c r="E285" s="2663"/>
      <c r="F285" s="2663"/>
      <c r="G285" s="2663"/>
      <c r="H285" s="2663"/>
      <c r="I285" s="2663"/>
      <c r="J285" s="2663"/>
      <c r="K285" s="2663"/>
    </row>
    <row r="286" spans="1:11">
      <c r="A286" s="2663"/>
      <c r="B286" s="2663"/>
      <c r="C286" s="2663"/>
      <c r="D286" s="2663"/>
      <c r="E286" s="2663"/>
      <c r="F286" s="2663"/>
      <c r="G286" s="2663"/>
      <c r="H286" s="2663"/>
      <c r="I286" s="2663"/>
      <c r="J286" s="2663"/>
      <c r="K286" s="2663"/>
    </row>
    <row r="287" spans="1:11">
      <c r="A287" s="2663"/>
      <c r="B287" s="2663"/>
      <c r="C287" s="2663"/>
      <c r="D287" s="2663"/>
      <c r="E287" s="2663"/>
      <c r="F287" s="2663"/>
      <c r="G287" s="2663"/>
      <c r="H287" s="2663"/>
      <c r="I287" s="2663"/>
      <c r="J287" s="2663"/>
      <c r="K287" s="2663"/>
    </row>
    <row r="288" spans="1:11">
      <c r="A288" s="2663"/>
      <c r="B288" s="2663"/>
      <c r="C288" s="2663"/>
      <c r="D288" s="2663"/>
      <c r="E288" s="2663"/>
      <c r="F288" s="2663"/>
      <c r="G288" s="2663"/>
      <c r="H288" s="2663"/>
      <c r="I288" s="2663"/>
      <c r="J288" s="2663"/>
      <c r="K288" s="2663"/>
    </row>
    <row r="289" spans="1:11">
      <c r="A289" s="2663"/>
      <c r="B289" s="2663"/>
      <c r="C289" s="2663"/>
      <c r="D289" s="2663"/>
      <c r="E289" s="2663"/>
      <c r="F289" s="2663"/>
      <c r="G289" s="2663"/>
      <c r="H289" s="2663"/>
      <c r="I289" s="2663"/>
      <c r="J289" s="2663"/>
      <c r="K289" s="2663"/>
    </row>
    <row r="290" spans="1:11">
      <c r="A290" s="2663"/>
      <c r="B290" s="2663"/>
      <c r="C290" s="2663"/>
      <c r="D290" s="2663"/>
      <c r="E290" s="2663"/>
      <c r="F290" s="2663"/>
      <c r="G290" s="2663"/>
      <c r="H290" s="2663"/>
      <c r="I290" s="2663"/>
      <c r="J290" s="2663"/>
      <c r="K290" s="2663"/>
    </row>
    <row r="291" spans="1:11">
      <c r="A291" s="2663"/>
      <c r="B291" s="2663"/>
      <c r="C291" s="2663"/>
      <c r="D291" s="2663"/>
      <c r="E291" s="2663"/>
      <c r="F291" s="2663"/>
      <c r="G291" s="2663"/>
      <c r="H291" s="2663"/>
      <c r="I291" s="2663"/>
      <c r="J291" s="2663"/>
      <c r="K291" s="2663"/>
    </row>
    <row r="292" spans="1:11">
      <c r="A292" s="2663"/>
      <c r="B292" s="2663"/>
      <c r="C292" s="2663"/>
      <c r="D292" s="2663"/>
      <c r="E292" s="2663"/>
      <c r="F292" s="2663"/>
      <c r="G292" s="2663"/>
      <c r="H292" s="2663"/>
      <c r="I292" s="2663"/>
      <c r="J292" s="2663"/>
      <c r="K292" s="2663"/>
    </row>
    <row r="293" spans="1:11">
      <c r="A293" s="2663"/>
      <c r="B293" s="2663"/>
      <c r="C293" s="2663"/>
      <c r="D293" s="2663"/>
      <c r="E293" s="2663"/>
      <c r="F293" s="2663"/>
      <c r="G293" s="2663"/>
      <c r="H293" s="2663"/>
      <c r="I293" s="2663"/>
      <c r="J293" s="2663"/>
      <c r="K293" s="2663"/>
    </row>
    <row r="294" spans="1:11">
      <c r="A294" s="2663"/>
      <c r="B294" s="2663"/>
      <c r="C294" s="2663"/>
      <c r="D294" s="2663"/>
      <c r="E294" s="2663"/>
      <c r="F294" s="2663"/>
      <c r="G294" s="2663"/>
      <c r="H294" s="2663"/>
      <c r="I294" s="2663"/>
      <c r="J294" s="2663"/>
      <c r="K294" s="2663"/>
    </row>
    <row r="295" spans="1:11">
      <c r="A295" s="2663"/>
      <c r="B295" s="2663"/>
      <c r="C295" s="2663"/>
      <c r="D295" s="2663"/>
      <c r="E295" s="2663"/>
      <c r="F295" s="2663"/>
      <c r="G295" s="2663"/>
      <c r="H295" s="2663"/>
      <c r="I295" s="2663"/>
      <c r="J295" s="2663"/>
      <c r="K295" s="2663"/>
    </row>
    <row r="296" spans="1:11">
      <c r="A296" s="2663"/>
      <c r="B296" s="2663"/>
      <c r="C296" s="2663"/>
      <c r="D296" s="2663"/>
      <c r="E296" s="2663"/>
      <c r="F296" s="2663"/>
      <c r="G296" s="2663"/>
      <c r="H296" s="2663"/>
      <c r="I296" s="2663"/>
      <c r="J296" s="2663"/>
      <c r="K296" s="2663"/>
    </row>
    <row r="297" spans="1:11">
      <c r="A297" s="2663"/>
      <c r="B297" s="2663"/>
      <c r="C297" s="2663"/>
      <c r="D297" s="2663"/>
      <c r="E297" s="2663"/>
      <c r="F297" s="2663"/>
      <c r="G297" s="2663"/>
      <c r="H297" s="2663"/>
      <c r="I297" s="2663"/>
      <c r="J297" s="2663"/>
      <c r="K297" s="2663"/>
    </row>
    <row r="298" spans="1:11">
      <c r="A298" s="2663"/>
      <c r="B298" s="2663"/>
      <c r="C298" s="2663"/>
      <c r="D298" s="2663"/>
      <c r="E298" s="2663"/>
      <c r="F298" s="2663"/>
      <c r="G298" s="2663"/>
      <c r="H298" s="2663"/>
      <c r="I298" s="2663"/>
      <c r="J298" s="2663"/>
      <c r="K298" s="2663"/>
    </row>
    <row r="299" spans="1:11">
      <c r="A299" s="2663"/>
      <c r="B299" s="2663"/>
      <c r="C299" s="2663"/>
      <c r="D299" s="2663"/>
      <c r="E299" s="2663"/>
      <c r="F299" s="2663"/>
      <c r="G299" s="2663"/>
      <c r="H299" s="2663"/>
      <c r="I299" s="2663"/>
      <c r="J299" s="2663"/>
      <c r="K299" s="2663"/>
    </row>
    <row r="300" spans="1:11">
      <c r="A300" s="2663"/>
      <c r="B300" s="2663"/>
      <c r="C300" s="2663"/>
      <c r="D300" s="2663"/>
      <c r="E300" s="2663"/>
      <c r="F300" s="2663"/>
      <c r="G300" s="2663"/>
      <c r="H300" s="2663"/>
      <c r="I300" s="2663"/>
      <c r="J300" s="2663"/>
      <c r="K300" s="2663"/>
    </row>
    <row r="301" spans="1:11">
      <c r="A301" s="2663"/>
      <c r="B301" s="2663"/>
      <c r="C301" s="2663"/>
      <c r="D301" s="2663"/>
      <c r="E301" s="2663"/>
      <c r="F301" s="2663"/>
      <c r="G301" s="2663"/>
      <c r="H301" s="2663"/>
      <c r="I301" s="2663"/>
      <c r="J301" s="2663"/>
      <c r="K301" s="2663"/>
    </row>
    <row r="302" spans="1:11">
      <c r="A302" s="2663"/>
      <c r="B302" s="2663"/>
      <c r="C302" s="2663"/>
      <c r="D302" s="2663"/>
      <c r="E302" s="2663"/>
      <c r="F302" s="2663"/>
      <c r="G302" s="2663"/>
      <c r="H302" s="2663"/>
      <c r="I302" s="2663"/>
      <c r="J302" s="2663"/>
      <c r="K302" s="2663"/>
    </row>
    <row r="303" spans="1:11">
      <c r="A303" s="2663"/>
      <c r="B303" s="2663"/>
      <c r="C303" s="2663"/>
      <c r="D303" s="2663"/>
      <c r="E303" s="2663"/>
      <c r="F303" s="2663"/>
      <c r="G303" s="2663"/>
      <c r="H303" s="2663"/>
      <c r="I303" s="2663"/>
      <c r="J303" s="2663"/>
      <c r="K303" s="2663"/>
    </row>
    <row r="304" spans="1:11">
      <c r="A304" s="2663"/>
      <c r="B304" s="2663"/>
      <c r="C304" s="2663"/>
      <c r="D304" s="2663"/>
      <c r="E304" s="2663"/>
      <c r="F304" s="2663"/>
      <c r="G304" s="2663"/>
      <c r="H304" s="2663"/>
      <c r="I304" s="2663"/>
      <c r="J304" s="2663"/>
      <c r="K304" s="2663"/>
    </row>
    <row r="305" spans="1:11">
      <c r="A305" s="2663"/>
      <c r="B305" s="2663"/>
      <c r="C305" s="2663"/>
      <c r="D305" s="2663"/>
      <c r="E305" s="2663"/>
      <c r="F305" s="2663"/>
      <c r="G305" s="2663"/>
      <c r="H305" s="2663"/>
      <c r="I305" s="2663"/>
      <c r="J305" s="2663"/>
      <c r="K305" s="2663"/>
    </row>
    <row r="306" spans="1:11">
      <c r="A306" s="2663"/>
      <c r="B306" s="2663"/>
      <c r="C306" s="2663"/>
      <c r="D306" s="2663"/>
      <c r="E306" s="2663"/>
      <c r="F306" s="2663"/>
      <c r="G306" s="2663"/>
      <c r="H306" s="2663"/>
      <c r="I306" s="2663"/>
      <c r="J306" s="2663"/>
      <c r="K306" s="2663"/>
    </row>
    <row r="307" spans="1:11">
      <c r="A307" s="2663"/>
      <c r="B307" s="2663"/>
      <c r="C307" s="2663"/>
      <c r="D307" s="2663"/>
      <c r="E307" s="2663"/>
      <c r="F307" s="2663"/>
      <c r="G307" s="2663"/>
      <c r="H307" s="2663"/>
      <c r="I307" s="2663"/>
      <c r="J307" s="2663"/>
      <c r="K307" s="2663"/>
    </row>
    <row r="308" spans="1:11">
      <c r="A308" s="2663"/>
      <c r="B308" s="2663"/>
      <c r="C308" s="2663"/>
      <c r="D308" s="2663"/>
      <c r="E308" s="2663"/>
      <c r="F308" s="2663"/>
      <c r="G308" s="2663"/>
      <c r="H308" s="2663"/>
      <c r="I308" s="2663"/>
      <c r="J308" s="2663"/>
      <c r="K308" s="2663"/>
    </row>
    <row r="309" spans="1:11">
      <c r="A309" s="2663"/>
      <c r="B309" s="2663"/>
      <c r="C309" s="2663"/>
      <c r="D309" s="2663"/>
      <c r="E309" s="2663"/>
      <c r="F309" s="2663"/>
      <c r="G309" s="2663"/>
      <c r="H309" s="2663"/>
      <c r="I309" s="2663"/>
      <c r="J309" s="2663"/>
      <c r="K309" s="2663"/>
    </row>
    <row r="310" spans="1:11">
      <c r="A310" s="2663"/>
      <c r="B310" s="2663"/>
      <c r="C310" s="2663"/>
      <c r="D310" s="2663"/>
      <c r="E310" s="2663"/>
      <c r="F310" s="2663"/>
      <c r="G310" s="2663"/>
      <c r="H310" s="2663"/>
      <c r="I310" s="2663"/>
      <c r="J310" s="2663"/>
      <c r="K310" s="2663"/>
    </row>
    <row r="311" spans="1:11">
      <c r="A311" s="2663"/>
      <c r="B311" s="2663"/>
      <c r="C311" s="2663"/>
      <c r="D311" s="2663"/>
      <c r="E311" s="2663"/>
      <c r="F311" s="2663"/>
      <c r="G311" s="2663"/>
      <c r="H311" s="2663"/>
      <c r="I311" s="2663"/>
      <c r="J311" s="2663"/>
      <c r="K311" s="2663"/>
    </row>
    <row r="312" spans="1:11">
      <c r="A312" s="2663"/>
      <c r="B312" s="2663"/>
      <c r="C312" s="2663"/>
      <c r="D312" s="2663"/>
      <c r="E312" s="2663"/>
      <c r="F312" s="2663"/>
      <c r="G312" s="2663"/>
      <c r="H312" s="2663"/>
      <c r="I312" s="2663"/>
      <c r="J312" s="2663"/>
      <c r="K312" s="2663"/>
    </row>
    <row r="313" spans="1:11">
      <c r="A313" s="2663"/>
      <c r="B313" s="2663"/>
      <c r="C313" s="2663"/>
      <c r="D313" s="2663"/>
      <c r="E313" s="2663"/>
      <c r="F313" s="2663"/>
      <c r="G313" s="2663"/>
      <c r="H313" s="2663"/>
      <c r="I313" s="2663"/>
      <c r="J313" s="2663"/>
      <c r="K313" s="2663"/>
    </row>
    <row r="314" spans="1:11">
      <c r="A314" s="2663"/>
      <c r="B314" s="2663"/>
      <c r="C314" s="2663"/>
      <c r="D314" s="2663"/>
      <c r="E314" s="2663"/>
      <c r="F314" s="2663"/>
      <c r="G314" s="2663"/>
      <c r="H314" s="2663"/>
      <c r="I314" s="2663"/>
      <c r="J314" s="2663"/>
      <c r="K314" s="2663"/>
    </row>
    <row r="315" spans="1:11">
      <c r="A315" s="2663"/>
      <c r="B315" s="2663"/>
      <c r="C315" s="2663"/>
      <c r="D315" s="2663"/>
      <c r="E315" s="2663"/>
      <c r="F315" s="2663"/>
      <c r="G315" s="2663"/>
      <c r="H315" s="2663"/>
      <c r="I315" s="2663"/>
      <c r="J315" s="2663"/>
      <c r="K315" s="2663"/>
    </row>
    <row r="316" spans="1:11">
      <c r="A316" s="2663"/>
      <c r="B316" s="2663"/>
      <c r="C316" s="2663"/>
      <c r="D316" s="2663"/>
      <c r="E316" s="2663"/>
      <c r="F316" s="2663"/>
      <c r="G316" s="2663"/>
      <c r="H316" s="2663"/>
      <c r="I316" s="2663"/>
      <c r="J316" s="2663"/>
      <c r="K316" s="2663"/>
    </row>
    <row r="317" spans="1:11">
      <c r="A317" s="2663"/>
      <c r="B317" s="2663"/>
      <c r="C317" s="2663"/>
      <c r="D317" s="2663"/>
      <c r="E317" s="2663"/>
      <c r="F317" s="2663"/>
      <c r="G317" s="2663"/>
      <c r="H317" s="2663"/>
      <c r="I317" s="2663"/>
      <c r="J317" s="2663"/>
      <c r="K317" s="2663"/>
    </row>
    <row r="318" spans="1:11">
      <c r="A318" s="2663"/>
      <c r="B318" s="2663"/>
      <c r="C318" s="2663"/>
      <c r="D318" s="2663"/>
      <c r="E318" s="2663"/>
      <c r="F318" s="2663"/>
      <c r="G318" s="2663"/>
      <c r="H318" s="2663"/>
      <c r="I318" s="2663"/>
      <c r="J318" s="2663"/>
      <c r="K318" s="2663"/>
    </row>
    <row r="319" spans="1:11">
      <c r="A319" s="2663"/>
      <c r="B319" s="2663"/>
      <c r="C319" s="2663"/>
      <c r="D319" s="2663"/>
      <c r="E319" s="2663"/>
      <c r="F319" s="2663"/>
      <c r="G319" s="2663"/>
      <c r="H319" s="2663"/>
      <c r="I319" s="2663"/>
      <c r="J319" s="2663"/>
      <c r="K319" s="2663"/>
    </row>
    <row r="320" spans="1:11">
      <c r="A320" s="2663"/>
      <c r="B320" s="2663"/>
      <c r="C320" s="2663"/>
      <c r="D320" s="2663"/>
      <c r="E320" s="2663"/>
      <c r="F320" s="2663"/>
      <c r="G320" s="2663"/>
      <c r="H320" s="2663"/>
      <c r="I320" s="2663"/>
      <c r="J320" s="2663"/>
      <c r="K320" s="2663"/>
    </row>
    <row r="321" spans="1:11">
      <c r="A321" s="2663"/>
      <c r="B321" s="2663"/>
      <c r="C321" s="2663"/>
      <c r="D321" s="2663"/>
      <c r="E321" s="2663"/>
      <c r="F321" s="2663"/>
      <c r="G321" s="2663"/>
      <c r="H321" s="2663"/>
      <c r="I321" s="2663"/>
      <c r="J321" s="2663"/>
      <c r="K321" s="2663"/>
    </row>
    <row r="322" spans="1:11">
      <c r="A322" s="2663"/>
      <c r="B322" s="2663"/>
      <c r="C322" s="2663"/>
      <c r="D322" s="2663"/>
      <c r="E322" s="2663"/>
      <c r="F322" s="2663"/>
      <c r="G322" s="2663"/>
      <c r="H322" s="2663"/>
      <c r="I322" s="2663"/>
      <c r="J322" s="2663"/>
      <c r="K322" s="2663"/>
    </row>
    <row r="323" spans="1:11">
      <c r="A323" s="2663"/>
      <c r="B323" s="2663"/>
      <c r="C323" s="2663"/>
      <c r="D323" s="2663"/>
      <c r="E323" s="2663"/>
      <c r="F323" s="2663"/>
      <c r="G323" s="2663"/>
      <c r="H323" s="2663"/>
      <c r="I323" s="2663"/>
      <c r="J323" s="2663"/>
      <c r="K323" s="2663"/>
    </row>
    <row r="324" spans="1:11">
      <c r="A324" s="2663"/>
      <c r="B324" s="2663"/>
      <c r="C324" s="2663"/>
      <c r="D324" s="2663"/>
      <c r="E324" s="2663"/>
      <c r="F324" s="2663"/>
      <c r="G324" s="2663"/>
      <c r="H324" s="2663"/>
      <c r="I324" s="2663"/>
      <c r="J324" s="2663"/>
      <c r="K324" s="2663"/>
    </row>
    <row r="325" spans="1:11">
      <c r="A325" s="2663"/>
      <c r="B325" s="2663"/>
      <c r="C325" s="2663"/>
      <c r="D325" s="2663"/>
      <c r="E325" s="2663"/>
      <c r="F325" s="2663"/>
      <c r="G325" s="2663"/>
      <c r="H325" s="2663"/>
      <c r="I325" s="2663"/>
      <c r="J325" s="2663"/>
      <c r="K325" s="2663"/>
    </row>
    <row r="326" spans="1:11">
      <c r="A326" s="2663"/>
      <c r="B326" s="2663"/>
      <c r="C326" s="2663"/>
      <c r="D326" s="2663"/>
      <c r="E326" s="2663"/>
      <c r="F326" s="2663"/>
      <c r="G326" s="2663"/>
      <c r="H326" s="2663"/>
      <c r="I326" s="2663"/>
      <c r="J326" s="2663"/>
      <c r="K326" s="2663"/>
    </row>
    <row r="327" spans="1:11">
      <c r="A327" s="2663"/>
      <c r="B327" s="2663"/>
      <c r="C327" s="2663"/>
      <c r="D327" s="2663"/>
      <c r="E327" s="2663"/>
      <c r="F327" s="2663"/>
      <c r="G327" s="2663"/>
      <c r="H327" s="2663"/>
      <c r="I327" s="2663"/>
      <c r="J327" s="2663"/>
      <c r="K327" s="2663"/>
    </row>
    <row r="328" spans="1:11">
      <c r="A328" s="2663"/>
      <c r="B328" s="2663"/>
      <c r="C328" s="2663"/>
      <c r="D328" s="2663"/>
      <c r="E328" s="2663"/>
      <c r="F328" s="2663"/>
      <c r="G328" s="2663"/>
      <c r="H328" s="2663"/>
      <c r="I328" s="2663"/>
      <c r="J328" s="2663"/>
      <c r="K328" s="2663"/>
    </row>
    <row r="329" spans="1:11">
      <c r="A329" s="2663"/>
      <c r="B329" s="2663"/>
      <c r="C329" s="2663"/>
      <c r="D329" s="2663"/>
      <c r="E329" s="2663"/>
      <c r="F329" s="2663"/>
      <c r="G329" s="2663"/>
      <c r="H329" s="2663"/>
      <c r="I329" s="2663"/>
      <c r="J329" s="2663"/>
      <c r="K329" s="2663"/>
    </row>
    <row r="330" spans="1:11">
      <c r="A330" s="2663"/>
      <c r="B330" s="2663"/>
      <c r="C330" s="2663"/>
      <c r="D330" s="2663"/>
      <c r="E330" s="2663"/>
      <c r="F330" s="2663"/>
      <c r="G330" s="2663"/>
      <c r="H330" s="2663"/>
      <c r="I330" s="2663"/>
      <c r="J330" s="2663"/>
      <c r="K330" s="2663"/>
    </row>
    <row r="331" spans="1:11">
      <c r="A331" s="2663"/>
      <c r="B331" s="2663"/>
      <c r="C331" s="2663"/>
      <c r="D331" s="2663"/>
      <c r="E331" s="2663"/>
      <c r="F331" s="2663"/>
      <c r="G331" s="2663"/>
      <c r="H331" s="2663"/>
      <c r="I331" s="2663"/>
      <c r="J331" s="2663"/>
      <c r="K331" s="2663"/>
    </row>
    <row r="332" spans="1:11">
      <c r="A332" s="2663"/>
      <c r="B332" s="2663"/>
      <c r="C332" s="2663"/>
      <c r="D332" s="2663"/>
      <c r="E332" s="2663"/>
      <c r="F332" s="2663"/>
      <c r="G332" s="2663"/>
      <c r="H332" s="2663"/>
      <c r="I332" s="2663"/>
      <c r="J332" s="2663"/>
      <c r="K332" s="2663"/>
    </row>
    <row r="333" spans="1:11">
      <c r="A333" s="2663"/>
      <c r="B333" s="2663"/>
      <c r="C333" s="2663"/>
      <c r="D333" s="2663"/>
      <c r="E333" s="2663"/>
      <c r="F333" s="2663"/>
      <c r="G333" s="2663"/>
      <c r="H333" s="2663"/>
      <c r="I333" s="2663"/>
      <c r="J333" s="2663"/>
      <c r="K333" s="2663"/>
    </row>
    <row r="334" spans="1:11">
      <c r="A334" s="2663"/>
      <c r="B334" s="2663"/>
      <c r="C334" s="2663"/>
      <c r="D334" s="2663"/>
      <c r="E334" s="2663"/>
      <c r="F334" s="2663"/>
      <c r="G334" s="2663"/>
      <c r="H334" s="2663"/>
      <c r="I334" s="2663"/>
      <c r="J334" s="2663"/>
      <c r="K334" s="2663"/>
    </row>
    <row r="335" spans="1:11">
      <c r="A335" s="2663"/>
      <c r="B335" s="2663"/>
      <c r="C335" s="2663"/>
      <c r="D335" s="2663"/>
      <c r="E335" s="2663"/>
      <c r="F335" s="2663"/>
      <c r="G335" s="2663"/>
      <c r="H335" s="2663"/>
      <c r="I335" s="2663"/>
      <c r="J335" s="2663"/>
      <c r="K335" s="2663"/>
    </row>
    <row r="336" spans="1:11">
      <c r="A336" s="2663"/>
      <c r="B336" s="2663"/>
      <c r="C336" s="2663"/>
      <c r="D336" s="2663"/>
      <c r="E336" s="2663"/>
      <c r="F336" s="2663"/>
      <c r="G336" s="2663"/>
      <c r="H336" s="2663"/>
      <c r="I336" s="2663"/>
      <c r="J336" s="2663"/>
      <c r="K336" s="2663"/>
    </row>
    <row r="337" spans="1:11">
      <c r="A337" s="2663"/>
      <c r="B337" s="2663"/>
      <c r="C337" s="2663"/>
      <c r="D337" s="2663"/>
      <c r="E337" s="2663"/>
      <c r="F337" s="2663"/>
      <c r="G337" s="2663"/>
      <c r="H337" s="2663"/>
      <c r="I337" s="2663"/>
      <c r="J337" s="2663"/>
      <c r="K337" s="2663"/>
    </row>
    <row r="338" spans="1:11">
      <c r="A338" s="2663"/>
      <c r="B338" s="2663"/>
      <c r="C338" s="2663"/>
      <c r="D338" s="2663"/>
      <c r="E338" s="2663"/>
      <c r="F338" s="2663"/>
      <c r="G338" s="2663"/>
      <c r="H338" s="2663"/>
      <c r="I338" s="2663"/>
      <c r="J338" s="2663"/>
      <c r="K338" s="2663"/>
    </row>
    <row r="339" spans="1:11">
      <c r="A339" s="2663"/>
      <c r="B339" s="2663"/>
      <c r="C339" s="2663"/>
      <c r="D339" s="2663"/>
      <c r="E339" s="2663"/>
      <c r="F339" s="2663"/>
      <c r="G339" s="2663"/>
      <c r="H339" s="2663"/>
      <c r="I339" s="2663"/>
      <c r="J339" s="2663"/>
      <c r="K339" s="2663"/>
    </row>
    <row r="340" spans="1:11">
      <c r="A340" s="2663"/>
      <c r="B340" s="2663"/>
      <c r="C340" s="2663"/>
      <c r="D340" s="2663"/>
      <c r="E340" s="2663"/>
      <c r="F340" s="2663"/>
      <c r="G340" s="2663"/>
      <c r="H340" s="2663"/>
      <c r="I340" s="2663"/>
      <c r="J340" s="2663"/>
      <c r="K340" s="2663"/>
    </row>
    <row r="341" spans="1:11">
      <c r="A341" s="2663"/>
      <c r="B341" s="2663"/>
      <c r="C341" s="2663"/>
      <c r="D341" s="2663"/>
      <c r="E341" s="2663"/>
      <c r="F341" s="2663"/>
      <c r="G341" s="2663"/>
      <c r="H341" s="2663"/>
      <c r="I341" s="2663"/>
      <c r="J341" s="2663"/>
      <c r="K341" s="2663"/>
    </row>
    <row r="342" spans="1:11">
      <c r="A342" s="2663"/>
      <c r="B342" s="2663"/>
      <c r="C342" s="2663"/>
      <c r="D342" s="2663"/>
      <c r="E342" s="2663"/>
      <c r="F342" s="2663"/>
      <c r="G342" s="2663"/>
      <c r="H342" s="2663"/>
      <c r="I342" s="2663"/>
      <c r="J342" s="2663"/>
      <c r="K342" s="2663"/>
    </row>
    <row r="343" spans="1:11">
      <c r="A343" s="2663"/>
      <c r="B343" s="2663"/>
      <c r="C343" s="2663"/>
      <c r="D343" s="2663"/>
      <c r="E343" s="2663"/>
      <c r="F343" s="2663"/>
      <c r="G343" s="2663"/>
      <c r="H343" s="2663"/>
      <c r="I343" s="2663"/>
      <c r="J343" s="2663"/>
      <c r="K343" s="2663"/>
    </row>
    <row r="344" spans="1:11">
      <c r="A344" s="2663"/>
      <c r="B344" s="2663"/>
      <c r="C344" s="2663"/>
      <c r="D344" s="2663"/>
      <c r="E344" s="2663"/>
      <c r="F344" s="2663"/>
      <c r="G344" s="2663"/>
      <c r="H344" s="2663"/>
      <c r="I344" s="2663"/>
      <c r="J344" s="2663"/>
      <c r="K344" s="2663"/>
    </row>
    <row r="345" spans="1:11">
      <c r="A345" s="2663"/>
      <c r="B345" s="2663"/>
      <c r="C345" s="2663"/>
      <c r="D345" s="2663"/>
      <c r="E345" s="2663"/>
      <c r="F345" s="2663"/>
      <c r="G345" s="2663"/>
      <c r="H345" s="2663"/>
      <c r="I345" s="2663"/>
      <c r="J345" s="2663"/>
      <c r="K345" s="2663"/>
    </row>
    <row r="346" spans="1:11">
      <c r="A346" s="2663"/>
      <c r="B346" s="2663"/>
      <c r="C346" s="2663"/>
      <c r="D346" s="2663"/>
      <c r="E346" s="2663"/>
      <c r="F346" s="2663"/>
      <c r="G346" s="2663"/>
      <c r="H346" s="2663"/>
      <c r="I346" s="2663"/>
      <c r="J346" s="2663"/>
      <c r="K346" s="2663"/>
    </row>
    <row r="347" spans="1:11">
      <c r="A347" s="2663"/>
      <c r="B347" s="2663"/>
      <c r="C347" s="2663"/>
      <c r="D347" s="2663"/>
      <c r="E347" s="2663"/>
      <c r="F347" s="2663"/>
      <c r="G347" s="2663"/>
      <c r="H347" s="2663"/>
      <c r="I347" s="2663"/>
      <c r="J347" s="2663"/>
      <c r="K347" s="2663"/>
    </row>
    <row r="348" spans="1:11">
      <c r="A348" s="2663"/>
      <c r="B348" s="2663"/>
      <c r="C348" s="2663"/>
      <c r="D348" s="2663"/>
      <c r="E348" s="2663"/>
      <c r="F348" s="2663"/>
      <c r="G348" s="2663"/>
      <c r="H348" s="2663"/>
      <c r="I348" s="2663"/>
      <c r="J348" s="2663"/>
      <c r="K348" s="2663"/>
    </row>
    <row r="349" spans="1:11">
      <c r="A349" s="2663"/>
      <c r="B349" s="2663"/>
      <c r="C349" s="2663"/>
      <c r="D349" s="2663"/>
      <c r="E349" s="2663"/>
      <c r="F349" s="2663"/>
      <c r="G349" s="2663"/>
      <c r="H349" s="2663"/>
      <c r="I349" s="2663"/>
      <c r="J349" s="2663"/>
      <c r="K349" s="2663"/>
    </row>
    <row r="350" spans="1:11">
      <c r="A350" s="2663"/>
      <c r="B350" s="2663"/>
      <c r="C350" s="2663"/>
      <c r="D350" s="2663"/>
      <c r="E350" s="2663"/>
      <c r="F350" s="2663"/>
      <c r="G350" s="2663"/>
      <c r="H350" s="2663"/>
      <c r="I350" s="2663"/>
      <c r="J350" s="2663"/>
      <c r="K350" s="2663"/>
    </row>
    <row r="351" spans="1:11">
      <c r="A351" s="2663"/>
      <c r="B351" s="2663"/>
      <c r="C351" s="2663"/>
      <c r="D351" s="2663"/>
      <c r="E351" s="2663"/>
      <c r="F351" s="2663"/>
      <c r="G351" s="2663"/>
      <c r="H351" s="2663"/>
      <c r="I351" s="2663"/>
      <c r="J351" s="2663"/>
      <c r="K351" s="2663"/>
    </row>
    <row r="352" spans="1:11">
      <c r="A352" s="2663"/>
      <c r="B352" s="2663"/>
      <c r="C352" s="2663"/>
      <c r="D352" s="2663"/>
      <c r="E352" s="2663"/>
      <c r="F352" s="2663"/>
      <c r="G352" s="2663"/>
      <c r="H352" s="2663"/>
      <c r="I352" s="2663"/>
      <c r="J352" s="2663"/>
      <c r="K352" s="2663"/>
    </row>
    <row r="353" spans="1:11">
      <c r="A353" s="2663"/>
      <c r="B353" s="2663"/>
      <c r="C353" s="2663"/>
      <c r="D353" s="2663"/>
      <c r="E353" s="2663"/>
      <c r="F353" s="2663"/>
      <c r="G353" s="2663"/>
      <c r="H353" s="2663"/>
      <c r="I353" s="2663"/>
      <c r="J353" s="2663"/>
      <c r="K353" s="2663"/>
    </row>
    <row r="354" spans="1:11">
      <c r="A354" s="2663"/>
      <c r="B354" s="2663"/>
      <c r="C354" s="2663"/>
      <c r="D354" s="2663"/>
      <c r="E354" s="2663"/>
      <c r="F354" s="2663"/>
      <c r="G354" s="2663"/>
      <c r="H354" s="2663"/>
      <c r="I354" s="2663"/>
      <c r="J354" s="2663"/>
      <c r="K354" s="2663"/>
    </row>
    <row r="355" spans="1:11">
      <c r="A355" s="2663"/>
      <c r="B355" s="2663"/>
      <c r="C355" s="2663"/>
      <c r="D355" s="2663"/>
      <c r="E355" s="2663"/>
      <c r="F355" s="2663"/>
      <c r="G355" s="2663"/>
      <c r="H355" s="2663"/>
      <c r="I355" s="2663"/>
      <c r="J355" s="2663"/>
      <c r="K355" s="2663"/>
    </row>
    <row r="356" spans="1:11">
      <c r="A356" s="2663"/>
      <c r="B356" s="2663"/>
      <c r="C356" s="2663"/>
      <c r="D356" s="2663"/>
      <c r="E356" s="2663"/>
      <c r="F356" s="2663"/>
      <c r="G356" s="2663"/>
      <c r="H356" s="2663"/>
      <c r="I356" s="2663"/>
      <c r="J356" s="2663"/>
      <c r="K356" s="2663"/>
    </row>
    <row r="357" spans="1:11">
      <c r="A357" s="2663"/>
      <c r="B357" s="2663"/>
      <c r="C357" s="2663"/>
      <c r="D357" s="2663"/>
      <c r="E357" s="2663"/>
      <c r="F357" s="2663"/>
      <c r="G357" s="2663"/>
      <c r="H357" s="2663"/>
      <c r="I357" s="2663"/>
      <c r="J357" s="2663"/>
      <c r="K357" s="2663"/>
    </row>
    <row r="358" spans="1:11">
      <c r="A358" s="2663"/>
      <c r="B358" s="2663"/>
      <c r="C358" s="2663"/>
      <c r="D358" s="2663"/>
      <c r="E358" s="2663"/>
      <c r="F358" s="2663"/>
      <c r="G358" s="2663"/>
      <c r="H358" s="2663"/>
      <c r="I358" s="2663"/>
      <c r="J358" s="2663"/>
      <c r="K358" s="2663"/>
    </row>
    <row r="359" spans="1:11">
      <c r="A359" s="2663"/>
      <c r="B359" s="2663"/>
      <c r="C359" s="2663"/>
      <c r="D359" s="2663"/>
      <c r="E359" s="2663"/>
      <c r="F359" s="2663"/>
      <c r="G359" s="2663"/>
      <c r="H359" s="2663"/>
      <c r="I359" s="2663"/>
      <c r="J359" s="2663"/>
      <c r="K359" s="2663"/>
    </row>
    <row r="360" spans="1:11">
      <c r="A360" s="2663"/>
      <c r="B360" s="2663"/>
      <c r="C360" s="2663"/>
      <c r="D360" s="2663"/>
      <c r="E360" s="2663"/>
      <c r="F360" s="2663"/>
      <c r="G360" s="2663"/>
      <c r="H360" s="2663"/>
      <c r="I360" s="2663"/>
      <c r="J360" s="2663"/>
      <c r="K360" s="2663"/>
    </row>
    <row r="361" spans="1:11">
      <c r="A361" s="2663"/>
      <c r="B361" s="2663"/>
      <c r="C361" s="2663"/>
      <c r="D361" s="2663"/>
      <c r="E361" s="2663"/>
      <c r="F361" s="2663"/>
      <c r="G361" s="2663"/>
      <c r="H361" s="2663"/>
      <c r="I361" s="2663"/>
      <c r="J361" s="2663"/>
      <c r="K361" s="2663"/>
    </row>
    <row r="362" spans="1:11">
      <c r="A362" s="2663"/>
      <c r="B362" s="2663"/>
      <c r="C362" s="2663"/>
      <c r="D362" s="2663"/>
      <c r="E362" s="2663"/>
      <c r="F362" s="2663"/>
      <c r="G362" s="2663"/>
      <c r="H362" s="2663"/>
      <c r="I362" s="2663"/>
      <c r="J362" s="2663"/>
      <c r="K362" s="2663"/>
    </row>
    <row r="363" spans="1:11">
      <c r="A363" s="2663"/>
      <c r="B363" s="2663"/>
      <c r="C363" s="2663"/>
      <c r="D363" s="2663"/>
      <c r="E363" s="2663"/>
      <c r="F363" s="2663"/>
      <c r="G363" s="2663"/>
      <c r="H363" s="2663"/>
      <c r="I363" s="2663"/>
      <c r="J363" s="2663"/>
      <c r="K363" s="2663"/>
    </row>
    <row r="364" spans="1:11">
      <c r="A364" s="2663"/>
      <c r="B364" s="2663"/>
      <c r="C364" s="2663"/>
      <c r="D364" s="2663"/>
      <c r="E364" s="2663"/>
      <c r="F364" s="2663"/>
      <c r="G364" s="2663"/>
      <c r="H364" s="2663"/>
      <c r="I364" s="2663"/>
      <c r="J364" s="2663"/>
      <c r="K364" s="2663"/>
    </row>
    <row r="365" spans="1:11">
      <c r="A365" s="2663"/>
      <c r="B365" s="2663"/>
      <c r="C365" s="2663"/>
      <c r="D365" s="2663"/>
      <c r="E365" s="2663"/>
      <c r="F365" s="2663"/>
      <c r="G365" s="2663"/>
      <c r="H365" s="2663"/>
      <c r="I365" s="2663"/>
      <c r="J365" s="2663"/>
      <c r="K365" s="2663"/>
    </row>
    <row r="366" spans="1:11">
      <c r="A366" s="2663"/>
      <c r="B366" s="2663"/>
      <c r="C366" s="2663"/>
      <c r="D366" s="2663"/>
      <c r="E366" s="2663"/>
      <c r="F366" s="2663"/>
      <c r="G366" s="2663"/>
      <c r="H366" s="2663"/>
      <c r="I366" s="2663"/>
      <c r="J366" s="2663"/>
      <c r="K366" s="2663"/>
    </row>
    <row r="367" spans="1:11">
      <c r="A367" s="2663"/>
      <c r="B367" s="2663"/>
      <c r="C367" s="2663"/>
      <c r="D367" s="2663"/>
      <c r="E367" s="2663"/>
      <c r="F367" s="2663"/>
      <c r="G367" s="2663"/>
      <c r="H367" s="2663"/>
      <c r="I367" s="2663"/>
      <c r="J367" s="2663"/>
      <c r="K367" s="2663"/>
    </row>
    <row r="368" spans="1:11">
      <c r="A368" s="2663"/>
      <c r="B368" s="2663"/>
      <c r="C368" s="2663"/>
      <c r="D368" s="2663"/>
      <c r="E368" s="2663"/>
      <c r="F368" s="2663"/>
      <c r="G368" s="2663"/>
      <c r="H368" s="2663"/>
      <c r="I368" s="2663"/>
      <c r="J368" s="2663"/>
      <c r="K368" s="2663"/>
    </row>
    <row r="369" spans="1:11">
      <c r="A369" s="2663"/>
      <c r="B369" s="2663"/>
      <c r="C369" s="2663"/>
      <c r="D369" s="2663"/>
      <c r="E369" s="2663"/>
      <c r="F369" s="2663"/>
      <c r="G369" s="2663"/>
      <c r="H369" s="2663"/>
      <c r="I369" s="2663"/>
      <c r="J369" s="2663"/>
      <c r="K369" s="2663"/>
    </row>
    <row r="370" spans="1:11">
      <c r="A370" s="2663"/>
      <c r="B370" s="2663"/>
      <c r="C370" s="2663"/>
      <c r="D370" s="2663"/>
      <c r="E370" s="2663"/>
      <c r="F370" s="2663"/>
      <c r="G370" s="2663"/>
      <c r="H370" s="2663"/>
      <c r="I370" s="2663"/>
      <c r="J370" s="2663"/>
      <c r="K370" s="2663"/>
    </row>
    <row r="371" spans="1:11">
      <c r="A371" s="2663"/>
      <c r="B371" s="2663"/>
      <c r="C371" s="2663"/>
      <c r="D371" s="2663"/>
      <c r="E371" s="2663"/>
      <c r="F371" s="2663"/>
      <c r="G371" s="2663"/>
      <c r="H371" s="2663"/>
      <c r="I371" s="2663"/>
      <c r="J371" s="2663"/>
      <c r="K371" s="2663"/>
    </row>
    <row r="372" spans="1:11">
      <c r="A372" s="2663"/>
      <c r="B372" s="2663"/>
      <c r="C372" s="2663"/>
      <c r="D372" s="2663"/>
      <c r="E372" s="2663"/>
      <c r="F372" s="2663"/>
      <c r="G372" s="2663"/>
      <c r="H372" s="2663"/>
      <c r="I372" s="2663"/>
      <c r="J372" s="2663"/>
      <c r="K372" s="2663"/>
    </row>
    <row r="373" spans="1:11">
      <c r="A373" s="2663"/>
      <c r="B373" s="2663"/>
      <c r="C373" s="2663"/>
      <c r="D373" s="2663"/>
      <c r="E373" s="2663"/>
      <c r="F373" s="2663"/>
      <c r="G373" s="2663"/>
      <c r="H373" s="2663"/>
      <c r="I373" s="2663"/>
      <c r="J373" s="2663"/>
      <c r="K373" s="2663"/>
    </row>
    <row r="374" spans="1:11">
      <c r="A374" s="2663"/>
      <c r="B374" s="2663"/>
      <c r="C374" s="2663"/>
      <c r="D374" s="2663"/>
      <c r="E374" s="2663"/>
      <c r="F374" s="2663"/>
      <c r="G374" s="2663"/>
      <c r="H374" s="2663"/>
      <c r="I374" s="2663"/>
      <c r="J374" s="2663"/>
      <c r="K374" s="2663"/>
    </row>
    <row r="375" spans="1:11">
      <c r="A375" s="2663"/>
      <c r="B375" s="2663"/>
      <c r="C375" s="2663"/>
      <c r="D375" s="2663"/>
      <c r="E375" s="2663"/>
      <c r="F375" s="2663"/>
      <c r="G375" s="2663"/>
      <c r="H375" s="2663"/>
      <c r="I375" s="2663"/>
      <c r="J375" s="2663"/>
      <c r="K375" s="2663"/>
    </row>
    <row r="376" spans="1:11">
      <c r="A376" s="2663"/>
      <c r="B376" s="2663"/>
      <c r="C376" s="2663"/>
      <c r="D376" s="2663"/>
      <c r="E376" s="2663"/>
      <c r="F376" s="2663"/>
      <c r="G376" s="2663"/>
      <c r="H376" s="2663"/>
      <c r="I376" s="2663"/>
      <c r="J376" s="2663"/>
      <c r="K376" s="2663"/>
    </row>
    <row r="377" spans="1:11">
      <c r="A377" s="2663"/>
      <c r="B377" s="2663"/>
      <c r="C377" s="2663"/>
      <c r="D377" s="2663"/>
      <c r="E377" s="2663"/>
      <c r="F377" s="2663"/>
      <c r="G377" s="2663"/>
      <c r="H377" s="2663"/>
      <c r="I377" s="2663"/>
      <c r="J377" s="2663"/>
      <c r="K377" s="2663"/>
    </row>
    <row r="378" spans="1:11">
      <c r="A378" s="2663"/>
      <c r="B378" s="2663"/>
      <c r="C378" s="2663"/>
      <c r="D378" s="2663"/>
      <c r="E378" s="2663"/>
      <c r="F378" s="2663"/>
      <c r="G378" s="2663"/>
      <c r="H378" s="2663"/>
      <c r="I378" s="2663"/>
      <c r="J378" s="2663"/>
      <c r="K378" s="2663"/>
    </row>
    <row r="379" spans="1:11">
      <c r="A379" s="2663"/>
      <c r="B379" s="2663"/>
      <c r="C379" s="2663"/>
      <c r="D379" s="2663"/>
      <c r="E379" s="2663"/>
      <c r="F379" s="2663"/>
      <c r="G379" s="2663"/>
      <c r="H379" s="2663"/>
      <c r="I379" s="2663"/>
      <c r="J379" s="2663"/>
      <c r="K379" s="2663"/>
    </row>
    <row r="380" spans="1:11">
      <c r="A380" s="2663"/>
      <c r="B380" s="2663"/>
      <c r="C380" s="2663"/>
      <c r="D380" s="2663"/>
      <c r="E380" s="2663"/>
      <c r="F380" s="2663"/>
      <c r="G380" s="2663"/>
      <c r="H380" s="2663"/>
      <c r="I380" s="2663"/>
      <c r="J380" s="2663"/>
      <c r="K380" s="2663"/>
    </row>
    <row r="381" spans="1:11">
      <c r="A381" s="2663"/>
      <c r="B381" s="2663"/>
      <c r="C381" s="2663"/>
      <c r="D381" s="2663"/>
      <c r="E381" s="2663"/>
      <c r="F381" s="2663"/>
      <c r="G381" s="2663"/>
      <c r="H381" s="2663"/>
      <c r="I381" s="2663"/>
      <c r="J381" s="2663"/>
      <c r="K381" s="2663"/>
    </row>
    <row r="382" spans="1:11">
      <c r="A382" s="2663"/>
      <c r="B382" s="2663"/>
      <c r="C382" s="2663"/>
      <c r="D382" s="2663"/>
      <c r="E382" s="2663"/>
      <c r="F382" s="2663"/>
      <c r="G382" s="2663"/>
      <c r="H382" s="2663"/>
      <c r="I382" s="2663"/>
      <c r="J382" s="2663"/>
      <c r="K382" s="2663"/>
    </row>
    <row r="383" spans="1:11">
      <c r="A383" s="2663"/>
      <c r="B383" s="2663"/>
      <c r="C383" s="2663"/>
      <c r="D383" s="2663"/>
      <c r="E383" s="2663"/>
      <c r="F383" s="2663"/>
      <c r="G383" s="2663"/>
      <c r="H383" s="2663"/>
      <c r="I383" s="2663"/>
      <c r="J383" s="2663"/>
      <c r="K383" s="2663"/>
    </row>
    <row r="384" spans="1:11">
      <c r="A384" s="2663"/>
      <c r="B384" s="2663"/>
      <c r="C384" s="2663"/>
      <c r="D384" s="2663"/>
      <c r="E384" s="2663"/>
      <c r="F384" s="2663"/>
      <c r="G384" s="2663"/>
      <c r="H384" s="2663"/>
      <c r="I384" s="2663"/>
      <c r="J384" s="2663"/>
      <c r="K384" s="2663"/>
    </row>
    <row r="385" spans="1:11">
      <c r="A385" s="2663"/>
      <c r="B385" s="2663"/>
      <c r="C385" s="2663"/>
      <c r="D385" s="2663"/>
      <c r="E385" s="2663"/>
      <c r="F385" s="2663"/>
      <c r="G385" s="2663"/>
      <c r="H385" s="2663"/>
      <c r="I385" s="2663"/>
      <c r="J385" s="2663"/>
      <c r="K385" s="2663"/>
    </row>
    <row r="386" spans="1:11">
      <c r="A386" s="2663"/>
      <c r="B386" s="2663"/>
      <c r="C386" s="2663"/>
      <c r="D386" s="2663"/>
      <c r="E386" s="2663"/>
      <c r="F386" s="2663"/>
      <c r="G386" s="2663"/>
      <c r="H386" s="2663"/>
      <c r="I386" s="2663"/>
      <c r="J386" s="2663"/>
      <c r="K386" s="2663"/>
    </row>
    <row r="387" spans="1:11">
      <c r="A387" s="2663"/>
      <c r="B387" s="2663"/>
      <c r="C387" s="2663"/>
      <c r="D387" s="2663"/>
      <c r="E387" s="2663"/>
      <c r="F387" s="2663"/>
      <c r="G387" s="2663"/>
      <c r="H387" s="2663"/>
      <c r="I387" s="2663"/>
      <c r="J387" s="2663"/>
      <c r="K387" s="2663"/>
    </row>
    <row r="388" spans="1:11">
      <c r="A388" s="2663"/>
      <c r="B388" s="2663"/>
      <c r="C388" s="2663"/>
      <c r="D388" s="2663"/>
      <c r="E388" s="2663"/>
      <c r="F388" s="2663"/>
      <c r="G388" s="2663"/>
      <c r="H388" s="2663"/>
      <c r="I388" s="2663"/>
      <c r="J388" s="2663"/>
      <c r="K388" s="2663"/>
    </row>
    <row r="389" spans="1:11">
      <c r="A389" s="2663"/>
      <c r="B389" s="2663"/>
      <c r="C389" s="2663"/>
      <c r="D389" s="2663"/>
      <c r="E389" s="2663"/>
      <c r="F389" s="2663"/>
      <c r="G389" s="2663"/>
      <c r="H389" s="2663"/>
      <c r="I389" s="2663"/>
      <c r="J389" s="2663"/>
      <c r="K389" s="2663"/>
    </row>
    <row r="390" spans="1:11">
      <c r="A390" s="2663"/>
      <c r="B390" s="2663"/>
      <c r="C390" s="2663"/>
      <c r="D390" s="2663"/>
      <c r="E390" s="2663"/>
      <c r="F390" s="2663"/>
      <c r="G390" s="2663"/>
      <c r="H390" s="2663"/>
      <c r="I390" s="2663"/>
      <c r="J390" s="2663"/>
      <c r="K390" s="2663"/>
    </row>
    <row r="391" spans="1:11">
      <c r="A391" s="2663"/>
      <c r="B391" s="2663"/>
      <c r="C391" s="2663"/>
      <c r="D391" s="2663"/>
      <c r="E391" s="2663"/>
      <c r="F391" s="2663"/>
      <c r="G391" s="2663"/>
      <c r="H391" s="2663"/>
      <c r="I391" s="2663"/>
      <c r="J391" s="2663"/>
      <c r="K391" s="2663"/>
    </row>
    <row r="392" spans="1:11">
      <c r="A392" s="2663"/>
      <c r="B392" s="2663"/>
      <c r="C392" s="2663"/>
      <c r="D392" s="2663"/>
      <c r="E392" s="2663"/>
      <c r="F392" s="2663"/>
      <c r="G392" s="2663"/>
      <c r="H392" s="2663"/>
      <c r="I392" s="2663"/>
      <c r="J392" s="2663"/>
      <c r="K392" s="2663"/>
    </row>
    <row r="393" spans="1:11">
      <c r="A393" s="2663"/>
      <c r="B393" s="2663"/>
      <c r="C393" s="2663"/>
      <c r="D393" s="2663"/>
      <c r="E393" s="2663"/>
      <c r="F393" s="2663"/>
      <c r="G393" s="2663"/>
      <c r="H393" s="2663"/>
      <c r="I393" s="2663"/>
      <c r="J393" s="2663"/>
      <c r="K393" s="2663"/>
    </row>
    <row r="394" spans="1:11">
      <c r="A394" s="2663"/>
      <c r="B394" s="2663"/>
      <c r="C394" s="2663"/>
      <c r="D394" s="2663"/>
      <c r="E394" s="2663"/>
      <c r="F394" s="2663"/>
      <c r="G394" s="2663"/>
      <c r="H394" s="2663"/>
      <c r="I394" s="2663"/>
      <c r="J394" s="2663"/>
      <c r="K394" s="2663"/>
    </row>
    <row r="395" spans="1:11">
      <c r="A395" s="2663"/>
      <c r="B395" s="2663"/>
      <c r="C395" s="2663"/>
      <c r="D395" s="2663"/>
      <c r="E395" s="2663"/>
      <c r="F395" s="2663"/>
      <c r="G395" s="2663"/>
      <c r="H395" s="2663"/>
      <c r="I395" s="2663"/>
      <c r="J395" s="2663"/>
      <c r="K395" s="2663"/>
    </row>
    <row r="396" spans="1:11">
      <c r="A396" s="2663"/>
      <c r="B396" s="2663"/>
      <c r="C396" s="2663"/>
      <c r="D396" s="2663"/>
      <c r="E396" s="2663"/>
      <c r="F396" s="2663"/>
      <c r="G396" s="2663"/>
      <c r="H396" s="2663"/>
      <c r="I396" s="2663"/>
      <c r="J396" s="2663"/>
      <c r="K396" s="2663"/>
    </row>
    <row r="397" spans="1:11">
      <c r="A397" s="2663"/>
      <c r="B397" s="2663"/>
      <c r="C397" s="2663"/>
      <c r="D397" s="2663"/>
      <c r="E397" s="2663"/>
      <c r="F397" s="2663"/>
      <c r="G397" s="2663"/>
      <c r="H397" s="2663"/>
      <c r="I397" s="2663"/>
      <c r="J397" s="2663"/>
      <c r="K397" s="2663"/>
    </row>
    <row r="398" spans="1:11">
      <c r="A398" s="2663"/>
      <c r="B398" s="2663"/>
      <c r="C398" s="2663"/>
      <c r="D398" s="2663"/>
      <c r="E398" s="2663"/>
      <c r="F398" s="2663"/>
      <c r="G398" s="2663"/>
      <c r="H398" s="2663"/>
      <c r="I398" s="2663"/>
      <c r="J398" s="2663"/>
      <c r="K398" s="2663"/>
    </row>
    <row r="399" spans="1:11">
      <c r="A399" s="2663"/>
      <c r="B399" s="2663"/>
      <c r="C399" s="2663"/>
      <c r="D399" s="2663"/>
      <c r="E399" s="2663"/>
      <c r="F399" s="2663"/>
      <c r="G399" s="2663"/>
      <c r="H399" s="2663"/>
      <c r="I399" s="2663"/>
      <c r="J399" s="2663"/>
      <c r="K399" s="2663"/>
    </row>
    <row r="400" spans="1:11">
      <c r="A400" s="2663"/>
      <c r="B400" s="2663"/>
      <c r="C400" s="2663"/>
      <c r="D400" s="2663"/>
      <c r="E400" s="2663"/>
      <c r="F400" s="2663"/>
      <c r="G400" s="2663"/>
      <c r="H400" s="2663"/>
      <c r="I400" s="2663"/>
      <c r="J400" s="2663"/>
      <c r="K400" s="2663"/>
    </row>
    <row r="401" spans="1:11">
      <c r="A401" s="2663"/>
      <c r="B401" s="2663"/>
      <c r="C401" s="2663"/>
      <c r="D401" s="2663"/>
      <c r="E401" s="2663"/>
      <c r="F401" s="2663"/>
      <c r="G401" s="2663"/>
      <c r="H401" s="2663"/>
      <c r="I401" s="2663"/>
      <c r="J401" s="2663"/>
      <c r="K401" s="2663"/>
    </row>
    <row r="402" spans="1:11">
      <c r="A402" s="2663"/>
      <c r="B402" s="2663"/>
      <c r="C402" s="2663"/>
      <c r="D402" s="2663"/>
      <c r="E402" s="2663"/>
      <c r="F402" s="2663"/>
      <c r="G402" s="2663"/>
      <c r="H402" s="2663"/>
      <c r="I402" s="2663"/>
      <c r="J402" s="2663"/>
      <c r="K402" s="2663"/>
    </row>
    <row r="403" spans="1:11">
      <c r="A403" s="2663"/>
      <c r="B403" s="2663"/>
      <c r="C403" s="2663"/>
      <c r="D403" s="2663"/>
      <c r="E403" s="2663"/>
      <c r="F403" s="2663"/>
      <c r="G403" s="2663"/>
      <c r="H403" s="2663"/>
      <c r="I403" s="2663"/>
      <c r="J403" s="2663"/>
      <c r="K403" s="2663"/>
    </row>
    <row r="404" spans="1:11">
      <c r="A404" s="2663"/>
      <c r="B404" s="2663"/>
      <c r="C404" s="2663"/>
      <c r="D404" s="2663"/>
      <c r="E404" s="2663"/>
      <c r="F404" s="2663"/>
      <c r="G404" s="2663"/>
      <c r="H404" s="2663"/>
      <c r="I404" s="2663"/>
      <c r="J404" s="2663"/>
      <c r="K404" s="2663"/>
    </row>
    <row r="405" spans="1:11">
      <c r="A405" s="2663"/>
      <c r="B405" s="2663"/>
      <c r="C405" s="2663"/>
      <c r="D405" s="2663"/>
      <c r="E405" s="2663"/>
      <c r="F405" s="2663"/>
      <c r="G405" s="2663"/>
      <c r="H405" s="2663"/>
      <c r="I405" s="2663"/>
      <c r="J405" s="2663"/>
      <c r="K405" s="2663"/>
    </row>
    <row r="406" spans="1:11">
      <c r="A406" s="2663"/>
      <c r="B406" s="2663"/>
      <c r="C406" s="2663"/>
      <c r="D406" s="2663"/>
      <c r="E406" s="2663"/>
      <c r="F406" s="2663"/>
      <c r="G406" s="2663"/>
      <c r="H406" s="2663"/>
      <c r="I406" s="2663"/>
      <c r="J406" s="2663"/>
      <c r="K406" s="2663"/>
    </row>
    <row r="407" spans="1:11">
      <c r="A407" s="2663"/>
      <c r="B407" s="2663"/>
      <c r="C407" s="2663"/>
      <c r="D407" s="2663"/>
      <c r="E407" s="2663"/>
      <c r="F407" s="2663"/>
      <c r="G407" s="2663"/>
      <c r="H407" s="2663"/>
      <c r="I407" s="2663"/>
      <c r="J407" s="2663"/>
      <c r="K407" s="2663"/>
    </row>
    <row r="408" spans="1:11">
      <c r="A408" s="2663"/>
      <c r="B408" s="2663"/>
      <c r="C408" s="2663"/>
      <c r="D408" s="2663"/>
      <c r="E408" s="2663"/>
      <c r="F408" s="2663"/>
      <c r="G408" s="2663"/>
      <c r="H408" s="2663"/>
      <c r="I408" s="2663"/>
      <c r="J408" s="2663"/>
      <c r="K408" s="2663"/>
    </row>
    <row r="409" spans="1:11">
      <c r="A409" s="2663"/>
      <c r="B409" s="2663"/>
      <c r="C409" s="2663"/>
      <c r="D409" s="2663"/>
      <c r="E409" s="2663"/>
      <c r="F409" s="2663"/>
      <c r="G409" s="2663"/>
      <c r="H409" s="2663"/>
      <c r="I409" s="2663"/>
      <c r="J409" s="2663"/>
      <c r="K409" s="2663"/>
    </row>
    <row r="410" spans="1:11">
      <c r="A410" s="2663"/>
      <c r="B410" s="2663"/>
      <c r="C410" s="2663"/>
      <c r="D410" s="2663"/>
      <c r="E410" s="2663"/>
      <c r="F410" s="2663"/>
      <c r="G410" s="2663"/>
      <c r="H410" s="2663"/>
      <c r="I410" s="2663"/>
      <c r="J410" s="2663"/>
      <c r="K410" s="2663"/>
    </row>
    <row r="411" spans="1:11">
      <c r="A411" s="2663"/>
      <c r="B411" s="2663"/>
      <c r="C411" s="2663"/>
      <c r="D411" s="2663"/>
      <c r="E411" s="2663"/>
      <c r="F411" s="2663"/>
      <c r="G411" s="2663"/>
      <c r="H411" s="2663"/>
      <c r="I411" s="2663"/>
      <c r="J411" s="2663"/>
      <c r="K411" s="2663"/>
    </row>
    <row r="412" spans="1:11">
      <c r="A412" s="2663"/>
      <c r="B412" s="2663"/>
      <c r="C412" s="2663"/>
      <c r="D412" s="2663"/>
      <c r="E412" s="2663"/>
      <c r="F412" s="2663"/>
      <c r="G412" s="2663"/>
      <c r="H412" s="2663"/>
      <c r="I412" s="2663"/>
      <c r="J412" s="2663"/>
      <c r="K412" s="2663"/>
    </row>
    <row r="413" spans="1:11">
      <c r="A413" s="2663"/>
      <c r="B413" s="2663"/>
      <c r="C413" s="2663"/>
      <c r="D413" s="2663"/>
      <c r="E413" s="2663"/>
      <c r="F413" s="2663"/>
      <c r="G413" s="2663"/>
      <c r="H413" s="2663"/>
      <c r="I413" s="2663"/>
      <c r="J413" s="2663"/>
      <c r="K413" s="2663"/>
    </row>
    <row r="414" spans="1:11">
      <c r="A414" s="2663"/>
      <c r="B414" s="2663"/>
      <c r="C414" s="2663"/>
      <c r="D414" s="2663"/>
      <c r="E414" s="2663"/>
      <c r="F414" s="2663"/>
      <c r="G414" s="2663"/>
      <c r="H414" s="2663"/>
      <c r="I414" s="2663"/>
      <c r="J414" s="2663"/>
      <c r="K414" s="2663"/>
    </row>
    <row r="415" spans="1:11">
      <c r="A415" s="2663"/>
      <c r="B415" s="2663"/>
      <c r="C415" s="2663"/>
      <c r="D415" s="2663"/>
      <c r="E415" s="2663"/>
      <c r="F415" s="2663"/>
      <c r="G415" s="2663"/>
      <c r="H415" s="2663"/>
      <c r="I415" s="2663"/>
      <c r="J415" s="2663"/>
      <c r="K415" s="2663"/>
    </row>
    <row r="416" spans="1:11">
      <c r="A416" s="2663"/>
      <c r="B416" s="2663"/>
      <c r="C416" s="2663"/>
      <c r="D416" s="2663"/>
      <c r="E416" s="2663"/>
      <c r="F416" s="2663"/>
      <c r="G416" s="2663"/>
      <c r="H416" s="2663"/>
      <c r="I416" s="2663"/>
      <c r="J416" s="2663"/>
      <c r="K416" s="2663"/>
    </row>
    <row r="417" spans="1:11">
      <c r="A417" s="2663"/>
      <c r="B417" s="2663"/>
      <c r="C417" s="2663"/>
      <c r="D417" s="2663"/>
      <c r="E417" s="2663"/>
      <c r="F417" s="2663"/>
      <c r="G417" s="2663"/>
      <c r="H417" s="2663"/>
      <c r="I417" s="2663"/>
      <c r="J417" s="2663"/>
      <c r="K417" s="2663"/>
    </row>
    <row r="418" spans="1:11">
      <c r="A418" s="2663"/>
      <c r="B418" s="2663"/>
      <c r="C418" s="2663"/>
      <c r="D418" s="2663"/>
      <c r="E418" s="2663"/>
      <c r="F418" s="2663"/>
      <c r="G418" s="2663"/>
      <c r="H418" s="2663"/>
      <c r="I418" s="2663"/>
      <c r="J418" s="2663"/>
      <c r="K418" s="2663"/>
    </row>
    <row r="419" spans="1:11">
      <c r="A419" s="2663"/>
      <c r="B419" s="2663"/>
      <c r="C419" s="2663"/>
      <c r="D419" s="2663"/>
      <c r="E419" s="2663"/>
      <c r="F419" s="2663"/>
      <c r="G419" s="2663"/>
      <c r="H419" s="2663"/>
      <c r="I419" s="2663"/>
      <c r="J419" s="2663"/>
      <c r="K419" s="2663"/>
    </row>
    <row r="420" spans="1:11">
      <c r="A420" s="2663"/>
      <c r="B420" s="2663"/>
      <c r="C420" s="2663"/>
      <c r="D420" s="2663"/>
      <c r="E420" s="2663"/>
      <c r="F420" s="2663"/>
      <c r="G420" s="2663"/>
      <c r="H420" s="2663"/>
      <c r="I420" s="2663"/>
      <c r="J420" s="2663"/>
      <c r="K420" s="2663"/>
    </row>
    <row r="421" spans="1:11">
      <c r="A421" s="2663"/>
      <c r="B421" s="2663"/>
      <c r="C421" s="2663"/>
      <c r="D421" s="2663"/>
      <c r="E421" s="2663"/>
      <c r="F421" s="2663"/>
      <c r="G421" s="2663"/>
      <c r="H421" s="2663"/>
      <c r="I421" s="2663"/>
      <c r="J421" s="2663"/>
      <c r="K421" s="2663"/>
    </row>
    <row r="422" spans="1:11">
      <c r="A422" s="2663"/>
      <c r="B422" s="2663"/>
      <c r="C422" s="2663"/>
      <c r="D422" s="2663"/>
      <c r="E422" s="2663"/>
      <c r="F422" s="2663"/>
      <c r="G422" s="2663"/>
      <c r="H422" s="2663"/>
      <c r="I422" s="2663"/>
      <c r="J422" s="2663"/>
      <c r="K422" s="2663"/>
    </row>
    <row r="423" spans="1:11">
      <c r="A423" s="2663"/>
      <c r="B423" s="2663"/>
      <c r="C423" s="2663"/>
      <c r="D423" s="2663"/>
      <c r="E423" s="2663"/>
      <c r="F423" s="2663"/>
      <c r="G423" s="2663"/>
      <c r="H423" s="2663"/>
      <c r="I423" s="2663"/>
      <c r="J423" s="2663"/>
      <c r="K423" s="2663"/>
    </row>
    <row r="424" spans="1:11">
      <c r="A424" s="2663"/>
      <c r="B424" s="2663"/>
      <c r="C424" s="2663"/>
      <c r="D424" s="2663"/>
      <c r="E424" s="2663"/>
      <c r="F424" s="2663"/>
      <c r="G424" s="2663"/>
      <c r="H424" s="2663"/>
      <c r="I424" s="2663"/>
      <c r="J424" s="2663"/>
      <c r="K424" s="2663"/>
    </row>
    <row r="425" spans="1:11">
      <c r="A425" s="2663"/>
      <c r="B425" s="2663"/>
      <c r="C425" s="2663"/>
      <c r="D425" s="2663"/>
      <c r="E425" s="2663"/>
      <c r="F425" s="2663"/>
      <c r="G425" s="2663"/>
      <c r="H425" s="2663"/>
      <c r="I425" s="2663"/>
      <c r="J425" s="2663"/>
      <c r="K425" s="2663"/>
    </row>
    <row r="426" spans="1:11">
      <c r="A426" s="2663"/>
      <c r="B426" s="2663"/>
      <c r="C426" s="2663"/>
      <c r="D426" s="2663"/>
      <c r="E426" s="2663"/>
      <c r="F426" s="2663"/>
      <c r="G426" s="2663"/>
      <c r="H426" s="2663"/>
      <c r="I426" s="2663"/>
      <c r="J426" s="2663"/>
      <c r="K426" s="2663"/>
    </row>
    <row r="427" spans="1:11">
      <c r="A427" s="2663"/>
      <c r="B427" s="2663"/>
      <c r="C427" s="2663"/>
      <c r="D427" s="2663"/>
      <c r="E427" s="2663"/>
      <c r="F427" s="2663"/>
      <c r="G427" s="2663"/>
      <c r="H427" s="2663"/>
      <c r="I427" s="2663"/>
      <c r="J427" s="2663"/>
      <c r="K427" s="2663"/>
    </row>
    <row r="428" spans="1:11">
      <c r="A428" s="2663"/>
      <c r="B428" s="2663"/>
      <c r="C428" s="2663"/>
      <c r="D428" s="2663"/>
      <c r="E428" s="2663"/>
      <c r="F428" s="2663"/>
      <c r="G428" s="2663"/>
      <c r="H428" s="2663"/>
      <c r="I428" s="2663"/>
      <c r="J428" s="2663"/>
      <c r="K428" s="2663"/>
    </row>
    <row r="429" spans="1:11">
      <c r="A429" s="2663"/>
      <c r="B429" s="2663"/>
      <c r="C429" s="2663"/>
      <c r="D429" s="2663"/>
      <c r="E429" s="2663"/>
      <c r="F429" s="2663"/>
      <c r="G429" s="2663"/>
      <c r="H429" s="2663"/>
      <c r="I429" s="2663"/>
      <c r="J429" s="2663"/>
      <c r="K429" s="2663"/>
    </row>
    <row r="430" spans="1:11">
      <c r="A430" s="2663"/>
      <c r="B430" s="2663"/>
      <c r="C430" s="2663"/>
      <c r="D430" s="2663"/>
      <c r="E430" s="2663"/>
      <c r="F430" s="2663"/>
      <c r="G430" s="2663"/>
      <c r="H430" s="2663"/>
      <c r="I430" s="2663"/>
      <c r="J430" s="2663"/>
      <c r="K430" s="2663"/>
    </row>
    <row r="431" spans="1:11">
      <c r="A431" s="2663"/>
      <c r="B431" s="2663"/>
      <c r="C431" s="2663"/>
      <c r="D431" s="2663"/>
      <c r="E431" s="2663"/>
      <c r="F431" s="2663"/>
      <c r="G431" s="2663"/>
      <c r="H431" s="2663"/>
      <c r="I431" s="2663"/>
      <c r="J431" s="2663"/>
      <c r="K431" s="2663"/>
    </row>
    <row r="432" spans="1:11">
      <c r="A432" s="2663"/>
      <c r="B432" s="2663"/>
      <c r="C432" s="2663"/>
      <c r="D432" s="2663"/>
      <c r="E432" s="2663"/>
      <c r="F432" s="2663"/>
      <c r="G432" s="2663"/>
      <c r="H432" s="2663"/>
      <c r="I432" s="2663"/>
      <c r="J432" s="2663"/>
      <c r="K432" s="2663"/>
    </row>
    <row r="433" spans="1:11">
      <c r="A433" s="2663"/>
      <c r="B433" s="2663"/>
      <c r="C433" s="2663"/>
      <c r="D433" s="2663"/>
      <c r="E433" s="2663"/>
      <c r="F433" s="2663"/>
      <c r="G433" s="2663"/>
      <c r="H433" s="2663"/>
      <c r="I433" s="2663"/>
      <c r="J433" s="2663"/>
      <c r="K433" s="2663"/>
    </row>
    <row r="434" spans="1:11">
      <c r="A434" s="2663"/>
      <c r="B434" s="2663"/>
      <c r="C434" s="2663"/>
      <c r="D434" s="2663"/>
      <c r="E434" s="2663"/>
      <c r="F434" s="2663"/>
      <c r="G434" s="2663"/>
      <c r="H434" s="2663"/>
      <c r="I434" s="2663"/>
      <c r="J434" s="2663"/>
      <c r="K434" s="2663"/>
    </row>
    <row r="435" spans="1:11">
      <c r="A435" s="2663"/>
      <c r="B435" s="2663"/>
      <c r="C435" s="2663"/>
      <c r="D435" s="2663"/>
      <c r="E435" s="2663"/>
      <c r="F435" s="2663"/>
      <c r="G435" s="2663"/>
      <c r="H435" s="2663"/>
      <c r="I435" s="2663"/>
      <c r="J435" s="2663"/>
      <c r="K435" s="2663"/>
    </row>
    <row r="436" spans="1:11">
      <c r="A436" s="2663"/>
      <c r="B436" s="2663"/>
      <c r="C436" s="2663"/>
      <c r="D436" s="2663"/>
      <c r="E436" s="2663"/>
      <c r="F436" s="2663"/>
      <c r="G436" s="2663"/>
      <c r="H436" s="2663"/>
      <c r="I436" s="2663"/>
      <c r="J436" s="2663"/>
      <c r="K436" s="2663"/>
    </row>
    <row r="437" spans="1:11">
      <c r="A437" s="2663"/>
      <c r="B437" s="2663"/>
      <c r="C437" s="2663"/>
      <c r="D437" s="2663"/>
      <c r="E437" s="2663"/>
      <c r="F437" s="2663"/>
      <c r="G437" s="2663"/>
      <c r="H437" s="2663"/>
      <c r="I437" s="2663"/>
      <c r="J437" s="2663"/>
      <c r="K437" s="2663"/>
    </row>
    <row r="438" spans="1:11">
      <c r="A438" s="2663"/>
      <c r="B438" s="2663"/>
      <c r="C438" s="2663"/>
      <c r="D438" s="2663"/>
      <c r="E438" s="2663"/>
      <c r="F438" s="2663"/>
      <c r="G438" s="2663"/>
      <c r="H438" s="2663"/>
      <c r="I438" s="2663"/>
      <c r="J438" s="2663"/>
      <c r="K438" s="2663"/>
    </row>
    <row r="439" spans="1:11">
      <c r="A439" s="2663"/>
      <c r="B439" s="2663"/>
      <c r="C439" s="2663"/>
      <c r="D439" s="2663"/>
      <c r="E439" s="2663"/>
      <c r="F439" s="2663"/>
      <c r="G439" s="2663"/>
      <c r="H439" s="2663"/>
      <c r="I439" s="2663"/>
      <c r="J439" s="2663"/>
      <c r="K439" s="2663"/>
    </row>
    <row r="440" spans="1:11">
      <c r="A440" s="2663"/>
      <c r="B440" s="2663"/>
      <c r="C440" s="2663"/>
      <c r="D440" s="2663"/>
      <c r="E440" s="2663"/>
      <c r="F440" s="2663"/>
      <c r="G440" s="2663"/>
      <c r="H440" s="2663"/>
      <c r="I440" s="2663"/>
      <c r="J440" s="2663"/>
      <c r="K440" s="2663"/>
    </row>
    <row r="441" spans="1:11">
      <c r="A441" s="2663"/>
      <c r="B441" s="2663"/>
      <c r="C441" s="2663"/>
      <c r="D441" s="2663"/>
      <c r="E441" s="2663"/>
      <c r="F441" s="2663"/>
      <c r="G441" s="2663"/>
      <c r="H441" s="2663"/>
      <c r="I441" s="2663"/>
      <c r="J441" s="2663"/>
      <c r="K441" s="2663"/>
    </row>
    <row r="442" spans="1:11">
      <c r="A442" s="2663"/>
      <c r="B442" s="2663"/>
      <c r="C442" s="2663"/>
      <c r="D442" s="2663"/>
      <c r="E442" s="2663"/>
      <c r="F442" s="2663"/>
      <c r="G442" s="2663"/>
      <c r="H442" s="2663"/>
      <c r="I442" s="2663"/>
      <c r="J442" s="2663"/>
      <c r="K442" s="2663"/>
    </row>
    <row r="443" spans="1:11">
      <c r="A443" s="2663"/>
      <c r="B443" s="2663"/>
      <c r="C443" s="2663"/>
      <c r="D443" s="2663"/>
      <c r="E443" s="2663"/>
      <c r="F443" s="2663"/>
      <c r="G443" s="2663"/>
      <c r="H443" s="2663"/>
      <c r="I443" s="2663"/>
      <c r="J443" s="2663"/>
      <c r="K443" s="2663"/>
    </row>
    <row r="444" spans="1:11">
      <c r="A444" s="2663"/>
      <c r="B444" s="2663"/>
      <c r="C444" s="2663"/>
      <c r="D444" s="2663"/>
      <c r="E444" s="2663"/>
      <c r="F444" s="2663"/>
      <c r="G444" s="2663"/>
      <c r="H444" s="2663"/>
      <c r="I444" s="2663"/>
      <c r="J444" s="2663"/>
      <c r="K444" s="2663"/>
    </row>
    <row r="445" spans="1:11">
      <c r="A445" s="2663"/>
      <c r="B445" s="2663"/>
      <c r="C445" s="2663"/>
      <c r="D445" s="2663"/>
      <c r="E445" s="2663"/>
      <c r="F445" s="2663"/>
      <c r="G445" s="2663"/>
      <c r="H445" s="2663"/>
      <c r="I445" s="2663"/>
      <c r="J445" s="2663"/>
      <c r="K445" s="2663"/>
    </row>
    <row r="446" spans="1:11">
      <c r="A446" s="2663"/>
      <c r="B446" s="2663"/>
      <c r="C446" s="2663"/>
      <c r="D446" s="2663"/>
      <c r="E446" s="2663"/>
      <c r="F446" s="2663"/>
      <c r="G446" s="2663"/>
      <c r="H446" s="2663"/>
      <c r="I446" s="2663"/>
      <c r="J446" s="2663"/>
      <c r="K446" s="2663"/>
    </row>
    <row r="447" spans="1:11">
      <c r="A447" s="2663"/>
      <c r="B447" s="2663"/>
      <c r="C447" s="2663"/>
      <c r="D447" s="2663"/>
      <c r="E447" s="2663"/>
      <c r="F447" s="2663"/>
      <c r="G447" s="2663"/>
      <c r="H447" s="2663"/>
      <c r="I447" s="2663"/>
      <c r="J447" s="2663"/>
      <c r="K447" s="2663"/>
    </row>
    <row r="448" spans="1:11">
      <c r="A448" s="2663"/>
      <c r="B448" s="2663"/>
      <c r="C448" s="2663"/>
      <c r="D448" s="2663"/>
      <c r="E448" s="2663"/>
      <c r="F448" s="2663"/>
      <c r="G448" s="2663"/>
      <c r="H448" s="2663"/>
      <c r="I448" s="2663"/>
      <c r="J448" s="2663"/>
      <c r="K448" s="2663"/>
    </row>
    <row r="449" spans="1:11">
      <c r="A449" s="2663"/>
      <c r="B449" s="2663"/>
      <c r="C449" s="2663"/>
      <c r="D449" s="2663"/>
      <c r="E449" s="2663"/>
      <c r="F449" s="2663"/>
      <c r="G449" s="2663"/>
      <c r="H449" s="2663"/>
      <c r="I449" s="2663"/>
      <c r="J449" s="2663"/>
      <c r="K449" s="2663"/>
    </row>
    <row r="450" spans="1:11">
      <c r="A450" s="2663"/>
      <c r="B450" s="2663"/>
      <c r="C450" s="2663"/>
      <c r="D450" s="2663"/>
      <c r="E450" s="2663"/>
      <c r="F450" s="2663"/>
      <c r="G450" s="2663"/>
      <c r="H450" s="2663"/>
      <c r="I450" s="2663"/>
      <c r="J450" s="2663"/>
      <c r="K450" s="2663"/>
    </row>
    <row r="451" spans="1:11">
      <c r="A451" s="2663"/>
      <c r="B451" s="2663"/>
      <c r="C451" s="2663"/>
      <c r="D451" s="2663"/>
      <c r="E451" s="2663"/>
      <c r="F451" s="2663"/>
      <c r="G451" s="2663"/>
      <c r="H451" s="2663"/>
      <c r="I451" s="2663"/>
      <c r="J451" s="2663"/>
      <c r="K451" s="2663"/>
    </row>
    <row r="452" spans="1:11">
      <c r="A452" s="2663"/>
      <c r="B452" s="2663"/>
      <c r="C452" s="2663"/>
      <c r="D452" s="2663"/>
      <c r="E452" s="2663"/>
      <c r="F452" s="2663"/>
      <c r="G452" s="2663"/>
      <c r="H452" s="2663"/>
      <c r="I452" s="2663"/>
      <c r="J452" s="2663"/>
      <c r="K452" s="2663"/>
    </row>
    <row r="453" spans="1:11">
      <c r="A453" s="2663"/>
      <c r="B453" s="2663"/>
      <c r="C453" s="2663"/>
      <c r="D453" s="2663"/>
      <c r="E453" s="2663"/>
      <c r="F453" s="2663"/>
      <c r="G453" s="2663"/>
      <c r="H453" s="2663"/>
      <c r="I453" s="2663"/>
      <c r="J453" s="2663"/>
      <c r="K453" s="2663"/>
    </row>
    <row r="454" spans="1:11">
      <c r="A454" s="2663"/>
      <c r="B454" s="2663"/>
      <c r="C454" s="2663"/>
      <c r="D454" s="2663"/>
      <c r="E454" s="2663"/>
      <c r="F454" s="2663"/>
      <c r="G454" s="2663"/>
      <c r="H454" s="2663"/>
      <c r="I454" s="2663"/>
      <c r="J454" s="2663"/>
      <c r="K454" s="2663"/>
    </row>
    <row r="455" spans="1:11">
      <c r="A455" s="2663"/>
      <c r="B455" s="2663"/>
      <c r="C455" s="2663"/>
      <c r="D455" s="2663"/>
      <c r="E455" s="2663"/>
      <c r="F455" s="2663"/>
      <c r="G455" s="2663"/>
      <c r="H455" s="2663"/>
      <c r="I455" s="2663"/>
      <c r="J455" s="2663"/>
      <c r="K455" s="2663"/>
    </row>
    <row r="456" spans="1:11">
      <c r="A456" s="2663"/>
      <c r="B456" s="2663"/>
      <c r="C456" s="2663"/>
      <c r="D456" s="2663"/>
      <c r="E456" s="2663"/>
      <c r="F456" s="2663"/>
      <c r="G456" s="2663"/>
      <c r="H456" s="2663"/>
      <c r="I456" s="2663"/>
      <c r="J456" s="2663"/>
      <c r="K456" s="2663"/>
    </row>
    <row r="457" spans="1:11">
      <c r="A457" s="2663"/>
      <c r="B457" s="2663"/>
      <c r="C457" s="2663"/>
      <c r="D457" s="2663"/>
      <c r="E457" s="2663"/>
      <c r="F457" s="2663"/>
      <c r="G457" s="2663"/>
      <c r="H457" s="2663"/>
      <c r="I457" s="2663"/>
      <c r="J457" s="2663"/>
      <c r="K457" s="2663"/>
    </row>
    <row r="458" spans="1:11">
      <c r="A458" s="2663"/>
      <c r="B458" s="2663"/>
      <c r="C458" s="2663"/>
      <c r="D458" s="2663"/>
      <c r="E458" s="2663"/>
      <c r="F458" s="2663"/>
      <c r="G458" s="2663"/>
      <c r="H458" s="2663"/>
      <c r="I458" s="2663"/>
      <c r="J458" s="2663"/>
      <c r="K458" s="2663"/>
    </row>
    <row r="459" spans="1:11">
      <c r="A459" s="2663"/>
      <c r="B459" s="2663"/>
      <c r="C459" s="2663"/>
      <c r="D459" s="2663"/>
      <c r="E459" s="2663"/>
      <c r="F459" s="2663"/>
      <c r="G459" s="2663"/>
      <c r="H459" s="2663"/>
      <c r="I459" s="2663"/>
      <c r="J459" s="2663"/>
      <c r="K459" s="2663"/>
    </row>
    <row r="460" spans="1:11">
      <c r="A460" s="2663"/>
      <c r="B460" s="2663"/>
      <c r="C460" s="2663"/>
      <c r="D460" s="2663"/>
      <c r="E460" s="2663"/>
      <c r="F460" s="2663"/>
      <c r="G460" s="2663"/>
      <c r="H460" s="2663"/>
      <c r="I460" s="2663"/>
      <c r="J460" s="2663"/>
      <c r="K460" s="2663"/>
    </row>
    <row r="461" spans="1:11">
      <c r="A461" s="2663"/>
      <c r="B461" s="2663"/>
      <c r="C461" s="2663"/>
      <c r="D461" s="2663"/>
      <c r="E461" s="2663"/>
      <c r="F461" s="2663"/>
      <c r="G461" s="2663"/>
      <c r="H461" s="2663"/>
      <c r="I461" s="2663"/>
      <c r="J461" s="2663"/>
      <c r="K461" s="2663"/>
    </row>
    <row r="462" spans="1:11">
      <c r="A462" s="2663"/>
      <c r="B462" s="2663"/>
      <c r="C462" s="2663"/>
      <c r="D462" s="2663"/>
      <c r="E462" s="2663"/>
      <c r="F462" s="2663"/>
      <c r="G462" s="2663"/>
      <c r="H462" s="2663"/>
      <c r="I462" s="2663"/>
      <c r="J462" s="2663"/>
      <c r="K462" s="2663"/>
    </row>
    <row r="463" spans="1:11">
      <c r="A463" s="2663"/>
      <c r="B463" s="2663"/>
      <c r="C463" s="2663"/>
      <c r="D463" s="2663"/>
      <c r="E463" s="2663"/>
      <c r="F463" s="2663"/>
      <c r="G463" s="2663"/>
      <c r="H463" s="2663"/>
      <c r="I463" s="2663"/>
      <c r="J463" s="2663"/>
      <c r="K463" s="2663"/>
    </row>
    <row r="464" spans="1:11">
      <c r="A464" s="2663"/>
      <c r="B464" s="2663"/>
      <c r="C464" s="2663"/>
      <c r="D464" s="2663"/>
      <c r="E464" s="2663"/>
      <c r="F464" s="2663"/>
      <c r="G464" s="2663"/>
      <c r="H464" s="2663"/>
      <c r="I464" s="2663"/>
      <c r="J464" s="2663"/>
      <c r="K464" s="2663"/>
    </row>
    <row r="465" spans="1:11">
      <c r="A465" s="2663"/>
      <c r="B465" s="2663"/>
      <c r="C465" s="2663"/>
      <c r="D465" s="2663"/>
      <c r="E465" s="2663"/>
      <c r="F465" s="2663"/>
      <c r="G465" s="2663"/>
      <c r="H465" s="2663"/>
      <c r="I465" s="2663"/>
      <c r="J465" s="2663"/>
      <c r="K465" s="2663"/>
    </row>
    <row r="466" spans="1:11">
      <c r="A466" s="2663"/>
      <c r="B466" s="2663"/>
      <c r="C466" s="2663"/>
      <c r="D466" s="2663"/>
      <c r="E466" s="2663"/>
      <c r="F466" s="2663"/>
      <c r="G466" s="2663"/>
      <c r="H466" s="2663"/>
      <c r="I466" s="2663"/>
      <c r="J466" s="2663"/>
      <c r="K466" s="2663"/>
    </row>
    <row r="467" spans="1:11">
      <c r="A467" s="2663"/>
      <c r="B467" s="2663"/>
      <c r="C467" s="2663"/>
      <c r="D467" s="2663"/>
      <c r="E467" s="2663"/>
      <c r="F467" s="2663"/>
      <c r="G467" s="2663"/>
      <c r="H467" s="2663"/>
      <c r="I467" s="2663"/>
      <c r="J467" s="2663"/>
      <c r="K467" s="2663"/>
    </row>
    <row r="468" spans="1:11">
      <c r="A468" s="2663"/>
      <c r="B468" s="2663"/>
      <c r="C468" s="2663"/>
      <c r="D468" s="2663"/>
      <c r="E468" s="2663"/>
      <c r="F468" s="2663"/>
      <c r="G468" s="2663"/>
      <c r="H468" s="2663"/>
      <c r="I468" s="2663"/>
      <c r="J468" s="2663"/>
      <c r="K468" s="2663"/>
    </row>
    <row r="469" spans="1:11">
      <c r="A469" s="2663"/>
      <c r="B469" s="2663"/>
      <c r="C469" s="2663"/>
      <c r="D469" s="2663"/>
      <c r="E469" s="2663"/>
      <c r="F469" s="2663"/>
      <c r="G469" s="2663"/>
      <c r="H469" s="2663"/>
      <c r="I469" s="2663"/>
      <c r="J469" s="2663"/>
      <c r="K469" s="2663"/>
    </row>
    <row r="470" spans="1:11">
      <c r="A470" s="2663"/>
      <c r="B470" s="2663"/>
      <c r="C470" s="2663"/>
      <c r="D470" s="2663"/>
      <c r="E470" s="2663"/>
      <c r="F470" s="2663"/>
      <c r="G470" s="2663"/>
      <c r="H470" s="2663"/>
      <c r="I470" s="2663"/>
      <c r="J470" s="2663"/>
      <c r="K470" s="2663"/>
    </row>
    <row r="471" spans="1:11">
      <c r="A471" s="2663"/>
      <c r="B471" s="2663"/>
      <c r="C471" s="2663"/>
      <c r="D471" s="2663"/>
      <c r="E471" s="2663"/>
      <c r="F471" s="2663"/>
      <c r="G471" s="2663"/>
      <c r="H471" s="2663"/>
      <c r="I471" s="2663"/>
      <c r="J471" s="2663"/>
      <c r="K471" s="2663"/>
    </row>
    <row r="472" spans="1:11">
      <c r="A472" s="2663"/>
      <c r="B472" s="2663"/>
      <c r="C472" s="2663"/>
      <c r="D472" s="2663"/>
      <c r="E472" s="2663"/>
      <c r="F472" s="2663"/>
      <c r="G472" s="2663"/>
      <c r="H472" s="2663"/>
      <c r="I472" s="2663"/>
      <c r="J472" s="2663"/>
      <c r="K472" s="2663"/>
    </row>
    <row r="473" spans="1:11">
      <c r="A473" s="2663"/>
      <c r="B473" s="2663"/>
      <c r="C473" s="2663"/>
      <c r="D473" s="2663"/>
      <c r="E473" s="2663"/>
      <c r="F473" s="2663"/>
      <c r="G473" s="2663"/>
      <c r="H473" s="2663"/>
      <c r="I473" s="2663"/>
      <c r="J473" s="2663"/>
      <c r="K473" s="2663"/>
    </row>
    <row r="474" spans="1:11">
      <c r="A474" s="2663"/>
      <c r="B474" s="2663"/>
      <c r="C474" s="2663"/>
      <c r="D474" s="2663"/>
      <c r="E474" s="2663"/>
      <c r="F474" s="2663"/>
      <c r="G474" s="2663"/>
      <c r="H474" s="2663"/>
      <c r="I474" s="2663"/>
      <c r="J474" s="2663"/>
      <c r="K474" s="2663"/>
    </row>
    <row r="475" spans="1:11">
      <c r="A475" s="2663"/>
      <c r="B475" s="2663"/>
      <c r="C475" s="2663"/>
      <c r="D475" s="2663"/>
      <c r="E475" s="2663"/>
      <c r="F475" s="2663"/>
      <c r="G475" s="2663"/>
      <c r="H475" s="2663"/>
      <c r="I475" s="2663"/>
      <c r="J475" s="2663"/>
      <c r="K475" s="2663"/>
    </row>
    <row r="476" spans="1:11">
      <c r="A476" s="2663"/>
      <c r="B476" s="2663"/>
      <c r="C476" s="2663"/>
      <c r="D476" s="2663"/>
      <c r="E476" s="2663"/>
      <c r="F476" s="2663"/>
      <c r="G476" s="2663"/>
      <c r="H476" s="2663"/>
      <c r="I476" s="2663"/>
      <c r="J476" s="2663"/>
      <c r="K476" s="2663"/>
    </row>
    <row r="477" spans="1:11">
      <c r="A477" s="2663"/>
      <c r="B477" s="2663"/>
      <c r="C477" s="2663"/>
      <c r="D477" s="2663"/>
      <c r="E477" s="2663"/>
      <c r="F477" s="2663"/>
      <c r="G477" s="2663"/>
      <c r="H477" s="2663"/>
      <c r="I477" s="2663"/>
      <c r="J477" s="2663"/>
      <c r="K477" s="2663"/>
    </row>
    <row r="478" spans="1:11">
      <c r="A478" s="2663"/>
      <c r="B478" s="2663"/>
      <c r="C478" s="2663"/>
      <c r="D478" s="2663"/>
      <c r="E478" s="2663"/>
      <c r="F478" s="2663"/>
      <c r="G478" s="2663"/>
      <c r="H478" s="2663"/>
      <c r="I478" s="2663"/>
      <c r="J478" s="2663"/>
      <c r="K478" s="2663"/>
    </row>
    <row r="479" spans="1:11">
      <c r="A479" s="2663"/>
      <c r="B479" s="2663"/>
      <c r="C479" s="2663"/>
      <c r="D479" s="2663"/>
      <c r="E479" s="2663"/>
      <c r="F479" s="2663"/>
      <c r="G479" s="2663"/>
      <c r="H479" s="2663"/>
      <c r="I479" s="2663"/>
      <c r="J479" s="2663"/>
      <c r="K479" s="2663"/>
    </row>
    <row r="480" spans="1:11">
      <c r="A480" s="2663"/>
      <c r="B480" s="2663"/>
      <c r="C480" s="2663"/>
      <c r="D480" s="2663"/>
      <c r="E480" s="2663"/>
      <c r="F480" s="2663"/>
      <c r="G480" s="2663"/>
      <c r="H480" s="2663"/>
      <c r="I480" s="2663"/>
      <c r="J480" s="2663"/>
      <c r="K480" s="2663"/>
    </row>
    <row r="481" spans="1:11">
      <c r="A481" s="2663"/>
      <c r="B481" s="2663"/>
      <c r="C481" s="2663"/>
      <c r="D481" s="2663"/>
      <c r="E481" s="2663"/>
      <c r="F481" s="2663"/>
      <c r="G481" s="2663"/>
      <c r="H481" s="2663"/>
      <c r="I481" s="2663"/>
      <c r="J481" s="2663"/>
      <c r="K481" s="2663"/>
    </row>
    <row r="482" spans="1:11">
      <c r="A482" s="2663"/>
      <c r="B482" s="2663"/>
      <c r="C482" s="2663"/>
      <c r="D482" s="2663"/>
      <c r="E482" s="2663"/>
      <c r="F482" s="2663"/>
      <c r="G482" s="2663"/>
      <c r="H482" s="2663"/>
      <c r="I482" s="2663"/>
      <c r="J482" s="2663"/>
      <c r="K482" s="2663"/>
    </row>
    <row r="483" spans="1:11">
      <c r="A483" s="2663"/>
      <c r="B483" s="2663"/>
      <c r="C483" s="2663"/>
      <c r="D483" s="2663"/>
      <c r="E483" s="2663"/>
      <c r="F483" s="2663"/>
      <c r="G483" s="2663"/>
      <c r="H483" s="2663"/>
      <c r="I483" s="2663"/>
      <c r="J483" s="2663"/>
      <c r="K483" s="2663"/>
    </row>
    <row r="484" spans="1:11">
      <c r="A484" s="2663"/>
      <c r="B484" s="2663"/>
      <c r="C484" s="2663"/>
      <c r="D484" s="2663"/>
      <c r="E484" s="2663"/>
      <c r="F484" s="2663"/>
      <c r="G484" s="2663"/>
      <c r="H484" s="2663"/>
      <c r="I484" s="2663"/>
      <c r="J484" s="2663"/>
      <c r="K484" s="2663"/>
    </row>
    <row r="485" spans="1:11">
      <c r="A485" s="2663"/>
      <c r="B485" s="2663"/>
      <c r="C485" s="2663"/>
      <c r="D485" s="2663"/>
      <c r="E485" s="2663"/>
      <c r="F485" s="2663"/>
      <c r="G485" s="2663"/>
      <c r="H485" s="2663"/>
      <c r="I485" s="2663"/>
      <c r="J485" s="2663"/>
      <c r="K485" s="2663"/>
    </row>
    <row r="486" spans="1:11">
      <c r="A486" s="2663"/>
      <c r="B486" s="2663"/>
      <c r="C486" s="2663"/>
      <c r="D486" s="2663"/>
      <c r="E486" s="2663"/>
      <c r="F486" s="2663"/>
      <c r="G486" s="2663"/>
      <c r="H486" s="2663"/>
      <c r="I486" s="2663"/>
      <c r="J486" s="2663"/>
      <c r="K486" s="2663"/>
    </row>
    <row r="487" spans="1:11">
      <c r="A487" s="2663"/>
      <c r="B487" s="2663"/>
      <c r="C487" s="2663"/>
      <c r="D487" s="2663"/>
      <c r="E487" s="2663"/>
      <c r="F487" s="2663"/>
      <c r="G487" s="2663"/>
      <c r="H487" s="2663"/>
      <c r="I487" s="2663"/>
      <c r="J487" s="2663"/>
      <c r="K487" s="2663"/>
    </row>
    <row r="488" spans="1:11">
      <c r="A488" s="2663"/>
      <c r="B488" s="2663"/>
      <c r="C488" s="2663"/>
      <c r="D488" s="2663"/>
      <c r="E488" s="2663"/>
      <c r="F488" s="2663"/>
      <c r="G488" s="2663"/>
      <c r="H488" s="2663"/>
      <c r="I488" s="2663"/>
      <c r="J488" s="2663"/>
      <c r="K488" s="2663"/>
    </row>
    <row r="489" spans="1:11">
      <c r="A489" s="2663"/>
      <c r="B489" s="2663"/>
      <c r="C489" s="2663"/>
      <c r="D489" s="2663"/>
      <c r="E489" s="2663"/>
      <c r="F489" s="2663"/>
      <c r="G489" s="2663"/>
      <c r="H489" s="2663"/>
      <c r="I489" s="2663"/>
      <c r="J489" s="2663"/>
      <c r="K489" s="2663"/>
    </row>
    <row r="490" spans="1:11">
      <c r="A490" s="2663"/>
      <c r="B490" s="2663"/>
      <c r="C490" s="2663"/>
      <c r="D490" s="2663"/>
      <c r="E490" s="2663"/>
      <c r="F490" s="2663"/>
      <c r="G490" s="2663"/>
      <c r="H490" s="2663"/>
      <c r="I490" s="2663"/>
      <c r="J490" s="2663"/>
      <c r="K490" s="2663"/>
    </row>
    <row r="491" spans="1:11">
      <c r="A491" s="2663"/>
      <c r="B491" s="2663"/>
      <c r="C491" s="2663"/>
      <c r="D491" s="2663"/>
      <c r="E491" s="2663"/>
      <c r="F491" s="2663"/>
      <c r="G491" s="2663"/>
      <c r="H491" s="2663"/>
      <c r="I491" s="2663"/>
      <c r="J491" s="2663"/>
      <c r="K491" s="2663"/>
    </row>
    <row r="492" spans="1:11">
      <c r="A492" s="2663"/>
      <c r="B492" s="2663"/>
      <c r="C492" s="2663"/>
      <c r="D492" s="2663"/>
      <c r="E492" s="2663"/>
      <c r="F492" s="2663"/>
      <c r="G492" s="2663"/>
      <c r="H492" s="2663"/>
      <c r="I492" s="2663"/>
      <c r="J492" s="2663"/>
      <c r="K492" s="2663"/>
    </row>
    <row r="493" spans="1:11">
      <c r="A493" s="2663"/>
      <c r="B493" s="2663"/>
      <c r="C493" s="2663"/>
      <c r="D493" s="2663"/>
      <c r="E493" s="2663"/>
      <c r="F493" s="2663"/>
      <c r="G493" s="2663"/>
      <c r="H493" s="2663"/>
      <c r="I493" s="2663"/>
      <c r="J493" s="2663"/>
      <c r="K493" s="2663"/>
    </row>
    <row r="494" spans="1:11">
      <c r="A494" s="2663"/>
      <c r="B494" s="2663"/>
      <c r="C494" s="2663"/>
      <c r="D494" s="2663"/>
      <c r="E494" s="2663"/>
      <c r="F494" s="2663"/>
      <c r="G494" s="2663"/>
      <c r="H494" s="2663"/>
      <c r="I494" s="2663"/>
      <c r="J494" s="2663"/>
      <c r="K494" s="2663"/>
    </row>
    <row r="495" spans="1:11">
      <c r="A495" s="2663"/>
      <c r="B495" s="2663"/>
      <c r="C495" s="2663"/>
      <c r="D495" s="2663"/>
      <c r="E495" s="2663"/>
      <c r="F495" s="2663"/>
      <c r="G495" s="2663"/>
      <c r="H495" s="2663"/>
      <c r="I495" s="2663"/>
      <c r="J495" s="2663"/>
      <c r="K495" s="2663"/>
    </row>
    <row r="496" spans="1:11">
      <c r="A496" s="2663"/>
      <c r="B496" s="2663"/>
      <c r="C496" s="2663"/>
      <c r="D496" s="2663"/>
      <c r="E496" s="2663"/>
      <c r="F496" s="2663"/>
      <c r="G496" s="2663"/>
      <c r="H496" s="2663"/>
      <c r="I496" s="2663"/>
      <c r="J496" s="2663"/>
      <c r="K496" s="2663"/>
    </row>
    <row r="497" spans="1:11">
      <c r="A497" s="2663"/>
      <c r="B497" s="2663"/>
      <c r="C497" s="2663"/>
      <c r="D497" s="2663"/>
      <c r="E497" s="2663"/>
      <c r="F497" s="2663"/>
      <c r="G497" s="2663"/>
      <c r="H497" s="2663"/>
      <c r="I497" s="2663"/>
      <c r="J497" s="2663"/>
      <c r="K497" s="2663"/>
    </row>
    <row r="498" spans="1:11">
      <c r="A498" s="2663"/>
      <c r="B498" s="2663"/>
      <c r="C498" s="2663"/>
      <c r="D498" s="2663"/>
      <c r="E498" s="2663"/>
      <c r="F498" s="2663"/>
      <c r="G498" s="2663"/>
      <c r="H498" s="2663"/>
      <c r="I498" s="2663"/>
      <c r="J498" s="2663"/>
      <c r="K498" s="2663"/>
    </row>
    <row r="499" spans="1:11">
      <c r="A499" s="2663"/>
      <c r="B499" s="2663"/>
      <c r="C499" s="2663"/>
      <c r="D499" s="2663"/>
      <c r="E499" s="2663"/>
      <c r="F499" s="2663"/>
      <c r="G499" s="2663"/>
      <c r="H499" s="2663"/>
      <c r="I499" s="2663"/>
      <c r="J499" s="2663"/>
      <c r="K499" s="2663"/>
    </row>
    <row r="500" spans="1:11">
      <c r="A500" s="2663"/>
      <c r="B500" s="2663"/>
      <c r="C500" s="2663"/>
      <c r="D500" s="2663"/>
      <c r="E500" s="2663"/>
      <c r="F500" s="2663"/>
      <c r="G500" s="2663"/>
      <c r="H500" s="2663"/>
      <c r="I500" s="2663"/>
      <c r="J500" s="2663"/>
      <c r="K500" s="2663"/>
    </row>
    <row r="501" spans="1:11">
      <c r="A501" s="2663"/>
      <c r="B501" s="2663"/>
      <c r="C501" s="2663"/>
      <c r="D501" s="2663"/>
      <c r="E501" s="2663"/>
      <c r="F501" s="2663"/>
      <c r="G501" s="2663"/>
      <c r="H501" s="2663"/>
      <c r="I501" s="2663"/>
      <c r="J501" s="2663"/>
      <c r="K501" s="2663"/>
    </row>
    <row r="502" spans="1:11">
      <c r="A502" s="2663"/>
      <c r="B502" s="2663"/>
      <c r="C502" s="2663"/>
      <c r="D502" s="2663"/>
      <c r="E502" s="2663"/>
      <c r="F502" s="2663"/>
      <c r="G502" s="2663"/>
      <c r="H502" s="2663"/>
      <c r="I502" s="2663"/>
      <c r="J502" s="2663"/>
      <c r="K502" s="2663"/>
    </row>
    <row r="503" spans="1:11">
      <c r="A503" s="2663"/>
      <c r="B503" s="2663"/>
      <c r="C503" s="2663"/>
      <c r="D503" s="2663"/>
      <c r="E503" s="2663"/>
      <c r="F503" s="2663"/>
      <c r="G503" s="2663"/>
      <c r="H503" s="2663"/>
      <c r="I503" s="2663"/>
      <c r="J503" s="2663"/>
      <c r="K503" s="2663"/>
    </row>
    <row r="504" spans="1:11">
      <c r="A504" s="2663"/>
      <c r="B504" s="2663"/>
      <c r="C504" s="2663"/>
      <c r="D504" s="2663"/>
      <c r="E504" s="2663"/>
      <c r="F504" s="2663"/>
      <c r="G504" s="2663"/>
      <c r="H504" s="2663"/>
      <c r="I504" s="2663"/>
      <c r="J504" s="2663"/>
      <c r="K504" s="2663"/>
    </row>
    <row r="505" spans="1:11">
      <c r="A505" s="2663"/>
      <c r="B505" s="2663"/>
      <c r="C505" s="2663"/>
      <c r="D505" s="2663"/>
      <c r="E505" s="2663"/>
      <c r="F505" s="2663"/>
      <c r="G505" s="2663"/>
      <c r="H505" s="2663"/>
      <c r="I505" s="2663"/>
      <c r="J505" s="2663"/>
      <c r="K505" s="2663"/>
    </row>
    <row r="506" spans="1:11">
      <c r="A506" s="2663"/>
      <c r="B506" s="2663"/>
      <c r="C506" s="2663"/>
      <c r="D506" s="2663"/>
      <c r="E506" s="2663"/>
      <c r="F506" s="2663"/>
      <c r="G506" s="2663"/>
      <c r="H506" s="2663"/>
      <c r="I506" s="2663"/>
      <c r="J506" s="2663"/>
      <c r="K506" s="2663"/>
    </row>
    <row r="507" spans="1:11">
      <c r="A507" s="2663"/>
      <c r="B507" s="2663"/>
      <c r="C507" s="2663"/>
      <c r="D507" s="2663"/>
      <c r="E507" s="2663"/>
      <c r="F507" s="2663"/>
      <c r="G507" s="2663"/>
      <c r="H507" s="2663"/>
      <c r="I507" s="2663"/>
      <c r="J507" s="2663"/>
      <c r="K507" s="2663"/>
    </row>
    <row r="508" spans="1:11">
      <c r="A508" s="2663"/>
      <c r="B508" s="2663"/>
      <c r="C508" s="2663"/>
      <c r="D508" s="2663"/>
      <c r="E508" s="2663"/>
      <c r="F508" s="2663"/>
      <c r="G508" s="2663"/>
      <c r="H508" s="2663"/>
      <c r="I508" s="2663"/>
      <c r="J508" s="2663"/>
      <c r="K508" s="2663"/>
    </row>
    <row r="509" spans="1:11">
      <c r="A509" s="2663"/>
      <c r="B509" s="2663"/>
      <c r="C509" s="2663"/>
      <c r="D509" s="2663"/>
      <c r="E509" s="2663"/>
      <c r="F509" s="2663"/>
      <c r="G509" s="2663"/>
      <c r="H509" s="2663"/>
      <c r="I509" s="2663"/>
      <c r="J509" s="2663"/>
      <c r="K509" s="2663"/>
    </row>
    <row r="510" spans="1:11">
      <c r="A510" s="2663"/>
      <c r="B510" s="2663"/>
      <c r="C510" s="2663"/>
      <c r="D510" s="2663"/>
      <c r="E510" s="2663"/>
      <c r="F510" s="2663"/>
      <c r="G510" s="2663"/>
      <c r="H510" s="2663"/>
      <c r="I510" s="2663"/>
      <c r="J510" s="2663"/>
      <c r="K510" s="2663"/>
    </row>
    <row r="511" spans="1:11">
      <c r="A511" s="2663"/>
      <c r="B511" s="2663"/>
      <c r="C511" s="2663"/>
      <c r="D511" s="2663"/>
      <c r="E511" s="2663"/>
      <c r="F511" s="2663"/>
      <c r="G511" s="2663"/>
      <c r="H511" s="2663"/>
      <c r="I511" s="2663"/>
      <c r="J511" s="2663"/>
      <c r="K511" s="2663"/>
    </row>
    <row r="512" spans="1:11">
      <c r="A512" s="2663"/>
      <c r="B512" s="2663"/>
      <c r="C512" s="2663"/>
      <c r="D512" s="2663"/>
      <c r="E512" s="2663"/>
      <c r="F512" s="2663"/>
      <c r="G512" s="2663"/>
      <c r="H512" s="2663"/>
      <c r="I512" s="2663"/>
      <c r="J512" s="2663"/>
      <c r="K512" s="2663"/>
    </row>
    <row r="513" spans="1:11">
      <c r="A513" s="2663"/>
      <c r="B513" s="2663"/>
      <c r="C513" s="2663"/>
      <c r="D513" s="2663"/>
      <c r="E513" s="2663"/>
      <c r="F513" s="2663"/>
      <c r="G513" s="2663"/>
      <c r="H513" s="2663"/>
      <c r="I513" s="2663"/>
      <c r="J513" s="2663"/>
      <c r="K513" s="2663"/>
    </row>
    <row r="514" spans="1:11">
      <c r="A514" s="2663"/>
      <c r="B514" s="2663"/>
      <c r="C514" s="2663"/>
      <c r="D514" s="2663"/>
      <c r="E514" s="2663"/>
      <c r="F514" s="2663"/>
      <c r="G514" s="2663"/>
      <c r="H514" s="2663"/>
      <c r="I514" s="2663"/>
      <c r="J514" s="2663"/>
      <c r="K514" s="2663"/>
    </row>
    <row r="515" spans="1:11">
      <c r="A515" s="2663"/>
      <c r="B515" s="2663"/>
      <c r="C515" s="2663"/>
      <c r="D515" s="2663"/>
      <c r="E515" s="2663"/>
      <c r="F515" s="2663"/>
      <c r="G515" s="2663"/>
      <c r="H515" s="2663"/>
      <c r="I515" s="2663"/>
      <c r="J515" s="2663"/>
      <c r="K515" s="2663"/>
    </row>
    <row r="516" spans="1:11">
      <c r="A516" s="2663"/>
      <c r="B516" s="2663"/>
      <c r="C516" s="2663"/>
      <c r="D516" s="2663"/>
      <c r="E516" s="2663"/>
      <c r="F516" s="2663"/>
      <c r="G516" s="2663"/>
      <c r="H516" s="2663"/>
      <c r="I516" s="2663"/>
      <c r="J516" s="2663"/>
      <c r="K516" s="2663"/>
    </row>
    <row r="517" spans="1:11">
      <c r="A517" s="2663"/>
      <c r="B517" s="2663"/>
      <c r="C517" s="2663"/>
      <c r="D517" s="2663"/>
      <c r="E517" s="2663"/>
      <c r="F517" s="2663"/>
      <c r="G517" s="2663"/>
      <c r="H517" s="2663"/>
      <c r="I517" s="2663"/>
      <c r="J517" s="2663"/>
      <c r="K517" s="2663"/>
    </row>
    <row r="518" spans="1:11">
      <c r="A518" s="2663"/>
      <c r="B518" s="2663"/>
      <c r="C518" s="2663"/>
      <c r="D518" s="2663"/>
      <c r="E518" s="2663"/>
      <c r="F518" s="2663"/>
      <c r="G518" s="2663"/>
      <c r="H518" s="2663"/>
      <c r="I518" s="2663"/>
      <c r="J518" s="2663"/>
      <c r="K518" s="2663"/>
    </row>
    <row r="519" spans="1:11">
      <c r="A519" s="2663"/>
      <c r="B519" s="2663"/>
      <c r="C519" s="2663"/>
      <c r="D519" s="2663"/>
      <c r="E519" s="2663"/>
      <c r="F519" s="2663"/>
      <c r="G519" s="2663"/>
      <c r="H519" s="2663"/>
      <c r="I519" s="2663"/>
      <c r="J519" s="2663"/>
      <c r="K519" s="2663"/>
    </row>
    <row r="520" spans="1:11">
      <c r="A520" s="2663"/>
      <c r="B520" s="2663"/>
      <c r="C520" s="2663"/>
      <c r="D520" s="2663"/>
      <c r="E520" s="2663"/>
      <c r="F520" s="2663"/>
      <c r="G520" s="2663"/>
      <c r="H520" s="2663"/>
      <c r="I520" s="2663"/>
      <c r="J520" s="2663"/>
      <c r="K520" s="2663"/>
    </row>
    <row r="521" spans="1:11">
      <c r="A521" s="2663"/>
      <c r="B521" s="2663"/>
      <c r="C521" s="2663"/>
      <c r="D521" s="2663"/>
      <c r="E521" s="2663"/>
      <c r="F521" s="2663"/>
      <c r="G521" s="2663"/>
      <c r="H521" s="2663"/>
      <c r="I521" s="2663"/>
      <c r="J521" s="2663"/>
      <c r="K521" s="2663"/>
    </row>
    <row r="522" spans="1:11">
      <c r="A522" s="2663"/>
      <c r="B522" s="2663"/>
      <c r="C522" s="2663"/>
      <c r="D522" s="2663"/>
      <c r="E522" s="2663"/>
      <c r="F522" s="2663"/>
      <c r="G522" s="2663"/>
      <c r="H522" s="2663"/>
      <c r="I522" s="2663"/>
      <c r="J522" s="2663"/>
      <c r="K522" s="2663"/>
    </row>
    <row r="523" spans="1:11">
      <c r="A523" s="2663"/>
      <c r="B523" s="2663"/>
      <c r="C523" s="2663"/>
      <c r="D523" s="2663"/>
      <c r="E523" s="2663"/>
      <c r="F523" s="2663"/>
      <c r="G523" s="2663"/>
      <c r="H523" s="2663"/>
      <c r="I523" s="2663"/>
      <c r="J523" s="2663"/>
      <c r="K523" s="2663"/>
    </row>
    <row r="524" spans="1:11">
      <c r="A524" s="2663"/>
      <c r="B524" s="2663"/>
      <c r="C524" s="2663"/>
      <c r="D524" s="2663"/>
      <c r="E524" s="2663"/>
      <c r="F524" s="2663"/>
      <c r="G524" s="2663"/>
      <c r="H524" s="2663"/>
      <c r="I524" s="2663"/>
      <c r="J524" s="2663"/>
      <c r="K524" s="2663"/>
    </row>
    <row r="525" spans="1:11">
      <c r="A525" s="2663"/>
      <c r="B525" s="2663"/>
      <c r="C525" s="2663"/>
      <c r="D525" s="2663"/>
      <c r="E525" s="2663"/>
      <c r="F525" s="2663"/>
      <c r="G525" s="2663"/>
      <c r="H525" s="2663"/>
      <c r="I525" s="2663"/>
      <c r="J525" s="2663"/>
      <c r="K525" s="2663"/>
    </row>
    <row r="526" spans="1:11">
      <c r="A526" s="2663"/>
      <c r="B526" s="2663"/>
      <c r="C526" s="2663"/>
      <c r="D526" s="2663"/>
      <c r="E526" s="2663"/>
      <c r="F526" s="2663"/>
      <c r="G526" s="2663"/>
      <c r="H526" s="2663"/>
      <c r="I526" s="2663"/>
      <c r="J526" s="2663"/>
      <c r="K526" s="2663"/>
    </row>
    <row r="527" spans="1:11">
      <c r="A527" s="2663"/>
      <c r="B527" s="2663"/>
      <c r="C527" s="2663"/>
      <c r="D527" s="2663"/>
      <c r="E527" s="2663"/>
      <c r="F527" s="2663"/>
      <c r="G527" s="2663"/>
      <c r="H527" s="2663"/>
      <c r="I527" s="2663"/>
      <c r="J527" s="2663"/>
      <c r="K527" s="2663"/>
    </row>
    <row r="528" spans="1:11">
      <c r="A528" s="2663"/>
      <c r="B528" s="2663"/>
      <c r="C528" s="2663"/>
      <c r="D528" s="2663"/>
      <c r="E528" s="2663"/>
      <c r="F528" s="2663"/>
      <c r="G528" s="2663"/>
      <c r="H528" s="2663"/>
      <c r="I528" s="2663"/>
      <c r="J528" s="2663"/>
      <c r="K528" s="2663"/>
    </row>
    <row r="529" spans="1:11">
      <c r="A529" s="2663"/>
      <c r="B529" s="2663"/>
      <c r="C529" s="2663"/>
      <c r="D529" s="2663"/>
      <c r="E529" s="2663"/>
      <c r="F529" s="2663"/>
      <c r="G529" s="2663"/>
      <c r="H529" s="2663"/>
      <c r="I529" s="2663"/>
      <c r="J529" s="2663"/>
      <c r="K529" s="2663"/>
    </row>
    <row r="530" spans="1:11">
      <c r="A530" s="2663"/>
      <c r="B530" s="2663"/>
      <c r="C530" s="2663"/>
      <c r="D530" s="2663"/>
      <c r="E530" s="2663"/>
      <c r="F530" s="2663"/>
      <c r="G530" s="2663"/>
      <c r="H530" s="2663"/>
      <c r="I530" s="2663"/>
      <c r="J530" s="2663"/>
      <c r="K530" s="2663"/>
    </row>
    <row r="531" spans="1:11">
      <c r="A531" s="2663"/>
      <c r="B531" s="2663"/>
      <c r="C531" s="2663"/>
      <c r="D531" s="2663"/>
      <c r="E531" s="2663"/>
      <c r="F531" s="2663"/>
      <c r="G531" s="2663"/>
      <c r="H531" s="2663"/>
      <c r="I531" s="2663"/>
      <c r="J531" s="2663"/>
      <c r="K531" s="2663"/>
    </row>
    <row r="532" spans="1:11">
      <c r="A532" s="2663"/>
      <c r="B532" s="2663"/>
      <c r="C532" s="2663"/>
      <c r="D532" s="2663"/>
      <c r="E532" s="2663"/>
      <c r="F532" s="2663"/>
      <c r="G532" s="2663"/>
      <c r="H532" s="2663"/>
      <c r="I532" s="2663"/>
      <c r="J532" s="2663"/>
      <c r="K532" s="2663"/>
    </row>
    <row r="533" spans="1:11">
      <c r="A533" s="2663"/>
      <c r="B533" s="2663"/>
      <c r="C533" s="2663"/>
      <c r="D533" s="2663"/>
      <c r="E533" s="2663"/>
      <c r="F533" s="2663"/>
      <c r="G533" s="2663"/>
      <c r="H533" s="2663"/>
      <c r="I533" s="2663"/>
      <c r="J533" s="2663"/>
      <c r="K533" s="2663"/>
    </row>
    <row r="534" spans="1:11">
      <c r="A534" s="2663"/>
      <c r="B534" s="2663"/>
      <c r="C534" s="2663"/>
      <c r="D534" s="2663"/>
      <c r="E534" s="2663"/>
      <c r="F534" s="2663"/>
      <c r="G534" s="2663"/>
      <c r="H534" s="2663"/>
      <c r="I534" s="2663"/>
      <c r="J534" s="2663"/>
      <c r="K534" s="2663"/>
    </row>
    <row r="535" spans="1:11">
      <c r="A535" s="2663"/>
      <c r="B535" s="2663"/>
      <c r="C535" s="2663"/>
      <c r="D535" s="2663"/>
      <c r="E535" s="2663"/>
      <c r="F535" s="2663"/>
      <c r="G535" s="2663"/>
      <c r="H535" s="2663"/>
      <c r="I535" s="2663"/>
      <c r="J535" s="2663"/>
      <c r="K535" s="2663"/>
    </row>
    <row r="536" spans="1:11">
      <c r="A536" s="2663"/>
      <c r="B536" s="2663"/>
      <c r="C536" s="2663"/>
      <c r="D536" s="2663"/>
      <c r="E536" s="2663"/>
      <c r="F536" s="2663"/>
      <c r="G536" s="2663"/>
      <c r="H536" s="2663"/>
      <c r="I536" s="2663"/>
      <c r="J536" s="2663"/>
      <c r="K536" s="2663"/>
    </row>
    <row r="537" spans="1:11">
      <c r="A537" s="2663"/>
      <c r="B537" s="2663"/>
      <c r="C537" s="2663"/>
      <c r="D537" s="2663"/>
      <c r="E537" s="2663"/>
      <c r="F537" s="2663"/>
      <c r="G537" s="2663"/>
      <c r="H537" s="2663"/>
      <c r="I537" s="2663"/>
      <c r="J537" s="2663"/>
      <c r="K537" s="2663"/>
    </row>
    <row r="538" spans="1:11">
      <c r="A538" s="2663"/>
      <c r="B538" s="2663"/>
      <c r="C538" s="2663"/>
      <c r="D538" s="2663"/>
      <c r="E538" s="2663"/>
      <c r="F538" s="2663"/>
      <c r="G538" s="2663"/>
      <c r="H538" s="2663"/>
      <c r="I538" s="2663"/>
      <c r="J538" s="2663"/>
      <c r="K538" s="2663"/>
    </row>
    <row r="539" spans="1:11">
      <c r="A539" s="2663"/>
      <c r="B539" s="2663"/>
      <c r="C539" s="2663"/>
      <c r="D539" s="2663"/>
      <c r="E539" s="2663"/>
      <c r="F539" s="2663"/>
      <c r="G539" s="2663"/>
      <c r="H539" s="2663"/>
      <c r="I539" s="2663"/>
      <c r="J539" s="2663"/>
      <c r="K539" s="2663"/>
    </row>
    <row r="540" spans="1:11">
      <c r="A540" s="2663"/>
      <c r="B540" s="2663"/>
      <c r="C540" s="2663"/>
      <c r="D540" s="2663"/>
      <c r="E540" s="2663"/>
      <c r="F540" s="2663"/>
      <c r="G540" s="2663"/>
      <c r="H540" s="2663"/>
      <c r="I540" s="2663"/>
      <c r="J540" s="2663"/>
      <c r="K540" s="2663"/>
    </row>
    <row r="541" spans="1:11">
      <c r="A541" s="2663"/>
      <c r="B541" s="2663"/>
      <c r="C541" s="2663"/>
      <c r="D541" s="2663"/>
      <c r="E541" s="2663"/>
      <c r="F541" s="2663"/>
      <c r="G541" s="2663"/>
      <c r="H541" s="2663"/>
      <c r="I541" s="2663"/>
      <c r="J541" s="2663"/>
      <c r="K541" s="2663"/>
    </row>
    <row r="542" spans="1:11">
      <c r="A542" s="2663"/>
      <c r="B542" s="2663"/>
      <c r="C542" s="2663"/>
      <c r="D542" s="2663"/>
      <c r="E542" s="2663"/>
      <c r="F542" s="2663"/>
      <c r="G542" s="2663"/>
      <c r="H542" s="2663"/>
      <c r="I542" s="2663"/>
      <c r="J542" s="2663"/>
      <c r="K542" s="2663"/>
    </row>
    <row r="543" spans="1:11">
      <c r="A543" s="2663"/>
      <c r="B543" s="2663"/>
      <c r="C543" s="2663"/>
      <c r="D543" s="2663"/>
      <c r="E543" s="2663"/>
      <c r="F543" s="2663"/>
      <c r="G543" s="2663"/>
      <c r="H543" s="2663"/>
      <c r="I543" s="2663"/>
      <c r="J543" s="2663"/>
      <c r="K543" s="2663"/>
    </row>
    <row r="544" spans="1:11">
      <c r="A544" s="2663"/>
      <c r="B544" s="2663"/>
      <c r="C544" s="2663"/>
      <c r="D544" s="2663"/>
      <c r="E544" s="2663"/>
      <c r="F544" s="2663"/>
      <c r="G544" s="2663"/>
      <c r="H544" s="2663"/>
      <c r="I544" s="2663"/>
      <c r="J544" s="2663"/>
      <c r="K544" s="2663"/>
    </row>
    <row r="545" spans="1:11">
      <c r="A545" s="2663"/>
      <c r="B545" s="2663"/>
      <c r="C545" s="2663"/>
      <c r="D545" s="2663"/>
      <c r="E545" s="2663"/>
      <c r="F545" s="2663"/>
      <c r="G545" s="2663"/>
      <c r="H545" s="2663"/>
      <c r="I545" s="2663"/>
      <c r="J545" s="2663"/>
      <c r="K545" s="2663"/>
    </row>
    <row r="546" spans="1:11">
      <c r="A546" s="2663"/>
      <c r="B546" s="2663"/>
      <c r="C546" s="2663"/>
      <c r="D546" s="2663"/>
      <c r="E546" s="2663"/>
      <c r="F546" s="2663"/>
      <c r="G546" s="2663"/>
      <c r="H546" s="2663"/>
      <c r="I546" s="2663"/>
      <c r="J546" s="2663"/>
      <c r="K546" s="2663"/>
    </row>
    <row r="547" spans="1:11">
      <c r="A547" s="2663"/>
      <c r="B547" s="2663"/>
      <c r="C547" s="2663"/>
      <c r="D547" s="2663"/>
      <c r="E547" s="2663"/>
      <c r="F547" s="2663"/>
      <c r="G547" s="2663"/>
      <c r="H547" s="2663"/>
      <c r="I547" s="2663"/>
      <c r="J547" s="2663"/>
      <c r="K547" s="2663"/>
    </row>
    <row r="548" spans="1:11">
      <c r="A548" s="2663"/>
      <c r="B548" s="2663"/>
      <c r="C548" s="2663"/>
      <c r="D548" s="2663"/>
      <c r="E548" s="2663"/>
      <c r="F548" s="2663"/>
      <c r="G548" s="2663"/>
      <c r="H548" s="2663"/>
      <c r="I548" s="2663"/>
      <c r="J548" s="2663"/>
      <c r="K548" s="2663"/>
    </row>
    <row r="549" spans="1:11">
      <c r="A549" s="2663"/>
      <c r="B549" s="2663"/>
      <c r="C549" s="2663"/>
      <c r="D549" s="2663"/>
      <c r="E549" s="2663"/>
      <c r="F549" s="2663"/>
      <c r="G549" s="2663"/>
      <c r="H549" s="2663"/>
      <c r="I549" s="2663"/>
      <c r="J549" s="2663"/>
      <c r="K549" s="2663"/>
    </row>
    <row r="550" spans="1:11">
      <c r="A550" s="2663"/>
      <c r="B550" s="2663"/>
      <c r="C550" s="2663"/>
      <c r="D550" s="2663"/>
      <c r="E550" s="2663"/>
      <c r="F550" s="2663"/>
      <c r="G550" s="2663"/>
      <c r="H550" s="2663"/>
      <c r="I550" s="2663"/>
      <c r="J550" s="2663"/>
      <c r="K550" s="2663"/>
    </row>
    <row r="551" spans="1:11">
      <c r="A551" s="2663"/>
      <c r="B551" s="2663"/>
      <c r="C551" s="2663"/>
      <c r="D551" s="2663"/>
      <c r="E551" s="2663"/>
      <c r="F551" s="2663"/>
      <c r="G551" s="2663"/>
      <c r="H551" s="2663"/>
      <c r="I551" s="2663"/>
      <c r="J551" s="2663"/>
      <c r="K551" s="2663"/>
    </row>
    <row r="552" spans="1:11">
      <c r="A552" s="2663"/>
      <c r="B552" s="2663"/>
      <c r="C552" s="2663"/>
      <c r="D552" s="2663"/>
      <c r="E552" s="2663"/>
      <c r="F552" s="2663"/>
      <c r="G552" s="2663"/>
      <c r="H552" s="2663"/>
      <c r="I552" s="2663"/>
      <c r="J552" s="2663"/>
      <c r="K552" s="2663"/>
    </row>
    <row r="553" spans="1:11">
      <c r="A553" s="2663"/>
      <c r="B553" s="2663"/>
      <c r="C553" s="2663"/>
      <c r="D553" s="2663"/>
      <c r="E553" s="2663"/>
      <c r="F553" s="2663"/>
      <c r="G553" s="2663"/>
      <c r="H553" s="2663"/>
      <c r="I553" s="2663"/>
      <c r="J553" s="2663"/>
      <c r="K553" s="2663"/>
    </row>
    <row r="554" spans="1:11">
      <c r="A554" s="2663"/>
      <c r="B554" s="2663"/>
      <c r="C554" s="2663"/>
      <c r="D554" s="2663"/>
      <c r="E554" s="2663"/>
      <c r="F554" s="2663"/>
      <c r="G554" s="2663"/>
      <c r="H554" s="2663"/>
      <c r="I554" s="2663"/>
      <c r="J554" s="2663"/>
      <c r="K554" s="2663"/>
    </row>
    <row r="555" spans="1:11">
      <c r="A555" s="2663"/>
      <c r="B555" s="2663"/>
      <c r="C555" s="2663"/>
      <c r="D555" s="2663"/>
      <c r="E555" s="2663"/>
      <c r="F555" s="2663"/>
      <c r="G555" s="2663"/>
      <c r="H555" s="2663"/>
      <c r="I555" s="2663"/>
      <c r="J555" s="2663"/>
      <c r="K555" s="2663"/>
    </row>
    <row r="556" spans="1:11">
      <c r="A556" s="2663"/>
      <c r="B556" s="2663"/>
      <c r="C556" s="2663"/>
      <c r="D556" s="2663"/>
      <c r="E556" s="2663"/>
      <c r="F556" s="2663"/>
      <c r="G556" s="2663"/>
      <c r="H556" s="2663"/>
      <c r="I556" s="2663"/>
      <c r="J556" s="2663"/>
      <c r="K556" s="2663"/>
    </row>
    <row r="557" spans="1:11">
      <c r="A557" s="2663"/>
      <c r="B557" s="2663"/>
      <c r="C557" s="2663"/>
      <c r="D557" s="2663"/>
      <c r="E557" s="2663"/>
      <c r="F557" s="2663"/>
      <c r="G557" s="2663"/>
      <c r="H557" s="2663"/>
      <c r="I557" s="2663"/>
      <c r="J557" s="2663"/>
      <c r="K557" s="2663"/>
    </row>
    <row r="558" spans="1:11">
      <c r="A558" s="2663"/>
      <c r="B558" s="2663"/>
      <c r="C558" s="2663"/>
      <c r="D558" s="2663"/>
      <c r="E558" s="2663"/>
      <c r="F558" s="2663"/>
      <c r="G558" s="2663"/>
      <c r="H558" s="2663"/>
      <c r="I558" s="2663"/>
      <c r="J558" s="2663"/>
      <c r="K558" s="2663"/>
    </row>
    <row r="559" spans="1:11">
      <c r="A559" s="2663"/>
      <c r="B559" s="2663"/>
      <c r="C559" s="2663"/>
      <c r="D559" s="2663"/>
      <c r="E559" s="2663"/>
      <c r="F559" s="2663"/>
      <c r="G559" s="2663"/>
      <c r="H559" s="2663"/>
      <c r="I559" s="2663"/>
      <c r="J559" s="2663"/>
      <c r="K559" s="2663"/>
    </row>
    <row r="560" spans="1:11">
      <c r="A560" s="2663"/>
      <c r="B560" s="2663"/>
      <c r="C560" s="2663"/>
      <c r="D560" s="2663"/>
      <c r="E560" s="2663"/>
      <c r="F560" s="2663"/>
      <c r="G560" s="2663"/>
      <c r="H560" s="2663"/>
      <c r="I560" s="2663"/>
      <c r="J560" s="2663"/>
      <c r="K560" s="2663"/>
    </row>
    <row r="561" spans="1:11">
      <c r="A561" s="2663"/>
      <c r="B561" s="2663"/>
      <c r="C561" s="2663"/>
      <c r="D561" s="2663"/>
      <c r="E561" s="2663"/>
      <c r="F561" s="2663"/>
      <c r="G561" s="2663"/>
      <c r="H561" s="2663"/>
      <c r="I561" s="2663"/>
      <c r="J561" s="2663"/>
      <c r="K561" s="2663"/>
    </row>
    <row r="562" spans="1:11">
      <c r="A562" s="2663"/>
      <c r="B562" s="2663"/>
      <c r="C562" s="2663"/>
      <c r="D562" s="2663"/>
      <c r="E562" s="2663"/>
      <c r="F562" s="2663"/>
      <c r="G562" s="2663"/>
      <c r="H562" s="2663"/>
      <c r="I562" s="2663"/>
      <c r="J562" s="2663"/>
      <c r="K562" s="2663"/>
    </row>
    <row r="563" spans="1:11">
      <c r="A563" s="2663"/>
      <c r="B563" s="2663"/>
      <c r="C563" s="2663"/>
      <c r="D563" s="2663"/>
      <c r="E563" s="2663"/>
      <c r="F563" s="2663"/>
      <c r="G563" s="2663"/>
      <c r="H563" s="2663"/>
      <c r="I563" s="2663"/>
      <c r="J563" s="2663"/>
      <c r="K563" s="2663"/>
    </row>
    <row r="564" spans="1:11">
      <c r="A564" s="2663"/>
      <c r="B564" s="2663"/>
      <c r="C564" s="2663"/>
      <c r="D564" s="2663"/>
      <c r="E564" s="2663"/>
      <c r="F564" s="2663"/>
      <c r="G564" s="2663"/>
      <c r="H564" s="2663"/>
      <c r="I564" s="2663"/>
      <c r="J564" s="2663"/>
      <c r="K564" s="2663"/>
    </row>
    <row r="565" spans="1:11">
      <c r="A565" s="2663"/>
      <c r="B565" s="2663"/>
      <c r="C565" s="2663"/>
      <c r="D565" s="2663"/>
      <c r="E565" s="2663"/>
      <c r="F565" s="2663"/>
      <c r="G565" s="2663"/>
      <c r="H565" s="2663"/>
      <c r="I565" s="2663"/>
      <c r="J565" s="2663"/>
      <c r="K565" s="2663"/>
    </row>
    <row r="566" spans="1:11">
      <c r="A566" s="2663"/>
      <c r="B566" s="2663"/>
      <c r="C566" s="2663"/>
      <c r="D566" s="2663"/>
      <c r="E566" s="2663"/>
      <c r="F566" s="2663"/>
      <c r="G566" s="2663"/>
      <c r="H566" s="2663"/>
      <c r="I566" s="2663"/>
      <c r="J566" s="2663"/>
      <c r="K566" s="2663"/>
    </row>
    <row r="567" spans="1:11">
      <c r="A567" s="2663"/>
      <c r="B567" s="2663"/>
      <c r="C567" s="2663"/>
      <c r="D567" s="2663"/>
      <c r="E567" s="2663"/>
      <c r="F567" s="2663"/>
      <c r="G567" s="2663"/>
      <c r="H567" s="2663"/>
      <c r="I567" s="2663"/>
      <c r="J567" s="2663"/>
      <c r="K567" s="2663"/>
    </row>
    <row r="568" spans="1:11">
      <c r="A568" s="2663"/>
      <c r="B568" s="2663"/>
      <c r="C568" s="2663"/>
      <c r="D568" s="2663"/>
      <c r="E568" s="2663"/>
      <c r="F568" s="2663"/>
      <c r="G568" s="2663"/>
      <c r="H568" s="2663"/>
      <c r="I568" s="2663"/>
      <c r="J568" s="2663"/>
      <c r="K568" s="2663"/>
    </row>
    <row r="569" spans="1:11">
      <c r="A569" s="2663"/>
      <c r="B569" s="2663"/>
      <c r="C569" s="2663"/>
      <c r="D569" s="2663"/>
      <c r="E569" s="2663"/>
      <c r="F569" s="2663"/>
      <c r="G569" s="2663"/>
      <c r="H569" s="2663"/>
      <c r="I569" s="2663"/>
      <c r="J569" s="2663"/>
      <c r="K569" s="2663"/>
    </row>
    <row r="570" spans="1:11">
      <c r="A570" s="2663"/>
      <c r="B570" s="2663"/>
      <c r="C570" s="2663"/>
      <c r="D570" s="2663"/>
      <c r="E570" s="2663"/>
      <c r="F570" s="2663"/>
      <c r="G570" s="2663"/>
      <c r="H570" s="2663"/>
      <c r="I570" s="2663"/>
      <c r="J570" s="2663"/>
      <c r="K570" s="2663"/>
    </row>
    <row r="571" spans="1:11">
      <c r="A571" s="2663"/>
      <c r="B571" s="2663"/>
      <c r="C571" s="2663"/>
      <c r="D571" s="2663"/>
      <c r="E571" s="2663"/>
      <c r="F571" s="2663"/>
      <c r="G571" s="2663"/>
      <c r="H571" s="2663"/>
      <c r="I571" s="2663"/>
      <c r="J571" s="2663"/>
      <c r="K571" s="2663"/>
    </row>
    <row r="572" spans="1:11">
      <c r="A572" s="2663"/>
      <c r="B572" s="2663"/>
      <c r="C572" s="2663"/>
      <c r="D572" s="2663"/>
      <c r="E572" s="2663"/>
      <c r="F572" s="2663"/>
      <c r="G572" s="2663"/>
      <c r="H572" s="2663"/>
      <c r="I572" s="2663"/>
      <c r="J572" s="2663"/>
      <c r="K572" s="2663"/>
    </row>
    <row r="573" spans="1:11">
      <c r="A573" s="2663"/>
      <c r="B573" s="2663"/>
      <c r="C573" s="2663"/>
      <c r="D573" s="2663"/>
      <c r="E573" s="2663"/>
      <c r="F573" s="2663"/>
      <c r="G573" s="2663"/>
      <c r="H573" s="2663"/>
      <c r="I573" s="2663"/>
      <c r="J573" s="2663"/>
      <c r="K573" s="2663"/>
    </row>
    <row r="574" spans="1:11">
      <c r="A574" s="2663"/>
      <c r="B574" s="2663"/>
      <c r="C574" s="2663"/>
      <c r="D574" s="2663"/>
      <c r="E574" s="2663"/>
      <c r="F574" s="2663"/>
      <c r="G574" s="2663"/>
      <c r="H574" s="2663"/>
      <c r="I574" s="2663"/>
      <c r="J574" s="2663"/>
      <c r="K574" s="2663"/>
    </row>
    <row r="575" spans="1:11">
      <c r="A575" s="2663"/>
      <c r="B575" s="2663"/>
      <c r="C575" s="2663"/>
      <c r="D575" s="2663"/>
      <c r="E575" s="2663"/>
      <c r="F575" s="2663"/>
      <c r="G575" s="2663"/>
      <c r="H575" s="2663"/>
      <c r="I575" s="2663"/>
      <c r="J575" s="2663"/>
      <c r="K575" s="2663"/>
    </row>
    <row r="576" spans="1:11">
      <c r="A576" s="2663"/>
      <c r="B576" s="2663"/>
      <c r="C576" s="2663"/>
      <c r="D576" s="2663"/>
      <c r="E576" s="2663"/>
      <c r="F576" s="2663"/>
      <c r="G576" s="2663"/>
      <c r="H576" s="2663"/>
      <c r="I576" s="2663"/>
      <c r="J576" s="2663"/>
      <c r="K576" s="2663"/>
    </row>
    <row r="577" spans="1:11">
      <c r="A577" s="2663"/>
      <c r="B577" s="2663"/>
      <c r="C577" s="2663"/>
      <c r="D577" s="2663"/>
      <c r="E577" s="2663"/>
      <c r="F577" s="2663"/>
      <c r="G577" s="2663"/>
      <c r="H577" s="2663"/>
      <c r="I577" s="2663"/>
      <c r="J577" s="2663"/>
      <c r="K577" s="2663"/>
    </row>
    <row r="578" spans="1:11">
      <c r="A578" s="2663"/>
      <c r="B578" s="2663"/>
      <c r="C578" s="2663"/>
      <c r="D578" s="2663"/>
      <c r="E578" s="2663"/>
      <c r="F578" s="2663"/>
      <c r="G578" s="2663"/>
      <c r="H578" s="2663"/>
      <c r="I578" s="2663"/>
      <c r="J578" s="2663"/>
      <c r="K578" s="2663"/>
    </row>
    <row r="579" spans="1:11">
      <c r="A579" s="2663"/>
      <c r="B579" s="2663"/>
      <c r="C579" s="2663"/>
      <c r="D579" s="2663"/>
      <c r="E579" s="2663"/>
      <c r="F579" s="2663"/>
      <c r="G579" s="2663"/>
      <c r="H579" s="2663"/>
      <c r="I579" s="2663"/>
      <c r="J579" s="2663"/>
      <c r="K579" s="2663"/>
    </row>
    <row r="580" spans="1:11">
      <c r="A580" s="2663"/>
      <c r="B580" s="2663"/>
      <c r="C580" s="2663"/>
      <c r="D580" s="2663"/>
      <c r="E580" s="2663"/>
      <c r="F580" s="2663"/>
      <c r="G580" s="2663"/>
      <c r="H580" s="2663"/>
      <c r="I580" s="2663"/>
      <c r="J580" s="2663"/>
      <c r="K580" s="2663"/>
    </row>
    <row r="581" spans="1:11">
      <c r="A581" s="2663"/>
      <c r="B581" s="2663"/>
      <c r="C581" s="2663"/>
      <c r="D581" s="2663"/>
      <c r="E581" s="2663"/>
      <c r="F581" s="2663"/>
      <c r="G581" s="2663"/>
      <c r="H581" s="2663"/>
      <c r="I581" s="2663"/>
      <c r="J581" s="2663"/>
      <c r="K581" s="2663"/>
    </row>
    <row r="582" spans="1:11">
      <c r="A582" s="2663"/>
      <c r="B582" s="2663"/>
      <c r="C582" s="2663"/>
      <c r="D582" s="2663"/>
      <c r="E582" s="2663"/>
      <c r="F582" s="2663"/>
      <c r="G582" s="2663"/>
      <c r="H582" s="2663"/>
      <c r="I582" s="2663"/>
      <c r="J582" s="2663"/>
      <c r="K582" s="2663"/>
    </row>
    <row r="583" spans="1:11">
      <c r="A583" s="2663"/>
      <c r="B583" s="2663"/>
      <c r="C583" s="2663"/>
      <c r="D583" s="2663"/>
      <c r="E583" s="2663"/>
      <c r="F583" s="2663"/>
      <c r="G583" s="2663"/>
      <c r="H583" s="2663"/>
      <c r="I583" s="2663"/>
      <c r="J583" s="2663"/>
      <c r="K583" s="2663"/>
    </row>
    <row r="584" spans="1:11">
      <c r="A584" s="2663"/>
      <c r="B584" s="2663"/>
      <c r="C584" s="2663"/>
      <c r="D584" s="2663"/>
      <c r="E584" s="2663"/>
      <c r="F584" s="2663"/>
      <c r="G584" s="2663"/>
      <c r="H584" s="2663"/>
      <c r="I584" s="2663"/>
      <c r="J584" s="2663"/>
      <c r="K584" s="2663"/>
    </row>
    <row r="585" spans="1:11">
      <c r="A585" s="2663"/>
      <c r="B585" s="2663"/>
      <c r="C585" s="2663"/>
      <c r="D585" s="2663"/>
      <c r="E585" s="2663"/>
      <c r="F585" s="2663"/>
      <c r="G585" s="2663"/>
      <c r="H585" s="2663"/>
      <c r="I585" s="2663"/>
      <c r="J585" s="2663"/>
      <c r="K585" s="2663"/>
    </row>
    <row r="586" spans="1:11">
      <c r="A586" s="2663"/>
      <c r="B586" s="2663"/>
      <c r="C586" s="2663"/>
      <c r="D586" s="2663"/>
      <c r="E586" s="2663"/>
      <c r="F586" s="2663"/>
      <c r="G586" s="2663"/>
      <c r="H586" s="2663"/>
      <c r="I586" s="2663"/>
      <c r="J586" s="2663"/>
      <c r="K586" s="2663"/>
    </row>
    <row r="587" spans="1:11">
      <c r="A587" s="2663"/>
      <c r="B587" s="2663"/>
      <c r="C587" s="2663"/>
      <c r="D587" s="2663"/>
      <c r="E587" s="2663"/>
      <c r="F587" s="2663"/>
      <c r="G587" s="2663"/>
      <c r="H587" s="2663"/>
      <c r="I587" s="2663"/>
      <c r="J587" s="2663"/>
      <c r="K587" s="2663"/>
    </row>
    <row r="588" spans="1:11">
      <c r="A588" s="2663"/>
      <c r="B588" s="2663"/>
      <c r="C588" s="2663"/>
      <c r="D588" s="2663"/>
      <c r="E588" s="2663"/>
      <c r="F588" s="2663"/>
      <c r="G588" s="2663"/>
      <c r="H588" s="2663"/>
      <c r="I588" s="2663"/>
      <c r="J588" s="2663"/>
      <c r="K588" s="2663"/>
    </row>
    <row r="589" spans="1:11">
      <c r="A589" s="2663"/>
      <c r="B589" s="2663"/>
      <c r="C589" s="2663"/>
      <c r="D589" s="2663"/>
      <c r="E589" s="2663"/>
      <c r="F589" s="2663"/>
      <c r="G589" s="2663"/>
      <c r="H589" s="2663"/>
      <c r="I589" s="2663"/>
      <c r="J589" s="2663"/>
      <c r="K589" s="2663"/>
    </row>
    <row r="590" spans="1:11">
      <c r="A590" s="2663"/>
      <c r="B590" s="2663"/>
      <c r="C590" s="2663"/>
      <c r="D590" s="2663"/>
      <c r="E590" s="2663"/>
      <c r="F590" s="2663"/>
      <c r="G590" s="2663"/>
      <c r="H590" s="2663"/>
      <c r="I590" s="2663"/>
      <c r="J590" s="2663"/>
      <c r="K590" s="2663"/>
    </row>
    <row r="591" spans="1:11">
      <c r="A591" s="2663"/>
      <c r="B591" s="2663"/>
      <c r="C591" s="2663"/>
      <c r="D591" s="2663"/>
      <c r="E591" s="2663"/>
      <c r="F591" s="2663"/>
      <c r="G591" s="2663"/>
      <c r="H591" s="2663"/>
      <c r="I591" s="2663"/>
      <c r="J591" s="2663"/>
      <c r="K591" s="2663"/>
    </row>
    <row r="592" spans="1:11">
      <c r="A592" s="2663"/>
      <c r="B592" s="2663"/>
      <c r="C592" s="2663"/>
      <c r="D592" s="2663"/>
      <c r="E592" s="2663"/>
      <c r="F592" s="2663"/>
      <c r="G592" s="2663"/>
      <c r="H592" s="2663"/>
      <c r="I592" s="2663"/>
      <c r="J592" s="2663"/>
      <c r="K592" s="2663"/>
    </row>
    <row r="593" spans="1:11">
      <c r="A593" s="2663"/>
      <c r="B593" s="2663"/>
      <c r="C593" s="2663"/>
      <c r="D593" s="2663"/>
      <c r="E593" s="2663"/>
      <c r="F593" s="2663"/>
      <c r="G593" s="2663"/>
      <c r="H593" s="2663"/>
      <c r="I593" s="2663"/>
      <c r="J593" s="2663"/>
      <c r="K593" s="2663"/>
    </row>
    <row r="594" spans="1:11">
      <c r="A594" s="2663"/>
      <c r="B594" s="2663"/>
      <c r="C594" s="2663"/>
      <c r="D594" s="2663"/>
      <c r="E594" s="2663"/>
      <c r="F594" s="2663"/>
      <c r="G594" s="2663"/>
      <c r="H594" s="2663"/>
      <c r="I594" s="2663"/>
      <c r="J594" s="2663"/>
      <c r="K594" s="2663"/>
    </row>
    <row r="595" spans="1:11">
      <c r="A595" s="2663"/>
      <c r="B595" s="2663"/>
      <c r="C595" s="2663"/>
      <c r="D595" s="2663"/>
      <c r="E595" s="2663"/>
      <c r="F595" s="2663"/>
      <c r="G595" s="2663"/>
      <c r="H595" s="2663"/>
      <c r="I595" s="2663"/>
      <c r="J595" s="2663"/>
      <c r="K595" s="2663"/>
    </row>
    <row r="596" spans="1:11">
      <c r="A596" s="2663"/>
      <c r="B596" s="2663"/>
      <c r="C596" s="2663"/>
      <c r="D596" s="2663"/>
      <c r="E596" s="2663"/>
      <c r="F596" s="2663"/>
      <c r="G596" s="2663"/>
      <c r="H596" s="2663"/>
      <c r="I596" s="2663"/>
      <c r="J596" s="2663"/>
      <c r="K596" s="2663"/>
    </row>
    <row r="597" spans="1:11">
      <c r="A597" s="2663"/>
      <c r="B597" s="2663"/>
      <c r="C597" s="2663"/>
      <c r="D597" s="2663"/>
      <c r="E597" s="2663"/>
      <c r="F597" s="2663"/>
      <c r="G597" s="2663"/>
      <c r="H597" s="2663"/>
      <c r="I597" s="2663"/>
      <c r="J597" s="2663"/>
      <c r="K597" s="2663"/>
    </row>
    <row r="598" spans="1:11">
      <c r="A598" s="2663"/>
      <c r="B598" s="2663"/>
      <c r="C598" s="2663"/>
      <c r="D598" s="2663"/>
      <c r="E598" s="2663"/>
      <c r="F598" s="2663"/>
      <c r="G598" s="2663"/>
      <c r="H598" s="2663"/>
      <c r="I598" s="2663"/>
      <c r="J598" s="2663"/>
      <c r="K598" s="2663"/>
    </row>
    <row r="599" spans="1:11">
      <c r="A599" s="2663"/>
      <c r="B599" s="2663"/>
      <c r="C599" s="2663"/>
      <c r="D599" s="2663"/>
      <c r="E599" s="2663"/>
      <c r="F599" s="2663"/>
      <c r="G599" s="2663"/>
      <c r="H599" s="2663"/>
      <c r="I599" s="2663"/>
      <c r="J599" s="2663"/>
      <c r="K599" s="2663"/>
    </row>
    <row r="600" spans="1:11">
      <c r="A600" s="2663"/>
      <c r="B600" s="2663"/>
      <c r="C600" s="2663"/>
      <c r="D600" s="2663"/>
      <c r="E600" s="2663"/>
      <c r="F600" s="2663"/>
      <c r="G600" s="2663"/>
      <c r="H600" s="2663"/>
      <c r="I600" s="2663"/>
      <c r="J600" s="2663"/>
      <c r="K600" s="2663"/>
    </row>
    <row r="601" spans="1:11">
      <c r="A601" s="2663"/>
      <c r="B601" s="2663"/>
      <c r="C601" s="2663"/>
      <c r="D601" s="2663"/>
      <c r="E601" s="2663"/>
      <c r="F601" s="2663"/>
      <c r="G601" s="2663"/>
      <c r="H601" s="2663"/>
      <c r="I601" s="2663"/>
      <c r="J601" s="2663"/>
      <c r="K601" s="2663"/>
    </row>
    <row r="602" spans="1:11">
      <c r="A602" s="2663"/>
      <c r="B602" s="2663"/>
      <c r="C602" s="2663"/>
      <c r="D602" s="2663"/>
      <c r="E602" s="2663"/>
      <c r="F602" s="2663"/>
      <c r="G602" s="2663"/>
      <c r="H602" s="2663"/>
      <c r="I602" s="2663"/>
      <c r="J602" s="2663"/>
      <c r="K602" s="2663"/>
    </row>
    <row r="603" spans="1:11">
      <c r="A603" s="2663"/>
      <c r="B603" s="2663"/>
      <c r="C603" s="2663"/>
      <c r="D603" s="2663"/>
      <c r="E603" s="2663"/>
      <c r="F603" s="2663"/>
      <c r="G603" s="2663"/>
      <c r="H603" s="2663"/>
      <c r="I603" s="2663"/>
      <c r="J603" s="2663"/>
      <c r="K603" s="2663"/>
    </row>
    <row r="604" spans="1:11">
      <c r="A604" s="2663"/>
      <c r="B604" s="2663"/>
      <c r="C604" s="2663"/>
      <c r="D604" s="2663"/>
      <c r="E604" s="2663"/>
      <c r="F604" s="2663"/>
      <c r="G604" s="2663"/>
      <c r="H604" s="2663"/>
      <c r="I604" s="2663"/>
      <c r="J604" s="2663"/>
      <c r="K604" s="2663"/>
    </row>
    <row r="605" spans="1:11">
      <c r="A605" s="2663"/>
      <c r="B605" s="2663"/>
      <c r="C605" s="2663"/>
      <c r="D605" s="2663"/>
      <c r="E605" s="2663"/>
      <c r="F605" s="2663"/>
      <c r="G605" s="2663"/>
      <c r="H605" s="2663"/>
      <c r="I605" s="2663"/>
      <c r="J605" s="2663"/>
      <c r="K605" s="2663"/>
    </row>
    <row r="606" spans="1:11">
      <c r="A606" s="2663"/>
      <c r="B606" s="2663"/>
      <c r="C606" s="2663"/>
      <c r="D606" s="2663"/>
      <c r="E606" s="2663"/>
      <c r="F606" s="2663"/>
      <c r="G606" s="2663"/>
      <c r="H606" s="2663"/>
      <c r="I606" s="2663"/>
      <c r="J606" s="2663"/>
      <c r="K606" s="2663"/>
    </row>
    <row r="607" spans="1:11">
      <c r="A607" s="2663"/>
      <c r="B607" s="2663"/>
      <c r="C607" s="2663"/>
      <c r="D607" s="2663"/>
      <c r="E607" s="2663"/>
      <c r="F607" s="2663"/>
      <c r="G607" s="2663"/>
      <c r="H607" s="2663"/>
      <c r="I607" s="2663"/>
      <c r="J607" s="2663"/>
      <c r="K607" s="2663"/>
    </row>
    <row r="608" spans="1:11">
      <c r="A608" s="2663"/>
      <c r="B608" s="2663"/>
      <c r="C608" s="2663"/>
      <c r="D608" s="2663"/>
      <c r="E608" s="2663"/>
      <c r="F608" s="2663"/>
      <c r="G608" s="2663"/>
      <c r="H608" s="2663"/>
      <c r="I608" s="2663"/>
      <c r="J608" s="2663"/>
      <c r="K608" s="2663"/>
    </row>
    <row r="609" spans="1:11">
      <c r="A609" s="2663"/>
      <c r="B609" s="2663"/>
      <c r="C609" s="2663"/>
      <c r="D609" s="2663"/>
      <c r="E609" s="2663"/>
      <c r="F609" s="2663"/>
      <c r="G609" s="2663"/>
      <c r="H609" s="2663"/>
      <c r="I609" s="2663"/>
      <c r="J609" s="2663"/>
      <c r="K609" s="2663"/>
    </row>
    <row r="610" spans="1:11">
      <c r="A610" s="2663"/>
      <c r="B610" s="2663"/>
      <c r="C610" s="2663"/>
      <c r="D610" s="2663"/>
      <c r="E610" s="2663"/>
      <c r="F610" s="2663"/>
      <c r="G610" s="2663"/>
      <c r="H610" s="2663"/>
      <c r="I610" s="2663"/>
      <c r="J610" s="2663"/>
      <c r="K610" s="2663"/>
    </row>
    <row r="611" spans="1:11">
      <c r="A611" s="2663"/>
      <c r="B611" s="2663"/>
      <c r="C611" s="2663"/>
      <c r="D611" s="2663"/>
      <c r="E611" s="2663"/>
      <c r="F611" s="2663"/>
      <c r="G611" s="2663"/>
      <c r="H611" s="2663"/>
      <c r="I611" s="2663"/>
      <c r="J611" s="2663"/>
      <c r="K611" s="2663"/>
    </row>
    <row r="612" spans="1:11">
      <c r="A612" s="2663"/>
      <c r="B612" s="2663"/>
      <c r="C612" s="2663"/>
      <c r="D612" s="2663"/>
      <c r="E612" s="2663"/>
      <c r="F612" s="2663"/>
      <c r="G612" s="2663"/>
      <c r="H612" s="2663"/>
      <c r="I612" s="2663"/>
      <c r="J612" s="2663"/>
      <c r="K612" s="2663"/>
    </row>
    <row r="613" spans="1:11">
      <c r="A613" s="2663"/>
      <c r="B613" s="2663"/>
      <c r="C613" s="2663"/>
      <c r="D613" s="2663"/>
      <c r="E613" s="2663"/>
      <c r="F613" s="2663"/>
      <c r="G613" s="2663"/>
      <c r="H613" s="2663"/>
      <c r="I613" s="2663"/>
      <c r="J613" s="2663"/>
      <c r="K613" s="2663"/>
    </row>
    <row r="614" spans="1:11">
      <c r="A614" s="2663"/>
      <c r="B614" s="2663"/>
      <c r="C614" s="2663"/>
      <c r="D614" s="2663"/>
      <c r="E614" s="2663"/>
      <c r="F614" s="2663"/>
      <c r="G614" s="2663"/>
      <c r="H614" s="2663"/>
      <c r="I614" s="2663"/>
      <c r="J614" s="2663"/>
      <c r="K614" s="2663"/>
    </row>
    <row r="615" spans="1:11">
      <c r="A615" s="2663"/>
      <c r="B615" s="2663"/>
      <c r="C615" s="2663"/>
      <c r="D615" s="2663"/>
      <c r="E615" s="2663"/>
      <c r="F615" s="2663"/>
      <c r="G615" s="2663"/>
      <c r="H615" s="2663"/>
      <c r="I615" s="2663"/>
      <c r="J615" s="2663"/>
      <c r="K615" s="2663"/>
    </row>
    <row r="616" spans="1:11">
      <c r="A616" s="2663"/>
      <c r="B616" s="2663"/>
      <c r="C616" s="2663"/>
      <c r="D616" s="2663"/>
      <c r="E616" s="2663"/>
      <c r="F616" s="2663"/>
      <c r="G616" s="2663"/>
      <c r="H616" s="2663"/>
      <c r="I616" s="2663"/>
      <c r="J616" s="2663"/>
      <c r="K616" s="2663"/>
    </row>
    <row r="617" spans="1:11">
      <c r="A617" s="2663"/>
      <c r="B617" s="2663"/>
      <c r="C617" s="2663"/>
      <c r="D617" s="2663"/>
      <c r="E617" s="2663"/>
      <c r="F617" s="2663"/>
      <c r="G617" s="2663"/>
      <c r="H617" s="2663"/>
      <c r="I617" s="2663"/>
      <c r="J617" s="2663"/>
      <c r="K617" s="2663"/>
    </row>
    <row r="618" spans="1:11">
      <c r="A618" s="2663"/>
      <c r="B618" s="2663"/>
      <c r="C618" s="2663"/>
      <c r="D618" s="2663"/>
      <c r="E618" s="2663"/>
      <c r="F618" s="2663"/>
      <c r="G618" s="2663"/>
      <c r="H618" s="2663"/>
      <c r="I618" s="2663"/>
      <c r="J618" s="2663"/>
      <c r="K618" s="2663"/>
    </row>
    <row r="619" spans="1:11">
      <c r="A619" s="2663"/>
      <c r="B619" s="2663"/>
      <c r="C619" s="2663"/>
      <c r="D619" s="2663"/>
      <c r="E619" s="2663"/>
      <c r="F619" s="2663"/>
      <c r="G619" s="2663"/>
      <c r="H619" s="2663"/>
      <c r="I619" s="2663"/>
      <c r="J619" s="2663"/>
      <c r="K619" s="2663"/>
    </row>
    <row r="620" spans="1:11">
      <c r="A620" s="2663"/>
      <c r="B620" s="2663"/>
      <c r="C620" s="2663"/>
      <c r="D620" s="2663"/>
      <c r="E620" s="2663"/>
      <c r="F620" s="2663"/>
      <c r="G620" s="2663"/>
      <c r="H620" s="2663"/>
      <c r="I620" s="2663"/>
      <c r="J620" s="2663"/>
      <c r="K620" s="2663"/>
    </row>
    <row r="621" spans="1:11">
      <c r="A621" s="2663"/>
      <c r="B621" s="2663"/>
      <c r="C621" s="2663"/>
      <c r="D621" s="2663"/>
      <c r="E621" s="2663"/>
      <c r="F621" s="2663"/>
      <c r="G621" s="2663"/>
      <c r="H621" s="2663"/>
      <c r="I621" s="2663"/>
      <c r="J621" s="2663"/>
      <c r="K621" s="2663"/>
    </row>
    <row r="622" spans="1:11">
      <c r="A622" s="2663"/>
      <c r="B622" s="2663"/>
      <c r="C622" s="2663"/>
      <c r="D622" s="2663"/>
      <c r="E622" s="2663"/>
      <c r="F622" s="2663"/>
      <c r="G622" s="2663"/>
      <c r="H622" s="2663"/>
      <c r="I622" s="2663"/>
      <c r="J622" s="2663"/>
      <c r="K622" s="2663"/>
    </row>
    <row r="623" spans="1:11">
      <c r="A623" s="2663"/>
      <c r="B623" s="2663"/>
      <c r="C623" s="2663"/>
      <c r="D623" s="2663"/>
      <c r="E623" s="2663"/>
      <c r="F623" s="2663"/>
      <c r="G623" s="2663"/>
      <c r="H623" s="2663"/>
      <c r="I623" s="2663"/>
      <c r="J623" s="2663"/>
      <c r="K623" s="2663"/>
    </row>
    <row r="624" spans="1:11">
      <c r="A624" s="2663"/>
      <c r="B624" s="2663"/>
      <c r="C624" s="2663"/>
      <c r="D624" s="2663"/>
      <c r="E624" s="2663"/>
      <c r="F624" s="2663"/>
      <c r="G624" s="2663"/>
      <c r="H624" s="2663"/>
      <c r="I624" s="2663"/>
      <c r="J624" s="2663"/>
      <c r="K624" s="2663"/>
    </row>
    <row r="625" spans="1:11">
      <c r="A625" s="2663"/>
      <c r="B625" s="2663"/>
      <c r="C625" s="2663"/>
      <c r="D625" s="2663"/>
      <c r="E625" s="2663"/>
      <c r="F625" s="2663"/>
      <c r="G625" s="2663"/>
      <c r="H625" s="2663"/>
      <c r="I625" s="2663"/>
      <c r="J625" s="2663"/>
      <c r="K625" s="2663"/>
    </row>
    <row r="626" spans="1:11">
      <c r="A626" s="2663"/>
      <c r="B626" s="2663"/>
      <c r="C626" s="2663"/>
      <c r="D626" s="2663"/>
      <c r="E626" s="2663"/>
      <c r="F626" s="2663"/>
      <c r="G626" s="2663"/>
      <c r="H626" s="2663"/>
      <c r="I626" s="2663"/>
      <c r="J626" s="2663"/>
      <c r="K626" s="2663"/>
    </row>
    <row r="627" spans="1:11">
      <c r="A627" s="2663"/>
      <c r="B627" s="2663"/>
      <c r="C627" s="2663"/>
      <c r="D627" s="2663"/>
      <c r="E627" s="2663"/>
      <c r="F627" s="2663"/>
      <c r="G627" s="2663"/>
      <c r="H627" s="2663"/>
      <c r="I627" s="2663"/>
      <c r="J627" s="2663"/>
      <c r="K627" s="2663"/>
    </row>
    <row r="628" spans="1:11">
      <c r="A628" s="2663"/>
      <c r="B628" s="2663"/>
      <c r="C628" s="2663"/>
      <c r="D628" s="2663"/>
      <c r="E628" s="2663"/>
      <c r="F628" s="2663"/>
      <c r="G628" s="2663"/>
      <c r="H628" s="2663"/>
      <c r="I628" s="2663"/>
      <c r="J628" s="2663"/>
      <c r="K628" s="2663"/>
    </row>
    <row r="629" spans="1:11">
      <c r="A629" s="2663"/>
      <c r="B629" s="2663"/>
      <c r="C629" s="2663"/>
      <c r="D629" s="2663"/>
      <c r="E629" s="2663"/>
      <c r="F629" s="2663"/>
      <c r="G629" s="2663"/>
      <c r="H629" s="2663"/>
      <c r="I629" s="2663"/>
      <c r="J629" s="2663"/>
      <c r="K629" s="2663"/>
    </row>
    <row r="630" spans="1:11">
      <c r="A630" s="2663"/>
      <c r="B630" s="2663"/>
      <c r="C630" s="2663"/>
      <c r="D630" s="2663"/>
      <c r="E630" s="2663"/>
      <c r="F630" s="2663"/>
      <c r="G630" s="2663"/>
      <c r="H630" s="2663"/>
      <c r="I630" s="2663"/>
      <c r="J630" s="2663"/>
      <c r="K630" s="2663"/>
    </row>
    <row r="631" spans="1:11">
      <c r="A631" s="2663"/>
      <c r="B631" s="2663"/>
      <c r="C631" s="2663"/>
      <c r="D631" s="2663"/>
      <c r="E631" s="2663"/>
      <c r="F631" s="2663"/>
      <c r="G631" s="2663"/>
      <c r="H631" s="2663"/>
      <c r="I631" s="2663"/>
      <c r="J631" s="2663"/>
      <c r="K631" s="2663"/>
    </row>
    <row r="632" spans="1:11">
      <c r="A632" s="2663"/>
      <c r="B632" s="2663"/>
      <c r="C632" s="2663"/>
      <c r="D632" s="2663"/>
      <c r="E632" s="2663"/>
      <c r="F632" s="2663"/>
      <c r="G632" s="2663"/>
      <c r="H632" s="2663"/>
      <c r="I632" s="2663"/>
      <c r="J632" s="2663"/>
      <c r="K632" s="2663"/>
    </row>
    <row r="633" spans="1:11">
      <c r="A633" s="2663"/>
      <c r="B633" s="2663"/>
      <c r="C633" s="2663"/>
      <c r="D633" s="2663"/>
      <c r="E633" s="2663"/>
      <c r="F633" s="2663"/>
      <c r="G633" s="2663"/>
      <c r="H633" s="2663"/>
      <c r="I633" s="2663"/>
      <c r="J633" s="2663"/>
      <c r="K633" s="2663"/>
    </row>
    <row r="634" spans="1:11">
      <c r="A634" s="2663"/>
      <c r="B634" s="2663"/>
      <c r="C634" s="2663"/>
      <c r="D634" s="2663"/>
      <c r="E634" s="2663"/>
      <c r="F634" s="2663"/>
      <c r="G634" s="2663"/>
      <c r="H634" s="2663"/>
      <c r="I634" s="2663"/>
      <c r="J634" s="2663"/>
      <c r="K634" s="2663"/>
    </row>
    <row r="635" spans="1:11">
      <c r="A635" s="2663"/>
      <c r="B635" s="2663"/>
      <c r="C635" s="2663"/>
      <c r="D635" s="2663"/>
      <c r="E635" s="2663"/>
      <c r="F635" s="2663"/>
      <c r="G635" s="2663"/>
      <c r="H635" s="2663"/>
      <c r="I635" s="2663"/>
      <c r="J635" s="2663"/>
      <c r="K635" s="2663"/>
    </row>
    <row r="636" spans="1:11">
      <c r="A636" s="2663"/>
      <c r="B636" s="2663"/>
      <c r="C636" s="2663"/>
      <c r="D636" s="2663"/>
      <c r="E636" s="2663"/>
      <c r="F636" s="2663"/>
      <c r="G636" s="2663"/>
      <c r="H636" s="2663"/>
      <c r="I636" s="2663"/>
      <c r="J636" s="2663"/>
      <c r="K636" s="2663"/>
    </row>
    <row r="637" spans="1:11">
      <c r="A637" s="2663"/>
      <c r="B637" s="2663"/>
      <c r="C637" s="2663"/>
      <c r="D637" s="2663"/>
      <c r="E637" s="2663"/>
      <c r="F637" s="2663"/>
      <c r="G637" s="2663"/>
      <c r="H637" s="2663"/>
      <c r="I637" s="2663"/>
      <c r="J637" s="2663"/>
      <c r="K637" s="2663"/>
    </row>
    <row r="638" spans="1:11">
      <c r="A638" s="2663"/>
      <c r="B638" s="2663"/>
      <c r="C638" s="2663"/>
      <c r="D638" s="2663"/>
      <c r="E638" s="2663"/>
      <c r="F638" s="2663"/>
      <c r="G638" s="2663"/>
      <c r="H638" s="2663"/>
      <c r="I638" s="2663"/>
      <c r="J638" s="2663"/>
      <c r="K638" s="2663"/>
    </row>
    <row r="639" spans="1:11">
      <c r="A639" s="2663"/>
      <c r="B639" s="2663"/>
      <c r="C639" s="2663"/>
      <c r="D639" s="2663"/>
      <c r="E639" s="2663"/>
      <c r="F639" s="2663"/>
      <c r="G639" s="2663"/>
      <c r="H639" s="2663"/>
      <c r="I639" s="2663"/>
      <c r="J639" s="2663"/>
      <c r="K639" s="2663"/>
    </row>
    <row r="640" spans="1:11">
      <c r="A640" s="2663"/>
      <c r="B640" s="2663"/>
      <c r="C640" s="2663"/>
      <c r="D640" s="2663"/>
      <c r="E640" s="2663"/>
      <c r="F640" s="2663"/>
      <c r="G640" s="2663"/>
      <c r="H640" s="2663"/>
      <c r="I640" s="2663"/>
      <c r="J640" s="2663"/>
      <c r="K640" s="2663"/>
    </row>
    <row r="641" spans="1:11">
      <c r="A641" s="2663"/>
      <c r="B641" s="2663"/>
      <c r="C641" s="2663"/>
      <c r="D641" s="2663"/>
      <c r="E641" s="2663"/>
      <c r="F641" s="2663"/>
      <c r="G641" s="2663"/>
      <c r="H641" s="2663"/>
      <c r="I641" s="2663"/>
      <c r="J641" s="2663"/>
      <c r="K641" s="2663"/>
    </row>
    <row r="642" spans="1:11">
      <c r="A642" s="2663"/>
      <c r="B642" s="2663"/>
      <c r="C642" s="2663"/>
      <c r="D642" s="2663"/>
      <c r="E642" s="2663"/>
      <c r="F642" s="2663"/>
      <c r="G642" s="2663"/>
      <c r="H642" s="2663"/>
      <c r="I642" s="2663"/>
      <c r="J642" s="2663"/>
      <c r="K642" s="2663"/>
    </row>
    <row r="643" spans="1:11">
      <c r="A643" s="2663"/>
      <c r="B643" s="2663"/>
      <c r="C643" s="2663"/>
      <c r="D643" s="2663"/>
      <c r="E643" s="2663"/>
      <c r="F643" s="2663"/>
      <c r="G643" s="2663"/>
      <c r="H643" s="2663"/>
      <c r="I643" s="2663"/>
      <c r="J643" s="2663"/>
      <c r="K643" s="2663"/>
    </row>
    <row r="644" spans="1:11">
      <c r="A644" s="2663"/>
      <c r="B644" s="2663"/>
      <c r="C644" s="2663"/>
      <c r="D644" s="2663"/>
      <c r="E644" s="2663"/>
      <c r="F644" s="2663"/>
      <c r="G644" s="2663"/>
      <c r="H644" s="2663"/>
      <c r="I644" s="2663"/>
      <c r="J644" s="2663"/>
      <c r="K644" s="2663"/>
    </row>
    <row r="645" spans="1:11">
      <c r="A645" s="2663"/>
      <c r="B645" s="2663"/>
      <c r="C645" s="2663"/>
      <c r="D645" s="2663"/>
      <c r="E645" s="2663"/>
      <c r="F645" s="2663"/>
      <c r="G645" s="2663"/>
      <c r="H645" s="2663"/>
      <c r="I645" s="2663"/>
      <c r="J645" s="2663"/>
      <c r="K645" s="2663"/>
    </row>
    <row r="646" spans="1:11">
      <c r="A646" s="2663"/>
      <c r="B646" s="2663"/>
      <c r="C646" s="2663"/>
      <c r="D646" s="2663"/>
      <c r="E646" s="2663"/>
      <c r="F646" s="2663"/>
      <c r="G646" s="2663"/>
      <c r="H646" s="2663"/>
      <c r="I646" s="2663"/>
      <c r="J646" s="2663"/>
      <c r="K646" s="2663"/>
    </row>
    <row r="647" spans="1:11">
      <c r="A647" s="2663"/>
      <c r="B647" s="2663"/>
      <c r="C647" s="2663"/>
      <c r="D647" s="2663"/>
      <c r="E647" s="2663"/>
      <c r="F647" s="2663"/>
      <c r="G647" s="2663"/>
      <c r="H647" s="2663"/>
      <c r="I647" s="2663"/>
      <c r="J647" s="2663"/>
      <c r="K647" s="2663"/>
    </row>
    <row r="648" spans="1:11">
      <c r="A648" s="2663"/>
      <c r="B648" s="2663"/>
      <c r="C648" s="2663"/>
      <c r="D648" s="2663"/>
      <c r="E648" s="2663"/>
      <c r="F648" s="2663"/>
      <c r="G648" s="2663"/>
      <c r="H648" s="2663"/>
      <c r="I648" s="2663"/>
      <c r="J648" s="2663"/>
      <c r="K648" s="2663"/>
    </row>
    <row r="649" spans="1:11">
      <c r="A649" s="2663"/>
      <c r="B649" s="2663"/>
      <c r="C649" s="2663"/>
      <c r="D649" s="2663"/>
      <c r="E649" s="2663"/>
      <c r="F649" s="2663"/>
      <c r="G649" s="2663"/>
      <c r="H649" s="2663"/>
      <c r="I649" s="2663"/>
      <c r="J649" s="2663"/>
      <c r="K649" s="2663"/>
    </row>
    <row r="650" spans="1:11">
      <c r="A650" s="2663"/>
      <c r="B650" s="2663"/>
      <c r="C650" s="2663"/>
      <c r="D650" s="2663"/>
      <c r="E650" s="2663"/>
      <c r="F650" s="2663"/>
      <c r="G650" s="2663"/>
      <c r="H650" s="2663"/>
      <c r="I650" s="2663"/>
      <c r="J650" s="2663"/>
      <c r="K650" s="2663"/>
    </row>
    <row r="651" spans="1:11">
      <c r="A651" s="2663"/>
      <c r="B651" s="2663"/>
      <c r="C651" s="2663"/>
      <c r="D651" s="2663"/>
      <c r="E651" s="2663"/>
      <c r="F651" s="2663"/>
      <c r="G651" s="2663"/>
      <c r="H651" s="2663"/>
      <c r="I651" s="2663"/>
      <c r="J651" s="2663"/>
      <c r="K651" s="2663"/>
    </row>
    <row r="652" spans="1:11">
      <c r="A652" s="2663"/>
      <c r="B652" s="2663"/>
      <c r="C652" s="2663"/>
      <c r="D652" s="2663"/>
      <c r="E652" s="2663"/>
      <c r="F652" s="2663"/>
      <c r="G652" s="2663"/>
      <c r="H652" s="2663"/>
      <c r="I652" s="2663"/>
      <c r="J652" s="2663"/>
      <c r="K652" s="2663"/>
    </row>
    <row r="653" spans="1:11">
      <c r="A653" s="2663"/>
      <c r="B653" s="2663"/>
      <c r="C653" s="2663"/>
      <c r="D653" s="2663"/>
      <c r="E653" s="2663"/>
      <c r="F653" s="2663"/>
      <c r="G653" s="2663"/>
      <c r="H653" s="2663"/>
      <c r="I653" s="2663"/>
      <c r="J653" s="2663"/>
      <c r="K653" s="2663"/>
    </row>
    <row r="654" spans="1:11">
      <c r="A654" s="2663"/>
      <c r="B654" s="2663"/>
      <c r="C654" s="2663"/>
      <c r="D654" s="2663"/>
      <c r="E654" s="2663"/>
      <c r="F654" s="2663"/>
      <c r="G654" s="2663"/>
      <c r="H654" s="2663"/>
      <c r="I654" s="2663"/>
      <c r="J654" s="2663"/>
      <c r="K654" s="2663"/>
    </row>
    <row r="655" spans="1:11">
      <c r="A655" s="2663"/>
      <c r="B655" s="2663"/>
      <c r="C655" s="2663"/>
      <c r="D655" s="2663"/>
      <c r="E655" s="2663"/>
      <c r="F655" s="2663"/>
      <c r="G655" s="2663"/>
      <c r="H655" s="2663"/>
      <c r="I655" s="2663"/>
      <c r="J655" s="2663"/>
      <c r="K655" s="2663"/>
    </row>
    <row r="656" spans="1:11">
      <c r="A656" s="2663"/>
      <c r="B656" s="2663"/>
      <c r="C656" s="2663"/>
      <c r="D656" s="2663"/>
      <c r="E656" s="2663"/>
      <c r="F656" s="2663"/>
      <c r="G656" s="2663"/>
      <c r="H656" s="2663"/>
      <c r="I656" s="2663"/>
      <c r="J656" s="2663"/>
      <c r="K656" s="2663"/>
    </row>
    <row r="657" spans="1:11">
      <c r="A657" s="2663"/>
      <c r="B657" s="2663"/>
      <c r="C657" s="2663"/>
      <c r="D657" s="2663"/>
      <c r="E657" s="2663"/>
      <c r="F657" s="2663"/>
      <c r="G657" s="2663"/>
      <c r="H657" s="2663"/>
      <c r="I657" s="2663"/>
      <c r="J657" s="2663"/>
      <c r="K657" s="2663"/>
    </row>
    <row r="658" spans="1:11">
      <c r="A658" s="2663"/>
      <c r="B658" s="2663"/>
      <c r="C658" s="2663"/>
      <c r="D658" s="2663"/>
      <c r="E658" s="2663"/>
      <c r="F658" s="2663"/>
      <c r="G658" s="2663"/>
      <c r="H658" s="2663"/>
      <c r="I658" s="2663"/>
      <c r="J658" s="2663"/>
      <c r="K658" s="2663"/>
    </row>
    <row r="659" spans="1:11">
      <c r="A659" s="2663"/>
      <c r="B659" s="2663"/>
      <c r="C659" s="2663"/>
      <c r="D659" s="2663"/>
      <c r="E659" s="2663"/>
      <c r="F659" s="2663"/>
      <c r="G659" s="2663"/>
      <c r="H659" s="2663"/>
      <c r="I659" s="2663"/>
      <c r="J659" s="2663"/>
      <c r="K659" s="2663"/>
    </row>
    <row r="660" spans="1:11">
      <c r="A660" s="2663"/>
      <c r="B660" s="2663"/>
      <c r="C660" s="2663"/>
      <c r="D660" s="2663"/>
      <c r="E660" s="2663"/>
      <c r="F660" s="2663"/>
      <c r="G660" s="2663"/>
      <c r="H660" s="2663"/>
      <c r="I660" s="2663"/>
      <c r="J660" s="2663"/>
      <c r="K660" s="2663"/>
    </row>
    <row r="661" spans="1:11">
      <c r="A661" s="2663"/>
      <c r="B661" s="2663"/>
      <c r="C661" s="2663"/>
      <c r="D661" s="2663"/>
      <c r="E661" s="2663"/>
      <c r="F661" s="2663"/>
      <c r="G661" s="2663"/>
      <c r="H661" s="2663"/>
      <c r="I661" s="2663"/>
      <c r="J661" s="2663"/>
      <c r="K661" s="2663"/>
    </row>
    <row r="662" spans="1:11">
      <c r="A662" s="2663"/>
      <c r="B662" s="2663"/>
      <c r="C662" s="2663"/>
      <c r="D662" s="2663"/>
      <c r="E662" s="2663"/>
      <c r="F662" s="2663"/>
      <c r="G662" s="2663"/>
      <c r="H662" s="2663"/>
      <c r="I662" s="2663"/>
      <c r="J662" s="2663"/>
      <c r="K662" s="2663"/>
    </row>
    <row r="663" spans="1:11">
      <c r="A663" s="2663"/>
      <c r="B663" s="2663"/>
      <c r="C663" s="2663"/>
      <c r="D663" s="2663"/>
      <c r="E663" s="2663"/>
      <c r="F663" s="2663"/>
      <c r="G663" s="2663"/>
      <c r="H663" s="2663"/>
      <c r="I663" s="2663"/>
      <c r="J663" s="2663"/>
      <c r="K663" s="2663"/>
    </row>
    <row r="664" spans="1:11">
      <c r="A664" s="2663"/>
      <c r="B664" s="2663"/>
      <c r="C664" s="2663"/>
      <c r="D664" s="2663"/>
      <c r="E664" s="2663"/>
      <c r="F664" s="2663"/>
      <c r="G664" s="2663"/>
      <c r="H664" s="2663"/>
      <c r="I664" s="2663"/>
      <c r="J664" s="2663"/>
      <c r="K664" s="2663"/>
    </row>
    <row r="665" spans="1:11">
      <c r="A665" s="2663"/>
      <c r="B665" s="2663"/>
      <c r="C665" s="2663"/>
      <c r="D665" s="2663"/>
      <c r="E665" s="2663"/>
      <c r="F665" s="2663"/>
      <c r="G665" s="2663"/>
      <c r="H665" s="2663"/>
      <c r="I665" s="2663"/>
      <c r="J665" s="2663"/>
      <c r="K665" s="2663"/>
    </row>
    <row r="666" spans="1:11">
      <c r="A666" s="2663"/>
      <c r="B666" s="2663"/>
      <c r="C666" s="2663"/>
      <c r="D666" s="2663"/>
      <c r="E666" s="2663"/>
      <c r="F666" s="2663"/>
      <c r="G666" s="2663"/>
      <c r="H666" s="2663"/>
      <c r="I666" s="2663"/>
      <c r="J666" s="2663"/>
      <c r="K666" s="2663"/>
    </row>
    <row r="667" spans="1:11">
      <c r="A667" s="2663"/>
      <c r="B667" s="2663"/>
      <c r="C667" s="2663"/>
      <c r="D667" s="2663"/>
      <c r="E667" s="2663"/>
      <c r="F667" s="2663"/>
      <c r="G667" s="2663"/>
      <c r="H667" s="2663"/>
      <c r="I667" s="2663"/>
      <c r="J667" s="2663"/>
      <c r="K667" s="2663"/>
    </row>
    <row r="668" spans="1:11">
      <c r="A668" s="2663"/>
      <c r="B668" s="2663"/>
      <c r="C668" s="2663"/>
      <c r="D668" s="2663"/>
      <c r="E668" s="2663"/>
      <c r="F668" s="2663"/>
      <c r="G668" s="2663"/>
      <c r="H668" s="2663"/>
      <c r="I668" s="2663"/>
      <c r="J668" s="2663"/>
      <c r="K668" s="2663"/>
    </row>
    <row r="669" spans="1:11">
      <c r="A669" s="2663"/>
      <c r="B669" s="2663"/>
      <c r="C669" s="2663"/>
      <c r="D669" s="2663"/>
      <c r="E669" s="2663"/>
      <c r="F669" s="2663"/>
      <c r="G669" s="2663"/>
      <c r="H669" s="2663"/>
      <c r="I669" s="2663"/>
      <c r="J669" s="2663"/>
      <c r="K669" s="2663"/>
    </row>
    <row r="670" spans="1:11">
      <c r="A670" s="2663"/>
      <c r="B670" s="2663"/>
      <c r="C670" s="2663"/>
      <c r="D670" s="2663"/>
      <c r="E670" s="2663"/>
      <c r="F670" s="2663"/>
      <c r="G670" s="2663"/>
      <c r="H670" s="2663"/>
      <c r="I670" s="2663"/>
      <c r="J670" s="2663"/>
      <c r="K670" s="2663"/>
    </row>
    <row r="671" spans="1:11">
      <c r="A671" s="2663"/>
      <c r="B671" s="2663"/>
      <c r="C671" s="2663"/>
      <c r="D671" s="2663"/>
      <c r="E671" s="2663"/>
      <c r="F671" s="2663"/>
      <c r="G671" s="2663"/>
      <c r="H671" s="2663"/>
      <c r="I671" s="2663"/>
      <c r="J671" s="2663"/>
      <c r="K671" s="2663"/>
    </row>
    <row r="672" spans="1:11">
      <c r="A672" s="2663"/>
      <c r="B672" s="2663"/>
      <c r="C672" s="2663"/>
      <c r="D672" s="2663"/>
      <c r="E672" s="2663"/>
      <c r="F672" s="2663"/>
      <c r="G672" s="2663"/>
      <c r="H672" s="2663"/>
      <c r="I672" s="2663"/>
      <c r="J672" s="2663"/>
      <c r="K672" s="2663"/>
    </row>
    <row r="673" spans="1:11">
      <c r="A673" s="2663"/>
      <c r="B673" s="2663"/>
      <c r="C673" s="2663"/>
      <c r="D673" s="2663"/>
      <c r="E673" s="2663"/>
      <c r="F673" s="2663"/>
      <c r="G673" s="2663"/>
      <c r="H673" s="2663"/>
      <c r="I673" s="2663"/>
      <c r="J673" s="2663"/>
      <c r="K673" s="2663"/>
    </row>
    <row r="674" spans="1:11">
      <c r="A674" s="2663"/>
      <c r="B674" s="2663"/>
      <c r="C674" s="2663"/>
      <c r="D674" s="2663"/>
      <c r="E674" s="2663"/>
      <c r="F674" s="2663"/>
      <c r="G674" s="2663"/>
      <c r="H674" s="2663"/>
      <c r="I674" s="2663"/>
      <c r="J674" s="2663"/>
      <c r="K674" s="2663"/>
    </row>
    <row r="675" spans="1:11">
      <c r="A675" s="2663"/>
      <c r="B675" s="2663"/>
      <c r="C675" s="2663"/>
      <c r="D675" s="2663"/>
      <c r="E675" s="2663"/>
      <c r="F675" s="2663"/>
      <c r="G675" s="2663"/>
      <c r="H675" s="2663"/>
      <c r="I675" s="2663"/>
      <c r="J675" s="2663"/>
      <c r="K675" s="2663"/>
    </row>
    <row r="676" spans="1:11">
      <c r="A676" s="2663"/>
      <c r="B676" s="2663"/>
      <c r="C676" s="2663"/>
      <c r="D676" s="2663"/>
      <c r="E676" s="2663"/>
      <c r="F676" s="2663"/>
      <c r="G676" s="2663"/>
      <c r="H676" s="2663"/>
      <c r="I676" s="2663"/>
      <c r="J676" s="2663"/>
      <c r="K676" s="2663"/>
    </row>
    <row r="677" spans="1:11">
      <c r="A677" s="2663"/>
      <c r="B677" s="2663"/>
      <c r="C677" s="2663"/>
      <c r="D677" s="2663"/>
      <c r="E677" s="2663"/>
      <c r="F677" s="2663"/>
      <c r="G677" s="2663"/>
      <c r="H677" s="2663"/>
      <c r="I677" s="2663"/>
      <c r="J677" s="2663"/>
      <c r="K677" s="2663"/>
    </row>
    <row r="678" spans="1:11">
      <c r="A678" s="2663"/>
      <c r="B678" s="2663"/>
      <c r="C678" s="2663"/>
      <c r="D678" s="2663"/>
      <c r="E678" s="2663"/>
      <c r="F678" s="2663"/>
      <c r="G678" s="2663"/>
      <c r="H678" s="2663"/>
      <c r="I678" s="2663"/>
      <c r="J678" s="2663"/>
      <c r="K678" s="2663"/>
    </row>
    <row r="679" spans="1:11">
      <c r="A679" s="2663"/>
      <c r="B679" s="2663"/>
      <c r="C679" s="2663"/>
      <c r="D679" s="2663"/>
      <c r="E679" s="2663"/>
      <c r="F679" s="2663"/>
      <c r="G679" s="2663"/>
      <c r="H679" s="2663"/>
      <c r="I679" s="2663"/>
      <c r="J679" s="2663"/>
      <c r="K679" s="2663"/>
    </row>
    <row r="680" spans="1:11">
      <c r="A680" s="2663"/>
      <c r="B680" s="2663"/>
      <c r="C680" s="2663"/>
      <c r="D680" s="2663"/>
      <c r="E680" s="2663"/>
      <c r="F680" s="2663"/>
      <c r="G680" s="2663"/>
      <c r="H680" s="2663"/>
      <c r="I680" s="2663"/>
      <c r="J680" s="2663"/>
      <c r="K680" s="2663"/>
    </row>
    <row r="681" spans="1:11">
      <c r="A681" s="2663"/>
      <c r="B681" s="2663"/>
      <c r="C681" s="2663"/>
      <c r="D681" s="2663"/>
      <c r="E681" s="2663"/>
      <c r="F681" s="2663"/>
      <c r="G681" s="2663"/>
      <c r="H681" s="2663"/>
      <c r="I681" s="2663"/>
      <c r="J681" s="2663"/>
      <c r="K681" s="2663"/>
    </row>
    <row r="682" spans="1:11">
      <c r="A682" s="2663"/>
      <c r="B682" s="2663"/>
      <c r="C682" s="2663"/>
      <c r="D682" s="2663"/>
      <c r="E682" s="2663"/>
      <c r="F682" s="2663"/>
      <c r="G682" s="2663"/>
      <c r="H682" s="2663"/>
      <c r="I682" s="2663"/>
      <c r="J682" s="2663"/>
      <c r="K682" s="2663"/>
    </row>
    <row r="683" spans="1:11">
      <c r="A683" s="2663"/>
      <c r="B683" s="2663"/>
      <c r="C683" s="2663"/>
      <c r="D683" s="2663"/>
      <c r="E683" s="2663"/>
      <c r="F683" s="2663"/>
      <c r="G683" s="2663"/>
      <c r="H683" s="2663"/>
      <c r="I683" s="2663"/>
      <c r="J683" s="2663"/>
      <c r="K683" s="2663"/>
    </row>
    <row r="684" spans="1:11">
      <c r="A684" s="2663"/>
      <c r="B684" s="2663"/>
      <c r="C684" s="2663"/>
      <c r="D684" s="2663"/>
      <c r="E684" s="2663"/>
      <c r="F684" s="2663"/>
      <c r="G684" s="2663"/>
      <c r="H684" s="2663"/>
      <c r="I684" s="2663"/>
      <c r="J684" s="2663"/>
      <c r="K684" s="2663"/>
    </row>
    <row r="685" spans="1:11">
      <c r="A685" s="2663"/>
      <c r="B685" s="2663"/>
      <c r="C685" s="2663"/>
      <c r="D685" s="2663"/>
      <c r="E685" s="2663"/>
      <c r="F685" s="2663"/>
      <c r="G685" s="2663"/>
      <c r="H685" s="2663"/>
      <c r="I685" s="2663"/>
      <c r="J685" s="2663"/>
      <c r="K685" s="2663"/>
    </row>
    <row r="686" spans="1:11">
      <c r="A686" s="2663"/>
      <c r="B686" s="2663"/>
      <c r="C686" s="2663"/>
      <c r="D686" s="2663"/>
      <c r="E686" s="2663"/>
      <c r="F686" s="2663"/>
      <c r="G686" s="2663"/>
      <c r="H686" s="2663"/>
      <c r="I686" s="2663"/>
      <c r="J686" s="2663"/>
      <c r="K686" s="2663"/>
    </row>
    <row r="687" spans="1:11">
      <c r="A687" s="2663"/>
      <c r="B687" s="2663"/>
      <c r="C687" s="2663"/>
      <c r="D687" s="2663"/>
      <c r="E687" s="2663"/>
      <c r="F687" s="2663"/>
      <c r="G687" s="2663"/>
      <c r="H687" s="2663"/>
      <c r="I687" s="2663"/>
      <c r="J687" s="2663"/>
      <c r="K687" s="2663"/>
    </row>
    <row r="688" spans="1:11">
      <c r="A688" s="2663"/>
      <c r="B688" s="2663"/>
      <c r="C688" s="2663"/>
      <c r="D688" s="2663"/>
      <c r="E688" s="2663"/>
      <c r="F688" s="2663"/>
      <c r="G688" s="2663"/>
      <c r="H688" s="2663"/>
      <c r="I688" s="2663"/>
      <c r="J688" s="2663"/>
      <c r="K688" s="2663"/>
    </row>
    <row r="689" spans="1:11">
      <c r="A689" s="2663"/>
      <c r="B689" s="2663"/>
      <c r="C689" s="2663"/>
      <c r="D689" s="2663"/>
      <c r="E689" s="2663"/>
      <c r="F689" s="2663"/>
      <c r="G689" s="2663"/>
      <c r="H689" s="2663"/>
      <c r="I689" s="2663"/>
      <c r="J689" s="2663"/>
      <c r="K689" s="2663"/>
    </row>
    <row r="690" spans="1:11">
      <c r="A690" s="2663"/>
      <c r="B690" s="2663"/>
      <c r="C690" s="2663"/>
      <c r="D690" s="2663"/>
      <c r="E690" s="2663"/>
      <c r="F690" s="2663"/>
      <c r="G690" s="2663"/>
      <c r="H690" s="2663"/>
      <c r="I690" s="2663"/>
      <c r="J690" s="2663"/>
      <c r="K690" s="2663"/>
    </row>
    <row r="691" spans="1:11">
      <c r="A691" s="2663"/>
      <c r="B691" s="2663"/>
      <c r="C691" s="2663"/>
      <c r="D691" s="2663"/>
      <c r="E691" s="2663"/>
      <c r="F691" s="2663"/>
      <c r="G691" s="2663"/>
      <c r="H691" s="2663"/>
      <c r="I691" s="2663"/>
      <c r="J691" s="2663"/>
      <c r="K691" s="2663"/>
    </row>
    <row r="692" spans="1:11">
      <c r="A692" s="2663"/>
      <c r="B692" s="2663"/>
      <c r="C692" s="2663"/>
      <c r="D692" s="2663"/>
      <c r="E692" s="2663"/>
      <c r="F692" s="2663"/>
      <c r="G692" s="2663"/>
      <c r="H692" s="2663"/>
      <c r="I692" s="2663"/>
      <c r="J692" s="2663"/>
      <c r="K692" s="2663"/>
    </row>
    <row r="693" spans="1:11">
      <c r="A693" s="2663"/>
      <c r="B693" s="2663"/>
      <c r="C693" s="2663"/>
      <c r="D693" s="2663"/>
      <c r="E693" s="2663"/>
      <c r="F693" s="2663"/>
      <c r="G693" s="2663"/>
      <c r="H693" s="2663"/>
      <c r="I693" s="2663"/>
      <c r="J693" s="2663"/>
      <c r="K693" s="2663"/>
    </row>
    <row r="694" spans="1:11">
      <c r="A694" s="2663"/>
      <c r="B694" s="2663"/>
      <c r="C694" s="2663"/>
      <c r="D694" s="2663"/>
      <c r="E694" s="2663"/>
      <c r="F694" s="2663"/>
      <c r="G694" s="2663"/>
      <c r="H694" s="2663"/>
      <c r="I694" s="2663"/>
      <c r="J694" s="2663"/>
      <c r="K694" s="2663"/>
    </row>
    <row r="695" spans="1:11">
      <c r="A695" s="2663"/>
      <c r="B695" s="2663"/>
      <c r="C695" s="2663"/>
      <c r="D695" s="2663"/>
      <c r="E695" s="2663"/>
      <c r="F695" s="2663"/>
      <c r="G695" s="2663"/>
      <c r="H695" s="2663"/>
      <c r="I695" s="2663"/>
      <c r="J695" s="2663"/>
      <c r="K695" s="2663"/>
    </row>
    <row r="696" spans="1:11">
      <c r="A696" s="2663"/>
      <c r="B696" s="2663"/>
      <c r="C696" s="2663"/>
      <c r="D696" s="2663"/>
      <c r="E696" s="2663"/>
      <c r="F696" s="2663"/>
      <c r="G696" s="2663"/>
      <c r="H696" s="2663"/>
      <c r="I696" s="2663"/>
      <c r="J696" s="2663"/>
      <c r="K696" s="2663"/>
    </row>
    <row r="697" spans="1:11">
      <c r="A697" s="2663"/>
      <c r="B697" s="2663"/>
      <c r="C697" s="2663"/>
      <c r="D697" s="2663"/>
      <c r="E697" s="2663"/>
      <c r="F697" s="2663"/>
      <c r="G697" s="2663"/>
      <c r="H697" s="2663"/>
      <c r="I697" s="2663"/>
      <c r="J697" s="2663"/>
      <c r="K697" s="2663"/>
    </row>
    <row r="698" spans="1:11">
      <c r="A698" s="2663"/>
      <c r="B698" s="2663"/>
      <c r="C698" s="2663"/>
      <c r="D698" s="2663"/>
      <c r="E698" s="2663"/>
      <c r="F698" s="2663"/>
      <c r="G698" s="2663"/>
      <c r="H698" s="2663"/>
      <c r="I698" s="2663"/>
      <c r="J698" s="2663"/>
      <c r="K698" s="2663"/>
    </row>
    <row r="699" spans="1:11">
      <c r="A699" s="2663"/>
      <c r="B699" s="2663"/>
      <c r="C699" s="2663"/>
      <c r="D699" s="2663"/>
      <c r="E699" s="2663"/>
      <c r="F699" s="2663"/>
      <c r="G699" s="2663"/>
      <c r="H699" s="2663"/>
      <c r="I699" s="2663"/>
      <c r="J699" s="2663"/>
      <c r="K699" s="2663"/>
    </row>
    <row r="700" spans="1:11">
      <c r="A700" s="2663"/>
      <c r="B700" s="2663"/>
      <c r="C700" s="2663"/>
      <c r="D700" s="2663"/>
      <c r="E700" s="2663"/>
      <c r="F700" s="2663"/>
      <c r="G700" s="2663"/>
      <c r="H700" s="2663"/>
      <c r="I700" s="2663"/>
      <c r="J700" s="2663"/>
      <c r="K700" s="2663"/>
    </row>
    <row r="701" spans="1:11">
      <c r="A701" s="2663"/>
      <c r="B701" s="2663"/>
      <c r="C701" s="2663"/>
      <c r="D701" s="2663"/>
      <c r="E701" s="2663"/>
      <c r="F701" s="2663"/>
      <c r="G701" s="2663"/>
      <c r="H701" s="2663"/>
      <c r="I701" s="2663"/>
      <c r="J701" s="2663"/>
      <c r="K701" s="2663"/>
    </row>
    <row r="702" spans="1:11">
      <c r="A702" s="2663"/>
      <c r="B702" s="2663"/>
      <c r="C702" s="2663"/>
      <c r="D702" s="2663"/>
      <c r="E702" s="2663"/>
      <c r="F702" s="2663"/>
      <c r="G702" s="2663"/>
      <c r="H702" s="2663"/>
      <c r="I702" s="2663"/>
      <c r="J702" s="2663"/>
      <c r="K702" s="2663"/>
    </row>
    <row r="703" spans="1:11">
      <c r="A703" s="2663"/>
      <c r="B703" s="2663"/>
      <c r="C703" s="2663"/>
      <c r="D703" s="2663"/>
      <c r="E703" s="2663"/>
      <c r="F703" s="2663"/>
      <c r="G703" s="2663"/>
      <c r="H703" s="2663"/>
      <c r="I703" s="2663"/>
      <c r="J703" s="2663"/>
      <c r="K703" s="2663"/>
    </row>
    <row r="704" spans="1:11">
      <c r="A704" s="2663"/>
      <c r="B704" s="2663"/>
      <c r="C704" s="2663"/>
      <c r="D704" s="2663"/>
      <c r="E704" s="2663"/>
      <c r="F704" s="2663"/>
      <c r="G704" s="2663"/>
      <c r="H704" s="2663"/>
      <c r="I704" s="2663"/>
      <c r="J704" s="2663"/>
      <c r="K704" s="2663"/>
    </row>
    <row r="705" spans="1:11">
      <c r="A705" s="2663"/>
      <c r="B705" s="2663"/>
      <c r="C705" s="2663"/>
      <c r="D705" s="2663"/>
      <c r="E705" s="2663"/>
      <c r="F705" s="2663"/>
      <c r="G705" s="2663"/>
      <c r="H705" s="2663"/>
      <c r="I705" s="2663"/>
      <c r="J705" s="2663"/>
      <c r="K705" s="2663"/>
    </row>
    <row r="706" spans="1:11">
      <c r="A706" s="2663"/>
      <c r="B706" s="2663"/>
      <c r="C706" s="2663"/>
      <c r="D706" s="2663"/>
      <c r="E706" s="2663"/>
      <c r="F706" s="2663"/>
      <c r="G706" s="2663"/>
      <c r="H706" s="2663"/>
      <c r="I706" s="2663"/>
      <c r="J706" s="2663"/>
      <c r="K706" s="2663"/>
    </row>
    <row r="707" spans="1:11">
      <c r="A707" s="2663"/>
      <c r="B707" s="2663"/>
      <c r="C707" s="2663"/>
      <c r="D707" s="2663"/>
      <c r="E707" s="2663"/>
      <c r="F707" s="2663"/>
      <c r="G707" s="2663"/>
      <c r="H707" s="2663"/>
      <c r="I707" s="2663"/>
      <c r="J707" s="2663"/>
      <c r="K707" s="2663"/>
    </row>
    <row r="708" spans="1:11">
      <c r="A708" s="2663"/>
      <c r="B708" s="2663"/>
      <c r="C708" s="2663"/>
      <c r="D708" s="2663"/>
      <c r="E708" s="2663"/>
      <c r="F708" s="2663"/>
      <c r="G708" s="2663"/>
      <c r="H708" s="2663"/>
      <c r="I708" s="2663"/>
      <c r="J708" s="2663"/>
      <c r="K708" s="2663"/>
    </row>
    <row r="709" spans="1:11">
      <c r="A709" s="2663"/>
      <c r="B709" s="2663"/>
      <c r="C709" s="2663"/>
      <c r="D709" s="2663"/>
      <c r="E709" s="2663"/>
      <c r="F709" s="2663"/>
      <c r="G709" s="2663"/>
      <c r="H709" s="2663"/>
      <c r="I709" s="2663"/>
      <c r="J709" s="2663"/>
      <c r="K709" s="2663"/>
    </row>
    <row r="710" spans="1:11">
      <c r="A710" s="2663"/>
      <c r="B710" s="2663"/>
      <c r="C710" s="2663"/>
      <c r="D710" s="2663"/>
      <c r="E710" s="2663"/>
      <c r="F710" s="2663"/>
      <c r="G710" s="2663"/>
      <c r="H710" s="2663"/>
      <c r="I710" s="2663"/>
      <c r="J710" s="2663"/>
      <c r="K710" s="2663"/>
    </row>
    <row r="711" spans="1:11">
      <c r="A711" s="2663"/>
      <c r="B711" s="2663"/>
      <c r="C711" s="2663"/>
      <c r="D711" s="2663"/>
      <c r="E711" s="2663"/>
      <c r="F711" s="2663"/>
      <c r="G711" s="2663"/>
      <c r="H711" s="2663"/>
      <c r="I711" s="2663"/>
      <c r="J711" s="2663"/>
      <c r="K711" s="2663"/>
    </row>
    <row r="712" spans="1:11">
      <c r="A712" s="2663"/>
      <c r="B712" s="2663"/>
      <c r="C712" s="2663"/>
      <c r="D712" s="2663"/>
      <c r="E712" s="2663"/>
      <c r="F712" s="2663"/>
      <c r="G712" s="2663"/>
      <c r="H712" s="2663"/>
      <c r="I712" s="2663"/>
      <c r="J712" s="2663"/>
      <c r="K712" s="2663"/>
    </row>
    <row r="713" spans="1:11">
      <c r="A713" s="2663"/>
      <c r="B713" s="2663"/>
      <c r="C713" s="2663"/>
      <c r="D713" s="2663"/>
      <c r="E713" s="2663"/>
      <c r="F713" s="2663"/>
      <c r="G713" s="2663"/>
      <c r="H713" s="2663"/>
      <c r="I713" s="2663"/>
      <c r="J713" s="2663"/>
      <c r="K713" s="2663"/>
    </row>
    <row r="714" spans="1:11">
      <c r="A714" s="2663"/>
      <c r="B714" s="2663"/>
      <c r="C714" s="2663"/>
      <c r="D714" s="2663"/>
      <c r="E714" s="2663"/>
      <c r="F714" s="2663"/>
      <c r="G714" s="2663"/>
      <c r="H714" s="2663"/>
      <c r="I714" s="2663"/>
      <c r="J714" s="2663"/>
      <c r="K714" s="2663"/>
    </row>
    <row r="715" spans="1:11">
      <c r="A715" s="2663"/>
      <c r="B715" s="2663"/>
      <c r="C715" s="2663"/>
      <c r="D715" s="2663"/>
      <c r="E715" s="2663"/>
      <c r="F715" s="2663"/>
      <c r="G715" s="2663"/>
      <c r="H715" s="2663"/>
      <c r="I715" s="2663"/>
      <c r="J715" s="2663"/>
      <c r="K715" s="2663"/>
    </row>
    <row r="716" spans="1:11">
      <c r="A716" s="2663"/>
      <c r="B716" s="2663"/>
      <c r="C716" s="2663"/>
      <c r="D716" s="2663"/>
      <c r="E716" s="2663"/>
      <c r="F716" s="2663"/>
      <c r="G716" s="2663"/>
      <c r="H716" s="2663"/>
      <c r="I716" s="2663"/>
      <c r="J716" s="2663"/>
      <c r="K716" s="2663"/>
    </row>
    <row r="717" spans="1:11">
      <c r="A717" s="2663"/>
      <c r="B717" s="2663"/>
      <c r="C717" s="2663"/>
      <c r="D717" s="2663"/>
      <c r="E717" s="2663"/>
      <c r="F717" s="2663"/>
      <c r="G717" s="2663"/>
      <c r="H717" s="2663"/>
      <c r="I717" s="2663"/>
      <c r="J717" s="2663"/>
      <c r="K717" s="2663"/>
    </row>
    <row r="718" spans="1:11">
      <c r="A718" s="2663"/>
      <c r="B718" s="2663"/>
      <c r="C718" s="2663"/>
      <c r="D718" s="2663"/>
      <c r="E718" s="2663"/>
      <c r="F718" s="2663"/>
      <c r="G718" s="2663"/>
      <c r="H718" s="2663"/>
      <c r="I718" s="2663"/>
      <c r="J718" s="2663"/>
      <c r="K718" s="2663"/>
    </row>
    <row r="719" spans="1:11">
      <c r="A719" s="2663"/>
      <c r="B719" s="2663"/>
      <c r="C719" s="2663"/>
      <c r="D719" s="2663"/>
      <c r="E719" s="2663"/>
      <c r="F719" s="2663"/>
      <c r="G719" s="2663"/>
      <c r="H719" s="2663"/>
      <c r="I719" s="2663"/>
      <c r="J719" s="2663"/>
      <c r="K719" s="2663"/>
    </row>
    <row r="720" spans="1:11">
      <c r="A720" s="2663"/>
      <c r="B720" s="2663"/>
      <c r="C720" s="2663"/>
      <c r="D720" s="2663"/>
      <c r="E720" s="2663"/>
      <c r="F720" s="2663"/>
      <c r="G720" s="2663"/>
      <c r="H720" s="2663"/>
      <c r="I720" s="2663"/>
      <c r="J720" s="2663"/>
      <c r="K720" s="2663"/>
    </row>
    <row r="721" spans="1:11">
      <c r="A721" s="2663"/>
      <c r="B721" s="2663"/>
      <c r="C721" s="2663"/>
      <c r="D721" s="2663"/>
      <c r="E721" s="2663"/>
      <c r="F721" s="2663"/>
      <c r="G721" s="2663"/>
      <c r="H721" s="2663"/>
      <c r="I721" s="2663"/>
      <c r="J721" s="2663"/>
      <c r="K721" s="2663"/>
    </row>
    <row r="722" spans="1:11">
      <c r="A722" s="2663"/>
      <c r="B722" s="2663"/>
      <c r="C722" s="2663"/>
      <c r="D722" s="2663"/>
      <c r="E722" s="2663"/>
      <c r="F722" s="2663"/>
      <c r="G722" s="2663"/>
      <c r="H722" s="2663"/>
      <c r="I722" s="2663"/>
      <c r="J722" s="2663"/>
      <c r="K722" s="2663"/>
    </row>
    <row r="723" spans="1:11">
      <c r="A723" s="2663"/>
      <c r="B723" s="2663"/>
      <c r="C723" s="2663"/>
      <c r="D723" s="2663"/>
      <c r="E723" s="2663"/>
      <c r="F723" s="2663"/>
      <c r="G723" s="2663"/>
      <c r="H723" s="2663"/>
      <c r="I723" s="2663"/>
      <c r="J723" s="2663"/>
      <c r="K723" s="2663"/>
    </row>
    <row r="724" spans="1:11">
      <c r="A724" s="2663"/>
      <c r="B724" s="2663"/>
      <c r="C724" s="2663"/>
      <c r="D724" s="2663"/>
      <c r="E724" s="2663"/>
      <c r="F724" s="2663"/>
      <c r="G724" s="2663"/>
      <c r="H724" s="2663"/>
      <c r="I724" s="2663"/>
      <c r="J724" s="2663"/>
      <c r="K724" s="2663"/>
    </row>
    <row r="725" spans="1:11">
      <c r="A725" s="2663"/>
      <c r="B725" s="2663"/>
      <c r="C725" s="2663"/>
      <c r="D725" s="2663"/>
      <c r="E725" s="2663"/>
      <c r="F725" s="2663"/>
      <c r="G725" s="2663"/>
      <c r="H725" s="2663"/>
      <c r="I725" s="2663"/>
      <c r="J725" s="2663"/>
      <c r="K725" s="2663"/>
    </row>
    <row r="726" spans="1:11">
      <c r="A726" s="2663"/>
      <c r="B726" s="2663"/>
      <c r="C726" s="2663"/>
      <c r="D726" s="2663"/>
      <c r="E726" s="2663"/>
      <c r="F726" s="2663"/>
      <c r="G726" s="2663"/>
      <c r="H726" s="2663"/>
      <c r="I726" s="2663"/>
      <c r="J726" s="2663"/>
      <c r="K726" s="2663"/>
    </row>
    <row r="727" spans="1:11">
      <c r="A727" s="2663"/>
      <c r="B727" s="2663"/>
      <c r="C727" s="2663"/>
      <c r="D727" s="2663"/>
      <c r="E727" s="2663"/>
      <c r="F727" s="2663"/>
      <c r="G727" s="2663"/>
      <c r="H727" s="2663"/>
      <c r="I727" s="2663"/>
      <c r="J727" s="2663"/>
      <c r="K727" s="2663"/>
    </row>
    <row r="728" spans="1:11">
      <c r="A728" s="2663"/>
      <c r="B728" s="2663"/>
      <c r="C728" s="2663"/>
      <c r="D728" s="2663"/>
      <c r="E728" s="2663"/>
      <c r="F728" s="2663"/>
      <c r="G728" s="2663"/>
      <c r="H728" s="2663"/>
      <c r="I728" s="2663"/>
      <c r="J728" s="2663"/>
      <c r="K728" s="2663"/>
    </row>
    <row r="729" spans="1:11">
      <c r="A729" s="2663"/>
      <c r="B729" s="2663"/>
      <c r="C729" s="2663"/>
      <c r="D729" s="2663"/>
      <c r="E729" s="2663"/>
      <c r="F729" s="2663"/>
      <c r="G729" s="2663"/>
      <c r="H729" s="2663"/>
      <c r="I729" s="2663"/>
      <c r="J729" s="2663"/>
      <c r="K729" s="2663"/>
    </row>
    <row r="730" spans="1:11">
      <c r="A730" s="2663"/>
      <c r="B730" s="2663"/>
      <c r="C730" s="2663"/>
      <c r="D730" s="2663"/>
      <c r="E730" s="2663"/>
      <c r="F730" s="2663"/>
      <c r="G730" s="2663"/>
      <c r="H730" s="2663"/>
      <c r="I730" s="2663"/>
      <c r="J730" s="2663"/>
      <c r="K730" s="2663"/>
    </row>
    <row r="731" spans="1:11">
      <c r="A731" s="2663"/>
      <c r="B731" s="2663"/>
      <c r="C731" s="2663"/>
      <c r="D731" s="2663"/>
      <c r="E731" s="2663"/>
      <c r="F731" s="2663"/>
      <c r="G731" s="2663"/>
      <c r="H731" s="2663"/>
      <c r="I731" s="2663"/>
      <c r="J731" s="2663"/>
      <c r="K731" s="2663"/>
    </row>
    <row r="732" spans="1:11">
      <c r="A732" s="2663"/>
      <c r="B732" s="2663"/>
      <c r="C732" s="2663"/>
      <c r="D732" s="2663"/>
      <c r="E732" s="2663"/>
      <c r="F732" s="2663"/>
      <c r="G732" s="2663"/>
      <c r="H732" s="2663"/>
      <c r="I732" s="2663"/>
      <c r="J732" s="2663"/>
      <c r="K732" s="2663"/>
    </row>
    <row r="733" spans="1:11">
      <c r="A733" s="2663"/>
      <c r="B733" s="2663"/>
      <c r="C733" s="2663"/>
      <c r="D733" s="2663"/>
      <c r="E733" s="2663"/>
      <c r="F733" s="2663"/>
      <c r="G733" s="2663"/>
      <c r="H733" s="2663"/>
      <c r="I733" s="2663"/>
      <c r="J733" s="2663"/>
      <c r="K733" s="2663"/>
    </row>
    <row r="734" spans="1:11">
      <c r="A734" s="2663"/>
      <c r="B734" s="2663"/>
      <c r="C734" s="2663"/>
      <c r="D734" s="2663"/>
      <c r="E734" s="2663"/>
      <c r="F734" s="2663"/>
      <c r="G734" s="2663"/>
      <c r="H734" s="2663"/>
      <c r="I734" s="2663"/>
      <c r="J734" s="2663"/>
      <c r="K734" s="2663"/>
    </row>
    <row r="735" spans="1:11">
      <c r="A735" s="2663"/>
      <c r="B735" s="2663"/>
      <c r="C735" s="2663"/>
      <c r="D735" s="2663"/>
      <c r="E735" s="2663"/>
      <c r="F735" s="2663"/>
      <c r="G735" s="2663"/>
      <c r="H735" s="2663"/>
      <c r="I735" s="2663"/>
      <c r="J735" s="2663"/>
      <c r="K735" s="2663"/>
    </row>
    <row r="736" spans="1:11">
      <c r="A736" s="2663"/>
      <c r="B736" s="2663"/>
      <c r="C736" s="2663"/>
      <c r="D736" s="2663"/>
      <c r="E736" s="2663"/>
      <c r="F736" s="2663"/>
      <c r="G736" s="2663"/>
      <c r="H736" s="2663"/>
      <c r="I736" s="2663"/>
      <c r="J736" s="2663"/>
      <c r="K736" s="2663"/>
    </row>
    <row r="737" spans="1:11">
      <c r="A737" s="2663"/>
      <c r="B737" s="2663"/>
      <c r="C737" s="2663"/>
      <c r="D737" s="2663"/>
      <c r="E737" s="2663"/>
      <c r="F737" s="2663"/>
      <c r="G737" s="2663"/>
      <c r="H737" s="2663"/>
      <c r="I737" s="2663"/>
      <c r="J737" s="2663"/>
      <c r="K737" s="2663"/>
    </row>
    <row r="738" spans="1:11">
      <c r="A738" s="2663"/>
      <c r="B738" s="2663"/>
      <c r="C738" s="2663"/>
      <c r="D738" s="2663"/>
      <c r="E738" s="2663"/>
      <c r="F738" s="2663"/>
      <c r="G738" s="2663"/>
      <c r="H738" s="2663"/>
      <c r="I738" s="2663"/>
      <c r="J738" s="2663"/>
      <c r="K738" s="2663"/>
    </row>
    <row r="739" spans="1:11">
      <c r="A739" s="2663"/>
      <c r="B739" s="2663"/>
      <c r="C739" s="2663"/>
      <c r="D739" s="2663"/>
      <c r="E739" s="2663"/>
      <c r="F739" s="2663"/>
      <c r="G739" s="2663"/>
      <c r="H739" s="2663"/>
      <c r="I739" s="2663"/>
      <c r="J739" s="2663"/>
      <c r="K739" s="2663"/>
    </row>
    <row r="740" spans="1:11">
      <c r="A740" s="2663"/>
      <c r="B740" s="2663"/>
      <c r="C740" s="2663"/>
      <c r="D740" s="2663"/>
      <c r="E740" s="2663"/>
      <c r="F740" s="2663"/>
      <c r="G740" s="2663"/>
      <c r="H740" s="2663"/>
      <c r="I740" s="2663"/>
      <c r="J740" s="2663"/>
      <c r="K740" s="2663"/>
    </row>
    <row r="741" spans="1:11">
      <c r="A741" s="2663"/>
      <c r="B741" s="2663"/>
      <c r="C741" s="2663"/>
      <c r="D741" s="2663"/>
      <c r="E741" s="2663"/>
      <c r="F741" s="2663"/>
      <c r="G741" s="2663"/>
      <c r="H741" s="2663"/>
      <c r="I741" s="2663"/>
      <c r="J741" s="2663"/>
      <c r="K741" s="2663"/>
    </row>
    <row r="742" spans="1:11">
      <c r="A742" s="2663"/>
      <c r="B742" s="2663"/>
      <c r="C742" s="2663"/>
      <c r="D742" s="2663"/>
      <c r="E742" s="2663"/>
      <c r="F742" s="2663"/>
      <c r="G742" s="2663"/>
      <c r="H742" s="2663"/>
      <c r="I742" s="2663"/>
      <c r="J742" s="2663"/>
      <c r="K742" s="2663"/>
    </row>
    <row r="743" spans="1:11">
      <c r="A743" s="2663"/>
      <c r="B743" s="2663"/>
      <c r="C743" s="2663"/>
      <c r="D743" s="2663"/>
      <c r="E743" s="2663"/>
      <c r="F743" s="2663"/>
      <c r="G743" s="2663"/>
      <c r="H743" s="2663"/>
      <c r="I743" s="2663"/>
      <c r="J743" s="2663"/>
      <c r="K743" s="2663"/>
    </row>
    <row r="744" spans="1:11">
      <c r="A744" s="2663"/>
      <c r="B744" s="2663"/>
      <c r="C744" s="2663"/>
      <c r="D744" s="2663"/>
      <c r="E744" s="2663"/>
      <c r="F744" s="2663"/>
      <c r="G744" s="2663"/>
      <c r="H744" s="2663"/>
      <c r="I744" s="2663"/>
      <c r="J744" s="2663"/>
      <c r="K744" s="2663"/>
    </row>
    <row r="745" spans="1:11">
      <c r="A745" s="2663"/>
      <c r="B745" s="2663"/>
      <c r="C745" s="2663"/>
      <c r="D745" s="2663"/>
      <c r="E745" s="2663"/>
      <c r="F745" s="2663"/>
      <c r="G745" s="2663"/>
      <c r="H745" s="2663"/>
      <c r="I745" s="2663"/>
      <c r="J745" s="2663"/>
      <c r="K745" s="2663"/>
    </row>
    <row r="746" spans="1:11">
      <c r="A746" s="2663"/>
      <c r="B746" s="2663"/>
      <c r="C746" s="2663"/>
      <c r="D746" s="2663"/>
      <c r="E746" s="2663"/>
      <c r="F746" s="2663"/>
      <c r="G746" s="2663"/>
      <c r="H746" s="2663"/>
      <c r="I746" s="2663"/>
      <c r="J746" s="2663"/>
      <c r="K746" s="2663"/>
    </row>
    <row r="747" spans="1:11">
      <c r="A747" s="2663"/>
      <c r="B747" s="2663"/>
      <c r="C747" s="2663"/>
      <c r="D747" s="2663"/>
      <c r="E747" s="2663"/>
      <c r="F747" s="2663"/>
      <c r="G747" s="2663"/>
      <c r="H747" s="2663"/>
      <c r="I747" s="2663"/>
      <c r="J747" s="2663"/>
      <c r="K747" s="2663"/>
    </row>
    <row r="748" spans="1:11">
      <c r="A748" s="2663"/>
      <c r="B748" s="2663"/>
      <c r="C748" s="2663"/>
      <c r="D748" s="2663"/>
      <c r="E748" s="2663"/>
      <c r="F748" s="2663"/>
      <c r="G748" s="2663"/>
      <c r="H748" s="2663"/>
      <c r="I748" s="2663"/>
      <c r="J748" s="2663"/>
      <c r="K748" s="2663"/>
    </row>
    <row r="749" spans="1:11">
      <c r="A749" s="2663"/>
      <c r="B749" s="2663"/>
      <c r="C749" s="2663"/>
      <c r="D749" s="2663"/>
      <c r="E749" s="2663"/>
      <c r="F749" s="2663"/>
      <c r="G749" s="2663"/>
      <c r="H749" s="2663"/>
      <c r="I749" s="2663"/>
      <c r="J749" s="2663"/>
      <c r="K749" s="2663"/>
    </row>
    <row r="750" spans="1:11">
      <c r="A750" s="2663"/>
      <c r="B750" s="2663"/>
      <c r="C750" s="2663"/>
      <c r="D750" s="2663"/>
      <c r="E750" s="2663"/>
      <c r="F750" s="2663"/>
      <c r="G750" s="2663"/>
      <c r="H750" s="2663"/>
      <c r="I750" s="2663"/>
      <c r="J750" s="2663"/>
      <c r="K750" s="2663"/>
    </row>
    <row r="751" spans="1:11">
      <c r="A751" s="2663"/>
      <c r="B751" s="2663"/>
      <c r="C751" s="2663"/>
      <c r="D751" s="2663"/>
      <c r="E751" s="2663"/>
      <c r="F751" s="2663"/>
      <c r="G751" s="2663"/>
      <c r="H751" s="2663"/>
      <c r="I751" s="2663"/>
      <c r="J751" s="2663"/>
      <c r="K751" s="2663"/>
    </row>
    <row r="752" spans="1:11">
      <c r="A752" s="2663"/>
      <c r="B752" s="2663"/>
      <c r="C752" s="2663"/>
      <c r="D752" s="2663"/>
      <c r="E752" s="2663"/>
      <c r="F752" s="2663"/>
      <c r="G752" s="2663"/>
      <c r="H752" s="2663"/>
      <c r="I752" s="2663"/>
      <c r="J752" s="2663"/>
      <c r="K752" s="2663"/>
    </row>
    <row r="753" spans="1:11">
      <c r="A753" s="2663"/>
      <c r="B753" s="2663"/>
      <c r="C753" s="2663"/>
      <c r="D753" s="2663"/>
      <c r="E753" s="2663"/>
      <c r="F753" s="2663"/>
      <c r="G753" s="2663"/>
      <c r="H753" s="2663"/>
      <c r="I753" s="2663"/>
      <c r="J753" s="2663"/>
      <c r="K753" s="2663"/>
    </row>
    <row r="754" spans="1:11">
      <c r="A754" s="2663"/>
      <c r="B754" s="2663"/>
      <c r="C754" s="2663"/>
      <c r="D754" s="2663"/>
      <c r="E754" s="2663"/>
      <c r="F754" s="2663"/>
      <c r="G754" s="2663"/>
      <c r="H754" s="2663"/>
      <c r="I754" s="2663"/>
      <c r="J754" s="2663"/>
      <c r="K754" s="2663"/>
    </row>
    <row r="755" spans="1:11">
      <c r="A755" s="2663"/>
      <c r="B755" s="2663"/>
      <c r="C755" s="2663"/>
      <c r="D755" s="2663"/>
      <c r="E755" s="2663"/>
      <c r="F755" s="2663"/>
      <c r="G755" s="2663"/>
      <c r="H755" s="2663"/>
      <c r="I755" s="2663"/>
      <c r="J755" s="2663"/>
      <c r="K755" s="2663"/>
    </row>
    <row r="756" spans="1:11">
      <c r="A756" s="2663"/>
      <c r="B756" s="2663"/>
      <c r="C756" s="2663"/>
      <c r="D756" s="2663"/>
      <c r="E756" s="2663"/>
      <c r="F756" s="2663"/>
      <c r="G756" s="2663"/>
      <c r="H756" s="2663"/>
      <c r="I756" s="2663"/>
      <c r="J756" s="2663"/>
      <c r="K756" s="2663"/>
    </row>
    <row r="757" spans="1:11">
      <c r="A757" s="2663"/>
      <c r="B757" s="2663"/>
      <c r="C757" s="2663"/>
      <c r="D757" s="2663"/>
      <c r="E757" s="2663"/>
      <c r="F757" s="2663"/>
      <c r="G757" s="2663"/>
      <c r="H757" s="2663"/>
      <c r="I757" s="2663"/>
      <c r="J757" s="2663"/>
      <c r="K757" s="2663"/>
    </row>
    <row r="758" spans="1:11">
      <c r="A758" s="2663"/>
      <c r="B758" s="2663"/>
      <c r="C758" s="2663"/>
      <c r="D758" s="2663"/>
      <c r="E758" s="2663"/>
      <c r="F758" s="2663"/>
      <c r="G758" s="2663"/>
      <c r="H758" s="2663"/>
      <c r="I758" s="2663"/>
      <c r="J758" s="2663"/>
      <c r="K758" s="2663"/>
    </row>
    <row r="759" spans="1:11">
      <c r="A759" s="2663"/>
      <c r="B759" s="2663"/>
      <c r="C759" s="2663"/>
      <c r="D759" s="2663"/>
      <c r="E759" s="2663"/>
      <c r="F759" s="2663"/>
      <c r="G759" s="2663"/>
      <c r="H759" s="2663"/>
      <c r="I759" s="2663"/>
      <c r="J759" s="2663"/>
      <c r="K759" s="2663"/>
    </row>
    <row r="760" spans="1:11">
      <c r="A760" s="2663"/>
      <c r="B760" s="2663"/>
      <c r="C760" s="2663"/>
      <c r="D760" s="2663"/>
      <c r="E760" s="2663"/>
      <c r="F760" s="2663"/>
      <c r="G760" s="2663"/>
      <c r="H760" s="2663"/>
      <c r="I760" s="2663"/>
      <c r="J760" s="2663"/>
      <c r="K760" s="2663"/>
    </row>
    <row r="761" spans="1:11">
      <c r="A761" s="2663"/>
      <c r="B761" s="2663"/>
      <c r="C761" s="2663"/>
      <c r="D761" s="2663"/>
      <c r="E761" s="2663"/>
      <c r="F761" s="2663"/>
      <c r="G761" s="2663"/>
      <c r="H761" s="2663"/>
      <c r="I761" s="2663"/>
      <c r="J761" s="2663"/>
      <c r="K761" s="2663"/>
    </row>
    <row r="762" spans="1:11">
      <c r="A762" s="2663"/>
      <c r="B762" s="2663"/>
      <c r="C762" s="2663"/>
      <c r="D762" s="2663"/>
      <c r="E762" s="2663"/>
      <c r="F762" s="2663"/>
      <c r="G762" s="2663"/>
      <c r="H762" s="2663"/>
      <c r="I762" s="2663"/>
      <c r="J762" s="2663"/>
      <c r="K762" s="2663"/>
    </row>
    <row r="763" spans="1:11">
      <c r="A763" s="2663"/>
      <c r="B763" s="2663"/>
      <c r="C763" s="2663"/>
      <c r="D763" s="2663"/>
      <c r="E763" s="2663"/>
      <c r="F763" s="2663"/>
      <c r="G763" s="2663"/>
      <c r="H763" s="2663"/>
      <c r="I763" s="2663"/>
      <c r="J763" s="2663"/>
      <c r="K763" s="2663"/>
    </row>
    <row r="764" spans="1:11">
      <c r="A764" s="2663"/>
      <c r="B764" s="2663"/>
      <c r="C764" s="2663"/>
      <c r="D764" s="2663"/>
      <c r="E764" s="2663"/>
      <c r="F764" s="2663"/>
      <c r="G764" s="2663"/>
      <c r="H764" s="2663"/>
      <c r="I764" s="2663"/>
      <c r="J764" s="2663"/>
      <c r="K764" s="2663"/>
    </row>
    <row r="765" spans="1:11">
      <c r="A765" s="2663"/>
      <c r="B765" s="2663"/>
      <c r="C765" s="2663"/>
      <c r="D765" s="2663"/>
      <c r="E765" s="2663"/>
      <c r="F765" s="2663"/>
      <c r="G765" s="2663"/>
      <c r="H765" s="2663"/>
      <c r="I765" s="2663"/>
      <c r="J765" s="2663"/>
      <c r="K765" s="2663"/>
    </row>
    <row r="766" spans="1:11">
      <c r="A766" s="2663"/>
      <c r="B766" s="2663"/>
      <c r="C766" s="2663"/>
      <c r="D766" s="2663"/>
      <c r="E766" s="2663"/>
      <c r="F766" s="2663"/>
      <c r="G766" s="2663"/>
      <c r="H766" s="2663"/>
      <c r="I766" s="2663"/>
      <c r="J766" s="2663"/>
      <c r="K766" s="2663"/>
    </row>
    <row r="767" spans="1:11">
      <c r="A767" s="2663"/>
      <c r="B767" s="2663"/>
      <c r="C767" s="2663"/>
      <c r="D767" s="2663"/>
      <c r="E767" s="2663"/>
      <c r="F767" s="2663"/>
      <c r="G767" s="2663"/>
      <c r="H767" s="2663"/>
      <c r="I767" s="2663"/>
      <c r="J767" s="2663"/>
      <c r="K767" s="2663"/>
    </row>
    <row r="768" spans="1:11">
      <c r="A768" s="2663"/>
      <c r="B768" s="2663"/>
      <c r="C768" s="2663"/>
      <c r="D768" s="2663"/>
      <c r="E768" s="2663"/>
      <c r="F768" s="2663"/>
      <c r="G768" s="2663"/>
      <c r="H768" s="2663"/>
      <c r="I768" s="2663"/>
      <c r="J768" s="2663"/>
      <c r="K768" s="2663"/>
    </row>
    <row r="769" spans="1:11">
      <c r="A769" s="2663"/>
      <c r="B769" s="2663"/>
      <c r="C769" s="2663"/>
      <c r="D769" s="2663"/>
      <c r="E769" s="2663"/>
      <c r="F769" s="2663"/>
      <c r="G769" s="2663"/>
      <c r="H769" s="2663"/>
      <c r="I769" s="2663"/>
      <c r="J769" s="2663"/>
      <c r="K769" s="2663"/>
    </row>
    <row r="770" spans="1:11">
      <c r="A770" s="2663"/>
      <c r="B770" s="2663"/>
      <c r="C770" s="2663"/>
      <c r="D770" s="2663"/>
      <c r="E770" s="2663"/>
      <c r="F770" s="2663"/>
      <c r="G770" s="2663"/>
      <c r="H770" s="2663"/>
      <c r="I770" s="2663"/>
      <c r="J770" s="2663"/>
      <c r="K770" s="2663"/>
    </row>
    <row r="771" spans="1:11">
      <c r="A771" s="2663"/>
      <c r="B771" s="2663"/>
      <c r="C771" s="2663"/>
      <c r="D771" s="2663"/>
      <c r="E771" s="2663"/>
      <c r="F771" s="2663"/>
      <c r="G771" s="2663"/>
      <c r="H771" s="2663"/>
      <c r="I771" s="2663"/>
      <c r="J771" s="2663"/>
      <c r="K771" s="2663"/>
    </row>
    <row r="772" spans="1:11">
      <c r="A772" s="2663"/>
      <c r="B772" s="2663"/>
      <c r="C772" s="2663"/>
      <c r="D772" s="2663"/>
      <c r="E772" s="2663"/>
      <c r="F772" s="2663"/>
      <c r="G772" s="2663"/>
      <c r="H772" s="2663"/>
      <c r="I772" s="2663"/>
      <c r="J772" s="2663"/>
      <c r="K772" s="2663"/>
    </row>
    <row r="773" spans="1:11">
      <c r="A773" s="2663"/>
      <c r="B773" s="2663"/>
      <c r="C773" s="2663"/>
      <c r="D773" s="2663"/>
      <c r="E773" s="2663"/>
      <c r="F773" s="2663"/>
      <c r="G773" s="2663"/>
      <c r="H773" s="2663"/>
      <c r="I773" s="2663"/>
      <c r="J773" s="2663"/>
      <c r="K773" s="2663"/>
    </row>
    <row r="774" spans="1:11">
      <c r="A774" s="2663"/>
      <c r="B774" s="2663"/>
      <c r="C774" s="2663"/>
      <c r="D774" s="2663"/>
      <c r="E774" s="2663"/>
      <c r="F774" s="2663"/>
      <c r="G774" s="2663"/>
      <c r="H774" s="2663"/>
      <c r="I774" s="2663"/>
      <c r="J774" s="2663"/>
      <c r="K774" s="2663"/>
    </row>
    <row r="775" spans="1:11">
      <c r="A775" s="2663"/>
      <c r="B775" s="2663"/>
      <c r="C775" s="2663"/>
      <c r="D775" s="2663"/>
      <c r="E775" s="2663"/>
      <c r="F775" s="2663"/>
      <c r="G775" s="2663"/>
      <c r="H775" s="2663"/>
      <c r="I775" s="2663"/>
      <c r="J775" s="2663"/>
      <c r="K775" s="2663"/>
    </row>
    <row r="776" spans="1:11">
      <c r="A776" s="2663"/>
      <c r="B776" s="2663"/>
      <c r="C776" s="2663"/>
      <c r="D776" s="2663"/>
      <c r="E776" s="2663"/>
      <c r="F776" s="2663"/>
      <c r="G776" s="2663"/>
      <c r="H776" s="2663"/>
      <c r="I776" s="2663"/>
      <c r="J776" s="2663"/>
      <c r="K776" s="2663"/>
    </row>
    <row r="777" spans="1:11">
      <c r="A777" s="2663"/>
      <c r="B777" s="2663"/>
      <c r="C777" s="2663"/>
      <c r="D777" s="2663"/>
      <c r="E777" s="2663"/>
      <c r="F777" s="2663"/>
      <c r="G777" s="2663"/>
      <c r="H777" s="2663"/>
      <c r="I777" s="2663"/>
      <c r="J777" s="2663"/>
      <c r="K777" s="2663"/>
    </row>
    <row r="778" spans="1:11">
      <c r="A778" s="2663"/>
      <c r="B778" s="2663"/>
      <c r="C778" s="2663"/>
      <c r="D778" s="2663"/>
      <c r="E778" s="2663"/>
      <c r="F778" s="2663"/>
      <c r="G778" s="2663"/>
      <c r="H778" s="2663"/>
      <c r="I778" s="2663"/>
      <c r="J778" s="2663"/>
      <c r="K778" s="2663"/>
    </row>
    <row r="779" spans="1:11">
      <c r="A779" s="2663"/>
      <c r="B779" s="2663"/>
      <c r="C779" s="2663"/>
      <c r="D779" s="2663"/>
      <c r="E779" s="2663"/>
      <c r="F779" s="2663"/>
      <c r="G779" s="2663"/>
      <c r="H779" s="2663"/>
      <c r="I779" s="2663"/>
      <c r="J779" s="2663"/>
      <c r="K779" s="2663"/>
    </row>
    <row r="780" spans="1:11">
      <c r="A780" s="2663"/>
      <c r="B780" s="2663"/>
      <c r="C780" s="2663"/>
      <c r="D780" s="2663"/>
      <c r="E780" s="2663"/>
      <c r="F780" s="2663"/>
      <c r="G780" s="2663"/>
      <c r="H780" s="2663"/>
      <c r="I780" s="2663"/>
      <c r="J780" s="2663"/>
      <c r="K780" s="2663"/>
    </row>
    <row r="781" spans="1:11">
      <c r="A781" s="2663"/>
      <c r="B781" s="2663"/>
      <c r="C781" s="2663"/>
      <c r="D781" s="2663"/>
      <c r="E781" s="2663"/>
      <c r="F781" s="2663"/>
      <c r="G781" s="2663"/>
      <c r="H781" s="2663"/>
      <c r="I781" s="2663"/>
      <c r="J781" s="2663"/>
      <c r="K781" s="2663"/>
    </row>
    <row r="782" spans="1:11">
      <c r="A782" s="2663"/>
      <c r="B782" s="2663"/>
      <c r="C782" s="2663"/>
      <c r="D782" s="2663"/>
      <c r="E782" s="2663"/>
      <c r="F782" s="2663"/>
      <c r="G782" s="2663"/>
      <c r="H782" s="2663"/>
      <c r="I782" s="2663"/>
      <c r="J782" s="2663"/>
      <c r="K782" s="2663"/>
    </row>
    <row r="783" spans="1:11">
      <c r="A783" s="2663"/>
      <c r="B783" s="2663"/>
      <c r="C783" s="2663"/>
      <c r="D783" s="2663"/>
      <c r="E783" s="2663"/>
      <c r="F783" s="2663"/>
      <c r="G783" s="2663"/>
      <c r="H783" s="2663"/>
      <c r="I783" s="2663"/>
      <c r="J783" s="2663"/>
      <c r="K783" s="2663"/>
    </row>
    <row r="784" spans="1:11">
      <c r="A784" s="2663"/>
      <c r="B784" s="2663"/>
      <c r="C784" s="2663"/>
      <c r="D784" s="2663"/>
      <c r="E784" s="2663"/>
      <c r="F784" s="2663"/>
      <c r="G784" s="2663"/>
      <c r="H784" s="2663"/>
      <c r="I784" s="2663"/>
      <c r="J784" s="2663"/>
      <c r="K784" s="2663"/>
    </row>
    <row r="785" spans="1:11">
      <c r="A785" s="2663"/>
      <c r="B785" s="2663"/>
      <c r="C785" s="2663"/>
      <c r="D785" s="2663"/>
      <c r="E785" s="2663"/>
      <c r="F785" s="2663"/>
      <c r="G785" s="2663"/>
      <c r="H785" s="2663"/>
      <c r="I785" s="2663"/>
      <c r="J785" s="2663"/>
      <c r="K785" s="2663"/>
    </row>
    <row r="786" spans="1:11">
      <c r="A786" s="2663"/>
      <c r="B786" s="2663"/>
      <c r="C786" s="2663"/>
      <c r="D786" s="2663"/>
      <c r="E786" s="2663"/>
      <c r="F786" s="2663"/>
      <c r="G786" s="2663"/>
      <c r="H786" s="2663"/>
      <c r="I786" s="2663"/>
      <c r="J786" s="2663"/>
      <c r="K786" s="2663"/>
    </row>
    <row r="787" spans="1:11">
      <c r="A787" s="2663"/>
      <c r="B787" s="2663"/>
      <c r="C787" s="2663"/>
      <c r="D787" s="2663"/>
      <c r="E787" s="2663"/>
      <c r="F787" s="2663"/>
      <c r="G787" s="2663"/>
      <c r="H787" s="2663"/>
      <c r="I787" s="2663"/>
      <c r="J787" s="2663"/>
      <c r="K787" s="2663"/>
    </row>
    <row r="788" spans="1:11">
      <c r="A788" s="2663"/>
      <c r="B788" s="2663"/>
      <c r="C788" s="2663"/>
      <c r="D788" s="2663"/>
      <c r="E788" s="2663"/>
      <c r="F788" s="2663"/>
      <c r="G788" s="2663"/>
      <c r="H788" s="2663"/>
      <c r="I788" s="2663"/>
      <c r="J788" s="2663"/>
      <c r="K788" s="2663"/>
    </row>
    <row r="789" spans="1:11">
      <c r="A789" s="2663"/>
      <c r="B789" s="2663"/>
      <c r="C789" s="2663"/>
      <c r="D789" s="2663"/>
      <c r="E789" s="2663"/>
      <c r="F789" s="2663"/>
      <c r="G789" s="2663"/>
      <c r="H789" s="2663"/>
      <c r="I789" s="2663"/>
      <c r="J789" s="2663"/>
      <c r="K789" s="2663"/>
    </row>
    <row r="790" spans="1:11">
      <c r="A790" s="2663"/>
      <c r="B790" s="2663"/>
      <c r="C790" s="2663"/>
      <c r="D790" s="2663"/>
      <c r="E790" s="2663"/>
      <c r="F790" s="2663"/>
      <c r="G790" s="2663"/>
      <c r="H790" s="2663"/>
      <c r="I790" s="2663"/>
      <c r="J790" s="2663"/>
      <c r="K790" s="2663"/>
    </row>
    <row r="791" spans="1:11">
      <c r="A791" s="2663"/>
      <c r="B791" s="2663"/>
      <c r="C791" s="2663"/>
      <c r="D791" s="2663"/>
      <c r="E791" s="2663"/>
      <c r="F791" s="2663"/>
      <c r="G791" s="2663"/>
      <c r="H791" s="2663"/>
      <c r="I791" s="2663"/>
      <c r="J791" s="2663"/>
      <c r="K791" s="2663"/>
    </row>
    <row r="792" spans="1:11">
      <c r="A792" s="2663"/>
      <c r="B792" s="2663"/>
      <c r="C792" s="2663"/>
      <c r="D792" s="2663"/>
      <c r="E792" s="2663"/>
      <c r="F792" s="2663"/>
      <c r="G792" s="2663"/>
      <c r="H792" s="2663"/>
      <c r="I792" s="2663"/>
      <c r="J792" s="2663"/>
      <c r="K792" s="2663"/>
    </row>
    <row r="793" spans="1:11">
      <c r="A793" s="2663"/>
      <c r="B793" s="2663"/>
      <c r="C793" s="2663"/>
      <c r="D793" s="2663"/>
      <c r="E793" s="2663"/>
      <c r="F793" s="2663"/>
      <c r="G793" s="2663"/>
      <c r="H793" s="2663"/>
      <c r="I793" s="2663"/>
      <c r="J793" s="2663"/>
      <c r="K793" s="2663"/>
    </row>
    <row r="794" spans="1:11">
      <c r="A794" s="2663"/>
      <c r="B794" s="2663"/>
      <c r="C794" s="2663"/>
      <c r="D794" s="2663"/>
      <c r="E794" s="2663"/>
      <c r="F794" s="2663"/>
      <c r="G794" s="2663"/>
      <c r="H794" s="2663"/>
      <c r="I794" s="2663"/>
      <c r="J794" s="2663"/>
      <c r="K794" s="2663"/>
    </row>
    <row r="795" spans="1:11">
      <c r="A795" s="2663"/>
      <c r="B795" s="2663"/>
      <c r="C795" s="2663"/>
      <c r="D795" s="2663"/>
      <c r="E795" s="2663"/>
      <c r="F795" s="2663"/>
      <c r="G795" s="2663"/>
      <c r="H795" s="2663"/>
      <c r="I795" s="2663"/>
      <c r="J795" s="2663"/>
      <c r="K795" s="2663"/>
    </row>
    <row r="796" spans="1:11">
      <c r="A796" s="2663"/>
      <c r="B796" s="2663"/>
      <c r="C796" s="2663"/>
      <c r="D796" s="2663"/>
      <c r="E796" s="2663"/>
      <c r="F796" s="2663"/>
      <c r="G796" s="2663"/>
      <c r="H796" s="2663"/>
      <c r="I796" s="2663"/>
      <c r="J796" s="2663"/>
      <c r="K796" s="2663"/>
    </row>
    <row r="797" spans="1:11">
      <c r="A797" s="2663"/>
      <c r="B797" s="2663"/>
      <c r="C797" s="2663"/>
      <c r="D797" s="2663"/>
      <c r="E797" s="2663"/>
      <c r="F797" s="2663"/>
      <c r="G797" s="2663"/>
      <c r="H797" s="2663"/>
      <c r="I797" s="2663"/>
      <c r="J797" s="2663"/>
      <c r="K797" s="2663"/>
    </row>
    <row r="798" spans="1:11">
      <c r="A798" s="2663"/>
      <c r="B798" s="2663"/>
      <c r="C798" s="2663"/>
      <c r="D798" s="2663"/>
      <c r="E798" s="2663"/>
      <c r="F798" s="2663"/>
      <c r="G798" s="2663"/>
      <c r="H798" s="2663"/>
      <c r="I798" s="2663"/>
      <c r="J798" s="2663"/>
      <c r="K798" s="2663"/>
    </row>
    <row r="799" spans="1:11">
      <c r="A799" s="2663"/>
      <c r="B799" s="2663"/>
      <c r="C799" s="2663"/>
      <c r="D799" s="2663"/>
      <c r="E799" s="2663"/>
      <c r="F799" s="2663"/>
      <c r="G799" s="2663"/>
      <c r="H799" s="2663"/>
      <c r="I799" s="2663"/>
      <c r="J799" s="2663"/>
      <c r="K799" s="2663"/>
    </row>
    <row r="800" spans="1:11">
      <c r="A800" s="2663"/>
      <c r="B800" s="2663"/>
      <c r="C800" s="2663"/>
      <c r="D800" s="2663"/>
      <c r="E800" s="2663"/>
      <c r="F800" s="2663"/>
      <c r="G800" s="2663"/>
      <c r="H800" s="2663"/>
      <c r="I800" s="2663"/>
      <c r="J800" s="2663"/>
      <c r="K800" s="2663"/>
    </row>
    <row r="801" spans="1:11">
      <c r="A801" s="2663"/>
      <c r="B801" s="2663"/>
      <c r="C801" s="2663"/>
      <c r="D801" s="2663"/>
      <c r="E801" s="2663"/>
      <c r="F801" s="2663"/>
      <c r="G801" s="2663"/>
      <c r="H801" s="2663"/>
      <c r="I801" s="2663"/>
      <c r="J801" s="2663"/>
      <c r="K801" s="2663"/>
    </row>
    <row r="802" spans="1:11">
      <c r="A802" s="2663"/>
      <c r="B802" s="2663"/>
      <c r="C802" s="2663"/>
      <c r="D802" s="2663"/>
      <c r="E802" s="2663"/>
      <c r="F802" s="2663"/>
      <c r="G802" s="2663"/>
      <c r="H802" s="2663"/>
      <c r="I802" s="2663"/>
      <c r="J802" s="2663"/>
      <c r="K802" s="2663"/>
    </row>
    <row r="803" spans="1:11">
      <c r="A803" s="2663"/>
      <c r="B803" s="2663"/>
      <c r="C803" s="2663"/>
      <c r="D803" s="2663"/>
      <c r="E803" s="2663"/>
      <c r="F803" s="2663"/>
      <c r="G803" s="2663"/>
      <c r="H803" s="2663"/>
      <c r="I803" s="2663"/>
      <c r="J803" s="2663"/>
      <c r="K803" s="2663"/>
    </row>
    <row r="804" spans="1:11">
      <c r="A804" s="2663"/>
      <c r="B804" s="2663"/>
      <c r="C804" s="2663"/>
      <c r="D804" s="2663"/>
      <c r="E804" s="2663"/>
      <c r="F804" s="2663"/>
      <c r="G804" s="2663"/>
      <c r="H804" s="2663"/>
      <c r="I804" s="2663"/>
      <c r="J804" s="2663"/>
      <c r="K804" s="2663"/>
    </row>
    <row r="805" spans="1:11">
      <c r="A805" s="2663"/>
      <c r="B805" s="2663"/>
      <c r="C805" s="2663"/>
      <c r="D805" s="2663"/>
      <c r="E805" s="2663"/>
      <c r="F805" s="2663"/>
      <c r="G805" s="2663"/>
      <c r="H805" s="2663"/>
      <c r="I805" s="2663"/>
      <c r="J805" s="2663"/>
      <c r="K805" s="2663"/>
    </row>
    <row r="806" spans="1:11">
      <c r="A806" s="2663"/>
      <c r="B806" s="2663"/>
      <c r="C806" s="2663"/>
      <c r="D806" s="2663"/>
      <c r="E806" s="2663"/>
      <c r="F806" s="2663"/>
      <c r="G806" s="2663"/>
      <c r="H806" s="2663"/>
      <c r="I806" s="2663"/>
      <c r="J806" s="2663"/>
      <c r="K806" s="2663"/>
    </row>
    <row r="807" spans="1:11">
      <c r="A807" s="2663"/>
      <c r="B807" s="2663"/>
      <c r="C807" s="2663"/>
      <c r="D807" s="2663"/>
      <c r="E807" s="2663"/>
      <c r="F807" s="2663"/>
      <c r="G807" s="2663"/>
      <c r="H807" s="2663"/>
      <c r="I807" s="2663"/>
      <c r="J807" s="2663"/>
      <c r="K807" s="2663"/>
    </row>
    <row r="808" spans="1:11">
      <c r="A808" s="2663"/>
      <c r="B808" s="2663"/>
      <c r="C808" s="2663"/>
      <c r="D808" s="2663"/>
      <c r="E808" s="2663"/>
      <c r="F808" s="2663"/>
      <c r="G808" s="2663"/>
      <c r="H808" s="2663"/>
      <c r="I808" s="2663"/>
      <c r="J808" s="2663"/>
      <c r="K808" s="2663"/>
    </row>
    <row r="809" spans="1:11">
      <c r="A809" s="2663"/>
      <c r="B809" s="2663"/>
      <c r="C809" s="2663"/>
      <c r="D809" s="2663"/>
      <c r="E809" s="2663"/>
      <c r="F809" s="2663"/>
      <c r="G809" s="2663"/>
      <c r="H809" s="2663"/>
      <c r="I809" s="2663"/>
      <c r="J809" s="2663"/>
      <c r="K809" s="2663"/>
    </row>
    <row r="810" spans="1:11">
      <c r="A810" s="2663"/>
      <c r="B810" s="2663"/>
      <c r="C810" s="2663"/>
      <c r="D810" s="2663"/>
      <c r="E810" s="2663"/>
      <c r="F810" s="2663"/>
      <c r="G810" s="2663"/>
      <c r="H810" s="2663"/>
      <c r="I810" s="2663"/>
      <c r="J810" s="2663"/>
      <c r="K810" s="2663"/>
    </row>
    <row r="811" spans="1:11">
      <c r="A811" s="2663"/>
      <c r="B811" s="2663"/>
      <c r="C811" s="2663"/>
      <c r="D811" s="2663"/>
      <c r="E811" s="2663"/>
      <c r="F811" s="2663"/>
      <c r="G811" s="2663"/>
      <c r="H811" s="2663"/>
      <c r="I811" s="2663"/>
      <c r="J811" s="2663"/>
      <c r="K811" s="2663"/>
    </row>
    <row r="812" spans="1:11">
      <c r="A812" s="2663"/>
      <c r="B812" s="2663"/>
      <c r="C812" s="2663"/>
      <c r="D812" s="2663"/>
      <c r="E812" s="2663"/>
      <c r="F812" s="2663"/>
      <c r="G812" s="2663"/>
      <c r="H812" s="2663"/>
      <c r="I812" s="2663"/>
      <c r="J812" s="2663"/>
      <c r="K812" s="2663"/>
    </row>
    <row r="813" spans="1:11">
      <c r="A813" s="2663"/>
      <c r="B813" s="2663"/>
      <c r="C813" s="2663"/>
      <c r="D813" s="2663"/>
      <c r="E813" s="2663"/>
      <c r="F813" s="2663"/>
      <c r="G813" s="2663"/>
      <c r="H813" s="2663"/>
      <c r="I813" s="2663"/>
      <c r="J813" s="2663"/>
      <c r="K813" s="2663"/>
    </row>
    <row r="814" spans="1:11">
      <c r="A814" s="2663"/>
      <c r="B814" s="2663"/>
      <c r="C814" s="2663"/>
      <c r="D814" s="2663"/>
      <c r="E814" s="2663"/>
      <c r="F814" s="2663"/>
      <c r="G814" s="2663"/>
      <c r="H814" s="2663"/>
      <c r="I814" s="2663"/>
      <c r="J814" s="2663"/>
      <c r="K814" s="2663"/>
    </row>
    <row r="815" spans="1:11">
      <c r="A815" s="2663"/>
      <c r="B815" s="2663"/>
      <c r="C815" s="2663"/>
      <c r="D815" s="2663"/>
      <c r="E815" s="2663"/>
      <c r="F815" s="2663"/>
      <c r="G815" s="2663"/>
      <c r="H815" s="2663"/>
      <c r="I815" s="2663"/>
      <c r="J815" s="2663"/>
      <c r="K815" s="2663"/>
    </row>
    <row r="816" spans="1:11">
      <c r="A816" s="2663"/>
      <c r="B816" s="2663"/>
      <c r="C816" s="2663"/>
      <c r="D816" s="2663"/>
      <c r="E816" s="2663"/>
      <c r="F816" s="2663"/>
      <c r="G816" s="2663"/>
      <c r="H816" s="2663"/>
      <c r="I816" s="2663"/>
      <c r="J816" s="2663"/>
      <c r="K816" s="2663"/>
    </row>
    <row r="817" spans="1:11">
      <c r="A817" s="2663"/>
      <c r="B817" s="2663"/>
      <c r="C817" s="2663"/>
      <c r="D817" s="2663"/>
      <c r="E817" s="2663"/>
      <c r="F817" s="2663"/>
      <c r="G817" s="2663"/>
      <c r="H817" s="2663"/>
      <c r="I817" s="2663"/>
      <c r="J817" s="2663"/>
      <c r="K817" s="2663"/>
    </row>
    <row r="818" spans="1:11">
      <c r="A818" s="2663"/>
      <c r="B818" s="2663"/>
      <c r="C818" s="2663"/>
      <c r="D818" s="2663"/>
      <c r="E818" s="2663"/>
      <c r="F818" s="2663"/>
      <c r="G818" s="2663"/>
      <c r="H818" s="2663"/>
      <c r="I818" s="2663"/>
      <c r="J818" s="2663"/>
      <c r="K818" s="2663"/>
    </row>
    <row r="819" spans="1:11">
      <c r="A819" s="2663"/>
      <c r="B819" s="2663"/>
      <c r="C819" s="2663"/>
      <c r="D819" s="2663"/>
      <c r="E819" s="2663"/>
      <c r="F819" s="2663"/>
      <c r="G819" s="2663"/>
      <c r="H819" s="2663"/>
      <c r="I819" s="2663"/>
      <c r="J819" s="2663"/>
      <c r="K819" s="2663"/>
    </row>
    <row r="820" spans="1:11">
      <c r="A820" s="2663"/>
      <c r="B820" s="2663"/>
      <c r="C820" s="2663"/>
      <c r="D820" s="2663"/>
      <c r="E820" s="2663"/>
      <c r="F820" s="2663"/>
      <c r="G820" s="2663"/>
      <c r="H820" s="2663"/>
      <c r="I820" s="2663"/>
      <c r="J820" s="2663"/>
      <c r="K820" s="2663"/>
    </row>
    <row r="821" spans="1:11">
      <c r="A821" s="2663"/>
      <c r="B821" s="2663"/>
      <c r="C821" s="2663"/>
      <c r="D821" s="2663"/>
      <c r="E821" s="2663"/>
      <c r="F821" s="2663"/>
      <c r="G821" s="2663"/>
      <c r="H821" s="2663"/>
      <c r="I821" s="2663"/>
      <c r="J821" s="2663"/>
      <c r="K821" s="2663"/>
    </row>
    <row r="822" spans="1:11">
      <c r="A822" s="2663"/>
      <c r="B822" s="2663"/>
      <c r="C822" s="2663"/>
      <c r="D822" s="2663"/>
      <c r="E822" s="2663"/>
      <c r="F822" s="2663"/>
      <c r="G822" s="2663"/>
      <c r="H822" s="2663"/>
      <c r="I822" s="2663"/>
      <c r="J822" s="2663"/>
      <c r="K822" s="2663"/>
    </row>
    <row r="823" spans="1:11">
      <c r="A823" s="2663"/>
      <c r="B823" s="2663"/>
      <c r="C823" s="2663"/>
      <c r="D823" s="2663"/>
      <c r="E823" s="2663"/>
      <c r="F823" s="2663"/>
      <c r="G823" s="2663"/>
      <c r="H823" s="2663"/>
      <c r="I823" s="2663"/>
      <c r="J823" s="2663"/>
      <c r="K823" s="2663"/>
    </row>
    <row r="824" spans="1:11">
      <c r="A824" s="2663"/>
      <c r="B824" s="2663"/>
      <c r="C824" s="2663"/>
      <c r="D824" s="2663"/>
      <c r="E824" s="2663"/>
      <c r="F824" s="2663"/>
      <c r="G824" s="2663"/>
      <c r="H824" s="2663"/>
      <c r="I824" s="2663"/>
      <c r="J824" s="2663"/>
      <c r="K824" s="2663"/>
    </row>
    <row r="825" spans="1:11">
      <c r="A825" s="2663"/>
      <c r="B825" s="2663"/>
      <c r="C825" s="2663"/>
      <c r="D825" s="2663"/>
      <c r="E825" s="2663"/>
      <c r="F825" s="2663"/>
      <c r="G825" s="2663"/>
      <c r="H825" s="2663"/>
      <c r="I825" s="2663"/>
      <c r="J825" s="2663"/>
      <c r="K825" s="2663"/>
    </row>
    <row r="826" spans="1:11">
      <c r="A826" s="2663"/>
      <c r="B826" s="2663"/>
      <c r="C826" s="2663"/>
      <c r="D826" s="2663"/>
      <c r="E826" s="2663"/>
      <c r="F826" s="2663"/>
      <c r="G826" s="2663"/>
      <c r="H826" s="2663"/>
      <c r="I826" s="2663"/>
      <c r="J826" s="2663"/>
      <c r="K826" s="2663"/>
    </row>
    <row r="827" spans="1:11">
      <c r="A827" s="2663"/>
      <c r="B827" s="2663"/>
      <c r="C827" s="2663"/>
      <c r="D827" s="2663"/>
      <c r="E827" s="2663"/>
      <c r="F827" s="2663"/>
      <c r="G827" s="2663"/>
      <c r="H827" s="2663"/>
      <c r="I827" s="2663"/>
      <c r="J827" s="2663"/>
      <c r="K827" s="2663"/>
    </row>
    <row r="828" spans="1:11">
      <c r="A828" s="2663"/>
      <c r="B828" s="2663"/>
      <c r="C828" s="2663"/>
      <c r="D828" s="2663"/>
      <c r="E828" s="2663"/>
      <c r="F828" s="2663"/>
      <c r="G828" s="2663"/>
      <c r="H828" s="2663"/>
      <c r="I828" s="2663"/>
      <c r="J828" s="2663"/>
      <c r="K828" s="2663"/>
    </row>
    <row r="829" spans="1:11">
      <c r="A829" s="2663"/>
      <c r="B829" s="2663"/>
      <c r="C829" s="2663"/>
      <c r="D829" s="2663"/>
      <c r="E829" s="2663"/>
      <c r="F829" s="2663"/>
      <c r="G829" s="2663"/>
      <c r="H829" s="2663"/>
      <c r="I829" s="2663"/>
      <c r="J829" s="2663"/>
      <c r="K829" s="2663"/>
    </row>
    <row r="830" spans="1:11">
      <c r="A830" s="2663"/>
      <c r="B830" s="2663"/>
      <c r="C830" s="2663"/>
      <c r="D830" s="2663"/>
      <c r="E830" s="2663"/>
      <c r="F830" s="2663"/>
      <c r="G830" s="2663"/>
      <c r="H830" s="2663"/>
      <c r="I830" s="2663"/>
      <c r="J830" s="2663"/>
      <c r="K830" s="2663"/>
    </row>
    <row r="831" spans="1:11">
      <c r="A831" s="2663"/>
      <c r="B831" s="2663"/>
      <c r="C831" s="2663"/>
      <c r="D831" s="2663"/>
      <c r="E831" s="2663"/>
      <c r="F831" s="2663"/>
      <c r="G831" s="2663"/>
      <c r="H831" s="2663"/>
      <c r="I831" s="2663"/>
      <c r="J831" s="2663"/>
      <c r="K831" s="2663"/>
    </row>
    <row r="832" spans="1:11">
      <c r="A832" s="2663"/>
      <c r="B832" s="2663"/>
      <c r="C832" s="2663"/>
      <c r="D832" s="2663"/>
      <c r="E832" s="2663"/>
      <c r="F832" s="2663"/>
      <c r="G832" s="2663"/>
      <c r="H832" s="2663"/>
      <c r="I832" s="2663"/>
      <c r="J832" s="2663"/>
      <c r="K832" s="2663"/>
    </row>
    <row r="833" spans="1:11">
      <c r="A833" s="2663"/>
      <c r="B833" s="2663"/>
      <c r="C833" s="2663"/>
      <c r="D833" s="2663"/>
      <c r="E833" s="2663"/>
      <c r="F833" s="2663"/>
      <c r="G833" s="2663"/>
      <c r="H833" s="2663"/>
      <c r="I833" s="2663"/>
      <c r="J833" s="2663"/>
      <c r="K833" s="2663"/>
    </row>
    <row r="834" spans="1:11">
      <c r="A834" s="2663"/>
      <c r="B834" s="2663"/>
      <c r="C834" s="2663"/>
      <c r="D834" s="2663"/>
      <c r="E834" s="2663"/>
      <c r="F834" s="2663"/>
      <c r="G834" s="2663"/>
      <c r="H834" s="2663"/>
      <c r="I834" s="2663"/>
      <c r="J834" s="2663"/>
      <c r="K834" s="2663"/>
    </row>
    <row r="835" spans="1:11">
      <c r="A835" s="2663"/>
      <c r="B835" s="2663"/>
      <c r="C835" s="2663"/>
      <c r="D835" s="2663"/>
      <c r="E835" s="2663"/>
      <c r="F835" s="2663"/>
      <c r="G835" s="2663"/>
      <c r="H835" s="2663"/>
      <c r="I835" s="2663"/>
      <c r="J835" s="2663"/>
      <c r="K835" s="2663"/>
    </row>
    <row r="836" spans="1:11">
      <c r="A836" s="2663"/>
      <c r="B836" s="2663"/>
      <c r="C836" s="2663"/>
      <c r="D836" s="2663"/>
      <c r="E836" s="2663"/>
      <c r="F836" s="2663"/>
      <c r="G836" s="2663"/>
      <c r="H836" s="2663"/>
      <c r="I836" s="2663"/>
      <c r="J836" s="2663"/>
      <c r="K836" s="2663"/>
    </row>
    <row r="837" spans="1:11">
      <c r="A837" s="2663"/>
      <c r="B837" s="2663"/>
      <c r="C837" s="2663"/>
      <c r="D837" s="2663"/>
      <c r="E837" s="2663"/>
      <c r="F837" s="2663"/>
      <c r="G837" s="2663"/>
      <c r="H837" s="2663"/>
      <c r="I837" s="2663"/>
      <c r="J837" s="2663"/>
      <c r="K837" s="2663"/>
    </row>
    <row r="838" spans="1:11">
      <c r="A838" s="2663"/>
      <c r="B838" s="2663"/>
      <c r="C838" s="2663"/>
      <c r="D838" s="2663"/>
      <c r="E838" s="2663"/>
      <c r="F838" s="2663"/>
      <c r="G838" s="2663"/>
      <c r="H838" s="2663"/>
      <c r="I838" s="2663"/>
      <c r="J838" s="2663"/>
      <c r="K838" s="2663"/>
    </row>
    <row r="839" spans="1:11">
      <c r="A839" s="2663"/>
      <c r="B839" s="2663"/>
      <c r="C839" s="2663"/>
      <c r="D839" s="2663"/>
      <c r="E839" s="2663"/>
      <c r="F839" s="2663"/>
      <c r="G839" s="2663"/>
      <c r="H839" s="2663"/>
      <c r="I839" s="2663"/>
      <c r="J839" s="2663"/>
      <c r="K839" s="2663"/>
    </row>
    <row r="840" spans="1:11">
      <c r="A840" s="2663"/>
      <c r="B840" s="2663"/>
      <c r="C840" s="2663"/>
      <c r="D840" s="2663"/>
      <c r="E840" s="2663"/>
      <c r="F840" s="2663"/>
      <c r="G840" s="2663"/>
      <c r="H840" s="2663"/>
      <c r="I840" s="2663"/>
      <c r="J840" s="2663"/>
      <c r="K840" s="2663"/>
    </row>
    <row r="841" spans="1:11">
      <c r="A841" s="2663"/>
      <c r="B841" s="2663"/>
      <c r="C841" s="2663"/>
      <c r="D841" s="2663"/>
      <c r="E841" s="2663"/>
      <c r="F841" s="2663"/>
      <c r="G841" s="2663"/>
      <c r="H841" s="2663"/>
      <c r="I841" s="2663"/>
      <c r="J841" s="2663"/>
      <c r="K841" s="2663"/>
    </row>
    <row r="842" spans="1:11">
      <c r="A842" s="2663"/>
      <c r="B842" s="2663"/>
      <c r="C842" s="2663"/>
      <c r="D842" s="2663"/>
      <c r="E842" s="2663"/>
      <c r="F842" s="2663"/>
      <c r="G842" s="2663"/>
      <c r="H842" s="2663"/>
      <c r="I842" s="2663"/>
      <c r="J842" s="2663"/>
      <c r="K842" s="2663"/>
    </row>
    <row r="843" spans="1:11">
      <c r="A843" s="2663"/>
      <c r="B843" s="2663"/>
      <c r="C843" s="2663"/>
      <c r="D843" s="2663"/>
      <c r="E843" s="2663"/>
      <c r="F843" s="2663"/>
      <c r="G843" s="2663"/>
      <c r="H843" s="2663"/>
      <c r="I843" s="2663"/>
      <c r="J843" s="2663"/>
      <c r="K843" s="2663"/>
    </row>
    <row r="844" spans="1:11">
      <c r="A844" s="2663"/>
      <c r="B844" s="2663"/>
      <c r="C844" s="2663"/>
      <c r="D844" s="2663"/>
      <c r="E844" s="2663"/>
      <c r="F844" s="2663"/>
      <c r="G844" s="2663"/>
      <c r="H844" s="2663"/>
      <c r="I844" s="2663"/>
      <c r="J844" s="2663"/>
      <c r="K844" s="2663"/>
    </row>
    <row r="845" spans="1:11">
      <c r="A845" s="2663"/>
      <c r="B845" s="2663"/>
      <c r="C845" s="2663"/>
      <c r="D845" s="2663"/>
      <c r="E845" s="2663"/>
      <c r="F845" s="2663"/>
      <c r="G845" s="2663"/>
      <c r="H845" s="2663"/>
      <c r="I845" s="2663"/>
      <c r="J845" s="2663"/>
      <c r="K845" s="2663"/>
    </row>
    <row r="846" spans="1:11">
      <c r="A846" s="2663"/>
      <c r="B846" s="2663"/>
      <c r="C846" s="2663"/>
      <c r="D846" s="2663"/>
      <c r="E846" s="2663"/>
      <c r="F846" s="2663"/>
      <c r="G846" s="2663"/>
      <c r="H846" s="2663"/>
      <c r="I846" s="2663"/>
      <c r="J846" s="2663"/>
      <c r="K846" s="2663"/>
    </row>
    <row r="847" spans="1:11">
      <c r="A847" s="2663"/>
      <c r="B847" s="2663"/>
      <c r="C847" s="2663"/>
      <c r="D847" s="2663"/>
      <c r="E847" s="2663"/>
      <c r="F847" s="2663"/>
      <c r="G847" s="2663"/>
      <c r="H847" s="2663"/>
      <c r="I847" s="2663"/>
      <c r="J847" s="2663"/>
      <c r="K847" s="2663"/>
    </row>
    <row r="848" spans="1:11">
      <c r="A848" s="2663"/>
      <c r="B848" s="2663"/>
      <c r="C848" s="2663"/>
      <c r="D848" s="2663"/>
      <c r="E848" s="2663"/>
      <c r="F848" s="2663"/>
      <c r="G848" s="2663"/>
      <c r="H848" s="2663"/>
      <c r="I848" s="2663"/>
      <c r="J848" s="2663"/>
      <c r="K848" s="2663"/>
    </row>
    <row r="849" spans="1:11">
      <c r="A849" s="2663"/>
      <c r="B849" s="2663"/>
      <c r="C849" s="2663"/>
      <c r="D849" s="2663"/>
      <c r="E849" s="2663"/>
      <c r="F849" s="2663"/>
      <c r="G849" s="2663"/>
      <c r="H849" s="2663"/>
      <c r="I849" s="2663"/>
      <c r="J849" s="2663"/>
      <c r="K849" s="2663"/>
    </row>
    <row r="850" spans="1:11">
      <c r="A850" s="2663"/>
      <c r="B850" s="2663"/>
      <c r="C850" s="2663"/>
      <c r="D850" s="2663"/>
      <c r="E850" s="2663"/>
      <c r="F850" s="2663"/>
      <c r="G850" s="2663"/>
      <c r="H850" s="2663"/>
      <c r="I850" s="2663"/>
      <c r="J850" s="2663"/>
      <c r="K850" s="2663"/>
    </row>
    <row r="851" spans="1:11">
      <c r="A851" s="2663"/>
      <c r="B851" s="2663"/>
      <c r="C851" s="2663"/>
      <c r="D851" s="2663"/>
      <c r="E851" s="2663"/>
      <c r="F851" s="2663"/>
      <c r="G851" s="2663"/>
      <c r="H851" s="2663"/>
      <c r="I851" s="2663"/>
      <c r="J851" s="2663"/>
      <c r="K851" s="2663"/>
    </row>
    <row r="852" spans="1:11">
      <c r="A852" s="2663"/>
      <c r="B852" s="2663"/>
      <c r="C852" s="2663"/>
      <c r="D852" s="2663"/>
      <c r="E852" s="2663"/>
      <c r="F852" s="2663"/>
      <c r="G852" s="2663"/>
      <c r="H852" s="2663"/>
      <c r="I852" s="2663"/>
      <c r="J852" s="2663"/>
      <c r="K852" s="2663"/>
    </row>
    <row r="853" spans="1:11">
      <c r="A853" s="2663"/>
      <c r="B853" s="2663"/>
      <c r="C853" s="2663"/>
      <c r="D853" s="2663"/>
      <c r="E853" s="2663"/>
      <c r="F853" s="2663"/>
      <c r="G853" s="2663"/>
      <c r="H853" s="2663"/>
      <c r="I853" s="2663"/>
      <c r="J853" s="2663"/>
      <c r="K853" s="2663"/>
    </row>
    <row r="854" spans="1:11">
      <c r="A854" s="2663"/>
      <c r="B854" s="2663"/>
      <c r="C854" s="2663"/>
      <c r="D854" s="2663"/>
      <c r="E854" s="2663"/>
      <c r="F854" s="2663"/>
      <c r="G854" s="2663"/>
      <c r="H854" s="2663"/>
      <c r="I854" s="2663"/>
      <c r="J854" s="2663"/>
      <c r="K854" s="2663"/>
    </row>
    <row r="855" spans="1:11">
      <c r="A855" s="2663"/>
      <c r="B855" s="2663"/>
      <c r="C855" s="2663"/>
      <c r="D855" s="2663"/>
      <c r="E855" s="2663"/>
      <c r="F855" s="2663"/>
      <c r="G855" s="2663"/>
      <c r="H855" s="2663"/>
      <c r="I855" s="2663"/>
      <c r="J855" s="2663"/>
      <c r="K855" s="2663"/>
    </row>
    <row r="856" spans="1:11">
      <c r="A856" s="2663"/>
      <c r="B856" s="2663"/>
      <c r="C856" s="2663"/>
      <c r="D856" s="2663"/>
      <c r="E856" s="2663"/>
      <c r="F856" s="2663"/>
      <c r="G856" s="2663"/>
      <c r="H856" s="2663"/>
      <c r="I856" s="2663"/>
      <c r="J856" s="2663"/>
      <c r="K856" s="2663"/>
    </row>
    <row r="857" spans="1:11">
      <c r="A857" s="2663"/>
      <c r="B857" s="2663"/>
      <c r="C857" s="2663"/>
      <c r="D857" s="2663"/>
      <c r="E857" s="2663"/>
      <c r="F857" s="2663"/>
      <c r="G857" s="2663"/>
      <c r="H857" s="2663"/>
      <c r="I857" s="2663"/>
      <c r="J857" s="2663"/>
      <c r="K857" s="2663"/>
    </row>
    <row r="858" spans="1:11">
      <c r="A858" s="2663"/>
      <c r="B858" s="2663"/>
      <c r="C858" s="2663"/>
      <c r="D858" s="2663"/>
      <c r="E858" s="2663"/>
      <c r="F858" s="2663"/>
      <c r="G858" s="2663"/>
      <c r="H858" s="2663"/>
      <c r="I858" s="2663"/>
      <c r="J858" s="2663"/>
      <c r="K858" s="2663"/>
    </row>
    <row r="859" spans="1:11">
      <c r="A859" s="2663"/>
      <c r="B859" s="2663"/>
      <c r="C859" s="2663"/>
      <c r="D859" s="2663"/>
      <c r="E859" s="2663"/>
      <c r="F859" s="2663"/>
      <c r="G859" s="2663"/>
      <c r="H859" s="2663"/>
      <c r="I859" s="2663"/>
      <c r="J859" s="2663"/>
      <c r="K859" s="2663"/>
    </row>
    <row r="860" spans="1:11">
      <c r="A860" s="2663"/>
      <c r="B860" s="2663"/>
      <c r="C860" s="2663"/>
      <c r="D860" s="2663"/>
      <c r="E860" s="2663"/>
      <c r="F860" s="2663"/>
      <c r="G860" s="2663"/>
      <c r="H860" s="2663"/>
      <c r="I860" s="2663"/>
      <c r="J860" s="2663"/>
      <c r="K860" s="2663"/>
    </row>
    <row r="861" spans="1:11">
      <c r="A861" s="2663"/>
      <c r="B861" s="2663"/>
      <c r="C861" s="2663"/>
      <c r="D861" s="2663"/>
      <c r="E861" s="2663"/>
      <c r="F861" s="2663"/>
      <c r="G861" s="2663"/>
      <c r="H861" s="2663"/>
      <c r="I861" s="2663"/>
      <c r="J861" s="2663"/>
      <c r="K861" s="2663"/>
    </row>
    <row r="862" spans="1:11">
      <c r="A862" s="2663"/>
      <c r="B862" s="2663"/>
      <c r="C862" s="2663"/>
      <c r="D862" s="2663"/>
      <c r="E862" s="2663"/>
      <c r="F862" s="2663"/>
      <c r="G862" s="2663"/>
      <c r="H862" s="2663"/>
      <c r="I862" s="2663"/>
      <c r="J862" s="2663"/>
      <c r="K862" s="2663"/>
    </row>
    <row r="863" spans="1:11">
      <c r="A863" s="2663"/>
      <c r="B863" s="2663"/>
      <c r="C863" s="2663"/>
      <c r="D863" s="2663"/>
      <c r="E863" s="2663"/>
      <c r="F863" s="2663"/>
      <c r="G863" s="2663"/>
      <c r="H863" s="2663"/>
      <c r="I863" s="2663"/>
      <c r="J863" s="2663"/>
      <c r="K863" s="2663"/>
    </row>
    <row r="864" spans="1:11">
      <c r="A864" s="2663"/>
      <c r="B864" s="2663"/>
      <c r="C864" s="2663"/>
      <c r="D864" s="2663"/>
      <c r="E864" s="2663"/>
      <c r="F864" s="2663"/>
      <c r="G864" s="2663"/>
      <c r="H864" s="2663"/>
      <c r="I864" s="2663"/>
      <c r="J864" s="2663"/>
      <c r="K864" s="2663"/>
    </row>
    <row r="865" spans="1:11">
      <c r="A865" s="2663"/>
      <c r="B865" s="2663"/>
      <c r="C865" s="2663"/>
      <c r="D865" s="2663"/>
      <c r="E865" s="2663"/>
      <c r="F865" s="2663"/>
      <c r="G865" s="2663"/>
      <c r="H865" s="2663"/>
      <c r="I865" s="2663"/>
      <c r="J865" s="2663"/>
      <c r="K865" s="2663"/>
    </row>
    <row r="866" spans="1:11">
      <c r="A866" s="2663"/>
      <c r="B866" s="2663"/>
      <c r="C866" s="2663"/>
      <c r="D866" s="2663"/>
      <c r="E866" s="2663"/>
      <c r="F866" s="2663"/>
      <c r="G866" s="2663"/>
      <c r="H866" s="2663"/>
      <c r="I866" s="2663"/>
      <c r="J866" s="2663"/>
      <c r="K866" s="2663"/>
    </row>
    <row r="867" spans="1:11">
      <c r="A867" s="2663"/>
      <c r="B867" s="2663"/>
      <c r="C867" s="2663"/>
      <c r="D867" s="2663"/>
      <c r="E867" s="2663"/>
      <c r="F867" s="2663"/>
      <c r="G867" s="2663"/>
      <c r="H867" s="2663"/>
      <c r="I867" s="2663"/>
      <c r="J867" s="2663"/>
      <c r="K867" s="2663"/>
    </row>
    <row r="868" spans="1:11">
      <c r="A868" s="2663"/>
      <c r="B868" s="2663"/>
      <c r="C868" s="2663"/>
      <c r="D868" s="2663"/>
      <c r="E868" s="2663"/>
      <c r="F868" s="2663"/>
      <c r="G868" s="2663"/>
      <c r="H868" s="2663"/>
      <c r="I868" s="2663"/>
      <c r="J868" s="2663"/>
      <c r="K868" s="2663"/>
    </row>
    <row r="869" spans="1:11">
      <c r="A869" s="2663"/>
      <c r="B869" s="2663"/>
      <c r="C869" s="2663"/>
      <c r="D869" s="2663"/>
      <c r="E869" s="2663"/>
      <c r="F869" s="2663"/>
      <c r="G869" s="2663"/>
      <c r="H869" s="2663"/>
      <c r="I869" s="2663"/>
      <c r="J869" s="2663"/>
      <c r="K869" s="2663"/>
    </row>
    <row r="870" spans="1:11">
      <c r="A870" s="2663"/>
      <c r="B870" s="2663"/>
      <c r="C870" s="2663"/>
      <c r="D870" s="2663"/>
      <c r="E870" s="2663"/>
      <c r="F870" s="2663"/>
      <c r="G870" s="2663"/>
      <c r="H870" s="2663"/>
      <c r="I870" s="2663"/>
      <c r="J870" s="2663"/>
      <c r="K870" s="2663"/>
    </row>
    <row r="871" spans="1:11">
      <c r="A871" s="2663"/>
      <c r="B871" s="2663"/>
      <c r="C871" s="2663"/>
      <c r="D871" s="2663"/>
      <c r="E871" s="2663"/>
      <c r="F871" s="2663"/>
      <c r="G871" s="2663"/>
      <c r="H871" s="2663"/>
      <c r="I871" s="2663"/>
      <c r="J871" s="2663"/>
      <c r="K871" s="2663"/>
    </row>
    <row r="872" spans="1:11">
      <c r="A872" s="2663"/>
      <c r="B872" s="2663"/>
      <c r="C872" s="2663"/>
      <c r="D872" s="2663"/>
      <c r="E872" s="2663"/>
      <c r="F872" s="2663"/>
      <c r="G872" s="2663"/>
      <c r="H872" s="2663"/>
      <c r="I872" s="2663"/>
      <c r="J872" s="2663"/>
      <c r="K872" s="2663"/>
    </row>
    <row r="873" spans="1:11">
      <c r="A873" s="2663"/>
      <c r="B873" s="2663"/>
      <c r="C873" s="2663"/>
      <c r="D873" s="2663"/>
      <c r="E873" s="2663"/>
      <c r="F873" s="2663"/>
      <c r="G873" s="2663"/>
      <c r="H873" s="2663"/>
      <c r="I873" s="2663"/>
      <c r="J873" s="2663"/>
      <c r="K873" s="2663"/>
    </row>
    <row r="874" spans="1:11">
      <c r="A874" s="2663"/>
      <c r="B874" s="2663"/>
      <c r="C874" s="2663"/>
      <c r="D874" s="2663"/>
      <c r="E874" s="2663"/>
      <c r="F874" s="2663"/>
      <c r="G874" s="2663"/>
      <c r="H874" s="2663"/>
      <c r="I874" s="2663"/>
      <c r="J874" s="2663"/>
      <c r="K874" s="2663"/>
    </row>
    <row r="875" spans="1:11">
      <c r="A875" s="2663"/>
      <c r="B875" s="2663"/>
      <c r="C875" s="2663"/>
      <c r="D875" s="2663"/>
      <c r="E875" s="2663"/>
      <c r="F875" s="2663"/>
      <c r="G875" s="2663"/>
      <c r="H875" s="2663"/>
      <c r="I875" s="2663"/>
      <c r="J875" s="2663"/>
      <c r="K875" s="2663"/>
    </row>
    <row r="876" spans="1:11">
      <c r="A876" s="2663"/>
      <c r="B876" s="2663"/>
      <c r="C876" s="2663"/>
      <c r="D876" s="2663"/>
      <c r="E876" s="2663"/>
      <c r="F876" s="2663"/>
      <c r="G876" s="2663"/>
      <c r="H876" s="2663"/>
      <c r="I876" s="2663"/>
      <c r="J876" s="2663"/>
      <c r="K876" s="2663"/>
    </row>
    <row r="877" spans="1:11">
      <c r="A877" s="2663"/>
      <c r="B877" s="2663"/>
      <c r="C877" s="2663"/>
      <c r="D877" s="2663"/>
      <c r="E877" s="2663"/>
      <c r="F877" s="2663"/>
      <c r="G877" s="2663"/>
      <c r="H877" s="2663"/>
      <c r="I877" s="2663"/>
      <c r="J877" s="2663"/>
      <c r="K877" s="2663"/>
    </row>
    <row r="878" spans="1:11">
      <c r="A878" s="2663"/>
      <c r="B878" s="2663"/>
      <c r="C878" s="2663"/>
      <c r="D878" s="2663"/>
      <c r="E878" s="2663"/>
      <c r="F878" s="2663"/>
      <c r="G878" s="2663"/>
      <c r="H878" s="2663"/>
      <c r="I878" s="2663"/>
      <c r="J878" s="2663"/>
      <c r="K878" s="2663"/>
    </row>
    <row r="879" spans="1:11">
      <c r="A879" s="2663"/>
      <c r="B879" s="2663"/>
      <c r="C879" s="2663"/>
      <c r="D879" s="2663"/>
      <c r="E879" s="2663"/>
      <c r="F879" s="2663"/>
      <c r="G879" s="2663"/>
      <c r="H879" s="2663"/>
      <c r="I879" s="2663"/>
      <c r="J879" s="2663"/>
      <c r="K879" s="2663"/>
    </row>
    <row r="880" spans="1:11">
      <c r="A880" s="2663"/>
      <c r="B880" s="2663"/>
      <c r="C880" s="2663"/>
      <c r="D880" s="2663"/>
      <c r="E880" s="2663"/>
      <c r="F880" s="2663"/>
      <c r="G880" s="2663"/>
      <c r="H880" s="2663"/>
      <c r="I880" s="2663"/>
      <c r="J880" s="2663"/>
      <c r="K880" s="2663"/>
    </row>
    <row r="881" spans="1:11">
      <c r="A881" s="2663"/>
      <c r="B881" s="2663"/>
      <c r="C881" s="2663"/>
      <c r="D881" s="2663"/>
      <c r="E881" s="2663"/>
      <c r="F881" s="2663"/>
      <c r="G881" s="2663"/>
      <c r="H881" s="2663"/>
      <c r="I881" s="2663"/>
      <c r="J881" s="2663"/>
      <c r="K881" s="2663"/>
    </row>
    <row r="882" spans="1:11">
      <c r="A882" s="2663"/>
      <c r="B882" s="2663"/>
      <c r="C882" s="2663"/>
      <c r="D882" s="2663"/>
      <c r="E882" s="2663"/>
      <c r="F882" s="2663"/>
      <c r="G882" s="2663"/>
      <c r="H882" s="2663"/>
      <c r="I882" s="2663"/>
      <c r="J882" s="2663"/>
      <c r="K882" s="2663"/>
    </row>
    <row r="883" spans="1:11">
      <c r="A883" s="2663"/>
      <c r="B883" s="2663"/>
      <c r="C883" s="2663"/>
      <c r="D883" s="2663"/>
      <c r="E883" s="2663"/>
      <c r="F883" s="2663"/>
      <c r="G883" s="2663"/>
      <c r="H883" s="2663"/>
      <c r="I883" s="2663"/>
      <c r="J883" s="2663"/>
      <c r="K883" s="2663"/>
    </row>
    <row r="884" spans="1:11">
      <c r="A884" s="2663"/>
      <c r="B884" s="2663"/>
      <c r="C884" s="2663"/>
      <c r="D884" s="2663"/>
      <c r="E884" s="2663"/>
      <c r="F884" s="2663"/>
      <c r="G884" s="2663"/>
      <c r="H884" s="2663"/>
      <c r="I884" s="2663"/>
      <c r="J884" s="2663"/>
      <c r="K884" s="2663"/>
    </row>
    <row r="885" spans="1:11">
      <c r="A885" s="2663"/>
      <c r="B885" s="2663"/>
      <c r="C885" s="2663"/>
      <c r="D885" s="2663"/>
      <c r="E885" s="2663"/>
      <c r="F885" s="2663"/>
      <c r="G885" s="2663"/>
      <c r="H885" s="2663"/>
      <c r="I885" s="2663"/>
      <c r="J885" s="2663"/>
      <c r="K885" s="2663"/>
    </row>
    <row r="886" spans="1:11">
      <c r="A886" s="2663"/>
      <c r="B886" s="2663"/>
      <c r="C886" s="2663"/>
      <c r="D886" s="2663"/>
      <c r="E886" s="2663"/>
      <c r="F886" s="2663"/>
      <c r="G886" s="2663"/>
      <c r="H886" s="2663"/>
      <c r="I886" s="2663"/>
      <c r="J886" s="2663"/>
      <c r="K886" s="2663"/>
    </row>
    <row r="887" spans="1:11">
      <c r="A887" s="2663"/>
      <c r="B887" s="2663"/>
      <c r="C887" s="2663"/>
      <c r="D887" s="2663"/>
      <c r="E887" s="2663"/>
      <c r="F887" s="2663"/>
      <c r="G887" s="2663"/>
      <c r="H887" s="2663"/>
      <c r="I887" s="2663"/>
      <c r="J887" s="2663"/>
      <c r="K887" s="2663"/>
    </row>
    <row r="888" spans="1:11">
      <c r="A888" s="2663"/>
      <c r="B888" s="2663"/>
      <c r="C888" s="2663"/>
      <c r="D888" s="2663"/>
      <c r="E888" s="2663"/>
      <c r="F888" s="2663"/>
      <c r="G888" s="2663"/>
      <c r="H888" s="2663"/>
      <c r="I888" s="2663"/>
      <c r="J888" s="2663"/>
      <c r="K888" s="2663"/>
    </row>
    <row r="889" spans="1:11">
      <c r="A889" s="2663"/>
      <c r="B889" s="2663"/>
      <c r="C889" s="2663"/>
      <c r="D889" s="2663"/>
      <c r="E889" s="2663"/>
      <c r="F889" s="2663"/>
      <c r="G889" s="2663"/>
      <c r="H889" s="2663"/>
      <c r="I889" s="2663"/>
      <c r="J889" s="2663"/>
      <c r="K889" s="2663"/>
    </row>
    <row r="890" spans="1:11">
      <c r="A890" s="2663"/>
      <c r="B890" s="2663"/>
      <c r="C890" s="2663"/>
      <c r="D890" s="2663"/>
      <c r="E890" s="2663"/>
      <c r="F890" s="2663"/>
      <c r="G890" s="2663"/>
      <c r="H890" s="2663"/>
      <c r="I890" s="2663"/>
      <c r="J890" s="2663"/>
      <c r="K890" s="2663"/>
    </row>
    <row r="891" spans="1:11">
      <c r="A891" s="2663"/>
      <c r="B891" s="2663"/>
      <c r="C891" s="2663"/>
      <c r="D891" s="2663"/>
      <c r="E891" s="2663"/>
      <c r="F891" s="2663"/>
      <c r="G891" s="2663"/>
      <c r="H891" s="2663"/>
      <c r="I891" s="2663"/>
      <c r="J891" s="2663"/>
      <c r="K891" s="2663"/>
    </row>
    <row r="892" spans="1:11">
      <c r="A892" s="2663"/>
      <c r="B892" s="2663"/>
      <c r="C892" s="2663"/>
      <c r="D892" s="2663"/>
      <c r="E892" s="2663"/>
      <c r="F892" s="2663"/>
      <c r="G892" s="2663"/>
      <c r="H892" s="2663"/>
      <c r="I892" s="2663"/>
      <c r="J892" s="2663"/>
      <c r="K892" s="2663"/>
    </row>
    <row r="893" spans="1:11">
      <c r="A893" s="2663"/>
      <c r="B893" s="2663"/>
      <c r="C893" s="2663"/>
      <c r="D893" s="2663"/>
      <c r="E893" s="2663"/>
      <c r="F893" s="2663"/>
      <c r="G893" s="2663"/>
      <c r="H893" s="2663"/>
      <c r="I893" s="2663"/>
      <c r="J893" s="2663"/>
      <c r="K893" s="2663"/>
    </row>
    <row r="894" spans="1:11">
      <c r="A894" s="2663"/>
      <c r="B894" s="2663"/>
      <c r="C894" s="2663"/>
      <c r="D894" s="2663"/>
      <c r="E894" s="2663"/>
      <c r="F894" s="2663"/>
      <c r="G894" s="2663"/>
      <c r="H894" s="2663"/>
      <c r="I894" s="2663"/>
      <c r="J894" s="2663"/>
      <c r="K894" s="2663"/>
    </row>
    <row r="895" spans="1:11">
      <c r="A895" s="2663"/>
      <c r="B895" s="2663"/>
      <c r="C895" s="2663"/>
      <c r="D895" s="2663"/>
      <c r="E895" s="2663"/>
      <c r="F895" s="2663"/>
      <c r="G895" s="2663"/>
      <c r="H895" s="2663"/>
      <c r="I895" s="2663"/>
      <c r="J895" s="2663"/>
      <c r="K895" s="2663"/>
    </row>
    <row r="896" spans="1:11">
      <c r="A896" s="2663"/>
      <c r="B896" s="2663"/>
      <c r="C896" s="2663"/>
      <c r="D896" s="2663"/>
      <c r="E896" s="2663"/>
      <c r="F896" s="2663"/>
      <c r="G896" s="2663"/>
      <c r="H896" s="2663"/>
      <c r="I896" s="2663"/>
      <c r="J896" s="2663"/>
      <c r="K896" s="2663"/>
    </row>
    <row r="897" spans="1:11">
      <c r="A897" s="2663"/>
      <c r="B897" s="2663"/>
      <c r="C897" s="2663"/>
      <c r="D897" s="2663"/>
      <c r="E897" s="2663"/>
      <c r="F897" s="2663"/>
      <c r="G897" s="2663"/>
      <c r="H897" s="2663"/>
      <c r="I897" s="2663"/>
      <c r="J897" s="2663"/>
      <c r="K897" s="2663"/>
    </row>
    <row r="898" spans="1:11">
      <c r="A898" s="2663"/>
      <c r="B898" s="2663"/>
      <c r="C898" s="2663"/>
      <c r="D898" s="2663"/>
      <c r="E898" s="2663"/>
      <c r="F898" s="2663"/>
      <c r="G898" s="2663"/>
      <c r="H898" s="2663"/>
      <c r="I898" s="2663"/>
      <c r="J898" s="2663"/>
      <c r="K898" s="2663"/>
    </row>
    <row r="899" spans="1:11">
      <c r="A899" s="2663"/>
      <c r="B899" s="2663"/>
      <c r="C899" s="2663"/>
      <c r="D899" s="2663"/>
      <c r="E899" s="2663"/>
      <c r="F899" s="2663"/>
      <c r="G899" s="2663"/>
      <c r="H899" s="2663"/>
      <c r="I899" s="2663"/>
      <c r="J899" s="2663"/>
      <c r="K899" s="2663"/>
    </row>
    <row r="900" spans="1:11">
      <c r="A900" s="2663"/>
      <c r="B900" s="2663"/>
      <c r="C900" s="2663"/>
      <c r="D900" s="2663"/>
      <c r="E900" s="2663"/>
      <c r="F900" s="2663"/>
      <c r="G900" s="2663"/>
      <c r="H900" s="2663"/>
      <c r="I900" s="2663"/>
      <c r="J900" s="2663"/>
      <c r="K900" s="2663"/>
    </row>
    <row r="901" spans="1:11">
      <c r="A901" s="2663"/>
      <c r="B901" s="2663"/>
      <c r="C901" s="2663"/>
      <c r="D901" s="2663"/>
      <c r="E901" s="2663"/>
      <c r="F901" s="2663"/>
      <c r="G901" s="2663"/>
      <c r="H901" s="2663"/>
      <c r="I901" s="2663"/>
      <c r="J901" s="2663"/>
      <c r="K901" s="2663"/>
    </row>
    <row r="902" spans="1:11">
      <c r="A902" s="2663"/>
      <c r="B902" s="2663"/>
      <c r="C902" s="2663"/>
      <c r="D902" s="2663"/>
      <c r="E902" s="2663"/>
      <c r="F902" s="2663"/>
      <c r="G902" s="2663"/>
      <c r="H902" s="2663"/>
      <c r="I902" s="2663"/>
      <c r="J902" s="2663"/>
      <c r="K902" s="2663"/>
    </row>
    <row r="903" spans="1:11">
      <c r="A903" s="2663"/>
      <c r="B903" s="2663"/>
      <c r="C903" s="2663"/>
      <c r="D903" s="2663"/>
      <c r="E903" s="2663"/>
      <c r="F903" s="2663"/>
      <c r="G903" s="2663"/>
      <c r="H903" s="2663"/>
      <c r="I903" s="2663"/>
      <c r="J903" s="2663"/>
      <c r="K903" s="2663"/>
    </row>
    <row r="904" spans="1:11">
      <c r="A904" s="2663"/>
      <c r="B904" s="2663"/>
      <c r="C904" s="2663"/>
      <c r="D904" s="2663"/>
      <c r="E904" s="2663"/>
      <c r="F904" s="2663"/>
      <c r="G904" s="2663"/>
      <c r="H904" s="2663"/>
      <c r="I904" s="2663"/>
      <c r="J904" s="2663"/>
      <c r="K904" s="2663"/>
    </row>
    <row r="905" spans="1:11">
      <c r="A905" s="2663"/>
      <c r="B905" s="2663"/>
      <c r="C905" s="2663"/>
      <c r="D905" s="2663"/>
      <c r="E905" s="2663"/>
      <c r="F905" s="2663"/>
      <c r="G905" s="2663"/>
      <c r="H905" s="2663"/>
      <c r="I905" s="2663"/>
      <c r="J905" s="2663"/>
      <c r="K905" s="2663"/>
    </row>
    <row r="906" spans="1:11">
      <c r="A906" s="2663"/>
      <c r="B906" s="2663"/>
      <c r="C906" s="2663"/>
      <c r="D906" s="2663"/>
      <c r="E906" s="2663"/>
      <c r="F906" s="2663"/>
      <c r="G906" s="2663"/>
      <c r="H906" s="2663"/>
      <c r="I906" s="2663"/>
      <c r="J906" s="2663"/>
      <c r="K906" s="2663"/>
    </row>
    <row r="907" spans="1:11">
      <c r="A907" s="2663"/>
      <c r="B907" s="2663"/>
      <c r="C907" s="2663"/>
      <c r="D907" s="2663"/>
      <c r="E907" s="2663"/>
      <c r="F907" s="2663"/>
      <c r="G907" s="2663"/>
      <c r="H907" s="2663"/>
      <c r="I907" s="2663"/>
      <c r="J907" s="2663"/>
      <c r="K907" s="2663"/>
    </row>
    <row r="908" spans="1:11">
      <c r="A908" s="2663"/>
      <c r="B908" s="2663"/>
      <c r="C908" s="2663"/>
      <c r="D908" s="2663"/>
      <c r="E908" s="2663"/>
      <c r="F908" s="2663"/>
      <c r="G908" s="2663"/>
      <c r="H908" s="2663"/>
      <c r="I908" s="2663"/>
      <c r="J908" s="2663"/>
      <c r="K908" s="2663"/>
    </row>
    <row r="909" spans="1:11">
      <c r="A909" s="2663"/>
      <c r="B909" s="2663"/>
      <c r="C909" s="2663"/>
      <c r="D909" s="2663"/>
      <c r="E909" s="2663"/>
      <c r="F909" s="2663"/>
      <c r="G909" s="2663"/>
      <c r="H909" s="2663"/>
      <c r="I909" s="2663"/>
      <c r="J909" s="2663"/>
      <c r="K909" s="2663"/>
    </row>
    <row r="910" spans="1:11">
      <c r="A910" s="2663"/>
      <c r="B910" s="2663"/>
      <c r="C910" s="2663"/>
      <c r="D910" s="2663"/>
      <c r="E910" s="2663"/>
      <c r="F910" s="2663"/>
      <c r="G910" s="2663"/>
      <c r="H910" s="2663"/>
      <c r="I910" s="2663"/>
      <c r="J910" s="2663"/>
      <c r="K910" s="2663"/>
    </row>
    <row r="911" spans="1:11">
      <c r="A911" s="2663"/>
      <c r="B911" s="2663"/>
      <c r="C911" s="2663"/>
      <c r="D911" s="2663"/>
      <c r="E911" s="2663"/>
      <c r="F911" s="2663"/>
      <c r="G911" s="2663"/>
      <c r="H911" s="2663"/>
      <c r="I911" s="2663"/>
      <c r="J911" s="2663"/>
      <c r="K911" s="2663"/>
    </row>
    <row r="912" spans="1:11">
      <c r="A912" s="2663"/>
      <c r="B912" s="2663"/>
      <c r="C912" s="2663"/>
      <c r="D912" s="2663"/>
      <c r="E912" s="2663"/>
      <c r="F912" s="2663"/>
      <c r="G912" s="2663"/>
      <c r="H912" s="2663"/>
      <c r="I912" s="2663"/>
      <c r="J912" s="2663"/>
      <c r="K912" s="2663"/>
    </row>
    <row r="913" spans="1:11">
      <c r="A913" s="2663"/>
      <c r="B913" s="2663"/>
      <c r="C913" s="2663"/>
      <c r="D913" s="2663"/>
      <c r="E913" s="2663"/>
      <c r="F913" s="2663"/>
      <c r="G913" s="2663"/>
      <c r="H913" s="2663"/>
      <c r="I913" s="2663"/>
      <c r="J913" s="2663"/>
      <c r="K913" s="2663"/>
    </row>
    <row r="914" spans="1:11">
      <c r="A914" s="2663"/>
      <c r="B914" s="2663"/>
      <c r="C914" s="2663"/>
      <c r="D914" s="2663"/>
      <c r="E914" s="2663"/>
      <c r="F914" s="2663"/>
      <c r="G914" s="2663"/>
      <c r="H914" s="2663"/>
      <c r="I914" s="2663"/>
      <c r="J914" s="2663"/>
      <c r="K914" s="2663"/>
    </row>
    <row r="915" spans="1:11">
      <c r="A915" s="2663"/>
      <c r="B915" s="2663"/>
      <c r="C915" s="2663"/>
      <c r="D915" s="2663"/>
      <c r="E915" s="2663"/>
      <c r="F915" s="2663"/>
      <c r="G915" s="2663"/>
      <c r="H915" s="2663"/>
      <c r="I915" s="2663"/>
      <c r="J915" s="2663"/>
      <c r="K915" s="2663"/>
    </row>
    <row r="916" spans="1:11">
      <c r="A916" s="2663"/>
      <c r="B916" s="2663"/>
      <c r="C916" s="2663"/>
      <c r="D916" s="2663"/>
      <c r="E916" s="2663"/>
      <c r="F916" s="2663"/>
      <c r="G916" s="2663"/>
      <c r="H916" s="2663"/>
      <c r="I916" s="2663"/>
      <c r="J916" s="2663"/>
      <c r="K916" s="2663"/>
    </row>
    <row r="917" spans="1:11">
      <c r="A917" s="2663"/>
      <c r="B917" s="2663"/>
      <c r="C917" s="2663"/>
      <c r="D917" s="2663"/>
      <c r="E917" s="2663"/>
      <c r="F917" s="2663"/>
      <c r="G917" s="2663"/>
      <c r="H917" s="2663"/>
      <c r="I917" s="2663"/>
      <c r="J917" s="2663"/>
      <c r="K917" s="2663"/>
    </row>
    <row r="918" spans="1:11">
      <c r="A918" s="2663"/>
      <c r="B918" s="2663"/>
      <c r="C918" s="2663"/>
      <c r="D918" s="2663"/>
      <c r="E918" s="2663"/>
      <c r="F918" s="2663"/>
      <c r="G918" s="2663"/>
      <c r="H918" s="2663"/>
      <c r="I918" s="2663"/>
      <c r="J918" s="2663"/>
      <c r="K918" s="2663"/>
    </row>
    <row r="919" spans="1:11">
      <c r="A919" s="2663"/>
      <c r="B919" s="2663"/>
      <c r="C919" s="2663"/>
      <c r="D919" s="2663"/>
      <c r="E919" s="2663"/>
      <c r="F919" s="2663"/>
      <c r="G919" s="2663"/>
      <c r="H919" s="2663"/>
      <c r="I919" s="2663"/>
      <c r="J919" s="2663"/>
      <c r="K919" s="2663"/>
    </row>
    <row r="920" spans="1:11">
      <c r="A920" s="2663"/>
      <c r="B920" s="2663"/>
      <c r="C920" s="2663"/>
      <c r="D920" s="2663"/>
      <c r="E920" s="2663"/>
      <c r="F920" s="2663"/>
      <c r="G920" s="2663"/>
      <c r="H920" s="2663"/>
      <c r="I920" s="2663"/>
      <c r="J920" s="2663"/>
      <c r="K920" s="2663"/>
    </row>
    <row r="921" spans="1:11">
      <c r="A921" s="2663"/>
      <c r="B921" s="2663"/>
      <c r="C921" s="2663"/>
      <c r="D921" s="2663"/>
      <c r="E921" s="2663"/>
      <c r="F921" s="2663"/>
      <c r="G921" s="2663"/>
      <c r="H921" s="2663"/>
      <c r="I921" s="2663"/>
      <c r="J921" s="2663"/>
      <c r="K921" s="2663"/>
    </row>
    <row r="922" spans="1:11">
      <c r="A922" s="2663"/>
      <c r="B922" s="2663"/>
      <c r="C922" s="2663"/>
      <c r="D922" s="2663"/>
      <c r="E922" s="2663"/>
      <c r="F922" s="2663"/>
      <c r="G922" s="2663"/>
      <c r="H922" s="2663"/>
      <c r="I922" s="2663"/>
      <c r="J922" s="2663"/>
      <c r="K922" s="2663"/>
    </row>
    <row r="923" spans="1:11">
      <c r="A923" s="2663"/>
      <c r="B923" s="2663"/>
      <c r="C923" s="2663"/>
      <c r="D923" s="2663"/>
      <c r="E923" s="2663"/>
      <c r="F923" s="2663"/>
      <c r="G923" s="2663"/>
      <c r="H923" s="2663"/>
      <c r="I923" s="2663"/>
      <c r="J923" s="2663"/>
      <c r="K923" s="2663"/>
    </row>
    <row r="924" spans="1:11">
      <c r="A924" s="2663"/>
      <c r="B924" s="2663"/>
      <c r="C924" s="2663"/>
      <c r="D924" s="2663"/>
      <c r="E924" s="2663"/>
      <c r="F924" s="2663"/>
      <c r="G924" s="2663"/>
      <c r="H924" s="2663"/>
      <c r="I924" s="2663"/>
      <c r="J924" s="2663"/>
      <c r="K924" s="2663"/>
    </row>
    <row r="925" spans="1:11">
      <c r="A925" s="2663"/>
      <c r="B925" s="2663"/>
      <c r="C925" s="2663"/>
      <c r="D925" s="2663"/>
      <c r="E925" s="2663"/>
      <c r="F925" s="2663"/>
      <c r="G925" s="2663"/>
      <c r="H925" s="2663"/>
      <c r="I925" s="2663"/>
      <c r="J925" s="2663"/>
      <c r="K925" s="2663"/>
    </row>
    <row r="926" spans="1:11">
      <c r="A926" s="2663"/>
      <c r="B926" s="2663"/>
      <c r="C926" s="2663"/>
      <c r="D926" s="2663"/>
      <c r="E926" s="2663"/>
      <c r="F926" s="2663"/>
      <c r="G926" s="2663"/>
      <c r="H926" s="2663"/>
      <c r="I926" s="2663"/>
      <c r="J926" s="2663"/>
      <c r="K926" s="2663"/>
    </row>
    <row r="927" spans="1:11">
      <c r="A927" s="2663"/>
      <c r="B927" s="2663"/>
      <c r="C927" s="2663"/>
      <c r="D927" s="2663"/>
      <c r="E927" s="2663"/>
      <c r="F927" s="2663"/>
      <c r="G927" s="2663"/>
      <c r="H927" s="2663"/>
      <c r="I927" s="2663"/>
      <c r="J927" s="2663"/>
      <c r="K927" s="2663"/>
    </row>
    <row r="928" spans="1:11">
      <c r="A928" s="2663"/>
      <c r="B928" s="2663"/>
      <c r="C928" s="2663"/>
      <c r="D928" s="2663"/>
      <c r="E928" s="2663"/>
      <c r="F928" s="2663"/>
      <c r="G928" s="2663"/>
      <c r="H928" s="2663"/>
      <c r="I928" s="2663"/>
      <c r="J928" s="2663"/>
      <c r="K928" s="2663"/>
    </row>
    <row r="929" spans="1:11">
      <c r="A929" s="2663"/>
      <c r="B929" s="2663"/>
      <c r="C929" s="2663"/>
      <c r="D929" s="2663"/>
      <c r="E929" s="2663"/>
      <c r="F929" s="2663"/>
      <c r="G929" s="2663"/>
      <c r="H929" s="2663"/>
      <c r="I929" s="2663"/>
      <c r="J929" s="2663"/>
      <c r="K929" s="2663"/>
    </row>
    <row r="930" spans="1:11">
      <c r="A930" s="2663"/>
      <c r="B930" s="2663"/>
      <c r="C930" s="2663"/>
      <c r="D930" s="2663"/>
      <c r="E930" s="2663"/>
      <c r="F930" s="2663"/>
      <c r="G930" s="2663"/>
      <c r="H930" s="2663"/>
      <c r="I930" s="2663"/>
      <c r="J930" s="2663"/>
      <c r="K930" s="2663"/>
    </row>
    <row r="931" spans="1:11">
      <c r="A931" s="2663"/>
      <c r="B931" s="2663"/>
      <c r="C931" s="2663"/>
      <c r="D931" s="2663"/>
      <c r="E931" s="2663"/>
      <c r="F931" s="2663"/>
      <c r="G931" s="2663"/>
      <c r="H931" s="2663"/>
      <c r="I931" s="2663"/>
      <c r="J931" s="2663"/>
      <c r="K931" s="2663"/>
    </row>
    <row r="932" spans="1:11">
      <c r="A932" s="2663"/>
      <c r="B932" s="2663"/>
      <c r="C932" s="2663"/>
      <c r="D932" s="2663"/>
      <c r="E932" s="2663"/>
      <c r="F932" s="2663"/>
      <c r="G932" s="2663"/>
      <c r="H932" s="2663"/>
      <c r="I932" s="2663"/>
      <c r="J932" s="2663"/>
      <c r="K932" s="2663"/>
    </row>
    <row r="933" spans="1:11">
      <c r="A933" s="2663"/>
      <c r="B933" s="2663"/>
      <c r="C933" s="2663"/>
      <c r="D933" s="2663"/>
      <c r="E933" s="2663"/>
      <c r="F933" s="2663"/>
      <c r="G933" s="2663"/>
      <c r="H933" s="2663"/>
      <c r="I933" s="2663"/>
      <c r="J933" s="2663"/>
      <c r="K933" s="2663"/>
    </row>
    <row r="934" spans="1:11">
      <c r="A934" s="2663"/>
      <c r="B934" s="2663"/>
      <c r="C934" s="2663"/>
      <c r="D934" s="2663"/>
      <c r="E934" s="2663"/>
      <c r="F934" s="2663"/>
      <c r="G934" s="2663"/>
      <c r="H934" s="2663"/>
      <c r="I934" s="2663"/>
      <c r="J934" s="2663"/>
      <c r="K934" s="2663"/>
    </row>
    <row r="935" spans="1:11">
      <c r="A935" s="2663"/>
      <c r="B935" s="2663"/>
      <c r="C935" s="2663"/>
      <c r="D935" s="2663"/>
      <c r="E935" s="2663"/>
      <c r="F935" s="2663"/>
      <c r="G935" s="2663"/>
      <c r="H935" s="2663"/>
      <c r="I935" s="2663"/>
      <c r="J935" s="2663"/>
      <c r="K935" s="2663"/>
    </row>
    <row r="936" spans="1:11">
      <c r="A936" s="2663"/>
      <c r="B936" s="2663"/>
      <c r="C936" s="2663"/>
      <c r="D936" s="2663"/>
      <c r="E936" s="2663"/>
      <c r="F936" s="2663"/>
      <c r="G936" s="2663"/>
      <c r="H936" s="2663"/>
      <c r="I936" s="2663"/>
      <c r="J936" s="2663"/>
      <c r="K936" s="2663"/>
    </row>
    <row r="937" spans="1:11">
      <c r="A937" s="2663"/>
      <c r="B937" s="2663"/>
      <c r="C937" s="2663"/>
      <c r="D937" s="2663"/>
      <c r="E937" s="2663"/>
      <c r="F937" s="2663"/>
      <c r="G937" s="2663"/>
      <c r="H937" s="2663"/>
      <c r="I937" s="2663"/>
      <c r="J937" s="2663"/>
      <c r="K937" s="2663"/>
    </row>
    <row r="938" spans="1:11">
      <c r="A938" s="2663"/>
      <c r="B938" s="2663"/>
      <c r="C938" s="2663"/>
      <c r="D938" s="2663"/>
      <c r="E938" s="2663"/>
      <c r="F938" s="2663"/>
      <c r="G938" s="2663"/>
      <c r="H938" s="2663"/>
      <c r="I938" s="2663"/>
      <c r="J938" s="2663"/>
      <c r="K938" s="2663"/>
    </row>
    <row r="939" spans="1:11">
      <c r="A939" s="2663"/>
      <c r="B939" s="2663"/>
      <c r="C939" s="2663"/>
      <c r="D939" s="2663"/>
      <c r="E939" s="2663"/>
      <c r="F939" s="2663"/>
      <c r="G939" s="2663"/>
      <c r="H939" s="2663"/>
      <c r="I939" s="2663"/>
      <c r="J939" s="2663"/>
      <c r="K939" s="2663"/>
    </row>
    <row r="940" spans="1:11">
      <c r="A940" s="2663"/>
      <c r="B940" s="2663"/>
      <c r="C940" s="2663"/>
      <c r="D940" s="2663"/>
      <c r="E940" s="2663"/>
      <c r="F940" s="2663"/>
      <c r="G940" s="2663"/>
      <c r="H940" s="2663"/>
      <c r="I940" s="2663"/>
      <c r="J940" s="2663"/>
      <c r="K940" s="2663"/>
    </row>
    <row r="941" spans="1:11">
      <c r="A941" s="2663"/>
      <c r="B941" s="2663"/>
      <c r="C941" s="2663"/>
      <c r="D941" s="2663"/>
      <c r="E941" s="2663"/>
      <c r="F941" s="2663"/>
      <c r="G941" s="2663"/>
      <c r="H941" s="2663"/>
      <c r="I941" s="2663"/>
      <c r="J941" s="2663"/>
      <c r="K941" s="2663"/>
    </row>
    <row r="942" spans="1:11">
      <c r="A942" s="2663"/>
      <c r="B942" s="2663"/>
      <c r="C942" s="2663"/>
      <c r="D942" s="2663"/>
      <c r="E942" s="2663"/>
      <c r="F942" s="2663"/>
      <c r="G942" s="2663"/>
      <c r="H942" s="2663"/>
      <c r="I942" s="2663"/>
      <c r="J942" s="2663"/>
      <c r="K942" s="2663"/>
    </row>
    <row r="943" spans="1:11">
      <c r="A943" s="2663"/>
      <c r="B943" s="2663"/>
      <c r="C943" s="2663"/>
      <c r="D943" s="2663"/>
      <c r="E943" s="2663"/>
      <c r="F943" s="2663"/>
      <c r="G943" s="2663"/>
      <c r="H943" s="2663"/>
      <c r="I943" s="2663"/>
      <c r="J943" s="2663"/>
      <c r="K943" s="2663"/>
    </row>
    <row r="944" spans="1:11">
      <c r="A944" s="2663"/>
      <c r="B944" s="2663"/>
      <c r="C944" s="2663"/>
      <c r="D944" s="2663"/>
      <c r="E944" s="2663"/>
      <c r="F944" s="2663"/>
      <c r="G944" s="2663"/>
      <c r="H944" s="2663"/>
      <c r="I944" s="2663"/>
      <c r="J944" s="2663"/>
      <c r="K944" s="2663"/>
    </row>
    <row r="945" spans="1:11">
      <c r="A945" s="2663"/>
      <c r="B945" s="2663"/>
      <c r="C945" s="2663"/>
      <c r="D945" s="2663"/>
      <c r="E945" s="2663"/>
      <c r="F945" s="2663"/>
      <c r="G945" s="2663"/>
      <c r="H945" s="2663"/>
      <c r="I945" s="2663"/>
      <c r="J945" s="2663"/>
      <c r="K945" s="2663"/>
    </row>
    <row r="946" spans="1:11">
      <c r="A946" s="2663"/>
      <c r="B946" s="2663"/>
      <c r="C946" s="2663"/>
      <c r="D946" s="2663"/>
      <c r="E946" s="2663"/>
      <c r="F946" s="2663"/>
      <c r="G946" s="2663"/>
      <c r="H946" s="2663"/>
      <c r="I946" s="2663"/>
      <c r="J946" s="2663"/>
      <c r="K946" s="2663"/>
    </row>
    <row r="947" spans="1:11">
      <c r="A947" s="2663"/>
      <c r="B947" s="2663"/>
      <c r="C947" s="2663"/>
      <c r="D947" s="2663"/>
      <c r="E947" s="2663"/>
      <c r="F947" s="2663"/>
      <c r="G947" s="2663"/>
      <c r="H947" s="2663"/>
      <c r="I947" s="2663"/>
      <c r="J947" s="2663"/>
      <c r="K947" s="2663"/>
    </row>
    <row r="948" spans="1:11">
      <c r="A948" s="2663"/>
      <c r="B948" s="2663"/>
      <c r="C948" s="2663"/>
      <c r="D948" s="2663"/>
      <c r="E948" s="2663"/>
      <c r="F948" s="2663"/>
      <c r="G948" s="2663"/>
      <c r="H948" s="2663"/>
      <c r="I948" s="2663"/>
      <c r="J948" s="2663"/>
      <c r="K948" s="2663"/>
    </row>
    <row r="949" spans="1:11">
      <c r="A949" s="2663"/>
      <c r="B949" s="2663"/>
      <c r="C949" s="2663"/>
      <c r="D949" s="2663"/>
      <c r="E949" s="2663"/>
      <c r="F949" s="2663"/>
      <c r="G949" s="2663"/>
      <c r="H949" s="2663"/>
      <c r="I949" s="2663"/>
      <c r="J949" s="2663"/>
      <c r="K949" s="2663"/>
    </row>
    <row r="950" spans="1:11">
      <c r="A950" s="2663"/>
      <c r="B950" s="2663"/>
      <c r="C950" s="2663"/>
      <c r="D950" s="2663"/>
      <c r="E950" s="2663"/>
      <c r="F950" s="2663"/>
      <c r="G950" s="2663"/>
      <c r="H950" s="2663"/>
      <c r="I950" s="2663"/>
      <c r="J950" s="2663"/>
      <c r="K950" s="2663"/>
    </row>
    <row r="951" spans="1:11">
      <c r="A951" s="2663"/>
      <c r="B951" s="2663"/>
      <c r="C951" s="2663"/>
      <c r="D951" s="2663"/>
      <c r="E951" s="2663"/>
      <c r="F951" s="2663"/>
      <c r="G951" s="2663"/>
      <c r="H951" s="2663"/>
      <c r="I951" s="2663"/>
      <c r="J951" s="2663"/>
      <c r="K951" s="2663"/>
    </row>
    <row r="952" spans="1:11">
      <c r="A952" s="2663"/>
      <c r="B952" s="2663"/>
      <c r="C952" s="2663"/>
      <c r="D952" s="2663"/>
      <c r="E952" s="2663"/>
      <c r="F952" s="2663"/>
      <c r="G952" s="2663"/>
      <c r="H952" s="2663"/>
      <c r="I952" s="2663"/>
      <c r="J952" s="2663"/>
      <c r="K952" s="2663"/>
    </row>
    <row r="953" spans="1:11">
      <c r="A953" s="2663"/>
      <c r="B953" s="2663"/>
      <c r="C953" s="2663"/>
      <c r="D953" s="2663"/>
      <c r="E953" s="2663"/>
      <c r="F953" s="2663"/>
      <c r="G953" s="2663"/>
      <c r="H953" s="2663"/>
      <c r="I953" s="2663"/>
      <c r="J953" s="2663"/>
      <c r="K953" s="2663"/>
    </row>
    <row r="954" spans="1:11">
      <c r="A954" s="2663"/>
      <c r="B954" s="2663"/>
      <c r="C954" s="2663"/>
      <c r="D954" s="2663"/>
      <c r="E954" s="2663"/>
      <c r="F954" s="2663"/>
      <c r="G954" s="2663"/>
      <c r="H954" s="2663"/>
      <c r="I954" s="2663"/>
      <c r="J954" s="2663"/>
      <c r="K954" s="2663"/>
    </row>
    <row r="955" spans="1:11">
      <c r="A955" s="2663"/>
      <c r="B955" s="2663"/>
      <c r="C955" s="2663"/>
      <c r="D955" s="2663"/>
      <c r="E955" s="2663"/>
      <c r="F955" s="2663"/>
      <c r="G955" s="2663"/>
      <c r="H955" s="2663"/>
      <c r="I955" s="2663"/>
      <c r="J955" s="2663"/>
      <c r="K955" s="2663"/>
    </row>
    <row r="956" spans="1:11">
      <c r="A956" s="2663"/>
      <c r="B956" s="2663"/>
      <c r="C956" s="2663"/>
      <c r="D956" s="2663"/>
      <c r="E956" s="2663"/>
      <c r="F956" s="2663"/>
      <c r="G956" s="2663"/>
      <c r="H956" s="2663"/>
      <c r="I956" s="2663"/>
      <c r="J956" s="2663"/>
      <c r="K956" s="2663"/>
    </row>
    <row r="957" spans="1:11">
      <c r="A957" s="2663"/>
      <c r="B957" s="2663"/>
      <c r="C957" s="2663"/>
      <c r="D957" s="2663"/>
      <c r="E957" s="2663"/>
      <c r="F957" s="2663"/>
      <c r="G957" s="2663"/>
      <c r="H957" s="2663"/>
      <c r="I957" s="2663"/>
      <c r="J957" s="2663"/>
      <c r="K957" s="2663"/>
    </row>
    <row r="958" spans="1:11">
      <c r="A958" s="2663"/>
      <c r="B958" s="2663"/>
      <c r="C958" s="2663"/>
      <c r="D958" s="2663"/>
      <c r="E958" s="2663"/>
      <c r="F958" s="2663"/>
      <c r="G958" s="2663"/>
      <c r="H958" s="2663"/>
      <c r="I958" s="2663"/>
      <c r="J958" s="2663"/>
      <c r="K958" s="2663"/>
    </row>
    <row r="959" spans="1:11">
      <c r="A959" s="2663"/>
      <c r="B959" s="2663"/>
      <c r="C959" s="2663"/>
      <c r="D959" s="2663"/>
      <c r="E959" s="2663"/>
      <c r="F959" s="2663"/>
      <c r="G959" s="2663"/>
      <c r="H959" s="2663"/>
      <c r="I959" s="2663"/>
      <c r="J959" s="2663"/>
      <c r="K959" s="2663"/>
    </row>
    <row r="960" spans="1:11">
      <c r="A960" s="2663"/>
      <c r="B960" s="2663"/>
      <c r="C960" s="2663"/>
      <c r="D960" s="2663"/>
      <c r="E960" s="2663"/>
      <c r="F960" s="2663"/>
      <c r="G960" s="2663"/>
      <c r="H960" s="2663"/>
      <c r="I960" s="2663"/>
      <c r="J960" s="2663"/>
      <c r="K960" s="2663"/>
    </row>
    <row r="961" spans="1:11">
      <c r="A961" s="2663"/>
      <c r="B961" s="2663"/>
      <c r="C961" s="2663"/>
      <c r="D961" s="2663"/>
      <c r="E961" s="2663"/>
      <c r="F961" s="2663"/>
      <c r="G961" s="2663"/>
      <c r="H961" s="2663"/>
      <c r="I961" s="2663"/>
      <c r="J961" s="2663"/>
      <c r="K961" s="2663"/>
    </row>
    <row r="962" spans="1:11">
      <c r="A962" s="2663"/>
      <c r="B962" s="2663"/>
      <c r="C962" s="2663"/>
      <c r="D962" s="2663"/>
      <c r="E962" s="2663"/>
      <c r="F962" s="2663"/>
      <c r="G962" s="2663"/>
      <c r="H962" s="2663"/>
      <c r="I962" s="2663"/>
      <c r="J962" s="2663"/>
      <c r="K962" s="2663"/>
    </row>
    <row r="963" spans="1:11">
      <c r="A963" s="2663"/>
      <c r="B963" s="2663"/>
      <c r="C963" s="2663"/>
      <c r="D963" s="2663"/>
      <c r="E963" s="2663"/>
      <c r="F963" s="2663"/>
      <c r="G963" s="2663"/>
      <c r="H963" s="2663"/>
      <c r="I963" s="2663"/>
      <c r="J963" s="2663"/>
      <c r="K963" s="2663"/>
    </row>
    <row r="964" spans="1:11">
      <c r="A964" s="2663"/>
      <c r="B964" s="2663"/>
      <c r="C964" s="2663"/>
      <c r="D964" s="2663"/>
      <c r="E964" s="2663"/>
      <c r="F964" s="2663"/>
      <c r="G964" s="2663"/>
      <c r="H964" s="2663"/>
      <c r="I964" s="2663"/>
      <c r="J964" s="2663"/>
      <c r="K964" s="2663"/>
    </row>
    <row r="965" spans="1:11">
      <c r="A965" s="2663"/>
      <c r="B965" s="2663"/>
      <c r="C965" s="2663"/>
      <c r="D965" s="2663"/>
      <c r="E965" s="2663"/>
      <c r="F965" s="2663"/>
      <c r="G965" s="2663"/>
      <c r="H965" s="2663"/>
      <c r="I965" s="2663"/>
      <c r="J965" s="2663"/>
      <c r="K965" s="2663"/>
    </row>
    <row r="966" spans="1:11">
      <c r="A966" s="2663"/>
      <c r="B966" s="2663"/>
      <c r="C966" s="2663"/>
      <c r="D966" s="2663"/>
      <c r="E966" s="2663"/>
      <c r="F966" s="2663"/>
      <c r="G966" s="2663"/>
      <c r="H966" s="2663"/>
      <c r="I966" s="2663"/>
      <c r="J966" s="2663"/>
      <c r="K966" s="2663"/>
    </row>
    <row r="967" spans="1:11">
      <c r="A967" s="2663"/>
      <c r="B967" s="2663"/>
      <c r="C967" s="2663"/>
      <c r="D967" s="2663"/>
      <c r="E967" s="2663"/>
      <c r="F967" s="2663"/>
      <c r="G967" s="2663"/>
      <c r="H967" s="2663"/>
      <c r="I967" s="2663"/>
      <c r="J967" s="2663"/>
      <c r="K967" s="2663"/>
    </row>
    <row r="968" spans="1:11">
      <c r="A968" s="2663"/>
      <c r="B968" s="2663"/>
      <c r="C968" s="2663"/>
      <c r="D968" s="2663"/>
      <c r="E968" s="2663"/>
      <c r="F968" s="2663"/>
      <c r="G968" s="2663"/>
      <c r="H968" s="2663"/>
      <c r="I968" s="2663"/>
      <c r="J968" s="2663"/>
      <c r="K968" s="2663"/>
    </row>
    <row r="969" spans="1:11">
      <c r="A969" s="2663"/>
      <c r="B969" s="2663"/>
      <c r="C969" s="2663"/>
      <c r="D969" s="2663"/>
      <c r="E969" s="2663"/>
      <c r="F969" s="2663"/>
      <c r="G969" s="2663"/>
      <c r="H969" s="2663"/>
      <c r="I969" s="2663"/>
      <c r="J969" s="2663"/>
      <c r="K969" s="2663"/>
    </row>
    <row r="970" spans="1:11">
      <c r="A970" s="2663"/>
      <c r="B970" s="2663"/>
      <c r="C970" s="2663"/>
      <c r="D970" s="2663"/>
      <c r="E970" s="2663"/>
      <c r="F970" s="2663"/>
      <c r="G970" s="2663"/>
      <c r="H970" s="2663"/>
      <c r="I970" s="2663"/>
      <c r="J970" s="2663"/>
      <c r="K970" s="2663"/>
    </row>
    <row r="971" spans="1:11">
      <c r="A971" s="2663"/>
      <c r="B971" s="2663"/>
      <c r="C971" s="2663"/>
      <c r="D971" s="2663"/>
      <c r="E971" s="2663"/>
      <c r="F971" s="2663"/>
      <c r="G971" s="2663"/>
      <c r="H971" s="2663"/>
      <c r="I971" s="2663"/>
      <c r="J971" s="2663"/>
      <c r="K971" s="2663"/>
    </row>
    <row r="972" spans="1:11">
      <c r="A972" s="2663"/>
      <c r="B972" s="2663"/>
      <c r="C972" s="2663"/>
      <c r="D972" s="2663"/>
      <c r="E972" s="2663"/>
      <c r="F972" s="2663"/>
      <c r="G972" s="2663"/>
      <c r="H972" s="2663"/>
      <c r="I972" s="2663"/>
      <c r="J972" s="2663"/>
      <c r="K972" s="2663"/>
    </row>
    <row r="973" spans="1:11">
      <c r="A973" s="2663"/>
      <c r="B973" s="2663"/>
      <c r="C973" s="2663"/>
      <c r="D973" s="2663"/>
      <c r="E973" s="2663"/>
      <c r="F973" s="2663"/>
      <c r="G973" s="2663"/>
      <c r="H973" s="2663"/>
      <c r="I973" s="2663"/>
      <c r="J973" s="2663"/>
      <c r="K973" s="2663"/>
    </row>
    <row r="974" spans="1:11">
      <c r="A974" s="2663"/>
      <c r="B974" s="2663"/>
      <c r="C974" s="2663"/>
      <c r="D974" s="2663"/>
      <c r="E974" s="2663"/>
      <c r="F974" s="2663"/>
      <c r="G974" s="2663"/>
      <c r="H974" s="2663"/>
      <c r="I974" s="2663"/>
      <c r="J974" s="2663"/>
      <c r="K974" s="2663"/>
    </row>
    <row r="975" spans="1:11">
      <c r="A975" s="2663"/>
      <c r="B975" s="2663"/>
      <c r="C975" s="2663"/>
      <c r="D975" s="2663"/>
      <c r="E975" s="2663"/>
      <c r="F975" s="2663"/>
      <c r="G975" s="2663"/>
      <c r="H975" s="2663"/>
      <c r="I975" s="2663"/>
      <c r="J975" s="2663"/>
      <c r="K975" s="2663"/>
    </row>
    <row r="976" spans="1:11">
      <c r="A976" s="2663"/>
      <c r="B976" s="2663"/>
      <c r="C976" s="2663"/>
      <c r="D976" s="2663"/>
      <c r="E976" s="2663"/>
      <c r="F976" s="2663"/>
      <c r="G976" s="2663"/>
      <c r="H976" s="2663"/>
      <c r="I976" s="2663"/>
      <c r="J976" s="2663"/>
      <c r="K976" s="2663"/>
    </row>
    <row r="977" spans="1:11">
      <c r="A977" s="2663"/>
      <c r="B977" s="2663"/>
      <c r="C977" s="2663"/>
      <c r="D977" s="2663"/>
      <c r="E977" s="2663"/>
      <c r="F977" s="2663"/>
      <c r="G977" s="2663"/>
      <c r="H977" s="2663"/>
      <c r="I977" s="2663"/>
      <c r="J977" s="2663"/>
      <c r="K977" s="2663"/>
    </row>
    <row r="978" spans="1:11">
      <c r="A978" s="2663"/>
      <c r="B978" s="2663"/>
      <c r="C978" s="2663"/>
      <c r="D978" s="2663"/>
      <c r="E978" s="2663"/>
      <c r="F978" s="2663"/>
      <c r="G978" s="2663"/>
      <c r="H978" s="2663"/>
      <c r="I978" s="2663"/>
      <c r="J978" s="2663"/>
      <c r="K978" s="2663"/>
    </row>
    <row r="979" spans="1:11">
      <c r="A979" s="2663"/>
      <c r="B979" s="2663"/>
      <c r="C979" s="2663"/>
      <c r="D979" s="2663"/>
      <c r="E979" s="2663"/>
      <c r="F979" s="2663"/>
      <c r="G979" s="2663"/>
      <c r="H979" s="2663"/>
      <c r="I979" s="2663"/>
      <c r="J979" s="2663"/>
      <c r="K979" s="2663"/>
    </row>
    <row r="980" spans="1:11">
      <c r="A980" s="2663"/>
      <c r="B980" s="2663"/>
      <c r="C980" s="2663"/>
      <c r="D980" s="2663"/>
      <c r="E980" s="2663"/>
      <c r="F980" s="2663"/>
      <c r="G980" s="2663"/>
      <c r="H980" s="2663"/>
      <c r="I980" s="2663"/>
      <c r="J980" s="2663"/>
      <c r="K980" s="2663"/>
    </row>
    <row r="981" spans="1:11">
      <c r="A981" s="2663"/>
      <c r="B981" s="2663"/>
      <c r="C981" s="2663"/>
      <c r="D981" s="2663"/>
      <c r="E981" s="2663"/>
      <c r="F981" s="2663"/>
      <c r="G981" s="2663"/>
      <c r="H981" s="2663"/>
      <c r="I981" s="2663"/>
      <c r="J981" s="2663"/>
      <c r="K981" s="2663"/>
    </row>
    <row r="982" spans="1:11">
      <c r="A982" s="2663"/>
      <c r="B982" s="2663"/>
      <c r="C982" s="2663"/>
      <c r="D982" s="2663"/>
      <c r="E982" s="2663"/>
      <c r="F982" s="2663"/>
      <c r="G982" s="2663"/>
      <c r="H982" s="2663"/>
      <c r="I982" s="2663"/>
      <c r="J982" s="2663"/>
      <c r="K982" s="2663"/>
    </row>
    <row r="983" spans="1:11">
      <c r="A983" s="2663"/>
      <c r="B983" s="2663"/>
      <c r="C983" s="2663"/>
      <c r="D983" s="2663"/>
      <c r="E983" s="2663"/>
      <c r="F983" s="2663"/>
      <c r="G983" s="2663"/>
      <c r="H983" s="2663"/>
      <c r="I983" s="2663"/>
      <c r="J983" s="2663"/>
      <c r="K983" s="2663"/>
    </row>
    <row r="984" spans="1:11">
      <c r="A984" s="2663"/>
      <c r="B984" s="2663"/>
      <c r="C984" s="2663"/>
      <c r="D984" s="2663"/>
      <c r="E984" s="2663"/>
      <c r="F984" s="2663"/>
      <c r="G984" s="2663"/>
      <c r="H984" s="2663"/>
      <c r="I984" s="2663"/>
      <c r="J984" s="2663"/>
      <c r="K984" s="2663"/>
    </row>
    <row r="985" spans="1:11">
      <c r="A985" s="2663"/>
      <c r="B985" s="2663"/>
      <c r="C985" s="2663"/>
      <c r="D985" s="2663"/>
      <c r="E985" s="2663"/>
      <c r="F985" s="2663"/>
      <c r="G985" s="2663"/>
      <c r="H985" s="2663"/>
      <c r="I985" s="2663"/>
      <c r="J985" s="2663"/>
      <c r="K985" s="2663"/>
    </row>
    <row r="986" spans="1:11">
      <c r="A986" s="2663"/>
      <c r="B986" s="2663"/>
      <c r="C986" s="2663"/>
      <c r="D986" s="2663"/>
      <c r="E986" s="2663"/>
      <c r="F986" s="2663"/>
      <c r="G986" s="2663"/>
      <c r="H986" s="2663"/>
      <c r="I986" s="2663"/>
      <c r="J986" s="2663"/>
      <c r="K986" s="2663"/>
    </row>
    <row r="987" spans="1:11">
      <c r="A987" s="2663"/>
      <c r="B987" s="2663"/>
      <c r="C987" s="2663"/>
      <c r="D987" s="2663"/>
      <c r="E987" s="2663"/>
      <c r="F987" s="2663"/>
      <c r="G987" s="2663"/>
      <c r="H987" s="2663"/>
      <c r="I987" s="2663"/>
      <c r="J987" s="2663"/>
      <c r="K987" s="2663"/>
    </row>
    <row r="988" spans="1:11">
      <c r="A988" s="2663"/>
      <c r="B988" s="2663"/>
      <c r="C988" s="2663"/>
      <c r="D988" s="2663"/>
      <c r="E988" s="2663"/>
      <c r="F988" s="2663"/>
      <c r="G988" s="2663"/>
      <c r="H988" s="2663"/>
      <c r="I988" s="2663"/>
      <c r="J988" s="2663"/>
      <c r="K988" s="2663"/>
    </row>
    <row r="989" spans="1:11">
      <c r="A989" s="2663"/>
      <c r="B989" s="2663"/>
      <c r="C989" s="2663"/>
      <c r="D989" s="2663"/>
      <c r="E989" s="2663"/>
      <c r="F989" s="2663"/>
      <c r="G989" s="2663"/>
      <c r="H989" s="2663"/>
      <c r="I989" s="2663"/>
      <c r="J989" s="2663"/>
      <c r="K989" s="2663"/>
    </row>
    <row r="990" spans="1:11">
      <c r="A990" s="2663"/>
      <c r="B990" s="2663"/>
      <c r="C990" s="2663"/>
      <c r="D990" s="2663"/>
      <c r="E990" s="2663"/>
      <c r="F990" s="2663"/>
      <c r="G990" s="2663"/>
      <c r="H990" s="2663"/>
      <c r="I990" s="2663"/>
      <c r="J990" s="2663"/>
      <c r="K990" s="2663"/>
    </row>
    <row r="991" spans="1:11">
      <c r="A991" s="2663"/>
      <c r="B991" s="2663"/>
      <c r="C991" s="2663"/>
      <c r="D991" s="2663"/>
      <c r="E991" s="2663"/>
      <c r="F991" s="2663"/>
      <c r="G991" s="2663"/>
      <c r="H991" s="2663"/>
      <c r="I991" s="2663"/>
      <c r="J991" s="2663"/>
      <c r="K991" s="2663"/>
    </row>
    <row r="992" spans="1:11">
      <c r="A992" s="2663"/>
      <c r="B992" s="2663"/>
      <c r="C992" s="2663"/>
      <c r="D992" s="2663"/>
      <c r="E992" s="2663"/>
      <c r="F992" s="2663"/>
      <c r="G992" s="2663"/>
      <c r="H992" s="2663"/>
      <c r="I992" s="2663"/>
      <c r="J992" s="2663"/>
      <c r="K992" s="2663"/>
    </row>
    <row r="993" spans="1:11">
      <c r="A993" s="2663"/>
      <c r="B993" s="2663"/>
      <c r="C993" s="2663"/>
      <c r="D993" s="2663"/>
      <c r="E993" s="2663"/>
      <c r="F993" s="2663"/>
      <c r="G993" s="2663"/>
      <c r="H993" s="2663"/>
      <c r="I993" s="2663"/>
      <c r="J993" s="2663"/>
      <c r="K993" s="2663"/>
    </row>
    <row r="994" spans="1:11">
      <c r="A994" s="2663"/>
      <c r="B994" s="2663"/>
      <c r="C994" s="2663"/>
      <c r="D994" s="2663"/>
      <c r="E994" s="2663"/>
      <c r="F994" s="2663"/>
      <c r="G994" s="2663"/>
      <c r="H994" s="2663"/>
      <c r="I994" s="2663"/>
      <c r="J994" s="2663"/>
      <c r="K994" s="2663"/>
    </row>
    <row r="995" spans="1:11">
      <c r="A995" s="2663"/>
      <c r="B995" s="2663"/>
      <c r="C995" s="2663"/>
      <c r="D995" s="2663"/>
      <c r="E995" s="2663"/>
      <c r="F995" s="2663"/>
      <c r="G995" s="2663"/>
      <c r="H995" s="2663"/>
      <c r="I995" s="2663"/>
      <c r="J995" s="2663"/>
      <c r="K995" s="2663"/>
    </row>
    <row r="996" spans="1:11">
      <c r="A996" s="2663"/>
      <c r="B996" s="2663"/>
      <c r="C996" s="2663"/>
      <c r="D996" s="2663"/>
      <c r="E996" s="2663"/>
      <c r="F996" s="2663"/>
      <c r="G996" s="2663"/>
      <c r="H996" s="2663"/>
      <c r="I996" s="2663"/>
      <c r="J996" s="2663"/>
      <c r="K996" s="2663"/>
    </row>
    <row r="997" spans="1:11">
      <c r="A997" s="2663"/>
      <c r="B997" s="2663"/>
      <c r="C997" s="2663"/>
      <c r="D997" s="2663"/>
      <c r="E997" s="2663"/>
      <c r="F997" s="2663"/>
      <c r="G997" s="2663"/>
      <c r="H997" s="2663"/>
      <c r="I997" s="2663"/>
      <c r="J997" s="2663"/>
      <c r="K997" s="2663"/>
    </row>
    <row r="998" spans="1:11">
      <c r="A998" s="2663"/>
      <c r="B998" s="2663"/>
      <c r="C998" s="2663"/>
      <c r="D998" s="2663"/>
      <c r="E998" s="2663"/>
      <c r="F998" s="2663"/>
      <c r="G998" s="2663"/>
      <c r="H998" s="2663"/>
      <c r="I998" s="2663"/>
      <c r="J998" s="2663"/>
      <c r="K998" s="2663"/>
    </row>
    <row r="999" spans="1:11">
      <c r="A999" s="2663"/>
      <c r="B999" s="2663"/>
      <c r="C999" s="2663"/>
      <c r="D999" s="2663"/>
      <c r="E999" s="2663"/>
      <c r="F999" s="2663"/>
      <c r="G999" s="2663"/>
      <c r="H999" s="2663"/>
      <c r="I999" s="2663"/>
      <c r="J999" s="2663"/>
      <c r="K999" s="2663"/>
    </row>
    <row r="1000" spans="1:11">
      <c r="A1000" s="2663"/>
      <c r="B1000" s="2663"/>
      <c r="C1000" s="2663"/>
      <c r="D1000" s="2663"/>
      <c r="E1000" s="2663"/>
      <c r="F1000" s="2663"/>
      <c r="G1000" s="2663"/>
      <c r="H1000" s="2663"/>
      <c r="I1000" s="2663"/>
      <c r="J1000" s="2663"/>
      <c r="K1000" s="2663"/>
    </row>
    <row r="1001" spans="1:11">
      <c r="A1001" s="2663"/>
      <c r="B1001" s="2663"/>
      <c r="C1001" s="2663"/>
      <c r="D1001" s="2663"/>
      <c r="E1001" s="2663"/>
      <c r="F1001" s="2663"/>
      <c r="G1001" s="2663"/>
      <c r="H1001" s="2663"/>
      <c r="I1001" s="2663"/>
      <c r="J1001" s="2663"/>
      <c r="K1001" s="2663"/>
    </row>
    <row r="1002" spans="1:11">
      <c r="A1002" s="2663"/>
      <c r="B1002" s="2663"/>
      <c r="C1002" s="2663"/>
      <c r="D1002" s="2663"/>
      <c r="E1002" s="2663"/>
      <c r="F1002" s="2663"/>
      <c r="G1002" s="2663"/>
      <c r="H1002" s="2663"/>
      <c r="I1002" s="2663"/>
      <c r="J1002" s="2663"/>
      <c r="K1002" s="2663"/>
    </row>
    <row r="1003" spans="1:11">
      <c r="A1003" s="2663"/>
      <c r="B1003" s="2663"/>
      <c r="C1003" s="2663"/>
      <c r="D1003" s="2663"/>
      <c r="E1003" s="2663"/>
      <c r="F1003" s="2663"/>
      <c r="G1003" s="2663"/>
      <c r="H1003" s="2663"/>
      <c r="I1003" s="2663"/>
      <c r="J1003" s="2663"/>
      <c r="K1003" s="2663"/>
    </row>
    <row r="1004" spans="1:11">
      <c r="A1004" s="2663"/>
      <c r="B1004" s="2663"/>
      <c r="C1004" s="2663"/>
      <c r="D1004" s="2663"/>
      <c r="E1004" s="2663"/>
      <c r="F1004" s="2663"/>
      <c r="G1004" s="2663"/>
      <c r="H1004" s="2663"/>
      <c r="I1004" s="2663"/>
      <c r="J1004" s="2663"/>
      <c r="K1004" s="2663"/>
    </row>
    <row r="1005" spans="1:11">
      <c r="A1005" s="2663"/>
      <c r="B1005" s="2663"/>
      <c r="C1005" s="2663"/>
      <c r="D1005" s="2663"/>
      <c r="E1005" s="2663"/>
      <c r="F1005" s="2663"/>
      <c r="G1005" s="2663"/>
      <c r="H1005" s="2663"/>
      <c r="I1005" s="2663"/>
      <c r="J1005" s="2663"/>
      <c r="K1005" s="2663"/>
    </row>
    <row r="1006" spans="1:11">
      <c r="A1006" s="2663"/>
      <c r="B1006" s="2663"/>
      <c r="C1006" s="2663"/>
      <c r="D1006" s="2663"/>
      <c r="E1006" s="2663"/>
      <c r="F1006" s="2663"/>
      <c r="G1006" s="2663"/>
      <c r="H1006" s="2663"/>
      <c r="I1006" s="2663"/>
      <c r="J1006" s="2663"/>
      <c r="K1006" s="2663"/>
    </row>
    <row r="1007" spans="1:11">
      <c r="A1007" s="2663"/>
      <c r="B1007" s="2663"/>
      <c r="C1007" s="2663"/>
      <c r="D1007" s="2663"/>
      <c r="E1007" s="2663"/>
      <c r="F1007" s="2663"/>
      <c r="G1007" s="2663"/>
      <c r="H1007" s="2663"/>
      <c r="I1007" s="2663"/>
      <c r="J1007" s="2663"/>
      <c r="K1007" s="2663"/>
    </row>
    <row r="1008" spans="1:11">
      <c r="A1008" s="2663"/>
      <c r="B1008" s="2663"/>
      <c r="C1008" s="2663"/>
      <c r="D1008" s="2663"/>
      <c r="E1008" s="2663"/>
      <c r="F1008" s="2663"/>
      <c r="G1008" s="2663"/>
      <c r="H1008" s="2663"/>
      <c r="I1008" s="2663"/>
      <c r="J1008" s="2663"/>
      <c r="K1008" s="2663"/>
    </row>
    <row r="1009" spans="1:11">
      <c r="A1009" s="2663"/>
      <c r="B1009" s="2663"/>
      <c r="C1009" s="2663"/>
      <c r="D1009" s="2663"/>
      <c r="E1009" s="2663"/>
      <c r="F1009" s="2663"/>
      <c r="G1009" s="2663"/>
      <c r="H1009" s="2663"/>
      <c r="I1009" s="2663"/>
      <c r="J1009" s="2663"/>
      <c r="K1009" s="2663"/>
    </row>
    <row r="1010" spans="1:11">
      <c r="A1010" s="2663"/>
      <c r="B1010" s="2663"/>
      <c r="C1010" s="2663"/>
      <c r="D1010" s="2663"/>
      <c r="E1010" s="2663"/>
      <c r="F1010" s="2663"/>
      <c r="G1010" s="2663"/>
      <c r="H1010" s="2663"/>
      <c r="I1010" s="2663"/>
      <c r="J1010" s="2663"/>
      <c r="K1010" s="2663"/>
    </row>
    <row r="1011" spans="1:11">
      <c r="A1011" s="2663"/>
      <c r="B1011" s="2663"/>
      <c r="C1011" s="2663"/>
      <c r="D1011" s="2663"/>
      <c r="E1011" s="2663"/>
      <c r="F1011" s="2663"/>
      <c r="G1011" s="2663"/>
      <c r="H1011" s="2663"/>
      <c r="I1011" s="2663"/>
      <c r="J1011" s="2663"/>
      <c r="K1011" s="2663"/>
    </row>
    <row r="1012" spans="1:11">
      <c r="A1012" s="2663"/>
      <c r="B1012" s="2663"/>
      <c r="C1012" s="2663"/>
      <c r="D1012" s="2663"/>
      <c r="E1012" s="2663"/>
      <c r="F1012" s="2663"/>
      <c r="G1012" s="2663"/>
      <c r="H1012" s="2663"/>
      <c r="I1012" s="2663"/>
      <c r="J1012" s="2663"/>
      <c r="K1012" s="2663"/>
    </row>
    <row r="1013" spans="1:11">
      <c r="A1013" s="2663"/>
      <c r="B1013" s="2663"/>
      <c r="C1013" s="2663"/>
      <c r="D1013" s="2663"/>
      <c r="E1013" s="2663"/>
      <c r="F1013" s="2663"/>
      <c r="G1013" s="2663"/>
      <c r="H1013" s="2663"/>
      <c r="I1013" s="2663"/>
      <c r="J1013" s="2663"/>
      <c r="K1013" s="2663"/>
    </row>
    <row r="1014" spans="1:11">
      <c r="A1014" s="2663"/>
      <c r="B1014" s="2663"/>
      <c r="C1014" s="2663"/>
      <c r="D1014" s="2663"/>
      <c r="E1014" s="2663"/>
      <c r="F1014" s="2663"/>
      <c r="G1014" s="2663"/>
      <c r="H1014" s="2663"/>
      <c r="I1014" s="2663"/>
      <c r="J1014" s="2663"/>
      <c r="K1014" s="2663"/>
    </row>
    <row r="1015" spans="1:11">
      <c r="A1015" s="2663"/>
      <c r="B1015" s="2663"/>
      <c r="C1015" s="2663"/>
      <c r="D1015" s="2663"/>
      <c r="E1015" s="2663"/>
      <c r="F1015" s="2663"/>
      <c r="G1015" s="2663"/>
      <c r="H1015" s="2663"/>
      <c r="I1015" s="2663"/>
      <c r="J1015" s="2663"/>
      <c r="K1015" s="2663"/>
    </row>
    <row r="1016" spans="1:11">
      <c r="A1016" s="2663"/>
      <c r="B1016" s="2663"/>
      <c r="C1016" s="2663"/>
      <c r="D1016" s="2663"/>
      <c r="E1016" s="2663"/>
      <c r="F1016" s="2663"/>
      <c r="G1016" s="2663"/>
      <c r="H1016" s="2663"/>
      <c r="I1016" s="2663"/>
      <c r="J1016" s="2663"/>
      <c r="K1016" s="2663"/>
    </row>
    <row r="1017" spans="1:11">
      <c r="A1017" s="2663"/>
      <c r="B1017" s="2663"/>
      <c r="C1017" s="2663"/>
      <c r="D1017" s="2663"/>
      <c r="E1017" s="2663"/>
      <c r="F1017" s="2663"/>
      <c r="G1017" s="2663"/>
      <c r="H1017" s="2663"/>
      <c r="I1017" s="2663"/>
      <c r="J1017" s="2663"/>
      <c r="K1017" s="2663"/>
    </row>
    <row r="1018" spans="1:11">
      <c r="A1018" s="2663"/>
      <c r="B1018" s="2663"/>
      <c r="C1018" s="2663"/>
      <c r="D1018" s="2663"/>
      <c r="E1018" s="2663"/>
      <c r="F1018" s="2663"/>
      <c r="G1018" s="2663"/>
      <c r="H1018" s="2663"/>
      <c r="I1018" s="2663"/>
      <c r="J1018" s="2663"/>
      <c r="K1018" s="2663"/>
    </row>
    <row r="1019" spans="1:11">
      <c r="A1019" s="2663"/>
      <c r="B1019" s="2663"/>
      <c r="C1019" s="2663"/>
      <c r="D1019" s="2663"/>
      <c r="E1019" s="2663"/>
      <c r="F1019" s="2663"/>
      <c r="G1019" s="2663"/>
      <c r="H1019" s="2663"/>
      <c r="I1019" s="2663"/>
      <c r="J1019" s="2663"/>
      <c r="K1019" s="2663"/>
    </row>
    <row r="1020" spans="1:11">
      <c r="A1020" s="2663"/>
      <c r="B1020" s="2663"/>
      <c r="C1020" s="2663"/>
      <c r="D1020" s="2663"/>
      <c r="E1020" s="2663"/>
      <c r="F1020" s="2663"/>
      <c r="G1020" s="2663"/>
      <c r="H1020" s="2663"/>
      <c r="I1020" s="2663"/>
      <c r="J1020" s="2663"/>
      <c r="K1020" s="2663"/>
    </row>
    <row r="1021" spans="1:11">
      <c r="A1021" s="2663"/>
      <c r="B1021" s="2663"/>
      <c r="C1021" s="2663"/>
      <c r="D1021" s="2663"/>
      <c r="E1021" s="2663"/>
      <c r="F1021" s="2663"/>
      <c r="G1021" s="2663"/>
      <c r="H1021" s="2663"/>
      <c r="I1021" s="2663"/>
      <c r="J1021" s="2663"/>
      <c r="K1021" s="2663"/>
    </row>
    <row r="1022" spans="1:11">
      <c r="A1022" s="2663"/>
      <c r="B1022" s="2663"/>
      <c r="C1022" s="2663"/>
      <c r="D1022" s="2663"/>
      <c r="E1022" s="2663"/>
      <c r="F1022" s="2663"/>
      <c r="G1022" s="2663"/>
      <c r="H1022" s="2663"/>
      <c r="I1022" s="2663"/>
      <c r="J1022" s="2663"/>
      <c r="K1022" s="2663"/>
    </row>
    <row r="1023" spans="1:11">
      <c r="A1023" s="2663"/>
      <c r="B1023" s="2663"/>
      <c r="C1023" s="2663"/>
      <c r="D1023" s="2663"/>
      <c r="E1023" s="2663"/>
      <c r="F1023" s="2663"/>
      <c r="G1023" s="2663"/>
      <c r="H1023" s="2663"/>
      <c r="I1023" s="2663"/>
      <c r="J1023" s="2663"/>
      <c r="K1023" s="2663"/>
    </row>
    <row r="1024" spans="1:11">
      <c r="A1024" s="2663"/>
      <c r="B1024" s="2663"/>
      <c r="C1024" s="2663"/>
      <c r="D1024" s="2663"/>
      <c r="E1024" s="2663"/>
      <c r="F1024" s="2663"/>
      <c r="G1024" s="2663"/>
      <c r="H1024" s="2663"/>
      <c r="I1024" s="2663"/>
      <c r="J1024" s="2663"/>
      <c r="K1024" s="2663"/>
    </row>
    <row r="1025" spans="1:11">
      <c r="A1025" s="2663"/>
      <c r="B1025" s="2663"/>
      <c r="C1025" s="2663"/>
      <c r="D1025" s="2663"/>
      <c r="E1025" s="2663"/>
      <c r="F1025" s="2663"/>
      <c r="G1025" s="2663"/>
      <c r="H1025" s="2663"/>
      <c r="I1025" s="2663"/>
      <c r="J1025" s="2663"/>
      <c r="K1025" s="2663"/>
    </row>
    <row r="1026" spans="1:11">
      <c r="A1026" s="2663"/>
      <c r="B1026" s="2663"/>
      <c r="C1026" s="2663"/>
      <c r="D1026" s="2663"/>
      <c r="E1026" s="2663"/>
      <c r="F1026" s="2663"/>
      <c r="G1026" s="2663"/>
      <c r="H1026" s="2663"/>
      <c r="I1026" s="2663"/>
      <c r="J1026" s="2663"/>
      <c r="K1026" s="2663"/>
    </row>
    <row r="1027" spans="1:11">
      <c r="A1027" s="2663"/>
      <c r="B1027" s="2663"/>
      <c r="C1027" s="2663"/>
      <c r="D1027" s="2663"/>
      <c r="E1027" s="2663"/>
      <c r="F1027" s="2663"/>
      <c r="G1027" s="2663"/>
      <c r="H1027" s="2663"/>
      <c r="I1027" s="2663"/>
      <c r="J1027" s="2663"/>
      <c r="K1027" s="2663"/>
    </row>
    <row r="1028" spans="1:11">
      <c r="A1028" s="2663"/>
      <c r="B1028" s="2663"/>
      <c r="C1028" s="2663"/>
      <c r="D1028" s="2663"/>
      <c r="E1028" s="2663"/>
      <c r="F1028" s="2663"/>
      <c r="G1028" s="2663"/>
      <c r="H1028" s="2663"/>
      <c r="I1028" s="2663"/>
      <c r="J1028" s="2663"/>
      <c r="K1028" s="2663"/>
    </row>
    <row r="1029" spans="1:11">
      <c r="A1029" s="2663"/>
      <c r="B1029" s="2663"/>
      <c r="C1029" s="2663"/>
      <c r="D1029" s="2663"/>
      <c r="E1029" s="2663"/>
      <c r="F1029" s="2663"/>
      <c r="G1029" s="2663"/>
      <c r="H1029" s="2663"/>
      <c r="I1029" s="2663"/>
      <c r="J1029" s="2663"/>
      <c r="K1029" s="2663"/>
    </row>
    <row r="1030" spans="1:11">
      <c r="A1030" s="2663"/>
      <c r="B1030" s="2663"/>
      <c r="C1030" s="2663"/>
      <c r="D1030" s="2663"/>
      <c r="E1030" s="2663"/>
      <c r="F1030" s="2663"/>
      <c r="G1030" s="2663"/>
      <c r="H1030" s="2663"/>
      <c r="I1030" s="2663"/>
      <c r="J1030" s="2663"/>
      <c r="K1030" s="2663"/>
    </row>
    <row r="1031" spans="1:11">
      <c r="A1031" s="2663"/>
      <c r="B1031" s="2663"/>
      <c r="C1031" s="2663"/>
      <c r="D1031" s="2663"/>
      <c r="E1031" s="2663"/>
      <c r="F1031" s="2663"/>
      <c r="G1031" s="2663"/>
      <c r="H1031" s="2663"/>
      <c r="I1031" s="2663"/>
      <c r="J1031" s="2663"/>
      <c r="K1031" s="2663"/>
    </row>
    <row r="1032" spans="1:11">
      <c r="A1032" s="2663"/>
      <c r="B1032" s="2663"/>
      <c r="C1032" s="2663"/>
      <c r="D1032" s="2663"/>
      <c r="E1032" s="2663"/>
      <c r="F1032" s="2663"/>
      <c r="G1032" s="2663"/>
      <c r="H1032" s="2663"/>
      <c r="I1032" s="2663"/>
      <c r="J1032" s="2663"/>
      <c r="K1032" s="2663"/>
    </row>
    <row r="1033" spans="1:11">
      <c r="A1033" s="2663"/>
      <c r="B1033" s="2663"/>
      <c r="C1033" s="2663"/>
      <c r="D1033" s="2663"/>
      <c r="E1033" s="2663"/>
      <c r="F1033" s="2663"/>
      <c r="G1033" s="2663"/>
      <c r="H1033" s="2663"/>
      <c r="I1033" s="2663"/>
      <c r="J1033" s="2663"/>
      <c r="K1033" s="2663"/>
    </row>
    <row r="1034" spans="1:11">
      <c r="A1034" s="2663"/>
      <c r="B1034" s="2663"/>
      <c r="C1034" s="2663"/>
      <c r="D1034" s="2663"/>
      <c r="E1034" s="2663"/>
      <c r="F1034" s="2663"/>
      <c r="G1034" s="2663"/>
      <c r="H1034" s="2663"/>
      <c r="I1034" s="2663"/>
      <c r="J1034" s="2663"/>
      <c r="K1034" s="2663"/>
    </row>
    <row r="1035" spans="1:11">
      <c r="A1035" s="2663"/>
      <c r="B1035" s="2663"/>
      <c r="C1035" s="2663"/>
      <c r="D1035" s="2663"/>
      <c r="E1035" s="2663"/>
      <c r="F1035" s="2663"/>
      <c r="G1035" s="2663"/>
      <c r="H1035" s="2663"/>
      <c r="I1035" s="2663"/>
      <c r="J1035" s="2663"/>
      <c r="K1035" s="2663"/>
    </row>
    <row r="1036" spans="1:11">
      <c r="A1036" s="2663"/>
      <c r="B1036" s="2663"/>
      <c r="C1036" s="2663"/>
      <c r="D1036" s="2663"/>
      <c r="E1036" s="2663"/>
      <c r="F1036" s="2663"/>
      <c r="G1036" s="2663"/>
      <c r="H1036" s="2663"/>
      <c r="I1036" s="2663"/>
      <c r="J1036" s="2663"/>
      <c r="K1036" s="2663"/>
    </row>
    <row r="1037" spans="1:11">
      <c r="A1037" s="2663"/>
      <c r="B1037" s="2663"/>
      <c r="C1037" s="2663"/>
      <c r="D1037" s="2663"/>
      <c r="E1037" s="2663"/>
      <c r="F1037" s="2663"/>
      <c r="G1037" s="2663"/>
      <c r="H1037" s="2663"/>
      <c r="I1037" s="2663"/>
      <c r="J1037" s="2663"/>
      <c r="K1037" s="2663"/>
    </row>
    <row r="1038" spans="1:11">
      <c r="A1038" s="2663"/>
      <c r="B1038" s="2663"/>
      <c r="C1038" s="2663"/>
      <c r="D1038" s="2663"/>
      <c r="E1038" s="2663"/>
      <c r="F1038" s="2663"/>
      <c r="G1038" s="2663"/>
      <c r="H1038" s="2663"/>
      <c r="I1038" s="2663"/>
      <c r="J1038" s="2663"/>
      <c r="K1038" s="2663"/>
    </row>
    <row r="1039" spans="1:11">
      <c r="A1039" s="2663"/>
      <c r="B1039" s="2663"/>
      <c r="C1039" s="2663"/>
      <c r="D1039" s="2663"/>
      <c r="E1039" s="2663"/>
      <c r="F1039" s="2663"/>
      <c r="G1039" s="2663"/>
      <c r="H1039" s="2663"/>
      <c r="I1039" s="2663"/>
      <c r="J1039" s="2663"/>
      <c r="K1039" s="2663"/>
    </row>
    <row r="1040" spans="1:11">
      <c r="A1040" s="2663"/>
      <c r="B1040" s="2663"/>
      <c r="C1040" s="2663"/>
      <c r="D1040" s="2663"/>
      <c r="E1040" s="2663"/>
      <c r="F1040" s="2663"/>
      <c r="G1040" s="2663"/>
      <c r="H1040" s="2663"/>
      <c r="I1040" s="2663"/>
      <c r="J1040" s="2663"/>
      <c r="K1040" s="2663"/>
    </row>
    <row r="1041" spans="1:11">
      <c r="A1041" s="2663"/>
      <c r="B1041" s="2663"/>
      <c r="C1041" s="2663"/>
      <c r="D1041" s="2663"/>
      <c r="E1041" s="2663"/>
      <c r="F1041" s="2663"/>
      <c r="G1041" s="2663"/>
      <c r="H1041" s="2663"/>
      <c r="I1041" s="2663"/>
      <c r="J1041" s="2663"/>
      <c r="K1041" s="2663"/>
    </row>
    <row r="1042" spans="1:11">
      <c r="A1042" s="2663"/>
      <c r="B1042" s="2663"/>
      <c r="C1042" s="2663"/>
      <c r="D1042" s="2663"/>
      <c r="E1042" s="2663"/>
      <c r="F1042" s="2663"/>
      <c r="G1042" s="2663"/>
      <c r="H1042" s="2663"/>
      <c r="I1042" s="2663"/>
      <c r="J1042" s="2663"/>
      <c r="K1042" s="2663"/>
    </row>
    <row r="1043" spans="1:11">
      <c r="A1043" s="2663"/>
      <c r="B1043" s="2663"/>
      <c r="C1043" s="2663"/>
      <c r="D1043" s="2663"/>
      <c r="E1043" s="2663"/>
      <c r="F1043" s="2663"/>
      <c r="G1043" s="2663"/>
      <c r="H1043" s="2663"/>
      <c r="I1043" s="2663"/>
      <c r="J1043" s="2663"/>
      <c r="K1043" s="2663"/>
    </row>
    <row r="1044" spans="1:11">
      <c r="A1044" s="2663"/>
      <c r="B1044" s="2663"/>
      <c r="C1044" s="2663"/>
      <c r="D1044" s="2663"/>
      <c r="E1044" s="2663"/>
      <c r="F1044" s="2663"/>
      <c r="G1044" s="2663"/>
      <c r="H1044" s="2663"/>
      <c r="I1044" s="2663"/>
      <c r="J1044" s="2663"/>
      <c r="K1044" s="2663"/>
    </row>
    <row r="1045" spans="1:11">
      <c r="A1045" s="2663"/>
      <c r="B1045" s="2663"/>
      <c r="C1045" s="2663"/>
      <c r="D1045" s="2663"/>
      <c r="E1045" s="2663"/>
      <c r="F1045" s="2663"/>
      <c r="G1045" s="2663"/>
      <c r="H1045" s="2663"/>
      <c r="I1045" s="2663"/>
      <c r="J1045" s="2663"/>
      <c r="K1045" s="2663"/>
    </row>
    <row r="1046" spans="1:11">
      <c r="A1046" s="2663"/>
      <c r="B1046" s="2663"/>
      <c r="C1046" s="2663"/>
      <c r="D1046" s="2663"/>
      <c r="E1046" s="2663"/>
      <c r="F1046" s="2663"/>
      <c r="G1046" s="2663"/>
      <c r="H1046" s="2663"/>
      <c r="I1046" s="2663"/>
      <c r="J1046" s="2663"/>
      <c r="K1046" s="2663"/>
    </row>
    <row r="1047" spans="1:11">
      <c r="A1047" s="2663"/>
      <c r="B1047" s="2663"/>
      <c r="C1047" s="2663"/>
      <c r="D1047" s="2663"/>
      <c r="E1047" s="2663"/>
      <c r="F1047" s="2663"/>
      <c r="G1047" s="2663"/>
      <c r="H1047" s="2663"/>
      <c r="I1047" s="2663"/>
      <c r="J1047" s="2663"/>
      <c r="K1047" s="2663"/>
    </row>
    <row r="1048" spans="1:11">
      <c r="A1048" s="2663"/>
      <c r="B1048" s="2663"/>
      <c r="C1048" s="2663"/>
      <c r="D1048" s="2663"/>
      <c r="E1048" s="2663"/>
      <c r="F1048" s="2663"/>
      <c r="G1048" s="2663"/>
      <c r="H1048" s="2663"/>
      <c r="I1048" s="2663"/>
      <c r="J1048" s="2663"/>
      <c r="K1048" s="2663"/>
    </row>
    <row r="1049" spans="1:11">
      <c r="A1049" s="2663"/>
      <c r="B1049" s="2663"/>
      <c r="C1049" s="2663"/>
      <c r="D1049" s="2663"/>
      <c r="E1049" s="2663"/>
      <c r="F1049" s="2663"/>
      <c r="G1049" s="2663"/>
      <c r="H1049" s="2663"/>
      <c r="I1049" s="2663"/>
      <c r="J1049" s="2663"/>
      <c r="K1049" s="2663"/>
    </row>
    <row r="1050" spans="1:11">
      <c r="A1050" s="2663"/>
      <c r="B1050" s="2663"/>
      <c r="C1050" s="2663"/>
      <c r="D1050" s="2663"/>
      <c r="E1050" s="2663"/>
      <c r="F1050" s="2663"/>
      <c r="G1050" s="2663"/>
      <c r="H1050" s="2663"/>
      <c r="I1050" s="2663"/>
      <c r="J1050" s="2663"/>
      <c r="K1050" s="2663"/>
    </row>
    <row r="1051" spans="1:11">
      <c r="A1051" s="2663"/>
      <c r="B1051" s="2663"/>
      <c r="C1051" s="2663"/>
      <c r="D1051" s="2663"/>
      <c r="E1051" s="2663"/>
      <c r="F1051" s="2663"/>
      <c r="G1051" s="2663"/>
      <c r="H1051" s="2663"/>
      <c r="I1051" s="2663"/>
      <c r="J1051" s="2663"/>
      <c r="K1051" s="2663"/>
    </row>
    <row r="1052" spans="1:11">
      <c r="A1052" s="2663"/>
      <c r="B1052" s="2663"/>
      <c r="C1052" s="2663"/>
      <c r="D1052" s="2663"/>
      <c r="E1052" s="2663"/>
      <c r="F1052" s="2663"/>
      <c r="G1052" s="2663"/>
      <c r="H1052" s="2663"/>
      <c r="I1052" s="2663"/>
      <c r="J1052" s="2663"/>
      <c r="K1052" s="2663"/>
    </row>
    <row r="1053" spans="1:11">
      <c r="A1053" s="2663"/>
      <c r="B1053" s="2663"/>
      <c r="C1053" s="2663"/>
      <c r="D1053" s="2663"/>
      <c r="E1053" s="2663"/>
      <c r="F1053" s="2663"/>
      <c r="G1053" s="2663"/>
      <c r="H1053" s="2663"/>
      <c r="I1053" s="2663"/>
      <c r="J1053" s="2663"/>
      <c r="K1053" s="2663"/>
    </row>
    <row r="1054" spans="1:11">
      <c r="A1054" s="2663"/>
      <c r="B1054" s="2663"/>
      <c r="C1054" s="2663"/>
      <c r="D1054" s="2663"/>
      <c r="E1054" s="2663"/>
      <c r="F1054" s="2663"/>
      <c r="G1054" s="2663"/>
      <c r="H1054" s="2663"/>
      <c r="I1054" s="2663"/>
      <c r="J1054" s="2663"/>
      <c r="K1054" s="2663"/>
    </row>
    <row r="1055" spans="1:11">
      <c r="A1055" s="2663"/>
      <c r="B1055" s="2663"/>
      <c r="C1055" s="2663"/>
      <c r="D1055" s="2663"/>
      <c r="E1055" s="2663"/>
      <c r="F1055" s="2663"/>
      <c r="G1055" s="2663"/>
      <c r="H1055" s="2663"/>
      <c r="I1055" s="2663"/>
      <c r="J1055" s="2663"/>
      <c r="K1055" s="2663"/>
    </row>
    <row r="1056" spans="1:11">
      <c r="A1056" s="2663"/>
      <c r="B1056" s="2663"/>
      <c r="C1056" s="2663"/>
      <c r="D1056" s="2663"/>
      <c r="E1056" s="2663"/>
      <c r="F1056" s="2663"/>
      <c r="G1056" s="2663"/>
      <c r="H1056" s="2663"/>
      <c r="I1056" s="2663"/>
      <c r="J1056" s="2663"/>
      <c r="K1056" s="2663"/>
    </row>
    <row r="1057" spans="1:11">
      <c r="A1057" s="2663"/>
      <c r="B1057" s="2663"/>
      <c r="C1057" s="2663"/>
      <c r="D1057" s="2663"/>
      <c r="E1057" s="2663"/>
      <c r="F1057" s="2663"/>
      <c r="G1057" s="2663"/>
      <c r="H1057" s="2663"/>
      <c r="I1057" s="2663"/>
      <c r="J1057" s="2663"/>
      <c r="K1057" s="2663"/>
    </row>
    <row r="1058" spans="1:11">
      <c r="A1058" s="2663"/>
      <c r="B1058" s="2663"/>
      <c r="C1058" s="2663"/>
      <c r="D1058" s="2663"/>
      <c r="E1058" s="2663"/>
      <c r="F1058" s="2663"/>
      <c r="G1058" s="2663"/>
      <c r="H1058" s="2663"/>
      <c r="I1058" s="2663"/>
      <c r="J1058" s="2663"/>
      <c r="K1058" s="2663"/>
    </row>
    <row r="1059" spans="1:11">
      <c r="A1059" s="2663"/>
      <c r="B1059" s="2663"/>
      <c r="C1059" s="2663"/>
      <c r="D1059" s="2663"/>
      <c r="E1059" s="2663"/>
      <c r="F1059" s="2663"/>
      <c r="G1059" s="2663"/>
      <c r="H1059" s="2663"/>
      <c r="I1059" s="2663"/>
      <c r="J1059" s="2663"/>
      <c r="K1059" s="2663"/>
    </row>
    <row r="1060" spans="1:11">
      <c r="A1060" s="2663"/>
      <c r="B1060" s="2663"/>
      <c r="C1060" s="2663"/>
      <c r="D1060" s="2663"/>
      <c r="E1060" s="2663"/>
      <c r="F1060" s="2663"/>
      <c r="G1060" s="2663"/>
      <c r="H1060" s="2663"/>
      <c r="I1060" s="2663"/>
      <c r="J1060" s="2663"/>
      <c r="K1060" s="2663"/>
    </row>
    <row r="1061" spans="1:11">
      <c r="A1061" s="2663"/>
      <c r="B1061" s="2663"/>
      <c r="C1061" s="2663"/>
      <c r="D1061" s="2663"/>
      <c r="E1061" s="2663"/>
      <c r="F1061" s="2663"/>
      <c r="G1061" s="2663"/>
      <c r="H1061" s="2663"/>
      <c r="I1061" s="2663"/>
      <c r="J1061" s="2663"/>
      <c r="K1061" s="2663"/>
    </row>
    <row r="1062" spans="1:11">
      <c r="A1062" s="2663"/>
      <c r="B1062" s="2663"/>
      <c r="C1062" s="2663"/>
      <c r="D1062" s="2663"/>
      <c r="E1062" s="2663"/>
      <c r="F1062" s="2663"/>
      <c r="G1062" s="2663"/>
      <c r="H1062" s="2663"/>
      <c r="I1062" s="2663"/>
      <c r="J1062" s="2663"/>
      <c r="K1062" s="2663"/>
    </row>
    <row r="1063" spans="1:11">
      <c r="A1063" s="2663"/>
      <c r="B1063" s="2663"/>
      <c r="C1063" s="2663"/>
      <c r="D1063" s="2663"/>
      <c r="E1063" s="2663"/>
      <c r="F1063" s="2663"/>
      <c r="G1063" s="2663"/>
      <c r="H1063" s="2663"/>
      <c r="I1063" s="2663"/>
      <c r="J1063" s="2663"/>
      <c r="K1063" s="2663"/>
    </row>
    <row r="1064" spans="1:11">
      <c r="A1064" s="2663"/>
      <c r="B1064" s="2663"/>
      <c r="C1064" s="2663"/>
      <c r="D1064" s="2663"/>
      <c r="E1064" s="2663"/>
      <c r="F1064" s="2663"/>
      <c r="G1064" s="2663"/>
      <c r="H1064" s="2663"/>
      <c r="I1064" s="2663"/>
      <c r="J1064" s="2663"/>
      <c r="K1064" s="2663"/>
    </row>
    <row r="1065" spans="1:11">
      <c r="A1065" s="2663"/>
      <c r="B1065" s="2663"/>
      <c r="C1065" s="2663"/>
      <c r="D1065" s="2663"/>
      <c r="E1065" s="2663"/>
      <c r="F1065" s="2663"/>
      <c r="G1065" s="2663"/>
      <c r="H1065" s="2663"/>
      <c r="I1065" s="2663"/>
      <c r="J1065" s="2663"/>
      <c r="K1065" s="2663"/>
    </row>
    <row r="1066" spans="1:11">
      <c r="A1066" s="2663"/>
      <c r="B1066" s="2663"/>
      <c r="C1066" s="2663"/>
      <c r="D1066" s="2663"/>
      <c r="E1066" s="2663"/>
      <c r="F1066" s="2663"/>
      <c r="G1066" s="2663"/>
      <c r="H1066" s="2663"/>
      <c r="I1066" s="2663"/>
      <c r="J1066" s="2663"/>
      <c r="K1066" s="2663"/>
    </row>
    <row r="1067" spans="1:11">
      <c r="A1067" s="2663"/>
      <c r="B1067" s="2663"/>
      <c r="C1067" s="2663"/>
      <c r="D1067" s="2663"/>
      <c r="E1067" s="2663"/>
      <c r="F1067" s="2663"/>
      <c r="G1067" s="2663"/>
      <c r="H1067" s="2663"/>
      <c r="I1067" s="2663"/>
      <c r="J1067" s="2663"/>
      <c r="K1067" s="2663"/>
    </row>
    <row r="1068" spans="1:11">
      <c r="A1068" s="2663"/>
      <c r="B1068" s="2663"/>
      <c r="C1068" s="2663"/>
      <c r="D1068" s="2663"/>
      <c r="E1068" s="2663"/>
      <c r="F1068" s="2663"/>
      <c r="G1068" s="2663"/>
      <c r="H1068" s="2663"/>
      <c r="I1068" s="2663"/>
      <c r="J1068" s="2663"/>
      <c r="K1068" s="2663"/>
    </row>
    <row r="1069" spans="1:11">
      <c r="A1069" s="2663"/>
      <c r="B1069" s="2663"/>
      <c r="C1069" s="2663"/>
      <c r="D1069" s="2663"/>
      <c r="E1069" s="2663"/>
      <c r="F1069" s="2663"/>
      <c r="G1069" s="2663"/>
      <c r="H1069" s="2663"/>
      <c r="I1069" s="2663"/>
      <c r="J1069" s="2663"/>
      <c r="K1069" s="2663"/>
    </row>
    <row r="1070" spans="1:11">
      <c r="A1070" s="2663"/>
      <c r="B1070" s="2663"/>
      <c r="C1070" s="2663"/>
      <c r="D1070" s="2663"/>
      <c r="E1070" s="2663"/>
      <c r="F1070" s="2663"/>
      <c r="G1070" s="2663"/>
      <c r="H1070" s="2663"/>
      <c r="I1070" s="2663"/>
      <c r="J1070" s="2663"/>
      <c r="K1070" s="2663"/>
    </row>
    <row r="1071" spans="1:11">
      <c r="A1071" s="2663"/>
      <c r="B1071" s="2663"/>
      <c r="C1071" s="2663"/>
      <c r="D1071" s="2663"/>
      <c r="E1071" s="2663"/>
      <c r="F1071" s="2663"/>
      <c r="G1071" s="2663"/>
      <c r="H1071" s="2663"/>
      <c r="I1071" s="2663"/>
      <c r="J1071" s="2663"/>
      <c r="K1071" s="2663"/>
    </row>
    <row r="1072" spans="1:11">
      <c r="A1072" s="2663"/>
      <c r="B1072" s="2663"/>
      <c r="C1072" s="2663"/>
      <c r="D1072" s="2663"/>
      <c r="E1072" s="2663"/>
      <c r="F1072" s="2663"/>
      <c r="G1072" s="2663"/>
      <c r="H1072" s="2663"/>
      <c r="I1072" s="2663"/>
      <c r="J1072" s="2663"/>
      <c r="K1072" s="2663"/>
    </row>
    <row r="1073" spans="1:11">
      <c r="A1073" s="2663"/>
      <c r="B1073" s="2663"/>
      <c r="C1073" s="2663"/>
      <c r="D1073" s="2663"/>
      <c r="E1073" s="2663"/>
      <c r="F1073" s="2663"/>
      <c r="G1073" s="2663"/>
      <c r="H1073" s="2663"/>
      <c r="I1073" s="2663"/>
      <c r="J1073" s="2663"/>
      <c r="K1073" s="2663"/>
    </row>
    <row r="1074" spans="1:11">
      <c r="A1074" s="2663"/>
      <c r="B1074" s="2663"/>
      <c r="C1074" s="2663"/>
      <c r="D1074" s="2663"/>
      <c r="E1074" s="2663"/>
      <c r="F1074" s="2663"/>
      <c r="G1074" s="2663"/>
      <c r="H1074" s="2663"/>
      <c r="I1074" s="2663"/>
      <c r="J1074" s="2663"/>
      <c r="K1074" s="2663"/>
    </row>
    <row r="1075" spans="1:11">
      <c r="A1075" s="2663"/>
      <c r="B1075" s="2663"/>
      <c r="C1075" s="2663"/>
      <c r="D1075" s="2663"/>
      <c r="E1075" s="2663"/>
      <c r="F1075" s="2663"/>
      <c r="G1075" s="2663"/>
      <c r="H1075" s="2663"/>
      <c r="I1075" s="2663"/>
      <c r="J1075" s="2663"/>
      <c r="K1075" s="2663"/>
    </row>
    <row r="1076" spans="1:11">
      <c r="A1076" s="2663"/>
      <c r="B1076" s="2663"/>
      <c r="C1076" s="2663"/>
      <c r="D1076" s="2663"/>
      <c r="E1076" s="2663"/>
      <c r="F1076" s="2663"/>
      <c r="G1076" s="2663"/>
      <c r="H1076" s="2663"/>
      <c r="I1076" s="2663"/>
      <c r="J1076" s="2663"/>
      <c r="K1076" s="2663"/>
    </row>
    <row r="1077" spans="1:11">
      <c r="A1077" s="2663"/>
      <c r="B1077" s="2663"/>
      <c r="C1077" s="2663"/>
      <c r="D1077" s="2663"/>
      <c r="E1077" s="2663"/>
      <c r="F1077" s="2663"/>
      <c r="G1077" s="2663"/>
      <c r="H1077" s="2663"/>
      <c r="I1077" s="2663"/>
      <c r="J1077" s="2663"/>
      <c r="K1077" s="2663"/>
    </row>
    <row r="1078" spans="1:11">
      <c r="A1078" s="2663"/>
      <c r="B1078" s="2663"/>
      <c r="C1078" s="2663"/>
      <c r="D1078" s="2663"/>
      <c r="E1078" s="2663"/>
      <c r="F1078" s="2663"/>
      <c r="G1078" s="2663"/>
      <c r="H1078" s="2663"/>
      <c r="I1078" s="2663"/>
      <c r="J1078" s="2663"/>
      <c r="K1078" s="2663"/>
    </row>
    <row r="1079" spans="1:11">
      <c r="A1079" s="2663"/>
      <c r="B1079" s="2663"/>
      <c r="C1079" s="2663"/>
      <c r="D1079" s="2663"/>
      <c r="E1079" s="2663"/>
      <c r="F1079" s="2663"/>
      <c r="G1079" s="2663"/>
      <c r="H1079" s="2663"/>
      <c r="I1079" s="2663"/>
      <c r="J1079" s="2663"/>
      <c r="K1079" s="2663"/>
    </row>
    <row r="1080" spans="1:11">
      <c r="A1080" s="2663"/>
      <c r="B1080" s="2663"/>
      <c r="C1080" s="2663"/>
      <c r="D1080" s="2663"/>
      <c r="E1080" s="2663"/>
      <c r="F1080" s="2663"/>
      <c r="G1080" s="2663"/>
      <c r="H1080" s="2663"/>
      <c r="I1080" s="2663"/>
      <c r="J1080" s="2663"/>
      <c r="K1080" s="2663"/>
    </row>
    <row r="1081" spans="1:11">
      <c r="A1081" s="2663"/>
      <c r="B1081" s="2663"/>
      <c r="C1081" s="2663"/>
      <c r="D1081" s="2663"/>
      <c r="E1081" s="2663"/>
      <c r="F1081" s="2663"/>
      <c r="G1081" s="2663"/>
      <c r="H1081" s="2663"/>
      <c r="I1081" s="2663"/>
      <c r="J1081" s="2663"/>
      <c r="K1081" s="2663"/>
    </row>
    <row r="1082" spans="1:11">
      <c r="A1082" s="2663"/>
      <c r="B1082" s="2663"/>
      <c r="C1082" s="2663"/>
      <c r="D1082" s="2663"/>
      <c r="E1082" s="2663"/>
      <c r="F1082" s="2663"/>
      <c r="G1082" s="2663"/>
      <c r="H1082" s="2663"/>
      <c r="I1082" s="2663"/>
      <c r="J1082" s="2663"/>
      <c r="K1082" s="2663"/>
    </row>
    <row r="1083" spans="1:11">
      <c r="A1083" s="2663"/>
      <c r="B1083" s="2663"/>
      <c r="C1083" s="2663"/>
      <c r="D1083" s="2663"/>
      <c r="E1083" s="2663"/>
      <c r="F1083" s="2663"/>
      <c r="G1083" s="2663"/>
      <c r="H1083" s="2663"/>
      <c r="I1083" s="2663"/>
      <c r="J1083" s="2663"/>
      <c r="K1083" s="2663"/>
    </row>
    <row r="1084" spans="1:11">
      <c r="A1084" s="2663"/>
      <c r="B1084" s="2663"/>
      <c r="C1084" s="2663"/>
      <c r="D1084" s="2663"/>
      <c r="E1084" s="2663"/>
      <c r="F1084" s="2663"/>
      <c r="G1084" s="2663"/>
      <c r="H1084" s="2663"/>
      <c r="I1084" s="2663"/>
      <c r="J1084" s="2663"/>
      <c r="K1084" s="2663"/>
    </row>
    <row r="1085" spans="1:11">
      <c r="A1085" s="2663"/>
      <c r="B1085" s="2663"/>
      <c r="C1085" s="2663"/>
      <c r="D1085" s="2663"/>
      <c r="E1085" s="2663"/>
      <c r="F1085" s="2663"/>
      <c r="G1085" s="2663"/>
      <c r="H1085" s="2663"/>
      <c r="I1085" s="2663"/>
      <c r="J1085" s="2663"/>
      <c r="K1085" s="2663"/>
    </row>
    <row r="1086" spans="1:11">
      <c r="A1086" s="2663"/>
      <c r="B1086" s="2663"/>
      <c r="C1086" s="2663"/>
      <c r="D1086" s="2663"/>
      <c r="E1086" s="2663"/>
      <c r="F1086" s="2663"/>
      <c r="G1086" s="2663"/>
      <c r="H1086" s="2663"/>
      <c r="I1086" s="2663"/>
      <c r="J1086" s="2663"/>
      <c r="K1086" s="2663"/>
    </row>
    <row r="1087" spans="1:11">
      <c r="A1087" s="2663"/>
      <c r="B1087" s="2663"/>
      <c r="C1087" s="2663"/>
      <c r="D1087" s="2663"/>
      <c r="E1087" s="2663"/>
      <c r="F1087" s="2663"/>
      <c r="G1087" s="2663"/>
      <c r="H1087" s="2663"/>
      <c r="I1087" s="2663"/>
      <c r="J1087" s="2663"/>
      <c r="K1087" s="2663"/>
    </row>
    <row r="1088" spans="1:11">
      <c r="A1088" s="2663"/>
      <c r="B1088" s="2663"/>
      <c r="C1088" s="2663"/>
      <c r="D1088" s="2663"/>
      <c r="E1088" s="2663"/>
      <c r="F1088" s="2663"/>
      <c r="G1088" s="2663"/>
      <c r="H1088" s="2663"/>
      <c r="I1088" s="2663"/>
      <c r="J1088" s="2663"/>
      <c r="K1088" s="2663"/>
    </row>
    <row r="1089" spans="1:11">
      <c r="A1089" s="2663"/>
      <c r="B1089" s="2663"/>
      <c r="C1089" s="2663"/>
      <c r="D1089" s="2663"/>
      <c r="E1089" s="2663"/>
      <c r="F1089" s="2663"/>
      <c r="G1089" s="2663"/>
      <c r="H1089" s="2663"/>
      <c r="I1089" s="2663"/>
      <c r="J1089" s="2663"/>
      <c r="K1089" s="2663"/>
    </row>
    <row r="1090" spans="1:11">
      <c r="A1090" s="2663"/>
      <c r="B1090" s="2663"/>
      <c r="C1090" s="2663"/>
      <c r="D1090" s="2663"/>
      <c r="E1090" s="2663"/>
      <c r="F1090" s="2663"/>
      <c r="G1090" s="2663"/>
      <c r="H1090" s="2663"/>
      <c r="I1090" s="2663"/>
      <c r="J1090" s="2663"/>
      <c r="K1090" s="2663"/>
    </row>
    <row r="1091" spans="1:11">
      <c r="A1091" s="2663"/>
      <c r="B1091" s="2663"/>
      <c r="C1091" s="2663"/>
      <c r="D1091" s="2663"/>
      <c r="E1091" s="2663"/>
      <c r="F1091" s="2663"/>
      <c r="G1091" s="2663"/>
      <c r="H1091" s="2663"/>
      <c r="I1091" s="2663"/>
      <c r="J1091" s="2663"/>
      <c r="K1091" s="2663"/>
    </row>
    <row r="1092" spans="1:11">
      <c r="A1092" s="2663"/>
      <c r="B1092" s="2663"/>
      <c r="C1092" s="2663"/>
      <c r="D1092" s="2663"/>
      <c r="E1092" s="2663"/>
      <c r="F1092" s="2663"/>
      <c r="G1092" s="2663"/>
      <c r="H1092" s="2663"/>
      <c r="I1092" s="2663"/>
      <c r="J1092" s="2663"/>
      <c r="K1092" s="2663"/>
    </row>
    <row r="1093" spans="1:11">
      <c r="A1093" s="2663"/>
      <c r="B1093" s="2663"/>
      <c r="C1093" s="2663"/>
      <c r="D1093" s="2663"/>
      <c r="E1093" s="2663"/>
      <c r="F1093" s="2663"/>
      <c r="G1093" s="2663"/>
      <c r="H1093" s="2663"/>
      <c r="I1093" s="2663"/>
      <c r="J1093" s="2663"/>
      <c r="K1093" s="2663"/>
    </row>
    <row r="1094" spans="1:11">
      <c r="A1094" s="2663"/>
      <c r="B1094" s="2663"/>
      <c r="C1094" s="2663"/>
      <c r="D1094" s="2663"/>
      <c r="E1094" s="2663"/>
      <c r="F1094" s="2663"/>
      <c r="G1094" s="2663"/>
      <c r="H1094" s="2663"/>
      <c r="I1094" s="2663"/>
      <c r="J1094" s="2663"/>
      <c r="K1094" s="2663"/>
    </row>
    <row r="1095" spans="1:11">
      <c r="A1095" s="2663"/>
      <c r="B1095" s="2663"/>
      <c r="C1095" s="2663"/>
      <c r="D1095" s="2663"/>
      <c r="E1095" s="2663"/>
      <c r="F1095" s="2663"/>
      <c r="G1095" s="2663"/>
      <c r="H1095" s="2663"/>
      <c r="I1095" s="2663"/>
      <c r="J1095" s="2663"/>
      <c r="K1095" s="2663"/>
    </row>
    <row r="1096" spans="1:11">
      <c r="A1096" s="2663"/>
      <c r="B1096" s="2663"/>
      <c r="C1096" s="2663"/>
      <c r="D1096" s="2663"/>
      <c r="E1096" s="2663"/>
      <c r="F1096" s="2663"/>
      <c r="G1096" s="2663"/>
      <c r="H1096" s="2663"/>
      <c r="I1096" s="2663"/>
      <c r="J1096" s="2663"/>
      <c r="K1096" s="2663"/>
    </row>
    <row r="1097" spans="1:11">
      <c r="A1097" s="2663"/>
      <c r="B1097" s="2663"/>
      <c r="C1097" s="2663"/>
      <c r="D1097" s="2663"/>
      <c r="E1097" s="2663"/>
      <c r="F1097" s="2663"/>
      <c r="G1097" s="2663"/>
      <c r="H1097" s="2663"/>
      <c r="I1097" s="2663"/>
      <c r="J1097" s="2663"/>
      <c r="K1097" s="2663"/>
    </row>
    <row r="1098" spans="1:11">
      <c r="A1098" s="2663"/>
      <c r="B1098" s="2663"/>
      <c r="C1098" s="2663"/>
      <c r="D1098" s="2663"/>
      <c r="E1098" s="2663"/>
      <c r="F1098" s="2663"/>
      <c r="G1098" s="2663"/>
      <c r="H1098" s="2663"/>
      <c r="I1098" s="2663"/>
      <c r="J1098" s="2663"/>
      <c r="K1098" s="2663"/>
    </row>
  </sheetData>
  <mergeCells count="14">
    <mergeCell ref="A3:A5"/>
    <mergeCell ref="B3:B4"/>
    <mergeCell ref="B27:C27"/>
    <mergeCell ref="B49:C49"/>
    <mergeCell ref="M3:N3"/>
    <mergeCell ref="B6:B26"/>
    <mergeCell ref="L3:L4"/>
    <mergeCell ref="B50:C50"/>
    <mergeCell ref="B28:B48"/>
    <mergeCell ref="J3:K3"/>
    <mergeCell ref="I3:I4"/>
    <mergeCell ref="G3:H3"/>
    <mergeCell ref="F3:F4"/>
    <mergeCell ref="D3:E3"/>
  </mergeCells>
  <phoneticPr fontId="6" type="noConversion"/>
  <pageMargins left="0.51181102362204722" right="0.35433070866141736" top="0.39370078740157483" bottom="0.27559055118110237" header="0.15748031496062992" footer="0.23622047244094491"/>
  <pageSetup paperSize="9" scale="65" orientation="landscape" r:id="rId1"/>
  <headerFooter alignWithMargins="0">
    <oddFooter>&amp;C&amp;P/&amp;N&amp;R&amp;A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0">
    <pageSetUpPr fitToPage="1"/>
  </sheetPr>
  <dimension ref="A1:F17"/>
  <sheetViews>
    <sheetView showGridLines="0" view="pageBreakPreview" zoomScaleNormal="100" zoomScaleSheetLayoutView="100" workbookViewId="0"/>
  </sheetViews>
  <sheetFormatPr defaultRowHeight="15.75"/>
  <cols>
    <col min="1" max="1" width="37.125" style="2693" customWidth="1"/>
    <col min="2" max="2" width="76" style="2693" customWidth="1"/>
    <col min="3" max="3" width="16.5" style="2693" customWidth="1"/>
    <col min="4" max="4" width="11.625" style="2693" customWidth="1"/>
    <col min="5" max="5" width="10.5" style="2693" customWidth="1"/>
    <col min="6" max="6" width="18.125" style="2693" customWidth="1"/>
    <col min="7" max="16384" width="9" style="2693"/>
  </cols>
  <sheetData>
    <row r="1" spans="1:6" ht="16.5">
      <c r="A1" s="2560" t="str">
        <f>+封面!A3&amp;" "&amp;封面!A2</f>
        <v xml:space="preserve">        保險股份有限公司(○○分公司) 年度(月、季、半年)報表</v>
      </c>
      <c r="B1" s="2691"/>
      <c r="C1" s="2692"/>
      <c r="D1" s="2692"/>
      <c r="E1" s="2692"/>
      <c r="F1" s="2692"/>
    </row>
    <row r="2" spans="1:6" ht="16.5" thickBot="1">
      <c r="A2" s="2691" t="s">
        <v>6038</v>
      </c>
      <c r="B2" s="2691"/>
      <c r="C2" s="2692"/>
      <c r="D2" s="2692"/>
      <c r="E2" s="2692"/>
      <c r="F2" s="2694" t="s">
        <v>5459</v>
      </c>
    </row>
    <row r="3" spans="1:6" ht="99.75" customHeight="1">
      <c r="A3" s="2695" t="s">
        <v>6039</v>
      </c>
      <c r="B3" s="2696" t="s">
        <v>6040</v>
      </c>
      <c r="C3" s="2697" t="s">
        <v>6041</v>
      </c>
      <c r="D3" s="2698" t="s">
        <v>6042</v>
      </c>
      <c r="E3" s="2699" t="s">
        <v>6043</v>
      </c>
      <c r="F3" s="2700" t="s">
        <v>6044</v>
      </c>
    </row>
    <row r="4" spans="1:6">
      <c r="A4" s="2701" t="s">
        <v>6045</v>
      </c>
      <c r="B4" s="2702" t="s">
        <v>6046</v>
      </c>
      <c r="C4" s="2703">
        <f>表03!H13</f>
        <v>0</v>
      </c>
      <c r="D4" s="2704"/>
      <c r="E4" s="2705">
        <v>7.4999999999999997E-2</v>
      </c>
      <c r="F4" s="2706">
        <f>ROUND(C4*E4,0)</f>
        <v>0</v>
      </c>
    </row>
    <row r="5" spans="1:6">
      <c r="A5" s="2701" t="s">
        <v>6047</v>
      </c>
      <c r="B5" s="2702" t="s">
        <v>6048</v>
      </c>
      <c r="C5" s="2703">
        <f>表03!H15</f>
        <v>0</v>
      </c>
      <c r="D5" s="2704"/>
      <c r="E5" s="2705">
        <v>0.01</v>
      </c>
      <c r="F5" s="2706">
        <f>ROUND(C5*E5,0)</f>
        <v>0</v>
      </c>
    </row>
    <row r="6" spans="1:6">
      <c r="A6" s="2701" t="s">
        <v>6049</v>
      </c>
      <c r="B6" s="2702" t="s">
        <v>6050</v>
      </c>
      <c r="C6" s="2703">
        <f>表03!H8</f>
        <v>0</v>
      </c>
      <c r="D6" s="2704"/>
      <c r="E6" s="2705">
        <v>3.7499999999999999E-2</v>
      </c>
      <c r="F6" s="2707">
        <f>ROUND(C6*E6,0)</f>
        <v>0</v>
      </c>
    </row>
    <row r="7" spans="1:6">
      <c r="A7" s="2701" t="s">
        <v>6051</v>
      </c>
      <c r="B7" s="2702"/>
      <c r="C7" s="2703">
        <f>SUM(C8:C10)</f>
        <v>0</v>
      </c>
      <c r="D7" s="2704"/>
      <c r="E7" s="2705"/>
      <c r="F7" s="2708">
        <f>SUM(F8:F10)</f>
        <v>0</v>
      </c>
    </row>
    <row r="8" spans="1:6">
      <c r="A8" s="2709" t="s">
        <v>6052</v>
      </c>
      <c r="B8" s="2702" t="s">
        <v>6053</v>
      </c>
      <c r="C8" s="2703">
        <f>表03!H12+表03!H14</f>
        <v>0</v>
      </c>
      <c r="D8" s="2704"/>
      <c r="E8" s="2705">
        <v>0.52500000000000002</v>
      </c>
      <c r="F8" s="2706">
        <f>ROUND(C8*E8,0)</f>
        <v>0</v>
      </c>
    </row>
    <row r="9" spans="1:6">
      <c r="A9" s="2709" t="s">
        <v>6054</v>
      </c>
      <c r="B9" s="2710" t="s">
        <v>6055</v>
      </c>
      <c r="C9" s="2703">
        <f>表03!H65+表03!H67-'表19-4'!AH27</f>
        <v>0</v>
      </c>
      <c r="D9" s="2704"/>
      <c r="E9" s="2705">
        <v>0.375</v>
      </c>
      <c r="F9" s="2706">
        <f>ROUND(C9*E9,0)</f>
        <v>0</v>
      </c>
    </row>
    <row r="10" spans="1:6">
      <c r="A10" s="2709" t="s">
        <v>6056</v>
      </c>
      <c r="B10" s="2702" t="s">
        <v>6057</v>
      </c>
      <c r="C10" s="2703">
        <f>表03!H16+表03!H18</f>
        <v>0</v>
      </c>
      <c r="D10" s="2704"/>
      <c r="E10" s="2705">
        <v>0.45</v>
      </c>
      <c r="F10" s="2706">
        <f>ROUND(C10*E10,0)</f>
        <v>0</v>
      </c>
    </row>
    <row r="11" spans="1:6">
      <c r="A11" s="2711" t="s">
        <v>6058</v>
      </c>
      <c r="B11" s="2712" t="s">
        <v>6059</v>
      </c>
      <c r="C11" s="2703">
        <f>表03!H17+表03!H19</f>
        <v>0</v>
      </c>
      <c r="D11" s="2713"/>
      <c r="E11" s="2705">
        <v>3.7499999999999999E-2</v>
      </c>
      <c r="F11" s="2706">
        <f>ROUND(C11*E11,0)</f>
        <v>0</v>
      </c>
    </row>
    <row r="12" spans="1:6" s="2715" customFormat="1">
      <c r="A12" s="2711" t="s">
        <v>6060</v>
      </c>
      <c r="B12" s="2712" t="s">
        <v>6061</v>
      </c>
      <c r="C12" s="2703">
        <f>'表30-4-1'!C13</f>
        <v>0</v>
      </c>
      <c r="D12" s="2713"/>
      <c r="E12" s="2714"/>
      <c r="F12" s="2706">
        <f>'表30-4-1'!E13</f>
        <v>0</v>
      </c>
    </row>
    <row r="13" spans="1:6" s="2715" customFormat="1">
      <c r="A13" s="2711" t="s">
        <v>6062</v>
      </c>
      <c r="B13" s="2712" t="s">
        <v>6063</v>
      </c>
      <c r="C13" s="2703">
        <f>'表30-5-2'!B13</f>
        <v>0</v>
      </c>
      <c r="D13" s="2713"/>
      <c r="E13" s="2714"/>
      <c r="F13" s="2706">
        <f>'表30-5-2'!D13</f>
        <v>0</v>
      </c>
    </row>
    <row r="14" spans="1:6" ht="16.5" thickBot="1">
      <c r="A14" s="2716" t="s">
        <v>6064</v>
      </c>
      <c r="B14" s="2717"/>
      <c r="C14" s="2718">
        <f>SUM(C4:C6,C8:C13)</f>
        <v>0</v>
      </c>
      <c r="D14" s="2719"/>
      <c r="E14" s="2720"/>
      <c r="F14" s="2721">
        <f>SUM(F4:F6,F8:F13)</f>
        <v>0</v>
      </c>
    </row>
    <row r="15" spans="1:6">
      <c r="A15" s="2722" t="s">
        <v>6065</v>
      </c>
    </row>
    <row r="16" spans="1:6">
      <c r="A16" s="2723" t="s">
        <v>6066</v>
      </c>
    </row>
    <row r="17" spans="1:1">
      <c r="A17" s="2723" t="s">
        <v>6067</v>
      </c>
    </row>
  </sheetData>
  <phoneticPr fontId="8" type="noConversion"/>
  <pageMargins left="0" right="0" top="0" bottom="0" header="0" footer="0"/>
  <pageSetup paperSize="9" scale="85" orientation="landscape" r:id="rId1"/>
  <headerFooter alignWithMargins="0">
    <oddFooter>&amp;C&amp;P/&amp;N&amp;R&amp;A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10">
    <pageSetUpPr fitToPage="1"/>
  </sheetPr>
  <dimension ref="A1:E31"/>
  <sheetViews>
    <sheetView showGridLines="0" view="pageBreakPreview" zoomScaleNormal="100" zoomScaleSheetLayoutView="100" workbookViewId="0"/>
  </sheetViews>
  <sheetFormatPr defaultRowHeight="15.75"/>
  <cols>
    <col min="1" max="1" width="9" style="2724"/>
    <col min="2" max="2" width="18.5" style="2724" customWidth="1"/>
    <col min="3" max="4" width="18.375" style="2724" customWidth="1"/>
    <col min="5" max="5" width="17.125" style="2724" bestFit="1" customWidth="1"/>
    <col min="6" max="16384" width="9" style="2724"/>
  </cols>
  <sheetData>
    <row r="1" spans="1:5" ht="16.5">
      <c r="A1" s="2560" t="str">
        <f>+封面!A3&amp;" "&amp;封面!A2</f>
        <v xml:space="preserve">        保險股份有限公司(○○分公司) 年度(月、季、半年)報表</v>
      </c>
    </row>
    <row r="2" spans="1:5" ht="16.5" thickBot="1">
      <c r="A2" s="2725" t="s">
        <v>6068</v>
      </c>
      <c r="B2" s="2726"/>
      <c r="C2" s="2727"/>
      <c r="D2" s="2728"/>
      <c r="E2" s="2729" t="s">
        <v>5459</v>
      </c>
    </row>
    <row r="3" spans="1:5" ht="21.75" customHeight="1">
      <c r="A3" s="3574" t="s">
        <v>6069</v>
      </c>
      <c r="B3" s="2730" t="s">
        <v>6070</v>
      </c>
      <c r="C3" s="3577" t="s">
        <v>6071</v>
      </c>
      <c r="D3" s="3579" t="s">
        <v>6072</v>
      </c>
      <c r="E3" s="3581" t="s">
        <v>6073</v>
      </c>
    </row>
    <row r="4" spans="1:5" ht="21.75" customHeight="1">
      <c r="A4" s="3575"/>
      <c r="B4" s="2731" t="s">
        <v>514</v>
      </c>
      <c r="C4" s="3578"/>
      <c r="D4" s="3580"/>
      <c r="E4" s="3582"/>
    </row>
    <row r="5" spans="1:5" ht="16.5" thickBot="1">
      <c r="A5" s="3576"/>
      <c r="B5" s="2732" t="s">
        <v>515</v>
      </c>
      <c r="C5" s="2732" t="s">
        <v>516</v>
      </c>
      <c r="D5" s="2732" t="s">
        <v>517</v>
      </c>
      <c r="E5" s="2733" t="s">
        <v>518</v>
      </c>
    </row>
    <row r="6" spans="1:5">
      <c r="A6" s="2734">
        <v>1</v>
      </c>
      <c r="B6" s="2735" t="s">
        <v>150</v>
      </c>
      <c r="C6" s="2736"/>
      <c r="D6" s="2737">
        <v>2.5499999999999998E-2</v>
      </c>
      <c r="E6" s="2738">
        <f t="shared" ref="E6:E12" si="0">ROUND(C6*D6,0)</f>
        <v>0</v>
      </c>
    </row>
    <row r="7" spans="1:5">
      <c r="A7" s="2739">
        <v>2</v>
      </c>
      <c r="B7" s="2740" t="s">
        <v>519</v>
      </c>
      <c r="C7" s="2741"/>
      <c r="D7" s="2742">
        <v>2.6599999999999999E-2</v>
      </c>
      <c r="E7" s="2743">
        <f t="shared" si="0"/>
        <v>0</v>
      </c>
    </row>
    <row r="8" spans="1:5">
      <c r="A8" s="2739">
        <v>3</v>
      </c>
      <c r="B8" s="2740" t="s">
        <v>520</v>
      </c>
      <c r="C8" s="2741"/>
      <c r="D8" s="2742">
        <v>2.7799999999999998E-2</v>
      </c>
      <c r="E8" s="2743">
        <f t="shared" si="0"/>
        <v>0</v>
      </c>
    </row>
    <row r="9" spans="1:5">
      <c r="A9" s="2739">
        <v>4</v>
      </c>
      <c r="B9" s="2740" t="s">
        <v>521</v>
      </c>
      <c r="C9" s="2741"/>
      <c r="D9" s="2742">
        <v>3.4099999999999998E-2</v>
      </c>
      <c r="E9" s="2743">
        <f t="shared" si="0"/>
        <v>0</v>
      </c>
    </row>
    <row r="10" spans="1:5">
      <c r="A10" s="2739">
        <v>5</v>
      </c>
      <c r="B10" s="2740" t="s">
        <v>522</v>
      </c>
      <c r="C10" s="2741"/>
      <c r="D10" s="2744">
        <v>6.7100000000000007E-2</v>
      </c>
      <c r="E10" s="2743">
        <f t="shared" si="0"/>
        <v>0</v>
      </c>
    </row>
    <row r="11" spans="1:5">
      <c r="A11" s="2739">
        <v>6</v>
      </c>
      <c r="B11" s="2740" t="s">
        <v>523</v>
      </c>
      <c r="C11" s="2741"/>
      <c r="D11" s="2744">
        <v>0.14219999999999999</v>
      </c>
      <c r="E11" s="2743">
        <f t="shared" si="0"/>
        <v>0</v>
      </c>
    </row>
    <row r="12" spans="1:5">
      <c r="A12" s="2739">
        <v>7</v>
      </c>
      <c r="B12" s="2740" t="s">
        <v>524</v>
      </c>
      <c r="C12" s="2741"/>
      <c r="D12" s="2744">
        <v>0.32369999999999999</v>
      </c>
      <c r="E12" s="2743">
        <f t="shared" si="0"/>
        <v>0</v>
      </c>
    </row>
    <row r="13" spans="1:5" ht="16.5" thickBot="1">
      <c r="A13" s="2745">
        <v>8</v>
      </c>
      <c r="B13" s="2746" t="s">
        <v>6074</v>
      </c>
      <c r="C13" s="2747">
        <f>SUM(C6:C12)</f>
        <v>0</v>
      </c>
      <c r="D13" s="2748"/>
      <c r="E13" s="2749">
        <f>SUM(E6:E12)</f>
        <v>0</v>
      </c>
    </row>
    <row r="16" spans="1:5">
      <c r="A16" s="2750" t="s">
        <v>6075</v>
      </c>
      <c r="B16" s="2750"/>
    </row>
    <row r="17" spans="1:3">
      <c r="A17" s="2751">
        <v>1</v>
      </c>
      <c r="B17" s="2752" t="s">
        <v>6076</v>
      </c>
    </row>
    <row r="18" spans="1:3">
      <c r="A18" s="2751"/>
      <c r="B18" s="2753" t="s">
        <v>4540</v>
      </c>
    </row>
    <row r="19" spans="1:3">
      <c r="A19" s="2751">
        <v>2</v>
      </c>
      <c r="B19" s="2750" t="s">
        <v>6077</v>
      </c>
    </row>
    <row r="20" spans="1:3">
      <c r="A20" s="2751"/>
      <c r="B20" s="2750" t="s">
        <v>6078</v>
      </c>
    </row>
    <row r="21" spans="1:3">
      <c r="A21" s="2751">
        <v>3</v>
      </c>
      <c r="B21" s="2750" t="s">
        <v>6079</v>
      </c>
    </row>
    <row r="22" spans="1:3">
      <c r="B22" s="2750" t="s">
        <v>6080</v>
      </c>
    </row>
    <row r="23" spans="1:3">
      <c r="A23" s="2751">
        <v>4</v>
      </c>
      <c r="B23" s="2750" t="s">
        <v>6081</v>
      </c>
    </row>
    <row r="25" spans="1:3">
      <c r="B25" s="2754" t="s">
        <v>6082</v>
      </c>
      <c r="C25" s="2754" t="s">
        <v>6083</v>
      </c>
    </row>
    <row r="26" spans="1:3">
      <c r="B26" s="2755" t="s">
        <v>6084</v>
      </c>
      <c r="C26" s="2756">
        <f>D9</f>
        <v>3.4099999999999998E-2</v>
      </c>
    </row>
    <row r="27" spans="1:3" ht="28.5">
      <c r="B27" s="2755" t="s">
        <v>6085</v>
      </c>
      <c r="C27" s="2757">
        <f>D10</f>
        <v>6.7100000000000007E-2</v>
      </c>
    </row>
    <row r="28" spans="1:3">
      <c r="B28" s="2755" t="s">
        <v>6086</v>
      </c>
      <c r="C28" s="2757">
        <f>D11</f>
        <v>0.14219999999999999</v>
      </c>
    </row>
    <row r="29" spans="1:3">
      <c r="B29" s="2755" t="s">
        <v>6087</v>
      </c>
      <c r="C29" s="2757">
        <f>D12</f>
        <v>0.32369999999999999</v>
      </c>
    </row>
    <row r="31" spans="1:3">
      <c r="A31" s="2751">
        <v>5</v>
      </c>
      <c r="B31" s="2752" t="s">
        <v>6088</v>
      </c>
    </row>
  </sheetData>
  <mergeCells count="4">
    <mergeCell ref="A3:A5"/>
    <mergeCell ref="C3:C4"/>
    <mergeCell ref="D3:D4"/>
    <mergeCell ref="E3:E4"/>
  </mergeCells>
  <phoneticPr fontId="8" type="noConversion"/>
  <pageMargins left="0.25" right="0.25" top="0.75" bottom="0.75" header="0.3" footer="0.3"/>
  <pageSetup paperSize="9" scale="87" fitToHeight="0" orientation="landscape"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1">
    <pageSetUpPr fitToPage="1"/>
  </sheetPr>
  <dimension ref="A1:AB75"/>
  <sheetViews>
    <sheetView showGridLines="0" zoomScaleNormal="100" zoomScaleSheetLayoutView="130" workbookViewId="0"/>
  </sheetViews>
  <sheetFormatPr defaultColWidth="8.875" defaultRowHeight="13.5"/>
  <cols>
    <col min="1" max="1" width="36.875" style="1308" customWidth="1"/>
    <col min="2" max="2" width="58.75" style="1308" customWidth="1"/>
    <col min="3" max="3" width="11.375" style="1631" customWidth="1"/>
    <col min="4" max="4" width="14.75" style="1631" customWidth="1"/>
    <col min="5" max="5" width="11.5" style="1632" customWidth="1"/>
    <col min="6" max="6" width="11.375" style="1631" customWidth="1"/>
    <col min="7" max="7" width="8.875" style="1308" customWidth="1"/>
    <col min="8" max="11" width="8.875" style="1307" customWidth="1"/>
    <col min="12" max="13" width="8.875" style="1308" customWidth="1"/>
    <col min="14" max="19" width="8.875" style="1307" customWidth="1"/>
    <col min="20" max="16384" width="8.875" style="1308"/>
  </cols>
  <sheetData>
    <row r="1" spans="1:19" s="1586" customFormat="1" ht="16.5">
      <c r="A1" s="1303" t="str">
        <f>+封面!A3&amp;" "&amp;封面!A2</f>
        <v xml:space="preserve">        保險股份有限公司(○○分公司) 年度(月、季、半年)報表</v>
      </c>
      <c r="B1" s="1306"/>
      <c r="C1" s="1304"/>
      <c r="D1" s="1304"/>
      <c r="E1" s="1304"/>
      <c r="F1" s="1304"/>
    </row>
    <row r="2" spans="1:19" s="1586" customFormat="1" ht="15" thickBot="1">
      <c r="A2" s="1775" t="s">
        <v>4361</v>
      </c>
      <c r="B2" s="1306"/>
      <c r="C2" s="1304"/>
      <c r="D2" s="1304"/>
      <c r="E2" s="1304"/>
      <c r="F2" s="1578" t="s">
        <v>4212</v>
      </c>
    </row>
    <row r="3" spans="1:19" ht="41.25" customHeight="1">
      <c r="A3" s="1579" t="s">
        <v>4355</v>
      </c>
      <c r="B3" s="1580" t="s">
        <v>4356</v>
      </c>
      <c r="C3" s="1587" t="s">
        <v>4357</v>
      </c>
      <c r="D3" s="1588" t="s">
        <v>4362</v>
      </c>
      <c r="E3" s="1581" t="s">
        <v>4358</v>
      </c>
      <c r="F3" s="1582" t="s">
        <v>4359</v>
      </c>
      <c r="H3" s="1308"/>
      <c r="I3" s="1308"/>
      <c r="J3" s="1308"/>
      <c r="K3" s="1308"/>
      <c r="N3" s="1308"/>
      <c r="O3" s="1308"/>
      <c r="P3" s="1308"/>
      <c r="Q3" s="1308"/>
      <c r="R3" s="1308"/>
      <c r="S3" s="1308"/>
    </row>
    <row r="4" spans="1:19" ht="17.649999999999999" customHeight="1">
      <c r="A4" s="1589" t="s">
        <v>4363</v>
      </c>
      <c r="B4" s="1590"/>
      <c r="C4" s="1591">
        <f>C5</f>
        <v>0</v>
      </c>
      <c r="D4" s="1592"/>
      <c r="E4" s="1593"/>
      <c r="F4" s="1594">
        <f>F5</f>
        <v>0</v>
      </c>
      <c r="H4" s="1308"/>
      <c r="I4" s="1308"/>
      <c r="J4" s="1308"/>
      <c r="K4" s="1308"/>
      <c r="N4" s="1308"/>
      <c r="O4" s="1308"/>
      <c r="P4" s="1308"/>
      <c r="Q4" s="1308"/>
      <c r="R4" s="1308"/>
      <c r="S4" s="1308"/>
    </row>
    <row r="5" spans="1:19" ht="14.45" customHeight="1">
      <c r="A5" s="1595" t="s">
        <v>4364</v>
      </c>
      <c r="B5" s="1596"/>
      <c r="C5" s="1597">
        <f>SUM(C6:C33)</f>
        <v>0</v>
      </c>
      <c r="D5" s="1598"/>
      <c r="E5" s="1599"/>
      <c r="F5" s="1600">
        <f>SUM(F6:F33)</f>
        <v>0</v>
      </c>
      <c r="H5" s="1308"/>
      <c r="I5" s="1308"/>
      <c r="J5" s="1308"/>
      <c r="K5" s="1308"/>
      <c r="N5" s="1308"/>
      <c r="O5" s="1308"/>
      <c r="P5" s="1308"/>
      <c r="Q5" s="1308"/>
      <c r="R5" s="1308"/>
      <c r="S5" s="1308"/>
    </row>
    <row r="6" spans="1:19" ht="14.45" customHeight="1">
      <c r="A6" s="1601" t="s">
        <v>4365</v>
      </c>
      <c r="B6" s="1583" t="s">
        <v>4366</v>
      </c>
      <c r="C6" s="1602">
        <f>'表26-1'!S6</f>
        <v>0</v>
      </c>
      <c r="D6" s="1603"/>
      <c r="E6" s="1604">
        <v>0.87480000000000002</v>
      </c>
      <c r="F6" s="1605">
        <f t="shared" ref="F6:F34" si="0">ROUND(C6*E6,0)</f>
        <v>0</v>
      </c>
      <c r="H6" s="1308"/>
      <c r="I6" s="1308"/>
      <c r="J6" s="1308"/>
      <c r="K6" s="1308"/>
      <c r="N6" s="1308"/>
      <c r="O6" s="1308"/>
      <c r="P6" s="1308"/>
      <c r="Q6" s="1308"/>
      <c r="R6" s="1308"/>
      <c r="S6" s="1308"/>
    </row>
    <row r="7" spans="1:19" ht="14.45" customHeight="1">
      <c r="A7" s="1601" t="s">
        <v>4367</v>
      </c>
      <c r="B7" s="1583" t="s">
        <v>4368</v>
      </c>
      <c r="C7" s="1602">
        <f>'表26-1'!S7</f>
        <v>0</v>
      </c>
      <c r="D7" s="1603"/>
      <c r="E7" s="1604">
        <v>0.87480000000000002</v>
      </c>
      <c r="F7" s="1605">
        <f t="shared" si="0"/>
        <v>0</v>
      </c>
      <c r="H7" s="1308"/>
      <c r="I7" s="1308"/>
      <c r="J7" s="1308"/>
      <c r="K7" s="1308"/>
      <c r="N7" s="1308"/>
      <c r="O7" s="1308"/>
      <c r="P7" s="1308"/>
      <c r="Q7" s="1308"/>
      <c r="R7" s="1308"/>
      <c r="S7" s="1308"/>
    </row>
    <row r="8" spans="1:19" ht="14.45" customHeight="1">
      <c r="A8" s="1601" t="s">
        <v>4369</v>
      </c>
      <c r="B8" s="1583" t="s">
        <v>4370</v>
      </c>
      <c r="C8" s="1602">
        <f>'表26-1'!S8</f>
        <v>0</v>
      </c>
      <c r="D8" s="1603"/>
      <c r="E8" s="1604">
        <v>0.28739999999999999</v>
      </c>
      <c r="F8" s="1605">
        <f t="shared" si="0"/>
        <v>0</v>
      </c>
      <c r="H8" s="1308"/>
      <c r="I8" s="1308"/>
      <c r="J8" s="1308"/>
      <c r="K8" s="1308"/>
      <c r="N8" s="1308"/>
      <c r="O8" s="1308"/>
      <c r="P8" s="1308"/>
      <c r="Q8" s="1308"/>
      <c r="R8" s="1308"/>
      <c r="S8" s="1308"/>
    </row>
    <row r="9" spans="1:19" ht="14.45" customHeight="1">
      <c r="A9" s="1601" t="s">
        <v>4371</v>
      </c>
      <c r="B9" s="1583" t="s">
        <v>4372</v>
      </c>
      <c r="C9" s="1602">
        <f>'表26-1'!S9</f>
        <v>0</v>
      </c>
      <c r="D9" s="1603"/>
      <c r="E9" s="1604">
        <v>0.28739999999999999</v>
      </c>
      <c r="F9" s="1605">
        <f t="shared" si="0"/>
        <v>0</v>
      </c>
      <c r="H9" s="1308"/>
      <c r="I9" s="1308"/>
      <c r="J9" s="1308"/>
      <c r="K9" s="1308"/>
      <c r="N9" s="1308"/>
      <c r="O9" s="1308"/>
      <c r="P9" s="1308"/>
      <c r="Q9" s="1308"/>
      <c r="R9" s="1308"/>
      <c r="S9" s="1308"/>
    </row>
    <row r="10" spans="1:19" ht="14.45" customHeight="1">
      <c r="A10" s="1601" t="s">
        <v>4373</v>
      </c>
      <c r="B10" s="1583" t="s">
        <v>4374</v>
      </c>
      <c r="C10" s="1602">
        <f>'表26-1'!S10</f>
        <v>0</v>
      </c>
      <c r="D10" s="1603"/>
      <c r="E10" s="1604">
        <v>0.19289999999999999</v>
      </c>
      <c r="F10" s="1605">
        <f t="shared" si="0"/>
        <v>0</v>
      </c>
      <c r="H10" s="1308"/>
      <c r="I10" s="1308"/>
      <c r="J10" s="1308"/>
      <c r="K10" s="1308"/>
      <c r="N10" s="1308"/>
      <c r="O10" s="1308"/>
      <c r="P10" s="1308"/>
      <c r="Q10" s="1308"/>
      <c r="R10" s="1308"/>
      <c r="S10" s="1308"/>
    </row>
    <row r="11" spans="1:19" ht="14.45" customHeight="1">
      <c r="A11" s="1601" t="s">
        <v>4375</v>
      </c>
      <c r="B11" s="1583" t="s">
        <v>4376</v>
      </c>
      <c r="C11" s="1602">
        <f>'表26-1'!S11</f>
        <v>0</v>
      </c>
      <c r="D11" s="1603"/>
      <c r="E11" s="1604">
        <v>0.19289999999999999</v>
      </c>
      <c r="F11" s="1605">
        <f t="shared" si="0"/>
        <v>0</v>
      </c>
      <c r="H11" s="1308"/>
      <c r="I11" s="1308"/>
      <c r="J11" s="1308"/>
      <c r="K11" s="1308"/>
      <c r="N11" s="1308"/>
      <c r="O11" s="1308"/>
      <c r="P11" s="1308"/>
      <c r="Q11" s="1308"/>
      <c r="R11" s="1308"/>
      <c r="S11" s="1308"/>
    </row>
    <row r="12" spans="1:19" ht="14.45" customHeight="1">
      <c r="A12" s="1601" t="s">
        <v>4377</v>
      </c>
      <c r="B12" s="1583" t="s">
        <v>4378</v>
      </c>
      <c r="C12" s="1602">
        <f>'表26-1'!S12</f>
        <v>0</v>
      </c>
      <c r="D12" s="1603"/>
      <c r="E12" s="1604">
        <v>0.65959999999999996</v>
      </c>
      <c r="F12" s="1605">
        <f t="shared" si="0"/>
        <v>0</v>
      </c>
      <c r="H12" s="1308"/>
      <c r="I12" s="1308"/>
      <c r="J12" s="1308"/>
      <c r="K12" s="1308"/>
      <c r="N12" s="1308"/>
      <c r="O12" s="1308"/>
      <c r="P12" s="1308"/>
      <c r="Q12" s="1308"/>
      <c r="R12" s="1308"/>
      <c r="S12" s="1308"/>
    </row>
    <row r="13" spans="1:19" ht="14.45" customHeight="1">
      <c r="A13" s="1601" t="s">
        <v>4379</v>
      </c>
      <c r="B13" s="1583" t="s">
        <v>4380</v>
      </c>
      <c r="C13" s="1602">
        <f>'表26-1'!S13</f>
        <v>0</v>
      </c>
      <c r="D13" s="1603"/>
      <c r="E13" s="1604">
        <v>0.4365</v>
      </c>
      <c r="F13" s="1605">
        <f t="shared" si="0"/>
        <v>0</v>
      </c>
      <c r="H13" s="1308"/>
      <c r="I13" s="1308"/>
      <c r="J13" s="1308"/>
      <c r="K13" s="1308"/>
      <c r="N13" s="1308"/>
      <c r="O13" s="1308"/>
      <c r="P13" s="1308"/>
      <c r="Q13" s="1308"/>
      <c r="R13" s="1308"/>
      <c r="S13" s="1308"/>
    </row>
    <row r="14" spans="1:19" ht="14.45" customHeight="1">
      <c r="A14" s="1601" t="s">
        <v>4381</v>
      </c>
      <c r="B14" s="1583" t="s">
        <v>4382</v>
      </c>
      <c r="C14" s="1602">
        <f>'表26-1'!S14</f>
        <v>0</v>
      </c>
      <c r="D14" s="1603"/>
      <c r="E14" s="1604">
        <v>3.1827999999999999</v>
      </c>
      <c r="F14" s="1605">
        <f t="shared" si="0"/>
        <v>0</v>
      </c>
      <c r="H14" s="1308"/>
      <c r="I14" s="1308"/>
      <c r="J14" s="1308"/>
      <c r="K14" s="1308"/>
      <c r="N14" s="1308"/>
      <c r="O14" s="1308"/>
      <c r="P14" s="1308"/>
      <c r="Q14" s="1308"/>
      <c r="R14" s="1308"/>
      <c r="S14" s="1308"/>
    </row>
    <row r="15" spans="1:19" ht="14.45" customHeight="1">
      <c r="A15" s="1601" t="s">
        <v>4226</v>
      </c>
      <c r="B15" s="1583" t="s">
        <v>4383</v>
      </c>
      <c r="C15" s="1602">
        <f>'表26-1'!S15</f>
        <v>0</v>
      </c>
      <c r="D15" s="1603"/>
      <c r="E15" s="1604">
        <v>0.15959999999999999</v>
      </c>
      <c r="F15" s="1605">
        <f t="shared" si="0"/>
        <v>0</v>
      </c>
      <c r="H15" s="1308"/>
      <c r="I15" s="1308"/>
      <c r="J15" s="1308"/>
      <c r="K15" s="1308"/>
      <c r="N15" s="1308"/>
      <c r="O15" s="1308"/>
      <c r="P15" s="1308"/>
      <c r="Q15" s="1308"/>
      <c r="R15" s="1308"/>
      <c r="S15" s="1308"/>
    </row>
    <row r="16" spans="1:19" ht="14.45" customHeight="1">
      <c r="A16" s="1601" t="s">
        <v>4227</v>
      </c>
      <c r="B16" s="1583" t="s">
        <v>4384</v>
      </c>
      <c r="C16" s="1602">
        <f>'表26-1'!S16</f>
        <v>0</v>
      </c>
      <c r="D16" s="1603"/>
      <c r="E16" s="1604">
        <v>0.15959999999999999</v>
      </c>
      <c r="F16" s="1605">
        <f t="shared" si="0"/>
        <v>0</v>
      </c>
      <c r="H16" s="1308"/>
      <c r="I16" s="1308"/>
      <c r="J16" s="1308"/>
      <c r="K16" s="1308"/>
      <c r="N16" s="1308"/>
      <c r="O16" s="1308"/>
      <c r="P16" s="1308"/>
      <c r="Q16" s="1308"/>
      <c r="R16" s="1308"/>
      <c r="S16" s="1308"/>
    </row>
    <row r="17" spans="1:28" ht="14.45" customHeight="1">
      <c r="A17" s="1601" t="s">
        <v>4228</v>
      </c>
      <c r="B17" s="1583" t="s">
        <v>4385</v>
      </c>
      <c r="C17" s="1602">
        <f>'表26-1'!S17</f>
        <v>0</v>
      </c>
      <c r="D17" s="1603"/>
      <c r="E17" s="1604">
        <v>0.15959999999999999</v>
      </c>
      <c r="F17" s="1605">
        <f t="shared" si="0"/>
        <v>0</v>
      </c>
      <c r="H17" s="1308"/>
      <c r="I17" s="1308"/>
      <c r="J17" s="1308"/>
      <c r="K17" s="1308"/>
      <c r="N17" s="1308"/>
      <c r="O17" s="1308"/>
      <c r="P17" s="1308"/>
      <c r="Q17" s="1308"/>
      <c r="R17" s="1308"/>
      <c r="S17" s="1308"/>
    </row>
    <row r="18" spans="1:28" ht="14.45" customHeight="1">
      <c r="A18" s="1601" t="s">
        <v>4229</v>
      </c>
      <c r="B18" s="1583" t="s">
        <v>4386</v>
      </c>
      <c r="C18" s="1602">
        <f>'表26-1'!S18</f>
        <v>0</v>
      </c>
      <c r="D18" s="1603"/>
      <c r="E18" s="1604">
        <v>0.15959999999999999</v>
      </c>
      <c r="F18" s="1605">
        <f t="shared" si="0"/>
        <v>0</v>
      </c>
      <c r="H18" s="1308"/>
      <c r="I18" s="1308"/>
      <c r="J18" s="1308"/>
      <c r="K18" s="1308"/>
      <c r="N18" s="1308"/>
      <c r="O18" s="1308"/>
      <c r="P18" s="1308"/>
      <c r="Q18" s="1308"/>
      <c r="R18" s="1308"/>
      <c r="S18" s="1308"/>
    </row>
    <row r="19" spans="1:28" ht="14.45" customHeight="1">
      <c r="A19" s="1601" t="s">
        <v>4387</v>
      </c>
      <c r="B19" s="1583" t="s">
        <v>4388</v>
      </c>
      <c r="C19" s="1602">
        <f>'表26-1'!S22</f>
        <v>0</v>
      </c>
      <c r="D19" s="1603"/>
      <c r="E19" s="1604">
        <v>0.32</v>
      </c>
      <c r="F19" s="1605">
        <f t="shared" si="0"/>
        <v>0</v>
      </c>
      <c r="H19" s="1308"/>
      <c r="I19" s="1308"/>
      <c r="J19" s="1308"/>
      <c r="K19" s="1308"/>
      <c r="N19" s="1308"/>
      <c r="O19" s="1308"/>
      <c r="P19" s="1308"/>
      <c r="Q19" s="1308"/>
      <c r="R19" s="1308"/>
      <c r="S19" s="1308"/>
    </row>
    <row r="20" spans="1:28" ht="14.45" customHeight="1">
      <c r="A20" s="1601" t="s">
        <v>4389</v>
      </c>
      <c r="B20" s="1583" t="s">
        <v>4390</v>
      </c>
      <c r="C20" s="1602">
        <f>'表26-1'!S23</f>
        <v>0</v>
      </c>
      <c r="D20" s="1603"/>
      <c r="E20" s="1604">
        <v>0.32</v>
      </c>
      <c r="F20" s="1605">
        <f t="shared" si="0"/>
        <v>0</v>
      </c>
      <c r="H20" s="1308"/>
      <c r="I20" s="1308"/>
      <c r="J20" s="1308"/>
      <c r="K20" s="1308"/>
      <c r="N20" s="1308"/>
      <c r="O20" s="1308"/>
      <c r="P20" s="1308"/>
      <c r="Q20" s="1308"/>
      <c r="R20" s="1308"/>
      <c r="S20" s="1308"/>
    </row>
    <row r="21" spans="1:28" ht="14.45" customHeight="1">
      <c r="A21" s="1601" t="s">
        <v>4391</v>
      </c>
      <c r="B21" s="1583" t="s">
        <v>4392</v>
      </c>
      <c r="C21" s="1602">
        <f>'表26-1'!S24</f>
        <v>0</v>
      </c>
      <c r="D21" s="1603"/>
      <c r="E21" s="1604">
        <v>1.3254999999999999</v>
      </c>
      <c r="F21" s="1605">
        <f t="shared" si="0"/>
        <v>0</v>
      </c>
      <c r="H21" s="1308"/>
      <c r="I21" s="1308"/>
      <c r="J21" s="1308"/>
      <c r="K21" s="1308"/>
      <c r="N21" s="1308"/>
      <c r="O21" s="1308"/>
      <c r="P21" s="1308"/>
      <c r="Q21" s="1308"/>
      <c r="R21" s="1308"/>
      <c r="S21" s="1308"/>
    </row>
    <row r="22" spans="1:28" ht="14.45" customHeight="1">
      <c r="A22" s="1601" t="s">
        <v>4393</v>
      </c>
      <c r="B22" s="1583" t="s">
        <v>4394</v>
      </c>
      <c r="C22" s="1602">
        <f>'表26-1'!S25</f>
        <v>0</v>
      </c>
      <c r="D22" s="1603"/>
      <c r="E22" s="1604">
        <v>10.593999999999999</v>
      </c>
      <c r="F22" s="1605">
        <f t="shared" si="0"/>
        <v>0</v>
      </c>
      <c r="H22" s="1308"/>
      <c r="I22" s="1308"/>
      <c r="J22" s="1308"/>
      <c r="K22" s="1308"/>
      <c r="N22" s="1308"/>
      <c r="O22" s="1308"/>
      <c r="P22" s="1308"/>
      <c r="Q22" s="1308"/>
      <c r="R22" s="1308"/>
      <c r="S22" s="1308"/>
    </row>
    <row r="23" spans="1:28" ht="14.45" customHeight="1">
      <c r="A23" s="1601" t="s">
        <v>4395</v>
      </c>
      <c r="B23" s="1583" t="s">
        <v>4396</v>
      </c>
      <c r="C23" s="1602">
        <f>'表26-1'!S26</f>
        <v>0</v>
      </c>
      <c r="D23" s="1603"/>
      <c r="E23" s="1604">
        <v>0.75090000000000001</v>
      </c>
      <c r="F23" s="1605">
        <f t="shared" si="0"/>
        <v>0</v>
      </c>
      <c r="H23" s="1308"/>
      <c r="I23" s="1308"/>
      <c r="J23" s="1308"/>
      <c r="K23" s="1308"/>
      <c r="N23" s="1308"/>
      <c r="O23" s="1308"/>
      <c r="P23" s="1308"/>
      <c r="Q23" s="1308"/>
      <c r="R23" s="1308"/>
      <c r="S23" s="1308"/>
    </row>
    <row r="24" spans="1:28" ht="14.45" customHeight="1">
      <c r="A24" s="1601" t="s">
        <v>4397</v>
      </c>
      <c r="B24" s="1583" t="s">
        <v>4398</v>
      </c>
      <c r="C24" s="1602">
        <f>'表26-1'!S27</f>
        <v>0</v>
      </c>
      <c r="D24" s="1603"/>
      <c r="E24" s="1604">
        <v>0.75090000000000001</v>
      </c>
      <c r="F24" s="1605">
        <f t="shared" si="0"/>
        <v>0</v>
      </c>
      <c r="H24" s="1308"/>
      <c r="I24" s="1308"/>
      <c r="J24" s="1308"/>
      <c r="K24" s="1308"/>
      <c r="N24" s="1308"/>
      <c r="O24" s="1308"/>
      <c r="P24" s="1308"/>
      <c r="Q24" s="1308"/>
      <c r="R24" s="1308"/>
      <c r="S24" s="1308"/>
    </row>
    <row r="25" spans="1:28" ht="14.45" customHeight="1">
      <c r="A25" s="1601" t="s">
        <v>4399</v>
      </c>
      <c r="B25" s="1583" t="s">
        <v>4400</v>
      </c>
      <c r="C25" s="1602">
        <f>'表26-1'!S28</f>
        <v>0</v>
      </c>
      <c r="D25" s="1603"/>
      <c r="E25" s="1604">
        <v>0.4325</v>
      </c>
      <c r="F25" s="1605">
        <f t="shared" si="0"/>
        <v>0</v>
      </c>
      <c r="H25" s="1308"/>
      <c r="I25" s="1308"/>
      <c r="J25" s="1308"/>
      <c r="K25" s="1308"/>
      <c r="N25" s="1308"/>
      <c r="O25" s="1308"/>
      <c r="P25" s="1308"/>
      <c r="Q25" s="1308"/>
      <c r="R25" s="1308"/>
      <c r="S25" s="1308"/>
    </row>
    <row r="26" spans="1:28" ht="14.45" customHeight="1">
      <c r="A26" s="1601" t="s">
        <v>4401</v>
      </c>
      <c r="B26" s="1583" t="s">
        <v>4402</v>
      </c>
      <c r="C26" s="1602">
        <f>'表21-7'!O7</f>
        <v>0</v>
      </c>
      <c r="D26" s="1603"/>
      <c r="E26" s="1604">
        <v>8.8800000000000004E-2</v>
      </c>
      <c r="F26" s="1605">
        <f t="shared" si="0"/>
        <v>0</v>
      </c>
      <c r="H26" s="1308"/>
      <c r="I26" s="1308"/>
      <c r="J26" s="1308"/>
      <c r="K26" s="1308"/>
      <c r="N26" s="1308"/>
      <c r="O26" s="1308"/>
      <c r="P26" s="1308"/>
      <c r="Q26" s="1308"/>
      <c r="R26" s="1308"/>
      <c r="S26" s="1308"/>
      <c r="AB26" s="1606"/>
    </row>
    <row r="27" spans="1:28" ht="14.45" customHeight="1">
      <c r="A27" s="1601" t="s">
        <v>4403</v>
      </c>
      <c r="B27" s="1583" t="s">
        <v>4404</v>
      </c>
      <c r="C27" s="1602">
        <f>'表26-1'!S30</f>
        <v>0</v>
      </c>
      <c r="D27" s="1603"/>
      <c r="E27" s="1604">
        <v>0.32</v>
      </c>
      <c r="F27" s="1605">
        <f t="shared" si="0"/>
        <v>0</v>
      </c>
      <c r="H27" s="1308"/>
      <c r="I27" s="1308"/>
      <c r="J27" s="1308"/>
      <c r="K27" s="1308"/>
      <c r="N27" s="1308"/>
      <c r="O27" s="1308"/>
      <c r="P27" s="1308"/>
      <c r="Q27" s="1308"/>
      <c r="R27" s="1308"/>
      <c r="S27" s="1308"/>
    </row>
    <row r="28" spans="1:28" ht="14.45" customHeight="1">
      <c r="A28" s="1601" t="s">
        <v>4405</v>
      </c>
      <c r="B28" s="1583" t="s">
        <v>4406</v>
      </c>
      <c r="C28" s="1602">
        <f>'表26-1'!S31</f>
        <v>0</v>
      </c>
      <c r="D28" s="1603"/>
      <c r="E28" s="1604">
        <v>0.47339999999999999</v>
      </c>
      <c r="F28" s="1605">
        <f t="shared" si="0"/>
        <v>0</v>
      </c>
      <c r="H28" s="1308"/>
      <c r="I28" s="1308"/>
      <c r="J28" s="1308"/>
      <c r="K28" s="1308"/>
      <c r="N28" s="1308"/>
      <c r="O28" s="1308"/>
      <c r="P28" s="1308"/>
      <c r="Q28" s="1308"/>
      <c r="R28" s="1308"/>
      <c r="S28" s="1308"/>
    </row>
    <row r="29" spans="1:28" ht="14.45" customHeight="1">
      <c r="A29" s="1601" t="s">
        <v>4407</v>
      </c>
      <c r="B29" s="1583" t="s">
        <v>4408</v>
      </c>
      <c r="C29" s="1602">
        <f>'表26-1'!S32</f>
        <v>0</v>
      </c>
      <c r="D29" s="1603"/>
      <c r="E29" s="1604">
        <v>0.47339999999999999</v>
      </c>
      <c r="F29" s="1605">
        <f t="shared" si="0"/>
        <v>0</v>
      </c>
      <c r="H29" s="1308"/>
      <c r="I29" s="1308"/>
      <c r="J29" s="1308"/>
      <c r="K29" s="1308"/>
      <c r="N29" s="1308"/>
      <c r="O29" s="1308"/>
      <c r="P29" s="1308"/>
      <c r="Q29" s="1308"/>
      <c r="R29" s="1308"/>
      <c r="S29" s="1308"/>
    </row>
    <row r="30" spans="1:28" ht="14.45" customHeight="1">
      <c r="A30" s="1601" t="s">
        <v>4409</v>
      </c>
      <c r="B30" s="1583" t="s">
        <v>4410</v>
      </c>
      <c r="C30" s="1602">
        <f>'表26-1'!S33</f>
        <v>0</v>
      </c>
      <c r="D30" s="1603"/>
      <c r="E30" s="1604">
        <v>0.87480000000000002</v>
      </c>
      <c r="F30" s="1605">
        <f t="shared" si="0"/>
        <v>0</v>
      </c>
      <c r="H30" s="1308"/>
      <c r="I30" s="1308"/>
      <c r="J30" s="1308"/>
      <c r="K30" s="1308"/>
      <c r="N30" s="1308"/>
      <c r="O30" s="1308"/>
      <c r="P30" s="1308"/>
      <c r="Q30" s="1308"/>
      <c r="R30" s="1308"/>
      <c r="S30" s="1308"/>
    </row>
    <row r="31" spans="1:28" ht="14.45" customHeight="1">
      <c r="A31" s="1601" t="s">
        <v>4411</v>
      </c>
      <c r="B31" s="1583" t="s">
        <v>4412</v>
      </c>
      <c r="C31" s="1602">
        <f>'表26-1'!S34</f>
        <v>0</v>
      </c>
      <c r="D31" s="1603"/>
      <c r="E31" s="1604">
        <v>0.87480000000000002</v>
      </c>
      <c r="F31" s="1605">
        <f t="shared" si="0"/>
        <v>0</v>
      </c>
      <c r="H31" s="1308"/>
      <c r="I31" s="1308"/>
      <c r="J31" s="1308"/>
      <c r="K31" s="1308"/>
      <c r="N31" s="1308"/>
      <c r="O31" s="1308"/>
      <c r="P31" s="1308"/>
      <c r="Q31" s="1308"/>
      <c r="R31" s="1308"/>
      <c r="S31" s="1308"/>
    </row>
    <row r="32" spans="1:28" ht="14.45" customHeight="1">
      <c r="A32" s="1601" t="s">
        <v>4413</v>
      </c>
      <c r="B32" s="1583" t="s">
        <v>4414</v>
      </c>
      <c r="C32" s="1602">
        <f>'表26-1'!S35</f>
        <v>0</v>
      </c>
      <c r="D32" s="1603"/>
      <c r="E32" s="1604">
        <v>3.7499999999999999E-2</v>
      </c>
      <c r="F32" s="1605">
        <f>ROUND(C32*E32,0)</f>
        <v>0</v>
      </c>
      <c r="H32" s="1308"/>
      <c r="I32" s="1308"/>
      <c r="J32" s="1308"/>
      <c r="K32" s="1308"/>
      <c r="N32" s="1308"/>
      <c r="O32" s="1308"/>
      <c r="P32" s="1308"/>
      <c r="Q32" s="1308"/>
      <c r="R32" s="1308"/>
      <c r="S32" s="1308"/>
    </row>
    <row r="33" spans="1:19" ht="14.45" customHeight="1">
      <c r="A33" s="1601" t="s">
        <v>4415</v>
      </c>
      <c r="B33" s="1583" t="s">
        <v>4416</v>
      </c>
      <c r="C33" s="1602">
        <f>'表26-1'!S38</f>
        <v>0</v>
      </c>
      <c r="D33" s="1603"/>
      <c r="E33" s="1604">
        <v>0.59179999999999999</v>
      </c>
      <c r="F33" s="1605">
        <f>ROUND(C33*E33,0)</f>
        <v>0</v>
      </c>
      <c r="H33" s="1308"/>
      <c r="I33" s="1308"/>
      <c r="J33" s="1308"/>
      <c r="K33" s="1308"/>
      <c r="N33" s="1308"/>
      <c r="O33" s="1308"/>
      <c r="P33" s="1308"/>
      <c r="Q33" s="1308"/>
      <c r="R33" s="1308"/>
      <c r="S33" s="1308"/>
    </row>
    <row r="34" spans="1:19" ht="14.45" customHeight="1">
      <c r="A34" s="1584" t="s">
        <v>4417</v>
      </c>
      <c r="B34" s="1583"/>
      <c r="C34" s="1607">
        <f>SUM(F6:F33)</f>
        <v>0</v>
      </c>
      <c r="D34" s="1608"/>
      <c r="E34" s="1604">
        <v>1</v>
      </c>
      <c r="F34" s="1609">
        <f t="shared" si="0"/>
        <v>0</v>
      </c>
      <c r="H34" s="1308"/>
      <c r="I34" s="1308"/>
      <c r="J34" s="1308"/>
      <c r="K34" s="1308"/>
      <c r="N34" s="1308"/>
      <c r="O34" s="1308"/>
      <c r="P34" s="1308"/>
      <c r="Q34" s="1308"/>
      <c r="R34" s="1308"/>
      <c r="S34" s="1308"/>
    </row>
    <row r="35" spans="1:19" ht="14.45" customHeight="1">
      <c r="A35" s="1584" t="s">
        <v>4418</v>
      </c>
      <c r="B35" s="1583"/>
      <c r="C35" s="1607">
        <f>F34</f>
        <v>0</v>
      </c>
      <c r="D35" s="1608"/>
      <c r="E35" s="1610">
        <f>'表30-11'!E38</f>
        <v>1</v>
      </c>
      <c r="F35" s="1609">
        <f>ROUND(C35*E35,0)</f>
        <v>0</v>
      </c>
      <c r="H35" s="1308"/>
      <c r="I35" s="1308"/>
      <c r="J35" s="1308"/>
      <c r="K35" s="1308"/>
      <c r="N35" s="1308"/>
      <c r="O35" s="1308"/>
      <c r="P35" s="1308"/>
      <c r="Q35" s="1308"/>
      <c r="R35" s="1308"/>
      <c r="S35" s="1308"/>
    </row>
    <row r="36" spans="1:19" ht="14.45" customHeight="1">
      <c r="A36" s="1611" t="s">
        <v>4419</v>
      </c>
      <c r="B36" s="1612"/>
      <c r="C36" s="1613">
        <f>C5</f>
        <v>0</v>
      </c>
      <c r="D36" s="1614"/>
      <c r="E36" s="1615">
        <f>'表30-12'!H13</f>
        <v>0</v>
      </c>
      <c r="F36" s="1616">
        <f>ROUND(C36*E36,0)</f>
        <v>0</v>
      </c>
      <c r="H36" s="1308"/>
      <c r="I36" s="1308"/>
      <c r="J36" s="1308"/>
      <c r="K36" s="1308"/>
      <c r="N36" s="1308"/>
      <c r="O36" s="1308"/>
      <c r="P36" s="1308"/>
      <c r="Q36" s="1308"/>
      <c r="R36" s="1308"/>
      <c r="S36" s="1308"/>
    </row>
    <row r="37" spans="1:19" ht="17.649999999999999" customHeight="1">
      <c r="A37" s="1617" t="s">
        <v>4420</v>
      </c>
      <c r="B37" s="1618"/>
      <c r="C37" s="1619">
        <f>C5</f>
        <v>0</v>
      </c>
      <c r="D37" s="1620"/>
      <c r="E37" s="1621"/>
      <c r="F37" s="1622">
        <f>F35+F36</f>
        <v>0</v>
      </c>
      <c r="G37" s="1623"/>
      <c r="H37" s="1308"/>
      <c r="I37" s="1308"/>
      <c r="J37" s="1308"/>
      <c r="K37" s="1308"/>
      <c r="N37" s="1308"/>
      <c r="O37" s="1308"/>
      <c r="P37" s="1308"/>
      <c r="Q37" s="1308"/>
      <c r="R37" s="1308"/>
      <c r="S37" s="1308"/>
    </row>
    <row r="38" spans="1:19" ht="17.649999999999999" customHeight="1">
      <c r="A38" s="1624" t="s">
        <v>4421</v>
      </c>
      <c r="B38" s="1590"/>
      <c r="C38" s="1591">
        <f>C39</f>
        <v>0</v>
      </c>
      <c r="D38" s="1592"/>
      <c r="E38" s="1593"/>
      <c r="F38" s="1594">
        <f>F39</f>
        <v>0</v>
      </c>
      <c r="H38" s="1308"/>
      <c r="I38" s="1308"/>
      <c r="J38" s="1308"/>
      <c r="K38" s="1308"/>
      <c r="N38" s="1308"/>
      <c r="O38" s="1308"/>
      <c r="P38" s="1308"/>
      <c r="Q38" s="1308"/>
      <c r="R38" s="1308"/>
      <c r="S38" s="1308"/>
    </row>
    <row r="39" spans="1:19" ht="14.45" customHeight="1">
      <c r="A39" s="1595" t="s">
        <v>4422</v>
      </c>
      <c r="B39" s="1596"/>
      <c r="C39" s="1597">
        <f>SUM(C40:C67)</f>
        <v>0</v>
      </c>
      <c r="D39" s="1598">
        <f>SUM(D40:D67)</f>
        <v>0</v>
      </c>
      <c r="E39" s="1599"/>
      <c r="F39" s="1600">
        <f>SUM(F40:F67)</f>
        <v>0</v>
      </c>
      <c r="H39" s="1308"/>
      <c r="I39" s="1308"/>
      <c r="J39" s="1308"/>
      <c r="K39" s="1308"/>
      <c r="N39" s="1308"/>
      <c r="O39" s="1308"/>
      <c r="P39" s="1308"/>
      <c r="Q39" s="1308"/>
      <c r="R39" s="1308"/>
      <c r="S39" s="1308"/>
    </row>
    <row r="40" spans="1:19" ht="14.45" customHeight="1">
      <c r="A40" s="1601" t="s">
        <v>4423</v>
      </c>
      <c r="B40" s="1583" t="s">
        <v>4424</v>
      </c>
      <c r="C40" s="1602">
        <f>'表21-4'!D6</f>
        <v>0</v>
      </c>
      <c r="D40" s="1625"/>
      <c r="E40" s="1604">
        <v>0.1484</v>
      </c>
      <c r="F40" s="1605">
        <f>ROUND((C40+D40)*E40,0)</f>
        <v>0</v>
      </c>
      <c r="H40" s="1308"/>
      <c r="I40" s="1308"/>
      <c r="J40" s="1308"/>
      <c r="K40" s="1308"/>
      <c r="N40" s="1308"/>
      <c r="O40" s="1308"/>
      <c r="P40" s="1308"/>
      <c r="Q40" s="1308"/>
      <c r="R40" s="1308"/>
      <c r="S40" s="1308"/>
    </row>
    <row r="41" spans="1:19" ht="14.45" customHeight="1">
      <c r="A41" s="1601" t="s">
        <v>4425</v>
      </c>
      <c r="B41" s="1583" t="s">
        <v>4426</v>
      </c>
      <c r="C41" s="1602">
        <f>'表21-4'!D7</f>
        <v>0</v>
      </c>
      <c r="D41" s="1625"/>
      <c r="E41" s="1604">
        <v>0.1484</v>
      </c>
      <c r="F41" s="1605">
        <f t="shared" ref="F41:F67" si="1">ROUND((C41+D41)*E41,0)</f>
        <v>0</v>
      </c>
      <c r="H41" s="1308"/>
      <c r="I41" s="1308"/>
      <c r="J41" s="1308"/>
      <c r="K41" s="1308"/>
      <c r="N41" s="1308"/>
      <c r="O41" s="1308"/>
      <c r="P41" s="1308"/>
      <c r="Q41" s="1308"/>
      <c r="R41" s="1308"/>
      <c r="S41" s="1308"/>
    </row>
    <row r="42" spans="1:19" ht="14.45" customHeight="1">
      <c r="A42" s="1601" t="s">
        <v>4427</v>
      </c>
      <c r="B42" s="1583" t="s">
        <v>4428</v>
      </c>
      <c r="C42" s="1602">
        <f>'表21-4'!D8</f>
        <v>0</v>
      </c>
      <c r="D42" s="1625"/>
      <c r="E42" s="1604">
        <v>0.35120000000000001</v>
      </c>
      <c r="F42" s="1605">
        <f t="shared" si="1"/>
        <v>0</v>
      </c>
      <c r="H42" s="1308"/>
      <c r="I42" s="1308"/>
      <c r="J42" s="1308"/>
      <c r="K42" s="1308"/>
      <c r="N42" s="1308"/>
      <c r="O42" s="1308"/>
      <c r="P42" s="1308"/>
      <c r="Q42" s="1308"/>
      <c r="R42" s="1308"/>
      <c r="S42" s="1308"/>
    </row>
    <row r="43" spans="1:19" ht="14.45" customHeight="1">
      <c r="A43" s="1601" t="s">
        <v>4429</v>
      </c>
      <c r="B43" s="1583" t="s">
        <v>4430</v>
      </c>
      <c r="C43" s="1602">
        <f>'表21-4'!D9</f>
        <v>0</v>
      </c>
      <c r="D43" s="1625"/>
      <c r="E43" s="1604">
        <v>0.35120000000000001</v>
      </c>
      <c r="F43" s="1605">
        <f t="shared" si="1"/>
        <v>0</v>
      </c>
      <c r="H43" s="1308"/>
      <c r="I43" s="1308"/>
      <c r="J43" s="1308"/>
      <c r="K43" s="1308"/>
      <c r="N43" s="1308"/>
      <c r="O43" s="1308"/>
      <c r="P43" s="1308"/>
      <c r="Q43" s="1308"/>
      <c r="R43" s="1308"/>
      <c r="S43" s="1308"/>
    </row>
    <row r="44" spans="1:19" ht="14.45" customHeight="1">
      <c r="A44" s="1601" t="s">
        <v>4431</v>
      </c>
      <c r="B44" s="1583" t="s">
        <v>4432</v>
      </c>
      <c r="C44" s="1602">
        <f>'表21-4'!D10</f>
        <v>0</v>
      </c>
      <c r="D44" s="1625"/>
      <c r="E44" s="1604">
        <v>0.19289999999999999</v>
      </c>
      <c r="F44" s="1605">
        <f t="shared" si="1"/>
        <v>0</v>
      </c>
      <c r="H44" s="1308"/>
      <c r="I44" s="1308"/>
      <c r="J44" s="1308"/>
      <c r="K44" s="1308"/>
      <c r="N44" s="1308"/>
      <c r="O44" s="1308"/>
      <c r="P44" s="1308"/>
      <c r="Q44" s="1308"/>
      <c r="R44" s="1308"/>
      <c r="S44" s="1308"/>
    </row>
    <row r="45" spans="1:19" ht="14.45" customHeight="1">
      <c r="A45" s="1601" t="s">
        <v>4433</v>
      </c>
      <c r="B45" s="1583" t="s">
        <v>4434</v>
      </c>
      <c r="C45" s="1602">
        <f>'表21-4'!D11</f>
        <v>0</v>
      </c>
      <c r="D45" s="1625"/>
      <c r="E45" s="1604">
        <v>0.19289999999999999</v>
      </c>
      <c r="F45" s="1605">
        <f t="shared" si="1"/>
        <v>0</v>
      </c>
      <c r="H45" s="1308"/>
      <c r="I45" s="1308"/>
      <c r="J45" s="1308"/>
      <c r="K45" s="1308"/>
      <c r="N45" s="1308"/>
      <c r="O45" s="1308"/>
      <c r="P45" s="1308"/>
      <c r="Q45" s="1308"/>
      <c r="R45" s="1308"/>
      <c r="S45" s="1308"/>
    </row>
    <row r="46" spans="1:19" ht="14.45" customHeight="1">
      <c r="A46" s="1601" t="s">
        <v>4435</v>
      </c>
      <c r="B46" s="1583" t="s">
        <v>4436</v>
      </c>
      <c r="C46" s="1602">
        <f>'表21-4'!D12</f>
        <v>0</v>
      </c>
      <c r="D46" s="1625"/>
      <c r="E46" s="1604">
        <v>0.65959999999999996</v>
      </c>
      <c r="F46" s="1605">
        <f t="shared" si="1"/>
        <v>0</v>
      </c>
      <c r="H46" s="1308"/>
      <c r="I46" s="1308"/>
      <c r="J46" s="1308"/>
      <c r="K46" s="1308"/>
      <c r="N46" s="1308"/>
      <c r="O46" s="1308"/>
      <c r="P46" s="1308"/>
      <c r="Q46" s="1308"/>
      <c r="R46" s="1308"/>
      <c r="S46" s="1308"/>
    </row>
    <row r="47" spans="1:19" ht="14.45" customHeight="1">
      <c r="A47" s="1601" t="s">
        <v>4437</v>
      </c>
      <c r="B47" s="1583" t="s">
        <v>4438</v>
      </c>
      <c r="C47" s="1602">
        <f>'表21-4'!D13</f>
        <v>0</v>
      </c>
      <c r="D47" s="1625"/>
      <c r="E47" s="1604">
        <v>0.4365</v>
      </c>
      <c r="F47" s="1605">
        <f t="shared" si="1"/>
        <v>0</v>
      </c>
      <c r="H47" s="1308"/>
      <c r="I47" s="1308"/>
      <c r="J47" s="1308"/>
      <c r="K47" s="1308"/>
      <c r="N47" s="1308"/>
      <c r="O47" s="1308"/>
      <c r="P47" s="1308"/>
      <c r="Q47" s="1308"/>
      <c r="R47" s="1308"/>
      <c r="S47" s="1308"/>
    </row>
    <row r="48" spans="1:19" ht="14.45" customHeight="1">
      <c r="A48" s="1601" t="s">
        <v>4439</v>
      </c>
      <c r="B48" s="1583" t="s">
        <v>4440</v>
      </c>
      <c r="C48" s="1602">
        <f>'表21-4'!D14</f>
        <v>0</v>
      </c>
      <c r="D48" s="1625"/>
      <c r="E48" s="1604">
        <v>3.1827999999999999</v>
      </c>
      <c r="F48" s="1605">
        <f t="shared" si="1"/>
        <v>0</v>
      </c>
      <c r="H48" s="1308"/>
      <c r="I48" s="1308"/>
      <c r="J48" s="1308"/>
      <c r="K48" s="1308"/>
      <c r="N48" s="1308"/>
      <c r="O48" s="1308"/>
      <c r="P48" s="1308"/>
      <c r="Q48" s="1308"/>
      <c r="R48" s="1308"/>
      <c r="S48" s="1308"/>
    </row>
    <row r="49" spans="1:19" ht="14.45" customHeight="1">
      <c r="A49" s="1601" t="s">
        <v>4441</v>
      </c>
      <c r="B49" s="1583" t="s">
        <v>4442</v>
      </c>
      <c r="C49" s="1602">
        <f>'表21-4'!D15</f>
        <v>0</v>
      </c>
      <c r="D49" s="1625"/>
      <c r="E49" s="1604">
        <v>0.15959999999999999</v>
      </c>
      <c r="F49" s="1605">
        <f t="shared" si="1"/>
        <v>0</v>
      </c>
      <c r="H49" s="1308"/>
      <c r="I49" s="1308"/>
      <c r="J49" s="1308"/>
      <c r="K49" s="1308"/>
      <c r="N49" s="1308"/>
      <c r="O49" s="1308"/>
      <c r="P49" s="1308"/>
      <c r="Q49" s="1308"/>
      <c r="R49" s="1308"/>
      <c r="S49" s="1308"/>
    </row>
    <row r="50" spans="1:19" ht="14.45" customHeight="1">
      <c r="A50" s="1601" t="s">
        <v>4443</v>
      </c>
      <c r="B50" s="1583" t="s">
        <v>4444</v>
      </c>
      <c r="C50" s="1602">
        <f>'表21-4'!D16</f>
        <v>0</v>
      </c>
      <c r="D50" s="1625"/>
      <c r="E50" s="1604">
        <v>0.15959999999999999</v>
      </c>
      <c r="F50" s="1605">
        <f t="shared" si="1"/>
        <v>0</v>
      </c>
      <c r="H50" s="1308"/>
      <c r="I50" s="1308"/>
      <c r="J50" s="1308"/>
      <c r="K50" s="1308"/>
      <c r="N50" s="1308"/>
      <c r="O50" s="1308"/>
      <c r="P50" s="1308"/>
      <c r="Q50" s="1308"/>
      <c r="R50" s="1308"/>
      <c r="S50" s="1308"/>
    </row>
    <row r="51" spans="1:19" ht="14.45" customHeight="1">
      <c r="A51" s="1601" t="s">
        <v>4445</v>
      </c>
      <c r="B51" s="1583" t="s">
        <v>4446</v>
      </c>
      <c r="C51" s="1602">
        <f>'表21-4'!D17</f>
        <v>0</v>
      </c>
      <c r="D51" s="1625"/>
      <c r="E51" s="1604">
        <v>0.15959999999999999</v>
      </c>
      <c r="F51" s="1605">
        <f t="shared" si="1"/>
        <v>0</v>
      </c>
      <c r="H51" s="1308"/>
      <c r="I51" s="1308"/>
      <c r="J51" s="1308"/>
      <c r="K51" s="1308"/>
      <c r="N51" s="1308"/>
      <c r="O51" s="1308"/>
      <c r="P51" s="1308"/>
      <c r="Q51" s="1308"/>
      <c r="R51" s="1308"/>
      <c r="S51" s="1308"/>
    </row>
    <row r="52" spans="1:19" ht="14.45" customHeight="1">
      <c r="A52" s="1601" t="s">
        <v>4447</v>
      </c>
      <c r="B52" s="1583" t="s">
        <v>4448</v>
      </c>
      <c r="C52" s="1602">
        <f>'表21-4'!D18</f>
        <v>0</v>
      </c>
      <c r="D52" s="1625"/>
      <c r="E52" s="1604">
        <v>0.15959999999999999</v>
      </c>
      <c r="F52" s="1605">
        <f t="shared" si="1"/>
        <v>0</v>
      </c>
      <c r="H52" s="1308"/>
      <c r="I52" s="1308"/>
      <c r="J52" s="1308"/>
      <c r="K52" s="1308"/>
      <c r="N52" s="1308"/>
      <c r="O52" s="1308"/>
      <c r="P52" s="1308"/>
      <c r="Q52" s="1308"/>
      <c r="R52" s="1308"/>
      <c r="S52" s="1308"/>
    </row>
    <row r="53" spans="1:19" ht="14.45" customHeight="1">
      <c r="A53" s="1601" t="s">
        <v>4449</v>
      </c>
      <c r="B53" s="1583" t="s">
        <v>4450</v>
      </c>
      <c r="C53" s="1602">
        <f>'表21-4'!D22</f>
        <v>0</v>
      </c>
      <c r="D53" s="1625"/>
      <c r="E53" s="1604">
        <v>0.32</v>
      </c>
      <c r="F53" s="1605">
        <f t="shared" si="1"/>
        <v>0</v>
      </c>
      <c r="H53" s="1308"/>
      <c r="I53" s="1308"/>
      <c r="J53" s="1308"/>
      <c r="K53" s="1308"/>
      <c r="N53" s="1308"/>
      <c r="O53" s="1308"/>
      <c r="P53" s="1308"/>
      <c r="Q53" s="1308"/>
      <c r="R53" s="1308"/>
      <c r="S53" s="1308"/>
    </row>
    <row r="54" spans="1:19" ht="14.45" customHeight="1">
      <c r="A54" s="1601" t="s">
        <v>4451</v>
      </c>
      <c r="B54" s="1583" t="s">
        <v>4452</v>
      </c>
      <c r="C54" s="1602">
        <f>'表21-4'!D23</f>
        <v>0</v>
      </c>
      <c r="D54" s="1625"/>
      <c r="E54" s="1604">
        <v>0.32</v>
      </c>
      <c r="F54" s="1605">
        <f t="shared" si="1"/>
        <v>0</v>
      </c>
      <c r="H54" s="1308"/>
      <c r="I54" s="1308"/>
      <c r="J54" s="1308"/>
      <c r="K54" s="1308"/>
      <c r="N54" s="1308"/>
      <c r="O54" s="1308"/>
      <c r="P54" s="1308"/>
      <c r="Q54" s="1308"/>
      <c r="R54" s="1308"/>
      <c r="S54" s="1308"/>
    </row>
    <row r="55" spans="1:19" ht="14.45" customHeight="1">
      <c r="A55" s="1601" t="s">
        <v>4453</v>
      </c>
      <c r="B55" s="1583" t="s">
        <v>4454</v>
      </c>
      <c r="C55" s="1602">
        <f>'表21-4'!D24</f>
        <v>0</v>
      </c>
      <c r="D55" s="1625"/>
      <c r="E55" s="1604">
        <v>1.3254999999999999</v>
      </c>
      <c r="F55" s="1605">
        <f t="shared" si="1"/>
        <v>0</v>
      </c>
      <c r="H55" s="1308"/>
      <c r="I55" s="1308"/>
      <c r="J55" s="1308"/>
      <c r="K55" s="1308"/>
      <c r="N55" s="1308"/>
      <c r="O55" s="1308"/>
      <c r="P55" s="1308"/>
      <c r="Q55" s="1308"/>
      <c r="R55" s="1308"/>
      <c r="S55" s="1308"/>
    </row>
    <row r="56" spans="1:19" ht="14.45" customHeight="1">
      <c r="A56" s="1601" t="s">
        <v>4455</v>
      </c>
      <c r="B56" s="1583" t="s">
        <v>4456</v>
      </c>
      <c r="C56" s="1602">
        <f>'表21-4'!D25</f>
        <v>0</v>
      </c>
      <c r="D56" s="1625"/>
      <c r="E56" s="1604">
        <v>7.7195</v>
      </c>
      <c r="F56" s="1605">
        <f t="shared" si="1"/>
        <v>0</v>
      </c>
      <c r="H56" s="1308"/>
      <c r="I56" s="1308"/>
      <c r="J56" s="1308"/>
      <c r="K56" s="1308"/>
      <c r="N56" s="1308"/>
      <c r="O56" s="1308"/>
      <c r="P56" s="1308"/>
      <c r="Q56" s="1308"/>
      <c r="R56" s="1308"/>
      <c r="S56" s="1308"/>
    </row>
    <row r="57" spans="1:19" ht="14.45" customHeight="1">
      <c r="A57" s="1601" t="s">
        <v>4457</v>
      </c>
      <c r="B57" s="1583" t="s">
        <v>4458</v>
      </c>
      <c r="C57" s="1602">
        <f>'表21-4'!D26</f>
        <v>0</v>
      </c>
      <c r="D57" s="1625"/>
      <c r="E57" s="1604">
        <v>0.75090000000000001</v>
      </c>
      <c r="F57" s="1605">
        <f t="shared" si="1"/>
        <v>0</v>
      </c>
      <c r="H57" s="1308"/>
      <c r="I57" s="1308"/>
      <c r="J57" s="1308"/>
      <c r="K57" s="1308"/>
      <c r="N57" s="1308"/>
      <c r="O57" s="1308"/>
      <c r="P57" s="1308"/>
      <c r="Q57" s="1308"/>
      <c r="R57" s="1308"/>
      <c r="S57" s="1308"/>
    </row>
    <row r="58" spans="1:19" ht="14.45" customHeight="1">
      <c r="A58" s="1601" t="s">
        <v>4459</v>
      </c>
      <c r="B58" s="1583" t="s">
        <v>4460</v>
      </c>
      <c r="C58" s="1602">
        <f>'表21-4'!D27</f>
        <v>0</v>
      </c>
      <c r="D58" s="1625"/>
      <c r="E58" s="1604">
        <v>0.75090000000000001</v>
      </c>
      <c r="F58" s="1605">
        <f t="shared" si="1"/>
        <v>0</v>
      </c>
      <c r="H58" s="1308"/>
      <c r="I58" s="1308"/>
      <c r="J58" s="1308"/>
      <c r="K58" s="1308"/>
      <c r="N58" s="1308"/>
      <c r="O58" s="1308"/>
      <c r="P58" s="1308"/>
      <c r="Q58" s="1308"/>
      <c r="R58" s="1308"/>
      <c r="S58" s="1308"/>
    </row>
    <row r="59" spans="1:19" ht="14.45" customHeight="1">
      <c r="A59" s="1601" t="s">
        <v>4461</v>
      </c>
      <c r="B59" s="1583" t="s">
        <v>4462</v>
      </c>
      <c r="C59" s="1602">
        <f>'表21-4'!D28</f>
        <v>0</v>
      </c>
      <c r="D59" s="1625"/>
      <c r="E59" s="1604">
        <v>0.4325</v>
      </c>
      <c r="F59" s="1605">
        <f t="shared" si="1"/>
        <v>0</v>
      </c>
      <c r="H59" s="1308"/>
      <c r="I59" s="1308"/>
      <c r="J59" s="1308"/>
      <c r="K59" s="1308"/>
      <c r="N59" s="1308"/>
      <c r="O59" s="1308"/>
      <c r="P59" s="1308"/>
      <c r="Q59" s="1308"/>
      <c r="R59" s="1308"/>
      <c r="S59" s="1308"/>
    </row>
    <row r="60" spans="1:19" ht="14.45" customHeight="1">
      <c r="A60" s="1601" t="s">
        <v>4463</v>
      </c>
      <c r="B60" s="1583" t="s">
        <v>4464</v>
      </c>
      <c r="C60" s="1602">
        <f>'表21-7'!F7</f>
        <v>0</v>
      </c>
      <c r="D60" s="1625"/>
      <c r="E60" s="1604">
        <v>8.8800000000000004E-2</v>
      </c>
      <c r="F60" s="1605">
        <f t="shared" si="1"/>
        <v>0</v>
      </c>
      <c r="H60" s="1308"/>
      <c r="I60" s="1308"/>
      <c r="J60" s="1308"/>
      <c r="K60" s="1308"/>
      <c r="N60" s="1308"/>
      <c r="O60" s="1308"/>
      <c r="P60" s="1308"/>
      <c r="Q60" s="1308"/>
      <c r="R60" s="1308"/>
      <c r="S60" s="1308"/>
    </row>
    <row r="61" spans="1:19" ht="14.45" customHeight="1">
      <c r="A61" s="1601" t="s">
        <v>4465</v>
      </c>
      <c r="B61" s="1583" t="s">
        <v>4466</v>
      </c>
      <c r="C61" s="1602">
        <f>'表21-4'!D30</f>
        <v>0</v>
      </c>
      <c r="D61" s="1625"/>
      <c r="E61" s="1604">
        <v>0.32</v>
      </c>
      <c r="F61" s="1605">
        <f t="shared" si="1"/>
        <v>0</v>
      </c>
      <c r="H61" s="1308"/>
      <c r="I61" s="1308"/>
      <c r="J61" s="1308"/>
      <c r="K61" s="1308"/>
      <c r="N61" s="1308"/>
      <c r="O61" s="1308"/>
      <c r="P61" s="1308"/>
      <c r="Q61" s="1308"/>
      <c r="R61" s="1308"/>
      <c r="S61" s="1308"/>
    </row>
    <row r="62" spans="1:19" ht="14.45" customHeight="1">
      <c r="A62" s="1601" t="s">
        <v>4467</v>
      </c>
      <c r="B62" s="1583" t="s">
        <v>4468</v>
      </c>
      <c r="C62" s="1602">
        <f>'表21-4'!D31</f>
        <v>0</v>
      </c>
      <c r="D62" s="1625"/>
      <c r="E62" s="1604">
        <v>0.47339999999999999</v>
      </c>
      <c r="F62" s="1605">
        <f t="shared" si="1"/>
        <v>0</v>
      </c>
      <c r="H62" s="1308"/>
      <c r="I62" s="1308"/>
      <c r="J62" s="1308"/>
      <c r="K62" s="1308"/>
      <c r="N62" s="1308"/>
      <c r="O62" s="1308"/>
      <c r="P62" s="1308"/>
      <c r="Q62" s="1308"/>
      <c r="R62" s="1308"/>
      <c r="S62" s="1308"/>
    </row>
    <row r="63" spans="1:19" ht="14.45" customHeight="1">
      <c r="A63" s="1601" t="s">
        <v>4469</v>
      </c>
      <c r="B63" s="1583" t="s">
        <v>4470</v>
      </c>
      <c r="C63" s="1602">
        <f>'表21-4'!D32</f>
        <v>0</v>
      </c>
      <c r="D63" s="1625"/>
      <c r="E63" s="1604">
        <v>0.47339999999999999</v>
      </c>
      <c r="F63" s="1605">
        <f t="shared" si="1"/>
        <v>0</v>
      </c>
      <c r="H63" s="1308"/>
      <c r="I63" s="1308"/>
      <c r="J63" s="1308"/>
      <c r="K63" s="1308"/>
      <c r="N63" s="1308"/>
      <c r="O63" s="1308"/>
      <c r="P63" s="1308"/>
      <c r="Q63" s="1308"/>
      <c r="R63" s="1308"/>
      <c r="S63" s="1308"/>
    </row>
    <row r="64" spans="1:19" ht="14.45" customHeight="1">
      <c r="A64" s="1601" t="s">
        <v>4471</v>
      </c>
      <c r="B64" s="1583" t="s">
        <v>4472</v>
      </c>
      <c r="C64" s="1602">
        <f>'表21-4'!D33</f>
        <v>0</v>
      </c>
      <c r="D64" s="1625"/>
      <c r="E64" s="1604">
        <v>0.87480000000000002</v>
      </c>
      <c r="F64" s="1605">
        <f t="shared" si="1"/>
        <v>0</v>
      </c>
      <c r="H64" s="1308"/>
      <c r="I64" s="1308"/>
      <c r="J64" s="1308"/>
      <c r="K64" s="1308"/>
      <c r="N64" s="1308"/>
      <c r="O64" s="1308"/>
      <c r="P64" s="1308"/>
      <c r="Q64" s="1308"/>
      <c r="R64" s="1308"/>
      <c r="S64" s="1308"/>
    </row>
    <row r="65" spans="1:19" ht="14.45" customHeight="1">
      <c r="A65" s="1601" t="s">
        <v>4473</v>
      </c>
      <c r="B65" s="1583" t="s">
        <v>4474</v>
      </c>
      <c r="C65" s="1602">
        <f>'表21-4'!D34</f>
        <v>0</v>
      </c>
      <c r="D65" s="1625"/>
      <c r="E65" s="1604">
        <v>0.87480000000000002</v>
      </c>
      <c r="F65" s="1605">
        <f t="shared" si="1"/>
        <v>0</v>
      </c>
      <c r="H65" s="1308"/>
      <c r="I65" s="1308"/>
      <c r="J65" s="1308"/>
      <c r="K65" s="1308"/>
      <c r="N65" s="1308"/>
      <c r="O65" s="1308"/>
      <c r="P65" s="1308"/>
      <c r="Q65" s="1308"/>
      <c r="R65" s="1308"/>
      <c r="S65" s="1308"/>
    </row>
    <row r="66" spans="1:19" ht="14.45" customHeight="1">
      <c r="A66" s="1601" t="s">
        <v>4475</v>
      </c>
      <c r="B66" s="1583" t="s">
        <v>4476</v>
      </c>
      <c r="C66" s="1602">
        <f>'表21-4'!D35</f>
        <v>0</v>
      </c>
      <c r="D66" s="1625"/>
      <c r="E66" s="1604">
        <v>3.7499999999999999E-2</v>
      </c>
      <c r="F66" s="1605">
        <f t="shared" si="1"/>
        <v>0</v>
      </c>
      <c r="H66" s="1308"/>
      <c r="I66" s="1308"/>
      <c r="J66" s="1308"/>
      <c r="K66" s="1308"/>
      <c r="N66" s="1308"/>
      <c r="O66" s="1308"/>
      <c r="P66" s="1308"/>
      <c r="Q66" s="1308"/>
      <c r="R66" s="1308"/>
      <c r="S66" s="1308"/>
    </row>
    <row r="67" spans="1:19" ht="14.45" customHeight="1">
      <c r="A67" s="1601" t="s">
        <v>4477</v>
      </c>
      <c r="B67" s="1583" t="s">
        <v>4478</v>
      </c>
      <c r="C67" s="1602">
        <f>'表21-4'!D38</f>
        <v>0</v>
      </c>
      <c r="D67" s="1625"/>
      <c r="E67" s="1604">
        <v>0.59179999999999999</v>
      </c>
      <c r="F67" s="1605">
        <f t="shared" si="1"/>
        <v>0</v>
      </c>
      <c r="H67" s="1308"/>
      <c r="I67" s="1308"/>
      <c r="J67" s="1308"/>
      <c r="K67" s="1308"/>
      <c r="N67" s="1308"/>
      <c r="O67" s="1308"/>
      <c r="P67" s="1308"/>
      <c r="Q67" s="1308"/>
      <c r="R67" s="1308"/>
      <c r="S67" s="1308"/>
    </row>
    <row r="68" spans="1:19" ht="14.45" customHeight="1">
      <c r="A68" s="1584" t="s">
        <v>4479</v>
      </c>
      <c r="B68" s="1583"/>
      <c r="C68" s="1607">
        <f>SUM(F40:F67)</f>
        <v>0</v>
      </c>
      <c r="D68" s="1608"/>
      <c r="E68" s="1604">
        <v>1</v>
      </c>
      <c r="F68" s="1609">
        <f>ROUND(C68*E68,0)</f>
        <v>0</v>
      </c>
      <c r="H68" s="1308"/>
      <c r="I68" s="1308"/>
      <c r="J68" s="1308"/>
      <c r="K68" s="1308"/>
      <c r="N68" s="1308"/>
      <c r="O68" s="1308"/>
      <c r="P68" s="1308"/>
      <c r="Q68" s="1308"/>
      <c r="R68" s="1308"/>
      <c r="S68" s="1308"/>
    </row>
    <row r="69" spans="1:19" ht="14.45" customHeight="1">
      <c r="A69" s="1584" t="s">
        <v>4480</v>
      </c>
      <c r="B69" s="1583"/>
      <c r="C69" s="1607">
        <f>F68</f>
        <v>0</v>
      </c>
      <c r="D69" s="1608"/>
      <c r="E69" s="1610">
        <f>'表30-11'!F75</f>
        <v>1</v>
      </c>
      <c r="F69" s="1609">
        <f>ROUND(C69*E69,0)</f>
        <v>0</v>
      </c>
      <c r="H69" s="1308"/>
      <c r="I69" s="1308"/>
      <c r="J69" s="1308"/>
      <c r="K69" s="1308"/>
      <c r="N69" s="1308"/>
      <c r="O69" s="1308"/>
      <c r="P69" s="1308"/>
      <c r="Q69" s="1308"/>
      <c r="R69" s="1308"/>
      <c r="S69" s="1308"/>
    </row>
    <row r="70" spans="1:19" ht="14.45" customHeight="1">
      <c r="A70" s="1611" t="s">
        <v>4481</v>
      </c>
      <c r="B70" s="1612"/>
      <c r="C70" s="1613">
        <f>C39</f>
        <v>0</v>
      </c>
      <c r="D70" s="1614">
        <f>D39</f>
        <v>0</v>
      </c>
      <c r="E70" s="1615">
        <f>'表30-12'!D20</f>
        <v>0</v>
      </c>
      <c r="F70" s="1616">
        <f>ROUND((C70+D70)*E70,0)</f>
        <v>0</v>
      </c>
      <c r="G70" s="1623"/>
      <c r="H70" s="1308"/>
      <c r="I70" s="1308"/>
      <c r="J70" s="1308"/>
      <c r="K70" s="1308"/>
      <c r="N70" s="1308"/>
      <c r="O70" s="1308"/>
      <c r="P70" s="1308"/>
      <c r="Q70" s="1308"/>
      <c r="R70" s="1308"/>
      <c r="S70" s="1308"/>
    </row>
    <row r="71" spans="1:19" ht="17.649999999999999" customHeight="1" thickBot="1">
      <c r="A71" s="1617" t="s">
        <v>4482</v>
      </c>
      <c r="B71" s="1618"/>
      <c r="C71" s="1619">
        <f>C39</f>
        <v>0</v>
      </c>
      <c r="D71" s="1620"/>
      <c r="E71" s="1621"/>
      <c r="F71" s="1622">
        <f>F69+F70</f>
        <v>0</v>
      </c>
      <c r="G71" s="1623"/>
      <c r="H71" s="1308"/>
      <c r="I71" s="1308"/>
      <c r="J71" s="1308"/>
      <c r="K71" s="1308"/>
      <c r="N71" s="1308"/>
      <c r="O71" s="1308"/>
      <c r="P71" s="1308"/>
      <c r="Q71" s="1308"/>
      <c r="R71" s="1308"/>
      <c r="S71" s="1308"/>
    </row>
    <row r="72" spans="1:19" ht="20.45" customHeight="1" thickTop="1" thickBot="1">
      <c r="A72" s="1626" t="s">
        <v>4483</v>
      </c>
      <c r="B72" s="1627"/>
      <c r="C72" s="1628">
        <f>C5+C39</f>
        <v>0</v>
      </c>
      <c r="D72" s="1629"/>
      <c r="E72" s="1629">
        <f>F5+F39</f>
        <v>0</v>
      </c>
      <c r="F72" s="1630">
        <f>F37+F71</f>
        <v>0</v>
      </c>
      <c r="G72" s="1623"/>
      <c r="H72" s="1308"/>
      <c r="I72" s="1308"/>
      <c r="J72" s="1308"/>
      <c r="K72" s="1308"/>
      <c r="N72" s="1308"/>
      <c r="O72" s="1308"/>
      <c r="P72" s="1308"/>
      <c r="Q72" s="1308"/>
      <c r="R72" s="1308"/>
      <c r="S72" s="1308"/>
    </row>
    <row r="75" spans="1:19" ht="14.25">
      <c r="A75" s="1585" t="s">
        <v>4360</v>
      </c>
    </row>
  </sheetData>
  <phoneticPr fontId="8" type="noConversion"/>
  <pageMargins left="0.51181102362204722" right="0.35433070866141736" top="0.39370078740157483" bottom="0.27559055118110237" header="0.15748031496062992" footer="0.23622047244094491"/>
  <pageSetup paperSize="9" scale="61" fitToHeight="2" orientation="portrait" r:id="rId1"/>
  <headerFooter alignWithMargins="0">
    <oddFooter>&amp;C&amp;P/&amp;N&amp;R&amp;A</oddFooter>
  </headerFooter>
  <drawing r:id="rId2"/>
  <legacyDrawing r:id="rId3"/>
  <oleObjects>
    <mc:AlternateContent xmlns:mc="http://schemas.openxmlformats.org/markup-compatibility/2006">
      <mc:Choice Requires="x14">
        <oleObject progId="Equation.3" shapeId="5121" r:id="rId4">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2" r:id="rId6"/>
      </mc:Fallback>
    </mc:AlternateContent>
    <mc:AlternateContent xmlns:mc="http://schemas.openxmlformats.org/markup-compatibility/2006">
      <mc:Choice Requires="x14">
        <oleObject progId="Equation.3" shapeId="5123" r:id="rId7">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3" r:id="rId7"/>
      </mc:Fallback>
    </mc:AlternateContent>
    <mc:AlternateContent xmlns:mc="http://schemas.openxmlformats.org/markup-compatibility/2006">
      <mc:Choice Requires="x14">
        <oleObject progId="Equation.3" shapeId="5124" r:id="rId8">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4" r:id="rId8"/>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3">
    <pageSetUpPr fitToPage="1"/>
  </sheetPr>
  <dimension ref="A1:H12"/>
  <sheetViews>
    <sheetView showGridLines="0" zoomScale="120" zoomScaleNormal="120" zoomScaleSheetLayoutView="140" workbookViewId="0"/>
  </sheetViews>
  <sheetFormatPr defaultRowHeight="16.5"/>
  <cols>
    <col min="1" max="1" width="34" style="352" customWidth="1"/>
    <col min="2" max="2" width="37.875" style="352" customWidth="1"/>
    <col min="3" max="4" width="14.25" style="352" customWidth="1"/>
    <col min="5" max="6" width="20.5" style="352" customWidth="1"/>
    <col min="7" max="7" width="16.125" style="352" customWidth="1"/>
    <col min="8" max="8" width="17.625" style="352" customWidth="1"/>
  </cols>
  <sheetData>
    <row r="1" spans="1:8">
      <c r="A1" s="14" t="str">
        <f>+封面!A3&amp;" "&amp;封面!A2</f>
        <v xml:space="preserve">        保險股份有限公司(○○分公司) 年度(月、季、半年)報表</v>
      </c>
    </row>
    <row r="2" spans="1:8" ht="17.25" thickBot="1">
      <c r="A2" s="139" t="s">
        <v>3080</v>
      </c>
      <c r="E2" s="137"/>
      <c r="F2" s="137"/>
      <c r="G2" s="137"/>
      <c r="H2" s="364" t="s">
        <v>2843</v>
      </c>
    </row>
    <row r="3" spans="1:8" ht="29.25">
      <c r="A3" s="365" t="s">
        <v>3081</v>
      </c>
      <c r="B3" s="366" t="s">
        <v>3082</v>
      </c>
      <c r="C3" s="367" t="s">
        <v>3083</v>
      </c>
      <c r="D3" s="367" t="s">
        <v>3084</v>
      </c>
      <c r="E3" s="367" t="s">
        <v>3085</v>
      </c>
      <c r="F3" s="368" t="s">
        <v>3086</v>
      </c>
      <c r="G3" s="369" t="s">
        <v>3087</v>
      </c>
      <c r="H3" s="370" t="s">
        <v>3075</v>
      </c>
    </row>
    <row r="4" spans="1:8">
      <c r="A4" s="30" t="s">
        <v>1918</v>
      </c>
      <c r="B4" s="371"/>
      <c r="C4" s="372"/>
      <c r="D4" s="373"/>
      <c r="E4" s="373"/>
      <c r="F4" s="373"/>
      <c r="G4" s="374"/>
      <c r="H4" s="375"/>
    </row>
    <row r="5" spans="1:8">
      <c r="A5" s="376" t="s">
        <v>3088</v>
      </c>
      <c r="B5" s="371"/>
      <c r="C5" s="377"/>
      <c r="D5" s="378"/>
      <c r="E5" s="379">
        <f>+E6+E7</f>
        <v>0</v>
      </c>
      <c r="F5" s="378"/>
      <c r="G5" s="380"/>
      <c r="H5" s="381">
        <f>+H6+H7</f>
        <v>0</v>
      </c>
    </row>
    <row r="6" spans="1:8">
      <c r="A6" s="382" t="s">
        <v>3089</v>
      </c>
      <c r="B6" s="383" t="s">
        <v>3090</v>
      </c>
      <c r="C6" s="384"/>
      <c r="D6" s="385"/>
      <c r="E6" s="386">
        <f>'表21-7'!R6</f>
        <v>0</v>
      </c>
      <c r="F6" s="385"/>
      <c r="G6" s="387">
        <v>0.03</v>
      </c>
      <c r="H6" s="388">
        <f>ROUND(E6*G6,0)</f>
        <v>0</v>
      </c>
    </row>
    <row r="7" spans="1:8" s="394" customFormat="1" ht="14.25">
      <c r="A7" s="382" t="s">
        <v>3091</v>
      </c>
      <c r="B7" s="383" t="s">
        <v>3092</v>
      </c>
      <c r="C7" s="389"/>
      <c r="D7" s="390"/>
      <c r="E7" s="391">
        <f>C7*(1-D7)</f>
        <v>0</v>
      </c>
      <c r="F7" s="392"/>
      <c r="G7" s="393">
        <f>+F7*0.18</f>
        <v>0</v>
      </c>
      <c r="H7" s="388">
        <f>ROUND(E7*G7,0)</f>
        <v>0</v>
      </c>
    </row>
    <row r="8" spans="1:8">
      <c r="A8" s="356" t="s">
        <v>3093</v>
      </c>
      <c r="B8" s="395"/>
      <c r="C8" s="396"/>
      <c r="D8" s="397"/>
      <c r="E8" s="379">
        <f>+E9+E10</f>
        <v>0</v>
      </c>
      <c r="F8" s="398"/>
      <c r="G8" s="399"/>
      <c r="H8" s="381">
        <f>+H9+H10</f>
        <v>0</v>
      </c>
    </row>
    <row r="9" spans="1:8" ht="17.25" thickBot="1">
      <c r="A9" s="382" t="s">
        <v>3094</v>
      </c>
      <c r="B9" s="383" t="s">
        <v>3095</v>
      </c>
      <c r="C9" s="400"/>
      <c r="D9" s="401"/>
      <c r="E9" s="402">
        <f>'表21-7'!O6</f>
        <v>0</v>
      </c>
      <c r="F9" s="403"/>
      <c r="G9" s="404">
        <v>1.2500000000000001E-2</v>
      </c>
      <c r="H9" s="405">
        <f>ROUND(+E9*G9,0)</f>
        <v>0</v>
      </c>
    </row>
    <row r="10" spans="1:8" ht="18" thickTop="1" thickBot="1">
      <c r="A10" s="382" t="s">
        <v>3096</v>
      </c>
      <c r="B10" s="383" t="s">
        <v>3097</v>
      </c>
      <c r="C10" s="384"/>
      <c r="D10" s="385"/>
      <c r="E10" s="391">
        <f>+'表26-1'!S36</f>
        <v>0</v>
      </c>
      <c r="F10" s="406"/>
      <c r="G10" s="393">
        <v>1.2500000000000001E-2</v>
      </c>
      <c r="H10" s="388">
        <f>ROUND(+E10*G10,0)</f>
        <v>0</v>
      </c>
    </row>
    <row r="11" spans="1:8" ht="18" thickTop="1" thickBot="1">
      <c r="A11" s="407" t="s">
        <v>3098</v>
      </c>
      <c r="B11" s="408"/>
      <c r="C11" s="409"/>
      <c r="D11" s="410"/>
      <c r="E11" s="410">
        <f>SUM(E5,E8)</f>
        <v>0</v>
      </c>
      <c r="F11" s="410"/>
      <c r="G11" s="411"/>
      <c r="H11" s="412">
        <f>SUM(H5,H8)</f>
        <v>0</v>
      </c>
    </row>
    <row r="12" spans="1:8">
      <c r="A12" s="3583" t="s">
        <v>3099</v>
      </c>
      <c r="B12" s="3583"/>
      <c r="C12" s="3583"/>
      <c r="D12" s="3583"/>
      <c r="E12" s="3583"/>
      <c r="F12" s="3583"/>
      <c r="G12" s="3583"/>
      <c r="H12" s="3583"/>
    </row>
  </sheetData>
  <mergeCells count="1">
    <mergeCell ref="A12:H12"/>
  </mergeCells>
  <phoneticPr fontId="8" type="noConversion"/>
  <dataValidations count="1">
    <dataValidation type="decimal" allowBlank="1" showInputMessage="1" showErrorMessage="1" errorTitle="錯誤" error="輸入資料格式錯誤!!" sqref="E4:F5 E6:E7 F7 H4:H11 E8:F11" xr:uid="{00000000-0002-0000-3000-000000000000}">
      <formula1>-9.99999999999999E+28</formula1>
      <formula2>9.99999999999999E+28</formula2>
    </dataValidation>
  </dataValidations>
  <pageMargins left="0.7" right="0.7" top="0.75" bottom="0.75" header="0.3" footer="0.3"/>
  <pageSetup paperSize="9" scale="71" orientation="landscape" r:id="rId1"/>
  <drawing r:id="rId2"/>
  <legacyDrawing r:id="rId3"/>
  <oleObjects>
    <mc:AlternateContent xmlns:mc="http://schemas.openxmlformats.org/markup-compatibility/2006">
      <mc:Choice Requires="x14">
        <oleObject progId="Equation.3" shapeId="141313"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3" r:id="rId4"/>
      </mc:Fallback>
    </mc:AlternateContent>
    <mc:AlternateContent xmlns:mc="http://schemas.openxmlformats.org/markup-compatibility/2006">
      <mc:Choice Requires="x14">
        <oleObject progId="Equation.3" shapeId="141314"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4" r:id="rId6"/>
      </mc:Fallback>
    </mc:AlternateContent>
    <mc:AlternateContent xmlns:mc="http://schemas.openxmlformats.org/markup-compatibility/2006">
      <mc:Choice Requires="x14">
        <oleObject progId="Equation.3" shapeId="141315"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5" r:id="rId7"/>
      </mc:Fallback>
    </mc:AlternateContent>
    <mc:AlternateContent xmlns:mc="http://schemas.openxmlformats.org/markup-compatibility/2006">
      <mc:Choice Requires="x14">
        <oleObject progId="Equation.3" shapeId="141316"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6" r:id="rId8"/>
      </mc:Fallback>
    </mc:AlternateContent>
    <mc:AlternateContent xmlns:mc="http://schemas.openxmlformats.org/markup-compatibility/2006">
      <mc:Choice Requires="x14">
        <oleObject progId="Equation.3" shapeId="141317"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7" r:id="rId9"/>
      </mc:Fallback>
    </mc:AlternateContent>
    <mc:AlternateContent xmlns:mc="http://schemas.openxmlformats.org/markup-compatibility/2006">
      <mc:Choice Requires="x14">
        <oleObject progId="Equation.3" shapeId="141318"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8" r:id="rId10"/>
      </mc:Fallback>
    </mc:AlternateContent>
    <mc:AlternateContent xmlns:mc="http://schemas.openxmlformats.org/markup-compatibility/2006">
      <mc:Choice Requires="x14">
        <oleObject progId="Equation.3" shapeId="141319"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9" r:id="rId11"/>
      </mc:Fallback>
    </mc:AlternateContent>
    <mc:AlternateContent xmlns:mc="http://schemas.openxmlformats.org/markup-compatibility/2006">
      <mc:Choice Requires="x14">
        <oleObject progId="Equation.3" shapeId="141320"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20" r:id="rId12"/>
      </mc:Fallback>
    </mc:AlternateContent>
  </oleObjec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1:G33"/>
  <sheetViews>
    <sheetView topLeftCell="A10" workbookViewId="0"/>
  </sheetViews>
  <sheetFormatPr defaultRowHeight="16.5"/>
  <cols>
    <col min="1" max="1" width="34" style="1396" customWidth="1"/>
    <col min="2" max="7" width="25.625" style="1396" customWidth="1"/>
    <col min="8" max="16384" width="9" style="1396"/>
  </cols>
  <sheetData>
    <row r="1" spans="1:7">
      <c r="A1" s="1303" t="str">
        <f>+封面!A3&amp;" "&amp;封面!A2</f>
        <v xml:space="preserve">        保險股份有限公司(○○分公司) 年度(月、季、半年)報表</v>
      </c>
    </row>
    <row r="2" spans="1:7" ht="18.75">
      <c r="A2" s="1905" t="s">
        <v>4743</v>
      </c>
      <c r="B2" s="1634"/>
      <c r="C2" s="1634"/>
      <c r="D2" s="1634"/>
      <c r="E2" s="1634"/>
    </row>
    <row r="3" spans="1:7" ht="21.75" customHeight="1">
      <c r="A3" s="1633" t="s">
        <v>1978</v>
      </c>
      <c r="B3" s="1634"/>
      <c r="C3" s="1634"/>
      <c r="D3" s="1634"/>
      <c r="E3" s="1634"/>
    </row>
    <row r="4" spans="1:7">
      <c r="A4" s="1633" t="s">
        <v>1931</v>
      </c>
      <c r="B4" s="3588" t="s">
        <v>4131</v>
      </c>
      <c r="C4" s="3588"/>
      <c r="D4" s="1634"/>
      <c r="E4" s="1634"/>
    </row>
    <row r="5" spans="1:7" ht="17.25" thickBot="1">
      <c r="A5" s="1633"/>
      <c r="B5" s="1634"/>
      <c r="C5" s="1634"/>
      <c r="D5" s="1634"/>
      <c r="E5" s="1634"/>
    </row>
    <row r="6" spans="1:7" s="1639" customFormat="1" ht="17.25" thickBot="1">
      <c r="A6" s="3584" t="s">
        <v>1925</v>
      </c>
      <c r="B6" s="1635" t="s">
        <v>1926</v>
      </c>
      <c r="C6" s="1636" t="s">
        <v>1869</v>
      </c>
      <c r="D6" s="1637" t="s">
        <v>1927</v>
      </c>
      <c r="E6" s="1638"/>
    </row>
    <row r="7" spans="1:7" s="1639" customFormat="1" ht="17.25" thickBot="1">
      <c r="A7" s="3585"/>
      <c r="B7" s="1640" t="s">
        <v>28</v>
      </c>
      <c r="C7" s="1641" t="s">
        <v>208</v>
      </c>
      <c r="D7" s="1642" t="s">
        <v>1959</v>
      </c>
      <c r="E7" s="1643"/>
    </row>
    <row r="8" spans="1:7">
      <c r="A8" s="1644" t="s">
        <v>1932</v>
      </c>
      <c r="B8" s="1954">
        <f>F21</f>
        <v>0</v>
      </c>
      <c r="C8" s="1645">
        <v>1</v>
      </c>
      <c r="D8" s="1957">
        <f>B8*C8</f>
        <v>0</v>
      </c>
      <c r="E8" s="1646"/>
    </row>
    <row r="9" spans="1:7">
      <c r="A9" s="1647" t="s">
        <v>1928</v>
      </c>
      <c r="B9" s="1955">
        <f>B21-F21-G21</f>
        <v>0</v>
      </c>
      <c r="C9" s="1648">
        <v>1.7999999999999999E-2</v>
      </c>
      <c r="D9" s="1958">
        <f>B9*C9</f>
        <v>0</v>
      </c>
      <c r="E9" s="1646"/>
    </row>
    <row r="10" spans="1:7" s="1649" customFormat="1">
      <c r="A10" s="1644" t="s">
        <v>1933</v>
      </c>
      <c r="B10" s="1954">
        <f>F26</f>
        <v>0</v>
      </c>
      <c r="C10" s="1645">
        <v>1</v>
      </c>
      <c r="D10" s="1957">
        <f>B10*C10</f>
        <v>0</v>
      </c>
      <c r="E10" s="1646"/>
    </row>
    <row r="11" spans="1:7" s="1649" customFormat="1" ht="17.25" thickBot="1">
      <c r="A11" s="1650" t="s">
        <v>1929</v>
      </c>
      <c r="B11" s="1956">
        <f>B26-F26-G26</f>
        <v>0</v>
      </c>
      <c r="C11" s="1651">
        <v>1.7999999999999999E-2</v>
      </c>
      <c r="D11" s="1959">
        <f>B11*C11</f>
        <v>0</v>
      </c>
      <c r="E11" s="1646"/>
    </row>
    <row r="12" spans="1:7" ht="20.25" thickTop="1">
      <c r="A12" s="1652" t="s">
        <v>4484</v>
      </c>
      <c r="B12" s="1970">
        <f>SQRT(B8^2+B10^2)</f>
        <v>0</v>
      </c>
      <c r="C12" s="1653"/>
      <c r="D12" s="1972">
        <f>SQRT(D8^2+D10^2)</f>
        <v>0</v>
      </c>
      <c r="E12" s="1654"/>
    </row>
    <row r="13" spans="1:7" ht="17.25" thickBot="1">
      <c r="A13" s="1655" t="s">
        <v>4129</v>
      </c>
      <c r="B13" s="1971">
        <f>SQRT(B9^2+B11^2)</f>
        <v>0</v>
      </c>
      <c r="C13" s="1656"/>
      <c r="D13" s="1973">
        <f>SQRT(D9^2+D11^2)</f>
        <v>0</v>
      </c>
      <c r="E13" s="1654"/>
    </row>
    <row r="14" spans="1:7" ht="17.25" thickBot="1"/>
    <row r="15" spans="1:7" ht="33">
      <c r="A15" s="3586" t="s">
        <v>1925</v>
      </c>
      <c r="B15" s="1657" t="s">
        <v>1960</v>
      </c>
      <c r="C15" s="1657" t="s">
        <v>1961</v>
      </c>
      <c r="D15" s="1657" t="s">
        <v>1962</v>
      </c>
      <c r="E15" s="1657" t="s">
        <v>1963</v>
      </c>
      <c r="F15" s="1657" t="s">
        <v>1930</v>
      </c>
      <c r="G15" s="1658" t="s">
        <v>1964</v>
      </c>
    </row>
    <row r="16" spans="1:7" ht="17.25" thickBot="1">
      <c r="A16" s="3587"/>
      <c r="B16" s="1659" t="s">
        <v>172</v>
      </c>
      <c r="C16" s="1659" t="s">
        <v>173</v>
      </c>
      <c r="D16" s="1659" t="s">
        <v>174</v>
      </c>
      <c r="E16" s="1660" t="s">
        <v>34</v>
      </c>
      <c r="F16" s="1659" t="s">
        <v>1965</v>
      </c>
      <c r="G16" s="1661" t="s">
        <v>65</v>
      </c>
    </row>
    <row r="17" spans="1:7">
      <c r="A17" s="1662" t="s">
        <v>1934</v>
      </c>
      <c r="B17" s="1663"/>
      <c r="C17" s="1664"/>
      <c r="D17" s="1664"/>
      <c r="E17" s="1664"/>
      <c r="F17" s="1664"/>
      <c r="G17" s="1665"/>
    </row>
    <row r="18" spans="1:7">
      <c r="A18" s="1666" t="s">
        <v>4485</v>
      </c>
      <c r="B18" s="1978">
        <f>SUMIF('表30-5-2-2-1'!$A$4:$A$41,"99",'表30-5-2-2-1'!$I$4:$I$41)+SUMIF('表30-5-2-2-1'!$A$45:$A$82,"99",'表30-5-2-2-1'!$P$45:$P$82)+'表30-5-2-2-1'!$F$95</f>
        <v>0</v>
      </c>
      <c r="C18" s="1974">
        <f>SUMIF('表30-5-2-2-1'!$A$4:$A$41,"99r",'表30-5-2-2-1'!$I$4:$I$41)+SUMIF('表30-5-2-2-1'!$A$45:$A$82,"99r",'表30-5-2-2-1'!$P$45:$P$82)+'表30-5-2-2-1'!$F$100</f>
        <v>0</v>
      </c>
      <c r="D18" s="1974">
        <f>'表30-5-2-1'!$C$74</f>
        <v>0</v>
      </c>
      <c r="E18" s="2239"/>
      <c r="F18" s="1974">
        <f>C18-D18+E18</f>
        <v>0</v>
      </c>
      <c r="G18" s="1667"/>
    </row>
    <row r="19" spans="1:7">
      <c r="A19" s="1666" t="s">
        <v>4486</v>
      </c>
      <c r="B19" s="1977">
        <f>SUMIF('表30-5-2-2-1'!$A$4:$A$41,"99",'表30-5-2-2-1'!$J$4:$J$41)+SUMIF('表30-5-2-2-1'!$A$45:$A$82,"99",'表30-5-2-2-1'!$Q$45:$Q$82)+'表30-5-2-2-1'!$G$95</f>
        <v>0</v>
      </c>
      <c r="C19" s="1975">
        <f>SUMIF('表30-5-2-2-1'!$A$4:$A$41,"99r",'表30-5-2-2-1'!$J$4:$J$41)+SUMIF('表30-5-2-2-1'!$A$45:$A$82,"99r",'表30-5-2-2-1'!$Q$45:$Q$82)+'表30-5-2-2-1'!$G$100</f>
        <v>0</v>
      </c>
      <c r="D19" s="1975">
        <f>'表30-5-2-1'!$D$74</f>
        <v>0</v>
      </c>
      <c r="E19" s="2239"/>
      <c r="F19" s="1975">
        <f>C19-D19+E19</f>
        <v>0</v>
      </c>
      <c r="G19" s="1667"/>
    </row>
    <row r="20" spans="1:7">
      <c r="A20" s="1666" t="s">
        <v>4487</v>
      </c>
      <c r="B20" s="1978">
        <f>SUMIF('表30-5-2-2-1'!$A$4:$A$41,"99",'表30-5-2-2-1'!$K$4:$K$41)+SUMIF('表30-5-2-2-1'!$A$45:$A$82,"99",'表30-5-2-2-1'!$R$45:$R$82)+'表30-5-2-2-1'!$H$95</f>
        <v>0</v>
      </c>
      <c r="C20" s="1974">
        <f>SUMIF('表30-5-2-2-1'!$A$4:$A$41,"99r",'表30-5-2-2-1'!$K$4:$K$41)+SUMIF('表30-5-2-2-1'!$A$45:$A$82,"99r",'表30-5-2-2-1'!$R$45:$R$82)+'表30-5-2-2-1'!$H$100</f>
        <v>0</v>
      </c>
      <c r="D20" s="1974">
        <f>'表30-5-2-1'!$E$74</f>
        <v>0</v>
      </c>
      <c r="E20" s="2239"/>
      <c r="F20" s="1974">
        <f>C20-D20+E20</f>
        <v>0</v>
      </c>
      <c r="G20" s="1667"/>
    </row>
    <row r="21" spans="1:7">
      <c r="A21" s="1666" t="s">
        <v>4488</v>
      </c>
      <c r="B21" s="1977">
        <f>SUMIF('表30-5-2-2-1'!$A$4:$A$41,"99",'表30-5-2-2-1'!$L$4:$L$41)+SUMIF('表30-5-2-2-1'!$A$45:$A$82,"99",'表30-5-2-2-1'!$S$45:$S$82)+'表30-5-2-2-1'!$I$95</f>
        <v>0</v>
      </c>
      <c r="C21" s="1975">
        <f>SUMIF('表30-5-2-2-1'!$A$4:$A$41,"99r",'表30-5-2-2-1'!$L$4:$L$41)+SUMIF('表30-5-2-2-1'!$A$45:$A$82,"99r",'表30-5-2-2-1'!$S$45:$S$82)+'表30-5-2-2-1'!$I$100</f>
        <v>0</v>
      </c>
      <c r="D21" s="1975">
        <f>'表30-5-2-1'!$F$74</f>
        <v>0</v>
      </c>
      <c r="E21" s="2038"/>
      <c r="F21" s="1975">
        <f>C21-D21+E21</f>
        <v>0</v>
      </c>
      <c r="G21" s="1667"/>
    </row>
    <row r="22" spans="1:7">
      <c r="A22" s="1668" t="s">
        <v>1935</v>
      </c>
      <c r="B22" s="1669"/>
      <c r="C22" s="1670"/>
      <c r="D22" s="1670"/>
      <c r="E22" s="1670"/>
      <c r="F22" s="1670"/>
      <c r="G22" s="1671"/>
    </row>
    <row r="23" spans="1:7">
      <c r="A23" s="1666" t="s">
        <v>4485</v>
      </c>
      <c r="B23" s="1977">
        <f>SUMIF('表30-5-2-2-2'!$A$4:$A$41,"99",'表30-5-2-2-2'!$I$4:$I$41)+SUMIF('表30-5-2-2-2'!$A$45:$A$82,"99",'表30-5-2-2-2'!$P$45:$P$82)+'表30-5-2-2-2'!$F$95</f>
        <v>0</v>
      </c>
      <c r="C23" s="1975">
        <f>SUMIF('表30-5-2-2-2'!$A$4:$A$41,"99r",'表30-5-2-2-2'!$I$4:$I$41)+SUMIF('表30-5-2-2-2'!$A$45:$A$82,"99r",'表30-5-2-2-2'!$P$45:$P$82)+'表30-5-2-2-2'!$F$100</f>
        <v>0</v>
      </c>
      <c r="D23" s="1975">
        <f>'表30-5-2-1'!$C$75</f>
        <v>0</v>
      </c>
      <c r="E23" s="2239"/>
      <c r="F23" s="1975">
        <f>C23-D23+E23</f>
        <v>0</v>
      </c>
      <c r="G23" s="1667"/>
    </row>
    <row r="24" spans="1:7">
      <c r="A24" s="1666" t="s">
        <v>4486</v>
      </c>
      <c r="B24" s="1978">
        <f>SUMIF('表30-5-2-2-2'!$A$4:$A$41,"99",'表30-5-2-2-2'!$J$4:$J$41)+SUMIF('表30-5-2-2-2'!$A$45:$A$82,"99",'表30-5-2-2-2'!$Q$45:$Q$82)+'表30-5-2-2-2'!$G$95</f>
        <v>0</v>
      </c>
      <c r="C24" s="1974">
        <f>SUMIF('表30-5-2-2-2'!$A$4:$A$41,"99r",'表30-5-2-2-2'!$J$4:$J$41)+SUMIF('表30-5-2-2-2'!$A$45:$A$82,"99r",'表30-5-2-2-2'!$Q$45:$Q$82)+'表30-5-2-2-2'!$G$100</f>
        <v>0</v>
      </c>
      <c r="D24" s="1974">
        <f>'表30-5-2-1'!$D$75</f>
        <v>0</v>
      </c>
      <c r="E24" s="2239"/>
      <c r="F24" s="1974">
        <f>C24-D24+E24</f>
        <v>0</v>
      </c>
      <c r="G24" s="1667"/>
    </row>
    <row r="25" spans="1:7">
      <c r="A25" s="1666" t="s">
        <v>4487</v>
      </c>
      <c r="B25" s="1977">
        <f>SUMIF('表30-5-2-2-2'!$A$4:$A$41,"99",'表30-5-2-2-2'!$K$4:$K$41)+SUMIF('表30-5-2-2-2'!$A$45:$A$82,"99",'表30-5-2-2-2'!$R$45:$R$82)+'表30-5-2-2-2'!$H$95</f>
        <v>0</v>
      </c>
      <c r="C25" s="1975">
        <f>SUMIF('表30-5-2-2-2'!$A$4:$A$41,"99r",'表30-5-2-2-2'!$K$4:$K$41)+SUMIF('表30-5-2-2-2'!$A$45:$A$82,"99r",'表30-5-2-2-2'!$R$45:$R$82)+'表30-5-2-2-2'!$H$100</f>
        <v>0</v>
      </c>
      <c r="D25" s="1975">
        <f>'表30-5-2-1'!$E$75</f>
        <v>0</v>
      </c>
      <c r="E25" s="2239"/>
      <c r="F25" s="1975">
        <f>C25-D25+E25</f>
        <v>0</v>
      </c>
      <c r="G25" s="1667"/>
    </row>
    <row r="26" spans="1:7" ht="17.25" thickBot="1">
      <c r="A26" s="1672" t="s">
        <v>4488</v>
      </c>
      <c r="B26" s="1979">
        <f>SUMIF('表30-5-2-2-2'!$A$4:$A$41,"99",'表30-5-2-2-2'!$L$4:$L$41)+SUMIF('表30-5-2-2-2'!$A$45:$A$82,"99",'表30-5-2-2-2'!$S$45:$S$82)+'表30-5-2-2-2'!$I$95</f>
        <v>0</v>
      </c>
      <c r="C26" s="1976">
        <f>SUMIF('表30-5-2-2-2'!$A$4:$A$41,"99r",'表30-5-2-2-2'!$L$4:$L$41)+SUMIF('表30-5-2-2-2'!$A$45:$A$82,"99r",'表30-5-2-2-2'!$S$45:$S$82)+'表30-5-2-2-2'!$I$100</f>
        <v>0</v>
      </c>
      <c r="D26" s="1976">
        <f>'表30-5-2-1'!$F$75</f>
        <v>0</v>
      </c>
      <c r="E26" s="2039"/>
      <c r="F26" s="1976">
        <f>C26-D26+E26</f>
        <v>0</v>
      </c>
      <c r="G26" s="1673"/>
    </row>
    <row r="28" spans="1:7">
      <c r="A28" s="1674" t="s">
        <v>1966</v>
      </c>
    </row>
    <row r="29" spans="1:7">
      <c r="A29" s="1674" t="s">
        <v>1967</v>
      </c>
    </row>
    <row r="30" spans="1:7">
      <c r="A30" s="1674" t="s">
        <v>1968</v>
      </c>
    </row>
    <row r="31" spans="1:7">
      <c r="A31" s="1674" t="s">
        <v>1969</v>
      </c>
    </row>
    <row r="32" spans="1:7">
      <c r="A32" s="1674" t="s">
        <v>1970</v>
      </c>
    </row>
    <row r="33" spans="1:1">
      <c r="A33" s="1674" t="s">
        <v>1971</v>
      </c>
    </row>
  </sheetData>
  <mergeCells count="3">
    <mergeCell ref="A6:A7"/>
    <mergeCell ref="A15:A16"/>
    <mergeCell ref="B4:C4"/>
  </mergeCells>
  <phoneticPr fontId="8" type="noConversion"/>
  <dataValidations count="1">
    <dataValidation type="decimal" allowBlank="1" showInputMessage="1" showErrorMessage="1" errorTitle="錯誤" error="輸入資料格式錯誤!!" sqref="B17:B26 B8:B13" xr:uid="{00000000-0002-0000-3100-000000000000}">
      <formula1>-9.99999999999999E+28</formula1>
      <formula2>9.99999999999999E+28</formula2>
    </dataValidation>
  </dataValidations>
  <pageMargins left="0.7" right="0.7" top="0.75" bottom="0.75" header="0.3" footer="0.3"/>
  <pageSetup paperSize="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Q77"/>
  <sheetViews>
    <sheetView zoomScale="80" zoomScaleNormal="80" workbookViewId="0">
      <selection activeCell="B3" sqref="B3"/>
    </sheetView>
  </sheetViews>
  <sheetFormatPr defaultRowHeight="16.5"/>
  <cols>
    <col min="1" max="1" width="13.125" bestFit="1" customWidth="1"/>
    <col min="2" max="2" width="60.5" customWidth="1"/>
    <col min="3" max="3" width="36.125" customWidth="1"/>
    <col min="4" max="4" width="29.5" customWidth="1"/>
    <col min="5" max="5" width="32.625" customWidth="1"/>
    <col min="6" max="6" width="28.5" customWidth="1"/>
    <col min="7" max="16" width="28.625" customWidth="1"/>
  </cols>
  <sheetData>
    <row r="1" spans="1:17" ht="21">
      <c r="A1" s="2240" t="str">
        <f>+封面!A3&amp;" "&amp;封面!A2</f>
        <v xml:space="preserve">        保險股份有限公司(○○分公司) 年度(月、季、半年)報表</v>
      </c>
      <c r="B1" s="1880"/>
      <c r="C1" s="1880"/>
      <c r="D1" s="1880"/>
      <c r="E1" s="1880"/>
      <c r="F1" s="1880"/>
      <c r="G1" s="1880"/>
      <c r="H1" s="1880"/>
      <c r="I1" s="1880"/>
      <c r="J1" s="1880"/>
      <c r="K1" s="1880"/>
      <c r="L1" s="1880"/>
      <c r="M1" s="1880"/>
      <c r="N1" s="1880"/>
      <c r="O1" s="1880"/>
      <c r="P1" s="1880"/>
      <c r="Q1" s="1880"/>
    </row>
    <row r="2" spans="1:17" ht="21">
      <c r="A2" s="1880" t="s">
        <v>6308</v>
      </c>
      <c r="B2" s="3030"/>
      <c r="C2" s="1880"/>
      <c r="D2" s="1880"/>
      <c r="E2" s="1880"/>
      <c r="F2" s="1880"/>
      <c r="G2" s="1880"/>
      <c r="H2" s="1880"/>
      <c r="I2" s="1880"/>
      <c r="J2" s="1880"/>
      <c r="K2" s="1880"/>
      <c r="L2" s="1880"/>
      <c r="M2" s="1880"/>
      <c r="N2" s="1880"/>
      <c r="O2" s="1880"/>
      <c r="P2" s="1880"/>
      <c r="Q2" s="1880"/>
    </row>
    <row r="3" spans="1:17" ht="20.25">
      <c r="A3" s="2242" t="s">
        <v>5029</v>
      </c>
      <c r="B3" s="1881"/>
      <c r="C3" s="1880"/>
      <c r="D3" s="1880"/>
      <c r="E3" s="1880"/>
      <c r="F3" s="1882" t="s">
        <v>4891</v>
      </c>
      <c r="G3" s="1880"/>
      <c r="H3" s="1880"/>
      <c r="I3" s="1880"/>
      <c r="J3" s="1880"/>
      <c r="K3" s="1880"/>
      <c r="L3" s="1880"/>
      <c r="M3" s="1880"/>
      <c r="N3" s="1880"/>
      <c r="O3" s="1880"/>
      <c r="P3" s="1880"/>
      <c r="Q3" s="1880"/>
    </row>
    <row r="4" spans="1:17" ht="20.25">
      <c r="A4" s="3599" t="s">
        <v>4699</v>
      </c>
      <c r="B4" s="3599" t="s">
        <v>4700</v>
      </c>
      <c r="C4" s="3602" t="s">
        <v>4701</v>
      </c>
      <c r="D4" s="3603"/>
      <c r="E4" s="3603"/>
      <c r="F4" s="3604"/>
      <c r="G4" s="1880"/>
      <c r="H4" s="1880"/>
      <c r="I4" s="1880"/>
      <c r="J4" s="1880"/>
      <c r="K4" s="1880"/>
      <c r="L4" s="1880"/>
      <c r="M4" s="1880"/>
      <c r="N4" s="1880"/>
      <c r="O4" s="1880"/>
      <c r="P4" s="1880"/>
      <c r="Q4" s="1880"/>
    </row>
    <row r="5" spans="1:17">
      <c r="A5" s="3600"/>
      <c r="B5" s="3600"/>
      <c r="C5" s="3605" t="s">
        <v>4702</v>
      </c>
      <c r="D5" s="3606"/>
      <c r="E5" s="3605" t="s">
        <v>4703</v>
      </c>
      <c r="F5" s="3606"/>
      <c r="G5" s="1883"/>
      <c r="H5" s="1883"/>
      <c r="I5" s="1883"/>
      <c r="J5" s="1883"/>
      <c r="K5" s="1883"/>
      <c r="L5" s="1883"/>
      <c r="M5" s="1883"/>
      <c r="N5" s="1883"/>
      <c r="O5" s="1883"/>
      <c r="P5" s="1883"/>
      <c r="Q5" s="1883"/>
    </row>
    <row r="6" spans="1:17">
      <c r="A6" s="3601"/>
      <c r="B6" s="3601"/>
      <c r="C6" s="2037" t="s">
        <v>4704</v>
      </c>
      <c r="D6" s="1902" t="s">
        <v>4705</v>
      </c>
      <c r="E6" s="1902" t="s">
        <v>4706</v>
      </c>
      <c r="F6" s="1902" t="s">
        <v>4705</v>
      </c>
      <c r="G6" s="1883"/>
      <c r="H6" s="1883"/>
      <c r="I6" s="1883"/>
      <c r="J6" s="1883"/>
      <c r="K6" s="1883"/>
      <c r="L6" s="1883"/>
      <c r="M6" s="1883"/>
      <c r="N6" s="1883"/>
      <c r="O6" s="1883"/>
      <c r="P6" s="1883"/>
      <c r="Q6" s="1883"/>
    </row>
    <row r="7" spans="1:17">
      <c r="A7" s="1884">
        <v>1</v>
      </c>
      <c r="B7" s="1884" t="s">
        <v>4707</v>
      </c>
      <c r="C7" s="2040"/>
      <c r="D7" s="2040"/>
      <c r="E7" s="2040"/>
      <c r="F7" s="2040"/>
      <c r="G7" s="1883"/>
      <c r="H7" s="1883"/>
      <c r="I7" s="1885"/>
      <c r="J7" s="1885"/>
      <c r="K7" s="1885"/>
      <c r="L7" s="1885"/>
      <c r="M7" s="1883"/>
      <c r="N7" s="1883"/>
      <c r="O7" s="1883"/>
      <c r="P7" s="1883"/>
      <c r="Q7" s="1883"/>
    </row>
    <row r="8" spans="1:17">
      <c r="A8" s="1884">
        <v>1.1000000000000001</v>
      </c>
      <c r="B8" s="1884" t="s">
        <v>4708</v>
      </c>
      <c r="C8" s="2040"/>
      <c r="D8" s="2040"/>
      <c r="E8" s="2040"/>
      <c r="F8" s="2040"/>
      <c r="G8" s="1883"/>
      <c r="H8" s="1883"/>
      <c r="I8" s="1885"/>
      <c r="J8" s="1885"/>
      <c r="K8" s="1885"/>
      <c r="L8" s="1885"/>
      <c r="M8" s="1883"/>
      <c r="N8" s="1883"/>
      <c r="O8" s="1883"/>
      <c r="P8" s="1883"/>
      <c r="Q8" s="1883"/>
    </row>
    <row r="9" spans="1:17">
      <c r="A9" s="1884">
        <v>2</v>
      </c>
      <c r="B9" s="1884" t="s">
        <v>4709</v>
      </c>
      <c r="C9" s="2040"/>
      <c r="D9" s="2040"/>
      <c r="E9" s="2040"/>
      <c r="F9" s="2040"/>
      <c r="G9" s="1883"/>
      <c r="H9" s="1883"/>
      <c r="I9" s="1885"/>
      <c r="J9" s="1885"/>
      <c r="K9" s="1885"/>
      <c r="L9" s="1885"/>
      <c r="M9" s="1883"/>
      <c r="N9" s="1883"/>
      <c r="O9" s="1883"/>
      <c r="P9" s="1883"/>
      <c r="Q9" s="1883"/>
    </row>
    <row r="10" spans="1:17">
      <c r="A10" s="1884">
        <v>3</v>
      </c>
      <c r="B10" s="1884" t="s">
        <v>4710</v>
      </c>
      <c r="C10" s="2040"/>
      <c r="D10" s="2040"/>
      <c r="E10" s="2040"/>
      <c r="F10" s="2040"/>
      <c r="G10" s="1883"/>
      <c r="H10" s="1883"/>
      <c r="I10" s="1885"/>
      <c r="J10" s="1885"/>
      <c r="K10" s="1885"/>
      <c r="L10" s="1885"/>
      <c r="M10" s="1883"/>
      <c r="N10" s="1883"/>
      <c r="O10" s="1883"/>
      <c r="P10" s="1883"/>
      <c r="Q10" s="1883"/>
    </row>
    <row r="11" spans="1:17">
      <c r="A11" s="1884">
        <v>4</v>
      </c>
      <c r="B11" s="1884" t="s">
        <v>4711</v>
      </c>
      <c r="C11" s="2040"/>
      <c r="D11" s="2040"/>
      <c r="E11" s="2040"/>
      <c r="F11" s="2040"/>
      <c r="G11" s="1883"/>
      <c r="H11" s="1883"/>
      <c r="I11" s="1885"/>
      <c r="J11" s="1885"/>
      <c r="K11" s="1885"/>
      <c r="L11" s="1885"/>
      <c r="M11" s="1883"/>
      <c r="N11" s="1883"/>
      <c r="O11" s="1883"/>
      <c r="P11" s="1883"/>
      <c r="Q11" s="1883"/>
    </row>
    <row r="12" spans="1:17">
      <c r="A12" s="1884">
        <v>5</v>
      </c>
      <c r="B12" s="1884" t="s">
        <v>4712</v>
      </c>
      <c r="C12" s="2040"/>
      <c r="D12" s="2040"/>
      <c r="E12" s="2040"/>
      <c r="F12" s="2040"/>
      <c r="G12" s="1883"/>
      <c r="H12" s="1883"/>
      <c r="I12" s="1885"/>
      <c r="J12" s="1885"/>
      <c r="K12" s="1885"/>
      <c r="L12" s="1885"/>
      <c r="M12" s="1883"/>
      <c r="N12" s="1883"/>
      <c r="O12" s="1883"/>
      <c r="P12" s="1883"/>
      <c r="Q12" s="1883"/>
    </row>
    <row r="13" spans="1:17">
      <c r="A13" s="1884">
        <v>6</v>
      </c>
      <c r="B13" s="1884" t="s">
        <v>4713</v>
      </c>
      <c r="C13" s="2040"/>
      <c r="D13" s="2040"/>
      <c r="E13" s="2040"/>
      <c r="F13" s="2040"/>
      <c r="G13" s="1883"/>
      <c r="H13" s="1883"/>
      <c r="I13" s="1885"/>
      <c r="J13" s="1885"/>
      <c r="K13" s="1885"/>
      <c r="L13" s="1885"/>
      <c r="M13" s="1883"/>
      <c r="N13" s="1883"/>
      <c r="O13" s="1883"/>
      <c r="P13" s="1883"/>
      <c r="Q13" s="1883"/>
    </row>
    <row r="14" spans="1:17">
      <c r="A14" s="1884">
        <v>7</v>
      </c>
      <c r="B14" s="1884" t="s">
        <v>4714</v>
      </c>
      <c r="C14" s="2040"/>
      <c r="D14" s="2040"/>
      <c r="E14" s="2040"/>
      <c r="F14" s="2040"/>
      <c r="G14" s="1883"/>
      <c r="H14" s="1883"/>
      <c r="I14" s="1885"/>
      <c r="J14" s="1885"/>
      <c r="K14" s="1885"/>
      <c r="L14" s="1885"/>
      <c r="M14" s="1883"/>
      <c r="N14" s="1883"/>
      <c r="O14" s="1883"/>
      <c r="P14" s="1883"/>
      <c r="Q14" s="1883"/>
    </row>
    <row r="15" spans="1:17">
      <c r="A15" s="1884">
        <v>8</v>
      </c>
      <c r="B15" s="1884" t="s">
        <v>4715</v>
      </c>
      <c r="C15" s="2040"/>
      <c r="D15" s="2040"/>
      <c r="E15" s="2040"/>
      <c r="F15" s="2040"/>
      <c r="G15" s="1883"/>
      <c r="H15" s="1883"/>
      <c r="I15" s="1885"/>
      <c r="J15" s="1885"/>
      <c r="K15" s="1885"/>
      <c r="L15" s="1885"/>
      <c r="M15" s="1883"/>
      <c r="N15" s="1883"/>
      <c r="O15" s="1883"/>
      <c r="P15" s="1883"/>
      <c r="Q15" s="1883"/>
    </row>
    <row r="16" spans="1:17">
      <c r="A16" s="1884">
        <v>9</v>
      </c>
      <c r="B16" s="1884" t="s">
        <v>4716</v>
      </c>
      <c r="C16" s="2040"/>
      <c r="D16" s="2040"/>
      <c r="E16" s="2040"/>
      <c r="F16" s="2040"/>
      <c r="G16" s="1883"/>
      <c r="H16" s="1883"/>
      <c r="I16" s="1885"/>
      <c r="J16" s="1885"/>
      <c r="K16" s="1885"/>
      <c r="L16" s="1885"/>
      <c r="M16" s="1883"/>
      <c r="N16" s="1883"/>
      <c r="O16" s="1883"/>
      <c r="P16" s="1883"/>
      <c r="Q16" s="1883"/>
    </row>
    <row r="17" spans="1:17">
      <c r="A17" s="1884">
        <v>10</v>
      </c>
      <c r="B17" s="1884" t="s">
        <v>4717</v>
      </c>
      <c r="C17" s="2040"/>
      <c r="D17" s="2040"/>
      <c r="E17" s="2040"/>
      <c r="F17" s="2040"/>
      <c r="G17" s="1883"/>
      <c r="H17" s="1883"/>
      <c r="I17" s="1885"/>
      <c r="J17" s="1885"/>
      <c r="K17" s="1885"/>
      <c r="L17" s="1885"/>
      <c r="M17" s="1883"/>
      <c r="N17" s="1883"/>
      <c r="O17" s="1883"/>
      <c r="P17" s="1883"/>
      <c r="Q17" s="1883"/>
    </row>
    <row r="18" spans="1:17">
      <c r="A18" s="1884">
        <v>11</v>
      </c>
      <c r="B18" s="1884" t="s">
        <v>4718</v>
      </c>
      <c r="C18" s="2040"/>
      <c r="D18" s="2040"/>
      <c r="E18" s="2040"/>
      <c r="F18" s="2040"/>
      <c r="G18" s="1883"/>
      <c r="H18" s="1883"/>
      <c r="I18" s="1885"/>
      <c r="J18" s="1885"/>
      <c r="K18" s="1885"/>
      <c r="L18" s="1885"/>
      <c r="M18" s="1883"/>
      <c r="N18" s="1883"/>
      <c r="O18" s="1883"/>
      <c r="P18" s="1883"/>
      <c r="Q18" s="1883"/>
    </row>
    <row r="19" spans="1:17">
      <c r="A19" s="1884">
        <v>12</v>
      </c>
      <c r="B19" s="1884" t="s">
        <v>4719</v>
      </c>
      <c r="C19" s="2040"/>
      <c r="D19" s="2040"/>
      <c r="E19" s="2040"/>
      <c r="F19" s="2040"/>
      <c r="G19" s="1883"/>
      <c r="H19" s="1883"/>
      <c r="I19" s="1885"/>
      <c r="J19" s="1885"/>
      <c r="K19" s="1885"/>
      <c r="L19" s="1885"/>
      <c r="M19" s="1883"/>
      <c r="N19" s="1883"/>
      <c r="O19" s="1883"/>
      <c r="P19" s="1883"/>
      <c r="Q19" s="1883"/>
    </row>
    <row r="20" spans="1:17">
      <c r="A20" s="1884">
        <v>13</v>
      </c>
      <c r="B20" s="1884" t="s">
        <v>4720</v>
      </c>
      <c r="C20" s="2040"/>
      <c r="D20" s="2040"/>
      <c r="E20" s="2040"/>
      <c r="F20" s="2040"/>
      <c r="G20" s="1883"/>
      <c r="H20" s="1883"/>
      <c r="I20" s="1885"/>
      <c r="J20" s="1885"/>
      <c r="K20" s="1885"/>
      <c r="L20" s="1885"/>
      <c r="M20" s="1883"/>
      <c r="N20" s="1883"/>
      <c r="O20" s="1883"/>
      <c r="P20" s="1883"/>
      <c r="Q20" s="1883"/>
    </row>
    <row r="21" spans="1:17">
      <c r="A21" s="1884">
        <v>14</v>
      </c>
      <c r="B21" s="1886" t="s">
        <v>4721</v>
      </c>
      <c r="C21" s="2040"/>
      <c r="D21" s="2040"/>
      <c r="E21" s="2040"/>
      <c r="F21" s="2040"/>
      <c r="G21" s="1883"/>
      <c r="H21" s="1883"/>
      <c r="I21" s="1885"/>
      <c r="J21" s="1885"/>
      <c r="K21" s="1885"/>
      <c r="L21" s="1885"/>
      <c r="M21" s="1883"/>
      <c r="N21" s="1883"/>
      <c r="O21" s="1883"/>
      <c r="P21" s="1883"/>
      <c r="Q21" s="1883"/>
    </row>
    <row r="22" spans="1:17">
      <c r="A22" s="1887" t="s">
        <v>4722</v>
      </c>
      <c r="B22" s="1888"/>
      <c r="C22" s="1883"/>
      <c r="D22" s="1883"/>
      <c r="E22" s="1883"/>
      <c r="F22" s="1883"/>
      <c r="G22" s="1883"/>
      <c r="H22" s="1883"/>
      <c r="I22" s="1883"/>
      <c r="J22" s="1883"/>
      <c r="K22" s="1883"/>
      <c r="L22" s="1883"/>
      <c r="M22" s="1883"/>
      <c r="N22" s="1883"/>
      <c r="O22" s="1883"/>
      <c r="P22" s="1883"/>
      <c r="Q22" s="1883"/>
    </row>
    <row r="23" spans="1:17">
      <c r="A23" s="1883"/>
      <c r="B23" s="1888"/>
      <c r="C23" s="1883"/>
      <c r="D23" s="1883"/>
      <c r="E23" s="1883"/>
      <c r="F23" s="1883"/>
      <c r="G23" s="1883"/>
      <c r="H23" s="1883"/>
      <c r="I23" s="1883"/>
      <c r="J23" s="1883"/>
      <c r="K23" s="1883"/>
      <c r="L23" s="1883"/>
      <c r="M23" s="1883"/>
      <c r="N23" s="1883"/>
      <c r="O23" s="1883"/>
      <c r="P23" s="1883"/>
      <c r="Q23" s="1883"/>
    </row>
    <row r="24" spans="1:17">
      <c r="A24" s="1883"/>
      <c r="B24" s="1888"/>
      <c r="C24" s="1883"/>
      <c r="D24" s="1883"/>
      <c r="E24" s="1883"/>
      <c r="F24" s="1883"/>
      <c r="G24" s="1883"/>
      <c r="H24" s="1883"/>
      <c r="I24" s="1883"/>
      <c r="J24" s="1883"/>
      <c r="K24" s="1883"/>
      <c r="L24" s="1883"/>
      <c r="M24" s="1883"/>
      <c r="N24" s="1883"/>
      <c r="O24" s="1883"/>
      <c r="P24" s="1883"/>
      <c r="Q24" s="1883"/>
    </row>
    <row r="25" spans="1:17">
      <c r="A25" s="2242" t="s">
        <v>5030</v>
      </c>
      <c r="B25" s="1889"/>
      <c r="C25" s="1889"/>
      <c r="D25" s="1889"/>
      <c r="E25" s="1889"/>
      <c r="F25" s="1889"/>
      <c r="G25" s="1889"/>
      <c r="H25" s="1889"/>
      <c r="I25" s="1889"/>
      <c r="J25" s="1889"/>
      <c r="K25" s="1889"/>
      <c r="L25" s="1889"/>
      <c r="M25" s="1889"/>
      <c r="N25" s="1889"/>
      <c r="O25" s="1889"/>
      <c r="P25" s="1882" t="s">
        <v>4891</v>
      </c>
      <c r="Q25" s="1883"/>
    </row>
    <row r="26" spans="1:17" ht="16.5" customHeight="1">
      <c r="A26" s="3599" t="s">
        <v>4699</v>
      </c>
      <c r="B26" s="3607" t="s">
        <v>4723</v>
      </c>
      <c r="C26" s="3589" t="s">
        <v>4724</v>
      </c>
      <c r="D26" s="3590"/>
      <c r="E26" s="3590"/>
      <c r="F26" s="3590"/>
      <c r="G26" s="3590"/>
      <c r="H26" s="3590"/>
      <c r="I26" s="3590"/>
      <c r="J26" s="3590"/>
      <c r="K26" s="3590"/>
      <c r="L26" s="3590"/>
      <c r="M26" s="3590"/>
      <c r="N26" s="3590"/>
      <c r="O26" s="3590"/>
      <c r="P26" s="3591"/>
      <c r="Q26" s="1883"/>
    </row>
    <row r="27" spans="1:17">
      <c r="A27" s="3600"/>
      <c r="B27" s="3608"/>
      <c r="C27" s="3592" t="s">
        <v>4892</v>
      </c>
      <c r="D27" s="3593"/>
      <c r="E27" s="3593"/>
      <c r="F27" s="3593"/>
      <c r="G27" s="3593"/>
      <c r="H27" s="3593"/>
      <c r="I27" s="3594"/>
      <c r="J27" s="3592" t="s">
        <v>4893</v>
      </c>
      <c r="K27" s="3593"/>
      <c r="L27" s="3593"/>
      <c r="M27" s="3593"/>
      <c r="N27" s="3593"/>
      <c r="O27" s="3593"/>
      <c r="P27" s="3594"/>
      <c r="Q27" s="1883"/>
    </row>
    <row r="28" spans="1:17" ht="33">
      <c r="A28" s="3601"/>
      <c r="B28" s="3609"/>
      <c r="C28" s="1903" t="s">
        <v>4894</v>
      </c>
      <c r="D28" s="1903" t="s">
        <v>4895</v>
      </c>
      <c r="E28" s="1903" t="s">
        <v>4896</v>
      </c>
      <c r="F28" s="1903" t="s">
        <v>4897</v>
      </c>
      <c r="G28" s="1903" t="s">
        <v>4898</v>
      </c>
      <c r="H28" s="1903" t="s">
        <v>4899</v>
      </c>
      <c r="I28" s="1903" t="s">
        <v>4900</v>
      </c>
      <c r="J28" s="1903" t="s">
        <v>4894</v>
      </c>
      <c r="K28" s="1903" t="s">
        <v>4895</v>
      </c>
      <c r="L28" s="1903" t="s">
        <v>4896</v>
      </c>
      <c r="M28" s="1903" t="s">
        <v>4897</v>
      </c>
      <c r="N28" s="1903" t="s">
        <v>4898</v>
      </c>
      <c r="O28" s="1903" t="s">
        <v>4899</v>
      </c>
      <c r="P28" s="1903" t="s">
        <v>4900</v>
      </c>
      <c r="Q28" s="1883"/>
    </row>
    <row r="29" spans="1:17">
      <c r="A29" s="1884">
        <v>1</v>
      </c>
      <c r="B29" s="1890" t="s">
        <v>4707</v>
      </c>
      <c r="C29" s="2040"/>
      <c r="D29" s="2040"/>
      <c r="E29" s="2040"/>
      <c r="F29" s="2040"/>
      <c r="G29" s="2040"/>
      <c r="H29" s="2040"/>
      <c r="I29" s="2040"/>
      <c r="J29" s="2040"/>
      <c r="K29" s="2040"/>
      <c r="L29" s="2040"/>
      <c r="M29" s="2040"/>
      <c r="N29" s="2040"/>
      <c r="O29" s="2040"/>
      <c r="P29" s="2040"/>
      <c r="Q29" s="1883"/>
    </row>
    <row r="30" spans="1:17">
      <c r="A30" s="1884">
        <v>1.1000000000000001</v>
      </c>
      <c r="B30" s="1890" t="s">
        <v>4708</v>
      </c>
      <c r="C30" s="2040"/>
      <c r="D30" s="2040"/>
      <c r="E30" s="2040"/>
      <c r="F30" s="2040"/>
      <c r="G30" s="2040"/>
      <c r="H30" s="2040"/>
      <c r="I30" s="2040"/>
      <c r="J30" s="2040"/>
      <c r="K30" s="2040"/>
      <c r="L30" s="2040"/>
      <c r="M30" s="2040"/>
      <c r="N30" s="2040"/>
      <c r="O30" s="2040"/>
      <c r="P30" s="2040"/>
      <c r="Q30" s="1883"/>
    </row>
    <row r="31" spans="1:17">
      <c r="A31" s="1884">
        <v>2</v>
      </c>
      <c r="B31" s="1890" t="s">
        <v>4709</v>
      </c>
      <c r="C31" s="2040"/>
      <c r="D31" s="2040"/>
      <c r="E31" s="2040"/>
      <c r="F31" s="2040"/>
      <c r="G31" s="2040"/>
      <c r="H31" s="2040"/>
      <c r="I31" s="2040"/>
      <c r="J31" s="2040"/>
      <c r="K31" s="2040"/>
      <c r="L31" s="2040"/>
      <c r="M31" s="2040"/>
      <c r="N31" s="2040"/>
      <c r="O31" s="2040"/>
      <c r="P31" s="2040"/>
      <c r="Q31" s="1883"/>
    </row>
    <row r="32" spans="1:17">
      <c r="A32" s="1884">
        <v>3</v>
      </c>
      <c r="B32" s="1890" t="s">
        <v>4710</v>
      </c>
      <c r="C32" s="2040"/>
      <c r="D32" s="2040"/>
      <c r="E32" s="2040"/>
      <c r="F32" s="2040"/>
      <c r="G32" s="2040"/>
      <c r="H32" s="2040"/>
      <c r="I32" s="2040"/>
      <c r="J32" s="2040"/>
      <c r="K32" s="2040"/>
      <c r="L32" s="2040"/>
      <c r="M32" s="2040"/>
      <c r="N32" s="2040"/>
      <c r="O32" s="2040"/>
      <c r="P32" s="2040"/>
      <c r="Q32" s="1883"/>
    </row>
    <row r="33" spans="1:17">
      <c r="A33" s="1884">
        <v>4</v>
      </c>
      <c r="B33" s="1890" t="s">
        <v>4711</v>
      </c>
      <c r="C33" s="2040"/>
      <c r="D33" s="2040"/>
      <c r="E33" s="2040"/>
      <c r="F33" s="2040"/>
      <c r="G33" s="2040"/>
      <c r="H33" s="2040"/>
      <c r="I33" s="2040"/>
      <c r="J33" s="2040"/>
      <c r="K33" s="2040"/>
      <c r="L33" s="2040"/>
      <c r="M33" s="2040"/>
      <c r="N33" s="2040"/>
      <c r="O33" s="2040"/>
      <c r="P33" s="2040"/>
      <c r="Q33" s="1883"/>
    </row>
    <row r="34" spans="1:17">
      <c r="A34" s="1884">
        <v>5</v>
      </c>
      <c r="B34" s="1890" t="s">
        <v>4712</v>
      </c>
      <c r="C34" s="2040"/>
      <c r="D34" s="2040"/>
      <c r="E34" s="2040"/>
      <c r="F34" s="2040"/>
      <c r="G34" s="2040"/>
      <c r="H34" s="2040"/>
      <c r="I34" s="2040"/>
      <c r="J34" s="2040"/>
      <c r="K34" s="2040"/>
      <c r="L34" s="2040"/>
      <c r="M34" s="2040"/>
      <c r="N34" s="2040"/>
      <c r="O34" s="2040"/>
      <c r="P34" s="2040"/>
      <c r="Q34" s="1883"/>
    </row>
    <row r="35" spans="1:17">
      <c r="A35" s="1884">
        <v>6</v>
      </c>
      <c r="B35" s="1890" t="s">
        <v>4713</v>
      </c>
      <c r="C35" s="2040"/>
      <c r="D35" s="2040"/>
      <c r="E35" s="2040"/>
      <c r="F35" s="2040"/>
      <c r="G35" s="2040"/>
      <c r="H35" s="2040"/>
      <c r="I35" s="2040"/>
      <c r="J35" s="2040"/>
      <c r="K35" s="2040"/>
      <c r="L35" s="2040"/>
      <c r="M35" s="2040"/>
      <c r="N35" s="2040"/>
      <c r="O35" s="2040"/>
      <c r="P35" s="2040"/>
      <c r="Q35" s="1883"/>
    </row>
    <row r="36" spans="1:17">
      <c r="A36" s="1884">
        <v>7</v>
      </c>
      <c r="B36" s="1890" t="s">
        <v>4714</v>
      </c>
      <c r="C36" s="2040"/>
      <c r="D36" s="2040"/>
      <c r="E36" s="2040"/>
      <c r="F36" s="2040"/>
      <c r="G36" s="2040"/>
      <c r="H36" s="2040"/>
      <c r="I36" s="2040"/>
      <c r="J36" s="2040"/>
      <c r="K36" s="2040"/>
      <c r="L36" s="2040"/>
      <c r="M36" s="2040"/>
      <c r="N36" s="2040"/>
      <c r="O36" s="2040"/>
      <c r="P36" s="2040"/>
      <c r="Q36" s="1883"/>
    </row>
    <row r="37" spans="1:17">
      <c r="A37" s="1884">
        <v>8</v>
      </c>
      <c r="B37" s="1890" t="s">
        <v>4715</v>
      </c>
      <c r="C37" s="2040"/>
      <c r="D37" s="2040"/>
      <c r="E37" s="2040"/>
      <c r="F37" s="2040"/>
      <c r="G37" s="2040"/>
      <c r="H37" s="2040"/>
      <c r="I37" s="2040"/>
      <c r="J37" s="2040"/>
      <c r="K37" s="2040"/>
      <c r="L37" s="2040"/>
      <c r="M37" s="2040"/>
      <c r="N37" s="2040"/>
      <c r="O37" s="2040"/>
      <c r="P37" s="2040"/>
      <c r="Q37" s="1883"/>
    </row>
    <row r="38" spans="1:17">
      <c r="A38" s="1884">
        <v>9</v>
      </c>
      <c r="B38" s="1890" t="s">
        <v>4716</v>
      </c>
      <c r="C38" s="2040"/>
      <c r="D38" s="2040"/>
      <c r="E38" s="2040"/>
      <c r="F38" s="2040"/>
      <c r="G38" s="2040"/>
      <c r="H38" s="2040"/>
      <c r="I38" s="2040"/>
      <c r="J38" s="2040"/>
      <c r="K38" s="2040"/>
      <c r="L38" s="2040"/>
      <c r="M38" s="2040"/>
      <c r="N38" s="2040"/>
      <c r="O38" s="2040"/>
      <c r="P38" s="2040"/>
      <c r="Q38" s="1883"/>
    </row>
    <row r="39" spans="1:17">
      <c r="A39" s="1884">
        <v>10</v>
      </c>
      <c r="B39" s="1890" t="s">
        <v>4717</v>
      </c>
      <c r="C39" s="2040"/>
      <c r="D39" s="2040"/>
      <c r="E39" s="2040"/>
      <c r="F39" s="2040"/>
      <c r="G39" s="2040"/>
      <c r="H39" s="2040"/>
      <c r="I39" s="2040"/>
      <c r="J39" s="2040"/>
      <c r="K39" s="2040"/>
      <c r="L39" s="2040"/>
      <c r="M39" s="2040"/>
      <c r="N39" s="2040"/>
      <c r="O39" s="2040"/>
      <c r="P39" s="2040"/>
      <c r="Q39" s="1883"/>
    </row>
    <row r="40" spans="1:17">
      <c r="A40" s="1884">
        <v>11</v>
      </c>
      <c r="B40" s="1890" t="s">
        <v>4718</v>
      </c>
      <c r="C40" s="2040"/>
      <c r="D40" s="2040"/>
      <c r="E40" s="2040"/>
      <c r="F40" s="2040"/>
      <c r="G40" s="2040"/>
      <c r="H40" s="2040"/>
      <c r="I40" s="2040"/>
      <c r="J40" s="2040"/>
      <c r="K40" s="2040"/>
      <c r="L40" s="2040"/>
      <c r="M40" s="2040"/>
      <c r="N40" s="2040"/>
      <c r="O40" s="2040"/>
      <c r="P40" s="2040"/>
      <c r="Q40" s="1883"/>
    </row>
    <row r="41" spans="1:17">
      <c r="A41" s="1884">
        <v>12</v>
      </c>
      <c r="B41" s="1890" t="s">
        <v>4719</v>
      </c>
      <c r="C41" s="2040"/>
      <c r="D41" s="2040"/>
      <c r="E41" s="2040"/>
      <c r="F41" s="2040"/>
      <c r="G41" s="2040"/>
      <c r="H41" s="2040"/>
      <c r="I41" s="2040"/>
      <c r="J41" s="2040"/>
      <c r="K41" s="2040"/>
      <c r="L41" s="2040"/>
      <c r="M41" s="2040"/>
      <c r="N41" s="2040"/>
      <c r="O41" s="2040"/>
      <c r="P41" s="2040"/>
      <c r="Q41" s="1883"/>
    </row>
    <row r="42" spans="1:17">
      <c r="A42" s="1884">
        <v>13</v>
      </c>
      <c r="B42" s="1890" t="s">
        <v>4720</v>
      </c>
      <c r="C42" s="2040"/>
      <c r="D42" s="2040"/>
      <c r="E42" s="2040"/>
      <c r="F42" s="2040"/>
      <c r="G42" s="2040"/>
      <c r="H42" s="2040"/>
      <c r="I42" s="2040"/>
      <c r="J42" s="2040"/>
      <c r="K42" s="2040"/>
      <c r="L42" s="2040"/>
      <c r="M42" s="2040"/>
      <c r="N42" s="2040"/>
      <c r="O42" s="2040"/>
      <c r="P42" s="2040"/>
      <c r="Q42" s="1883"/>
    </row>
    <row r="43" spans="1:17">
      <c r="A43" s="1884">
        <v>14</v>
      </c>
      <c r="B43" s="1890" t="s">
        <v>4732</v>
      </c>
      <c r="C43" s="2040"/>
      <c r="D43" s="2040"/>
      <c r="E43" s="2040"/>
      <c r="F43" s="2040"/>
      <c r="G43" s="2040"/>
      <c r="H43" s="2040"/>
      <c r="I43" s="2040"/>
      <c r="J43" s="2040"/>
      <c r="K43" s="2040"/>
      <c r="L43" s="2040"/>
      <c r="M43" s="2040"/>
      <c r="N43" s="2040"/>
      <c r="O43" s="2040"/>
      <c r="P43" s="2040"/>
      <c r="Q43" s="1883"/>
    </row>
    <row r="44" spans="1:17">
      <c r="A44" s="1887" t="s">
        <v>4722</v>
      </c>
      <c r="B44" s="1891"/>
      <c r="C44" s="1892"/>
      <c r="D44" s="1892"/>
      <c r="E44" s="1892"/>
      <c r="F44" s="1892"/>
      <c r="G44" s="1892"/>
      <c r="H44" s="1892"/>
      <c r="I44" s="1892"/>
      <c r="J44" s="1892"/>
      <c r="K44" s="1892"/>
      <c r="L44" s="1892"/>
      <c r="M44" s="1892"/>
      <c r="N44" s="1892"/>
      <c r="O44" s="1892"/>
      <c r="P44" s="1892"/>
      <c r="Q44" s="1883"/>
    </row>
    <row r="45" spans="1:17">
      <c r="A45" s="1889"/>
      <c r="B45" s="1889"/>
      <c r="C45" s="1889"/>
      <c r="D45" s="1889"/>
      <c r="E45" s="1889"/>
      <c r="F45" s="1889"/>
      <c r="G45" s="1889"/>
      <c r="H45" s="1889"/>
      <c r="I45" s="1889"/>
      <c r="J45" s="1889"/>
      <c r="K45" s="1889"/>
      <c r="L45" s="1889"/>
      <c r="M45" s="1889"/>
      <c r="N45" s="1889"/>
      <c r="O45" s="1889"/>
      <c r="P45" s="1889"/>
      <c r="Q45" s="1883"/>
    </row>
    <row r="46" spans="1:17">
      <c r="A46" s="2242" t="s">
        <v>5031</v>
      </c>
      <c r="B46" s="1889"/>
      <c r="C46" s="1889"/>
      <c r="D46" s="1889"/>
      <c r="E46" s="1889"/>
      <c r="F46" s="1889"/>
      <c r="G46" s="1889"/>
      <c r="H46" s="1889"/>
      <c r="I46" s="1889"/>
      <c r="J46" s="1889"/>
      <c r="K46" s="1889"/>
      <c r="L46" s="1889"/>
      <c r="M46" s="1889"/>
      <c r="N46" s="1889"/>
      <c r="O46" s="1889"/>
      <c r="P46" s="1882" t="s">
        <v>4891</v>
      </c>
      <c r="Q46" s="1883"/>
    </row>
    <row r="47" spans="1:17">
      <c r="A47" s="3612" t="s">
        <v>4733</v>
      </c>
      <c r="B47" s="3615" t="s">
        <v>4723</v>
      </c>
      <c r="C47" s="3589" t="s">
        <v>4734</v>
      </c>
      <c r="D47" s="3590"/>
      <c r="E47" s="3590"/>
      <c r="F47" s="3590"/>
      <c r="G47" s="3590"/>
      <c r="H47" s="3590"/>
      <c r="I47" s="3590"/>
      <c r="J47" s="3590"/>
      <c r="K47" s="3590"/>
      <c r="L47" s="3590"/>
      <c r="M47" s="3590"/>
      <c r="N47" s="3590"/>
      <c r="O47" s="3590"/>
      <c r="P47" s="3591"/>
      <c r="Q47" s="1883"/>
    </row>
    <row r="48" spans="1:17">
      <c r="A48" s="3613"/>
      <c r="B48" s="3616"/>
      <c r="C48" s="3592" t="s">
        <v>4892</v>
      </c>
      <c r="D48" s="3593"/>
      <c r="E48" s="3593"/>
      <c r="F48" s="3593"/>
      <c r="G48" s="3593"/>
      <c r="H48" s="3593"/>
      <c r="I48" s="3594"/>
      <c r="J48" s="3592" t="s">
        <v>4893</v>
      </c>
      <c r="K48" s="3593"/>
      <c r="L48" s="3593"/>
      <c r="M48" s="3593"/>
      <c r="N48" s="3593"/>
      <c r="O48" s="3593"/>
      <c r="P48" s="3594"/>
      <c r="Q48" s="1883"/>
    </row>
    <row r="49" spans="1:17" ht="33">
      <c r="A49" s="3614"/>
      <c r="B49" s="3617"/>
      <c r="C49" s="1903" t="s">
        <v>4894</v>
      </c>
      <c r="D49" s="1903" t="s">
        <v>4895</v>
      </c>
      <c r="E49" s="1903" t="s">
        <v>4896</v>
      </c>
      <c r="F49" s="1903" t="s">
        <v>4897</v>
      </c>
      <c r="G49" s="1903" t="s">
        <v>4898</v>
      </c>
      <c r="H49" s="1903" t="s">
        <v>4899</v>
      </c>
      <c r="I49" s="1903" t="s">
        <v>4900</v>
      </c>
      <c r="J49" s="1903" t="s">
        <v>4894</v>
      </c>
      <c r="K49" s="1903" t="s">
        <v>4895</v>
      </c>
      <c r="L49" s="1903" t="s">
        <v>4896</v>
      </c>
      <c r="M49" s="1903" t="s">
        <v>4897</v>
      </c>
      <c r="N49" s="1903" t="s">
        <v>4898</v>
      </c>
      <c r="O49" s="1903" t="s">
        <v>4899</v>
      </c>
      <c r="P49" s="1903" t="s">
        <v>4900</v>
      </c>
      <c r="Q49" s="1883"/>
    </row>
    <row r="50" spans="1:17">
      <c r="A50" s="1893">
        <v>1</v>
      </c>
      <c r="B50" s="1894" t="s">
        <v>4707</v>
      </c>
      <c r="C50" s="2040"/>
      <c r="D50" s="2040"/>
      <c r="E50" s="2040"/>
      <c r="F50" s="2040"/>
      <c r="G50" s="2040"/>
      <c r="H50" s="2040"/>
      <c r="I50" s="2040"/>
      <c r="J50" s="2040"/>
      <c r="K50" s="2040"/>
      <c r="L50" s="2040"/>
      <c r="M50" s="2040"/>
      <c r="N50" s="2040"/>
      <c r="O50" s="2040"/>
      <c r="P50" s="2040"/>
      <c r="Q50" s="1883"/>
    </row>
    <row r="51" spans="1:17">
      <c r="A51" s="1893">
        <v>1.1000000000000001</v>
      </c>
      <c r="B51" s="1894" t="s">
        <v>4708</v>
      </c>
      <c r="C51" s="2040"/>
      <c r="D51" s="2040"/>
      <c r="E51" s="2040"/>
      <c r="F51" s="2040"/>
      <c r="G51" s="2040"/>
      <c r="H51" s="2040"/>
      <c r="I51" s="2040"/>
      <c r="J51" s="2040"/>
      <c r="K51" s="2040"/>
      <c r="L51" s="2040"/>
      <c r="M51" s="2040"/>
      <c r="N51" s="2040"/>
      <c r="O51" s="2040"/>
      <c r="P51" s="2040"/>
      <c r="Q51" s="1883"/>
    </row>
    <row r="52" spans="1:17">
      <c r="A52" s="1893">
        <v>2</v>
      </c>
      <c r="B52" s="1894" t="s">
        <v>4709</v>
      </c>
      <c r="C52" s="2040"/>
      <c r="D52" s="2040"/>
      <c r="E52" s="2040"/>
      <c r="F52" s="2040"/>
      <c r="G52" s="2040"/>
      <c r="H52" s="2040"/>
      <c r="I52" s="2040"/>
      <c r="J52" s="2040"/>
      <c r="K52" s="2040"/>
      <c r="L52" s="2040"/>
      <c r="M52" s="2040"/>
      <c r="N52" s="2040"/>
      <c r="O52" s="2040"/>
      <c r="P52" s="2040"/>
      <c r="Q52" s="1883"/>
    </row>
    <row r="53" spans="1:17">
      <c r="A53" s="1893">
        <v>3</v>
      </c>
      <c r="B53" s="1894" t="s">
        <v>4710</v>
      </c>
      <c r="C53" s="2040"/>
      <c r="D53" s="2040"/>
      <c r="E53" s="2040"/>
      <c r="F53" s="2040"/>
      <c r="G53" s="2040"/>
      <c r="H53" s="2040"/>
      <c r="I53" s="2040"/>
      <c r="J53" s="2040"/>
      <c r="K53" s="2040"/>
      <c r="L53" s="2040"/>
      <c r="M53" s="2040"/>
      <c r="N53" s="2040"/>
      <c r="O53" s="2040"/>
      <c r="P53" s="2040"/>
      <c r="Q53" s="1883"/>
    </row>
    <row r="54" spans="1:17">
      <c r="A54" s="1893">
        <v>4</v>
      </c>
      <c r="B54" s="1894" t="s">
        <v>4711</v>
      </c>
      <c r="C54" s="2040"/>
      <c r="D54" s="2040"/>
      <c r="E54" s="2040"/>
      <c r="F54" s="2040"/>
      <c r="G54" s="2040"/>
      <c r="H54" s="2040"/>
      <c r="I54" s="2040"/>
      <c r="J54" s="2040"/>
      <c r="K54" s="2040"/>
      <c r="L54" s="2040"/>
      <c r="M54" s="2040"/>
      <c r="N54" s="2040"/>
      <c r="O54" s="2040"/>
      <c r="P54" s="2040"/>
      <c r="Q54" s="1883"/>
    </row>
    <row r="55" spans="1:17">
      <c r="A55" s="1893">
        <v>5</v>
      </c>
      <c r="B55" s="1894" t="s">
        <v>4712</v>
      </c>
      <c r="C55" s="2040"/>
      <c r="D55" s="2040"/>
      <c r="E55" s="2040"/>
      <c r="F55" s="2040"/>
      <c r="G55" s="2040"/>
      <c r="H55" s="2040"/>
      <c r="I55" s="2040"/>
      <c r="J55" s="2040"/>
      <c r="K55" s="2040"/>
      <c r="L55" s="2040"/>
      <c r="M55" s="2040"/>
      <c r="N55" s="2040"/>
      <c r="O55" s="2040"/>
      <c r="P55" s="2040"/>
      <c r="Q55" s="1883"/>
    </row>
    <row r="56" spans="1:17">
      <c r="A56" s="1893">
        <v>6</v>
      </c>
      <c r="B56" s="1894" t="s">
        <v>4713</v>
      </c>
      <c r="C56" s="2040"/>
      <c r="D56" s="2040"/>
      <c r="E56" s="2040"/>
      <c r="F56" s="2040"/>
      <c r="G56" s="2040"/>
      <c r="H56" s="2040"/>
      <c r="I56" s="2040"/>
      <c r="J56" s="2040"/>
      <c r="K56" s="2040"/>
      <c r="L56" s="2040"/>
      <c r="M56" s="2040"/>
      <c r="N56" s="2040"/>
      <c r="O56" s="2040"/>
      <c r="P56" s="2040"/>
      <c r="Q56" s="1883"/>
    </row>
    <row r="57" spans="1:17">
      <c r="A57" s="1893">
        <v>7</v>
      </c>
      <c r="B57" s="1894" t="s">
        <v>4714</v>
      </c>
      <c r="C57" s="2040"/>
      <c r="D57" s="2040"/>
      <c r="E57" s="2040"/>
      <c r="F57" s="2040"/>
      <c r="G57" s="2040"/>
      <c r="H57" s="2040"/>
      <c r="I57" s="2040"/>
      <c r="J57" s="2040"/>
      <c r="K57" s="2040"/>
      <c r="L57" s="2040"/>
      <c r="M57" s="2040"/>
      <c r="N57" s="2040"/>
      <c r="O57" s="2040"/>
      <c r="P57" s="2040"/>
      <c r="Q57" s="1883"/>
    </row>
    <row r="58" spans="1:17">
      <c r="A58" s="1893">
        <v>8</v>
      </c>
      <c r="B58" s="1894" t="s">
        <v>4715</v>
      </c>
      <c r="C58" s="2040"/>
      <c r="D58" s="2040"/>
      <c r="E58" s="2040"/>
      <c r="F58" s="2040"/>
      <c r="G58" s="2040"/>
      <c r="H58" s="2040"/>
      <c r="I58" s="2040"/>
      <c r="J58" s="2040"/>
      <c r="K58" s="2040"/>
      <c r="L58" s="2040"/>
      <c r="M58" s="2040"/>
      <c r="N58" s="2040"/>
      <c r="O58" s="2040"/>
      <c r="P58" s="2040"/>
      <c r="Q58" s="1883"/>
    </row>
    <row r="59" spans="1:17">
      <c r="A59" s="1893">
        <v>9</v>
      </c>
      <c r="B59" s="1894" t="s">
        <v>4716</v>
      </c>
      <c r="C59" s="2040"/>
      <c r="D59" s="2040"/>
      <c r="E59" s="2040"/>
      <c r="F59" s="2040"/>
      <c r="G59" s="2040"/>
      <c r="H59" s="2040"/>
      <c r="I59" s="2040"/>
      <c r="J59" s="2040"/>
      <c r="K59" s="2040"/>
      <c r="L59" s="2040"/>
      <c r="M59" s="2040"/>
      <c r="N59" s="2040"/>
      <c r="O59" s="2040"/>
      <c r="P59" s="2040"/>
      <c r="Q59" s="1883"/>
    </row>
    <row r="60" spans="1:17">
      <c r="A60" s="1893">
        <v>10</v>
      </c>
      <c r="B60" s="1894" t="s">
        <v>4717</v>
      </c>
      <c r="C60" s="2040"/>
      <c r="D60" s="2040"/>
      <c r="E60" s="2040"/>
      <c r="F60" s="2040"/>
      <c r="G60" s="2040"/>
      <c r="H60" s="2040"/>
      <c r="I60" s="2040"/>
      <c r="J60" s="2040"/>
      <c r="K60" s="2040"/>
      <c r="L60" s="2040"/>
      <c r="M60" s="2040"/>
      <c r="N60" s="2040"/>
      <c r="O60" s="2040"/>
      <c r="P60" s="2040"/>
      <c r="Q60" s="1883"/>
    </row>
    <row r="61" spans="1:17">
      <c r="A61" s="1893">
        <v>11</v>
      </c>
      <c r="B61" s="1894" t="s">
        <v>4718</v>
      </c>
      <c r="C61" s="2040"/>
      <c r="D61" s="2040"/>
      <c r="E61" s="2040"/>
      <c r="F61" s="2040"/>
      <c r="G61" s="2040"/>
      <c r="H61" s="2040"/>
      <c r="I61" s="2040"/>
      <c r="J61" s="2040"/>
      <c r="K61" s="2040"/>
      <c r="L61" s="2040"/>
      <c r="M61" s="2040"/>
      <c r="N61" s="2040"/>
      <c r="O61" s="2040"/>
      <c r="P61" s="2040"/>
      <c r="Q61" s="1883"/>
    </row>
    <row r="62" spans="1:17">
      <c r="A62" s="1893">
        <v>12</v>
      </c>
      <c r="B62" s="1894" t="s">
        <v>4719</v>
      </c>
      <c r="C62" s="2040"/>
      <c r="D62" s="2040"/>
      <c r="E62" s="2040"/>
      <c r="F62" s="2040"/>
      <c r="G62" s="2040"/>
      <c r="H62" s="2040"/>
      <c r="I62" s="2040"/>
      <c r="J62" s="2040"/>
      <c r="K62" s="2040"/>
      <c r="L62" s="2040"/>
      <c r="M62" s="2040"/>
      <c r="N62" s="2040"/>
      <c r="O62" s="2040"/>
      <c r="P62" s="2040"/>
      <c r="Q62" s="1883"/>
    </row>
    <row r="63" spans="1:17">
      <c r="A63" s="1893">
        <v>13</v>
      </c>
      <c r="B63" s="1894" t="s">
        <v>4720</v>
      </c>
      <c r="C63" s="2040"/>
      <c r="D63" s="2040"/>
      <c r="E63" s="2040"/>
      <c r="F63" s="2040"/>
      <c r="G63" s="2040"/>
      <c r="H63" s="2040"/>
      <c r="I63" s="2040"/>
      <c r="J63" s="2040"/>
      <c r="K63" s="2040"/>
      <c r="L63" s="2040"/>
      <c r="M63" s="2040"/>
      <c r="N63" s="2040"/>
      <c r="O63" s="2040"/>
      <c r="P63" s="2040"/>
      <c r="Q63" s="1883"/>
    </row>
    <row r="64" spans="1:17">
      <c r="A64" s="1893">
        <v>14</v>
      </c>
      <c r="B64" s="1894" t="s">
        <v>4732</v>
      </c>
      <c r="C64" s="2040"/>
      <c r="D64" s="2040"/>
      <c r="E64" s="2040"/>
      <c r="F64" s="2040"/>
      <c r="G64" s="2040"/>
      <c r="H64" s="2040"/>
      <c r="I64" s="2040"/>
      <c r="J64" s="2040"/>
      <c r="K64" s="2040"/>
      <c r="L64" s="2040"/>
      <c r="M64" s="2040"/>
      <c r="N64" s="2040"/>
      <c r="O64" s="2040"/>
      <c r="P64" s="2040"/>
      <c r="Q64" s="1883"/>
    </row>
    <row r="65" spans="1:17">
      <c r="A65" s="1887" t="s">
        <v>4722</v>
      </c>
      <c r="B65" s="1883"/>
      <c r="C65" s="1889"/>
      <c r="D65" s="1889"/>
      <c r="E65" s="1889"/>
      <c r="F65" s="1889"/>
      <c r="G65" s="1889"/>
      <c r="H65" s="1889"/>
      <c r="I65" s="1889"/>
      <c r="J65" s="1889"/>
      <c r="K65" s="1889"/>
      <c r="L65" s="1889"/>
      <c r="M65" s="1889"/>
      <c r="N65" s="1889"/>
      <c r="O65" s="1889"/>
      <c r="P65" s="1889"/>
      <c r="Q65" s="1883"/>
    </row>
    <row r="66" spans="1:17">
      <c r="A66" s="1883"/>
      <c r="B66" s="1895"/>
      <c r="C66" s="1895"/>
      <c r="D66" s="1883"/>
      <c r="E66" s="1883"/>
      <c r="F66" s="1883"/>
      <c r="G66" s="1883"/>
      <c r="H66" s="1883"/>
      <c r="I66" s="1883"/>
      <c r="J66" s="1883"/>
      <c r="K66" s="1883"/>
      <c r="L66" s="1883"/>
      <c r="M66" s="1883"/>
      <c r="N66" s="1883"/>
      <c r="O66" s="1883"/>
      <c r="P66" s="1883"/>
      <c r="Q66" s="1883"/>
    </row>
    <row r="67" spans="1:17">
      <c r="A67" s="2242" t="s">
        <v>5032</v>
      </c>
      <c r="B67" s="1895"/>
      <c r="C67" s="1895"/>
      <c r="D67" s="1882" t="s">
        <v>4901</v>
      </c>
      <c r="E67" s="1883"/>
      <c r="F67" s="1883"/>
      <c r="G67" s="1883"/>
      <c r="H67" s="1883"/>
      <c r="I67" s="1883"/>
      <c r="J67" s="1883"/>
      <c r="K67" s="1883"/>
      <c r="L67" s="1883"/>
      <c r="M67" s="1883"/>
      <c r="N67" s="1883"/>
      <c r="O67" s="1883"/>
      <c r="P67" s="1883"/>
      <c r="Q67" s="1883"/>
    </row>
    <row r="68" spans="1:17">
      <c r="A68" s="3595" t="s">
        <v>4902</v>
      </c>
      <c r="B68" s="3596"/>
      <c r="C68" s="1902" t="s">
        <v>4706</v>
      </c>
      <c r="D68" s="1902" t="s">
        <v>4705</v>
      </c>
      <c r="E68" s="1896"/>
      <c r="F68" s="1891"/>
      <c r="G68" s="1883"/>
      <c r="H68" s="1883"/>
      <c r="I68" s="1883"/>
      <c r="J68" s="1883"/>
      <c r="K68" s="1883"/>
      <c r="L68" s="1883"/>
      <c r="M68" s="1883"/>
      <c r="N68" s="1883"/>
      <c r="O68" s="1883"/>
      <c r="P68" s="1883"/>
      <c r="Q68" s="1883"/>
    </row>
    <row r="69" spans="1:17">
      <c r="A69" s="3597"/>
      <c r="B69" s="3598"/>
      <c r="C69" s="2040"/>
      <c r="D69" s="2040"/>
      <c r="E69" s="1897"/>
      <c r="F69" s="1898"/>
      <c r="G69" s="1883"/>
      <c r="H69" s="1883"/>
      <c r="I69" s="1883"/>
      <c r="J69" s="1883"/>
      <c r="K69" s="1883"/>
      <c r="L69" s="1883"/>
      <c r="M69" s="1883"/>
      <c r="N69" s="1883"/>
      <c r="O69" s="1883"/>
      <c r="P69" s="1883"/>
      <c r="Q69" s="1883"/>
    </row>
    <row r="70" spans="1:17">
      <c r="A70" s="1899"/>
      <c r="B70" s="1899"/>
      <c r="C70" s="1900"/>
      <c r="D70" s="1900"/>
      <c r="E70" s="1898"/>
      <c r="F70" s="1898"/>
      <c r="G70" s="1883"/>
      <c r="H70" s="1883"/>
      <c r="I70" s="1883"/>
      <c r="J70" s="1883"/>
      <c r="K70" s="1883"/>
      <c r="L70" s="1883"/>
      <c r="M70" s="1883"/>
      <c r="N70" s="1883"/>
      <c r="O70" s="1883"/>
      <c r="P70" s="1883"/>
      <c r="Q70" s="1883"/>
    </row>
    <row r="71" spans="1:17">
      <c r="A71" s="1883"/>
      <c r="B71" s="1888"/>
      <c r="C71" s="1883"/>
      <c r="D71" s="1883"/>
      <c r="E71" s="1883"/>
      <c r="F71" s="1883"/>
      <c r="G71" s="1883"/>
      <c r="H71" s="1883"/>
      <c r="I71" s="1883"/>
      <c r="J71" s="1883"/>
      <c r="K71" s="1883"/>
      <c r="L71" s="1883"/>
      <c r="M71" s="1883"/>
      <c r="N71" s="1883"/>
      <c r="O71" s="1883"/>
      <c r="P71" s="1883"/>
      <c r="Q71" s="1883"/>
    </row>
    <row r="72" spans="1:17">
      <c r="A72" s="2242" t="s">
        <v>5033</v>
      </c>
      <c r="B72" s="1888"/>
      <c r="C72" s="1883"/>
      <c r="D72" s="1883"/>
      <c r="E72" s="1883"/>
      <c r="F72" s="1882" t="s">
        <v>4891</v>
      </c>
      <c r="G72" s="1883"/>
      <c r="H72" s="1883"/>
      <c r="I72" s="1883"/>
      <c r="J72" s="1883"/>
      <c r="K72" s="1883"/>
      <c r="L72" s="1883"/>
      <c r="M72" s="1883"/>
      <c r="N72" s="1883"/>
      <c r="O72" s="1883"/>
      <c r="P72" s="1883"/>
      <c r="Q72" s="1883"/>
    </row>
    <row r="73" spans="1:17">
      <c r="A73" s="3610" t="s">
        <v>4736</v>
      </c>
      <c r="B73" s="3611"/>
      <c r="C73" s="1904" t="s">
        <v>4737</v>
      </c>
      <c r="D73" s="1904" t="s">
        <v>4738</v>
      </c>
      <c r="E73" s="1904" t="s">
        <v>4739</v>
      </c>
      <c r="F73" s="1904" t="s">
        <v>4740</v>
      </c>
      <c r="G73" s="1883"/>
      <c r="H73" s="1883"/>
      <c r="I73" s="1883"/>
      <c r="J73" s="1883"/>
      <c r="K73" s="1883"/>
      <c r="L73" s="1883"/>
      <c r="M73" s="1883"/>
      <c r="N73" s="1883"/>
      <c r="O73" s="1883"/>
      <c r="P73" s="1883"/>
      <c r="Q73" s="1883"/>
    </row>
    <row r="74" spans="1:17" ht="16.5" customHeight="1">
      <c r="A74" s="3610" t="s">
        <v>4741</v>
      </c>
      <c r="B74" s="3611"/>
      <c r="C74" s="1901">
        <f>'表30-5-2-2-1'!D$88+'表30-5-2-2-1'!F$101</f>
        <v>0</v>
      </c>
      <c r="D74" s="1901">
        <f>'表30-5-2-2-1'!E$88+'表30-5-2-2-1'!G$101</f>
        <v>0</v>
      </c>
      <c r="E74" s="1901">
        <f>'表30-5-2-2-1'!F$88+'表30-5-2-2-1'!H$101</f>
        <v>0</v>
      </c>
      <c r="F74" s="1901">
        <f>'表30-5-2-2-1'!G$88+'表30-5-2-2-1'!I$101</f>
        <v>0</v>
      </c>
      <c r="G74" s="1883"/>
      <c r="H74" s="1883"/>
      <c r="I74" s="1883"/>
      <c r="J74" s="1883"/>
      <c r="K74" s="1883"/>
      <c r="L74" s="1883"/>
      <c r="M74" s="1883"/>
      <c r="N74" s="1883"/>
      <c r="O74" s="1883"/>
      <c r="P74" s="1883"/>
      <c r="Q74" s="1883"/>
    </row>
    <row r="75" spans="1:17" ht="16.5" customHeight="1">
      <c r="A75" s="3610" t="s">
        <v>4742</v>
      </c>
      <c r="B75" s="3611"/>
      <c r="C75" s="1901">
        <f>'表30-5-2-2-2'!D$88+'表30-5-2-2-2'!F$101</f>
        <v>0</v>
      </c>
      <c r="D75" s="1901">
        <f>'表30-5-2-2-2'!E$88+'表30-5-2-2-2'!G$101</f>
        <v>0</v>
      </c>
      <c r="E75" s="1901">
        <f>'表30-5-2-2-2'!F$88+'表30-5-2-2-2'!H$101</f>
        <v>0</v>
      </c>
      <c r="F75" s="1901">
        <f>'表30-5-2-2-2'!G$88+'表30-5-2-2-2'!I$101</f>
        <v>0</v>
      </c>
      <c r="G75" s="1883"/>
      <c r="H75" s="1883"/>
      <c r="I75" s="1883"/>
      <c r="J75" s="1883"/>
      <c r="K75" s="1883"/>
      <c r="L75" s="1883"/>
      <c r="M75" s="1883"/>
      <c r="N75" s="1883"/>
      <c r="O75" s="1883"/>
      <c r="P75" s="1883"/>
      <c r="Q75" s="1883"/>
    </row>
    <row r="76" spans="1:17">
      <c r="A76" s="1883"/>
      <c r="B76" s="1883"/>
      <c r="C76" s="1883"/>
      <c r="D76" s="1883"/>
      <c r="E76" s="1883"/>
      <c r="F76" s="1883"/>
      <c r="G76" s="1883"/>
      <c r="H76" s="1883"/>
      <c r="I76" s="1883"/>
      <c r="J76" s="1883"/>
      <c r="K76" s="1883"/>
      <c r="L76" s="1883"/>
      <c r="M76" s="1883"/>
      <c r="N76" s="1883"/>
      <c r="O76" s="1883"/>
      <c r="P76" s="1883"/>
      <c r="Q76" s="1883"/>
    </row>
    <row r="77" spans="1:17">
      <c r="A77" s="1883"/>
      <c r="B77" s="1883"/>
      <c r="C77" s="1883"/>
      <c r="D77" s="1883"/>
      <c r="E77" s="1883"/>
      <c r="F77" s="1883"/>
      <c r="G77" s="1883"/>
      <c r="H77" s="1883"/>
      <c r="I77" s="1883"/>
      <c r="J77" s="1883"/>
      <c r="K77" s="1883"/>
      <c r="L77" s="1883"/>
      <c r="M77" s="1883"/>
      <c r="N77" s="1883"/>
      <c r="O77" s="1883"/>
      <c r="P77" s="1883"/>
      <c r="Q77" s="1883"/>
    </row>
  </sheetData>
  <mergeCells count="19">
    <mergeCell ref="A73:B73"/>
    <mergeCell ref="A74:B74"/>
    <mergeCell ref="A75:B75"/>
    <mergeCell ref="A47:A49"/>
    <mergeCell ref="B47:B49"/>
    <mergeCell ref="C47:P47"/>
    <mergeCell ref="C48:I48"/>
    <mergeCell ref="J48:P48"/>
    <mergeCell ref="A68:B69"/>
    <mergeCell ref="A4:A6"/>
    <mergeCell ref="B4:B6"/>
    <mergeCell ref="C4:F4"/>
    <mergeCell ref="C5:D5"/>
    <mergeCell ref="E5:F5"/>
    <mergeCell ref="A26:A28"/>
    <mergeCell ref="B26:B28"/>
    <mergeCell ref="C26:P26"/>
    <mergeCell ref="C27:I27"/>
    <mergeCell ref="J27:P27"/>
  </mergeCells>
  <phoneticPr fontId="8" type="noConversion"/>
  <pageMargins left="0.7" right="0.7" top="0.75" bottom="0.75" header="0.3" footer="0.3"/>
  <pageSetup paperSize="9" scale="26"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DH950"/>
  <sheetViews>
    <sheetView view="pageBreakPreview" topLeftCell="A88" zoomScale="60" zoomScaleNormal="80" workbookViewId="0">
      <selection activeCell="F614" sqref="F614"/>
    </sheetView>
  </sheetViews>
  <sheetFormatPr defaultRowHeight="15.75"/>
  <cols>
    <col min="1" max="1" width="7.125" style="1906" customWidth="1"/>
    <col min="2" max="2" width="9.75" style="350" bestFit="1" customWidth="1"/>
    <col min="3" max="3" width="46.125" style="350" customWidth="1"/>
    <col min="4" max="4" width="32.625" style="350" customWidth="1"/>
    <col min="5" max="5" width="48.375" style="350" customWidth="1"/>
    <col min="6" max="6" width="35.625" style="350" customWidth="1"/>
    <col min="7" max="8" width="30.625" style="350" customWidth="1"/>
    <col min="9" max="9" width="38.125" style="350" customWidth="1"/>
    <col min="10" max="15" width="30.625" style="350" customWidth="1"/>
    <col min="16" max="19" width="29.375" style="350" customWidth="1"/>
    <col min="20" max="20" width="11" style="12" bestFit="1" customWidth="1"/>
    <col min="21" max="21" width="11" style="350" bestFit="1" customWidth="1"/>
    <col min="22" max="23" width="8.75" style="350" bestFit="1" customWidth="1"/>
    <col min="24" max="24" width="9.75" style="350" bestFit="1" customWidth="1"/>
    <col min="25" max="25" width="13" style="350" bestFit="1" customWidth="1"/>
    <col min="26" max="16384" width="9" style="350"/>
  </cols>
  <sheetData>
    <row r="1" spans="1:108" s="1883" customFormat="1" ht="21">
      <c r="A1" s="2240" t="str">
        <f>+封面!A3&amp;" "&amp;封面!A2</f>
        <v xml:space="preserve">        保險股份有限公司(○○分公司) 年度(月、季、半年)報表</v>
      </c>
      <c r="C1" s="1880"/>
      <c r="T1" s="1906"/>
    </row>
    <row r="2" spans="1:108" s="1883" customFormat="1" ht="21">
      <c r="A2" s="2238" t="s">
        <v>5025</v>
      </c>
      <c r="T2" s="1906"/>
    </row>
    <row r="3" spans="1:108" s="1883" customFormat="1" ht="17.25" thickBot="1">
      <c r="A3" s="2049"/>
      <c r="B3" s="2243" t="s">
        <v>5034</v>
      </c>
      <c r="C3" s="2043"/>
      <c r="D3" s="2043"/>
      <c r="E3" s="2043"/>
      <c r="F3" s="2043"/>
      <c r="G3" s="2043"/>
      <c r="H3" s="2043"/>
      <c r="I3" s="2043"/>
      <c r="J3" s="2043"/>
      <c r="K3" s="2043"/>
      <c r="L3" s="2041" t="s">
        <v>4744</v>
      </c>
      <c r="M3" s="2042"/>
      <c r="N3" s="2042"/>
      <c r="O3" s="2042"/>
      <c r="P3" s="2042"/>
      <c r="Q3" s="2042"/>
      <c r="R3" s="2042"/>
      <c r="S3" s="2042"/>
      <c r="T3" s="1906"/>
    </row>
    <row r="4" spans="1:108" ht="16.5" customHeight="1">
      <c r="A4" s="3626" t="s">
        <v>4745</v>
      </c>
      <c r="B4" s="3627" t="s">
        <v>4699</v>
      </c>
      <c r="C4" s="3629" t="s">
        <v>4746</v>
      </c>
      <c r="D4" s="3631" t="s">
        <v>4747</v>
      </c>
      <c r="E4" s="3633" t="s">
        <v>4748</v>
      </c>
      <c r="F4" s="3635" t="s">
        <v>4749</v>
      </c>
      <c r="G4" s="3618" t="s">
        <v>4750</v>
      </c>
      <c r="H4" s="3620" t="s">
        <v>4751</v>
      </c>
      <c r="I4" s="3622" t="s">
        <v>4752</v>
      </c>
      <c r="J4" s="3622"/>
      <c r="K4" s="3622"/>
      <c r="L4" s="3623"/>
      <c r="M4" s="2042"/>
      <c r="N4" s="2042"/>
      <c r="O4" s="2042"/>
      <c r="P4" s="2042"/>
      <c r="Q4" s="2042"/>
      <c r="R4" s="2042"/>
      <c r="S4" s="2042"/>
      <c r="T4" s="1906"/>
      <c r="U4" s="1883"/>
      <c r="V4" s="1883"/>
      <c r="W4" s="1883"/>
      <c r="X4" s="1883"/>
      <c r="Y4" s="1883"/>
      <c r="Z4" s="1883"/>
      <c r="AA4" s="1883"/>
      <c r="AB4" s="1883"/>
      <c r="AC4" s="1883"/>
      <c r="AD4" s="1883"/>
      <c r="AE4" s="1883"/>
      <c r="AF4" s="1883"/>
      <c r="AG4" s="1883"/>
      <c r="AH4" s="1883"/>
      <c r="AI4" s="1883"/>
      <c r="AJ4" s="1883"/>
      <c r="AK4" s="1883"/>
      <c r="AL4" s="1883"/>
      <c r="AM4" s="1883"/>
      <c r="AN4" s="1883"/>
      <c r="AO4" s="1883"/>
      <c r="AP4" s="1883"/>
      <c r="AQ4" s="1883"/>
      <c r="AR4" s="1883"/>
      <c r="AS4" s="1883"/>
      <c r="AT4" s="1883"/>
      <c r="AU4" s="1883"/>
      <c r="AV4" s="1883"/>
      <c r="AW4" s="1883"/>
      <c r="AX4" s="1883"/>
      <c r="AY4" s="1883"/>
      <c r="AZ4" s="1883"/>
      <c r="BA4" s="1883"/>
      <c r="BB4" s="1883"/>
      <c r="BC4" s="1883"/>
      <c r="BD4" s="1883"/>
      <c r="BE4" s="1883"/>
      <c r="BF4" s="1883"/>
      <c r="BG4" s="1883"/>
      <c r="BH4" s="1883"/>
      <c r="BI4" s="1883"/>
      <c r="BJ4" s="1883"/>
      <c r="BK4" s="1883"/>
      <c r="BL4" s="1883"/>
      <c r="BM4" s="1883"/>
      <c r="BN4" s="1883"/>
      <c r="BO4" s="1883"/>
      <c r="BP4" s="1883"/>
      <c r="BQ4" s="1883"/>
      <c r="BR4" s="1883"/>
      <c r="BS4" s="1883"/>
      <c r="BT4" s="1883"/>
      <c r="BU4" s="1883"/>
      <c r="BV4" s="1883"/>
      <c r="BW4" s="1883"/>
      <c r="BX4" s="1883"/>
      <c r="BY4" s="1883"/>
      <c r="BZ4" s="1883"/>
      <c r="CA4" s="1883"/>
      <c r="CB4" s="1883"/>
      <c r="CC4" s="1883"/>
      <c r="CD4" s="1883"/>
      <c r="CE4" s="1883"/>
      <c r="CF4" s="1883"/>
      <c r="CG4" s="1883"/>
      <c r="CH4" s="1883"/>
      <c r="CI4" s="1883"/>
      <c r="CJ4" s="1883"/>
      <c r="CK4" s="1883"/>
      <c r="CL4" s="1883"/>
      <c r="CM4" s="1883"/>
      <c r="CN4" s="1883"/>
      <c r="CO4" s="1883"/>
      <c r="CP4" s="1883"/>
      <c r="CQ4" s="1883"/>
      <c r="CR4" s="1883"/>
      <c r="CS4" s="1883"/>
      <c r="CT4" s="1883"/>
      <c r="CU4" s="1883"/>
      <c r="CV4" s="1883"/>
      <c r="CW4" s="1883"/>
      <c r="CX4" s="1883"/>
      <c r="CY4" s="1883"/>
      <c r="CZ4" s="1883"/>
      <c r="DA4" s="1883"/>
      <c r="DB4" s="1883"/>
      <c r="DC4" s="1883"/>
      <c r="DD4" s="1883"/>
    </row>
    <row r="5" spans="1:108" ht="16.5">
      <c r="A5" s="3626"/>
      <c r="B5" s="3628"/>
      <c r="C5" s="3630"/>
      <c r="D5" s="3632"/>
      <c r="E5" s="3634"/>
      <c r="F5" s="3636"/>
      <c r="G5" s="3619"/>
      <c r="H5" s="3621"/>
      <c r="I5" s="2080" t="s">
        <v>4753</v>
      </c>
      <c r="J5" s="2080" t="s">
        <v>4754</v>
      </c>
      <c r="K5" s="2080" t="s">
        <v>4755</v>
      </c>
      <c r="L5" s="2081" t="s">
        <v>4756</v>
      </c>
      <c r="M5" s="2042"/>
      <c r="N5" s="2042"/>
      <c r="O5" s="2042"/>
      <c r="P5" s="2042"/>
      <c r="Q5" s="2042"/>
      <c r="R5" s="2042"/>
      <c r="S5" s="2042"/>
      <c r="T5" s="1906"/>
      <c r="U5" s="1883"/>
      <c r="V5" s="1883"/>
      <c r="W5" s="1883"/>
      <c r="X5" s="1883"/>
      <c r="Y5" s="1883"/>
      <c r="Z5" s="1883"/>
      <c r="AA5" s="1883"/>
      <c r="AB5" s="1883"/>
      <c r="AC5" s="1883"/>
      <c r="AD5" s="1883"/>
      <c r="AE5" s="1883"/>
      <c r="AF5" s="1883"/>
      <c r="AG5" s="1883"/>
      <c r="AH5" s="1883"/>
      <c r="AI5" s="1883"/>
      <c r="AJ5" s="1883"/>
      <c r="AK5" s="1883"/>
      <c r="AL5" s="1883"/>
      <c r="AM5" s="1883"/>
      <c r="AN5" s="1883"/>
      <c r="AO5" s="1883"/>
      <c r="AP5" s="1883"/>
      <c r="AQ5" s="1883"/>
      <c r="AR5" s="1883"/>
      <c r="AS5" s="1883"/>
      <c r="AT5" s="1883"/>
      <c r="AU5" s="1883"/>
      <c r="AV5" s="1883"/>
      <c r="AW5" s="1883"/>
      <c r="AX5" s="1883"/>
      <c r="AY5" s="1883"/>
      <c r="AZ5" s="1883"/>
      <c r="BA5" s="1883"/>
      <c r="BB5" s="1883"/>
      <c r="BC5" s="1883"/>
      <c r="BD5" s="1883"/>
      <c r="BE5" s="1883"/>
      <c r="BF5" s="1883"/>
      <c r="BG5" s="1883"/>
      <c r="BH5" s="1883"/>
      <c r="BI5" s="1883"/>
      <c r="BJ5" s="1883"/>
      <c r="BK5" s="1883"/>
      <c r="BL5" s="1883"/>
      <c r="BM5" s="1883"/>
      <c r="BN5" s="1883"/>
      <c r="BO5" s="1883"/>
      <c r="BP5" s="1883"/>
      <c r="BQ5" s="1883"/>
      <c r="BR5" s="1883"/>
      <c r="BS5" s="1883"/>
      <c r="BT5" s="1883"/>
      <c r="BU5" s="1883"/>
      <c r="BV5" s="1883"/>
      <c r="BW5" s="1883"/>
      <c r="BX5" s="1883"/>
      <c r="BY5" s="1883"/>
      <c r="BZ5" s="1883"/>
      <c r="CA5" s="1883"/>
      <c r="CB5" s="1883"/>
      <c r="CC5" s="1883"/>
      <c r="CD5" s="1883"/>
      <c r="CE5" s="1883"/>
      <c r="CF5" s="1883"/>
      <c r="CG5" s="1883"/>
      <c r="CH5" s="1883"/>
      <c r="CI5" s="1883"/>
      <c r="CJ5" s="1883"/>
      <c r="CK5" s="1883"/>
      <c r="CL5" s="1883"/>
      <c r="CM5" s="1883"/>
      <c r="CN5" s="1883"/>
      <c r="CO5" s="1883"/>
      <c r="CP5" s="1883"/>
      <c r="CQ5" s="1883"/>
      <c r="CR5" s="1883"/>
      <c r="CS5" s="1883"/>
      <c r="CT5" s="1883"/>
      <c r="CU5" s="1883"/>
      <c r="CV5" s="1883"/>
      <c r="CW5" s="1883"/>
      <c r="CX5" s="1883"/>
      <c r="CY5" s="1883"/>
      <c r="CZ5" s="1883"/>
      <c r="DA5" s="1883"/>
      <c r="DB5" s="1883"/>
      <c r="DC5" s="1883"/>
      <c r="DD5" s="1883"/>
    </row>
    <row r="6" spans="1:108" ht="16.5">
      <c r="A6" s="2049" t="s">
        <v>4757</v>
      </c>
      <c r="B6" s="2050">
        <v>1</v>
      </c>
      <c r="C6" s="2051" t="s">
        <v>4758</v>
      </c>
      <c r="D6" s="2052">
        <f>'表30-5-2-1'!C7</f>
        <v>0</v>
      </c>
      <c r="E6" s="2052">
        <f>SUMIF('表30-5-2-3-1'!$A:$A,"F"&amp;'表30-5-2-2-1'!$A6&amp;"Q",'表30-5-2-3-1'!$N:$N)</f>
        <v>0</v>
      </c>
      <c r="F6" s="2053">
        <f>SUMIF('表30-5-2-3-1'!$A:$A,"F"&amp;'表30-5-2-2-1'!$A6&amp;"L",'表30-5-2-3-1'!$V:$V)</f>
        <v>0</v>
      </c>
      <c r="G6" s="2054">
        <f>SUMIF('表30-5-2-3-1'!$A:$A,"F"&amp;'表30-5-2-2-1'!$A6&amp;"L",'表30-5-2-3-1'!$W:$W)</f>
        <v>0</v>
      </c>
      <c r="H6" s="2055">
        <f>($D6+$E6+$G6)*'表30-5-2-4-1'!B7/1000*'表30-5-2-4-1'!B$23*(1+'表30-5-2-4-1'!$B$47)*'表30-5-2-4-1'!$B$48</f>
        <v>0</v>
      </c>
      <c r="I6" s="2056">
        <f>($D6+$E6+$G6)*'表30-5-2-4-1'!C7/1000*'表30-5-2-4-1'!C$23*(1+'表30-5-2-4-1'!$B$47)*'表30-5-2-4-1'!$B$48</f>
        <v>0</v>
      </c>
      <c r="J6" s="2056">
        <f>($D6+$E6+$G6)*'表30-5-2-4-1'!D7/1000*'表30-5-2-4-1'!D$23*(1+'表30-5-2-4-1'!$B$47)*'表30-5-2-4-1'!$B$48</f>
        <v>0</v>
      </c>
      <c r="K6" s="2056">
        <f>(($D6+$E6)*'表30-5-2-4-1'!$E7/1000*'表30-5-2-4-1'!E$23+
$F6*'表30-5-2-4-1'!$E30/1000*'表30-5-2-4-1'!E$46)*(1+'表30-5-2-4-1'!$B$47)*'表30-5-2-4-1'!$B$48</f>
        <v>0</v>
      </c>
      <c r="L6" s="2057">
        <f>(($D6+$E6)*'表30-5-2-4-1'!F7/1000*'表30-5-2-4-1'!F$23+
$G6*'表30-5-2-4-1'!$F30/1000*'表30-5-2-4-1'!F$46)*(1+'表30-5-2-4-1'!$B$47)*'表30-5-2-4-1'!$B$48</f>
        <v>0</v>
      </c>
      <c r="M6" s="2042"/>
      <c r="N6" s="2042"/>
      <c r="O6" s="2042"/>
      <c r="P6" s="2042"/>
      <c r="Q6" s="2042"/>
      <c r="R6" s="2042"/>
      <c r="S6" s="2042"/>
      <c r="T6" s="1906"/>
      <c r="U6" s="1914"/>
      <c r="V6" s="1914"/>
      <c r="W6" s="1914"/>
      <c r="X6" s="1914"/>
      <c r="Y6" s="1914"/>
      <c r="Z6" s="1885"/>
      <c r="AA6" s="1885"/>
      <c r="AB6" s="1885"/>
      <c r="AC6" s="1885"/>
      <c r="AD6" s="1885"/>
      <c r="AE6" s="1883"/>
      <c r="AF6" s="1883"/>
      <c r="AG6" s="1883"/>
      <c r="AH6" s="1883"/>
      <c r="AI6" s="1883"/>
      <c r="AJ6" s="1883"/>
      <c r="AK6" s="1883"/>
      <c r="AL6" s="1883"/>
      <c r="AM6" s="1883"/>
      <c r="AN6" s="1883"/>
      <c r="AO6" s="1883"/>
      <c r="AP6" s="1883"/>
      <c r="AQ6" s="1883"/>
      <c r="AR6" s="1883"/>
      <c r="AS6" s="1883"/>
      <c r="AT6" s="1883"/>
      <c r="AU6" s="1883"/>
      <c r="AV6" s="1883"/>
      <c r="AW6" s="1883"/>
      <c r="AX6" s="1883"/>
      <c r="AY6" s="1883"/>
      <c r="AZ6" s="1883"/>
      <c r="BA6" s="1883"/>
      <c r="BB6" s="1883"/>
      <c r="BC6" s="1883"/>
      <c r="BD6" s="1883"/>
      <c r="BE6" s="1883"/>
      <c r="BF6" s="1883"/>
      <c r="BG6" s="1883"/>
      <c r="BH6" s="1883"/>
      <c r="BI6" s="1883"/>
      <c r="BJ6" s="1883"/>
      <c r="BK6" s="1883"/>
      <c r="BL6" s="1883"/>
      <c r="BM6" s="1883"/>
      <c r="BN6" s="1883"/>
      <c r="BO6" s="1883"/>
      <c r="BP6" s="1883"/>
      <c r="BQ6" s="1883"/>
      <c r="BR6" s="1883"/>
      <c r="BS6" s="1883"/>
      <c r="BT6" s="1883"/>
      <c r="BU6" s="1883"/>
      <c r="BV6" s="1883"/>
      <c r="BW6" s="1883"/>
      <c r="BX6" s="1883"/>
      <c r="BY6" s="1883"/>
      <c r="BZ6" s="1883"/>
      <c r="CA6" s="1883"/>
      <c r="CB6" s="1883"/>
      <c r="CC6" s="1883"/>
      <c r="CD6" s="1883"/>
      <c r="CE6" s="1883"/>
      <c r="CF6" s="1883"/>
      <c r="CG6" s="1883"/>
      <c r="CH6" s="1883"/>
      <c r="CI6" s="1883"/>
      <c r="CJ6" s="1883"/>
      <c r="CK6" s="1883"/>
      <c r="CL6" s="1883"/>
      <c r="CM6" s="1883"/>
      <c r="CN6" s="1883"/>
      <c r="CO6" s="1883"/>
      <c r="CP6" s="1883"/>
      <c r="CQ6" s="1883"/>
      <c r="CR6" s="1883"/>
      <c r="CS6" s="1883"/>
      <c r="CT6" s="1883"/>
      <c r="CU6" s="1883"/>
      <c r="CV6" s="1883"/>
      <c r="CW6" s="1883"/>
      <c r="CX6" s="1883"/>
      <c r="CY6" s="1883"/>
      <c r="CZ6" s="1883"/>
      <c r="DA6" s="1883"/>
      <c r="DB6" s="1883"/>
      <c r="DC6" s="1883"/>
      <c r="DD6" s="1883"/>
    </row>
    <row r="7" spans="1:108" ht="16.5">
      <c r="A7" s="2049" t="s">
        <v>4759</v>
      </c>
      <c r="B7" s="2050">
        <v>1.1000000000000001</v>
      </c>
      <c r="C7" s="2051" t="s">
        <v>4760</v>
      </c>
      <c r="D7" s="2052">
        <f>'表30-5-2-1'!C8</f>
        <v>0</v>
      </c>
      <c r="E7" s="2052">
        <f>SUMIF('表30-5-2-3-1'!$A:$A,"F"&amp;'表30-5-2-2-1'!$A7&amp;"Q",'表30-5-2-3-1'!$N:$N)</f>
        <v>0</v>
      </c>
      <c r="F7" s="2053">
        <f>SUMIF('表30-5-2-3-1'!$A:$A,"F"&amp;'表30-5-2-2-1'!$A7&amp;"L",'表30-5-2-3-1'!$V:$V)</f>
        <v>0</v>
      </c>
      <c r="G7" s="2054">
        <f>SUMIF('表30-5-2-3-1'!$A:$A,"F"&amp;'表30-5-2-2-1'!$A7&amp;"L",'表30-5-2-3-1'!$W:$W)</f>
        <v>0</v>
      </c>
      <c r="H7" s="2058">
        <f>($D7+$E7+$G7)*'表30-5-2-4-1'!B8/1000*'表30-5-2-4-1'!B$23*(1+'表30-5-2-4-1'!$B$47)*'表30-5-2-4-1'!$B$48</f>
        <v>0</v>
      </c>
      <c r="I7" s="2056">
        <f>($D7+$E7+$G7)*'表30-5-2-4-1'!C8/1000*'表30-5-2-4-1'!C$23*(1+'表30-5-2-4-1'!$B$47)*'表30-5-2-4-1'!$B$48</f>
        <v>0</v>
      </c>
      <c r="J7" s="2056">
        <f>($D7+$E7+$G7)*'表30-5-2-4-1'!D8/1000*'表30-5-2-4-1'!D$23*(1+'表30-5-2-4-1'!$B$47)*'表30-5-2-4-1'!$B$48</f>
        <v>0</v>
      </c>
      <c r="K7" s="2056">
        <f>(($D7+$E7)*'表30-5-2-4-1'!$E8/1000*'表30-5-2-4-1'!E$23+
$F7*'表30-5-2-4-1'!$E31/1000*'表30-5-2-4-1'!E$46)*(1+'表30-5-2-4-1'!$B$47)*'表30-5-2-4-1'!$B$48</f>
        <v>0</v>
      </c>
      <c r="L7" s="2057">
        <f>(($D7+$E7)*'表30-5-2-4-1'!F8/1000*'表30-5-2-4-1'!F$23+
$G7*'表30-5-2-4-1'!$F31/1000*'表30-5-2-4-1'!F$46)*(1+'表30-5-2-4-1'!$B$47)*'表30-5-2-4-1'!$B$48</f>
        <v>0</v>
      </c>
      <c r="M7" s="2042"/>
      <c r="N7" s="2042"/>
      <c r="O7" s="2042"/>
      <c r="P7" s="2042"/>
      <c r="Q7" s="2042"/>
      <c r="R7" s="2042"/>
      <c r="S7" s="2042"/>
      <c r="T7" s="1906"/>
      <c r="U7" s="1883"/>
      <c r="V7" s="1883"/>
      <c r="W7" s="1883"/>
      <c r="X7" s="1883"/>
      <c r="Y7" s="1883"/>
      <c r="Z7" s="1883"/>
      <c r="AA7" s="1883"/>
      <c r="AB7" s="1883"/>
      <c r="AC7" s="1883"/>
      <c r="AD7" s="1883"/>
      <c r="AE7" s="1883"/>
      <c r="AF7" s="1883"/>
      <c r="AG7" s="1883"/>
      <c r="AH7" s="1883"/>
      <c r="AI7" s="1883"/>
      <c r="AJ7" s="1883"/>
      <c r="AK7" s="1883"/>
      <c r="AL7" s="1883"/>
      <c r="AM7" s="1883"/>
      <c r="AN7" s="1883"/>
      <c r="AO7" s="1883"/>
      <c r="AP7" s="1883"/>
      <c r="AQ7" s="1883"/>
      <c r="AR7" s="1883"/>
      <c r="AS7" s="1883"/>
      <c r="AT7" s="1883"/>
      <c r="AU7" s="1883"/>
      <c r="AV7" s="1883"/>
      <c r="AW7" s="1883"/>
      <c r="AX7" s="1883"/>
      <c r="AY7" s="1883"/>
      <c r="AZ7" s="1883"/>
      <c r="BA7" s="1883"/>
      <c r="BB7" s="1883"/>
      <c r="BC7" s="1883"/>
      <c r="BD7" s="1883"/>
      <c r="BE7" s="1883"/>
      <c r="BF7" s="1883"/>
      <c r="BG7" s="1883"/>
      <c r="BH7" s="1883"/>
      <c r="BI7" s="1883"/>
      <c r="BJ7" s="1883"/>
      <c r="BK7" s="1883"/>
      <c r="BL7" s="1883"/>
      <c r="BM7" s="1883"/>
      <c r="BN7" s="1883"/>
      <c r="BO7" s="1883"/>
      <c r="BP7" s="1883"/>
      <c r="BQ7" s="1883"/>
      <c r="BR7" s="1883"/>
      <c r="BS7" s="1883"/>
      <c r="BT7" s="1883"/>
      <c r="BU7" s="1883"/>
      <c r="BV7" s="1883"/>
      <c r="BW7" s="1883"/>
      <c r="BX7" s="1883"/>
      <c r="BY7" s="1883"/>
      <c r="BZ7" s="1883"/>
      <c r="CA7" s="1883"/>
      <c r="CB7" s="1883"/>
      <c r="CC7" s="1883"/>
      <c r="CD7" s="1883"/>
      <c r="CE7" s="1883"/>
      <c r="CF7" s="1883"/>
      <c r="CG7" s="1883"/>
      <c r="CH7" s="1883"/>
      <c r="CI7" s="1883"/>
      <c r="CJ7" s="1883"/>
      <c r="CK7" s="1883"/>
      <c r="CL7" s="1883"/>
      <c r="CM7" s="1883"/>
      <c r="CN7" s="1883"/>
      <c r="CO7" s="1883"/>
      <c r="CP7" s="1883"/>
      <c r="CQ7" s="1883"/>
      <c r="CR7" s="1883"/>
      <c r="CS7" s="1883"/>
      <c r="CT7" s="1883"/>
      <c r="CU7" s="1883"/>
      <c r="CV7" s="1883"/>
      <c r="CW7" s="1883"/>
      <c r="CX7" s="1883"/>
      <c r="CY7" s="1883"/>
      <c r="CZ7" s="1883"/>
      <c r="DA7" s="1883"/>
      <c r="DB7" s="1883"/>
      <c r="DC7" s="1883"/>
      <c r="DD7" s="1883"/>
    </row>
    <row r="8" spans="1:108" ht="16.5">
      <c r="A8" s="2049" t="s">
        <v>4761</v>
      </c>
      <c r="B8" s="2050">
        <v>2</v>
      </c>
      <c r="C8" s="2051" t="s">
        <v>4762</v>
      </c>
      <c r="D8" s="2059">
        <f>'表30-5-2-1'!C9</f>
        <v>0</v>
      </c>
      <c r="E8" s="2052">
        <f>SUMIF('表30-5-2-3-1'!$A:$A,"F"&amp;'表30-5-2-2-1'!$A8&amp;"Q",'表30-5-2-3-1'!$N:$N)</f>
        <v>0</v>
      </c>
      <c r="F8" s="2053">
        <f>SUMIF('表30-5-2-3-1'!$A:$A,"F"&amp;'表30-5-2-2-1'!$A8&amp;"L",'表30-5-2-3-1'!$V:$V)</f>
        <v>0</v>
      </c>
      <c r="G8" s="2054">
        <f>SUMIF('表30-5-2-3-1'!$A:$A,"F"&amp;'表30-5-2-2-1'!$A8&amp;"L",'表30-5-2-3-1'!$W:$W)</f>
        <v>0</v>
      </c>
      <c r="H8" s="2058">
        <f>($D8+$E8+$G8)*'表30-5-2-4-1'!B9/1000*'表30-5-2-4-1'!B$23*(1+'表30-5-2-4-1'!$B$47)*'表30-5-2-4-1'!$B$48</f>
        <v>0</v>
      </c>
      <c r="I8" s="2056">
        <f>($D8+$E8+$G8)*'表30-5-2-4-1'!C9/1000*'表30-5-2-4-1'!C$23*(1+'表30-5-2-4-1'!$B$47)*'表30-5-2-4-1'!$B$48</f>
        <v>0</v>
      </c>
      <c r="J8" s="2056">
        <f>($D8+$E8+$G8)*'表30-5-2-4-1'!D9/1000*'表30-5-2-4-1'!D$23*(1+'表30-5-2-4-1'!$B$47)*'表30-5-2-4-1'!$B$48</f>
        <v>0</v>
      </c>
      <c r="K8" s="2056">
        <f>(($D8+$E8)*'表30-5-2-4-1'!$E9/1000*'表30-5-2-4-1'!E$23+
$F8*'表30-5-2-4-1'!$E32/1000*'表30-5-2-4-1'!E$46)*(1+'表30-5-2-4-1'!$B$47)*'表30-5-2-4-1'!$B$48</f>
        <v>0</v>
      </c>
      <c r="L8" s="2057">
        <f>(($D8+$E8)*'表30-5-2-4-1'!F9/1000*'表30-5-2-4-1'!F$23+
$G8*'表30-5-2-4-1'!$F32/1000*'表30-5-2-4-1'!F$46)*(1+'表30-5-2-4-1'!$B$47)*'表30-5-2-4-1'!$B$48</f>
        <v>0</v>
      </c>
      <c r="M8" s="2042"/>
      <c r="N8" s="2042"/>
      <c r="O8" s="2042"/>
      <c r="P8" s="2042"/>
      <c r="Q8" s="2042"/>
      <c r="R8" s="2042"/>
      <c r="S8" s="2042"/>
      <c r="T8" s="1906"/>
      <c r="U8" s="1883"/>
      <c r="V8" s="1883"/>
      <c r="W8" s="1883"/>
      <c r="X8" s="1883"/>
      <c r="Y8" s="1883"/>
      <c r="Z8" s="1883"/>
      <c r="AA8" s="1883"/>
      <c r="AB8" s="1883"/>
      <c r="AC8" s="1883"/>
      <c r="AD8" s="1883"/>
      <c r="AE8" s="1883"/>
      <c r="AF8" s="1883"/>
      <c r="AG8" s="1883"/>
      <c r="AH8" s="1883"/>
      <c r="AI8" s="1883"/>
      <c r="AJ8" s="1883"/>
      <c r="AK8" s="1883"/>
      <c r="AL8" s="1883"/>
      <c r="AM8" s="1883"/>
      <c r="AN8" s="1883"/>
      <c r="AO8" s="1883"/>
      <c r="AP8" s="1883"/>
      <c r="AQ8" s="1883"/>
      <c r="AR8" s="1883"/>
      <c r="AS8" s="1883"/>
      <c r="AT8" s="1883"/>
      <c r="AU8" s="1883"/>
      <c r="AV8" s="1883"/>
      <c r="AW8" s="1883"/>
      <c r="AX8" s="1883"/>
      <c r="AY8" s="1883"/>
      <c r="AZ8" s="1883"/>
      <c r="BA8" s="1883"/>
      <c r="BB8" s="1883"/>
      <c r="BC8" s="1883"/>
      <c r="BD8" s="1883"/>
      <c r="BE8" s="1883"/>
      <c r="BF8" s="1883"/>
      <c r="BG8" s="1883"/>
      <c r="BH8" s="1883"/>
      <c r="BI8" s="1883"/>
      <c r="BJ8" s="1883"/>
      <c r="BK8" s="1883"/>
      <c r="BL8" s="1883"/>
      <c r="BM8" s="1883"/>
      <c r="BN8" s="1883"/>
      <c r="BO8" s="1883"/>
      <c r="BP8" s="1883"/>
      <c r="BQ8" s="1883"/>
      <c r="BR8" s="1883"/>
      <c r="BS8" s="1883"/>
      <c r="BT8" s="1883"/>
      <c r="BU8" s="1883"/>
      <c r="BV8" s="1883"/>
      <c r="BW8" s="1883"/>
      <c r="BX8" s="1883"/>
      <c r="BY8" s="1883"/>
      <c r="BZ8" s="1883"/>
      <c r="CA8" s="1883"/>
      <c r="CB8" s="1883"/>
      <c r="CC8" s="1883"/>
      <c r="CD8" s="1883"/>
      <c r="CE8" s="1883"/>
      <c r="CF8" s="1883"/>
      <c r="CG8" s="1883"/>
      <c r="CH8" s="1883"/>
      <c r="CI8" s="1883"/>
      <c r="CJ8" s="1883"/>
      <c r="CK8" s="1883"/>
      <c r="CL8" s="1883"/>
      <c r="CM8" s="1883"/>
      <c r="CN8" s="1883"/>
      <c r="CO8" s="1883"/>
      <c r="CP8" s="1883"/>
      <c r="CQ8" s="1883"/>
      <c r="CR8" s="1883"/>
      <c r="CS8" s="1883"/>
      <c r="CT8" s="1883"/>
      <c r="CU8" s="1883"/>
      <c r="CV8" s="1883"/>
      <c r="CW8" s="1883"/>
      <c r="CX8" s="1883"/>
      <c r="CY8" s="1883"/>
      <c r="CZ8" s="1883"/>
      <c r="DA8" s="1883"/>
      <c r="DB8" s="1883"/>
      <c r="DC8" s="1883"/>
      <c r="DD8" s="1883"/>
    </row>
    <row r="9" spans="1:108" ht="16.5">
      <c r="A9" s="2049" t="s">
        <v>4763</v>
      </c>
      <c r="B9" s="2050">
        <v>3</v>
      </c>
      <c r="C9" s="2051" t="s">
        <v>4764</v>
      </c>
      <c r="D9" s="2052">
        <f>'表30-5-2-1'!C10</f>
        <v>0</v>
      </c>
      <c r="E9" s="2052">
        <f>SUMIF('表30-5-2-3-1'!$A:$A,"F"&amp;'表30-5-2-2-1'!$A9&amp;"Q",'表30-5-2-3-1'!$N:$N)</f>
        <v>0</v>
      </c>
      <c r="F9" s="2053">
        <f>SUMIF('表30-5-2-3-1'!$A:$A,"F"&amp;'表30-5-2-2-1'!$A9&amp;"L",'表30-5-2-3-1'!$V:$V)</f>
        <v>0</v>
      </c>
      <c r="G9" s="2054">
        <f>SUMIF('表30-5-2-3-1'!$A:$A,"F"&amp;'表30-5-2-2-1'!$A9&amp;"L",'表30-5-2-3-1'!$W:$W)</f>
        <v>0</v>
      </c>
      <c r="H9" s="2058">
        <f>($D9+$E9+$G9)*'表30-5-2-4-1'!B10/1000*'表30-5-2-4-1'!B$23*(1+'表30-5-2-4-1'!$B$47)*'表30-5-2-4-1'!$B$48</f>
        <v>0</v>
      </c>
      <c r="I9" s="2056">
        <f>($D9+$E9+$G9)*'表30-5-2-4-1'!C10/1000*'表30-5-2-4-1'!C$23*(1+'表30-5-2-4-1'!$B$47)*'表30-5-2-4-1'!$B$48</f>
        <v>0</v>
      </c>
      <c r="J9" s="2056">
        <f>($D9+$E9+$G9)*'表30-5-2-4-1'!D10/1000*'表30-5-2-4-1'!D$23*(1+'表30-5-2-4-1'!$B$47)*'表30-5-2-4-1'!$B$48</f>
        <v>0</v>
      </c>
      <c r="K9" s="2056">
        <f>(($D9+$E9)*'表30-5-2-4-1'!$E10/1000*'表30-5-2-4-1'!E$23+
$F9*'表30-5-2-4-1'!$E33/1000*'表30-5-2-4-1'!E$46)*(1+'表30-5-2-4-1'!$B$47)*'表30-5-2-4-1'!$B$48</f>
        <v>0</v>
      </c>
      <c r="L9" s="2057">
        <f>(($D9+$E9)*'表30-5-2-4-1'!F10/1000*'表30-5-2-4-1'!F$23+
$G9*'表30-5-2-4-1'!$F33/1000*'表30-5-2-4-1'!F$46)*(1+'表30-5-2-4-1'!$B$47)*'表30-5-2-4-1'!$B$48</f>
        <v>0</v>
      </c>
      <c r="M9" s="2042"/>
      <c r="N9" s="2042"/>
      <c r="O9" s="2042"/>
      <c r="P9" s="2042"/>
      <c r="Q9" s="2042"/>
      <c r="R9" s="2042"/>
      <c r="S9" s="2042"/>
      <c r="T9" s="1906"/>
      <c r="U9" s="1883"/>
      <c r="V9" s="1883"/>
      <c r="W9" s="1883"/>
      <c r="X9" s="1883"/>
      <c r="Y9" s="1883"/>
      <c r="Z9" s="1883"/>
      <c r="AA9" s="1883"/>
      <c r="AB9" s="1883"/>
      <c r="AC9" s="1883"/>
      <c r="AD9" s="1883"/>
      <c r="AE9" s="1883"/>
      <c r="AF9" s="1883"/>
      <c r="AG9" s="1883"/>
      <c r="AH9" s="1883"/>
      <c r="AI9" s="1883"/>
      <c r="AJ9" s="1883"/>
      <c r="AK9" s="1883"/>
      <c r="AL9" s="1883"/>
      <c r="AM9" s="1883"/>
      <c r="AN9" s="1883"/>
      <c r="AO9" s="1883"/>
      <c r="AP9" s="1883"/>
      <c r="AQ9" s="1883"/>
      <c r="AR9" s="1883"/>
      <c r="AS9" s="1883"/>
      <c r="AT9" s="1883"/>
      <c r="AU9" s="1883"/>
      <c r="AV9" s="1883"/>
      <c r="AW9" s="1883"/>
      <c r="AX9" s="1883"/>
      <c r="AY9" s="1883"/>
      <c r="AZ9" s="1883"/>
      <c r="BA9" s="1883"/>
      <c r="BB9" s="1883"/>
      <c r="BC9" s="1883"/>
      <c r="BD9" s="1883"/>
      <c r="BE9" s="1883"/>
      <c r="BF9" s="1883"/>
      <c r="BG9" s="1883"/>
      <c r="BH9" s="1883"/>
      <c r="BI9" s="1883"/>
      <c r="BJ9" s="1883"/>
      <c r="BK9" s="1883"/>
      <c r="BL9" s="1883"/>
      <c r="BM9" s="1883"/>
      <c r="BN9" s="1883"/>
      <c r="BO9" s="1883"/>
      <c r="BP9" s="1883"/>
      <c r="BQ9" s="1883"/>
      <c r="BR9" s="1883"/>
      <c r="BS9" s="1883"/>
      <c r="BT9" s="1883"/>
      <c r="BU9" s="1883"/>
      <c r="BV9" s="1883"/>
      <c r="BW9" s="1883"/>
      <c r="BX9" s="1883"/>
      <c r="BY9" s="1883"/>
      <c r="BZ9" s="1883"/>
      <c r="CA9" s="1883"/>
      <c r="CB9" s="1883"/>
      <c r="CC9" s="1883"/>
      <c r="CD9" s="1883"/>
      <c r="CE9" s="1883"/>
      <c r="CF9" s="1883"/>
      <c r="CG9" s="1883"/>
      <c r="CH9" s="1883"/>
      <c r="CI9" s="1883"/>
      <c r="CJ9" s="1883"/>
      <c r="CK9" s="1883"/>
      <c r="CL9" s="1883"/>
      <c r="CM9" s="1883"/>
      <c r="CN9" s="1883"/>
      <c r="CO9" s="1883"/>
      <c r="CP9" s="1883"/>
      <c r="CQ9" s="1883"/>
      <c r="CR9" s="1883"/>
      <c r="CS9" s="1883"/>
      <c r="CT9" s="1883"/>
      <c r="CU9" s="1883"/>
      <c r="CV9" s="1883"/>
      <c r="CW9" s="1883"/>
      <c r="CX9" s="1883"/>
      <c r="CY9" s="1883"/>
      <c r="CZ9" s="1883"/>
      <c r="DA9" s="1883"/>
      <c r="DB9" s="1883"/>
      <c r="DC9" s="1883"/>
      <c r="DD9" s="1883"/>
    </row>
    <row r="10" spans="1:108" ht="16.5">
      <c r="A10" s="2049" t="s">
        <v>4765</v>
      </c>
      <c r="B10" s="2050">
        <v>4</v>
      </c>
      <c r="C10" s="2051" t="s">
        <v>4766</v>
      </c>
      <c r="D10" s="2052">
        <f>'表30-5-2-1'!C11</f>
        <v>0</v>
      </c>
      <c r="E10" s="2052">
        <f>SUMIF('表30-5-2-3-1'!$A:$A,"F"&amp;'表30-5-2-2-1'!$A10&amp;"Q",'表30-5-2-3-1'!$N:$N)</f>
        <v>0</v>
      </c>
      <c r="F10" s="2053">
        <f>SUMIF('表30-5-2-3-1'!$A:$A,"F"&amp;'表30-5-2-2-1'!$A10&amp;"L",'表30-5-2-3-1'!$V:$V)</f>
        <v>0</v>
      </c>
      <c r="G10" s="2054">
        <f>SUMIF('表30-5-2-3-1'!$A:$A,"F"&amp;'表30-5-2-2-1'!$A10&amp;"L",'表30-5-2-3-1'!$W:$W)</f>
        <v>0</v>
      </c>
      <c r="H10" s="2058">
        <f>($D10+$E10+$G10)*'表30-5-2-4-1'!B11/1000*'表30-5-2-4-1'!B$23*(1+'表30-5-2-4-1'!$B$47)*'表30-5-2-4-1'!$B$48</f>
        <v>0</v>
      </c>
      <c r="I10" s="2056">
        <f>($D10+$E10+$G10)*'表30-5-2-4-1'!C11/1000*'表30-5-2-4-1'!C$23*(1+'表30-5-2-4-1'!$B$47)*'表30-5-2-4-1'!$B$48</f>
        <v>0</v>
      </c>
      <c r="J10" s="2056">
        <f>($D10+$E10+$G10)*'表30-5-2-4-1'!D11/1000*'表30-5-2-4-1'!D$23*(1+'表30-5-2-4-1'!$B$47)*'表30-5-2-4-1'!$B$48</f>
        <v>0</v>
      </c>
      <c r="K10" s="2056">
        <f>(($D10+$E10)*'表30-5-2-4-1'!$E11/1000*'表30-5-2-4-1'!E$23+
$F10*'表30-5-2-4-1'!$E34/1000*'表30-5-2-4-1'!E$46)*(1+'表30-5-2-4-1'!$B$47)*'表30-5-2-4-1'!$B$48</f>
        <v>0</v>
      </c>
      <c r="L10" s="2057">
        <f>(($D10+$E10)*'表30-5-2-4-1'!F11/1000*'表30-5-2-4-1'!F$23+
$G10*'表30-5-2-4-1'!$F34/1000*'表30-5-2-4-1'!F$46)*(1+'表30-5-2-4-1'!$B$47)*'表30-5-2-4-1'!$B$48</f>
        <v>0</v>
      </c>
      <c r="M10" s="2042"/>
      <c r="N10" s="2042"/>
      <c r="O10" s="2042"/>
      <c r="P10" s="2042"/>
      <c r="Q10" s="2042"/>
      <c r="R10" s="2042"/>
      <c r="S10" s="2042"/>
      <c r="T10" s="1906"/>
      <c r="U10" s="1883"/>
      <c r="V10" s="1883"/>
      <c r="W10" s="1883"/>
      <c r="X10" s="1883"/>
      <c r="Y10" s="1883"/>
      <c r="Z10" s="1883"/>
      <c r="AA10" s="1883"/>
      <c r="AB10" s="1883"/>
      <c r="AC10" s="1883"/>
      <c r="AD10" s="1883"/>
      <c r="AE10" s="1883"/>
      <c r="AF10" s="1883"/>
      <c r="AG10" s="1883"/>
      <c r="AH10" s="1883"/>
      <c r="AI10" s="1883"/>
      <c r="AJ10" s="1883"/>
      <c r="AK10" s="1883"/>
      <c r="AL10" s="1883"/>
      <c r="AM10" s="1883"/>
      <c r="AN10" s="1883"/>
      <c r="AO10" s="1883"/>
      <c r="AP10" s="1883"/>
      <c r="AQ10" s="1883"/>
      <c r="AR10" s="1883"/>
      <c r="AS10" s="1883"/>
      <c r="AT10" s="1883"/>
      <c r="AU10" s="1883"/>
      <c r="AV10" s="1883"/>
      <c r="AW10" s="1883"/>
      <c r="AX10" s="1883"/>
      <c r="AY10" s="1883"/>
      <c r="AZ10" s="1883"/>
      <c r="BA10" s="1883"/>
      <c r="BB10" s="1883"/>
      <c r="BC10" s="1883"/>
      <c r="BD10" s="1883"/>
      <c r="BE10" s="1883"/>
      <c r="BF10" s="1883"/>
      <c r="BG10" s="1883"/>
      <c r="BH10" s="1883"/>
      <c r="BI10" s="1883"/>
      <c r="BJ10" s="1883"/>
      <c r="BK10" s="1883"/>
      <c r="BL10" s="1883"/>
      <c r="BM10" s="1883"/>
      <c r="BN10" s="1883"/>
      <c r="BO10" s="1883"/>
      <c r="BP10" s="1883"/>
      <c r="BQ10" s="1883"/>
      <c r="BR10" s="1883"/>
      <c r="BS10" s="1883"/>
      <c r="BT10" s="1883"/>
      <c r="BU10" s="1883"/>
      <c r="BV10" s="1883"/>
      <c r="BW10" s="1883"/>
      <c r="BX10" s="1883"/>
      <c r="BY10" s="1883"/>
      <c r="BZ10" s="1883"/>
      <c r="CA10" s="1883"/>
      <c r="CB10" s="1883"/>
      <c r="CC10" s="1883"/>
      <c r="CD10" s="1883"/>
      <c r="CE10" s="1883"/>
      <c r="CF10" s="1883"/>
      <c r="CG10" s="1883"/>
      <c r="CH10" s="1883"/>
      <c r="CI10" s="1883"/>
      <c r="CJ10" s="1883"/>
      <c r="CK10" s="1883"/>
      <c r="CL10" s="1883"/>
      <c r="CM10" s="1883"/>
      <c r="CN10" s="1883"/>
      <c r="CO10" s="1883"/>
      <c r="CP10" s="1883"/>
      <c r="CQ10" s="1883"/>
      <c r="CR10" s="1883"/>
      <c r="CS10" s="1883"/>
      <c r="CT10" s="1883"/>
      <c r="CU10" s="1883"/>
      <c r="CV10" s="1883"/>
      <c r="CW10" s="1883"/>
      <c r="CX10" s="1883"/>
      <c r="CY10" s="1883"/>
      <c r="CZ10" s="1883"/>
      <c r="DA10" s="1883"/>
      <c r="DB10" s="1883"/>
      <c r="DC10" s="1883"/>
      <c r="DD10" s="1883"/>
    </row>
    <row r="11" spans="1:108" ht="16.5">
      <c r="A11" s="2049" t="s">
        <v>4767</v>
      </c>
      <c r="B11" s="2050">
        <v>5</v>
      </c>
      <c r="C11" s="2051" t="s">
        <v>4768</v>
      </c>
      <c r="D11" s="2052">
        <f>'表30-5-2-1'!C12</f>
        <v>0</v>
      </c>
      <c r="E11" s="2052">
        <f>SUMIF('表30-5-2-3-1'!$A:$A,"F"&amp;'表30-5-2-2-1'!$A11&amp;"Q",'表30-5-2-3-1'!$N:$N)</f>
        <v>0</v>
      </c>
      <c r="F11" s="2053">
        <f>SUMIF('表30-5-2-3-1'!$A:$A,"F"&amp;'表30-5-2-2-1'!$A11&amp;"L",'表30-5-2-3-1'!$V:$V)</f>
        <v>0</v>
      </c>
      <c r="G11" s="2054">
        <f>SUMIF('表30-5-2-3-1'!$A:$A,"F"&amp;'表30-5-2-2-1'!$A11&amp;"L",'表30-5-2-3-1'!$W:$W)</f>
        <v>0</v>
      </c>
      <c r="H11" s="2058">
        <f>($D11+$E11+$G11)*'表30-5-2-4-1'!B12/1000*'表30-5-2-4-1'!B$23*(1+'表30-5-2-4-1'!$B$47)*'表30-5-2-4-1'!$B$48</f>
        <v>0</v>
      </c>
      <c r="I11" s="2056">
        <f>($D11+$E11+$G11)*'表30-5-2-4-1'!C12/1000*'表30-5-2-4-1'!C$23*(1+'表30-5-2-4-1'!$B$47)*'表30-5-2-4-1'!$B$48</f>
        <v>0</v>
      </c>
      <c r="J11" s="2056">
        <f>($D11+$E11+$G11)*'表30-5-2-4-1'!D12/1000*'表30-5-2-4-1'!D$23*(1+'表30-5-2-4-1'!$B$47)*'表30-5-2-4-1'!$B$48</f>
        <v>0</v>
      </c>
      <c r="K11" s="2056">
        <f>(($D11+$E11)*'表30-5-2-4-1'!$E12/1000*'表30-5-2-4-1'!E$23+
$F11*'表30-5-2-4-1'!$E35/1000*'表30-5-2-4-1'!E$46)*(1+'表30-5-2-4-1'!$B$47)*'表30-5-2-4-1'!$B$48</f>
        <v>0</v>
      </c>
      <c r="L11" s="2057">
        <f>(($D11+$E11)*'表30-5-2-4-1'!F12/1000*'表30-5-2-4-1'!F$23+
$G11*'表30-5-2-4-1'!$F35/1000*'表30-5-2-4-1'!F$46)*(1+'表30-5-2-4-1'!$B$47)*'表30-5-2-4-1'!$B$48</f>
        <v>0</v>
      </c>
      <c r="M11" s="2042"/>
      <c r="N11" s="2042"/>
      <c r="O11" s="2042"/>
      <c r="P11" s="2042"/>
      <c r="Q11" s="2042"/>
      <c r="R11" s="2042"/>
      <c r="S11" s="2042"/>
      <c r="T11" s="1906"/>
      <c r="U11" s="1883"/>
      <c r="V11" s="1883"/>
      <c r="W11" s="1883"/>
      <c r="X11" s="1883"/>
      <c r="Y11" s="1883"/>
      <c r="Z11" s="1883"/>
      <c r="AA11" s="1883"/>
      <c r="AB11" s="1883"/>
      <c r="AC11" s="1883"/>
      <c r="AD11" s="1883"/>
      <c r="AE11" s="1883"/>
      <c r="AF11" s="1883"/>
      <c r="AG11" s="1883"/>
      <c r="AH11" s="1883"/>
      <c r="AI11" s="1883"/>
      <c r="AJ11" s="1883"/>
      <c r="AK11" s="1883"/>
      <c r="AL11" s="1883"/>
      <c r="AM11" s="1883"/>
      <c r="AN11" s="1883"/>
      <c r="AO11" s="1883"/>
      <c r="AP11" s="1883"/>
      <c r="AQ11" s="1883"/>
      <c r="AR11" s="1883"/>
      <c r="AS11" s="1883"/>
      <c r="AT11" s="1883"/>
      <c r="AU11" s="1883"/>
      <c r="AV11" s="1883"/>
      <c r="AW11" s="1883"/>
      <c r="AX11" s="1883"/>
      <c r="AY11" s="1883"/>
      <c r="AZ11" s="1883"/>
      <c r="BA11" s="1883"/>
      <c r="BB11" s="1883"/>
      <c r="BC11" s="1883"/>
      <c r="BD11" s="1883"/>
      <c r="BE11" s="1883"/>
      <c r="BF11" s="1883"/>
      <c r="BG11" s="1883"/>
      <c r="BH11" s="1883"/>
      <c r="BI11" s="1883"/>
      <c r="BJ11" s="1883"/>
      <c r="BK11" s="1883"/>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c r="CF11" s="1883"/>
      <c r="CG11" s="1883"/>
      <c r="CH11" s="1883"/>
      <c r="CI11" s="1883"/>
      <c r="CJ11" s="1883"/>
      <c r="CK11" s="1883"/>
      <c r="CL11" s="1883"/>
      <c r="CM11" s="1883"/>
      <c r="CN11" s="1883"/>
      <c r="CO11" s="1883"/>
      <c r="CP11" s="1883"/>
      <c r="CQ11" s="1883"/>
      <c r="CR11" s="1883"/>
      <c r="CS11" s="1883"/>
      <c r="CT11" s="1883"/>
      <c r="CU11" s="1883"/>
      <c r="CV11" s="1883"/>
      <c r="CW11" s="1883"/>
      <c r="CX11" s="1883"/>
      <c r="CY11" s="1883"/>
      <c r="CZ11" s="1883"/>
      <c r="DA11" s="1883"/>
      <c r="DB11" s="1883"/>
      <c r="DC11" s="1883"/>
      <c r="DD11" s="1883"/>
    </row>
    <row r="12" spans="1:108" ht="16.5">
      <c r="A12" s="2049" t="s">
        <v>4769</v>
      </c>
      <c r="B12" s="2050">
        <v>6</v>
      </c>
      <c r="C12" s="2051" t="s">
        <v>4770</v>
      </c>
      <c r="D12" s="2052">
        <f>'表30-5-2-1'!C13</f>
        <v>0</v>
      </c>
      <c r="E12" s="2052">
        <f>SUMIF('表30-5-2-3-1'!$A:$A,"F"&amp;'表30-5-2-2-1'!$A12&amp;"Q",'表30-5-2-3-1'!$N:$N)</f>
        <v>0</v>
      </c>
      <c r="F12" s="2053">
        <f>SUMIF('表30-5-2-3-1'!$A:$A,"F"&amp;'表30-5-2-2-1'!$A12&amp;"L",'表30-5-2-3-1'!$V:$V)</f>
        <v>0</v>
      </c>
      <c r="G12" s="2054">
        <f>SUMIF('表30-5-2-3-1'!$A:$A,"F"&amp;'表30-5-2-2-1'!$A12&amp;"L",'表30-5-2-3-1'!$W:$W)</f>
        <v>0</v>
      </c>
      <c r="H12" s="2058">
        <f>($D12+$E12+$G12)*'表30-5-2-4-1'!B13/1000*'表30-5-2-4-1'!B$23*(1+'表30-5-2-4-1'!$B$47)*'表30-5-2-4-1'!$B$48</f>
        <v>0</v>
      </c>
      <c r="I12" s="2056">
        <f>($D12+$E12+$G12)*'表30-5-2-4-1'!C13/1000*'表30-5-2-4-1'!C$23*(1+'表30-5-2-4-1'!$B$47)*'表30-5-2-4-1'!$B$48</f>
        <v>0</v>
      </c>
      <c r="J12" s="2056">
        <f>($D12+$E12+$G12)*'表30-5-2-4-1'!D13/1000*'表30-5-2-4-1'!D$23*(1+'表30-5-2-4-1'!$B$47)*'表30-5-2-4-1'!$B$48</f>
        <v>0</v>
      </c>
      <c r="K12" s="2056">
        <f>(($D12+$E12)*'表30-5-2-4-1'!$E13/1000*'表30-5-2-4-1'!E$23+
$F12*'表30-5-2-4-1'!$E36/1000*'表30-5-2-4-1'!E$46)*(1+'表30-5-2-4-1'!$B$47)*'表30-5-2-4-1'!$B$48</f>
        <v>0</v>
      </c>
      <c r="L12" s="2057">
        <f>(($D12+$E12)*'表30-5-2-4-1'!F13/1000*'表30-5-2-4-1'!F$23+
$G12*'表30-5-2-4-1'!$F36/1000*'表30-5-2-4-1'!F$46)*(1+'表30-5-2-4-1'!$B$47)*'表30-5-2-4-1'!$B$48</f>
        <v>0</v>
      </c>
      <c r="M12" s="2042"/>
      <c r="N12" s="2042"/>
      <c r="O12" s="2042"/>
      <c r="P12" s="2042"/>
      <c r="Q12" s="2042"/>
      <c r="R12" s="2042"/>
      <c r="S12" s="2042"/>
      <c r="T12" s="1906"/>
      <c r="U12" s="1883"/>
      <c r="V12" s="1883"/>
      <c r="W12" s="1883"/>
      <c r="X12" s="1883"/>
      <c r="Y12" s="1883"/>
      <c r="Z12" s="1883"/>
      <c r="AA12" s="1883"/>
      <c r="AB12" s="1883"/>
      <c r="AC12" s="1883"/>
      <c r="AD12" s="1883"/>
      <c r="AE12" s="1883"/>
      <c r="AF12" s="1883"/>
      <c r="AG12" s="1883"/>
      <c r="AH12" s="1883"/>
      <c r="AI12" s="1883"/>
      <c r="AJ12" s="1883"/>
      <c r="AK12" s="1883"/>
      <c r="AL12" s="1883"/>
      <c r="AM12" s="1883"/>
      <c r="AN12" s="1883"/>
      <c r="AO12" s="1883"/>
      <c r="AP12" s="1883"/>
      <c r="AQ12" s="1883"/>
      <c r="AR12" s="1883"/>
      <c r="AS12" s="1883"/>
      <c r="AT12" s="1883"/>
      <c r="AU12" s="1883"/>
      <c r="AV12" s="1883"/>
      <c r="AW12" s="1883"/>
      <c r="AX12" s="1883"/>
      <c r="AY12" s="1883"/>
      <c r="AZ12" s="1883"/>
      <c r="BA12" s="1883"/>
      <c r="BB12" s="1883"/>
      <c r="BC12" s="1883"/>
      <c r="BD12" s="1883"/>
      <c r="BE12" s="1883"/>
      <c r="BF12" s="1883"/>
      <c r="BG12" s="1883"/>
      <c r="BH12" s="1883"/>
      <c r="BI12" s="1883"/>
      <c r="BJ12" s="1883"/>
      <c r="BK12" s="1883"/>
      <c r="BL12" s="1883"/>
      <c r="BM12" s="1883"/>
      <c r="BN12" s="1883"/>
      <c r="BO12" s="1883"/>
      <c r="BP12" s="1883"/>
      <c r="BQ12" s="1883"/>
      <c r="BR12" s="1883"/>
      <c r="BS12" s="1883"/>
      <c r="BT12" s="1883"/>
      <c r="BU12" s="1883"/>
      <c r="BV12" s="1883"/>
      <c r="BW12" s="1883"/>
      <c r="BX12" s="1883"/>
      <c r="BY12" s="1883"/>
      <c r="BZ12" s="1883"/>
      <c r="CA12" s="1883"/>
      <c r="CB12" s="1883"/>
      <c r="CC12" s="1883"/>
      <c r="CD12" s="1883"/>
      <c r="CE12" s="1883"/>
      <c r="CF12" s="1883"/>
      <c r="CG12" s="1883"/>
      <c r="CH12" s="1883"/>
      <c r="CI12" s="1883"/>
      <c r="CJ12" s="1883"/>
      <c r="CK12" s="1883"/>
      <c r="CL12" s="1883"/>
      <c r="CM12" s="1883"/>
      <c r="CN12" s="1883"/>
      <c r="CO12" s="1883"/>
      <c r="CP12" s="1883"/>
      <c r="CQ12" s="1883"/>
      <c r="CR12" s="1883"/>
      <c r="CS12" s="1883"/>
      <c r="CT12" s="1883"/>
      <c r="CU12" s="1883"/>
      <c r="CV12" s="1883"/>
      <c r="CW12" s="1883"/>
      <c r="CX12" s="1883"/>
      <c r="CY12" s="1883"/>
      <c r="CZ12" s="1883"/>
      <c r="DA12" s="1883"/>
      <c r="DB12" s="1883"/>
      <c r="DC12" s="1883"/>
      <c r="DD12" s="1883"/>
    </row>
    <row r="13" spans="1:108" ht="16.5">
      <c r="A13" s="2049" t="s">
        <v>4771</v>
      </c>
      <c r="B13" s="2050">
        <v>7</v>
      </c>
      <c r="C13" s="2051" t="s">
        <v>4772</v>
      </c>
      <c r="D13" s="2052">
        <f>'表30-5-2-1'!C14</f>
        <v>0</v>
      </c>
      <c r="E13" s="2052">
        <f>SUMIF('表30-5-2-3-1'!$A:$A,"F"&amp;'表30-5-2-2-1'!$A13&amp;"Q",'表30-5-2-3-1'!$N:$N)</f>
        <v>0</v>
      </c>
      <c r="F13" s="2053">
        <f>SUMIF('表30-5-2-3-1'!$A:$A,"F"&amp;'表30-5-2-2-1'!$A13&amp;"L",'表30-5-2-3-1'!$V:$V)</f>
        <v>0</v>
      </c>
      <c r="G13" s="2054">
        <f>SUMIF('表30-5-2-3-1'!$A:$A,"F"&amp;'表30-5-2-2-1'!$A13&amp;"L",'表30-5-2-3-1'!$W:$W)</f>
        <v>0</v>
      </c>
      <c r="H13" s="2058">
        <f>($D13+$E13+$G13)*'表30-5-2-4-1'!B14/1000*'表30-5-2-4-1'!B$23*(1+'表30-5-2-4-1'!$B$47)*'表30-5-2-4-1'!$B$48</f>
        <v>0</v>
      </c>
      <c r="I13" s="2056">
        <f>($D13+$E13+$G13)*'表30-5-2-4-1'!C14/1000*'表30-5-2-4-1'!C$23*(1+'表30-5-2-4-1'!$B$47)*'表30-5-2-4-1'!$B$48</f>
        <v>0</v>
      </c>
      <c r="J13" s="2056">
        <f>($D13+$E13+$G13)*'表30-5-2-4-1'!D14/1000*'表30-5-2-4-1'!D$23*(1+'表30-5-2-4-1'!$B$47)*'表30-5-2-4-1'!$B$48</f>
        <v>0</v>
      </c>
      <c r="K13" s="2056">
        <f>(($D13+$E13)*'表30-5-2-4-1'!$E14/1000*'表30-5-2-4-1'!E$23+
$F13*'表30-5-2-4-1'!$E37/1000*'表30-5-2-4-1'!E$46)*(1+'表30-5-2-4-1'!$B$47)*'表30-5-2-4-1'!$B$48</f>
        <v>0</v>
      </c>
      <c r="L13" s="2057">
        <f>(($D13+$E13)*'表30-5-2-4-1'!F14/1000*'表30-5-2-4-1'!F$23+
$G13*'表30-5-2-4-1'!$F37/1000*'表30-5-2-4-1'!F$46)*(1+'表30-5-2-4-1'!$B$47)*'表30-5-2-4-1'!$B$48</f>
        <v>0</v>
      </c>
      <c r="M13" s="2042"/>
      <c r="N13" s="2042"/>
      <c r="O13" s="2042"/>
      <c r="P13" s="2042"/>
      <c r="Q13" s="2042"/>
      <c r="R13" s="2042"/>
      <c r="S13" s="2042"/>
      <c r="T13" s="1906"/>
      <c r="U13" s="1883"/>
      <c r="V13" s="1883"/>
      <c r="W13" s="1883"/>
      <c r="X13" s="1883"/>
      <c r="Y13" s="1883"/>
      <c r="Z13" s="1883"/>
      <c r="AA13" s="1883"/>
      <c r="AB13" s="1883"/>
      <c r="AC13" s="1883"/>
      <c r="AD13" s="1883"/>
      <c r="AE13" s="1883"/>
      <c r="AF13" s="1883"/>
      <c r="AG13" s="1883"/>
      <c r="AH13" s="1883"/>
      <c r="AI13" s="1883"/>
      <c r="AJ13" s="1883"/>
      <c r="AK13" s="1883"/>
      <c r="AL13" s="1883"/>
      <c r="AM13" s="1883"/>
      <c r="AN13" s="1883"/>
      <c r="AO13" s="1883"/>
      <c r="AP13" s="1883"/>
      <c r="AQ13" s="1883"/>
      <c r="AR13" s="1883"/>
      <c r="AS13" s="1883"/>
      <c r="AT13" s="1883"/>
      <c r="AU13" s="1883"/>
      <c r="AV13" s="1883"/>
      <c r="AW13" s="1883"/>
      <c r="AX13" s="1883"/>
      <c r="AY13" s="1883"/>
      <c r="AZ13" s="1883"/>
      <c r="BA13" s="1883"/>
      <c r="BB13" s="1883"/>
      <c r="BC13" s="1883"/>
      <c r="BD13" s="1883"/>
      <c r="BE13" s="1883"/>
      <c r="BF13" s="1883"/>
      <c r="BG13" s="1883"/>
      <c r="BH13" s="1883"/>
      <c r="BI13" s="1883"/>
      <c r="BJ13" s="1883"/>
      <c r="BK13" s="1883"/>
      <c r="BL13" s="1883"/>
      <c r="BM13" s="1883"/>
      <c r="BN13" s="1883"/>
      <c r="BO13" s="1883"/>
      <c r="BP13" s="1883"/>
      <c r="BQ13" s="1883"/>
      <c r="BR13" s="1883"/>
      <c r="BS13" s="1883"/>
      <c r="BT13" s="1883"/>
      <c r="BU13" s="1883"/>
      <c r="BV13" s="1883"/>
      <c r="BW13" s="1883"/>
      <c r="BX13" s="1883"/>
      <c r="BY13" s="1883"/>
      <c r="BZ13" s="1883"/>
      <c r="CA13" s="1883"/>
      <c r="CB13" s="1883"/>
      <c r="CC13" s="1883"/>
      <c r="CD13" s="1883"/>
      <c r="CE13" s="1883"/>
      <c r="CF13" s="1883"/>
      <c r="CG13" s="1883"/>
      <c r="CH13" s="1883"/>
      <c r="CI13" s="1883"/>
      <c r="CJ13" s="1883"/>
      <c r="CK13" s="1883"/>
      <c r="CL13" s="1883"/>
      <c r="CM13" s="1883"/>
      <c r="CN13" s="1883"/>
      <c r="CO13" s="1883"/>
      <c r="CP13" s="1883"/>
      <c r="CQ13" s="1883"/>
      <c r="CR13" s="1883"/>
      <c r="CS13" s="1883"/>
      <c r="CT13" s="1883"/>
      <c r="CU13" s="1883"/>
      <c r="CV13" s="1883"/>
      <c r="CW13" s="1883"/>
      <c r="CX13" s="1883"/>
      <c r="CY13" s="1883"/>
      <c r="CZ13" s="1883"/>
      <c r="DA13" s="1883"/>
      <c r="DB13" s="1883"/>
      <c r="DC13" s="1883"/>
      <c r="DD13" s="1883"/>
    </row>
    <row r="14" spans="1:108" ht="16.5">
      <c r="A14" s="2049" t="s">
        <v>4773</v>
      </c>
      <c r="B14" s="2050">
        <v>8</v>
      </c>
      <c r="C14" s="2051" t="s">
        <v>4774</v>
      </c>
      <c r="D14" s="2052">
        <f>'表30-5-2-1'!C15</f>
        <v>0</v>
      </c>
      <c r="E14" s="2052">
        <f>SUMIF('表30-5-2-3-1'!$A:$A,"F"&amp;'表30-5-2-2-1'!$A14&amp;"Q",'表30-5-2-3-1'!$N:$N)</f>
        <v>0</v>
      </c>
      <c r="F14" s="2053">
        <f>SUMIF('表30-5-2-3-1'!$A:$A,"F"&amp;'表30-5-2-2-1'!$A14&amp;"L",'表30-5-2-3-1'!$V:$V)</f>
        <v>0</v>
      </c>
      <c r="G14" s="2054">
        <f>SUMIF('表30-5-2-3-1'!$A:$A,"F"&amp;'表30-5-2-2-1'!$A14&amp;"L",'表30-5-2-3-1'!$W:$W)</f>
        <v>0</v>
      </c>
      <c r="H14" s="2058">
        <f>($D14+$E14+$G14)*'表30-5-2-4-1'!B15/1000*'表30-5-2-4-1'!B$23*(1+'表30-5-2-4-1'!$B$47)*'表30-5-2-4-1'!$B$48</f>
        <v>0</v>
      </c>
      <c r="I14" s="2056">
        <f>($D14+$E14+$G14)*'表30-5-2-4-1'!C15/1000*'表30-5-2-4-1'!C$23*(1+'表30-5-2-4-1'!$B$47)*'表30-5-2-4-1'!$B$48</f>
        <v>0</v>
      </c>
      <c r="J14" s="2056">
        <f>($D14+$E14+$G14)*'表30-5-2-4-1'!D15/1000*'表30-5-2-4-1'!D$23*(1+'表30-5-2-4-1'!$B$47)*'表30-5-2-4-1'!$B$48</f>
        <v>0</v>
      </c>
      <c r="K14" s="2056">
        <f>(($D14+$E14)*'表30-5-2-4-1'!$E15/1000*'表30-5-2-4-1'!E$23+
$F14*'表30-5-2-4-1'!$E38/1000*'表30-5-2-4-1'!E$46)*(1+'表30-5-2-4-1'!$B$47)*'表30-5-2-4-1'!$B$48</f>
        <v>0</v>
      </c>
      <c r="L14" s="2057">
        <f>(($D14+$E14)*'表30-5-2-4-1'!F15/1000*'表30-5-2-4-1'!F$23+
$G14*'表30-5-2-4-1'!$F38/1000*'表30-5-2-4-1'!F$46)*(1+'表30-5-2-4-1'!$B$47)*'表30-5-2-4-1'!$B$48</f>
        <v>0</v>
      </c>
      <c r="M14" s="2042"/>
      <c r="N14" s="2042"/>
      <c r="O14" s="2042"/>
      <c r="P14" s="2042"/>
      <c r="Q14" s="2042"/>
      <c r="R14" s="2042"/>
      <c r="S14" s="2042"/>
      <c r="T14" s="1906"/>
      <c r="U14" s="1883"/>
      <c r="V14" s="1883"/>
      <c r="W14" s="1883"/>
      <c r="X14" s="1883"/>
      <c r="Y14" s="1883"/>
      <c r="Z14" s="1883"/>
      <c r="AA14" s="1883"/>
      <c r="AB14" s="1883"/>
      <c r="AC14" s="1883"/>
      <c r="AD14" s="1883"/>
      <c r="AE14" s="1883"/>
      <c r="AF14" s="1883"/>
      <c r="AG14" s="1883"/>
      <c r="AH14" s="1883"/>
      <c r="AI14" s="1883"/>
      <c r="AJ14" s="1883"/>
      <c r="AK14" s="1883"/>
      <c r="AL14" s="1883"/>
      <c r="AM14" s="1883"/>
      <c r="AN14" s="1883"/>
      <c r="AO14" s="1883"/>
      <c r="AP14" s="1883"/>
      <c r="AQ14" s="1883"/>
      <c r="AR14" s="1883"/>
      <c r="AS14" s="1883"/>
      <c r="AT14" s="1883"/>
      <c r="AU14" s="1883"/>
      <c r="AV14" s="1883"/>
      <c r="AW14" s="1883"/>
      <c r="AX14" s="1883"/>
      <c r="AY14" s="1883"/>
      <c r="AZ14" s="1883"/>
      <c r="BA14" s="1883"/>
      <c r="BB14" s="1883"/>
      <c r="BC14" s="1883"/>
      <c r="BD14" s="1883"/>
      <c r="BE14" s="1883"/>
      <c r="BF14" s="1883"/>
      <c r="BG14" s="1883"/>
      <c r="BH14" s="1883"/>
      <c r="BI14" s="1883"/>
      <c r="BJ14" s="1883"/>
      <c r="BK14" s="1883"/>
      <c r="BL14" s="1883"/>
      <c r="BM14" s="1883"/>
      <c r="BN14" s="1883"/>
      <c r="BO14" s="1883"/>
      <c r="BP14" s="1883"/>
      <c r="BQ14" s="1883"/>
      <c r="BR14" s="1883"/>
      <c r="BS14" s="1883"/>
      <c r="BT14" s="1883"/>
      <c r="BU14" s="1883"/>
      <c r="BV14" s="1883"/>
      <c r="BW14" s="1883"/>
      <c r="BX14" s="1883"/>
      <c r="BY14" s="1883"/>
      <c r="BZ14" s="1883"/>
      <c r="CA14" s="1883"/>
      <c r="CB14" s="1883"/>
      <c r="CC14" s="1883"/>
      <c r="CD14" s="1883"/>
      <c r="CE14" s="1883"/>
      <c r="CF14" s="1883"/>
      <c r="CG14" s="1883"/>
      <c r="CH14" s="1883"/>
      <c r="CI14" s="1883"/>
      <c r="CJ14" s="1883"/>
      <c r="CK14" s="1883"/>
      <c r="CL14" s="1883"/>
      <c r="CM14" s="1883"/>
      <c r="CN14" s="1883"/>
      <c r="CO14" s="1883"/>
      <c r="CP14" s="1883"/>
      <c r="CQ14" s="1883"/>
      <c r="CR14" s="1883"/>
      <c r="CS14" s="1883"/>
      <c r="CT14" s="1883"/>
      <c r="CU14" s="1883"/>
      <c r="CV14" s="1883"/>
      <c r="CW14" s="1883"/>
      <c r="CX14" s="1883"/>
      <c r="CY14" s="1883"/>
      <c r="CZ14" s="1883"/>
      <c r="DA14" s="1883"/>
      <c r="DB14" s="1883"/>
      <c r="DC14" s="1883"/>
      <c r="DD14" s="1883"/>
    </row>
    <row r="15" spans="1:108" ht="16.5">
      <c r="A15" s="2049" t="s">
        <v>4775</v>
      </c>
      <c r="B15" s="2050">
        <v>9</v>
      </c>
      <c r="C15" s="2051" t="s">
        <v>4776</v>
      </c>
      <c r="D15" s="2052">
        <f>'表30-5-2-1'!C16</f>
        <v>0</v>
      </c>
      <c r="E15" s="2052">
        <f>SUMIF('表30-5-2-3-1'!$A:$A,"F"&amp;'表30-5-2-2-1'!$A15&amp;"Q",'表30-5-2-3-1'!$N:$N)</f>
        <v>0</v>
      </c>
      <c r="F15" s="2053">
        <f>SUMIF('表30-5-2-3-1'!$A:$A,"F"&amp;'表30-5-2-2-1'!$A15&amp;"L",'表30-5-2-3-1'!$V:$V)</f>
        <v>0</v>
      </c>
      <c r="G15" s="2054">
        <f>SUMIF('表30-5-2-3-1'!$A:$A,"F"&amp;'表30-5-2-2-1'!$A15&amp;"L",'表30-5-2-3-1'!$W:$W)</f>
        <v>0</v>
      </c>
      <c r="H15" s="2058">
        <f>($D15+$E15+$G15)*'表30-5-2-4-1'!B16/1000*'表30-5-2-4-1'!B$23*(1+'表30-5-2-4-1'!$B$47)*'表30-5-2-4-1'!$B$48</f>
        <v>0</v>
      </c>
      <c r="I15" s="2056">
        <f>($D15+$E15+$G15)*'表30-5-2-4-1'!C16/1000*'表30-5-2-4-1'!C$23*(1+'表30-5-2-4-1'!$B$47)*'表30-5-2-4-1'!$B$48</f>
        <v>0</v>
      </c>
      <c r="J15" s="2056">
        <f>($D15+$E15+$G15)*'表30-5-2-4-1'!D16/1000*'表30-5-2-4-1'!D$23*(1+'表30-5-2-4-1'!$B$47)*'表30-5-2-4-1'!$B$48</f>
        <v>0</v>
      </c>
      <c r="K15" s="2056">
        <f>(($D15+$E15)*'表30-5-2-4-1'!$E16/1000*'表30-5-2-4-1'!E$23+
$F15*'表30-5-2-4-1'!$E39/1000*'表30-5-2-4-1'!E$46)*(1+'表30-5-2-4-1'!$B$47)*'表30-5-2-4-1'!$B$48</f>
        <v>0</v>
      </c>
      <c r="L15" s="2057">
        <f>(($D15+$E15)*'表30-5-2-4-1'!F16/1000*'表30-5-2-4-1'!F$23+
$G15*'表30-5-2-4-1'!$F39/1000*'表30-5-2-4-1'!F$46)*(1+'表30-5-2-4-1'!$B$47)*'表30-5-2-4-1'!$B$48</f>
        <v>0</v>
      </c>
      <c r="M15" s="2042"/>
      <c r="N15" s="2042"/>
      <c r="O15" s="2042"/>
      <c r="P15" s="2042"/>
      <c r="Q15" s="2042"/>
      <c r="R15" s="2042"/>
      <c r="S15" s="2042"/>
      <c r="T15" s="1906"/>
      <c r="U15" s="1883"/>
      <c r="V15" s="1883"/>
      <c r="W15" s="1883"/>
      <c r="X15" s="1883"/>
      <c r="Y15" s="1883"/>
      <c r="Z15" s="1883"/>
      <c r="AA15" s="1883"/>
      <c r="AB15" s="1883"/>
      <c r="AC15" s="1883"/>
      <c r="AD15" s="1883"/>
      <c r="AE15" s="1883"/>
      <c r="AF15" s="1883"/>
      <c r="AG15" s="1883"/>
      <c r="AH15" s="1883"/>
      <c r="AI15" s="1883"/>
      <c r="AJ15" s="1883"/>
      <c r="AK15" s="1883"/>
      <c r="AL15" s="1883"/>
      <c r="AM15" s="1883"/>
      <c r="AN15" s="1883"/>
      <c r="AO15" s="1883"/>
      <c r="AP15" s="1883"/>
      <c r="AQ15" s="1883"/>
      <c r="AR15" s="1883"/>
      <c r="AS15" s="1883"/>
      <c r="AT15" s="1883"/>
      <c r="AU15" s="1883"/>
      <c r="AV15" s="1883"/>
      <c r="AW15" s="1883"/>
      <c r="AX15" s="1883"/>
      <c r="AY15" s="1883"/>
      <c r="AZ15" s="1883"/>
      <c r="BA15" s="1883"/>
      <c r="BB15" s="1883"/>
      <c r="BC15" s="1883"/>
      <c r="BD15" s="1883"/>
      <c r="BE15" s="1883"/>
      <c r="BF15" s="1883"/>
      <c r="BG15" s="1883"/>
      <c r="BH15" s="1883"/>
      <c r="BI15" s="1883"/>
      <c r="BJ15" s="1883"/>
      <c r="BK15" s="1883"/>
      <c r="BL15" s="1883"/>
      <c r="BM15" s="1883"/>
      <c r="BN15" s="1883"/>
      <c r="BO15" s="1883"/>
      <c r="BP15" s="1883"/>
      <c r="BQ15" s="1883"/>
      <c r="BR15" s="1883"/>
      <c r="BS15" s="1883"/>
      <c r="BT15" s="1883"/>
      <c r="BU15" s="1883"/>
      <c r="BV15" s="1883"/>
      <c r="BW15" s="1883"/>
      <c r="BX15" s="1883"/>
      <c r="BY15" s="1883"/>
      <c r="BZ15" s="1883"/>
      <c r="CA15" s="1883"/>
      <c r="CB15" s="1883"/>
      <c r="CC15" s="1883"/>
      <c r="CD15" s="1883"/>
      <c r="CE15" s="1883"/>
      <c r="CF15" s="1883"/>
      <c r="CG15" s="1883"/>
      <c r="CH15" s="1883"/>
      <c r="CI15" s="1883"/>
      <c r="CJ15" s="1883"/>
      <c r="CK15" s="1883"/>
      <c r="CL15" s="1883"/>
      <c r="CM15" s="1883"/>
      <c r="CN15" s="1883"/>
      <c r="CO15" s="1883"/>
      <c r="CP15" s="1883"/>
      <c r="CQ15" s="1883"/>
      <c r="CR15" s="1883"/>
      <c r="CS15" s="1883"/>
      <c r="CT15" s="1883"/>
      <c r="CU15" s="1883"/>
      <c r="CV15" s="1883"/>
      <c r="CW15" s="1883"/>
      <c r="CX15" s="1883"/>
      <c r="CY15" s="1883"/>
      <c r="CZ15" s="1883"/>
      <c r="DA15" s="1883"/>
      <c r="DB15" s="1883"/>
      <c r="DC15" s="1883"/>
      <c r="DD15" s="1883"/>
    </row>
    <row r="16" spans="1:108" ht="16.5">
      <c r="A16" s="2049" t="s">
        <v>4777</v>
      </c>
      <c r="B16" s="2050">
        <v>10</v>
      </c>
      <c r="C16" s="2051" t="s">
        <v>4778</v>
      </c>
      <c r="D16" s="2052">
        <f>'表30-5-2-1'!C17</f>
        <v>0</v>
      </c>
      <c r="E16" s="2052">
        <f>SUMIF('表30-5-2-3-1'!$A:$A,"F"&amp;'表30-5-2-2-1'!$A16&amp;"Q",'表30-5-2-3-1'!$N:$N)</f>
        <v>0</v>
      </c>
      <c r="F16" s="2053">
        <f>SUMIF('表30-5-2-3-1'!$A:$A,"F"&amp;'表30-5-2-2-1'!$A16&amp;"L",'表30-5-2-3-1'!$V:$V)</f>
        <v>0</v>
      </c>
      <c r="G16" s="2054">
        <f>SUMIF('表30-5-2-3-1'!$A:$A,"F"&amp;'表30-5-2-2-1'!$A16&amp;"L",'表30-5-2-3-1'!$W:$W)</f>
        <v>0</v>
      </c>
      <c r="H16" s="2058">
        <f>($D16+$E16+$G16)*'表30-5-2-4-1'!B17/1000*'表30-5-2-4-1'!B$23*(1+'表30-5-2-4-1'!$B$47)*'表30-5-2-4-1'!$B$48</f>
        <v>0</v>
      </c>
      <c r="I16" s="2056">
        <f>($D16+$E16+$G16)*'表30-5-2-4-1'!C17/1000*'表30-5-2-4-1'!C$23*(1+'表30-5-2-4-1'!$B$47)*'表30-5-2-4-1'!$B$48</f>
        <v>0</v>
      </c>
      <c r="J16" s="2056">
        <f>($D16+$E16+$G16)*'表30-5-2-4-1'!D17/1000*'表30-5-2-4-1'!D$23*(1+'表30-5-2-4-1'!$B$47)*'表30-5-2-4-1'!$B$48</f>
        <v>0</v>
      </c>
      <c r="K16" s="2056">
        <f>(($D16+$E16)*'表30-5-2-4-1'!$E17/1000*'表30-5-2-4-1'!E$23+
$F16*'表30-5-2-4-1'!$E40/1000*'表30-5-2-4-1'!E$46)*(1+'表30-5-2-4-1'!$B$47)*'表30-5-2-4-1'!$B$48</f>
        <v>0</v>
      </c>
      <c r="L16" s="2057">
        <f>(($D16+$E16)*'表30-5-2-4-1'!F17/1000*'表30-5-2-4-1'!F$23+
$G16*'表30-5-2-4-1'!$F40/1000*'表30-5-2-4-1'!F$46)*(1+'表30-5-2-4-1'!$B$47)*'表30-5-2-4-1'!$B$48</f>
        <v>0</v>
      </c>
      <c r="M16" s="2042"/>
      <c r="N16" s="2042"/>
      <c r="O16" s="2042"/>
      <c r="P16" s="2042"/>
      <c r="Q16" s="2042"/>
      <c r="R16" s="2042"/>
      <c r="S16" s="2042"/>
      <c r="T16" s="1906"/>
      <c r="U16" s="1883"/>
      <c r="V16" s="1883"/>
      <c r="W16" s="1883"/>
      <c r="X16" s="1883"/>
      <c r="Y16" s="1883"/>
      <c r="Z16" s="1883"/>
      <c r="AA16" s="1883"/>
      <c r="AB16" s="1883"/>
      <c r="AC16" s="1883"/>
      <c r="AD16" s="1883"/>
      <c r="AE16" s="1883"/>
      <c r="AF16" s="1883"/>
      <c r="AG16" s="1883"/>
      <c r="AH16" s="1883"/>
      <c r="AI16" s="1883"/>
      <c r="AJ16" s="1883"/>
      <c r="AK16" s="1883"/>
      <c r="AL16" s="1883"/>
      <c r="AM16" s="1883"/>
      <c r="AN16" s="1883"/>
      <c r="AO16" s="1883"/>
      <c r="AP16" s="1883"/>
      <c r="AQ16" s="1883"/>
      <c r="AR16" s="1883"/>
      <c r="AS16" s="1883"/>
      <c r="AT16" s="1883"/>
      <c r="AU16" s="1883"/>
      <c r="AV16" s="1883"/>
      <c r="AW16" s="1883"/>
      <c r="AX16" s="1883"/>
      <c r="AY16" s="1883"/>
      <c r="AZ16" s="1883"/>
      <c r="BA16" s="1883"/>
      <c r="BB16" s="1883"/>
      <c r="BC16" s="1883"/>
      <c r="BD16" s="1883"/>
      <c r="BE16" s="1883"/>
      <c r="BF16" s="1883"/>
      <c r="BG16" s="1883"/>
      <c r="BH16" s="1883"/>
      <c r="BI16" s="1883"/>
      <c r="BJ16" s="1883"/>
      <c r="BK16" s="1883"/>
      <c r="BL16" s="1883"/>
      <c r="BM16" s="1883"/>
      <c r="BN16" s="1883"/>
      <c r="BO16" s="1883"/>
      <c r="BP16" s="1883"/>
      <c r="BQ16" s="1883"/>
      <c r="BR16" s="1883"/>
      <c r="BS16" s="1883"/>
      <c r="BT16" s="1883"/>
      <c r="BU16" s="1883"/>
      <c r="BV16" s="1883"/>
      <c r="BW16" s="1883"/>
      <c r="BX16" s="1883"/>
      <c r="BY16" s="1883"/>
      <c r="BZ16" s="1883"/>
      <c r="CA16" s="1883"/>
      <c r="CB16" s="1883"/>
      <c r="CC16" s="1883"/>
      <c r="CD16" s="1883"/>
      <c r="CE16" s="1883"/>
      <c r="CF16" s="1883"/>
      <c r="CG16" s="1883"/>
      <c r="CH16" s="1883"/>
      <c r="CI16" s="1883"/>
      <c r="CJ16" s="1883"/>
      <c r="CK16" s="1883"/>
      <c r="CL16" s="1883"/>
      <c r="CM16" s="1883"/>
      <c r="CN16" s="1883"/>
      <c r="CO16" s="1883"/>
      <c r="CP16" s="1883"/>
      <c r="CQ16" s="1883"/>
      <c r="CR16" s="1883"/>
      <c r="CS16" s="1883"/>
      <c r="CT16" s="1883"/>
      <c r="CU16" s="1883"/>
      <c r="CV16" s="1883"/>
      <c r="CW16" s="1883"/>
      <c r="CX16" s="1883"/>
      <c r="CY16" s="1883"/>
      <c r="CZ16" s="1883"/>
      <c r="DA16" s="1883"/>
      <c r="DB16" s="1883"/>
      <c r="DC16" s="1883"/>
      <c r="DD16" s="1883"/>
    </row>
    <row r="17" spans="1:108" ht="16.5">
      <c r="A17" s="2049" t="s">
        <v>4779</v>
      </c>
      <c r="B17" s="2050">
        <v>11</v>
      </c>
      <c r="C17" s="2051" t="s">
        <v>4780</v>
      </c>
      <c r="D17" s="2052">
        <f>'表30-5-2-1'!C18</f>
        <v>0</v>
      </c>
      <c r="E17" s="2052">
        <f>SUMIF('表30-5-2-3-1'!$A:$A,"F"&amp;'表30-5-2-2-1'!$A17&amp;"Q",'表30-5-2-3-1'!$N:$N)</f>
        <v>0</v>
      </c>
      <c r="F17" s="2053">
        <f>SUMIF('表30-5-2-3-1'!$A:$A,"F"&amp;'表30-5-2-2-1'!$A17&amp;"L",'表30-5-2-3-1'!$V:$V)</f>
        <v>0</v>
      </c>
      <c r="G17" s="2054">
        <f>SUMIF('表30-5-2-3-1'!$A:$A,"F"&amp;'表30-5-2-2-1'!$A17&amp;"L",'表30-5-2-3-1'!$W:$W)</f>
        <v>0</v>
      </c>
      <c r="H17" s="2058">
        <f>($D17+$E17+$G17)*'表30-5-2-4-1'!B18/1000*'表30-5-2-4-1'!B$23*(1+'表30-5-2-4-1'!$B$47)*'表30-5-2-4-1'!$B$48</f>
        <v>0</v>
      </c>
      <c r="I17" s="2056">
        <f>($D17+$E17+$G17)*'表30-5-2-4-1'!C18/1000*'表30-5-2-4-1'!C$23*(1+'表30-5-2-4-1'!$B$47)*'表30-5-2-4-1'!$B$48</f>
        <v>0</v>
      </c>
      <c r="J17" s="2056">
        <f>($D17+$E17+$G17)*'表30-5-2-4-1'!D18/1000*'表30-5-2-4-1'!D$23*(1+'表30-5-2-4-1'!$B$47)*'表30-5-2-4-1'!$B$48</f>
        <v>0</v>
      </c>
      <c r="K17" s="2056">
        <f>(($D17+$E17)*'表30-5-2-4-1'!$E18/1000*'表30-5-2-4-1'!E$23+
$F17*'表30-5-2-4-1'!$E41/1000*'表30-5-2-4-1'!E$46)*(1+'表30-5-2-4-1'!$B$47)*'表30-5-2-4-1'!$B$48</f>
        <v>0</v>
      </c>
      <c r="L17" s="2057">
        <f>(($D17+$E17)*'表30-5-2-4-1'!F18/1000*'表30-5-2-4-1'!F$23+
$G17*'表30-5-2-4-1'!$F41/1000*'表30-5-2-4-1'!F$46)*(1+'表30-5-2-4-1'!$B$47)*'表30-5-2-4-1'!$B$48</f>
        <v>0</v>
      </c>
      <c r="M17" s="2042"/>
      <c r="N17" s="2042"/>
      <c r="O17" s="2042"/>
      <c r="P17" s="2042"/>
      <c r="Q17" s="2042"/>
      <c r="R17" s="2042"/>
      <c r="S17" s="2042"/>
      <c r="T17" s="1906"/>
      <c r="U17" s="1883"/>
      <c r="V17" s="1883"/>
      <c r="W17" s="1883"/>
      <c r="X17" s="1883"/>
      <c r="Y17" s="1883"/>
      <c r="Z17" s="1883"/>
      <c r="AA17" s="1883"/>
      <c r="AB17" s="1883"/>
      <c r="AC17" s="1883"/>
      <c r="AD17" s="1883"/>
      <c r="AE17" s="1883"/>
      <c r="AF17" s="1883"/>
      <c r="AG17" s="1883"/>
      <c r="AH17" s="1883"/>
      <c r="AI17" s="1883"/>
      <c r="AJ17" s="1883"/>
      <c r="AK17" s="1883"/>
      <c r="AL17" s="1883"/>
      <c r="AM17" s="1883"/>
      <c r="AN17" s="1883"/>
      <c r="AO17" s="1883"/>
      <c r="AP17" s="1883"/>
      <c r="AQ17" s="1883"/>
      <c r="AR17" s="1883"/>
      <c r="AS17" s="1883"/>
      <c r="AT17" s="1883"/>
      <c r="AU17" s="1883"/>
      <c r="AV17" s="1883"/>
      <c r="AW17" s="1883"/>
      <c r="AX17" s="1883"/>
      <c r="AY17" s="1883"/>
      <c r="AZ17" s="1883"/>
      <c r="BA17" s="1883"/>
      <c r="BB17" s="1883"/>
      <c r="BC17" s="1883"/>
      <c r="BD17" s="1883"/>
      <c r="BE17" s="1883"/>
      <c r="BF17" s="1883"/>
      <c r="BG17" s="1883"/>
      <c r="BH17" s="1883"/>
      <c r="BI17" s="1883"/>
      <c r="BJ17" s="1883"/>
      <c r="BK17" s="1883"/>
      <c r="BL17" s="1883"/>
      <c r="BM17" s="1883"/>
      <c r="BN17" s="1883"/>
      <c r="BO17" s="1883"/>
      <c r="BP17" s="1883"/>
      <c r="BQ17" s="1883"/>
      <c r="BR17" s="1883"/>
      <c r="BS17" s="1883"/>
      <c r="BT17" s="1883"/>
      <c r="BU17" s="1883"/>
      <c r="BV17" s="1883"/>
      <c r="BW17" s="1883"/>
      <c r="BX17" s="1883"/>
      <c r="BY17" s="1883"/>
      <c r="BZ17" s="1883"/>
      <c r="CA17" s="1883"/>
      <c r="CB17" s="1883"/>
      <c r="CC17" s="1883"/>
      <c r="CD17" s="1883"/>
      <c r="CE17" s="1883"/>
      <c r="CF17" s="1883"/>
      <c r="CG17" s="1883"/>
      <c r="CH17" s="1883"/>
      <c r="CI17" s="1883"/>
      <c r="CJ17" s="1883"/>
      <c r="CK17" s="1883"/>
      <c r="CL17" s="1883"/>
      <c r="CM17" s="1883"/>
      <c r="CN17" s="1883"/>
      <c r="CO17" s="1883"/>
      <c r="CP17" s="1883"/>
      <c r="CQ17" s="1883"/>
      <c r="CR17" s="1883"/>
      <c r="CS17" s="1883"/>
      <c r="CT17" s="1883"/>
      <c r="CU17" s="1883"/>
      <c r="CV17" s="1883"/>
      <c r="CW17" s="1883"/>
      <c r="CX17" s="1883"/>
      <c r="CY17" s="1883"/>
      <c r="CZ17" s="1883"/>
      <c r="DA17" s="1883"/>
      <c r="DB17" s="1883"/>
      <c r="DC17" s="1883"/>
      <c r="DD17" s="1883"/>
    </row>
    <row r="18" spans="1:108" ht="16.5">
      <c r="A18" s="2049" t="s">
        <v>4781</v>
      </c>
      <c r="B18" s="2050">
        <v>12</v>
      </c>
      <c r="C18" s="2051" t="s">
        <v>4782</v>
      </c>
      <c r="D18" s="2052">
        <f>'表30-5-2-1'!C19</f>
        <v>0</v>
      </c>
      <c r="E18" s="2052">
        <f>SUMIF('表30-5-2-3-1'!$A:$A,"F"&amp;'表30-5-2-2-1'!$A18&amp;"Q",'表30-5-2-3-1'!$N:$N)</f>
        <v>0</v>
      </c>
      <c r="F18" s="2053">
        <f>SUMIF('表30-5-2-3-1'!$A:$A,"F"&amp;'表30-5-2-2-1'!$A18&amp;"L",'表30-5-2-3-1'!$V:$V)</f>
        <v>0</v>
      </c>
      <c r="G18" s="2054">
        <f>SUMIF('表30-5-2-3-1'!$A:$A,"F"&amp;'表30-5-2-2-1'!$A18&amp;"L",'表30-5-2-3-1'!$W:$W)</f>
        <v>0</v>
      </c>
      <c r="H18" s="2058">
        <f>($D18+$E18+$G18)*'表30-5-2-4-1'!B19/1000*'表30-5-2-4-1'!B$23*(1+'表30-5-2-4-1'!$B$47)*'表30-5-2-4-1'!$B$48</f>
        <v>0</v>
      </c>
      <c r="I18" s="2056">
        <f>($D18+$E18+$G18)*'表30-5-2-4-1'!C19/1000*'表30-5-2-4-1'!C$23*(1+'表30-5-2-4-1'!$B$47)*'表30-5-2-4-1'!$B$48</f>
        <v>0</v>
      </c>
      <c r="J18" s="2056">
        <f>($D18+$E18+$G18)*'表30-5-2-4-1'!D19/1000*'表30-5-2-4-1'!D$23*(1+'表30-5-2-4-1'!$B$47)*'表30-5-2-4-1'!$B$48</f>
        <v>0</v>
      </c>
      <c r="K18" s="2056">
        <f>(($D18+$E18)*'表30-5-2-4-1'!$E19/1000*'表30-5-2-4-1'!E$23+
$F18*'表30-5-2-4-1'!$E42/1000*'表30-5-2-4-1'!E$46)*(1+'表30-5-2-4-1'!$B$47)*'表30-5-2-4-1'!$B$48</f>
        <v>0</v>
      </c>
      <c r="L18" s="2057">
        <f>(($D18+$E18)*'表30-5-2-4-1'!F19/1000*'表30-5-2-4-1'!F$23+
$G18*'表30-5-2-4-1'!$F42/1000*'表30-5-2-4-1'!F$46)*(1+'表30-5-2-4-1'!$B$47)*'表30-5-2-4-1'!$B$48</f>
        <v>0</v>
      </c>
      <c r="M18" s="2042"/>
      <c r="N18" s="2042"/>
      <c r="O18" s="2042"/>
      <c r="P18" s="2042"/>
      <c r="Q18" s="2042"/>
      <c r="R18" s="2042"/>
      <c r="S18" s="2042"/>
      <c r="T18" s="1906"/>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83"/>
      <c r="AS18" s="1883"/>
      <c r="AT18" s="1883"/>
      <c r="AU18" s="1883"/>
      <c r="AV18" s="1883"/>
      <c r="AW18" s="1883"/>
      <c r="AX18" s="1883"/>
      <c r="AY18" s="1883"/>
      <c r="AZ18" s="1883"/>
      <c r="BA18" s="1883"/>
      <c r="BB18" s="1883"/>
      <c r="BC18" s="1883"/>
      <c r="BD18" s="1883"/>
      <c r="BE18" s="1883"/>
      <c r="BF18" s="1883"/>
      <c r="BG18" s="1883"/>
      <c r="BH18" s="1883"/>
      <c r="BI18" s="1883"/>
      <c r="BJ18" s="1883"/>
      <c r="BK18" s="1883"/>
      <c r="BL18" s="1883"/>
      <c r="BM18" s="1883"/>
      <c r="BN18" s="1883"/>
      <c r="BO18" s="1883"/>
      <c r="BP18" s="1883"/>
      <c r="BQ18" s="1883"/>
      <c r="BR18" s="1883"/>
      <c r="BS18" s="1883"/>
      <c r="BT18" s="1883"/>
      <c r="BU18" s="1883"/>
      <c r="BV18" s="1883"/>
      <c r="BW18" s="1883"/>
      <c r="BX18" s="1883"/>
      <c r="BY18" s="1883"/>
      <c r="BZ18" s="1883"/>
      <c r="CA18" s="1883"/>
      <c r="CB18" s="1883"/>
      <c r="CC18" s="1883"/>
      <c r="CD18" s="1883"/>
      <c r="CE18" s="1883"/>
      <c r="CF18" s="1883"/>
      <c r="CG18" s="1883"/>
      <c r="CH18" s="1883"/>
      <c r="CI18" s="1883"/>
      <c r="CJ18" s="1883"/>
      <c r="CK18" s="1883"/>
      <c r="CL18" s="1883"/>
      <c r="CM18" s="1883"/>
      <c r="CN18" s="1883"/>
      <c r="CO18" s="1883"/>
      <c r="CP18" s="1883"/>
      <c r="CQ18" s="1883"/>
      <c r="CR18" s="1883"/>
      <c r="CS18" s="1883"/>
      <c r="CT18" s="1883"/>
      <c r="CU18" s="1883"/>
      <c r="CV18" s="1883"/>
      <c r="CW18" s="1883"/>
      <c r="CX18" s="1883"/>
      <c r="CY18" s="1883"/>
      <c r="CZ18" s="1883"/>
      <c r="DA18" s="1883"/>
      <c r="DB18" s="1883"/>
      <c r="DC18" s="1883"/>
      <c r="DD18" s="1883"/>
    </row>
    <row r="19" spans="1:108" ht="16.5">
      <c r="A19" s="2049" t="s">
        <v>4783</v>
      </c>
      <c r="B19" s="2050">
        <v>13</v>
      </c>
      <c r="C19" s="2051" t="s">
        <v>4784</v>
      </c>
      <c r="D19" s="2052">
        <f>'表30-5-2-1'!C20</f>
        <v>0</v>
      </c>
      <c r="E19" s="2052">
        <f>SUMIF('表30-5-2-3-1'!$A:$A,"F"&amp;'表30-5-2-2-1'!$A19&amp;"Q",'表30-5-2-3-1'!$N:$N)</f>
        <v>0</v>
      </c>
      <c r="F19" s="2053">
        <f>SUMIF('表30-5-2-3-1'!$A:$A,"F"&amp;'表30-5-2-2-1'!$A19&amp;"L",'表30-5-2-3-1'!$V:$V)</f>
        <v>0</v>
      </c>
      <c r="G19" s="2054">
        <f>SUMIF('表30-5-2-3-1'!$A:$A,"F"&amp;'表30-5-2-2-1'!$A19&amp;"L",'表30-5-2-3-1'!$W:$W)</f>
        <v>0</v>
      </c>
      <c r="H19" s="2058">
        <f>($D19+$E19+$G19)*'表30-5-2-4-1'!B20/1000*'表30-5-2-4-1'!B$23*(1+'表30-5-2-4-1'!$B$47)*'表30-5-2-4-1'!$B$48</f>
        <v>0</v>
      </c>
      <c r="I19" s="2056">
        <f>($D19+$E19+$G19)*'表30-5-2-4-1'!C20/1000*'表30-5-2-4-1'!C$23*(1+'表30-5-2-4-1'!$B$47)*'表30-5-2-4-1'!$B$48</f>
        <v>0</v>
      </c>
      <c r="J19" s="2056">
        <f>($D19+$E19+$G19)*'表30-5-2-4-1'!D20/1000*'表30-5-2-4-1'!D$23*(1+'表30-5-2-4-1'!$B$47)*'表30-5-2-4-1'!$B$48</f>
        <v>0</v>
      </c>
      <c r="K19" s="2056">
        <f>(($D19+$E19)*'表30-5-2-4-1'!$E20/1000*'表30-5-2-4-1'!E$23+
$F19*'表30-5-2-4-1'!$E43/1000*'表30-5-2-4-1'!E$46)*(1+'表30-5-2-4-1'!$B$47)*'表30-5-2-4-1'!$B$48</f>
        <v>0</v>
      </c>
      <c r="L19" s="2057">
        <f>(($D19+$E19)*'表30-5-2-4-1'!F20/1000*'表30-5-2-4-1'!F$23+
$G19*'表30-5-2-4-1'!$F43/1000*'表30-5-2-4-1'!F$46)*(1+'表30-5-2-4-1'!$B$47)*'表30-5-2-4-1'!$B$48</f>
        <v>0</v>
      </c>
      <c r="M19" s="2042"/>
      <c r="N19" s="2042"/>
      <c r="O19" s="2042"/>
      <c r="P19" s="2042"/>
      <c r="Q19" s="2042"/>
      <c r="R19" s="2042"/>
      <c r="S19" s="2042"/>
      <c r="T19" s="1906"/>
      <c r="U19" s="1883"/>
      <c r="V19" s="1883"/>
      <c r="W19" s="1883"/>
      <c r="X19" s="1883"/>
      <c r="Y19" s="1883"/>
      <c r="Z19" s="1883"/>
      <c r="AA19" s="1883"/>
      <c r="AB19" s="1883"/>
      <c r="AC19" s="1883"/>
      <c r="AD19" s="1883"/>
      <c r="AE19" s="1883"/>
      <c r="AF19" s="1883"/>
      <c r="AG19" s="1883"/>
      <c r="AH19" s="1883"/>
      <c r="AI19" s="1883"/>
      <c r="AJ19" s="1883"/>
      <c r="AK19" s="1883"/>
      <c r="AL19" s="1883"/>
      <c r="AM19" s="1883"/>
      <c r="AN19" s="1883"/>
      <c r="AO19" s="1883"/>
      <c r="AP19" s="1883"/>
      <c r="AQ19" s="1883"/>
      <c r="AR19" s="1883"/>
      <c r="AS19" s="1883"/>
      <c r="AT19" s="1883"/>
      <c r="AU19" s="1883"/>
      <c r="AV19" s="1883"/>
      <c r="AW19" s="1883"/>
      <c r="AX19" s="1883"/>
      <c r="AY19" s="1883"/>
      <c r="AZ19" s="1883"/>
      <c r="BA19" s="1883"/>
      <c r="BB19" s="1883"/>
      <c r="BC19" s="1883"/>
      <c r="BD19" s="1883"/>
      <c r="BE19" s="1883"/>
      <c r="BF19" s="1883"/>
      <c r="BG19" s="1883"/>
      <c r="BH19" s="1883"/>
      <c r="BI19" s="1883"/>
      <c r="BJ19" s="1883"/>
      <c r="BK19" s="1883"/>
      <c r="BL19" s="1883"/>
      <c r="BM19" s="1883"/>
      <c r="BN19" s="1883"/>
      <c r="BO19" s="1883"/>
      <c r="BP19" s="1883"/>
      <c r="BQ19" s="1883"/>
      <c r="BR19" s="1883"/>
      <c r="BS19" s="1883"/>
      <c r="BT19" s="1883"/>
      <c r="BU19" s="1883"/>
      <c r="BV19" s="1883"/>
      <c r="BW19" s="1883"/>
      <c r="BX19" s="1883"/>
      <c r="BY19" s="1883"/>
      <c r="BZ19" s="1883"/>
      <c r="CA19" s="1883"/>
      <c r="CB19" s="1883"/>
      <c r="CC19" s="1883"/>
      <c r="CD19" s="1883"/>
      <c r="CE19" s="1883"/>
      <c r="CF19" s="1883"/>
      <c r="CG19" s="1883"/>
      <c r="CH19" s="1883"/>
      <c r="CI19" s="1883"/>
      <c r="CJ19" s="1883"/>
      <c r="CK19" s="1883"/>
      <c r="CL19" s="1883"/>
      <c r="CM19" s="1883"/>
      <c r="CN19" s="1883"/>
      <c r="CO19" s="1883"/>
      <c r="CP19" s="1883"/>
      <c r="CQ19" s="1883"/>
      <c r="CR19" s="1883"/>
      <c r="CS19" s="1883"/>
      <c r="CT19" s="1883"/>
      <c r="CU19" s="1883"/>
      <c r="CV19" s="1883"/>
      <c r="CW19" s="1883"/>
      <c r="CX19" s="1883"/>
      <c r="CY19" s="1883"/>
      <c r="CZ19" s="1883"/>
      <c r="DA19" s="1883"/>
      <c r="DB19" s="1883"/>
      <c r="DC19" s="1883"/>
      <c r="DD19" s="1883"/>
    </row>
    <row r="20" spans="1:108" ht="16.5">
      <c r="A20" s="2049" t="s">
        <v>4785</v>
      </c>
      <c r="B20" s="2050">
        <v>14</v>
      </c>
      <c r="C20" s="2060" t="s">
        <v>4786</v>
      </c>
      <c r="D20" s="2052">
        <f>'表30-5-2-1'!C21</f>
        <v>0</v>
      </c>
      <c r="E20" s="2052">
        <f>SUMIF('表30-5-2-3-1'!$A:$A,"F"&amp;'表30-5-2-2-1'!$A20&amp;"Q",'表30-5-2-3-1'!$N:$N)</f>
        <v>0</v>
      </c>
      <c r="F20" s="2053">
        <f>SUMIF('表30-5-2-3-1'!$A:$A,"F"&amp;'表30-5-2-2-1'!$A20&amp;"L",'表30-5-2-3-1'!$V:$V)</f>
        <v>0</v>
      </c>
      <c r="G20" s="2054">
        <f>SUMIF('表30-5-2-3-1'!$A:$A,"F"&amp;'表30-5-2-2-1'!$A20&amp;"L",'表30-5-2-3-1'!$W:$W)</f>
        <v>0</v>
      </c>
      <c r="H20" s="2058">
        <f>($D20+$E20+$G20)*'表30-5-2-4-1'!B21/1000*'表30-5-2-4-1'!B$23*(1+'表30-5-2-4-1'!$B$47)*'表30-5-2-4-1'!$B$48</f>
        <v>0</v>
      </c>
      <c r="I20" s="2056">
        <f>($D20+$E20+$G20)*'表30-5-2-4-1'!C21/1000*'表30-5-2-4-1'!C$23*(1+'表30-5-2-4-1'!$B$47)*'表30-5-2-4-1'!$B$48</f>
        <v>0</v>
      </c>
      <c r="J20" s="2056">
        <f>($D20+$E20+$G20)*'表30-5-2-4-1'!D21/1000*'表30-5-2-4-1'!D$23*(1+'表30-5-2-4-1'!$B$47)*'表30-5-2-4-1'!$B$48</f>
        <v>0</v>
      </c>
      <c r="K20" s="2056">
        <f>(($D20+$E20)*'表30-5-2-4-1'!$E21/1000*'表30-5-2-4-1'!E$23+
$F20*'表30-5-2-4-1'!$E44/1000*'表30-5-2-4-1'!E$46)*(1+'表30-5-2-4-1'!$B$47)*'表30-5-2-4-1'!$B$48</f>
        <v>0</v>
      </c>
      <c r="L20" s="2057">
        <f>(($D20+$E20)*'表30-5-2-4-1'!F21/1000*'表30-5-2-4-1'!F$23+
$G20*'表30-5-2-4-1'!$F44/1000*'表30-5-2-4-1'!F$46)*(1+'表30-5-2-4-1'!$B$47)*'表30-5-2-4-1'!$B$48</f>
        <v>0</v>
      </c>
      <c r="M20" s="2042"/>
      <c r="N20" s="2042"/>
      <c r="O20" s="2042"/>
      <c r="P20" s="2042"/>
      <c r="Q20" s="2042"/>
      <c r="R20" s="2042"/>
      <c r="S20" s="2042"/>
      <c r="T20" s="1906"/>
      <c r="U20" s="1883"/>
      <c r="V20" s="1883"/>
      <c r="W20" s="1883"/>
      <c r="X20" s="1883"/>
      <c r="Y20" s="1883"/>
      <c r="Z20" s="1883"/>
      <c r="AA20" s="1883"/>
      <c r="AB20" s="1883"/>
      <c r="AC20" s="1883"/>
      <c r="AD20" s="1883"/>
      <c r="AE20" s="1883"/>
      <c r="AF20" s="1883"/>
      <c r="AG20" s="1883"/>
      <c r="AH20" s="1883"/>
      <c r="AI20" s="1883"/>
      <c r="AJ20" s="1883"/>
      <c r="AK20" s="1883"/>
      <c r="AL20" s="1883"/>
      <c r="AM20" s="1883"/>
      <c r="AN20" s="1883"/>
      <c r="AO20" s="1883"/>
      <c r="AP20" s="1883"/>
      <c r="AQ20" s="1883"/>
      <c r="AR20" s="1883"/>
      <c r="AS20" s="1883"/>
      <c r="AT20" s="1883"/>
      <c r="AU20" s="1883"/>
      <c r="AV20" s="1883"/>
      <c r="AW20" s="1883"/>
      <c r="AX20" s="1883"/>
      <c r="AY20" s="1883"/>
      <c r="AZ20" s="1883"/>
      <c r="BA20" s="1883"/>
      <c r="BB20" s="1883"/>
      <c r="BC20" s="1883"/>
      <c r="BD20" s="1883"/>
      <c r="BE20" s="1883"/>
      <c r="BF20" s="1883"/>
      <c r="BG20" s="1883"/>
      <c r="BH20" s="1883"/>
      <c r="BI20" s="1883"/>
      <c r="BJ20" s="1883"/>
      <c r="BK20" s="1883"/>
      <c r="BL20" s="1883"/>
      <c r="BM20" s="1883"/>
      <c r="BN20" s="1883"/>
      <c r="BO20" s="1883"/>
      <c r="BP20" s="1883"/>
      <c r="BQ20" s="1883"/>
      <c r="BR20" s="1883"/>
      <c r="BS20" s="1883"/>
      <c r="BT20" s="1883"/>
      <c r="BU20" s="1883"/>
      <c r="BV20" s="1883"/>
      <c r="BW20" s="1883"/>
      <c r="BX20" s="1883"/>
      <c r="BY20" s="1883"/>
      <c r="BZ20" s="1883"/>
      <c r="CA20" s="1883"/>
      <c r="CB20" s="1883"/>
      <c r="CC20" s="1883"/>
      <c r="CD20" s="1883"/>
      <c r="CE20" s="1883"/>
      <c r="CF20" s="1883"/>
      <c r="CG20" s="1883"/>
      <c r="CH20" s="1883"/>
      <c r="CI20" s="1883"/>
      <c r="CJ20" s="1883"/>
      <c r="CK20" s="1883"/>
      <c r="CL20" s="1883"/>
      <c r="CM20" s="1883"/>
      <c r="CN20" s="1883"/>
      <c r="CO20" s="1883"/>
      <c r="CP20" s="1883"/>
      <c r="CQ20" s="1883"/>
      <c r="CR20" s="1883"/>
      <c r="CS20" s="1883"/>
      <c r="CT20" s="1883"/>
      <c r="CU20" s="1883"/>
      <c r="CV20" s="1883"/>
      <c r="CW20" s="1883"/>
      <c r="CX20" s="1883"/>
      <c r="CY20" s="1883"/>
      <c r="CZ20" s="1883"/>
      <c r="DA20" s="1883"/>
      <c r="DB20" s="1883"/>
      <c r="DC20" s="1883"/>
      <c r="DD20" s="1883"/>
    </row>
    <row r="21" spans="1:108" ht="17.25" thickBot="1">
      <c r="A21" s="2049">
        <v>99</v>
      </c>
      <c r="B21" s="3624" t="s">
        <v>4787</v>
      </c>
      <c r="C21" s="3625"/>
      <c r="D21" s="2082">
        <f t="shared" ref="D21:L21" si="0">SUM(D6:D20)</f>
        <v>0</v>
      </c>
      <c r="E21" s="2082">
        <f t="shared" si="0"/>
        <v>0</v>
      </c>
      <c r="F21" s="2083">
        <f>SUM(F6:F20)</f>
        <v>0</v>
      </c>
      <c r="G21" s="2084">
        <f t="shared" si="0"/>
        <v>0</v>
      </c>
      <c r="H21" s="2085">
        <f t="shared" si="0"/>
        <v>0</v>
      </c>
      <c r="I21" s="2082">
        <f t="shared" si="0"/>
        <v>0</v>
      </c>
      <c r="J21" s="2082">
        <f t="shared" si="0"/>
        <v>0</v>
      </c>
      <c r="K21" s="2082">
        <f t="shared" si="0"/>
        <v>0</v>
      </c>
      <c r="L21" s="2086">
        <f t="shared" si="0"/>
        <v>0</v>
      </c>
      <c r="M21" s="2042"/>
      <c r="N21" s="2042"/>
      <c r="O21" s="2042"/>
      <c r="P21" s="2042"/>
      <c r="Q21" s="2042"/>
      <c r="R21" s="2042"/>
      <c r="S21" s="2042"/>
      <c r="T21" s="1906"/>
      <c r="U21" s="1883"/>
      <c r="V21" s="1883"/>
      <c r="W21" s="1883"/>
      <c r="X21" s="1883"/>
      <c r="Y21" s="1883"/>
      <c r="Z21" s="1883"/>
      <c r="AA21" s="1883"/>
      <c r="AB21" s="1883"/>
      <c r="AC21" s="1883"/>
      <c r="AD21" s="1883"/>
      <c r="AE21" s="1883"/>
      <c r="AF21" s="1883"/>
      <c r="AG21" s="1883"/>
      <c r="AH21" s="1883"/>
      <c r="AI21" s="1883"/>
      <c r="AJ21" s="1883"/>
      <c r="AK21" s="1883"/>
      <c r="AL21" s="1883"/>
      <c r="AM21" s="1883"/>
      <c r="AN21" s="1883"/>
      <c r="AO21" s="1883"/>
      <c r="AP21" s="1883"/>
      <c r="AQ21" s="1883"/>
      <c r="AR21" s="1883"/>
      <c r="AS21" s="1883"/>
      <c r="AT21" s="1883"/>
      <c r="AU21" s="1883"/>
      <c r="AV21" s="1883"/>
      <c r="AW21" s="1883"/>
      <c r="AX21" s="1883"/>
      <c r="AY21" s="1883"/>
      <c r="AZ21" s="1883"/>
      <c r="BA21" s="1883"/>
      <c r="BB21" s="1883"/>
      <c r="BC21" s="1883"/>
      <c r="BD21" s="1883"/>
      <c r="BE21" s="1883"/>
      <c r="BF21" s="1883"/>
      <c r="BG21" s="1883"/>
      <c r="BH21" s="1883"/>
      <c r="BI21" s="1883"/>
      <c r="BJ21" s="1883"/>
      <c r="BK21" s="1883"/>
      <c r="BL21" s="1883"/>
      <c r="BM21" s="1883"/>
      <c r="BN21" s="1883"/>
      <c r="BO21" s="1883"/>
      <c r="BP21" s="1883"/>
      <c r="BQ21" s="1883"/>
      <c r="BR21" s="1883"/>
      <c r="BS21" s="1883"/>
      <c r="BT21" s="1883"/>
      <c r="BU21" s="1883"/>
      <c r="BV21" s="1883"/>
      <c r="BW21" s="1883"/>
      <c r="BX21" s="1883"/>
      <c r="BY21" s="1883"/>
      <c r="BZ21" s="1883"/>
      <c r="CA21" s="1883"/>
      <c r="CB21" s="1883"/>
      <c r="CC21" s="1883"/>
      <c r="CD21" s="1883"/>
      <c r="CE21" s="1883"/>
      <c r="CF21" s="1883"/>
      <c r="CG21" s="1883"/>
      <c r="CH21" s="1883"/>
      <c r="CI21" s="1883"/>
      <c r="CJ21" s="1883"/>
      <c r="CK21" s="1883"/>
      <c r="CL21" s="1883"/>
      <c r="CM21" s="1883"/>
      <c r="CN21" s="1883"/>
      <c r="CO21" s="1883"/>
      <c r="CP21" s="1883"/>
      <c r="CQ21" s="1883"/>
      <c r="CR21" s="1883"/>
      <c r="CS21" s="1883"/>
      <c r="CT21" s="1883"/>
      <c r="CU21" s="1883"/>
      <c r="CV21" s="1883"/>
      <c r="CW21" s="1883"/>
      <c r="CX21" s="1883"/>
      <c r="CY21" s="1883"/>
      <c r="CZ21" s="1883"/>
      <c r="DA21" s="1883"/>
      <c r="DB21" s="1883"/>
      <c r="DC21" s="1883"/>
      <c r="DD21" s="1883"/>
    </row>
    <row r="22" spans="1:108" s="1883" customFormat="1">
      <c r="A22" s="2049"/>
      <c r="B22" s="2042"/>
      <c r="C22" s="2042"/>
      <c r="D22" s="2042"/>
      <c r="E22" s="2042"/>
      <c r="F22" s="2042"/>
      <c r="G22" s="2042"/>
      <c r="H22" s="2042"/>
      <c r="I22" s="2042"/>
      <c r="J22" s="2042"/>
      <c r="K22" s="2042"/>
      <c r="L22" s="2042"/>
      <c r="M22" s="2042"/>
      <c r="N22" s="2042"/>
      <c r="O22" s="2042"/>
      <c r="P22" s="2042"/>
      <c r="Q22" s="2042"/>
      <c r="R22" s="2042"/>
      <c r="S22" s="2042"/>
      <c r="T22" s="1906"/>
    </row>
    <row r="23" spans="1:108" s="1883" customFormat="1" ht="17.25" thickBot="1">
      <c r="A23" s="2049"/>
      <c r="B23" s="2243" t="s">
        <v>5035</v>
      </c>
      <c r="C23" s="2043"/>
      <c r="D23" s="2043"/>
      <c r="E23" s="2043"/>
      <c r="F23" s="2043"/>
      <c r="G23" s="2043"/>
      <c r="H23" s="2043"/>
      <c r="I23" s="2043"/>
      <c r="J23" s="2043"/>
      <c r="K23" s="2043"/>
      <c r="L23" s="2041" t="s">
        <v>4744</v>
      </c>
      <c r="M23" s="2042"/>
      <c r="N23" s="2042"/>
      <c r="O23" s="2042"/>
      <c r="P23" s="2042"/>
      <c r="Q23" s="2042"/>
      <c r="R23" s="2042"/>
      <c r="S23" s="2042"/>
      <c r="T23" s="1906"/>
    </row>
    <row r="24" spans="1:108" ht="16.5" customHeight="1">
      <c r="A24" s="3626" t="s">
        <v>4745</v>
      </c>
      <c r="B24" s="3627" t="s">
        <v>4699</v>
      </c>
      <c r="C24" s="3629" t="s">
        <v>4700</v>
      </c>
      <c r="D24" s="3631" t="s">
        <v>4747</v>
      </c>
      <c r="E24" s="3633" t="s">
        <v>4748</v>
      </c>
      <c r="F24" s="3635" t="s">
        <v>4749</v>
      </c>
      <c r="G24" s="3618" t="s">
        <v>4750</v>
      </c>
      <c r="H24" s="3620" t="s">
        <v>4751</v>
      </c>
      <c r="I24" s="3622" t="s">
        <v>4752</v>
      </c>
      <c r="J24" s="3622"/>
      <c r="K24" s="3622"/>
      <c r="L24" s="3623"/>
      <c r="M24" s="2042"/>
      <c r="N24" s="2049"/>
      <c r="O24" s="2061"/>
      <c r="P24" s="2061"/>
      <c r="Q24" s="2061"/>
      <c r="R24" s="2061"/>
      <c r="S24" s="2061"/>
      <c r="T24" s="1906"/>
      <c r="U24" s="1883"/>
      <c r="V24" s="1883"/>
      <c r="W24" s="1883"/>
      <c r="X24" s="1883"/>
      <c r="Y24" s="1883"/>
      <c r="Z24" s="1883"/>
      <c r="AA24" s="1883"/>
      <c r="AB24" s="1883"/>
      <c r="AC24" s="1883"/>
      <c r="AD24" s="1883"/>
      <c r="AE24" s="1883"/>
      <c r="AF24" s="1883"/>
      <c r="AG24" s="1883"/>
      <c r="AH24" s="1883"/>
      <c r="AI24" s="1883"/>
      <c r="AJ24" s="1883"/>
      <c r="AK24" s="1883"/>
      <c r="AL24" s="1883"/>
      <c r="AM24" s="1883"/>
      <c r="AN24" s="1883"/>
      <c r="AO24" s="1883"/>
      <c r="AP24" s="1883"/>
      <c r="AQ24" s="1883"/>
      <c r="AR24" s="1883"/>
      <c r="AS24" s="1883"/>
      <c r="AT24" s="1883"/>
      <c r="AU24" s="1883"/>
      <c r="AV24" s="1883"/>
      <c r="AW24" s="1883"/>
      <c r="AX24" s="1883"/>
      <c r="AY24" s="1883"/>
      <c r="AZ24" s="1883"/>
      <c r="BA24" s="1883"/>
      <c r="BB24" s="1883"/>
      <c r="BC24" s="1883"/>
      <c r="BD24" s="1883"/>
      <c r="BE24" s="1883"/>
      <c r="BF24" s="1883"/>
      <c r="BG24" s="1883"/>
      <c r="BH24" s="1883"/>
      <c r="BI24" s="1883"/>
      <c r="BJ24" s="1883"/>
      <c r="BK24" s="1883"/>
      <c r="BL24" s="1883"/>
      <c r="BM24" s="1883"/>
      <c r="BN24" s="1883"/>
      <c r="BO24" s="1883"/>
      <c r="BP24" s="1883"/>
      <c r="BQ24" s="1883"/>
      <c r="BR24" s="1883"/>
      <c r="BS24" s="1883"/>
      <c r="BT24" s="1883"/>
      <c r="BU24" s="1883"/>
      <c r="BV24" s="1883"/>
      <c r="BW24" s="1883"/>
      <c r="BX24" s="1883"/>
      <c r="BY24" s="1883"/>
      <c r="BZ24" s="1883"/>
      <c r="CA24" s="1883"/>
      <c r="CB24" s="1883"/>
      <c r="CC24" s="1883"/>
      <c r="CD24" s="1883"/>
      <c r="CE24" s="1883"/>
      <c r="CF24" s="1883"/>
      <c r="CG24" s="1883"/>
      <c r="CH24" s="1883"/>
      <c r="CI24" s="1883"/>
      <c r="CJ24" s="1883"/>
      <c r="CK24" s="1883"/>
      <c r="CL24" s="1883"/>
      <c r="CM24" s="1883"/>
      <c r="CN24" s="1883"/>
      <c r="CO24" s="1883"/>
      <c r="CP24" s="1883"/>
      <c r="CQ24" s="1883"/>
      <c r="CR24" s="1883"/>
      <c r="CS24" s="1883"/>
      <c r="CT24" s="1883"/>
      <c r="CU24" s="1883"/>
      <c r="CV24" s="1883"/>
      <c r="CW24" s="1883"/>
      <c r="CX24" s="1883"/>
      <c r="CY24" s="1883"/>
      <c r="CZ24" s="1883"/>
      <c r="DA24" s="1883"/>
      <c r="DB24" s="1883"/>
      <c r="DC24" s="1883"/>
      <c r="DD24" s="1883"/>
    </row>
    <row r="25" spans="1:108" ht="16.5">
      <c r="A25" s="3626"/>
      <c r="B25" s="3628"/>
      <c r="C25" s="3630"/>
      <c r="D25" s="3632"/>
      <c r="E25" s="3634"/>
      <c r="F25" s="3636"/>
      <c r="G25" s="3619"/>
      <c r="H25" s="3621"/>
      <c r="I25" s="2080" t="s">
        <v>4753</v>
      </c>
      <c r="J25" s="2080" t="s">
        <v>4754</v>
      </c>
      <c r="K25" s="2080" t="s">
        <v>4755</v>
      </c>
      <c r="L25" s="2081" t="s">
        <v>4756</v>
      </c>
      <c r="M25" s="2042"/>
      <c r="N25" s="2049"/>
      <c r="O25" s="2061"/>
      <c r="P25" s="2061"/>
      <c r="Q25" s="2061"/>
      <c r="R25" s="2061"/>
      <c r="S25" s="2061"/>
      <c r="T25" s="1906"/>
      <c r="U25" s="1883"/>
      <c r="V25" s="1883"/>
      <c r="W25" s="1883"/>
      <c r="X25" s="1883"/>
      <c r="Y25" s="1883"/>
      <c r="Z25" s="1883"/>
      <c r="AA25" s="1883"/>
      <c r="AB25" s="1883"/>
      <c r="AC25" s="1883"/>
      <c r="AD25" s="1883"/>
      <c r="AE25" s="1883"/>
      <c r="AF25" s="1883"/>
      <c r="AG25" s="1883"/>
      <c r="AH25" s="1883"/>
      <c r="AI25" s="1883"/>
      <c r="AJ25" s="1883"/>
      <c r="AK25" s="1883"/>
      <c r="AL25" s="1883"/>
      <c r="AM25" s="1883"/>
      <c r="AN25" s="1883"/>
      <c r="AO25" s="1883"/>
      <c r="AP25" s="1883"/>
      <c r="AQ25" s="1883"/>
      <c r="AR25" s="1883"/>
      <c r="AS25" s="1883"/>
      <c r="AT25" s="1883"/>
      <c r="AU25" s="1883"/>
      <c r="AV25" s="1883"/>
      <c r="AW25" s="1883"/>
      <c r="AX25" s="1883"/>
      <c r="AY25" s="1883"/>
      <c r="AZ25" s="1883"/>
      <c r="BA25" s="1883"/>
      <c r="BB25" s="1883"/>
      <c r="BC25" s="1883"/>
      <c r="BD25" s="1883"/>
      <c r="BE25" s="1883"/>
      <c r="BF25" s="1883"/>
      <c r="BG25" s="1883"/>
      <c r="BH25" s="1883"/>
      <c r="BI25" s="1883"/>
      <c r="BJ25" s="1883"/>
      <c r="BK25" s="1883"/>
      <c r="BL25" s="1883"/>
      <c r="BM25" s="1883"/>
      <c r="BN25" s="1883"/>
      <c r="BO25" s="1883"/>
      <c r="BP25" s="1883"/>
      <c r="BQ25" s="1883"/>
      <c r="BR25" s="1883"/>
      <c r="BS25" s="1883"/>
      <c r="BT25" s="1883"/>
      <c r="BU25" s="1883"/>
      <c r="BV25" s="1883"/>
      <c r="BW25" s="1883"/>
      <c r="BX25" s="1883"/>
      <c r="BY25" s="1883"/>
      <c r="BZ25" s="1883"/>
      <c r="CA25" s="1883"/>
      <c r="CB25" s="1883"/>
      <c r="CC25" s="1883"/>
      <c r="CD25" s="1883"/>
      <c r="CE25" s="1883"/>
      <c r="CF25" s="1883"/>
      <c r="CG25" s="1883"/>
      <c r="CH25" s="1883"/>
      <c r="CI25" s="1883"/>
      <c r="CJ25" s="1883"/>
      <c r="CK25" s="1883"/>
      <c r="CL25" s="1883"/>
      <c r="CM25" s="1883"/>
      <c r="CN25" s="1883"/>
      <c r="CO25" s="1883"/>
      <c r="CP25" s="1883"/>
      <c r="CQ25" s="1883"/>
      <c r="CR25" s="1883"/>
      <c r="CS25" s="1883"/>
      <c r="CT25" s="1883"/>
      <c r="CU25" s="1883"/>
      <c r="CV25" s="1883"/>
      <c r="CW25" s="1883"/>
      <c r="CX25" s="1883"/>
      <c r="CY25" s="1883"/>
      <c r="CZ25" s="1883"/>
      <c r="DA25" s="1883"/>
      <c r="DB25" s="1883"/>
      <c r="DC25" s="1883"/>
      <c r="DD25" s="1883"/>
    </row>
    <row r="26" spans="1:108" ht="16.5">
      <c r="A26" s="2049" t="s">
        <v>4757</v>
      </c>
      <c r="B26" s="2050">
        <v>1</v>
      </c>
      <c r="C26" s="2051" t="s">
        <v>4758</v>
      </c>
      <c r="D26" s="2052">
        <f>'表30-5-2-1'!D7</f>
        <v>0</v>
      </c>
      <c r="E26" s="2052">
        <f>SUMIF('表30-5-2-3-1'!$A:$A,"F"&amp;'表30-5-2-2-1'!$A26&amp;"Q",'表30-5-2-3-1'!$O:$O)</f>
        <v>0</v>
      </c>
      <c r="F26" s="2053">
        <f>SUMIF('表30-5-2-3-1'!$A:$A,"F"&amp;'表30-5-2-2-1'!$A26&amp;"L",'表30-5-2-3-1'!$X:$X)</f>
        <v>0</v>
      </c>
      <c r="G26" s="2054">
        <f>SUMIF('表30-5-2-3-1'!$A:$A,"F"&amp;'表30-5-2-2-1'!$A26&amp;"L",'表30-5-2-3-1'!$Y:$Y)</f>
        <v>0</v>
      </c>
      <c r="H26" s="2058">
        <f>($D26+$E26+$G26)*'表30-5-2-4-1'!B7/1000*'表30-5-2-4-1'!B$23*(1+'表30-5-2-4-1'!$B$47)*'表30-5-2-4-1'!$B$48</f>
        <v>0</v>
      </c>
      <c r="I26" s="2056">
        <f>($D26+$E26+$G26)*'表30-5-2-4-1'!C7/1000*'表30-5-2-4-1'!C$23*(1+'表30-5-2-4-1'!$B$47)*'表30-5-2-4-1'!$B$48</f>
        <v>0</v>
      </c>
      <c r="J26" s="2056">
        <f>($D26+$E26+$G26)*'表30-5-2-4-1'!D7/1000*'表30-5-2-4-1'!D$23*(1+'表30-5-2-4-1'!$B$47)*'表30-5-2-4-1'!$B$48</f>
        <v>0</v>
      </c>
      <c r="K26" s="2056">
        <f>(($D26+$E26)*'表30-5-2-4-1'!E7/1000*'表30-5-2-4-1'!E$23+
$F26*'表30-5-2-4-1'!$E30/1000*'表30-5-2-4-1'!E$46)*(1+'表30-5-2-4-1'!$B$47)*'表30-5-2-4-1'!$B$48</f>
        <v>0</v>
      </c>
      <c r="L26" s="2057">
        <f>(($D26+$E26)*'表30-5-2-4-1'!F7/1000*'表30-5-2-4-1'!F$23+
$G26*'表30-5-2-4-1'!$F30/1000*'表30-5-2-4-1'!F$46)*(1+'表30-5-2-4-1'!$B$47)*'表30-5-2-4-1'!$B$48</f>
        <v>0</v>
      </c>
      <c r="M26" s="2042"/>
      <c r="N26" s="2049"/>
      <c r="O26" s="2061"/>
      <c r="P26" s="2061"/>
      <c r="Q26" s="2061"/>
      <c r="R26" s="2061"/>
      <c r="S26" s="2061"/>
      <c r="T26" s="1918"/>
      <c r="U26" s="1914"/>
      <c r="V26" s="1914"/>
      <c r="W26" s="1914"/>
      <c r="X26" s="1914"/>
      <c r="Y26" s="1914"/>
      <c r="Z26" s="1883"/>
      <c r="AA26" s="1883"/>
      <c r="AB26" s="1883"/>
      <c r="AC26" s="1883"/>
      <c r="AD26" s="1883"/>
      <c r="AE26" s="1883"/>
      <c r="AF26" s="1883"/>
      <c r="AG26" s="1883"/>
      <c r="AH26" s="1883"/>
      <c r="AI26" s="1883"/>
      <c r="AJ26" s="1883"/>
      <c r="AK26" s="1883"/>
      <c r="AL26" s="1883"/>
      <c r="AM26" s="1883"/>
      <c r="AN26" s="1883"/>
      <c r="AO26" s="1883"/>
      <c r="AP26" s="1883"/>
      <c r="AQ26" s="1883"/>
      <c r="AR26" s="1883"/>
      <c r="AS26" s="1883"/>
      <c r="AT26" s="1883"/>
      <c r="AU26" s="1883"/>
      <c r="AV26" s="1883"/>
      <c r="AW26" s="1883"/>
      <c r="AX26" s="1883"/>
      <c r="AY26" s="1883"/>
      <c r="AZ26" s="1883"/>
      <c r="BA26" s="1883"/>
      <c r="BB26" s="1883"/>
      <c r="BC26" s="1883"/>
      <c r="BD26" s="1883"/>
      <c r="BE26" s="1883"/>
      <c r="BF26" s="1883"/>
      <c r="BG26" s="1883"/>
      <c r="BH26" s="1883"/>
      <c r="BI26" s="1883"/>
      <c r="BJ26" s="1883"/>
      <c r="BK26" s="1883"/>
      <c r="BL26" s="1883"/>
      <c r="BM26" s="1883"/>
      <c r="BN26" s="1883"/>
      <c r="BO26" s="1883"/>
      <c r="BP26" s="1883"/>
      <c r="BQ26" s="1883"/>
      <c r="BR26" s="1883"/>
      <c r="BS26" s="1883"/>
      <c r="BT26" s="1883"/>
      <c r="BU26" s="1883"/>
      <c r="BV26" s="1883"/>
      <c r="BW26" s="1883"/>
      <c r="BX26" s="1883"/>
      <c r="BY26" s="1883"/>
      <c r="BZ26" s="1883"/>
      <c r="CA26" s="1883"/>
      <c r="CB26" s="1883"/>
      <c r="CC26" s="1883"/>
      <c r="CD26" s="1883"/>
      <c r="CE26" s="1883"/>
      <c r="CF26" s="1883"/>
      <c r="CG26" s="1883"/>
      <c r="CH26" s="1883"/>
      <c r="CI26" s="1883"/>
      <c r="CJ26" s="1883"/>
      <c r="CK26" s="1883"/>
      <c r="CL26" s="1883"/>
      <c r="CM26" s="1883"/>
      <c r="CN26" s="1883"/>
      <c r="CO26" s="1883"/>
      <c r="CP26" s="1883"/>
      <c r="CQ26" s="1883"/>
      <c r="CR26" s="1883"/>
      <c r="CS26" s="1883"/>
      <c r="CT26" s="1883"/>
      <c r="CU26" s="1883"/>
      <c r="CV26" s="1883"/>
      <c r="CW26" s="1883"/>
      <c r="CX26" s="1883"/>
      <c r="CY26" s="1883"/>
      <c r="CZ26" s="1883"/>
      <c r="DA26" s="1883"/>
      <c r="DB26" s="1883"/>
      <c r="DC26" s="1883"/>
      <c r="DD26" s="1883"/>
    </row>
    <row r="27" spans="1:108" ht="16.5">
      <c r="A27" s="2049" t="s">
        <v>4759</v>
      </c>
      <c r="B27" s="2050">
        <v>1.1000000000000001</v>
      </c>
      <c r="C27" s="2051" t="s">
        <v>4760</v>
      </c>
      <c r="D27" s="2052">
        <f>'表30-5-2-1'!D8</f>
        <v>0</v>
      </c>
      <c r="E27" s="2052">
        <f>SUMIF('表30-5-2-3-1'!$A:$A,"F"&amp;'表30-5-2-2-1'!$A27&amp;"Q",'表30-5-2-3-1'!$O:$O)</f>
        <v>0</v>
      </c>
      <c r="F27" s="2053">
        <f>SUMIF('表30-5-2-3-1'!$A:$A,"F"&amp;'表30-5-2-2-1'!$A27&amp;"L",'表30-5-2-3-1'!$X:$X)</f>
        <v>0</v>
      </c>
      <c r="G27" s="2054">
        <f>SUMIF('表30-5-2-3-1'!$A:$A,"F"&amp;'表30-5-2-2-1'!$A27&amp;"L",'表30-5-2-3-1'!$Y:$Y)</f>
        <v>0</v>
      </c>
      <c r="H27" s="2058">
        <f>($D27+$E27+$G27)*'表30-5-2-4-1'!B8/1000*'表30-5-2-4-1'!B$23*(1+'表30-5-2-4-1'!$B$47)*'表30-5-2-4-1'!$B$48</f>
        <v>0</v>
      </c>
      <c r="I27" s="2056">
        <f>($D27+$E27+$G27)*'表30-5-2-4-1'!C8/1000*'表30-5-2-4-1'!C$23*(1+'表30-5-2-4-1'!$B$47)*'表30-5-2-4-1'!$B$48</f>
        <v>0</v>
      </c>
      <c r="J27" s="2056">
        <f>($D27+$E27+$G27)*'表30-5-2-4-1'!D8/1000*'表30-5-2-4-1'!D$23*(1+'表30-5-2-4-1'!$B$47)*'表30-5-2-4-1'!$B$48</f>
        <v>0</v>
      </c>
      <c r="K27" s="2056">
        <f>(($D27+$E27)*'表30-5-2-4-1'!E8/1000*'表30-5-2-4-1'!E$23+
$F27*'表30-5-2-4-1'!$E31/1000*'表30-5-2-4-1'!E$46)*(1+'表30-5-2-4-1'!$B$47)*'表30-5-2-4-1'!$B$48</f>
        <v>0</v>
      </c>
      <c r="L27" s="2057">
        <f>(($D27+$E27)*'表30-5-2-4-1'!F8/1000*'表30-5-2-4-1'!F$23+
$G27*'表30-5-2-4-1'!$F31/1000*'表30-5-2-4-1'!F$46)*(1+'表30-5-2-4-1'!$B$47)*'表30-5-2-4-1'!$B$48</f>
        <v>0</v>
      </c>
      <c r="M27" s="2042"/>
      <c r="N27" s="2049"/>
      <c r="O27" s="2061"/>
      <c r="P27" s="2061"/>
      <c r="Q27" s="2061"/>
      <c r="R27" s="2061"/>
      <c r="S27" s="2061"/>
      <c r="T27" s="1906"/>
      <c r="U27" s="1883"/>
      <c r="V27" s="1883"/>
      <c r="W27" s="1883"/>
      <c r="X27" s="1883"/>
      <c r="Y27" s="1883"/>
      <c r="Z27" s="1883"/>
      <c r="AA27" s="1883"/>
      <c r="AB27" s="1883"/>
      <c r="AC27" s="1883"/>
      <c r="AD27" s="1883"/>
      <c r="AE27" s="1883"/>
      <c r="AF27" s="1883"/>
      <c r="AG27" s="1883"/>
      <c r="AH27" s="1883"/>
      <c r="AI27" s="1883"/>
      <c r="AJ27" s="1883"/>
      <c r="AK27" s="1883"/>
      <c r="AL27" s="1883"/>
      <c r="AM27" s="1883"/>
      <c r="AN27" s="1883"/>
      <c r="AO27" s="1883"/>
      <c r="AP27" s="1883"/>
      <c r="AQ27" s="1883"/>
      <c r="AR27" s="1883"/>
      <c r="AS27" s="1883"/>
      <c r="AT27" s="1883"/>
      <c r="AU27" s="1883"/>
      <c r="AV27" s="1883"/>
      <c r="AW27" s="1883"/>
      <c r="AX27" s="1883"/>
      <c r="AY27" s="1883"/>
      <c r="AZ27" s="1883"/>
      <c r="BA27" s="1883"/>
      <c r="BB27" s="1883"/>
      <c r="BC27" s="1883"/>
      <c r="BD27" s="1883"/>
      <c r="BE27" s="1883"/>
      <c r="BF27" s="1883"/>
      <c r="BG27" s="1883"/>
      <c r="BH27" s="1883"/>
      <c r="BI27" s="1883"/>
      <c r="BJ27" s="1883"/>
      <c r="BK27" s="1883"/>
      <c r="BL27" s="1883"/>
      <c r="BM27" s="1883"/>
      <c r="BN27" s="1883"/>
      <c r="BO27" s="1883"/>
      <c r="BP27" s="1883"/>
      <c r="BQ27" s="1883"/>
      <c r="BR27" s="1883"/>
      <c r="BS27" s="1883"/>
      <c r="BT27" s="1883"/>
      <c r="BU27" s="1883"/>
      <c r="BV27" s="1883"/>
      <c r="BW27" s="1883"/>
      <c r="BX27" s="1883"/>
      <c r="BY27" s="1883"/>
      <c r="BZ27" s="1883"/>
      <c r="CA27" s="1883"/>
      <c r="CB27" s="1883"/>
      <c r="CC27" s="1883"/>
      <c r="CD27" s="1883"/>
      <c r="CE27" s="1883"/>
      <c r="CF27" s="1883"/>
      <c r="CG27" s="1883"/>
      <c r="CH27" s="1883"/>
      <c r="CI27" s="1883"/>
      <c r="CJ27" s="1883"/>
      <c r="CK27" s="1883"/>
      <c r="CL27" s="1883"/>
      <c r="CM27" s="1883"/>
      <c r="CN27" s="1883"/>
      <c r="CO27" s="1883"/>
      <c r="CP27" s="1883"/>
      <c r="CQ27" s="1883"/>
      <c r="CR27" s="1883"/>
      <c r="CS27" s="1883"/>
      <c r="CT27" s="1883"/>
      <c r="CU27" s="1883"/>
      <c r="CV27" s="1883"/>
      <c r="CW27" s="1883"/>
      <c r="CX27" s="1883"/>
      <c r="CY27" s="1883"/>
      <c r="CZ27" s="1883"/>
      <c r="DA27" s="1883"/>
      <c r="DB27" s="1883"/>
      <c r="DC27" s="1883"/>
      <c r="DD27" s="1883"/>
    </row>
    <row r="28" spans="1:108" ht="16.5">
      <c r="A28" s="2049" t="s">
        <v>4761</v>
      </c>
      <c r="B28" s="2050">
        <v>2</v>
      </c>
      <c r="C28" s="2051" t="s">
        <v>4762</v>
      </c>
      <c r="D28" s="2052">
        <f>'表30-5-2-1'!D9</f>
        <v>0</v>
      </c>
      <c r="E28" s="2052">
        <f>SUMIF('表30-5-2-3-1'!$A:$A,"F"&amp;'表30-5-2-2-1'!$A28&amp;"Q",'表30-5-2-3-1'!$O:$O)</f>
        <v>0</v>
      </c>
      <c r="F28" s="2053">
        <f>SUMIF('表30-5-2-3-1'!$A:$A,"F"&amp;'表30-5-2-2-1'!$A28&amp;"L",'表30-5-2-3-1'!$X:$X)</f>
        <v>0</v>
      </c>
      <c r="G28" s="2054">
        <f>SUMIF('表30-5-2-3-1'!$A:$A,"F"&amp;'表30-5-2-2-1'!$A28&amp;"L",'表30-5-2-3-1'!$Y:$Y)</f>
        <v>0</v>
      </c>
      <c r="H28" s="2058">
        <f>($D28+$E28+$G28)*'表30-5-2-4-1'!B9/1000*'表30-5-2-4-1'!B$23*(1+'表30-5-2-4-1'!$B$47)*'表30-5-2-4-1'!$B$48</f>
        <v>0</v>
      </c>
      <c r="I28" s="2056">
        <f>($D28+$E28+$G28)*'表30-5-2-4-1'!C9/1000*'表30-5-2-4-1'!C$23*(1+'表30-5-2-4-1'!$B$47)*'表30-5-2-4-1'!$B$48</f>
        <v>0</v>
      </c>
      <c r="J28" s="2056">
        <f>($D28+$E28+$G28)*'表30-5-2-4-1'!D9/1000*'表30-5-2-4-1'!D$23*(1+'表30-5-2-4-1'!$B$47)*'表30-5-2-4-1'!$B$48</f>
        <v>0</v>
      </c>
      <c r="K28" s="2056">
        <f>(($D28+$E28)*'表30-5-2-4-1'!E9/1000*'表30-5-2-4-1'!E$23+
$F28*'表30-5-2-4-1'!$E32/1000*'表30-5-2-4-1'!E$46)*(1+'表30-5-2-4-1'!$B$47)*'表30-5-2-4-1'!$B$48</f>
        <v>0</v>
      </c>
      <c r="L28" s="2057">
        <f>(($D28+$E28)*'表30-5-2-4-1'!F9/1000*'表30-5-2-4-1'!F$23+
$G28*'表30-5-2-4-1'!$F32/1000*'表30-5-2-4-1'!F$46)*(1+'表30-5-2-4-1'!$B$47)*'表30-5-2-4-1'!$B$48</f>
        <v>0</v>
      </c>
      <c r="M28" s="2042"/>
      <c r="N28" s="2049"/>
      <c r="O28" s="2061"/>
      <c r="P28" s="2061"/>
      <c r="Q28" s="2061"/>
      <c r="R28" s="2061"/>
      <c r="S28" s="2061"/>
      <c r="T28" s="1906"/>
      <c r="U28" s="1883"/>
      <c r="V28" s="1883"/>
      <c r="W28" s="1883"/>
      <c r="X28" s="1883"/>
      <c r="Y28" s="1883"/>
      <c r="Z28" s="1883"/>
      <c r="AA28" s="1883"/>
      <c r="AB28" s="1883"/>
      <c r="AC28" s="1883"/>
      <c r="AD28" s="1883"/>
      <c r="AE28" s="1883"/>
      <c r="AF28" s="1883"/>
      <c r="AG28" s="1883"/>
      <c r="AH28" s="1883"/>
      <c r="AI28" s="1883"/>
      <c r="AJ28" s="1883"/>
      <c r="AK28" s="1883"/>
      <c r="AL28" s="1883"/>
      <c r="AM28" s="1883"/>
      <c r="AN28" s="1883"/>
      <c r="AO28" s="1883"/>
      <c r="AP28" s="1883"/>
      <c r="AQ28" s="1883"/>
      <c r="AR28" s="1883"/>
      <c r="AS28" s="1883"/>
      <c r="AT28" s="1883"/>
      <c r="AU28" s="1883"/>
      <c r="AV28" s="1883"/>
      <c r="AW28" s="1883"/>
      <c r="AX28" s="1883"/>
      <c r="AY28" s="1883"/>
      <c r="AZ28" s="1883"/>
      <c r="BA28" s="1883"/>
      <c r="BB28" s="1883"/>
      <c r="BC28" s="1883"/>
      <c r="BD28" s="1883"/>
      <c r="BE28" s="1883"/>
      <c r="BF28" s="1883"/>
      <c r="BG28" s="1883"/>
      <c r="BH28" s="1883"/>
      <c r="BI28" s="1883"/>
      <c r="BJ28" s="1883"/>
      <c r="BK28" s="1883"/>
      <c r="BL28" s="1883"/>
      <c r="BM28" s="1883"/>
      <c r="BN28" s="1883"/>
      <c r="BO28" s="1883"/>
      <c r="BP28" s="1883"/>
      <c r="BQ28" s="1883"/>
      <c r="BR28" s="1883"/>
      <c r="BS28" s="1883"/>
      <c r="BT28" s="1883"/>
      <c r="BU28" s="1883"/>
      <c r="BV28" s="1883"/>
      <c r="BW28" s="1883"/>
      <c r="BX28" s="1883"/>
      <c r="BY28" s="1883"/>
      <c r="BZ28" s="1883"/>
      <c r="CA28" s="1883"/>
      <c r="CB28" s="1883"/>
      <c r="CC28" s="1883"/>
      <c r="CD28" s="1883"/>
      <c r="CE28" s="1883"/>
      <c r="CF28" s="1883"/>
      <c r="CG28" s="1883"/>
      <c r="CH28" s="1883"/>
      <c r="CI28" s="1883"/>
      <c r="CJ28" s="1883"/>
      <c r="CK28" s="1883"/>
      <c r="CL28" s="1883"/>
      <c r="CM28" s="1883"/>
      <c r="CN28" s="1883"/>
      <c r="CO28" s="1883"/>
      <c r="CP28" s="1883"/>
      <c r="CQ28" s="1883"/>
      <c r="CR28" s="1883"/>
      <c r="CS28" s="1883"/>
      <c r="CT28" s="1883"/>
      <c r="CU28" s="1883"/>
      <c r="CV28" s="1883"/>
      <c r="CW28" s="1883"/>
      <c r="CX28" s="1883"/>
      <c r="CY28" s="1883"/>
      <c r="CZ28" s="1883"/>
      <c r="DA28" s="1883"/>
      <c r="DB28" s="1883"/>
      <c r="DC28" s="1883"/>
      <c r="DD28" s="1883"/>
    </row>
    <row r="29" spans="1:108" ht="16.5">
      <c r="A29" s="2049" t="s">
        <v>4763</v>
      </c>
      <c r="B29" s="2050">
        <v>3</v>
      </c>
      <c r="C29" s="2051" t="s">
        <v>4764</v>
      </c>
      <c r="D29" s="2052">
        <f>'表30-5-2-1'!D10</f>
        <v>0</v>
      </c>
      <c r="E29" s="2052">
        <f>SUMIF('表30-5-2-3-1'!$A:$A,"F"&amp;'表30-5-2-2-1'!$A29&amp;"Q",'表30-5-2-3-1'!$O:$O)</f>
        <v>0</v>
      </c>
      <c r="F29" s="2053">
        <f>SUMIF('表30-5-2-3-1'!$A:$A,"F"&amp;'表30-5-2-2-1'!$A29&amp;"L",'表30-5-2-3-1'!$X:$X)</f>
        <v>0</v>
      </c>
      <c r="G29" s="2054">
        <f>SUMIF('表30-5-2-3-1'!$A:$A,"F"&amp;'表30-5-2-2-1'!$A29&amp;"L",'表30-5-2-3-1'!$Y:$Y)</f>
        <v>0</v>
      </c>
      <c r="H29" s="2058">
        <f>($D29+$E29+$G29)*'表30-5-2-4-1'!B10/1000*'表30-5-2-4-1'!B$23*(1+'表30-5-2-4-1'!$B$47)*'表30-5-2-4-1'!$B$48</f>
        <v>0</v>
      </c>
      <c r="I29" s="2056">
        <f>($D29+$E29+$G29)*'表30-5-2-4-1'!C10/1000*'表30-5-2-4-1'!C$23*(1+'表30-5-2-4-1'!$B$47)*'表30-5-2-4-1'!$B$48</f>
        <v>0</v>
      </c>
      <c r="J29" s="2056">
        <f>($D29+$E29+$G29)*'表30-5-2-4-1'!D10/1000*'表30-5-2-4-1'!D$23*(1+'表30-5-2-4-1'!$B$47)*'表30-5-2-4-1'!$B$48</f>
        <v>0</v>
      </c>
      <c r="K29" s="2056">
        <f>(($D29+$E29)*'表30-5-2-4-1'!E10/1000*'表30-5-2-4-1'!E$23+
$F29*'表30-5-2-4-1'!$E33/1000*'表30-5-2-4-1'!E$46)*(1+'表30-5-2-4-1'!$B$47)*'表30-5-2-4-1'!$B$48</f>
        <v>0</v>
      </c>
      <c r="L29" s="2057">
        <f>(($D29+$E29)*'表30-5-2-4-1'!F10/1000*'表30-5-2-4-1'!F$23+
$G29*'表30-5-2-4-1'!$F33/1000*'表30-5-2-4-1'!F$46)*(1+'表30-5-2-4-1'!$B$47)*'表30-5-2-4-1'!$B$48</f>
        <v>0</v>
      </c>
      <c r="M29" s="2042"/>
      <c r="N29" s="2049"/>
      <c r="O29" s="2061"/>
      <c r="P29" s="2061"/>
      <c r="Q29" s="2061"/>
      <c r="R29" s="2061"/>
      <c r="S29" s="2061"/>
      <c r="T29" s="1906"/>
      <c r="U29" s="1914"/>
      <c r="V29" s="1914"/>
      <c r="W29" s="1914"/>
      <c r="X29" s="1914"/>
      <c r="Y29" s="1914"/>
      <c r="Z29" s="1883"/>
      <c r="AA29" s="1883"/>
      <c r="AB29" s="1883"/>
      <c r="AC29" s="1883"/>
      <c r="AD29" s="1883"/>
      <c r="AE29" s="1883"/>
      <c r="AF29" s="1883"/>
      <c r="AG29" s="1883"/>
      <c r="AH29" s="1883"/>
      <c r="AI29" s="1883"/>
      <c r="AJ29" s="1883"/>
      <c r="AK29" s="1883"/>
      <c r="AL29" s="1883"/>
      <c r="AM29" s="1883"/>
      <c r="AN29" s="1883"/>
      <c r="AO29" s="1883"/>
      <c r="AP29" s="1883"/>
      <c r="AQ29" s="1883"/>
      <c r="AR29" s="1883"/>
      <c r="AS29" s="1883"/>
      <c r="AT29" s="1883"/>
      <c r="AU29" s="1883"/>
      <c r="AV29" s="1883"/>
      <c r="AW29" s="1883"/>
      <c r="AX29" s="1883"/>
      <c r="AY29" s="1883"/>
      <c r="AZ29" s="1883"/>
      <c r="BA29" s="1883"/>
      <c r="BB29" s="1883"/>
      <c r="BC29" s="1883"/>
      <c r="BD29" s="1883"/>
      <c r="BE29" s="1883"/>
      <c r="BF29" s="1883"/>
      <c r="BG29" s="1883"/>
      <c r="BH29" s="1883"/>
      <c r="BI29" s="1883"/>
      <c r="BJ29" s="1883"/>
      <c r="BK29" s="1883"/>
      <c r="BL29" s="1883"/>
      <c r="BM29" s="1883"/>
      <c r="BN29" s="1883"/>
      <c r="BO29" s="1883"/>
      <c r="BP29" s="1883"/>
      <c r="BQ29" s="1883"/>
      <c r="BR29" s="1883"/>
      <c r="BS29" s="1883"/>
      <c r="BT29" s="1883"/>
      <c r="BU29" s="1883"/>
      <c r="BV29" s="1883"/>
      <c r="BW29" s="1883"/>
      <c r="BX29" s="1883"/>
      <c r="BY29" s="1883"/>
      <c r="BZ29" s="1883"/>
      <c r="CA29" s="1883"/>
      <c r="CB29" s="1883"/>
      <c r="CC29" s="1883"/>
      <c r="CD29" s="1883"/>
      <c r="CE29" s="1883"/>
      <c r="CF29" s="1883"/>
      <c r="CG29" s="1883"/>
      <c r="CH29" s="1883"/>
      <c r="CI29" s="1883"/>
      <c r="CJ29" s="1883"/>
      <c r="CK29" s="1883"/>
      <c r="CL29" s="1883"/>
      <c r="CM29" s="1883"/>
      <c r="CN29" s="1883"/>
      <c r="CO29" s="1883"/>
      <c r="CP29" s="1883"/>
      <c r="CQ29" s="1883"/>
      <c r="CR29" s="1883"/>
      <c r="CS29" s="1883"/>
      <c r="CT29" s="1883"/>
      <c r="CU29" s="1883"/>
      <c r="CV29" s="1883"/>
      <c r="CW29" s="1883"/>
      <c r="CX29" s="1883"/>
      <c r="CY29" s="1883"/>
      <c r="CZ29" s="1883"/>
      <c r="DA29" s="1883"/>
      <c r="DB29" s="1883"/>
      <c r="DC29" s="1883"/>
      <c r="DD29" s="1883"/>
    </row>
    <row r="30" spans="1:108" ht="16.5">
      <c r="A30" s="2049" t="s">
        <v>4765</v>
      </c>
      <c r="B30" s="2050">
        <v>4</v>
      </c>
      <c r="C30" s="2051" t="s">
        <v>4766</v>
      </c>
      <c r="D30" s="2052">
        <f>'表30-5-2-1'!D11</f>
        <v>0</v>
      </c>
      <c r="E30" s="2052">
        <f>SUMIF('表30-5-2-3-1'!$A:$A,"F"&amp;'表30-5-2-2-1'!$A30&amp;"Q",'表30-5-2-3-1'!$O:$O)</f>
        <v>0</v>
      </c>
      <c r="F30" s="2053">
        <f>SUMIF('表30-5-2-3-1'!$A:$A,"F"&amp;'表30-5-2-2-1'!$A30&amp;"L",'表30-5-2-3-1'!$X:$X)</f>
        <v>0</v>
      </c>
      <c r="G30" s="2054">
        <f>SUMIF('表30-5-2-3-1'!$A:$A,"F"&amp;'表30-5-2-2-1'!$A30&amp;"L",'表30-5-2-3-1'!$Y:$Y)</f>
        <v>0</v>
      </c>
      <c r="H30" s="2058">
        <f>($D30+$E30+$G30)*'表30-5-2-4-1'!B11/1000*'表30-5-2-4-1'!B$23*(1+'表30-5-2-4-1'!$B$47)*'表30-5-2-4-1'!$B$48</f>
        <v>0</v>
      </c>
      <c r="I30" s="2056">
        <f>($D30+$E30+$G30)*'表30-5-2-4-1'!C11/1000*'表30-5-2-4-1'!C$23*(1+'表30-5-2-4-1'!$B$47)*'表30-5-2-4-1'!$B$48</f>
        <v>0</v>
      </c>
      <c r="J30" s="2056">
        <f>($D30+$E30+$G30)*'表30-5-2-4-1'!D11/1000*'表30-5-2-4-1'!D$23*(1+'表30-5-2-4-1'!$B$47)*'表30-5-2-4-1'!$B$48</f>
        <v>0</v>
      </c>
      <c r="K30" s="2056">
        <f>(($D30+$E30)*'表30-5-2-4-1'!E11/1000*'表30-5-2-4-1'!E$23+
$F30*'表30-5-2-4-1'!$E34/1000*'表30-5-2-4-1'!E$46)*(1+'表30-5-2-4-1'!$B$47)*'表30-5-2-4-1'!$B$48</f>
        <v>0</v>
      </c>
      <c r="L30" s="2057">
        <f>(($D30+$E30)*'表30-5-2-4-1'!F11/1000*'表30-5-2-4-1'!F$23+
$G30*'表30-5-2-4-1'!$F34/1000*'表30-5-2-4-1'!F$46)*(1+'表30-5-2-4-1'!$B$47)*'表30-5-2-4-1'!$B$48</f>
        <v>0</v>
      </c>
      <c r="M30" s="2042"/>
      <c r="N30" s="2049"/>
      <c r="O30" s="2061"/>
      <c r="P30" s="2061"/>
      <c r="Q30" s="2061"/>
      <c r="R30" s="2061"/>
      <c r="S30" s="2061"/>
      <c r="T30" s="1906"/>
      <c r="U30" s="1883"/>
      <c r="V30" s="1883"/>
      <c r="W30" s="1883"/>
      <c r="X30" s="1883"/>
      <c r="Y30" s="1883"/>
      <c r="Z30" s="1883"/>
      <c r="AA30" s="1883"/>
      <c r="AB30" s="1883"/>
      <c r="AC30" s="1883"/>
      <c r="AD30" s="1883"/>
      <c r="AE30" s="1883"/>
      <c r="AF30" s="1883"/>
      <c r="AG30" s="1883"/>
      <c r="AH30" s="1883"/>
      <c r="AI30" s="1883"/>
      <c r="AJ30" s="1883"/>
      <c r="AK30" s="1883"/>
      <c r="AL30" s="1883"/>
      <c r="AM30" s="1883"/>
      <c r="AN30" s="1883"/>
      <c r="AO30" s="1883"/>
      <c r="AP30" s="1883"/>
      <c r="AQ30" s="1883"/>
      <c r="AR30" s="1883"/>
      <c r="AS30" s="1883"/>
      <c r="AT30" s="1883"/>
      <c r="AU30" s="1883"/>
      <c r="AV30" s="1883"/>
      <c r="AW30" s="1883"/>
      <c r="AX30" s="1883"/>
      <c r="AY30" s="1883"/>
      <c r="AZ30" s="1883"/>
      <c r="BA30" s="1883"/>
      <c r="BB30" s="1883"/>
      <c r="BC30" s="1883"/>
      <c r="BD30" s="1883"/>
      <c r="BE30" s="1883"/>
      <c r="BF30" s="1883"/>
      <c r="BG30" s="1883"/>
      <c r="BH30" s="1883"/>
      <c r="BI30" s="1883"/>
      <c r="BJ30" s="1883"/>
      <c r="BK30" s="1883"/>
      <c r="BL30" s="1883"/>
      <c r="BM30" s="1883"/>
      <c r="BN30" s="1883"/>
      <c r="BO30" s="1883"/>
      <c r="BP30" s="1883"/>
      <c r="BQ30" s="1883"/>
      <c r="BR30" s="1883"/>
      <c r="BS30" s="1883"/>
      <c r="BT30" s="1883"/>
      <c r="BU30" s="1883"/>
      <c r="BV30" s="1883"/>
      <c r="BW30" s="1883"/>
      <c r="BX30" s="1883"/>
      <c r="BY30" s="1883"/>
      <c r="BZ30" s="1883"/>
      <c r="CA30" s="1883"/>
      <c r="CB30" s="1883"/>
      <c r="CC30" s="1883"/>
      <c r="CD30" s="1883"/>
      <c r="CE30" s="1883"/>
      <c r="CF30" s="1883"/>
      <c r="CG30" s="1883"/>
      <c r="CH30" s="1883"/>
      <c r="CI30" s="1883"/>
      <c r="CJ30" s="1883"/>
      <c r="CK30" s="1883"/>
      <c r="CL30" s="1883"/>
      <c r="CM30" s="1883"/>
      <c r="CN30" s="1883"/>
      <c r="CO30" s="1883"/>
      <c r="CP30" s="1883"/>
      <c r="CQ30" s="1883"/>
      <c r="CR30" s="1883"/>
      <c r="CS30" s="1883"/>
      <c r="CT30" s="1883"/>
      <c r="CU30" s="1883"/>
      <c r="CV30" s="1883"/>
      <c r="CW30" s="1883"/>
      <c r="CX30" s="1883"/>
      <c r="CY30" s="1883"/>
      <c r="CZ30" s="1883"/>
      <c r="DA30" s="1883"/>
      <c r="DB30" s="1883"/>
      <c r="DC30" s="1883"/>
      <c r="DD30" s="1883"/>
    </row>
    <row r="31" spans="1:108" ht="16.5">
      <c r="A31" s="2049" t="s">
        <v>4767</v>
      </c>
      <c r="B31" s="2050">
        <v>5</v>
      </c>
      <c r="C31" s="2051" t="s">
        <v>4768</v>
      </c>
      <c r="D31" s="2052">
        <f>'表30-5-2-1'!D12</f>
        <v>0</v>
      </c>
      <c r="E31" s="2052">
        <f>SUMIF('表30-5-2-3-1'!$A:$A,"F"&amp;'表30-5-2-2-1'!$A31&amp;"Q",'表30-5-2-3-1'!$O:$O)</f>
        <v>0</v>
      </c>
      <c r="F31" s="2053">
        <f>SUMIF('表30-5-2-3-1'!$A:$A,"F"&amp;'表30-5-2-2-1'!$A31&amp;"L",'表30-5-2-3-1'!$X:$X)</f>
        <v>0</v>
      </c>
      <c r="G31" s="2054">
        <f>SUMIF('表30-5-2-3-1'!$A:$A,"F"&amp;'表30-5-2-2-1'!$A31&amp;"L",'表30-5-2-3-1'!$Y:$Y)</f>
        <v>0</v>
      </c>
      <c r="H31" s="2058">
        <f>($D31+$E31+$G31)*'表30-5-2-4-1'!B12/1000*'表30-5-2-4-1'!B$23*(1+'表30-5-2-4-1'!$B$47)*'表30-5-2-4-1'!$B$48</f>
        <v>0</v>
      </c>
      <c r="I31" s="2056">
        <f>($D31+$E31+$G31)*'表30-5-2-4-1'!C12/1000*'表30-5-2-4-1'!C$23*(1+'表30-5-2-4-1'!$B$47)*'表30-5-2-4-1'!$B$48</f>
        <v>0</v>
      </c>
      <c r="J31" s="2056">
        <f>($D31+$E31+$G31)*'表30-5-2-4-1'!D12/1000*'表30-5-2-4-1'!D$23*(1+'表30-5-2-4-1'!$B$47)*'表30-5-2-4-1'!$B$48</f>
        <v>0</v>
      </c>
      <c r="K31" s="2056">
        <f>(($D31+$E31)*'表30-5-2-4-1'!E12/1000*'表30-5-2-4-1'!E$23+
$F31*'表30-5-2-4-1'!$E35/1000*'表30-5-2-4-1'!E$46)*(1+'表30-5-2-4-1'!$B$47)*'表30-5-2-4-1'!$B$48</f>
        <v>0</v>
      </c>
      <c r="L31" s="2057">
        <f>(($D31+$E31)*'表30-5-2-4-1'!F12/1000*'表30-5-2-4-1'!F$23+
$G31*'表30-5-2-4-1'!$F35/1000*'表30-5-2-4-1'!F$46)*(1+'表30-5-2-4-1'!$B$47)*'表30-5-2-4-1'!$B$48</f>
        <v>0</v>
      </c>
      <c r="M31" s="2042"/>
      <c r="N31" s="2049"/>
      <c r="O31" s="2061"/>
      <c r="P31" s="2061"/>
      <c r="Q31" s="2061"/>
      <c r="R31" s="2061"/>
      <c r="S31" s="2061"/>
      <c r="T31" s="1906"/>
      <c r="U31" s="1883"/>
      <c r="V31" s="1883"/>
      <c r="W31" s="1883"/>
      <c r="X31" s="1883"/>
      <c r="Y31" s="1883"/>
      <c r="Z31" s="1883"/>
      <c r="AA31" s="1883"/>
      <c r="AB31" s="1883"/>
      <c r="AC31" s="1883"/>
      <c r="AD31" s="1883"/>
      <c r="AE31" s="1883"/>
      <c r="AF31" s="1883"/>
      <c r="AG31" s="1883"/>
      <c r="AH31" s="1883"/>
      <c r="AI31" s="1883"/>
      <c r="AJ31" s="1883"/>
      <c r="AK31" s="1883"/>
      <c r="AL31" s="1883"/>
      <c r="AM31" s="1883"/>
      <c r="AN31" s="1883"/>
      <c r="AO31" s="1883"/>
      <c r="AP31" s="1883"/>
      <c r="AQ31" s="1883"/>
      <c r="AR31" s="1883"/>
      <c r="AS31" s="1883"/>
      <c r="AT31" s="1883"/>
      <c r="AU31" s="1883"/>
      <c r="AV31" s="1883"/>
      <c r="AW31" s="1883"/>
      <c r="AX31" s="1883"/>
      <c r="AY31" s="1883"/>
      <c r="AZ31" s="1883"/>
      <c r="BA31" s="1883"/>
      <c r="BB31" s="1883"/>
      <c r="BC31" s="1883"/>
      <c r="BD31" s="1883"/>
      <c r="BE31" s="1883"/>
      <c r="BF31" s="1883"/>
      <c r="BG31" s="1883"/>
      <c r="BH31" s="1883"/>
      <c r="BI31" s="1883"/>
      <c r="BJ31" s="1883"/>
      <c r="BK31" s="1883"/>
      <c r="BL31" s="1883"/>
      <c r="BM31" s="1883"/>
      <c r="BN31" s="1883"/>
      <c r="BO31" s="1883"/>
      <c r="BP31" s="1883"/>
      <c r="BQ31" s="1883"/>
      <c r="BR31" s="1883"/>
      <c r="BS31" s="1883"/>
      <c r="BT31" s="1883"/>
      <c r="BU31" s="1883"/>
      <c r="BV31" s="1883"/>
      <c r="BW31" s="1883"/>
      <c r="BX31" s="1883"/>
      <c r="BY31" s="1883"/>
      <c r="BZ31" s="1883"/>
      <c r="CA31" s="1883"/>
      <c r="CB31" s="1883"/>
      <c r="CC31" s="1883"/>
      <c r="CD31" s="1883"/>
      <c r="CE31" s="1883"/>
      <c r="CF31" s="1883"/>
      <c r="CG31" s="1883"/>
      <c r="CH31" s="1883"/>
      <c r="CI31" s="1883"/>
      <c r="CJ31" s="1883"/>
      <c r="CK31" s="1883"/>
      <c r="CL31" s="1883"/>
      <c r="CM31" s="1883"/>
      <c r="CN31" s="1883"/>
      <c r="CO31" s="1883"/>
      <c r="CP31" s="1883"/>
      <c r="CQ31" s="1883"/>
      <c r="CR31" s="1883"/>
      <c r="CS31" s="1883"/>
      <c r="CT31" s="1883"/>
      <c r="CU31" s="1883"/>
      <c r="CV31" s="1883"/>
      <c r="CW31" s="1883"/>
      <c r="CX31" s="1883"/>
      <c r="CY31" s="1883"/>
      <c r="CZ31" s="1883"/>
      <c r="DA31" s="1883"/>
      <c r="DB31" s="1883"/>
      <c r="DC31" s="1883"/>
      <c r="DD31" s="1883"/>
    </row>
    <row r="32" spans="1:108" ht="16.5">
      <c r="A32" s="2049" t="s">
        <v>4769</v>
      </c>
      <c r="B32" s="2050">
        <v>6</v>
      </c>
      <c r="C32" s="2051" t="s">
        <v>4770</v>
      </c>
      <c r="D32" s="2052">
        <f>'表30-5-2-1'!D13</f>
        <v>0</v>
      </c>
      <c r="E32" s="2052">
        <f>SUMIF('表30-5-2-3-1'!$A:$A,"F"&amp;'表30-5-2-2-1'!$A32&amp;"Q",'表30-5-2-3-1'!$O:$O)</f>
        <v>0</v>
      </c>
      <c r="F32" s="2053">
        <f>SUMIF('表30-5-2-3-1'!$A:$A,"F"&amp;'表30-5-2-2-1'!$A32&amp;"L",'表30-5-2-3-1'!$X:$X)</f>
        <v>0</v>
      </c>
      <c r="G32" s="2054">
        <f>SUMIF('表30-5-2-3-1'!$A:$A,"F"&amp;'表30-5-2-2-1'!$A32&amp;"L",'表30-5-2-3-1'!$Y:$Y)</f>
        <v>0</v>
      </c>
      <c r="H32" s="2058">
        <f>($D32+$E32+$G32)*'表30-5-2-4-1'!B13/1000*'表30-5-2-4-1'!B$23*(1+'表30-5-2-4-1'!$B$47)*'表30-5-2-4-1'!$B$48</f>
        <v>0</v>
      </c>
      <c r="I32" s="2056">
        <f>($D32+$E32+$G32)*'表30-5-2-4-1'!C13/1000*'表30-5-2-4-1'!C$23*(1+'表30-5-2-4-1'!$B$47)*'表30-5-2-4-1'!$B$48</f>
        <v>0</v>
      </c>
      <c r="J32" s="2056">
        <f>($D32+$E32+$G32)*'表30-5-2-4-1'!D13/1000*'表30-5-2-4-1'!D$23*(1+'表30-5-2-4-1'!$B$47)*'表30-5-2-4-1'!$B$48</f>
        <v>0</v>
      </c>
      <c r="K32" s="2056">
        <f>(($D32+$E32)*'表30-5-2-4-1'!E13/1000*'表30-5-2-4-1'!E$23+
$F32*'表30-5-2-4-1'!$E36/1000*'表30-5-2-4-1'!E$46)*(1+'表30-5-2-4-1'!$B$47)*'表30-5-2-4-1'!$B$48</f>
        <v>0</v>
      </c>
      <c r="L32" s="2057">
        <f>(($D32+$E32)*'表30-5-2-4-1'!F13/1000*'表30-5-2-4-1'!F$23+
$G32*'表30-5-2-4-1'!$F36/1000*'表30-5-2-4-1'!F$46)*(1+'表30-5-2-4-1'!$B$47)*'表30-5-2-4-1'!$B$48</f>
        <v>0</v>
      </c>
      <c r="M32" s="2042"/>
      <c r="N32" s="2049"/>
      <c r="O32" s="2061"/>
      <c r="P32" s="2061"/>
      <c r="Q32" s="2061"/>
      <c r="R32" s="2061"/>
      <c r="S32" s="2061"/>
      <c r="T32" s="1906"/>
      <c r="U32" s="1883"/>
      <c r="V32" s="1883"/>
      <c r="W32" s="1883"/>
      <c r="X32" s="1883"/>
      <c r="Y32" s="1883"/>
      <c r="Z32" s="1883"/>
      <c r="AA32" s="1883"/>
      <c r="AB32" s="1883"/>
      <c r="AC32" s="1883"/>
      <c r="AD32" s="1883"/>
      <c r="AE32" s="1883"/>
      <c r="AF32" s="1883"/>
      <c r="AG32" s="1883"/>
      <c r="AH32" s="1883"/>
      <c r="AI32" s="1883"/>
      <c r="AJ32" s="1883"/>
      <c r="AK32" s="1883"/>
      <c r="AL32" s="1883"/>
      <c r="AM32" s="1883"/>
      <c r="AN32" s="1883"/>
      <c r="AO32" s="1883"/>
      <c r="AP32" s="1883"/>
      <c r="AQ32" s="1883"/>
      <c r="AR32" s="1883"/>
      <c r="AS32" s="1883"/>
      <c r="AT32" s="1883"/>
      <c r="AU32" s="1883"/>
      <c r="AV32" s="1883"/>
      <c r="AW32" s="1883"/>
      <c r="AX32" s="1883"/>
      <c r="AY32" s="1883"/>
      <c r="AZ32" s="1883"/>
      <c r="BA32" s="1883"/>
      <c r="BB32" s="1883"/>
      <c r="BC32" s="1883"/>
      <c r="BD32" s="1883"/>
      <c r="BE32" s="1883"/>
      <c r="BF32" s="1883"/>
      <c r="BG32" s="1883"/>
      <c r="BH32" s="1883"/>
      <c r="BI32" s="1883"/>
      <c r="BJ32" s="1883"/>
      <c r="BK32" s="1883"/>
      <c r="BL32" s="1883"/>
      <c r="BM32" s="1883"/>
      <c r="BN32" s="1883"/>
      <c r="BO32" s="1883"/>
      <c r="BP32" s="1883"/>
      <c r="BQ32" s="1883"/>
      <c r="BR32" s="1883"/>
      <c r="BS32" s="1883"/>
      <c r="BT32" s="1883"/>
      <c r="BU32" s="1883"/>
      <c r="BV32" s="1883"/>
      <c r="BW32" s="1883"/>
      <c r="BX32" s="1883"/>
      <c r="BY32" s="1883"/>
      <c r="BZ32" s="1883"/>
      <c r="CA32" s="1883"/>
      <c r="CB32" s="1883"/>
      <c r="CC32" s="1883"/>
      <c r="CD32" s="1883"/>
      <c r="CE32" s="1883"/>
      <c r="CF32" s="1883"/>
      <c r="CG32" s="1883"/>
      <c r="CH32" s="1883"/>
      <c r="CI32" s="1883"/>
      <c r="CJ32" s="1883"/>
      <c r="CK32" s="1883"/>
      <c r="CL32" s="1883"/>
      <c r="CM32" s="1883"/>
      <c r="CN32" s="1883"/>
      <c r="CO32" s="1883"/>
      <c r="CP32" s="1883"/>
      <c r="CQ32" s="1883"/>
      <c r="CR32" s="1883"/>
      <c r="CS32" s="1883"/>
      <c r="CT32" s="1883"/>
      <c r="CU32" s="1883"/>
      <c r="CV32" s="1883"/>
      <c r="CW32" s="1883"/>
      <c r="CX32" s="1883"/>
      <c r="CY32" s="1883"/>
      <c r="CZ32" s="1883"/>
      <c r="DA32" s="1883"/>
      <c r="DB32" s="1883"/>
      <c r="DC32" s="1883"/>
      <c r="DD32" s="1883"/>
    </row>
    <row r="33" spans="1:112" ht="16.5">
      <c r="A33" s="2049" t="s">
        <v>4771</v>
      </c>
      <c r="B33" s="2050">
        <v>7</v>
      </c>
      <c r="C33" s="2051" t="s">
        <v>4772</v>
      </c>
      <c r="D33" s="2052">
        <f>'表30-5-2-1'!D14</f>
        <v>0</v>
      </c>
      <c r="E33" s="2052">
        <f>SUMIF('表30-5-2-3-1'!$A:$A,"F"&amp;'表30-5-2-2-1'!$A33&amp;"Q",'表30-5-2-3-1'!$O:$O)</f>
        <v>0</v>
      </c>
      <c r="F33" s="2053">
        <f>SUMIF('表30-5-2-3-1'!$A:$A,"F"&amp;'表30-5-2-2-1'!$A33&amp;"L",'表30-5-2-3-1'!$X:$X)</f>
        <v>0</v>
      </c>
      <c r="G33" s="2054">
        <f>SUMIF('表30-5-2-3-1'!$A:$A,"F"&amp;'表30-5-2-2-1'!$A33&amp;"L",'表30-5-2-3-1'!$Y:$Y)</f>
        <v>0</v>
      </c>
      <c r="H33" s="2058">
        <f>($D33+$E33+$G33)*'表30-5-2-4-1'!B14/1000*'表30-5-2-4-1'!B$23*(1+'表30-5-2-4-1'!$B$47)*'表30-5-2-4-1'!$B$48</f>
        <v>0</v>
      </c>
      <c r="I33" s="2056">
        <f>($D33+$E33+$G33)*'表30-5-2-4-1'!C14/1000*'表30-5-2-4-1'!C$23*(1+'表30-5-2-4-1'!$B$47)*'表30-5-2-4-1'!$B$48</f>
        <v>0</v>
      </c>
      <c r="J33" s="2056">
        <f>($D33+$E33+$G33)*'表30-5-2-4-1'!D14/1000*'表30-5-2-4-1'!D$23*(1+'表30-5-2-4-1'!$B$47)*'表30-5-2-4-1'!$B$48</f>
        <v>0</v>
      </c>
      <c r="K33" s="2056">
        <f>(($D33+$E33)*'表30-5-2-4-1'!E14/1000*'表30-5-2-4-1'!E$23+
$F33*'表30-5-2-4-1'!$E37/1000*'表30-5-2-4-1'!E$46)*(1+'表30-5-2-4-1'!$B$47)*'表30-5-2-4-1'!$B$48</f>
        <v>0</v>
      </c>
      <c r="L33" s="2057">
        <f>(($D33+$E33)*'表30-5-2-4-1'!F14/1000*'表30-5-2-4-1'!F$23+
$G33*'表30-5-2-4-1'!$F37/1000*'表30-5-2-4-1'!F$46)*(1+'表30-5-2-4-1'!$B$47)*'表30-5-2-4-1'!$B$48</f>
        <v>0</v>
      </c>
      <c r="M33" s="2042"/>
      <c r="N33" s="2049"/>
      <c r="O33" s="2061"/>
      <c r="P33" s="2061"/>
      <c r="Q33" s="2061"/>
      <c r="R33" s="2061"/>
      <c r="S33" s="2061"/>
      <c r="T33" s="1906"/>
      <c r="U33" s="1883"/>
      <c r="V33" s="1883"/>
      <c r="W33" s="1883"/>
      <c r="X33" s="1883"/>
      <c r="Y33" s="1883"/>
      <c r="Z33" s="1883"/>
      <c r="AA33" s="1883"/>
      <c r="AB33" s="1883"/>
      <c r="AC33" s="1883"/>
      <c r="AD33" s="1883"/>
      <c r="AE33" s="1883"/>
      <c r="AF33" s="1883"/>
      <c r="AG33" s="1883"/>
      <c r="AH33" s="1883"/>
      <c r="AI33" s="1883"/>
      <c r="AJ33" s="1883"/>
      <c r="AK33" s="1883"/>
      <c r="AL33" s="1883"/>
      <c r="AM33" s="1883"/>
      <c r="AN33" s="1883"/>
      <c r="AO33" s="1883"/>
      <c r="AP33" s="1883"/>
      <c r="AQ33" s="1883"/>
      <c r="AR33" s="1883"/>
      <c r="AS33" s="1883"/>
      <c r="AT33" s="1883"/>
      <c r="AU33" s="1883"/>
      <c r="AV33" s="1883"/>
      <c r="AW33" s="1883"/>
      <c r="AX33" s="1883"/>
      <c r="AY33" s="1883"/>
      <c r="AZ33" s="1883"/>
      <c r="BA33" s="1883"/>
      <c r="BB33" s="1883"/>
      <c r="BC33" s="1883"/>
      <c r="BD33" s="1883"/>
      <c r="BE33" s="1883"/>
      <c r="BF33" s="1883"/>
      <c r="BG33" s="1883"/>
      <c r="BH33" s="1883"/>
      <c r="BI33" s="1883"/>
      <c r="BJ33" s="1883"/>
      <c r="BK33" s="1883"/>
      <c r="BL33" s="1883"/>
      <c r="BM33" s="1883"/>
      <c r="BN33" s="1883"/>
      <c r="BO33" s="1883"/>
      <c r="BP33" s="1883"/>
      <c r="BQ33" s="1883"/>
      <c r="BR33" s="1883"/>
      <c r="BS33" s="1883"/>
      <c r="BT33" s="1883"/>
      <c r="BU33" s="1883"/>
      <c r="BV33" s="1883"/>
      <c r="BW33" s="1883"/>
      <c r="BX33" s="1883"/>
      <c r="BY33" s="1883"/>
      <c r="BZ33" s="1883"/>
      <c r="CA33" s="1883"/>
      <c r="CB33" s="1883"/>
      <c r="CC33" s="1883"/>
      <c r="CD33" s="1883"/>
      <c r="CE33" s="1883"/>
      <c r="CF33" s="1883"/>
      <c r="CG33" s="1883"/>
      <c r="CH33" s="1883"/>
      <c r="CI33" s="1883"/>
      <c r="CJ33" s="1883"/>
      <c r="CK33" s="1883"/>
      <c r="CL33" s="1883"/>
      <c r="CM33" s="1883"/>
      <c r="CN33" s="1883"/>
      <c r="CO33" s="1883"/>
      <c r="CP33" s="1883"/>
      <c r="CQ33" s="1883"/>
      <c r="CR33" s="1883"/>
      <c r="CS33" s="1883"/>
      <c r="CT33" s="1883"/>
      <c r="CU33" s="1883"/>
      <c r="CV33" s="1883"/>
      <c r="CW33" s="1883"/>
      <c r="CX33" s="1883"/>
      <c r="CY33" s="1883"/>
      <c r="CZ33" s="1883"/>
      <c r="DA33" s="1883"/>
      <c r="DB33" s="1883"/>
      <c r="DC33" s="1883"/>
      <c r="DD33" s="1883"/>
    </row>
    <row r="34" spans="1:112" ht="16.5">
      <c r="A34" s="2049" t="s">
        <v>4773</v>
      </c>
      <c r="B34" s="2050">
        <v>8</v>
      </c>
      <c r="C34" s="2051" t="s">
        <v>4774</v>
      </c>
      <c r="D34" s="2052">
        <f>'表30-5-2-1'!D15</f>
        <v>0</v>
      </c>
      <c r="E34" s="2052">
        <f>SUMIF('表30-5-2-3-1'!$A:$A,"F"&amp;'表30-5-2-2-1'!$A34&amp;"Q",'表30-5-2-3-1'!$O:$O)</f>
        <v>0</v>
      </c>
      <c r="F34" s="2053">
        <f>SUMIF('表30-5-2-3-1'!$A:$A,"F"&amp;'表30-5-2-2-1'!$A34&amp;"L",'表30-5-2-3-1'!$X:$X)</f>
        <v>0</v>
      </c>
      <c r="G34" s="2054">
        <f>SUMIF('表30-5-2-3-1'!$A:$A,"F"&amp;'表30-5-2-2-1'!$A34&amp;"L",'表30-5-2-3-1'!$Y:$Y)</f>
        <v>0</v>
      </c>
      <c r="H34" s="2058">
        <f>($D34+$E34+$G34)*'表30-5-2-4-1'!B15/1000*'表30-5-2-4-1'!B$23*(1+'表30-5-2-4-1'!$B$47)*'表30-5-2-4-1'!$B$48</f>
        <v>0</v>
      </c>
      <c r="I34" s="2056">
        <f>($D34+$E34+$G34)*'表30-5-2-4-1'!C15/1000*'表30-5-2-4-1'!C$23*(1+'表30-5-2-4-1'!$B$47)*'表30-5-2-4-1'!$B$48</f>
        <v>0</v>
      </c>
      <c r="J34" s="2056">
        <f>($D34+$E34+$G34)*'表30-5-2-4-1'!D15/1000*'表30-5-2-4-1'!D$23*(1+'表30-5-2-4-1'!$B$47)*'表30-5-2-4-1'!$B$48</f>
        <v>0</v>
      </c>
      <c r="K34" s="2056">
        <f>(($D34+$E34)*'表30-5-2-4-1'!E15/1000*'表30-5-2-4-1'!E$23+
$F34*'表30-5-2-4-1'!$E38/1000*'表30-5-2-4-1'!E$46)*(1+'表30-5-2-4-1'!$B$47)*'表30-5-2-4-1'!$B$48</f>
        <v>0</v>
      </c>
      <c r="L34" s="2057">
        <f>(($D34+$E34)*'表30-5-2-4-1'!F15/1000*'表30-5-2-4-1'!F$23+
$G34*'表30-5-2-4-1'!$F38/1000*'表30-5-2-4-1'!F$46)*(1+'表30-5-2-4-1'!$B$47)*'表30-5-2-4-1'!$B$48</f>
        <v>0</v>
      </c>
      <c r="M34" s="2042"/>
      <c r="N34" s="2049"/>
      <c r="O34" s="2061"/>
      <c r="P34" s="2061"/>
      <c r="Q34" s="2061"/>
      <c r="R34" s="2061"/>
      <c r="S34" s="2061"/>
      <c r="T34" s="1906"/>
      <c r="U34" s="1883"/>
      <c r="V34" s="1883"/>
      <c r="W34" s="1883"/>
      <c r="X34" s="1883"/>
      <c r="Y34" s="1883"/>
      <c r="Z34" s="1883"/>
      <c r="AA34" s="1883"/>
      <c r="AB34" s="1883"/>
      <c r="AC34" s="1883"/>
      <c r="AD34" s="1883"/>
      <c r="AE34" s="1883"/>
      <c r="AF34" s="1883"/>
      <c r="AG34" s="1883"/>
      <c r="AH34" s="1883"/>
      <c r="AI34" s="1883"/>
      <c r="AJ34" s="1883"/>
      <c r="AK34" s="1883"/>
      <c r="AL34" s="1883"/>
      <c r="AM34" s="1883"/>
      <c r="AN34" s="1883"/>
      <c r="AO34" s="1883"/>
      <c r="AP34" s="1883"/>
      <c r="AQ34" s="1883"/>
      <c r="AR34" s="1883"/>
      <c r="AS34" s="1883"/>
      <c r="AT34" s="1883"/>
      <c r="AU34" s="1883"/>
      <c r="AV34" s="1883"/>
      <c r="AW34" s="1883"/>
      <c r="AX34" s="1883"/>
      <c r="AY34" s="1883"/>
      <c r="AZ34" s="1883"/>
      <c r="BA34" s="1883"/>
      <c r="BB34" s="1883"/>
      <c r="BC34" s="1883"/>
      <c r="BD34" s="1883"/>
      <c r="BE34" s="1883"/>
      <c r="BF34" s="1883"/>
      <c r="BG34" s="1883"/>
      <c r="BH34" s="1883"/>
      <c r="BI34" s="1883"/>
      <c r="BJ34" s="1883"/>
      <c r="BK34" s="1883"/>
      <c r="BL34" s="1883"/>
      <c r="BM34" s="1883"/>
      <c r="BN34" s="1883"/>
      <c r="BO34" s="1883"/>
      <c r="BP34" s="1883"/>
      <c r="BQ34" s="1883"/>
      <c r="BR34" s="1883"/>
      <c r="BS34" s="1883"/>
      <c r="BT34" s="1883"/>
      <c r="BU34" s="1883"/>
      <c r="BV34" s="1883"/>
      <c r="BW34" s="1883"/>
      <c r="BX34" s="1883"/>
      <c r="BY34" s="1883"/>
      <c r="BZ34" s="1883"/>
      <c r="CA34" s="1883"/>
      <c r="CB34" s="1883"/>
      <c r="CC34" s="1883"/>
      <c r="CD34" s="1883"/>
      <c r="CE34" s="1883"/>
      <c r="CF34" s="1883"/>
      <c r="CG34" s="1883"/>
      <c r="CH34" s="1883"/>
      <c r="CI34" s="1883"/>
      <c r="CJ34" s="1883"/>
      <c r="CK34" s="1883"/>
      <c r="CL34" s="1883"/>
      <c r="CM34" s="1883"/>
      <c r="CN34" s="1883"/>
      <c r="CO34" s="1883"/>
      <c r="CP34" s="1883"/>
      <c r="CQ34" s="1883"/>
      <c r="CR34" s="1883"/>
      <c r="CS34" s="1883"/>
      <c r="CT34" s="1883"/>
      <c r="CU34" s="1883"/>
      <c r="CV34" s="1883"/>
      <c r="CW34" s="1883"/>
      <c r="CX34" s="1883"/>
      <c r="CY34" s="1883"/>
      <c r="CZ34" s="1883"/>
      <c r="DA34" s="1883"/>
      <c r="DB34" s="1883"/>
      <c r="DC34" s="1883"/>
      <c r="DD34" s="1883"/>
    </row>
    <row r="35" spans="1:112" ht="16.5">
      <c r="A35" s="2049" t="s">
        <v>4775</v>
      </c>
      <c r="B35" s="2050">
        <v>9</v>
      </c>
      <c r="C35" s="2051" t="s">
        <v>4776</v>
      </c>
      <c r="D35" s="2052">
        <f>'表30-5-2-1'!D16</f>
        <v>0</v>
      </c>
      <c r="E35" s="2052">
        <f>SUMIF('表30-5-2-3-1'!$A:$A,"F"&amp;'表30-5-2-2-1'!$A35&amp;"Q",'表30-5-2-3-1'!$O:$O)</f>
        <v>0</v>
      </c>
      <c r="F35" s="2053">
        <f>SUMIF('表30-5-2-3-1'!$A:$A,"F"&amp;'表30-5-2-2-1'!$A35&amp;"L",'表30-5-2-3-1'!$X:$X)</f>
        <v>0</v>
      </c>
      <c r="G35" s="2054">
        <f>SUMIF('表30-5-2-3-1'!$A:$A,"F"&amp;'表30-5-2-2-1'!$A35&amp;"L",'表30-5-2-3-1'!$Y:$Y)</f>
        <v>0</v>
      </c>
      <c r="H35" s="2058">
        <f>($D35+$E35+$G35)*'表30-5-2-4-1'!B16/1000*'表30-5-2-4-1'!B$23*(1+'表30-5-2-4-1'!$B$47)*'表30-5-2-4-1'!$B$48</f>
        <v>0</v>
      </c>
      <c r="I35" s="2056">
        <f>($D35+$E35+$G35)*'表30-5-2-4-1'!C16/1000*'表30-5-2-4-1'!C$23*(1+'表30-5-2-4-1'!$B$47)*'表30-5-2-4-1'!$B$48</f>
        <v>0</v>
      </c>
      <c r="J35" s="2056">
        <f>($D35+$E35+$G35)*'表30-5-2-4-1'!D16/1000*'表30-5-2-4-1'!D$23*(1+'表30-5-2-4-1'!$B$47)*'表30-5-2-4-1'!$B$48</f>
        <v>0</v>
      </c>
      <c r="K35" s="2056">
        <f>(($D35+$E35)*'表30-5-2-4-1'!E16/1000*'表30-5-2-4-1'!E$23+
$F35*'表30-5-2-4-1'!$E39/1000*'表30-5-2-4-1'!E$46)*(1+'表30-5-2-4-1'!$B$47)*'表30-5-2-4-1'!$B$48</f>
        <v>0</v>
      </c>
      <c r="L35" s="2057">
        <f>(($D35+$E35)*'表30-5-2-4-1'!F16/1000*'表30-5-2-4-1'!F$23+
$G35*'表30-5-2-4-1'!$F39/1000*'表30-5-2-4-1'!F$46)*(1+'表30-5-2-4-1'!$B$47)*'表30-5-2-4-1'!$B$48</f>
        <v>0</v>
      </c>
      <c r="M35" s="2042"/>
      <c r="N35" s="2049"/>
      <c r="O35" s="2061"/>
      <c r="P35" s="2061"/>
      <c r="Q35" s="2061"/>
      <c r="R35" s="2061"/>
      <c r="S35" s="2061"/>
      <c r="T35" s="1906"/>
      <c r="U35" s="1883"/>
      <c r="V35" s="1883"/>
      <c r="W35" s="1883"/>
      <c r="X35" s="1883"/>
      <c r="Y35" s="1883"/>
      <c r="Z35" s="1883"/>
      <c r="AA35" s="1883"/>
      <c r="AB35" s="1883"/>
      <c r="AC35" s="1883"/>
      <c r="AD35" s="1883"/>
      <c r="AE35" s="1883"/>
      <c r="AF35" s="1883"/>
      <c r="AG35" s="1883"/>
      <c r="AH35" s="1883"/>
      <c r="AI35" s="1883"/>
      <c r="AJ35" s="1883"/>
      <c r="AK35" s="1883"/>
      <c r="AL35" s="1883"/>
      <c r="AM35" s="1883"/>
      <c r="AN35" s="1883"/>
      <c r="AO35" s="1883"/>
      <c r="AP35" s="1883"/>
      <c r="AQ35" s="1883"/>
      <c r="AR35" s="1883"/>
      <c r="AS35" s="1883"/>
      <c r="AT35" s="1883"/>
      <c r="AU35" s="1883"/>
      <c r="AV35" s="1883"/>
      <c r="AW35" s="1883"/>
      <c r="AX35" s="1883"/>
      <c r="AY35" s="1883"/>
      <c r="AZ35" s="1883"/>
      <c r="BA35" s="1883"/>
      <c r="BB35" s="1883"/>
      <c r="BC35" s="1883"/>
      <c r="BD35" s="1883"/>
      <c r="BE35" s="1883"/>
      <c r="BF35" s="1883"/>
      <c r="BG35" s="1883"/>
      <c r="BH35" s="1883"/>
      <c r="BI35" s="1883"/>
      <c r="BJ35" s="1883"/>
      <c r="BK35" s="1883"/>
      <c r="BL35" s="1883"/>
      <c r="BM35" s="1883"/>
      <c r="BN35" s="1883"/>
      <c r="BO35" s="1883"/>
      <c r="BP35" s="1883"/>
      <c r="BQ35" s="1883"/>
      <c r="BR35" s="1883"/>
      <c r="BS35" s="1883"/>
      <c r="BT35" s="1883"/>
      <c r="BU35" s="1883"/>
      <c r="BV35" s="1883"/>
      <c r="BW35" s="1883"/>
      <c r="BX35" s="1883"/>
      <c r="BY35" s="1883"/>
      <c r="BZ35" s="1883"/>
      <c r="CA35" s="1883"/>
      <c r="CB35" s="1883"/>
      <c r="CC35" s="1883"/>
      <c r="CD35" s="1883"/>
      <c r="CE35" s="1883"/>
      <c r="CF35" s="1883"/>
      <c r="CG35" s="1883"/>
      <c r="CH35" s="1883"/>
      <c r="CI35" s="1883"/>
      <c r="CJ35" s="1883"/>
      <c r="CK35" s="1883"/>
      <c r="CL35" s="1883"/>
      <c r="CM35" s="1883"/>
      <c r="CN35" s="1883"/>
      <c r="CO35" s="1883"/>
      <c r="CP35" s="1883"/>
      <c r="CQ35" s="1883"/>
      <c r="CR35" s="1883"/>
      <c r="CS35" s="1883"/>
      <c r="CT35" s="1883"/>
      <c r="CU35" s="1883"/>
      <c r="CV35" s="1883"/>
      <c r="CW35" s="1883"/>
      <c r="CX35" s="1883"/>
      <c r="CY35" s="1883"/>
      <c r="CZ35" s="1883"/>
      <c r="DA35" s="1883"/>
      <c r="DB35" s="1883"/>
      <c r="DC35" s="1883"/>
      <c r="DD35" s="1883"/>
    </row>
    <row r="36" spans="1:112" ht="16.5">
      <c r="A36" s="2049" t="s">
        <v>4777</v>
      </c>
      <c r="B36" s="2050">
        <v>10</v>
      </c>
      <c r="C36" s="2051" t="s">
        <v>4778</v>
      </c>
      <c r="D36" s="2052">
        <f>'表30-5-2-1'!D17</f>
        <v>0</v>
      </c>
      <c r="E36" s="2052">
        <f>SUMIF('表30-5-2-3-1'!$A:$A,"F"&amp;'表30-5-2-2-1'!$A36&amp;"Q",'表30-5-2-3-1'!$O:$O)</f>
        <v>0</v>
      </c>
      <c r="F36" s="2053">
        <f>SUMIF('表30-5-2-3-1'!$A:$A,"F"&amp;'表30-5-2-2-1'!$A36&amp;"L",'表30-5-2-3-1'!$X:$X)</f>
        <v>0</v>
      </c>
      <c r="G36" s="2054">
        <f>SUMIF('表30-5-2-3-1'!$A:$A,"F"&amp;'表30-5-2-2-1'!$A36&amp;"L",'表30-5-2-3-1'!$Y:$Y)</f>
        <v>0</v>
      </c>
      <c r="H36" s="2058">
        <f>($D36+$E36+$G36)*'表30-5-2-4-1'!B17/1000*'表30-5-2-4-1'!B$23*(1+'表30-5-2-4-1'!$B$47)*'表30-5-2-4-1'!$B$48</f>
        <v>0</v>
      </c>
      <c r="I36" s="2056">
        <f>($D36+$E36+$G36)*'表30-5-2-4-1'!C17/1000*'表30-5-2-4-1'!C$23*(1+'表30-5-2-4-1'!$B$47)*'表30-5-2-4-1'!$B$48</f>
        <v>0</v>
      </c>
      <c r="J36" s="2056">
        <f>($D36+$E36+$G36)*'表30-5-2-4-1'!D17/1000*'表30-5-2-4-1'!D$23*(1+'表30-5-2-4-1'!$B$47)*'表30-5-2-4-1'!$B$48</f>
        <v>0</v>
      </c>
      <c r="K36" s="2056">
        <f>(($D36+$E36)*'表30-5-2-4-1'!E17/1000*'表30-5-2-4-1'!E$23+
$F36*'表30-5-2-4-1'!$E40/1000*'表30-5-2-4-1'!E$46)*(1+'表30-5-2-4-1'!$B$47)*'表30-5-2-4-1'!$B$48</f>
        <v>0</v>
      </c>
      <c r="L36" s="2057">
        <f>(($D36+$E36)*'表30-5-2-4-1'!F17/1000*'表30-5-2-4-1'!F$23+
$G36*'表30-5-2-4-1'!$F40/1000*'表30-5-2-4-1'!F$46)*(1+'表30-5-2-4-1'!$B$47)*'表30-5-2-4-1'!$B$48</f>
        <v>0</v>
      </c>
      <c r="M36" s="2042"/>
      <c r="N36" s="2049"/>
      <c r="O36" s="2061"/>
      <c r="P36" s="2061"/>
      <c r="Q36" s="2061"/>
      <c r="R36" s="2061"/>
      <c r="S36" s="2061"/>
      <c r="T36" s="1906"/>
      <c r="U36" s="1883"/>
      <c r="V36" s="1883"/>
      <c r="W36" s="1883"/>
      <c r="X36" s="1883"/>
      <c r="Y36" s="1883"/>
      <c r="Z36" s="1883"/>
      <c r="AA36" s="1883"/>
      <c r="AB36" s="1883"/>
      <c r="AC36" s="1883"/>
      <c r="AD36" s="1883"/>
      <c r="AE36" s="1883"/>
      <c r="AF36" s="1883"/>
      <c r="AG36" s="1883"/>
      <c r="AH36" s="1883"/>
      <c r="AI36" s="1883"/>
      <c r="AJ36" s="1883"/>
      <c r="AK36" s="1883"/>
      <c r="AL36" s="1883"/>
      <c r="AM36" s="1883"/>
      <c r="AN36" s="1883"/>
      <c r="AO36" s="1883"/>
      <c r="AP36" s="1883"/>
      <c r="AQ36" s="1883"/>
      <c r="AR36" s="1883"/>
      <c r="AS36" s="1883"/>
      <c r="AT36" s="1883"/>
      <c r="AU36" s="1883"/>
      <c r="AV36" s="1883"/>
      <c r="AW36" s="1883"/>
      <c r="AX36" s="1883"/>
      <c r="AY36" s="1883"/>
      <c r="AZ36" s="1883"/>
      <c r="BA36" s="1883"/>
      <c r="BB36" s="1883"/>
      <c r="BC36" s="1883"/>
      <c r="BD36" s="1883"/>
      <c r="BE36" s="1883"/>
      <c r="BF36" s="1883"/>
      <c r="BG36" s="1883"/>
      <c r="BH36" s="1883"/>
      <c r="BI36" s="1883"/>
      <c r="BJ36" s="1883"/>
      <c r="BK36" s="1883"/>
      <c r="BL36" s="1883"/>
      <c r="BM36" s="1883"/>
      <c r="BN36" s="1883"/>
      <c r="BO36" s="1883"/>
      <c r="BP36" s="1883"/>
      <c r="BQ36" s="1883"/>
      <c r="BR36" s="1883"/>
      <c r="BS36" s="1883"/>
      <c r="BT36" s="1883"/>
      <c r="BU36" s="1883"/>
      <c r="BV36" s="1883"/>
      <c r="BW36" s="1883"/>
      <c r="BX36" s="1883"/>
      <c r="BY36" s="1883"/>
      <c r="BZ36" s="1883"/>
      <c r="CA36" s="1883"/>
      <c r="CB36" s="1883"/>
      <c r="CC36" s="1883"/>
      <c r="CD36" s="1883"/>
      <c r="CE36" s="1883"/>
      <c r="CF36" s="1883"/>
      <c r="CG36" s="1883"/>
      <c r="CH36" s="1883"/>
      <c r="CI36" s="1883"/>
      <c r="CJ36" s="1883"/>
      <c r="CK36" s="1883"/>
      <c r="CL36" s="1883"/>
      <c r="CM36" s="1883"/>
      <c r="CN36" s="1883"/>
      <c r="CO36" s="1883"/>
      <c r="CP36" s="1883"/>
      <c r="CQ36" s="1883"/>
      <c r="CR36" s="1883"/>
      <c r="CS36" s="1883"/>
      <c r="CT36" s="1883"/>
      <c r="CU36" s="1883"/>
      <c r="CV36" s="1883"/>
      <c r="CW36" s="1883"/>
      <c r="CX36" s="1883"/>
      <c r="CY36" s="1883"/>
      <c r="CZ36" s="1883"/>
      <c r="DA36" s="1883"/>
      <c r="DB36" s="1883"/>
      <c r="DC36" s="1883"/>
      <c r="DD36" s="1883"/>
    </row>
    <row r="37" spans="1:112" ht="16.5">
      <c r="A37" s="2049" t="s">
        <v>4779</v>
      </c>
      <c r="B37" s="2050">
        <v>11</v>
      </c>
      <c r="C37" s="2051" t="s">
        <v>4780</v>
      </c>
      <c r="D37" s="2052">
        <f>'表30-5-2-1'!D18</f>
        <v>0</v>
      </c>
      <c r="E37" s="2052">
        <f>SUMIF('表30-5-2-3-1'!$A:$A,"F"&amp;'表30-5-2-2-1'!$A37&amp;"Q",'表30-5-2-3-1'!$O:$O)</f>
        <v>0</v>
      </c>
      <c r="F37" s="2053">
        <f>SUMIF('表30-5-2-3-1'!$A:$A,"F"&amp;'表30-5-2-2-1'!$A37&amp;"L",'表30-5-2-3-1'!$X:$X)</f>
        <v>0</v>
      </c>
      <c r="G37" s="2054">
        <f>SUMIF('表30-5-2-3-1'!$A:$A,"F"&amp;'表30-5-2-2-1'!$A37&amp;"L",'表30-5-2-3-1'!$Y:$Y)</f>
        <v>0</v>
      </c>
      <c r="H37" s="2058">
        <f>($D37+$E37+$G37)*'表30-5-2-4-1'!B18/1000*'表30-5-2-4-1'!B$23*(1+'表30-5-2-4-1'!$B$47)*'表30-5-2-4-1'!$B$48</f>
        <v>0</v>
      </c>
      <c r="I37" s="2056">
        <f>($D37+$E37+$G37)*'表30-5-2-4-1'!C18/1000*'表30-5-2-4-1'!C$23*(1+'表30-5-2-4-1'!$B$47)*'表30-5-2-4-1'!$B$48</f>
        <v>0</v>
      </c>
      <c r="J37" s="2056">
        <f>($D37+$E37+$G37)*'表30-5-2-4-1'!D18/1000*'表30-5-2-4-1'!D$23*(1+'表30-5-2-4-1'!$B$47)*'表30-5-2-4-1'!$B$48</f>
        <v>0</v>
      </c>
      <c r="K37" s="2056">
        <f>(($D37+$E37)*'表30-5-2-4-1'!E18/1000*'表30-5-2-4-1'!E$23+
$F37*'表30-5-2-4-1'!$E41/1000*'表30-5-2-4-1'!E$46)*(1+'表30-5-2-4-1'!$B$47)*'表30-5-2-4-1'!$B$48</f>
        <v>0</v>
      </c>
      <c r="L37" s="2057">
        <f>(($D37+$E37)*'表30-5-2-4-1'!F18/1000*'表30-5-2-4-1'!F$23+
$G37*'表30-5-2-4-1'!$F41/1000*'表30-5-2-4-1'!F$46)*(1+'表30-5-2-4-1'!$B$47)*'表30-5-2-4-1'!$B$48</f>
        <v>0</v>
      </c>
      <c r="M37" s="2042"/>
      <c r="N37" s="2049"/>
      <c r="O37" s="2061"/>
      <c r="P37" s="2061"/>
      <c r="Q37" s="2061"/>
      <c r="R37" s="2061"/>
      <c r="S37" s="2061"/>
      <c r="T37" s="1906"/>
      <c r="U37" s="1883"/>
      <c r="V37" s="1883"/>
      <c r="W37" s="1883"/>
      <c r="X37" s="1883"/>
      <c r="Y37" s="1883"/>
      <c r="Z37" s="1883"/>
      <c r="AA37" s="1883"/>
      <c r="AB37" s="1883"/>
      <c r="AC37" s="1883"/>
      <c r="AD37" s="1883"/>
      <c r="AE37" s="1883"/>
      <c r="AF37" s="1883"/>
      <c r="AG37" s="1883"/>
      <c r="AH37" s="1883"/>
      <c r="AI37" s="1883"/>
      <c r="AJ37" s="1883"/>
      <c r="AK37" s="1883"/>
      <c r="AL37" s="1883"/>
      <c r="AM37" s="1883"/>
      <c r="AN37" s="1883"/>
      <c r="AO37" s="1883"/>
      <c r="AP37" s="1883"/>
      <c r="AQ37" s="1883"/>
      <c r="AR37" s="1883"/>
      <c r="AS37" s="1883"/>
      <c r="AT37" s="1883"/>
      <c r="AU37" s="1883"/>
      <c r="AV37" s="1883"/>
      <c r="AW37" s="1883"/>
      <c r="AX37" s="1883"/>
      <c r="AY37" s="1883"/>
      <c r="AZ37" s="1883"/>
      <c r="BA37" s="1883"/>
      <c r="BB37" s="1883"/>
      <c r="BC37" s="1883"/>
      <c r="BD37" s="1883"/>
      <c r="BE37" s="1883"/>
      <c r="BF37" s="1883"/>
      <c r="BG37" s="1883"/>
      <c r="BH37" s="1883"/>
      <c r="BI37" s="1883"/>
      <c r="BJ37" s="1883"/>
      <c r="BK37" s="1883"/>
      <c r="BL37" s="1883"/>
      <c r="BM37" s="1883"/>
      <c r="BN37" s="1883"/>
      <c r="BO37" s="1883"/>
      <c r="BP37" s="1883"/>
      <c r="BQ37" s="1883"/>
      <c r="BR37" s="1883"/>
      <c r="BS37" s="1883"/>
      <c r="BT37" s="1883"/>
      <c r="BU37" s="1883"/>
      <c r="BV37" s="1883"/>
      <c r="BW37" s="1883"/>
      <c r="BX37" s="1883"/>
      <c r="BY37" s="1883"/>
      <c r="BZ37" s="1883"/>
      <c r="CA37" s="1883"/>
      <c r="CB37" s="1883"/>
      <c r="CC37" s="1883"/>
      <c r="CD37" s="1883"/>
      <c r="CE37" s="1883"/>
      <c r="CF37" s="1883"/>
      <c r="CG37" s="1883"/>
      <c r="CH37" s="1883"/>
      <c r="CI37" s="1883"/>
      <c r="CJ37" s="1883"/>
      <c r="CK37" s="1883"/>
      <c r="CL37" s="1883"/>
      <c r="CM37" s="1883"/>
      <c r="CN37" s="1883"/>
      <c r="CO37" s="1883"/>
      <c r="CP37" s="1883"/>
      <c r="CQ37" s="1883"/>
      <c r="CR37" s="1883"/>
      <c r="CS37" s="1883"/>
      <c r="CT37" s="1883"/>
      <c r="CU37" s="1883"/>
      <c r="CV37" s="1883"/>
      <c r="CW37" s="1883"/>
      <c r="CX37" s="1883"/>
      <c r="CY37" s="1883"/>
      <c r="CZ37" s="1883"/>
      <c r="DA37" s="1883"/>
      <c r="DB37" s="1883"/>
      <c r="DC37" s="1883"/>
      <c r="DD37" s="1883"/>
    </row>
    <row r="38" spans="1:112" ht="16.5">
      <c r="A38" s="2049" t="s">
        <v>4781</v>
      </c>
      <c r="B38" s="2050">
        <v>12</v>
      </c>
      <c r="C38" s="2051" t="s">
        <v>4782</v>
      </c>
      <c r="D38" s="2052">
        <f>'表30-5-2-1'!D19</f>
        <v>0</v>
      </c>
      <c r="E38" s="2052">
        <f>SUMIF('表30-5-2-3-1'!$A:$A,"F"&amp;'表30-5-2-2-1'!$A38&amp;"Q",'表30-5-2-3-1'!$O:$O)</f>
        <v>0</v>
      </c>
      <c r="F38" s="2053">
        <f>SUMIF('表30-5-2-3-1'!$A:$A,"F"&amp;'表30-5-2-2-1'!$A38&amp;"L",'表30-5-2-3-1'!$X:$X)</f>
        <v>0</v>
      </c>
      <c r="G38" s="2054">
        <f>SUMIF('表30-5-2-3-1'!$A:$A,"F"&amp;'表30-5-2-2-1'!$A38&amp;"L",'表30-5-2-3-1'!$Y:$Y)</f>
        <v>0</v>
      </c>
      <c r="H38" s="2058">
        <f>($D38+$E38+$G38)*'表30-5-2-4-1'!B19/1000*'表30-5-2-4-1'!B$23*(1+'表30-5-2-4-1'!$B$47)*'表30-5-2-4-1'!$B$48</f>
        <v>0</v>
      </c>
      <c r="I38" s="2056">
        <f>($D38+$E38+$G38)*'表30-5-2-4-1'!C19/1000*'表30-5-2-4-1'!C$23*(1+'表30-5-2-4-1'!$B$47)*'表30-5-2-4-1'!$B$48</f>
        <v>0</v>
      </c>
      <c r="J38" s="2056">
        <f>($D38+$E38+$G38)*'表30-5-2-4-1'!D19/1000*'表30-5-2-4-1'!D$23*(1+'表30-5-2-4-1'!$B$47)*'表30-5-2-4-1'!$B$48</f>
        <v>0</v>
      </c>
      <c r="K38" s="2056">
        <f>(($D38+$E38)*'表30-5-2-4-1'!E19/1000*'表30-5-2-4-1'!E$23+
$F38*'表30-5-2-4-1'!$E42/1000*'表30-5-2-4-1'!E$46)*(1+'表30-5-2-4-1'!$B$47)*'表30-5-2-4-1'!$B$48</f>
        <v>0</v>
      </c>
      <c r="L38" s="2057">
        <f>(($D38+$E38)*'表30-5-2-4-1'!F19/1000*'表30-5-2-4-1'!F$23+
$G38*'表30-5-2-4-1'!$F42/1000*'表30-5-2-4-1'!F$46)*(1+'表30-5-2-4-1'!$B$47)*'表30-5-2-4-1'!$B$48</f>
        <v>0</v>
      </c>
      <c r="M38" s="2042"/>
      <c r="N38" s="2049"/>
      <c r="O38" s="2061"/>
      <c r="P38" s="2061"/>
      <c r="Q38" s="2061"/>
      <c r="R38" s="2061"/>
      <c r="S38" s="2061"/>
      <c r="T38" s="1906"/>
      <c r="U38" s="1883"/>
      <c r="V38" s="1883"/>
      <c r="W38" s="1883"/>
      <c r="X38" s="1883"/>
      <c r="Y38" s="1883"/>
      <c r="Z38" s="1883"/>
      <c r="AA38" s="1883"/>
      <c r="AB38" s="1883"/>
      <c r="AC38" s="1883"/>
      <c r="AD38" s="1883"/>
      <c r="AE38" s="1883"/>
      <c r="AF38" s="1883"/>
      <c r="AG38" s="1883"/>
      <c r="AH38" s="1883"/>
      <c r="AI38" s="1883"/>
      <c r="AJ38" s="1883"/>
      <c r="AK38" s="1883"/>
      <c r="AL38" s="1883"/>
      <c r="AM38" s="1883"/>
      <c r="AN38" s="1883"/>
      <c r="AO38" s="1883"/>
      <c r="AP38" s="1883"/>
      <c r="AQ38" s="1883"/>
      <c r="AR38" s="1883"/>
      <c r="AS38" s="1883"/>
      <c r="AT38" s="1883"/>
      <c r="AU38" s="1883"/>
      <c r="AV38" s="1883"/>
      <c r="AW38" s="1883"/>
      <c r="AX38" s="1883"/>
      <c r="AY38" s="1883"/>
      <c r="AZ38" s="1883"/>
      <c r="BA38" s="1883"/>
      <c r="BB38" s="1883"/>
      <c r="BC38" s="1883"/>
      <c r="BD38" s="1883"/>
      <c r="BE38" s="1883"/>
      <c r="BF38" s="1883"/>
      <c r="BG38" s="1883"/>
      <c r="BH38" s="1883"/>
      <c r="BI38" s="1883"/>
      <c r="BJ38" s="1883"/>
      <c r="BK38" s="1883"/>
      <c r="BL38" s="1883"/>
      <c r="BM38" s="1883"/>
      <c r="BN38" s="1883"/>
      <c r="BO38" s="1883"/>
      <c r="BP38" s="1883"/>
      <c r="BQ38" s="1883"/>
      <c r="BR38" s="1883"/>
      <c r="BS38" s="1883"/>
      <c r="BT38" s="1883"/>
      <c r="BU38" s="1883"/>
      <c r="BV38" s="1883"/>
      <c r="BW38" s="1883"/>
      <c r="BX38" s="1883"/>
      <c r="BY38" s="1883"/>
      <c r="BZ38" s="1883"/>
      <c r="CA38" s="1883"/>
      <c r="CB38" s="1883"/>
      <c r="CC38" s="1883"/>
      <c r="CD38" s="1883"/>
      <c r="CE38" s="1883"/>
      <c r="CF38" s="1883"/>
      <c r="CG38" s="1883"/>
      <c r="CH38" s="1883"/>
      <c r="CI38" s="1883"/>
      <c r="CJ38" s="1883"/>
      <c r="CK38" s="1883"/>
      <c r="CL38" s="1883"/>
      <c r="CM38" s="1883"/>
      <c r="CN38" s="1883"/>
      <c r="CO38" s="1883"/>
      <c r="CP38" s="1883"/>
      <c r="CQ38" s="1883"/>
      <c r="CR38" s="1883"/>
      <c r="CS38" s="1883"/>
      <c r="CT38" s="1883"/>
      <c r="CU38" s="1883"/>
      <c r="CV38" s="1883"/>
      <c r="CW38" s="1883"/>
      <c r="CX38" s="1883"/>
      <c r="CY38" s="1883"/>
      <c r="CZ38" s="1883"/>
      <c r="DA38" s="1883"/>
      <c r="DB38" s="1883"/>
      <c r="DC38" s="1883"/>
      <c r="DD38" s="1883"/>
    </row>
    <row r="39" spans="1:112" ht="16.5">
      <c r="A39" s="2049" t="s">
        <v>4783</v>
      </c>
      <c r="B39" s="2050">
        <v>13</v>
      </c>
      <c r="C39" s="2051" t="s">
        <v>4784</v>
      </c>
      <c r="D39" s="2052">
        <f>'表30-5-2-1'!D20</f>
        <v>0</v>
      </c>
      <c r="E39" s="2052">
        <f>SUMIF('表30-5-2-3-1'!$A:$A,"F"&amp;'表30-5-2-2-1'!$A39&amp;"Q",'表30-5-2-3-1'!$O:$O)</f>
        <v>0</v>
      </c>
      <c r="F39" s="2053">
        <f>SUMIF('表30-5-2-3-1'!$A:$A,"F"&amp;'表30-5-2-2-1'!$A39&amp;"L",'表30-5-2-3-1'!$X:$X)</f>
        <v>0</v>
      </c>
      <c r="G39" s="2054">
        <f>SUMIF('表30-5-2-3-1'!$A:$A,"F"&amp;'表30-5-2-2-1'!$A39&amp;"L",'表30-5-2-3-1'!$Y:$Y)</f>
        <v>0</v>
      </c>
      <c r="H39" s="2058">
        <f>($D39+$E39+$G39)*'表30-5-2-4-1'!B20/1000*'表30-5-2-4-1'!B$23*(1+'表30-5-2-4-1'!$B$47)*'表30-5-2-4-1'!$B$48</f>
        <v>0</v>
      </c>
      <c r="I39" s="2056">
        <f>($D39+$E39+$G39)*'表30-5-2-4-1'!C20/1000*'表30-5-2-4-1'!C$23*(1+'表30-5-2-4-1'!$B$47)*'表30-5-2-4-1'!$B$48</f>
        <v>0</v>
      </c>
      <c r="J39" s="2056">
        <f>($D39+$E39+$G39)*'表30-5-2-4-1'!D20/1000*'表30-5-2-4-1'!D$23*(1+'表30-5-2-4-1'!$B$47)*'表30-5-2-4-1'!$B$48</f>
        <v>0</v>
      </c>
      <c r="K39" s="2056">
        <f>(($D39+$E39)*'表30-5-2-4-1'!E20/1000*'表30-5-2-4-1'!E$23+
$F39*'表30-5-2-4-1'!$E43/1000*'表30-5-2-4-1'!E$46)*(1+'表30-5-2-4-1'!$B$47)*'表30-5-2-4-1'!$B$48</f>
        <v>0</v>
      </c>
      <c r="L39" s="2057">
        <f>(($D39+$E39)*'表30-5-2-4-1'!F20/1000*'表30-5-2-4-1'!F$23+
$G39*'表30-5-2-4-1'!$F43/1000*'表30-5-2-4-1'!F$46)*(1+'表30-5-2-4-1'!$B$47)*'表30-5-2-4-1'!$B$48</f>
        <v>0</v>
      </c>
      <c r="M39" s="2042"/>
      <c r="N39" s="2042"/>
      <c r="O39" s="2042"/>
      <c r="P39" s="2042"/>
      <c r="Q39" s="2042"/>
      <c r="R39" s="2042"/>
      <c r="S39" s="2042"/>
      <c r="T39" s="1906"/>
      <c r="U39" s="1883"/>
      <c r="V39" s="1883"/>
      <c r="W39" s="1883"/>
      <c r="X39" s="1883"/>
      <c r="Y39" s="1883"/>
      <c r="Z39" s="1883"/>
      <c r="AA39" s="1883"/>
      <c r="AB39" s="1883"/>
      <c r="AC39" s="1883"/>
      <c r="AD39" s="1883"/>
      <c r="AE39" s="1883"/>
      <c r="AF39" s="1883"/>
      <c r="AG39" s="1883"/>
      <c r="AH39" s="1883"/>
      <c r="AI39" s="1883"/>
      <c r="AJ39" s="1883"/>
      <c r="AK39" s="1883"/>
      <c r="AL39" s="1883"/>
      <c r="AM39" s="1883"/>
      <c r="AN39" s="1883"/>
      <c r="AO39" s="1883"/>
      <c r="AP39" s="1883"/>
      <c r="AQ39" s="1883"/>
      <c r="AR39" s="1883"/>
      <c r="AS39" s="1883"/>
      <c r="AT39" s="1883"/>
      <c r="AU39" s="1883"/>
      <c r="AV39" s="1883"/>
      <c r="AW39" s="1883"/>
      <c r="AX39" s="1883"/>
      <c r="AY39" s="1883"/>
      <c r="AZ39" s="1883"/>
      <c r="BA39" s="1883"/>
      <c r="BB39" s="1883"/>
      <c r="BC39" s="1883"/>
      <c r="BD39" s="1883"/>
      <c r="BE39" s="1883"/>
      <c r="BF39" s="1883"/>
      <c r="BG39" s="1883"/>
      <c r="BH39" s="1883"/>
      <c r="BI39" s="1883"/>
      <c r="BJ39" s="1883"/>
      <c r="BK39" s="1883"/>
      <c r="BL39" s="1883"/>
      <c r="BM39" s="1883"/>
      <c r="BN39" s="1883"/>
      <c r="BO39" s="1883"/>
      <c r="BP39" s="1883"/>
      <c r="BQ39" s="1883"/>
      <c r="BR39" s="1883"/>
      <c r="BS39" s="1883"/>
      <c r="BT39" s="1883"/>
      <c r="BU39" s="1883"/>
      <c r="BV39" s="1883"/>
      <c r="BW39" s="1883"/>
      <c r="BX39" s="1883"/>
      <c r="BY39" s="1883"/>
      <c r="BZ39" s="1883"/>
      <c r="CA39" s="1883"/>
      <c r="CB39" s="1883"/>
      <c r="CC39" s="1883"/>
      <c r="CD39" s="1883"/>
      <c r="CE39" s="1883"/>
      <c r="CF39" s="1883"/>
      <c r="CG39" s="1883"/>
      <c r="CH39" s="1883"/>
      <c r="CI39" s="1883"/>
      <c r="CJ39" s="1883"/>
      <c r="CK39" s="1883"/>
      <c r="CL39" s="1883"/>
      <c r="CM39" s="1883"/>
      <c r="CN39" s="1883"/>
      <c r="CO39" s="1883"/>
      <c r="CP39" s="1883"/>
      <c r="CQ39" s="1883"/>
      <c r="CR39" s="1883"/>
      <c r="CS39" s="1883"/>
      <c r="CT39" s="1883"/>
      <c r="CU39" s="1883"/>
      <c r="CV39" s="1883"/>
      <c r="CW39" s="1883"/>
      <c r="CX39" s="1883"/>
      <c r="CY39" s="1883"/>
      <c r="CZ39" s="1883"/>
      <c r="DA39" s="1883"/>
      <c r="DB39" s="1883"/>
      <c r="DC39" s="1883"/>
      <c r="DD39" s="1883"/>
    </row>
    <row r="40" spans="1:112" ht="16.5">
      <c r="A40" s="2049" t="s">
        <v>4785</v>
      </c>
      <c r="B40" s="2050">
        <v>14</v>
      </c>
      <c r="C40" s="2060" t="s">
        <v>4786</v>
      </c>
      <c r="D40" s="2052">
        <f>'表30-5-2-1'!D21</f>
        <v>0</v>
      </c>
      <c r="E40" s="2052">
        <f>SUMIF('表30-5-2-3-1'!$A:$A,"F"&amp;'表30-5-2-2-1'!$A40&amp;"Q",'表30-5-2-3-1'!$O:$O)</f>
        <v>0</v>
      </c>
      <c r="F40" s="2053">
        <f>SUMIF('表30-5-2-3-1'!$A:$A,"F"&amp;'表30-5-2-2-1'!$A40&amp;"L",'表30-5-2-3-1'!$X:$X)</f>
        <v>0</v>
      </c>
      <c r="G40" s="2054">
        <f>SUMIF('表30-5-2-3-1'!$A:$A,"F"&amp;'表30-5-2-2-1'!$A40&amp;"L",'表30-5-2-3-1'!$Y:$Y)</f>
        <v>0</v>
      </c>
      <c r="H40" s="2058">
        <f>($D40+$E40+$G40)*'表30-5-2-4-1'!B21/1000*'表30-5-2-4-1'!B$23*(1+'表30-5-2-4-1'!$B$47)*'表30-5-2-4-1'!$B$48</f>
        <v>0</v>
      </c>
      <c r="I40" s="2056">
        <f>($D40+$E40+$G40)*'表30-5-2-4-1'!C21/1000*'表30-5-2-4-1'!C$23*(1+'表30-5-2-4-1'!$B$47)*'表30-5-2-4-1'!$B$48</f>
        <v>0</v>
      </c>
      <c r="J40" s="2056">
        <f>($D40+$E40+$G40)*'表30-5-2-4-1'!D21/1000*'表30-5-2-4-1'!D$23*(1+'表30-5-2-4-1'!$B$47)*'表30-5-2-4-1'!$B$48</f>
        <v>0</v>
      </c>
      <c r="K40" s="2056">
        <f>(($D40+$E40)*'表30-5-2-4-1'!E21/1000*'表30-5-2-4-1'!E$23+
$F40*'表30-5-2-4-1'!$E44/1000*'表30-5-2-4-1'!E$46)*(1+'表30-5-2-4-1'!$B$47)*'表30-5-2-4-1'!$B$48</f>
        <v>0</v>
      </c>
      <c r="L40" s="2057">
        <f>(($D40+$E40)*'表30-5-2-4-1'!F21/1000*'表30-5-2-4-1'!F$23+
$G40*'表30-5-2-4-1'!$F44/1000*'表30-5-2-4-1'!F$46)*(1+'表30-5-2-4-1'!$B$47)*'表30-5-2-4-1'!$B$48</f>
        <v>0</v>
      </c>
      <c r="M40" s="2042"/>
      <c r="N40" s="2042"/>
      <c r="O40" s="2042"/>
      <c r="P40" s="2042"/>
      <c r="Q40" s="2042"/>
      <c r="R40" s="2042"/>
      <c r="S40" s="2042"/>
      <c r="T40" s="1906"/>
      <c r="U40" s="1883"/>
      <c r="V40" s="1883"/>
      <c r="W40" s="1883"/>
      <c r="X40" s="1883"/>
      <c r="Y40" s="1883"/>
      <c r="Z40" s="1883"/>
      <c r="AA40" s="1883"/>
      <c r="AB40" s="1883"/>
      <c r="AC40" s="1883"/>
      <c r="AD40" s="1883"/>
      <c r="AE40" s="1883"/>
      <c r="AF40" s="1883"/>
      <c r="AG40" s="1883"/>
      <c r="AH40" s="1883"/>
      <c r="AI40" s="1883"/>
      <c r="AJ40" s="1883"/>
      <c r="AK40" s="1883"/>
      <c r="AL40" s="1883"/>
      <c r="AM40" s="1883"/>
      <c r="AN40" s="1883"/>
      <c r="AO40" s="1883"/>
      <c r="AP40" s="1883"/>
      <c r="AQ40" s="1883"/>
      <c r="AR40" s="1883"/>
      <c r="AS40" s="1883"/>
      <c r="AT40" s="1883"/>
      <c r="AU40" s="1883"/>
      <c r="AV40" s="1883"/>
      <c r="AW40" s="1883"/>
      <c r="AX40" s="1883"/>
      <c r="AY40" s="1883"/>
      <c r="AZ40" s="1883"/>
      <c r="BA40" s="1883"/>
      <c r="BB40" s="1883"/>
      <c r="BC40" s="1883"/>
      <c r="BD40" s="1883"/>
      <c r="BE40" s="1883"/>
      <c r="BF40" s="1883"/>
      <c r="BG40" s="1883"/>
      <c r="BH40" s="1883"/>
      <c r="BI40" s="1883"/>
      <c r="BJ40" s="1883"/>
      <c r="BK40" s="1883"/>
      <c r="BL40" s="1883"/>
      <c r="BM40" s="1883"/>
      <c r="BN40" s="1883"/>
      <c r="BO40" s="1883"/>
      <c r="BP40" s="1883"/>
      <c r="BQ40" s="1883"/>
      <c r="BR40" s="1883"/>
      <c r="BS40" s="1883"/>
      <c r="BT40" s="1883"/>
      <c r="BU40" s="1883"/>
      <c r="BV40" s="1883"/>
      <c r="BW40" s="1883"/>
      <c r="BX40" s="1883"/>
      <c r="BY40" s="1883"/>
      <c r="BZ40" s="1883"/>
      <c r="CA40" s="1883"/>
      <c r="CB40" s="1883"/>
      <c r="CC40" s="1883"/>
      <c r="CD40" s="1883"/>
      <c r="CE40" s="1883"/>
      <c r="CF40" s="1883"/>
      <c r="CG40" s="1883"/>
      <c r="CH40" s="1883"/>
      <c r="CI40" s="1883"/>
      <c r="CJ40" s="1883"/>
      <c r="CK40" s="1883"/>
      <c r="CL40" s="1883"/>
      <c r="CM40" s="1883"/>
      <c r="CN40" s="1883"/>
      <c r="CO40" s="1883"/>
      <c r="CP40" s="1883"/>
      <c r="CQ40" s="1883"/>
      <c r="CR40" s="1883"/>
      <c r="CS40" s="1883"/>
      <c r="CT40" s="1883"/>
      <c r="CU40" s="1883"/>
      <c r="CV40" s="1883"/>
      <c r="CW40" s="1883"/>
      <c r="CX40" s="1883"/>
      <c r="CY40" s="1883"/>
      <c r="CZ40" s="1883"/>
      <c r="DA40" s="1883"/>
      <c r="DB40" s="1883"/>
      <c r="DC40" s="1883"/>
      <c r="DD40" s="1883"/>
    </row>
    <row r="41" spans="1:112" ht="17.25" thickBot="1">
      <c r="A41" s="2049" t="s">
        <v>4788</v>
      </c>
      <c r="B41" s="3637" t="s">
        <v>4789</v>
      </c>
      <c r="C41" s="3638"/>
      <c r="D41" s="2082">
        <f t="shared" ref="D41:L41" si="1">SUM(D26:D40)</f>
        <v>0</v>
      </c>
      <c r="E41" s="2082">
        <f t="shared" si="1"/>
        <v>0</v>
      </c>
      <c r="F41" s="2083">
        <f t="shared" si="1"/>
        <v>0</v>
      </c>
      <c r="G41" s="2084">
        <f t="shared" si="1"/>
        <v>0</v>
      </c>
      <c r="H41" s="2085">
        <f t="shared" si="1"/>
        <v>0</v>
      </c>
      <c r="I41" s="2082">
        <f t="shared" si="1"/>
        <v>0</v>
      </c>
      <c r="J41" s="2082">
        <f t="shared" si="1"/>
        <v>0</v>
      </c>
      <c r="K41" s="2082">
        <f t="shared" si="1"/>
        <v>0</v>
      </c>
      <c r="L41" s="2086">
        <f t="shared" si="1"/>
        <v>0</v>
      </c>
      <c r="M41" s="2042"/>
      <c r="N41" s="2042"/>
      <c r="O41" s="2042"/>
      <c r="P41" s="2042"/>
      <c r="Q41" s="2042"/>
      <c r="R41" s="2042"/>
      <c r="S41" s="2042"/>
      <c r="T41" s="1906"/>
      <c r="U41" s="1883"/>
      <c r="V41" s="1883"/>
      <c r="W41" s="1883"/>
      <c r="X41" s="1883"/>
      <c r="Y41" s="1883"/>
      <c r="Z41" s="1883"/>
      <c r="AA41" s="1883"/>
      <c r="AB41" s="1883"/>
      <c r="AC41" s="1883"/>
      <c r="AD41" s="1883"/>
      <c r="AE41" s="1883"/>
      <c r="AF41" s="1883"/>
      <c r="AG41" s="1883"/>
      <c r="AH41" s="1883"/>
      <c r="AI41" s="1883"/>
      <c r="AJ41" s="1883"/>
      <c r="AK41" s="1883"/>
      <c r="AL41" s="1883"/>
      <c r="AM41" s="1883"/>
      <c r="AN41" s="1883"/>
      <c r="AO41" s="1883"/>
      <c r="AP41" s="1883"/>
      <c r="AQ41" s="1883"/>
      <c r="AR41" s="1883"/>
      <c r="AS41" s="1883"/>
      <c r="AT41" s="1883"/>
      <c r="AU41" s="1883"/>
      <c r="AV41" s="1883"/>
      <c r="AW41" s="1883"/>
      <c r="AX41" s="1883"/>
      <c r="AY41" s="1883"/>
      <c r="AZ41" s="1883"/>
      <c r="BA41" s="1883"/>
      <c r="BB41" s="1883"/>
      <c r="BC41" s="1883"/>
      <c r="BD41" s="1883"/>
      <c r="BE41" s="1883"/>
      <c r="BF41" s="1883"/>
      <c r="BG41" s="1883"/>
      <c r="BH41" s="1883"/>
      <c r="BI41" s="1883"/>
      <c r="BJ41" s="1883"/>
      <c r="BK41" s="1883"/>
      <c r="BL41" s="1883"/>
      <c r="BM41" s="1883"/>
      <c r="BN41" s="1883"/>
      <c r="BO41" s="1883"/>
      <c r="BP41" s="1883"/>
      <c r="BQ41" s="1883"/>
      <c r="BR41" s="1883"/>
      <c r="BS41" s="1883"/>
      <c r="BT41" s="1883"/>
      <c r="BU41" s="1883"/>
      <c r="BV41" s="1883"/>
      <c r="BW41" s="1883"/>
      <c r="BX41" s="1883"/>
      <c r="BY41" s="1883"/>
      <c r="BZ41" s="1883"/>
      <c r="CA41" s="1883"/>
      <c r="CB41" s="1883"/>
      <c r="CC41" s="1883"/>
      <c r="CD41" s="1883"/>
      <c r="CE41" s="1883"/>
      <c r="CF41" s="1883"/>
      <c r="CG41" s="1883"/>
      <c r="CH41" s="1883"/>
      <c r="CI41" s="1883"/>
      <c r="CJ41" s="1883"/>
      <c r="CK41" s="1883"/>
      <c r="CL41" s="1883"/>
      <c r="CM41" s="1883"/>
      <c r="CN41" s="1883"/>
      <c r="CO41" s="1883"/>
      <c r="CP41" s="1883"/>
      <c r="CQ41" s="1883"/>
      <c r="CR41" s="1883"/>
      <c r="CS41" s="1883"/>
      <c r="CT41" s="1883"/>
      <c r="CU41" s="1883"/>
      <c r="CV41" s="1883"/>
      <c r="CW41" s="1883"/>
      <c r="CX41" s="1883"/>
      <c r="CY41" s="1883"/>
      <c r="CZ41" s="1883"/>
      <c r="DA41" s="1883"/>
      <c r="DB41" s="1883"/>
      <c r="DC41" s="1883"/>
      <c r="DD41" s="1883"/>
    </row>
    <row r="42" spans="1:112" s="1883" customFormat="1">
      <c r="A42" s="2049"/>
      <c r="B42" s="3639"/>
      <c r="C42" s="3639"/>
      <c r="D42" s="2042"/>
      <c r="E42" s="2042"/>
      <c r="F42" s="2042"/>
      <c r="G42" s="2042"/>
      <c r="H42" s="2042"/>
      <c r="I42" s="2042"/>
      <c r="J42" s="2042"/>
      <c r="K42" s="2042"/>
      <c r="L42" s="2042"/>
      <c r="M42" s="2042"/>
      <c r="N42" s="2042"/>
      <c r="O42" s="2042"/>
      <c r="P42" s="2042"/>
      <c r="Q42" s="2042"/>
      <c r="R42" s="2042"/>
      <c r="S42" s="2042"/>
      <c r="X42" s="1906"/>
    </row>
    <row r="43" spans="1:112" s="1883" customFormat="1">
      <c r="A43" s="2049"/>
      <c r="B43" s="2042"/>
      <c r="C43" s="2042"/>
      <c r="D43" s="2042"/>
      <c r="E43" s="2042"/>
      <c r="F43" s="2042"/>
      <c r="G43" s="2042"/>
      <c r="H43" s="2042"/>
      <c r="I43" s="2042"/>
      <c r="J43" s="2042"/>
      <c r="K43" s="2042"/>
      <c r="L43" s="2042"/>
      <c r="M43" s="2042"/>
      <c r="N43" s="2042"/>
      <c r="O43" s="2042"/>
      <c r="P43" s="2042"/>
      <c r="Q43" s="2042"/>
      <c r="R43" s="2042"/>
      <c r="S43" s="2042"/>
      <c r="X43" s="1906"/>
    </row>
    <row r="44" spans="1:112" s="1883" customFormat="1" ht="17.25" thickBot="1">
      <c r="A44" s="2049"/>
      <c r="B44" s="2243" t="s">
        <v>5036</v>
      </c>
      <c r="C44" s="2043"/>
      <c r="D44" s="2043"/>
      <c r="E44" s="2043"/>
      <c r="F44" s="2043"/>
      <c r="G44" s="2043"/>
      <c r="H44" s="2043"/>
      <c r="I44" s="2043"/>
      <c r="J44" s="2043"/>
      <c r="K44" s="2043"/>
      <c r="L44" s="2043"/>
      <c r="M44" s="2043"/>
      <c r="N44" s="2043"/>
      <c r="O44" s="2043"/>
      <c r="P44" s="2042"/>
      <c r="Q44" s="2042"/>
      <c r="R44" s="2042"/>
      <c r="S44" s="2041" t="s">
        <v>4744</v>
      </c>
      <c r="X44" s="1906"/>
    </row>
    <row r="45" spans="1:112" ht="16.5" customHeight="1">
      <c r="A45" s="3626" t="s">
        <v>4745</v>
      </c>
      <c r="B45" s="3627" t="s">
        <v>4699</v>
      </c>
      <c r="C45" s="3642" t="s">
        <v>4723</v>
      </c>
      <c r="D45" s="3643" t="s">
        <v>4903</v>
      </c>
      <c r="E45" s="3644"/>
      <c r="F45" s="3644"/>
      <c r="G45" s="3644"/>
      <c r="H45" s="3644"/>
      <c r="I45" s="3644"/>
      <c r="J45" s="3644"/>
      <c r="K45" s="3644"/>
      <c r="L45" s="3644"/>
      <c r="M45" s="3644"/>
      <c r="N45" s="3645"/>
      <c r="O45" s="3640" t="s">
        <v>4751</v>
      </c>
      <c r="P45" s="3622" t="s">
        <v>4752</v>
      </c>
      <c r="Q45" s="3622"/>
      <c r="R45" s="3622"/>
      <c r="S45" s="3623"/>
      <c r="T45" s="1883"/>
      <c r="U45" s="1883"/>
      <c r="V45" s="1883"/>
      <c r="W45" s="1883"/>
      <c r="X45" s="1883"/>
      <c r="Y45" s="1883"/>
      <c r="Z45" s="1883"/>
      <c r="AA45" s="1906"/>
      <c r="AB45" s="1883"/>
      <c r="AC45" s="1883"/>
      <c r="AD45" s="1883"/>
      <c r="AE45" s="1883"/>
      <c r="AF45" s="1883"/>
      <c r="AG45" s="1883"/>
      <c r="AH45" s="1883"/>
      <c r="AI45" s="1883"/>
      <c r="AJ45" s="1883"/>
      <c r="AK45" s="1883"/>
      <c r="AL45" s="1883"/>
      <c r="AM45" s="1883"/>
      <c r="AN45" s="1883"/>
      <c r="AO45" s="1883"/>
      <c r="AP45" s="1883"/>
      <c r="AQ45" s="1883"/>
      <c r="AR45" s="1883"/>
      <c r="AS45" s="1883"/>
      <c r="AT45" s="1883"/>
      <c r="AU45" s="1883"/>
      <c r="AV45" s="1883"/>
      <c r="AW45" s="1883"/>
      <c r="AX45" s="1883"/>
      <c r="AY45" s="1883"/>
      <c r="AZ45" s="1883"/>
      <c r="BA45" s="1883"/>
      <c r="BB45" s="1883"/>
      <c r="BC45" s="1883"/>
      <c r="BD45" s="1883"/>
      <c r="BE45" s="1883"/>
      <c r="BF45" s="1883"/>
      <c r="BG45" s="1883"/>
      <c r="BH45" s="1883"/>
      <c r="BI45" s="1883"/>
      <c r="BJ45" s="1883"/>
      <c r="BK45" s="1883"/>
      <c r="BL45" s="1883"/>
      <c r="BM45" s="1883"/>
      <c r="BN45" s="1883"/>
      <c r="BO45" s="1883"/>
      <c r="BP45" s="1883"/>
      <c r="BQ45" s="1883"/>
      <c r="BR45" s="1883"/>
      <c r="BS45" s="1883"/>
      <c r="BT45" s="1883"/>
      <c r="BU45" s="1883"/>
      <c r="BV45" s="1883"/>
      <c r="BW45" s="1883"/>
      <c r="BX45" s="1883"/>
      <c r="BY45" s="1883"/>
      <c r="BZ45" s="1883"/>
      <c r="CA45" s="1883"/>
      <c r="CB45" s="1883"/>
      <c r="CC45" s="1883"/>
      <c r="CD45" s="1883"/>
      <c r="CE45" s="1883"/>
      <c r="CF45" s="1883"/>
      <c r="CG45" s="1883"/>
      <c r="CH45" s="1883"/>
      <c r="CI45" s="1883"/>
      <c r="CJ45" s="1883"/>
      <c r="CK45" s="1883"/>
      <c r="CL45" s="1883"/>
      <c r="CM45" s="1883"/>
      <c r="CN45" s="1883"/>
      <c r="CO45" s="1883"/>
      <c r="CP45" s="1883"/>
      <c r="CQ45" s="1883"/>
      <c r="CR45" s="1883"/>
      <c r="CS45" s="1883"/>
      <c r="CT45" s="1883"/>
      <c r="CU45" s="1883"/>
      <c r="CV45" s="1883"/>
      <c r="CW45" s="1883"/>
      <c r="CX45" s="1883"/>
      <c r="CY45" s="1883"/>
      <c r="CZ45" s="1883"/>
      <c r="DA45" s="1883"/>
      <c r="DB45" s="1883"/>
      <c r="DC45" s="1883"/>
      <c r="DD45" s="1883"/>
      <c r="DE45" s="1883"/>
      <c r="DF45" s="1883"/>
      <c r="DG45" s="1883"/>
      <c r="DH45" s="1883"/>
    </row>
    <row r="46" spans="1:112" ht="62.25" customHeight="1">
      <c r="A46" s="3626"/>
      <c r="B46" s="3628"/>
      <c r="C46" s="3630"/>
      <c r="D46" s="2087" t="s">
        <v>4894</v>
      </c>
      <c r="E46" s="2088" t="s">
        <v>4904</v>
      </c>
      <c r="F46" s="2088" t="s">
        <v>4905</v>
      </c>
      <c r="G46" s="2089" t="s">
        <v>4895</v>
      </c>
      <c r="H46" s="2088" t="s">
        <v>4906</v>
      </c>
      <c r="I46" s="2088" t="s">
        <v>4907</v>
      </c>
      <c r="J46" s="2087" t="s">
        <v>4896</v>
      </c>
      <c r="K46" s="2087" t="s">
        <v>4897</v>
      </c>
      <c r="L46" s="2087" t="s">
        <v>4898</v>
      </c>
      <c r="M46" s="2087" t="s">
        <v>4899</v>
      </c>
      <c r="N46" s="2090" t="s">
        <v>4900</v>
      </c>
      <c r="O46" s="3641"/>
      <c r="P46" s="2080" t="s">
        <v>4753</v>
      </c>
      <c r="Q46" s="2080" t="s">
        <v>4754</v>
      </c>
      <c r="R46" s="2080" t="s">
        <v>4755</v>
      </c>
      <c r="S46" s="2081" t="s">
        <v>4756</v>
      </c>
      <c r="T46" s="1883"/>
      <c r="U46" s="1883"/>
      <c r="V46" s="1883"/>
      <c r="W46" s="1883"/>
      <c r="X46" s="1883"/>
      <c r="Y46" s="1883"/>
      <c r="Z46" s="1883"/>
      <c r="AA46" s="1906"/>
      <c r="AB46" s="1883"/>
      <c r="AC46" s="1883"/>
      <c r="AD46" s="1883"/>
      <c r="AE46" s="1883"/>
      <c r="AF46" s="1883"/>
      <c r="AG46" s="1883"/>
      <c r="AH46" s="1883"/>
      <c r="AI46" s="1883"/>
      <c r="AJ46" s="1883"/>
      <c r="AK46" s="1883"/>
      <c r="AL46" s="1883"/>
      <c r="AM46" s="1883"/>
      <c r="AN46" s="1883"/>
      <c r="AO46" s="1883"/>
      <c r="AP46" s="1883"/>
      <c r="AQ46" s="1883"/>
      <c r="AR46" s="1883"/>
      <c r="AS46" s="1883"/>
      <c r="AT46" s="1883"/>
      <c r="AU46" s="1883"/>
      <c r="AV46" s="1883"/>
      <c r="AW46" s="1883"/>
      <c r="AX46" s="1883"/>
      <c r="AY46" s="1883"/>
      <c r="AZ46" s="1883"/>
      <c r="BA46" s="1883"/>
      <c r="BB46" s="1883"/>
      <c r="BC46" s="1883"/>
      <c r="BD46" s="1883"/>
      <c r="BE46" s="1883"/>
      <c r="BF46" s="1883"/>
      <c r="BG46" s="1883"/>
      <c r="BH46" s="1883"/>
      <c r="BI46" s="1883"/>
      <c r="BJ46" s="1883"/>
      <c r="BK46" s="1883"/>
      <c r="BL46" s="1883"/>
      <c r="BM46" s="1883"/>
      <c r="BN46" s="1883"/>
      <c r="BO46" s="1883"/>
      <c r="BP46" s="1883"/>
      <c r="BQ46" s="1883"/>
      <c r="BR46" s="1883"/>
      <c r="BS46" s="1883"/>
      <c r="BT46" s="1883"/>
      <c r="BU46" s="1883"/>
      <c r="BV46" s="1883"/>
      <c r="BW46" s="1883"/>
      <c r="BX46" s="1883"/>
      <c r="BY46" s="1883"/>
      <c r="BZ46" s="1883"/>
      <c r="CA46" s="1883"/>
      <c r="CB46" s="1883"/>
      <c r="CC46" s="1883"/>
      <c r="CD46" s="1883"/>
      <c r="CE46" s="1883"/>
      <c r="CF46" s="1883"/>
      <c r="CG46" s="1883"/>
      <c r="CH46" s="1883"/>
      <c r="CI46" s="1883"/>
      <c r="CJ46" s="1883"/>
      <c r="CK46" s="1883"/>
      <c r="CL46" s="1883"/>
      <c r="CM46" s="1883"/>
      <c r="CN46" s="1883"/>
      <c r="CO46" s="1883"/>
      <c r="CP46" s="1883"/>
      <c r="CQ46" s="1883"/>
      <c r="CR46" s="1883"/>
      <c r="CS46" s="1883"/>
      <c r="CT46" s="1883"/>
      <c r="CU46" s="1883"/>
      <c r="CV46" s="1883"/>
      <c r="CW46" s="1883"/>
      <c r="CX46" s="1883"/>
      <c r="CY46" s="1883"/>
      <c r="CZ46" s="1883"/>
      <c r="DA46" s="1883"/>
      <c r="DB46" s="1883"/>
      <c r="DC46" s="1883"/>
      <c r="DD46" s="1883"/>
      <c r="DE46" s="1883"/>
      <c r="DF46" s="1883"/>
      <c r="DG46" s="1883"/>
      <c r="DH46" s="1883"/>
    </row>
    <row r="47" spans="1:112" ht="16.5">
      <c r="A47" s="2049" t="s">
        <v>4757</v>
      </c>
      <c r="B47" s="2050">
        <v>1</v>
      </c>
      <c r="C47" s="2051" t="s">
        <v>4758</v>
      </c>
      <c r="D47" s="2062">
        <f>'表30-5-2-1'!C29</f>
        <v>0</v>
      </c>
      <c r="E47" s="2052">
        <f>SUMIF('表30-5-2-3-1'!$A:$A,"E1"&amp;'表30-5-2-2-1'!$A47&amp;"Q",'表30-5-2-3-1'!$N:$N)</f>
        <v>0</v>
      </c>
      <c r="F47" s="2063">
        <f>SUMIF('表30-5-2-3-1'!$A:$A,"E1"&amp;'表30-5-2-2-1'!$A47&amp;"L",'表30-5-2-3-1'!$W:$W)</f>
        <v>0</v>
      </c>
      <c r="G47" s="2064">
        <f>'表30-5-2-1'!D29</f>
        <v>0</v>
      </c>
      <c r="H47" s="2052">
        <f>SUMIF('表30-5-2-3-1'!$A:$A,"E2"&amp;'表30-5-2-2-1'!$A47&amp;"Q",'表30-5-2-3-1'!$N:$N)</f>
        <v>0</v>
      </c>
      <c r="I47" s="2063">
        <f>SUMIF('表30-5-2-3-1'!$A:$A,"E2"&amp;'表30-5-2-2-1'!$A47&amp;"L",'表30-5-2-3-1'!$W:$W)</f>
        <v>0</v>
      </c>
      <c r="J47" s="2062">
        <f>'表30-5-2-1'!E29</f>
        <v>0</v>
      </c>
      <c r="K47" s="2062">
        <f>'表30-5-2-1'!F29</f>
        <v>0</v>
      </c>
      <c r="L47" s="2062">
        <f>'表30-5-2-1'!G29</f>
        <v>0</v>
      </c>
      <c r="M47" s="2062">
        <f>'表30-5-2-1'!H29</f>
        <v>0</v>
      </c>
      <c r="N47" s="2062">
        <f>'表30-5-2-1'!I29</f>
        <v>0</v>
      </c>
      <c r="O47" s="2065">
        <f>((($D47+$E47+$F47)*'表30-5-2-4-2'!C8*'表30-5-2-4-2'!$B$82)+(($G47+$H47+$I47)*'表30-5-2-4-2'!J8*'表30-5-2-4-2'!$C$82)+($J47*'表30-5-2-4-2'!C46*'表30-5-2-4-2'!$D$82)+($K47*'表30-5-2-4-2'!J46*'表30-5-2-4-2'!$E$82)+($L47*'表30-5-2-4-2'!J27*'表30-5-2-4-2'!$F$82)+($M47*'表30-5-2-4-2'!C27*'表30-5-2-4-2'!$G$82)+($N47*'表30-5-2-4-2'!C65*'表30-5-2-4-2'!$H$82))/1000*(1+'表30-5-2-4-2'!$B$83)*'表30-5-2-4-1'!$B$48</f>
        <v>0</v>
      </c>
      <c r="P47" s="2056">
        <f>((($D47+$E47+$F47)*'表30-5-2-4-2'!D8*'表30-5-2-4-2'!$B$82)+(($G47+$H47+$I47)*'表30-5-2-4-2'!K8*'表30-5-2-4-2'!$C$82)+($J47*'表30-5-2-4-2'!D46*'表30-5-2-4-2'!$D$82)+($K47*'表30-5-2-4-2'!K46*'表30-5-2-4-2'!$E$82)+($L47*'表30-5-2-4-2'!K27*'表30-5-2-4-2'!$F$82)+($M47*'表30-5-2-4-2'!D27*'表30-5-2-4-2'!$G$82)+($N47*'表30-5-2-4-2'!D65*'表30-5-2-4-2'!$H$82))/1000*(1+'表30-5-2-4-2'!$B$83)*'表30-5-2-4-1'!$B$48</f>
        <v>0</v>
      </c>
      <c r="Q47" s="2056">
        <f>((($D47+$E47+$F47)*'表30-5-2-4-2'!E8*'表30-5-2-4-2'!$B$82)+(($G47+$H47+$I47)*'表30-5-2-4-2'!L8*'表30-5-2-4-2'!$C$82)+($J47*'表30-5-2-4-2'!E46*'表30-5-2-4-2'!$D$82)+($K47*'表30-5-2-4-2'!L46*'表30-5-2-4-2'!$E$82)+($L47*'表30-5-2-4-2'!L27*'表30-5-2-4-2'!$F$82)+($M47*'表30-5-2-4-2'!E27*'表30-5-2-4-2'!$G$82)+($N47*'表30-5-2-4-2'!E65*'表30-5-2-4-2'!$H$82))/1000*(1+'表30-5-2-4-2'!$B$83)*'表30-5-2-4-1'!$B$48</f>
        <v>0</v>
      </c>
      <c r="R47" s="2056">
        <f>((($D47+$E47+$F47)*'表30-5-2-4-2'!F8*'表30-5-2-4-2'!$B$82)+(($G47+$H47+$I47)*'表30-5-2-4-2'!M8*'表30-5-2-4-2'!$C$82)+($J47*'表30-5-2-4-2'!F46*'表30-5-2-4-2'!$D$82)+($K47*'表30-5-2-4-2'!M46*'表30-5-2-4-2'!$E$82)+($L47*'表30-5-2-4-2'!M27*'表30-5-2-4-2'!$F$82)+($M47*'表30-5-2-4-2'!F27*'表30-5-2-4-2'!$G$82)+($N47*'表30-5-2-4-2'!F65*'表30-5-2-4-2'!$H$82))/1000*(1+'表30-5-2-4-2'!$B$83)*'表30-5-2-4-1'!$B$48</f>
        <v>0</v>
      </c>
      <c r="S47" s="2057">
        <f>(((($D47+$E47)*'表30-5-2-4-2'!G8+$F47*'表30-5-2-4-2'!AL8)*'表30-5-2-4-2'!$B$82)+((($G47+$H47)*'表30-5-2-4-2'!N8+($I47*'表30-5-2-4-2'!AL27))*'表30-5-2-4-2'!$C$82)+($J47*'表30-5-2-4-2'!G46*'表30-5-2-4-2'!$D$82)+($K47*'表30-5-2-4-2'!N46*'表30-5-2-4-2'!$E$82)+($L47*'表30-5-2-4-2'!N27*'表30-5-2-4-2'!$F$82)+($M47*'表30-5-2-4-2'!G27*'表30-5-2-4-2'!$G$82)+($N47*'表30-5-2-4-2'!G65*'表30-5-2-4-2'!$H$82))/1000*(1+'表30-5-2-4-2'!$B$83)*'表30-5-2-4-1'!$B$48</f>
        <v>0</v>
      </c>
      <c r="T47" s="1883"/>
      <c r="U47" s="1883"/>
      <c r="V47" s="1883"/>
      <c r="W47" s="1883"/>
      <c r="X47" s="1883"/>
      <c r="Y47" s="1883"/>
      <c r="Z47" s="1883"/>
      <c r="AA47" s="1906"/>
      <c r="AB47" s="1914"/>
      <c r="AC47" s="1914"/>
      <c r="AD47" s="1914"/>
      <c r="AE47" s="1914"/>
      <c r="AF47" s="1914"/>
      <c r="AG47" s="1885"/>
      <c r="AH47" s="1885"/>
      <c r="AI47" s="1885"/>
      <c r="AJ47" s="1885"/>
      <c r="AK47" s="1885"/>
      <c r="AL47" s="1883"/>
      <c r="AM47" s="1883"/>
      <c r="AN47" s="1883"/>
      <c r="AO47" s="1883"/>
      <c r="AP47" s="1883"/>
      <c r="AQ47" s="1883"/>
      <c r="AR47" s="1883"/>
      <c r="AS47" s="1883"/>
      <c r="AT47" s="1883"/>
      <c r="AU47" s="1883"/>
      <c r="AV47" s="1883"/>
      <c r="AW47" s="1883"/>
      <c r="AX47" s="1883"/>
      <c r="AY47" s="1883"/>
      <c r="AZ47" s="1883"/>
      <c r="BA47" s="1883"/>
      <c r="BB47" s="1883"/>
      <c r="BC47" s="1883"/>
      <c r="BD47" s="1883"/>
      <c r="BE47" s="1883"/>
      <c r="BF47" s="1883"/>
      <c r="BG47" s="1883"/>
      <c r="BH47" s="1883"/>
      <c r="BI47" s="1883"/>
      <c r="BJ47" s="1883"/>
      <c r="BK47" s="1883"/>
      <c r="BL47" s="1883"/>
      <c r="BM47" s="1883"/>
      <c r="BN47" s="1883"/>
      <c r="BO47" s="1883"/>
      <c r="BP47" s="1883"/>
      <c r="BQ47" s="1883"/>
      <c r="BR47" s="1883"/>
      <c r="BS47" s="1883"/>
      <c r="BT47" s="1883"/>
      <c r="BU47" s="1883"/>
      <c r="BV47" s="1883"/>
      <c r="BW47" s="1883"/>
      <c r="BX47" s="1883"/>
      <c r="BY47" s="1883"/>
      <c r="BZ47" s="1883"/>
      <c r="CA47" s="1883"/>
      <c r="CB47" s="1883"/>
      <c r="CC47" s="1883"/>
      <c r="CD47" s="1883"/>
      <c r="CE47" s="1883"/>
      <c r="CF47" s="1883"/>
      <c r="CG47" s="1883"/>
      <c r="CH47" s="1883"/>
      <c r="CI47" s="1883"/>
      <c r="CJ47" s="1883"/>
      <c r="CK47" s="1883"/>
      <c r="CL47" s="1883"/>
      <c r="CM47" s="1883"/>
      <c r="CN47" s="1883"/>
      <c r="CO47" s="1883"/>
      <c r="CP47" s="1883"/>
      <c r="CQ47" s="1883"/>
      <c r="CR47" s="1883"/>
      <c r="CS47" s="1883"/>
      <c r="CT47" s="1883"/>
      <c r="CU47" s="1883"/>
      <c r="CV47" s="1883"/>
      <c r="CW47" s="1883"/>
      <c r="CX47" s="1883"/>
      <c r="CY47" s="1883"/>
      <c r="CZ47" s="1883"/>
      <c r="DA47" s="1883"/>
      <c r="DB47" s="1883"/>
      <c r="DC47" s="1883"/>
      <c r="DD47" s="1883"/>
      <c r="DE47" s="1883"/>
      <c r="DF47" s="1883"/>
      <c r="DG47" s="1883"/>
      <c r="DH47" s="1883"/>
    </row>
    <row r="48" spans="1:112" ht="16.5">
      <c r="A48" s="2049" t="s">
        <v>4759</v>
      </c>
      <c r="B48" s="2050">
        <v>1.1000000000000001</v>
      </c>
      <c r="C48" s="2051" t="s">
        <v>4760</v>
      </c>
      <c r="D48" s="2062">
        <f>'表30-5-2-1'!C30</f>
        <v>0</v>
      </c>
      <c r="E48" s="2052">
        <f>SUMIF('表30-5-2-3-1'!$A:$A,"E1"&amp;'表30-5-2-2-1'!$A48&amp;"Q",'表30-5-2-3-1'!$N:$N)</f>
        <v>0</v>
      </c>
      <c r="F48" s="2063">
        <f>SUMIF('表30-5-2-3-1'!$A:$A,"E1"&amp;'表30-5-2-2-1'!$A48&amp;"L",'表30-5-2-3-1'!$W:$W)</f>
        <v>0</v>
      </c>
      <c r="G48" s="2064">
        <f>'表30-5-2-1'!D30</f>
        <v>0</v>
      </c>
      <c r="H48" s="2052">
        <f>SUMIF('表30-5-2-3-1'!$A:$A,"E2"&amp;'表30-5-2-2-1'!$A48&amp;"Q",'表30-5-2-3-1'!$N:$N)</f>
        <v>0</v>
      </c>
      <c r="I48" s="2063">
        <f>SUMIF('表30-5-2-3-1'!$A:$A,"E2"&amp;'表30-5-2-2-1'!$A48&amp;"L",'表30-5-2-3-1'!$W:$W)</f>
        <v>0</v>
      </c>
      <c r="J48" s="2062">
        <f>'表30-5-2-1'!E30</f>
        <v>0</v>
      </c>
      <c r="K48" s="2062">
        <f>'表30-5-2-1'!F30</f>
        <v>0</v>
      </c>
      <c r="L48" s="2062">
        <f>'表30-5-2-1'!G30</f>
        <v>0</v>
      </c>
      <c r="M48" s="2062">
        <f>'表30-5-2-1'!H30</f>
        <v>0</v>
      </c>
      <c r="N48" s="2062">
        <f>'表30-5-2-1'!I30</f>
        <v>0</v>
      </c>
      <c r="O48" s="2065">
        <f>((($D48+$E48+$F48)*'表30-5-2-4-2'!C9*'表30-5-2-4-2'!$B$82)+(($G48+$H48+$I48)*'表30-5-2-4-2'!J9*'表30-5-2-4-2'!$C$82)+($J48*'表30-5-2-4-2'!C47*'表30-5-2-4-2'!$D$82)+($K48*'表30-5-2-4-2'!J47*'表30-5-2-4-2'!$E$82)+($L48*'表30-5-2-4-2'!J28*'表30-5-2-4-2'!$F$82)+($M48*'表30-5-2-4-2'!C28*'表30-5-2-4-2'!$G$82)+($N48*'表30-5-2-4-2'!C66*'表30-5-2-4-2'!$H$82))/1000*(1+'表30-5-2-4-2'!$B$83)*'表30-5-2-4-1'!$B$48</f>
        <v>0</v>
      </c>
      <c r="P48" s="2056">
        <f>((($D48+$E48+$F48)*'表30-5-2-4-2'!D9*'表30-5-2-4-2'!$B$82)+(($G48+$H48+$I48)*'表30-5-2-4-2'!K9*'表30-5-2-4-2'!$C$82)+($J48*'表30-5-2-4-2'!D47*'表30-5-2-4-2'!$D$82)+($K48*'表30-5-2-4-2'!K47*'表30-5-2-4-2'!$E$82)+($L48*'表30-5-2-4-2'!K28*'表30-5-2-4-2'!$F$82)+($M48*'表30-5-2-4-2'!D28*'表30-5-2-4-2'!$G$82)+($N48*'表30-5-2-4-2'!D66*'表30-5-2-4-2'!$H$82))/1000*(1+'表30-5-2-4-2'!$B$83)*'表30-5-2-4-1'!$B$48</f>
        <v>0</v>
      </c>
      <c r="Q48" s="2056">
        <f>((($D48+$E48+$F48)*'表30-5-2-4-2'!E9*'表30-5-2-4-2'!$B$82)+(($G48+$H48+$I48)*'表30-5-2-4-2'!L9*'表30-5-2-4-2'!$C$82)+($J48*'表30-5-2-4-2'!E47*'表30-5-2-4-2'!$D$82)+($K48*'表30-5-2-4-2'!L47*'表30-5-2-4-2'!$E$82)+($L48*'表30-5-2-4-2'!L28*'表30-5-2-4-2'!$F$82)+($M48*'表30-5-2-4-2'!E28*'表30-5-2-4-2'!$G$82)+($N48*'表30-5-2-4-2'!E66*'表30-5-2-4-2'!$H$82))/1000*(1+'表30-5-2-4-2'!$B$83)*'表30-5-2-4-1'!$B$48</f>
        <v>0</v>
      </c>
      <c r="R48" s="2056">
        <f>((($D48+$E48+$F48)*'表30-5-2-4-2'!F9*'表30-5-2-4-2'!$B$82)+(($G48+$H48+$I48)*'表30-5-2-4-2'!M9*'表30-5-2-4-2'!$C$82)+($J48*'表30-5-2-4-2'!F47*'表30-5-2-4-2'!$D$82)+($K48*'表30-5-2-4-2'!M47*'表30-5-2-4-2'!$E$82)+($L48*'表30-5-2-4-2'!M28*'表30-5-2-4-2'!$F$82)+($M48*'表30-5-2-4-2'!F28*'表30-5-2-4-2'!$G$82)+($N48*'表30-5-2-4-2'!F66*'表30-5-2-4-2'!$H$82))/1000*(1+'表30-5-2-4-2'!$B$83)*'表30-5-2-4-1'!$B$48</f>
        <v>0</v>
      </c>
      <c r="S48" s="2057">
        <f>(((($D48+$E48)*'表30-5-2-4-2'!G9+$F48*'表30-5-2-4-2'!AL9)*'表30-5-2-4-2'!$B$82)+((($G48+$H48)*'表30-5-2-4-2'!N9+($I48*'表30-5-2-4-2'!AL28))*'表30-5-2-4-2'!$C$82)+($J48*'表30-5-2-4-2'!G47*'表30-5-2-4-2'!$D$82)+($K48*'表30-5-2-4-2'!N47*'表30-5-2-4-2'!$E$82)+($L48*'表30-5-2-4-2'!N28*'表30-5-2-4-2'!$F$82)+($M48*'表30-5-2-4-2'!G28*'表30-5-2-4-2'!$G$82)+($N48*'表30-5-2-4-2'!G66*'表30-5-2-4-2'!$H$82))/1000*(1+'表30-5-2-4-2'!$B$83)*'表30-5-2-4-1'!$B$48</f>
        <v>0</v>
      </c>
      <c r="T48" s="1883"/>
      <c r="U48" s="1883"/>
      <c r="V48" s="1883"/>
      <c r="W48" s="1883"/>
      <c r="X48" s="1883"/>
      <c r="Y48" s="1883"/>
      <c r="Z48" s="1883"/>
      <c r="AA48" s="1906"/>
      <c r="AB48" s="1883"/>
      <c r="AC48" s="1883"/>
      <c r="AD48" s="1883"/>
      <c r="AE48" s="1883"/>
      <c r="AF48" s="1883"/>
      <c r="AG48" s="1883"/>
      <c r="AH48" s="1883"/>
      <c r="AI48" s="1883"/>
      <c r="AJ48" s="1883"/>
      <c r="AK48" s="1883"/>
      <c r="AL48" s="1883"/>
      <c r="AM48" s="1883"/>
      <c r="AN48" s="1883"/>
      <c r="AO48" s="1883"/>
      <c r="AP48" s="1883"/>
      <c r="AQ48" s="1883"/>
      <c r="AR48" s="1883"/>
      <c r="AS48" s="1883"/>
      <c r="AT48" s="1883"/>
      <c r="AU48" s="1883"/>
      <c r="AV48" s="1883"/>
      <c r="AW48" s="1883"/>
      <c r="AX48" s="1883"/>
      <c r="AY48" s="1883"/>
      <c r="AZ48" s="1883"/>
      <c r="BA48" s="1883"/>
      <c r="BB48" s="1883"/>
      <c r="BC48" s="1883"/>
      <c r="BD48" s="1883"/>
      <c r="BE48" s="1883"/>
      <c r="BF48" s="1883"/>
      <c r="BG48" s="1883"/>
      <c r="BH48" s="1883"/>
      <c r="BI48" s="1883"/>
      <c r="BJ48" s="1883"/>
      <c r="BK48" s="1883"/>
      <c r="BL48" s="1883"/>
      <c r="BM48" s="1883"/>
      <c r="BN48" s="1883"/>
      <c r="BO48" s="1883"/>
      <c r="BP48" s="1883"/>
      <c r="BQ48" s="1883"/>
      <c r="BR48" s="1883"/>
      <c r="BS48" s="1883"/>
      <c r="BT48" s="1883"/>
      <c r="BU48" s="1883"/>
      <c r="BV48" s="1883"/>
      <c r="BW48" s="1883"/>
      <c r="BX48" s="1883"/>
      <c r="BY48" s="1883"/>
      <c r="BZ48" s="1883"/>
      <c r="CA48" s="1883"/>
      <c r="CB48" s="1883"/>
      <c r="CC48" s="1883"/>
      <c r="CD48" s="1883"/>
      <c r="CE48" s="1883"/>
      <c r="CF48" s="1883"/>
      <c r="CG48" s="1883"/>
      <c r="CH48" s="1883"/>
      <c r="CI48" s="1883"/>
      <c r="CJ48" s="1883"/>
      <c r="CK48" s="1883"/>
      <c r="CL48" s="1883"/>
      <c r="CM48" s="1883"/>
      <c r="CN48" s="1883"/>
      <c r="CO48" s="1883"/>
      <c r="CP48" s="1883"/>
      <c r="CQ48" s="1883"/>
      <c r="CR48" s="1883"/>
      <c r="CS48" s="1883"/>
      <c r="CT48" s="1883"/>
      <c r="CU48" s="1883"/>
      <c r="CV48" s="1883"/>
      <c r="CW48" s="1883"/>
      <c r="CX48" s="1883"/>
      <c r="CY48" s="1883"/>
      <c r="CZ48" s="1883"/>
      <c r="DA48" s="1883"/>
      <c r="DB48" s="1883"/>
      <c r="DC48" s="1883"/>
      <c r="DD48" s="1883"/>
      <c r="DE48" s="1883"/>
      <c r="DF48" s="1883"/>
      <c r="DG48" s="1883"/>
      <c r="DH48" s="1883"/>
    </row>
    <row r="49" spans="1:112" ht="16.5">
      <c r="A49" s="2049" t="s">
        <v>4761</v>
      </c>
      <c r="B49" s="2050">
        <v>2</v>
      </c>
      <c r="C49" s="2051" t="s">
        <v>4762</v>
      </c>
      <c r="D49" s="2062">
        <f>'表30-5-2-1'!C31</f>
        <v>0</v>
      </c>
      <c r="E49" s="2052">
        <f>SUMIF('表30-5-2-3-1'!$A:$A,"E1"&amp;'表30-5-2-2-1'!$A49&amp;"Q",'表30-5-2-3-1'!$N:$N)</f>
        <v>0</v>
      </c>
      <c r="F49" s="2063">
        <f>SUMIF('表30-5-2-3-1'!$A:$A,"E1"&amp;'表30-5-2-2-1'!$A49&amp;"L",'表30-5-2-3-1'!$W:$W)</f>
        <v>0</v>
      </c>
      <c r="G49" s="2064">
        <f>'表30-5-2-1'!D31</f>
        <v>0</v>
      </c>
      <c r="H49" s="2052">
        <f>SUMIF('表30-5-2-3-1'!$A:$A,"E2"&amp;'表30-5-2-2-1'!$A49&amp;"Q",'表30-5-2-3-1'!$N:$N)</f>
        <v>0</v>
      </c>
      <c r="I49" s="2063">
        <f>SUMIF('表30-5-2-3-1'!$A:$A,"E2"&amp;'表30-5-2-2-1'!$A49&amp;"L",'表30-5-2-3-1'!$W:$W)</f>
        <v>0</v>
      </c>
      <c r="J49" s="2062">
        <f>'表30-5-2-1'!E31</f>
        <v>0</v>
      </c>
      <c r="K49" s="2062">
        <f>'表30-5-2-1'!F31</f>
        <v>0</v>
      </c>
      <c r="L49" s="2062">
        <f>'表30-5-2-1'!G31</f>
        <v>0</v>
      </c>
      <c r="M49" s="2062">
        <f>'表30-5-2-1'!H31</f>
        <v>0</v>
      </c>
      <c r="N49" s="2062">
        <f>'表30-5-2-1'!I31</f>
        <v>0</v>
      </c>
      <c r="O49" s="2065">
        <f>((($D49+$E49+$F49)*'表30-5-2-4-2'!C10*'表30-5-2-4-2'!$B$82)+(($G49+$H49+$I49)*'表30-5-2-4-2'!J10*'表30-5-2-4-2'!$C$82)+($J49*'表30-5-2-4-2'!C48*'表30-5-2-4-2'!$D$82)+($K49*'表30-5-2-4-2'!J48*'表30-5-2-4-2'!$E$82)+($L49*'表30-5-2-4-2'!J29*'表30-5-2-4-2'!$F$82)+($M49*'表30-5-2-4-2'!C29*'表30-5-2-4-2'!$G$82)+($N49*'表30-5-2-4-2'!C67*'表30-5-2-4-2'!$H$82))/1000*(1+'表30-5-2-4-2'!$B$83)*'表30-5-2-4-1'!$B$48</f>
        <v>0</v>
      </c>
      <c r="P49" s="2056">
        <f>((($D49+$E49+$F49)*'表30-5-2-4-2'!D10*'表30-5-2-4-2'!$B$82)+(($G49+$H49+$I49)*'表30-5-2-4-2'!K10*'表30-5-2-4-2'!$C$82)+($J49*'表30-5-2-4-2'!D48*'表30-5-2-4-2'!$D$82)+($K49*'表30-5-2-4-2'!K48*'表30-5-2-4-2'!$E$82)+($L49*'表30-5-2-4-2'!K29*'表30-5-2-4-2'!$F$82)+($M49*'表30-5-2-4-2'!D29*'表30-5-2-4-2'!$G$82)+($N49*'表30-5-2-4-2'!D67*'表30-5-2-4-2'!$H$82))/1000*(1+'表30-5-2-4-2'!$B$83)*'表30-5-2-4-1'!$B$48</f>
        <v>0</v>
      </c>
      <c r="Q49" s="2056">
        <f>((($D49+$E49+$F49)*'表30-5-2-4-2'!E10*'表30-5-2-4-2'!$B$82)+(($G49+$H49+$I49)*'表30-5-2-4-2'!L10*'表30-5-2-4-2'!$C$82)+($J49*'表30-5-2-4-2'!E48*'表30-5-2-4-2'!$D$82)+($K49*'表30-5-2-4-2'!L48*'表30-5-2-4-2'!$E$82)+($L49*'表30-5-2-4-2'!L29*'表30-5-2-4-2'!$F$82)+($M49*'表30-5-2-4-2'!E29*'表30-5-2-4-2'!$G$82)+($N49*'表30-5-2-4-2'!E67*'表30-5-2-4-2'!$H$82))/1000*(1+'表30-5-2-4-2'!$B$83)*'表30-5-2-4-1'!$B$48</f>
        <v>0</v>
      </c>
      <c r="R49" s="2056">
        <f>((($D49+$E49+$F49)*'表30-5-2-4-2'!F10*'表30-5-2-4-2'!$B$82)+(($G49+$H49+$I49)*'表30-5-2-4-2'!M10*'表30-5-2-4-2'!$C$82)+($J49*'表30-5-2-4-2'!F48*'表30-5-2-4-2'!$D$82)+($K49*'表30-5-2-4-2'!M48*'表30-5-2-4-2'!$E$82)+($L49*'表30-5-2-4-2'!M29*'表30-5-2-4-2'!$F$82)+($M49*'表30-5-2-4-2'!F29*'表30-5-2-4-2'!$G$82)+($N49*'表30-5-2-4-2'!F67*'表30-5-2-4-2'!$H$82))/1000*(1+'表30-5-2-4-2'!$B$83)*'表30-5-2-4-1'!$B$48</f>
        <v>0</v>
      </c>
      <c r="S49" s="2057">
        <f>(((($D49+$E49)*'表30-5-2-4-2'!G10+$F49*'表30-5-2-4-2'!AL10)*'表30-5-2-4-2'!$B$82)+((($G49+$H49)*'表30-5-2-4-2'!N10+($I49*'表30-5-2-4-2'!AL29))*'表30-5-2-4-2'!$C$82)+($J49*'表30-5-2-4-2'!G48*'表30-5-2-4-2'!$D$82)+($K49*'表30-5-2-4-2'!N48*'表30-5-2-4-2'!$E$82)+($L49*'表30-5-2-4-2'!N29*'表30-5-2-4-2'!$F$82)+($M49*'表30-5-2-4-2'!G29*'表30-5-2-4-2'!$G$82)+($N49*'表30-5-2-4-2'!G67*'表30-5-2-4-2'!$H$82))/1000*(1+'表30-5-2-4-2'!$B$83)*'表30-5-2-4-1'!$B$48</f>
        <v>0</v>
      </c>
      <c r="T49" s="1883"/>
      <c r="U49" s="1883"/>
      <c r="V49" s="1883"/>
      <c r="W49" s="1883"/>
      <c r="X49" s="1883"/>
      <c r="Y49" s="1883"/>
      <c r="Z49" s="1883"/>
      <c r="AA49" s="1906"/>
      <c r="AB49" s="1883"/>
      <c r="AC49" s="1883"/>
      <c r="AD49" s="1883"/>
      <c r="AE49" s="1883"/>
      <c r="AF49" s="1883"/>
      <c r="AG49" s="1883"/>
      <c r="AH49" s="1883"/>
      <c r="AI49" s="1883"/>
      <c r="AJ49" s="1883"/>
      <c r="AK49" s="1883"/>
      <c r="AL49" s="1883"/>
      <c r="AM49" s="1883"/>
      <c r="AN49" s="1883"/>
      <c r="AO49" s="1883"/>
      <c r="AP49" s="1883"/>
      <c r="AQ49" s="1883"/>
      <c r="AR49" s="1883"/>
      <c r="AS49" s="1883"/>
      <c r="AT49" s="1883"/>
      <c r="AU49" s="1883"/>
      <c r="AV49" s="1883"/>
      <c r="AW49" s="1883"/>
      <c r="AX49" s="1883"/>
      <c r="AY49" s="1883"/>
      <c r="AZ49" s="1883"/>
      <c r="BA49" s="1883"/>
      <c r="BB49" s="1883"/>
      <c r="BC49" s="1883"/>
      <c r="BD49" s="1883"/>
      <c r="BE49" s="1883"/>
      <c r="BF49" s="1883"/>
      <c r="BG49" s="1883"/>
      <c r="BH49" s="1883"/>
      <c r="BI49" s="1883"/>
      <c r="BJ49" s="1883"/>
      <c r="BK49" s="1883"/>
      <c r="BL49" s="1883"/>
      <c r="BM49" s="1883"/>
      <c r="BN49" s="1883"/>
      <c r="BO49" s="1883"/>
      <c r="BP49" s="1883"/>
      <c r="BQ49" s="1883"/>
      <c r="BR49" s="1883"/>
      <c r="BS49" s="1883"/>
      <c r="BT49" s="1883"/>
      <c r="BU49" s="1883"/>
      <c r="BV49" s="1883"/>
      <c r="BW49" s="1883"/>
      <c r="BX49" s="1883"/>
      <c r="BY49" s="1883"/>
      <c r="BZ49" s="1883"/>
      <c r="CA49" s="1883"/>
      <c r="CB49" s="1883"/>
      <c r="CC49" s="1883"/>
      <c r="CD49" s="1883"/>
      <c r="CE49" s="1883"/>
      <c r="CF49" s="1883"/>
      <c r="CG49" s="1883"/>
      <c r="CH49" s="1883"/>
      <c r="CI49" s="1883"/>
      <c r="CJ49" s="1883"/>
      <c r="CK49" s="1883"/>
      <c r="CL49" s="1883"/>
      <c r="CM49" s="1883"/>
      <c r="CN49" s="1883"/>
      <c r="CO49" s="1883"/>
      <c r="CP49" s="1883"/>
      <c r="CQ49" s="1883"/>
      <c r="CR49" s="1883"/>
      <c r="CS49" s="1883"/>
      <c r="CT49" s="1883"/>
      <c r="CU49" s="1883"/>
      <c r="CV49" s="1883"/>
      <c r="CW49" s="1883"/>
      <c r="CX49" s="1883"/>
      <c r="CY49" s="1883"/>
      <c r="CZ49" s="1883"/>
      <c r="DA49" s="1883"/>
      <c r="DB49" s="1883"/>
      <c r="DC49" s="1883"/>
      <c r="DD49" s="1883"/>
      <c r="DE49" s="1883"/>
      <c r="DF49" s="1883"/>
      <c r="DG49" s="1883"/>
      <c r="DH49" s="1883"/>
    </row>
    <row r="50" spans="1:112" ht="16.5">
      <c r="A50" s="2049" t="s">
        <v>4763</v>
      </c>
      <c r="B50" s="2050">
        <v>3</v>
      </c>
      <c r="C50" s="2051" t="s">
        <v>4764</v>
      </c>
      <c r="D50" s="2062">
        <f>'表30-5-2-1'!C32</f>
        <v>0</v>
      </c>
      <c r="E50" s="2052">
        <f>SUMIF('表30-5-2-3-1'!$A:$A,"E1"&amp;'表30-5-2-2-1'!$A50&amp;"Q",'表30-5-2-3-1'!$N:$N)</f>
        <v>0</v>
      </c>
      <c r="F50" s="2063">
        <f>SUMIF('表30-5-2-3-1'!$A:$A,"E1"&amp;'表30-5-2-2-1'!$A50&amp;"L",'表30-5-2-3-1'!$W:$W)</f>
        <v>0</v>
      </c>
      <c r="G50" s="2064">
        <f>'表30-5-2-1'!D32</f>
        <v>0</v>
      </c>
      <c r="H50" s="2052">
        <f>SUMIF('表30-5-2-3-1'!$A:$A,"E2"&amp;'表30-5-2-2-1'!$A50&amp;"Q",'表30-5-2-3-1'!$N:$N)</f>
        <v>0</v>
      </c>
      <c r="I50" s="2063">
        <f>SUMIF('表30-5-2-3-1'!$A:$A,"E2"&amp;'表30-5-2-2-1'!$A50&amp;"L",'表30-5-2-3-1'!$W:$W)</f>
        <v>0</v>
      </c>
      <c r="J50" s="2062">
        <f>'表30-5-2-1'!E32</f>
        <v>0</v>
      </c>
      <c r="K50" s="2062">
        <f>'表30-5-2-1'!F32</f>
        <v>0</v>
      </c>
      <c r="L50" s="2062">
        <f>'表30-5-2-1'!G32</f>
        <v>0</v>
      </c>
      <c r="M50" s="2062">
        <f>'表30-5-2-1'!H32</f>
        <v>0</v>
      </c>
      <c r="N50" s="2062">
        <f>'表30-5-2-1'!I32</f>
        <v>0</v>
      </c>
      <c r="O50" s="2065">
        <f>((($D50+$E50+$F50)*'表30-5-2-4-2'!C11*'表30-5-2-4-2'!$B$82)+(($G50+$H50+$I50)*'表30-5-2-4-2'!J11*'表30-5-2-4-2'!$C$82)+($J50*'表30-5-2-4-2'!C49*'表30-5-2-4-2'!$D$82)+($K50*'表30-5-2-4-2'!J49*'表30-5-2-4-2'!$E$82)+($L50*'表30-5-2-4-2'!J30*'表30-5-2-4-2'!$F$82)+($M50*'表30-5-2-4-2'!C30*'表30-5-2-4-2'!$G$82)+($N50*'表30-5-2-4-2'!C68*'表30-5-2-4-2'!$H$82))/1000*(1+'表30-5-2-4-2'!$B$83)*'表30-5-2-4-1'!$B$48</f>
        <v>0</v>
      </c>
      <c r="P50" s="2056">
        <f>((($D50+$E50+$F50)*'表30-5-2-4-2'!D11*'表30-5-2-4-2'!$B$82)+(($G50+$H50+$I50)*'表30-5-2-4-2'!K11*'表30-5-2-4-2'!$C$82)+($J50*'表30-5-2-4-2'!D49*'表30-5-2-4-2'!$D$82)+($K50*'表30-5-2-4-2'!K49*'表30-5-2-4-2'!$E$82)+($L50*'表30-5-2-4-2'!K30*'表30-5-2-4-2'!$F$82)+($M50*'表30-5-2-4-2'!D30*'表30-5-2-4-2'!$G$82)+($N50*'表30-5-2-4-2'!D68*'表30-5-2-4-2'!$H$82))/1000*(1+'表30-5-2-4-2'!$B$83)*'表30-5-2-4-1'!$B$48</f>
        <v>0</v>
      </c>
      <c r="Q50" s="2056">
        <f>((($D50+$E50+$F50)*'表30-5-2-4-2'!E11*'表30-5-2-4-2'!$B$82)+(($G50+$H50+$I50)*'表30-5-2-4-2'!L11*'表30-5-2-4-2'!$C$82)+($J50*'表30-5-2-4-2'!E49*'表30-5-2-4-2'!$D$82)+($K50*'表30-5-2-4-2'!L49*'表30-5-2-4-2'!$E$82)+($L50*'表30-5-2-4-2'!L30*'表30-5-2-4-2'!$F$82)+($M50*'表30-5-2-4-2'!E30*'表30-5-2-4-2'!$G$82)+($N50*'表30-5-2-4-2'!E68*'表30-5-2-4-2'!$H$82))/1000*(1+'表30-5-2-4-2'!$B$83)*'表30-5-2-4-1'!$B$48</f>
        <v>0</v>
      </c>
      <c r="R50" s="2056">
        <f>((($D50+$E50+$F50)*'表30-5-2-4-2'!F11*'表30-5-2-4-2'!$B$82)+(($G50+$H50+$I50)*'表30-5-2-4-2'!M11*'表30-5-2-4-2'!$C$82)+($J50*'表30-5-2-4-2'!F49*'表30-5-2-4-2'!$D$82)+($K50*'表30-5-2-4-2'!M49*'表30-5-2-4-2'!$E$82)+($L50*'表30-5-2-4-2'!M30*'表30-5-2-4-2'!$F$82)+($M50*'表30-5-2-4-2'!F30*'表30-5-2-4-2'!$G$82)+($N50*'表30-5-2-4-2'!F68*'表30-5-2-4-2'!$H$82))/1000*(1+'表30-5-2-4-2'!$B$83)*'表30-5-2-4-1'!$B$48</f>
        <v>0</v>
      </c>
      <c r="S50" s="2057">
        <f>(((($D50+$E50)*'表30-5-2-4-2'!G11+$F50*'表30-5-2-4-2'!AL11)*'表30-5-2-4-2'!$B$82)+((($G50+$H50)*'表30-5-2-4-2'!N11+($I50*'表30-5-2-4-2'!AL30))*'表30-5-2-4-2'!$C$82)+($J50*'表30-5-2-4-2'!G49*'表30-5-2-4-2'!$D$82)+($K50*'表30-5-2-4-2'!N49*'表30-5-2-4-2'!$E$82)+($L50*'表30-5-2-4-2'!N30*'表30-5-2-4-2'!$F$82)+($M50*'表30-5-2-4-2'!G30*'表30-5-2-4-2'!$G$82)+($N50*'表30-5-2-4-2'!G68*'表30-5-2-4-2'!$H$82))/1000*(1+'表30-5-2-4-2'!$B$83)*'表30-5-2-4-1'!$B$48</f>
        <v>0</v>
      </c>
      <c r="T50" s="1883"/>
      <c r="U50" s="1883"/>
      <c r="V50" s="1883"/>
      <c r="W50" s="1883"/>
      <c r="X50" s="1883"/>
      <c r="Y50" s="1883"/>
      <c r="Z50" s="1883"/>
      <c r="AA50" s="1906"/>
      <c r="AB50" s="1883"/>
      <c r="AC50" s="1883"/>
      <c r="AD50" s="1883"/>
      <c r="AE50" s="1883"/>
      <c r="AF50" s="1883"/>
      <c r="AG50" s="1883"/>
      <c r="AH50" s="1883"/>
      <c r="AI50" s="1883"/>
      <c r="AJ50" s="1883"/>
      <c r="AK50" s="1883"/>
      <c r="AL50" s="1883"/>
      <c r="AM50" s="1883"/>
      <c r="AN50" s="1883"/>
      <c r="AO50" s="1883"/>
      <c r="AP50" s="1883"/>
      <c r="AQ50" s="1883"/>
      <c r="AR50" s="1883"/>
      <c r="AS50" s="1883"/>
      <c r="AT50" s="1883"/>
      <c r="AU50" s="1883"/>
      <c r="AV50" s="1883"/>
      <c r="AW50" s="1883"/>
      <c r="AX50" s="1883"/>
      <c r="AY50" s="1883"/>
      <c r="AZ50" s="1883"/>
      <c r="BA50" s="1883"/>
      <c r="BB50" s="1883"/>
      <c r="BC50" s="1883"/>
      <c r="BD50" s="1883"/>
      <c r="BE50" s="1883"/>
      <c r="BF50" s="1883"/>
      <c r="BG50" s="1883"/>
      <c r="BH50" s="1883"/>
      <c r="BI50" s="1883"/>
      <c r="BJ50" s="1883"/>
      <c r="BK50" s="1883"/>
      <c r="BL50" s="1883"/>
      <c r="BM50" s="1883"/>
      <c r="BN50" s="1883"/>
      <c r="BO50" s="1883"/>
      <c r="BP50" s="1883"/>
      <c r="BQ50" s="1883"/>
      <c r="BR50" s="1883"/>
      <c r="BS50" s="1883"/>
      <c r="BT50" s="1883"/>
      <c r="BU50" s="1883"/>
      <c r="BV50" s="1883"/>
      <c r="BW50" s="1883"/>
      <c r="BX50" s="1883"/>
      <c r="BY50" s="1883"/>
      <c r="BZ50" s="1883"/>
      <c r="CA50" s="1883"/>
      <c r="CB50" s="1883"/>
      <c r="CC50" s="1883"/>
      <c r="CD50" s="1883"/>
      <c r="CE50" s="1883"/>
      <c r="CF50" s="1883"/>
      <c r="CG50" s="1883"/>
      <c r="CH50" s="1883"/>
      <c r="CI50" s="1883"/>
      <c r="CJ50" s="1883"/>
      <c r="CK50" s="1883"/>
      <c r="CL50" s="1883"/>
      <c r="CM50" s="1883"/>
      <c r="CN50" s="1883"/>
      <c r="CO50" s="1883"/>
      <c r="CP50" s="1883"/>
      <c r="CQ50" s="1883"/>
      <c r="CR50" s="1883"/>
      <c r="CS50" s="1883"/>
      <c r="CT50" s="1883"/>
      <c r="CU50" s="1883"/>
      <c r="CV50" s="1883"/>
      <c r="CW50" s="1883"/>
      <c r="CX50" s="1883"/>
      <c r="CY50" s="1883"/>
      <c r="CZ50" s="1883"/>
      <c r="DA50" s="1883"/>
      <c r="DB50" s="1883"/>
      <c r="DC50" s="1883"/>
      <c r="DD50" s="1883"/>
      <c r="DE50" s="1883"/>
      <c r="DF50" s="1883"/>
      <c r="DG50" s="1883"/>
      <c r="DH50" s="1883"/>
    </row>
    <row r="51" spans="1:112" ht="16.5">
      <c r="A51" s="2049" t="s">
        <v>4765</v>
      </c>
      <c r="B51" s="2050">
        <v>4</v>
      </c>
      <c r="C51" s="2051" t="s">
        <v>4766</v>
      </c>
      <c r="D51" s="2062">
        <f>'表30-5-2-1'!C33</f>
        <v>0</v>
      </c>
      <c r="E51" s="2052">
        <f>SUMIF('表30-5-2-3-1'!$A:$A,"E1"&amp;'表30-5-2-2-1'!$A51&amp;"Q",'表30-5-2-3-1'!$N:$N)</f>
        <v>0</v>
      </c>
      <c r="F51" s="2063">
        <f>SUMIF('表30-5-2-3-1'!$A:$A,"E1"&amp;'表30-5-2-2-1'!$A51&amp;"L",'表30-5-2-3-1'!$W:$W)</f>
        <v>0</v>
      </c>
      <c r="G51" s="2064">
        <f>'表30-5-2-1'!D33</f>
        <v>0</v>
      </c>
      <c r="H51" s="2052">
        <f>SUMIF('表30-5-2-3-1'!$A:$A,"E2"&amp;'表30-5-2-2-1'!$A51&amp;"Q",'表30-5-2-3-1'!$N:$N)</f>
        <v>0</v>
      </c>
      <c r="I51" s="2063">
        <f>SUMIF('表30-5-2-3-1'!$A:$A,"E2"&amp;'表30-5-2-2-1'!$A51&amp;"L",'表30-5-2-3-1'!$W:$W)</f>
        <v>0</v>
      </c>
      <c r="J51" s="2062">
        <f>'表30-5-2-1'!E33</f>
        <v>0</v>
      </c>
      <c r="K51" s="2062">
        <f>'表30-5-2-1'!F33</f>
        <v>0</v>
      </c>
      <c r="L51" s="2062">
        <f>'表30-5-2-1'!G33</f>
        <v>0</v>
      </c>
      <c r="M51" s="2062">
        <f>'表30-5-2-1'!H33</f>
        <v>0</v>
      </c>
      <c r="N51" s="2062">
        <f>'表30-5-2-1'!I33</f>
        <v>0</v>
      </c>
      <c r="O51" s="2065">
        <f>((($D51+$E51+$F51)*'表30-5-2-4-2'!C12*'表30-5-2-4-2'!$B$82)+(($G51+$H51+$I51)*'表30-5-2-4-2'!J12*'表30-5-2-4-2'!$C$82)+($J51*'表30-5-2-4-2'!C50*'表30-5-2-4-2'!$D$82)+($K51*'表30-5-2-4-2'!J50*'表30-5-2-4-2'!$E$82)+($L51*'表30-5-2-4-2'!J31*'表30-5-2-4-2'!$F$82)+($M51*'表30-5-2-4-2'!C31*'表30-5-2-4-2'!$G$82)+($N51*'表30-5-2-4-2'!C69*'表30-5-2-4-2'!$H$82))/1000*(1+'表30-5-2-4-2'!$B$83)*'表30-5-2-4-1'!$B$48</f>
        <v>0</v>
      </c>
      <c r="P51" s="2056">
        <f>((($D51+$E51+$F51)*'表30-5-2-4-2'!D12*'表30-5-2-4-2'!$B$82)+(($G51+$H51+$I51)*'表30-5-2-4-2'!K12*'表30-5-2-4-2'!$C$82)+($J51*'表30-5-2-4-2'!D50*'表30-5-2-4-2'!$D$82)+($K51*'表30-5-2-4-2'!K50*'表30-5-2-4-2'!$E$82)+($L51*'表30-5-2-4-2'!K31*'表30-5-2-4-2'!$F$82)+($M51*'表30-5-2-4-2'!D31*'表30-5-2-4-2'!$G$82)+($N51*'表30-5-2-4-2'!D69*'表30-5-2-4-2'!$H$82))/1000*(1+'表30-5-2-4-2'!$B$83)*'表30-5-2-4-1'!$B$48</f>
        <v>0</v>
      </c>
      <c r="Q51" s="2056">
        <f>((($D51+$E51+$F51)*'表30-5-2-4-2'!E12*'表30-5-2-4-2'!$B$82)+(($G51+$H51+$I51)*'表30-5-2-4-2'!L12*'表30-5-2-4-2'!$C$82)+($J51*'表30-5-2-4-2'!E50*'表30-5-2-4-2'!$D$82)+($K51*'表30-5-2-4-2'!L50*'表30-5-2-4-2'!$E$82)+($L51*'表30-5-2-4-2'!L31*'表30-5-2-4-2'!$F$82)+($M51*'表30-5-2-4-2'!E31*'表30-5-2-4-2'!$G$82)+($N51*'表30-5-2-4-2'!E69*'表30-5-2-4-2'!$H$82))/1000*(1+'表30-5-2-4-2'!$B$83)*'表30-5-2-4-1'!$B$48</f>
        <v>0</v>
      </c>
      <c r="R51" s="2056">
        <f>((($D51+$E51+$F51)*'表30-5-2-4-2'!F12*'表30-5-2-4-2'!$B$82)+(($G51+$H51+$I51)*'表30-5-2-4-2'!M12*'表30-5-2-4-2'!$C$82)+($J51*'表30-5-2-4-2'!F50*'表30-5-2-4-2'!$D$82)+($K51*'表30-5-2-4-2'!M50*'表30-5-2-4-2'!$E$82)+($L51*'表30-5-2-4-2'!M31*'表30-5-2-4-2'!$F$82)+($M51*'表30-5-2-4-2'!F31*'表30-5-2-4-2'!$G$82)+($N51*'表30-5-2-4-2'!F69*'表30-5-2-4-2'!$H$82))/1000*(1+'表30-5-2-4-2'!$B$83)*'表30-5-2-4-1'!$B$48</f>
        <v>0</v>
      </c>
      <c r="S51" s="2057">
        <f>(((($D51+$E51)*'表30-5-2-4-2'!G12+$F51*'表30-5-2-4-2'!AL12)*'表30-5-2-4-2'!$B$82)+((($G51+$H51)*'表30-5-2-4-2'!N12+($I51*'表30-5-2-4-2'!AL31))*'表30-5-2-4-2'!$C$82)+($J51*'表30-5-2-4-2'!G50*'表30-5-2-4-2'!$D$82)+($K51*'表30-5-2-4-2'!N50*'表30-5-2-4-2'!$E$82)+($L51*'表30-5-2-4-2'!N31*'表30-5-2-4-2'!$F$82)+($M51*'表30-5-2-4-2'!G31*'表30-5-2-4-2'!$G$82)+($N51*'表30-5-2-4-2'!G69*'表30-5-2-4-2'!$H$82))/1000*(1+'表30-5-2-4-2'!$B$83)*'表30-5-2-4-1'!$B$48</f>
        <v>0</v>
      </c>
      <c r="T51" s="1883"/>
      <c r="U51" s="1883"/>
      <c r="V51" s="1883"/>
      <c r="W51" s="1883"/>
      <c r="X51" s="1883"/>
      <c r="Y51" s="1883"/>
      <c r="Z51" s="1883"/>
      <c r="AA51" s="1906"/>
      <c r="AB51" s="1883"/>
      <c r="AC51" s="1883"/>
      <c r="AD51" s="1883"/>
      <c r="AE51" s="1883"/>
      <c r="AF51" s="1883"/>
      <c r="AG51" s="1883"/>
      <c r="AH51" s="1883"/>
      <c r="AI51" s="1883"/>
      <c r="AJ51" s="1883"/>
      <c r="AK51" s="1883"/>
      <c r="AL51" s="1883"/>
      <c r="AM51" s="1883"/>
      <c r="AN51" s="1883"/>
      <c r="AO51" s="1883"/>
      <c r="AP51" s="1883"/>
      <c r="AQ51" s="1883"/>
      <c r="AR51" s="1883"/>
      <c r="AS51" s="1883"/>
      <c r="AT51" s="1883"/>
      <c r="AU51" s="1883"/>
      <c r="AV51" s="1883"/>
      <c r="AW51" s="1883"/>
      <c r="AX51" s="1883"/>
      <c r="AY51" s="1883"/>
      <c r="AZ51" s="1883"/>
      <c r="BA51" s="1883"/>
      <c r="BB51" s="1883"/>
      <c r="BC51" s="1883"/>
      <c r="BD51" s="1883"/>
      <c r="BE51" s="1883"/>
      <c r="BF51" s="1883"/>
      <c r="BG51" s="1883"/>
      <c r="BH51" s="1883"/>
      <c r="BI51" s="1883"/>
      <c r="BJ51" s="1883"/>
      <c r="BK51" s="1883"/>
      <c r="BL51" s="1883"/>
      <c r="BM51" s="1883"/>
      <c r="BN51" s="1883"/>
      <c r="BO51" s="1883"/>
      <c r="BP51" s="1883"/>
      <c r="BQ51" s="1883"/>
      <c r="BR51" s="1883"/>
      <c r="BS51" s="1883"/>
      <c r="BT51" s="1883"/>
      <c r="BU51" s="1883"/>
      <c r="BV51" s="1883"/>
      <c r="BW51" s="1883"/>
      <c r="BX51" s="1883"/>
      <c r="BY51" s="1883"/>
      <c r="BZ51" s="1883"/>
      <c r="CA51" s="1883"/>
      <c r="CB51" s="1883"/>
      <c r="CC51" s="1883"/>
      <c r="CD51" s="1883"/>
      <c r="CE51" s="1883"/>
      <c r="CF51" s="1883"/>
      <c r="CG51" s="1883"/>
      <c r="CH51" s="1883"/>
      <c r="CI51" s="1883"/>
      <c r="CJ51" s="1883"/>
      <c r="CK51" s="1883"/>
      <c r="CL51" s="1883"/>
      <c r="CM51" s="1883"/>
      <c r="CN51" s="1883"/>
      <c r="CO51" s="1883"/>
      <c r="CP51" s="1883"/>
      <c r="CQ51" s="1883"/>
      <c r="CR51" s="1883"/>
      <c r="CS51" s="1883"/>
      <c r="CT51" s="1883"/>
      <c r="CU51" s="1883"/>
      <c r="CV51" s="1883"/>
      <c r="CW51" s="1883"/>
      <c r="CX51" s="1883"/>
      <c r="CY51" s="1883"/>
      <c r="CZ51" s="1883"/>
      <c r="DA51" s="1883"/>
      <c r="DB51" s="1883"/>
      <c r="DC51" s="1883"/>
      <c r="DD51" s="1883"/>
      <c r="DE51" s="1883"/>
      <c r="DF51" s="1883"/>
      <c r="DG51" s="1883"/>
      <c r="DH51" s="1883"/>
    </row>
    <row r="52" spans="1:112" ht="16.5">
      <c r="A52" s="2049" t="s">
        <v>4767</v>
      </c>
      <c r="B52" s="2050">
        <v>5</v>
      </c>
      <c r="C52" s="2051" t="s">
        <v>4768</v>
      </c>
      <c r="D52" s="2062">
        <f>'表30-5-2-1'!C34</f>
        <v>0</v>
      </c>
      <c r="E52" s="2052">
        <f>SUMIF('表30-5-2-3-1'!$A:$A,"E1"&amp;'表30-5-2-2-1'!$A52&amp;"Q",'表30-5-2-3-1'!$N:$N)</f>
        <v>0</v>
      </c>
      <c r="F52" s="2063">
        <f>SUMIF('表30-5-2-3-1'!$A:$A,"E1"&amp;'表30-5-2-2-1'!$A52&amp;"L",'表30-5-2-3-1'!$W:$W)</f>
        <v>0</v>
      </c>
      <c r="G52" s="2064">
        <f>'表30-5-2-1'!D34</f>
        <v>0</v>
      </c>
      <c r="H52" s="2052">
        <f>SUMIF('表30-5-2-3-1'!$A:$A,"E2"&amp;'表30-5-2-2-1'!$A52&amp;"Q",'表30-5-2-3-1'!$N:$N)</f>
        <v>0</v>
      </c>
      <c r="I52" s="2063">
        <f>SUMIF('表30-5-2-3-1'!$A:$A,"E2"&amp;'表30-5-2-2-1'!$A52&amp;"L",'表30-5-2-3-1'!$W:$W)</f>
        <v>0</v>
      </c>
      <c r="J52" s="2062">
        <f>'表30-5-2-1'!E34</f>
        <v>0</v>
      </c>
      <c r="K52" s="2062">
        <f>'表30-5-2-1'!F34</f>
        <v>0</v>
      </c>
      <c r="L52" s="2062">
        <f>'表30-5-2-1'!G34</f>
        <v>0</v>
      </c>
      <c r="M52" s="2062">
        <f>'表30-5-2-1'!H34</f>
        <v>0</v>
      </c>
      <c r="N52" s="2062">
        <f>'表30-5-2-1'!I34</f>
        <v>0</v>
      </c>
      <c r="O52" s="2065">
        <f>((($D52+$E52+$F52)*'表30-5-2-4-2'!C13*'表30-5-2-4-2'!$B$82)+(($G52+$H52+$I52)*'表30-5-2-4-2'!J13*'表30-5-2-4-2'!$C$82)+($J52*'表30-5-2-4-2'!C51*'表30-5-2-4-2'!$D$82)+($K52*'表30-5-2-4-2'!J51*'表30-5-2-4-2'!$E$82)+($L52*'表30-5-2-4-2'!J32*'表30-5-2-4-2'!$F$82)+($M52*'表30-5-2-4-2'!C32*'表30-5-2-4-2'!$G$82)+($N52*'表30-5-2-4-2'!C70*'表30-5-2-4-2'!$H$82))/1000*(1+'表30-5-2-4-2'!$B$83)*'表30-5-2-4-1'!$B$48</f>
        <v>0</v>
      </c>
      <c r="P52" s="2056">
        <f>((($D52+$E52+$F52)*'表30-5-2-4-2'!D13*'表30-5-2-4-2'!$B$82)+(($G52+$H52+$I52)*'表30-5-2-4-2'!K13*'表30-5-2-4-2'!$C$82)+($J52*'表30-5-2-4-2'!D51*'表30-5-2-4-2'!$D$82)+($K52*'表30-5-2-4-2'!K51*'表30-5-2-4-2'!$E$82)+($L52*'表30-5-2-4-2'!K32*'表30-5-2-4-2'!$F$82)+($M52*'表30-5-2-4-2'!D32*'表30-5-2-4-2'!$G$82)+($N52*'表30-5-2-4-2'!D70*'表30-5-2-4-2'!$H$82))/1000*(1+'表30-5-2-4-2'!$B$83)*'表30-5-2-4-1'!$B$48</f>
        <v>0</v>
      </c>
      <c r="Q52" s="2056">
        <f>((($D52+$E52+$F52)*'表30-5-2-4-2'!E13*'表30-5-2-4-2'!$B$82)+(($G52+$H52+$I52)*'表30-5-2-4-2'!L13*'表30-5-2-4-2'!$C$82)+($J52*'表30-5-2-4-2'!E51*'表30-5-2-4-2'!$D$82)+($K52*'表30-5-2-4-2'!L51*'表30-5-2-4-2'!$E$82)+($L52*'表30-5-2-4-2'!L32*'表30-5-2-4-2'!$F$82)+($M52*'表30-5-2-4-2'!E32*'表30-5-2-4-2'!$G$82)+($N52*'表30-5-2-4-2'!E70*'表30-5-2-4-2'!$H$82))/1000*(1+'表30-5-2-4-2'!$B$83)*'表30-5-2-4-1'!$B$48</f>
        <v>0</v>
      </c>
      <c r="R52" s="2056">
        <f>((($D52+$E52+$F52)*'表30-5-2-4-2'!F13*'表30-5-2-4-2'!$B$82)+(($G52+$H52+$I52)*'表30-5-2-4-2'!M13*'表30-5-2-4-2'!$C$82)+($J52*'表30-5-2-4-2'!F51*'表30-5-2-4-2'!$D$82)+($K52*'表30-5-2-4-2'!M51*'表30-5-2-4-2'!$E$82)+($L52*'表30-5-2-4-2'!M32*'表30-5-2-4-2'!$F$82)+($M52*'表30-5-2-4-2'!F32*'表30-5-2-4-2'!$G$82)+($N52*'表30-5-2-4-2'!F70*'表30-5-2-4-2'!$H$82))/1000*(1+'表30-5-2-4-2'!$B$83)*'表30-5-2-4-1'!$B$48</f>
        <v>0</v>
      </c>
      <c r="S52" s="2057">
        <f>(((($D52+$E52)*'表30-5-2-4-2'!G13+$F52*'表30-5-2-4-2'!AL13)*'表30-5-2-4-2'!$B$82)+((($G52+$H52)*'表30-5-2-4-2'!N13+($I52*'表30-5-2-4-2'!AL32))*'表30-5-2-4-2'!$C$82)+($J52*'表30-5-2-4-2'!G51*'表30-5-2-4-2'!$D$82)+($K52*'表30-5-2-4-2'!N51*'表30-5-2-4-2'!$E$82)+($L52*'表30-5-2-4-2'!N32*'表30-5-2-4-2'!$F$82)+($M52*'表30-5-2-4-2'!G32*'表30-5-2-4-2'!$G$82)+($N52*'表30-5-2-4-2'!G70*'表30-5-2-4-2'!$H$82))/1000*(1+'表30-5-2-4-2'!$B$83)*'表30-5-2-4-1'!$B$48</f>
        <v>0</v>
      </c>
      <c r="T52" s="1883"/>
      <c r="U52" s="1883"/>
      <c r="V52" s="1883"/>
      <c r="W52" s="1883"/>
      <c r="X52" s="1883"/>
      <c r="Y52" s="1883"/>
      <c r="Z52" s="1883"/>
      <c r="AA52" s="1906"/>
      <c r="AB52" s="1883"/>
      <c r="AC52" s="1883"/>
      <c r="AD52" s="1883"/>
      <c r="AE52" s="1883"/>
      <c r="AF52" s="1883"/>
      <c r="AG52" s="1883"/>
      <c r="AH52" s="1883"/>
      <c r="AI52" s="1883"/>
      <c r="AJ52" s="1883"/>
      <c r="AK52" s="1883"/>
      <c r="AL52" s="1883"/>
      <c r="AM52" s="1883"/>
      <c r="AN52" s="1883"/>
      <c r="AO52" s="1883"/>
      <c r="AP52" s="1883"/>
      <c r="AQ52" s="1883"/>
      <c r="AR52" s="1883"/>
      <c r="AS52" s="1883"/>
      <c r="AT52" s="1883"/>
      <c r="AU52" s="1883"/>
      <c r="AV52" s="1883"/>
      <c r="AW52" s="1883"/>
      <c r="AX52" s="1883"/>
      <c r="AY52" s="1883"/>
      <c r="AZ52" s="1883"/>
      <c r="BA52" s="1883"/>
      <c r="BB52" s="1883"/>
      <c r="BC52" s="1883"/>
      <c r="BD52" s="1883"/>
      <c r="BE52" s="1883"/>
      <c r="BF52" s="1883"/>
      <c r="BG52" s="1883"/>
      <c r="BH52" s="1883"/>
      <c r="BI52" s="1883"/>
      <c r="BJ52" s="1883"/>
      <c r="BK52" s="1883"/>
      <c r="BL52" s="1883"/>
      <c r="BM52" s="1883"/>
      <c r="BN52" s="1883"/>
      <c r="BO52" s="1883"/>
      <c r="BP52" s="1883"/>
      <c r="BQ52" s="1883"/>
      <c r="BR52" s="1883"/>
      <c r="BS52" s="1883"/>
      <c r="BT52" s="1883"/>
      <c r="BU52" s="1883"/>
      <c r="BV52" s="1883"/>
      <c r="BW52" s="1883"/>
      <c r="BX52" s="1883"/>
      <c r="BY52" s="1883"/>
      <c r="BZ52" s="1883"/>
      <c r="CA52" s="1883"/>
      <c r="CB52" s="1883"/>
      <c r="CC52" s="1883"/>
      <c r="CD52" s="1883"/>
      <c r="CE52" s="1883"/>
      <c r="CF52" s="1883"/>
      <c r="CG52" s="1883"/>
      <c r="CH52" s="1883"/>
      <c r="CI52" s="1883"/>
      <c r="CJ52" s="1883"/>
      <c r="CK52" s="1883"/>
      <c r="CL52" s="1883"/>
      <c r="CM52" s="1883"/>
      <c r="CN52" s="1883"/>
      <c r="CO52" s="1883"/>
      <c r="CP52" s="1883"/>
      <c r="CQ52" s="1883"/>
      <c r="CR52" s="1883"/>
      <c r="CS52" s="1883"/>
      <c r="CT52" s="1883"/>
      <c r="CU52" s="1883"/>
      <c r="CV52" s="1883"/>
      <c r="CW52" s="1883"/>
      <c r="CX52" s="1883"/>
      <c r="CY52" s="1883"/>
      <c r="CZ52" s="1883"/>
      <c r="DA52" s="1883"/>
      <c r="DB52" s="1883"/>
      <c r="DC52" s="1883"/>
      <c r="DD52" s="1883"/>
      <c r="DE52" s="1883"/>
      <c r="DF52" s="1883"/>
      <c r="DG52" s="1883"/>
      <c r="DH52" s="1883"/>
    </row>
    <row r="53" spans="1:112" ht="16.5">
      <c r="A53" s="2049" t="s">
        <v>4769</v>
      </c>
      <c r="B53" s="2050">
        <v>6</v>
      </c>
      <c r="C53" s="2051" t="s">
        <v>4770</v>
      </c>
      <c r="D53" s="2062">
        <f>'表30-5-2-1'!C35</f>
        <v>0</v>
      </c>
      <c r="E53" s="2052">
        <f>SUMIF('表30-5-2-3-1'!$A:$A,"E1"&amp;'表30-5-2-2-1'!$A53&amp;"Q",'表30-5-2-3-1'!$N:$N)</f>
        <v>0</v>
      </c>
      <c r="F53" s="2063">
        <f>SUMIF('表30-5-2-3-1'!$A:$A,"E1"&amp;'表30-5-2-2-1'!$A53&amp;"L",'表30-5-2-3-1'!$W:$W)</f>
        <v>0</v>
      </c>
      <c r="G53" s="2064">
        <f>'表30-5-2-1'!D35</f>
        <v>0</v>
      </c>
      <c r="H53" s="2052">
        <f>SUMIF('表30-5-2-3-1'!$A:$A,"E2"&amp;'表30-5-2-2-1'!$A53&amp;"Q",'表30-5-2-3-1'!$N:$N)</f>
        <v>0</v>
      </c>
      <c r="I53" s="2063">
        <f>SUMIF('表30-5-2-3-1'!$A:$A,"E2"&amp;'表30-5-2-2-1'!$A53&amp;"L",'表30-5-2-3-1'!$W:$W)</f>
        <v>0</v>
      </c>
      <c r="J53" s="2062">
        <f>'表30-5-2-1'!E35</f>
        <v>0</v>
      </c>
      <c r="K53" s="2062">
        <f>'表30-5-2-1'!F35</f>
        <v>0</v>
      </c>
      <c r="L53" s="2062">
        <f>'表30-5-2-1'!G35</f>
        <v>0</v>
      </c>
      <c r="M53" s="2062">
        <f>'表30-5-2-1'!H35</f>
        <v>0</v>
      </c>
      <c r="N53" s="2062">
        <f>'表30-5-2-1'!I35</f>
        <v>0</v>
      </c>
      <c r="O53" s="2065">
        <f>((($D53+$E53+$F53)*'表30-5-2-4-2'!C14*'表30-5-2-4-2'!$B$82)+(($G53+$H53+$I53)*'表30-5-2-4-2'!J14*'表30-5-2-4-2'!$C$82)+($J53*'表30-5-2-4-2'!C52*'表30-5-2-4-2'!$D$82)+($K53*'表30-5-2-4-2'!J52*'表30-5-2-4-2'!$E$82)+($L53*'表30-5-2-4-2'!J33*'表30-5-2-4-2'!$F$82)+($M53*'表30-5-2-4-2'!C33*'表30-5-2-4-2'!$G$82)+($N53*'表30-5-2-4-2'!C71*'表30-5-2-4-2'!$H$82))/1000*(1+'表30-5-2-4-2'!$B$83)*'表30-5-2-4-1'!$B$48</f>
        <v>0</v>
      </c>
      <c r="P53" s="2056">
        <f>((($D53+$E53+$F53)*'表30-5-2-4-2'!D14*'表30-5-2-4-2'!$B$82)+(($G53+$H53+$I53)*'表30-5-2-4-2'!K14*'表30-5-2-4-2'!$C$82)+($J53*'表30-5-2-4-2'!D52*'表30-5-2-4-2'!$D$82)+($K53*'表30-5-2-4-2'!K52*'表30-5-2-4-2'!$E$82)+($L53*'表30-5-2-4-2'!K33*'表30-5-2-4-2'!$F$82)+($M53*'表30-5-2-4-2'!D33*'表30-5-2-4-2'!$G$82)+($N53*'表30-5-2-4-2'!D71*'表30-5-2-4-2'!$H$82))/1000*(1+'表30-5-2-4-2'!$B$83)*'表30-5-2-4-1'!$B$48</f>
        <v>0</v>
      </c>
      <c r="Q53" s="2056">
        <f>((($D53+$E53+$F53)*'表30-5-2-4-2'!E14*'表30-5-2-4-2'!$B$82)+(($G53+$H53+$I53)*'表30-5-2-4-2'!L14*'表30-5-2-4-2'!$C$82)+($J53*'表30-5-2-4-2'!E52*'表30-5-2-4-2'!$D$82)+($K53*'表30-5-2-4-2'!L52*'表30-5-2-4-2'!$E$82)+($L53*'表30-5-2-4-2'!L33*'表30-5-2-4-2'!$F$82)+($M53*'表30-5-2-4-2'!E33*'表30-5-2-4-2'!$G$82)+($N53*'表30-5-2-4-2'!E71*'表30-5-2-4-2'!$H$82))/1000*(1+'表30-5-2-4-2'!$B$83)*'表30-5-2-4-1'!$B$48</f>
        <v>0</v>
      </c>
      <c r="R53" s="2056">
        <f>((($D53+$E53+$F53)*'表30-5-2-4-2'!F14*'表30-5-2-4-2'!$B$82)+(($G53+$H53+$I53)*'表30-5-2-4-2'!M14*'表30-5-2-4-2'!$C$82)+($J53*'表30-5-2-4-2'!F52*'表30-5-2-4-2'!$D$82)+($K53*'表30-5-2-4-2'!M52*'表30-5-2-4-2'!$E$82)+($L53*'表30-5-2-4-2'!M33*'表30-5-2-4-2'!$F$82)+($M53*'表30-5-2-4-2'!F33*'表30-5-2-4-2'!$G$82)+($N53*'表30-5-2-4-2'!F71*'表30-5-2-4-2'!$H$82))/1000*(1+'表30-5-2-4-2'!$B$83)*'表30-5-2-4-1'!$B$48</f>
        <v>0</v>
      </c>
      <c r="S53" s="2057">
        <f>(((($D53+$E53)*'表30-5-2-4-2'!G14+$F53*'表30-5-2-4-2'!AL14)*'表30-5-2-4-2'!$B$82)+((($G53+$H53)*'表30-5-2-4-2'!N14+($I53*'表30-5-2-4-2'!AL33))*'表30-5-2-4-2'!$C$82)+($J53*'表30-5-2-4-2'!G52*'表30-5-2-4-2'!$D$82)+($K53*'表30-5-2-4-2'!N52*'表30-5-2-4-2'!$E$82)+($L53*'表30-5-2-4-2'!N33*'表30-5-2-4-2'!$F$82)+($M53*'表30-5-2-4-2'!G33*'表30-5-2-4-2'!$G$82)+($N53*'表30-5-2-4-2'!G71*'表30-5-2-4-2'!$H$82))/1000*(1+'表30-5-2-4-2'!$B$83)*'表30-5-2-4-1'!$B$48</f>
        <v>0</v>
      </c>
      <c r="T53" s="1883"/>
      <c r="U53" s="1883"/>
      <c r="V53" s="1883"/>
      <c r="W53" s="1883"/>
      <c r="X53" s="1883"/>
      <c r="Y53" s="1883"/>
      <c r="Z53" s="1883"/>
      <c r="AA53" s="1906"/>
      <c r="AB53" s="1883"/>
      <c r="AC53" s="1883"/>
      <c r="AD53" s="1883"/>
      <c r="AE53" s="1883"/>
      <c r="AF53" s="1883"/>
      <c r="AG53" s="1883"/>
      <c r="AH53" s="1883"/>
      <c r="AI53" s="1883"/>
      <c r="AJ53" s="1883"/>
      <c r="AK53" s="1883"/>
      <c r="AL53" s="1883"/>
      <c r="AM53" s="1883"/>
      <c r="AN53" s="1883"/>
      <c r="AO53" s="1883"/>
      <c r="AP53" s="1883"/>
      <c r="AQ53" s="1883"/>
      <c r="AR53" s="1883"/>
      <c r="AS53" s="1883"/>
      <c r="AT53" s="1883"/>
      <c r="AU53" s="1883"/>
      <c r="AV53" s="1883"/>
      <c r="AW53" s="1883"/>
      <c r="AX53" s="1883"/>
      <c r="AY53" s="1883"/>
      <c r="AZ53" s="1883"/>
      <c r="BA53" s="1883"/>
      <c r="BB53" s="1883"/>
      <c r="BC53" s="1883"/>
      <c r="BD53" s="1883"/>
      <c r="BE53" s="1883"/>
      <c r="BF53" s="1883"/>
      <c r="BG53" s="1883"/>
      <c r="BH53" s="1883"/>
      <c r="BI53" s="1883"/>
      <c r="BJ53" s="1883"/>
      <c r="BK53" s="1883"/>
      <c r="BL53" s="1883"/>
      <c r="BM53" s="1883"/>
      <c r="BN53" s="1883"/>
      <c r="BO53" s="1883"/>
      <c r="BP53" s="1883"/>
      <c r="BQ53" s="1883"/>
      <c r="BR53" s="1883"/>
      <c r="BS53" s="1883"/>
      <c r="BT53" s="1883"/>
      <c r="BU53" s="1883"/>
      <c r="BV53" s="1883"/>
      <c r="BW53" s="1883"/>
      <c r="BX53" s="1883"/>
      <c r="BY53" s="1883"/>
      <c r="BZ53" s="1883"/>
      <c r="CA53" s="1883"/>
      <c r="CB53" s="1883"/>
      <c r="CC53" s="1883"/>
      <c r="CD53" s="1883"/>
      <c r="CE53" s="1883"/>
      <c r="CF53" s="1883"/>
      <c r="CG53" s="1883"/>
      <c r="CH53" s="1883"/>
      <c r="CI53" s="1883"/>
      <c r="CJ53" s="1883"/>
      <c r="CK53" s="1883"/>
      <c r="CL53" s="1883"/>
      <c r="CM53" s="1883"/>
      <c r="CN53" s="1883"/>
      <c r="CO53" s="1883"/>
      <c r="CP53" s="1883"/>
      <c r="CQ53" s="1883"/>
      <c r="CR53" s="1883"/>
      <c r="CS53" s="1883"/>
      <c r="CT53" s="1883"/>
      <c r="CU53" s="1883"/>
      <c r="CV53" s="1883"/>
      <c r="CW53" s="1883"/>
      <c r="CX53" s="1883"/>
      <c r="CY53" s="1883"/>
      <c r="CZ53" s="1883"/>
      <c r="DA53" s="1883"/>
      <c r="DB53" s="1883"/>
      <c r="DC53" s="1883"/>
      <c r="DD53" s="1883"/>
      <c r="DE53" s="1883"/>
      <c r="DF53" s="1883"/>
      <c r="DG53" s="1883"/>
      <c r="DH53" s="1883"/>
    </row>
    <row r="54" spans="1:112" ht="16.5">
      <c r="A54" s="2049" t="s">
        <v>4771</v>
      </c>
      <c r="B54" s="2050">
        <v>7</v>
      </c>
      <c r="C54" s="2051" t="s">
        <v>4772</v>
      </c>
      <c r="D54" s="2062">
        <f>'表30-5-2-1'!C36</f>
        <v>0</v>
      </c>
      <c r="E54" s="2052">
        <f>SUMIF('表30-5-2-3-1'!$A:$A,"E1"&amp;'表30-5-2-2-1'!$A54&amp;"Q",'表30-5-2-3-1'!$N:$N)</f>
        <v>0</v>
      </c>
      <c r="F54" s="2063">
        <f>SUMIF('表30-5-2-3-1'!$A:$A,"E1"&amp;'表30-5-2-2-1'!$A54&amp;"L",'表30-5-2-3-1'!$W:$W)</f>
        <v>0</v>
      </c>
      <c r="G54" s="2064">
        <f>'表30-5-2-1'!D36</f>
        <v>0</v>
      </c>
      <c r="H54" s="2052">
        <f>SUMIF('表30-5-2-3-1'!$A:$A,"E2"&amp;'表30-5-2-2-1'!$A54&amp;"Q",'表30-5-2-3-1'!$N:$N)</f>
        <v>0</v>
      </c>
      <c r="I54" s="2063">
        <f>SUMIF('表30-5-2-3-1'!$A:$A,"E2"&amp;'表30-5-2-2-1'!$A54&amp;"L",'表30-5-2-3-1'!$W:$W)</f>
        <v>0</v>
      </c>
      <c r="J54" s="2062">
        <f>'表30-5-2-1'!E36</f>
        <v>0</v>
      </c>
      <c r="K54" s="2062">
        <f>'表30-5-2-1'!F36</f>
        <v>0</v>
      </c>
      <c r="L54" s="2062">
        <f>'表30-5-2-1'!G36</f>
        <v>0</v>
      </c>
      <c r="M54" s="2062">
        <f>'表30-5-2-1'!H36</f>
        <v>0</v>
      </c>
      <c r="N54" s="2062">
        <f>'表30-5-2-1'!I36</f>
        <v>0</v>
      </c>
      <c r="O54" s="2065">
        <f>((($D54+$E54+$F54)*'表30-5-2-4-2'!C15*'表30-5-2-4-2'!$B$82)+(($G54+$H54+$I54)*'表30-5-2-4-2'!J15*'表30-5-2-4-2'!$C$82)+($J54*'表30-5-2-4-2'!C53*'表30-5-2-4-2'!$D$82)+($K54*'表30-5-2-4-2'!J53*'表30-5-2-4-2'!$E$82)+($L54*'表30-5-2-4-2'!J34*'表30-5-2-4-2'!$F$82)+($M54*'表30-5-2-4-2'!C34*'表30-5-2-4-2'!$G$82)+($N54*'表30-5-2-4-2'!C72*'表30-5-2-4-2'!$H$82))/1000*(1+'表30-5-2-4-2'!$B$83)*'表30-5-2-4-1'!$B$48</f>
        <v>0</v>
      </c>
      <c r="P54" s="2056">
        <f>((($D54+$E54+$F54)*'表30-5-2-4-2'!D15*'表30-5-2-4-2'!$B$82)+(($G54+$H54+$I54)*'表30-5-2-4-2'!K15*'表30-5-2-4-2'!$C$82)+($J54*'表30-5-2-4-2'!D53*'表30-5-2-4-2'!$D$82)+($K54*'表30-5-2-4-2'!K53*'表30-5-2-4-2'!$E$82)+($L54*'表30-5-2-4-2'!K34*'表30-5-2-4-2'!$F$82)+($M54*'表30-5-2-4-2'!D34*'表30-5-2-4-2'!$G$82)+($N54*'表30-5-2-4-2'!D72*'表30-5-2-4-2'!$H$82))/1000*(1+'表30-5-2-4-2'!$B$83)*'表30-5-2-4-1'!$B$48</f>
        <v>0</v>
      </c>
      <c r="Q54" s="2056">
        <f>((($D54+$E54+$F54)*'表30-5-2-4-2'!E15*'表30-5-2-4-2'!$B$82)+(($G54+$H54+$I54)*'表30-5-2-4-2'!L15*'表30-5-2-4-2'!$C$82)+($J54*'表30-5-2-4-2'!E53*'表30-5-2-4-2'!$D$82)+($K54*'表30-5-2-4-2'!L53*'表30-5-2-4-2'!$E$82)+($L54*'表30-5-2-4-2'!L34*'表30-5-2-4-2'!$F$82)+($M54*'表30-5-2-4-2'!E34*'表30-5-2-4-2'!$G$82)+($N54*'表30-5-2-4-2'!E72*'表30-5-2-4-2'!$H$82))/1000*(1+'表30-5-2-4-2'!$B$83)*'表30-5-2-4-1'!$B$48</f>
        <v>0</v>
      </c>
      <c r="R54" s="2056">
        <f>((($D54+$E54+$F54)*'表30-5-2-4-2'!F15*'表30-5-2-4-2'!$B$82)+(($G54+$H54+$I54)*'表30-5-2-4-2'!M15*'表30-5-2-4-2'!$C$82)+($J54*'表30-5-2-4-2'!F53*'表30-5-2-4-2'!$D$82)+($K54*'表30-5-2-4-2'!M53*'表30-5-2-4-2'!$E$82)+($L54*'表30-5-2-4-2'!M34*'表30-5-2-4-2'!$F$82)+($M54*'表30-5-2-4-2'!F34*'表30-5-2-4-2'!$G$82)+($N54*'表30-5-2-4-2'!F72*'表30-5-2-4-2'!$H$82))/1000*(1+'表30-5-2-4-2'!$B$83)*'表30-5-2-4-1'!$B$48</f>
        <v>0</v>
      </c>
      <c r="S54" s="2057">
        <f>(((($D54+$E54)*'表30-5-2-4-2'!G15+$F54*'表30-5-2-4-2'!AL15)*'表30-5-2-4-2'!$B$82)+((($G54+$H54)*'表30-5-2-4-2'!N15+($I54*'表30-5-2-4-2'!AL34))*'表30-5-2-4-2'!$C$82)+($J54*'表30-5-2-4-2'!G53*'表30-5-2-4-2'!$D$82)+($K54*'表30-5-2-4-2'!N53*'表30-5-2-4-2'!$E$82)+($L54*'表30-5-2-4-2'!N34*'表30-5-2-4-2'!$F$82)+($M54*'表30-5-2-4-2'!G34*'表30-5-2-4-2'!$G$82)+($N54*'表30-5-2-4-2'!G72*'表30-5-2-4-2'!$H$82))/1000*(1+'表30-5-2-4-2'!$B$83)*'表30-5-2-4-1'!$B$48</f>
        <v>0</v>
      </c>
      <c r="T54" s="1883"/>
      <c r="U54" s="1883"/>
      <c r="V54" s="1883"/>
      <c r="W54" s="1883"/>
      <c r="X54" s="1883"/>
      <c r="Y54" s="1883"/>
      <c r="Z54" s="1883"/>
      <c r="AA54" s="1906"/>
      <c r="AB54" s="1883"/>
      <c r="AC54" s="1883"/>
      <c r="AD54" s="1883"/>
      <c r="AE54" s="1883"/>
      <c r="AF54" s="1883"/>
      <c r="AG54" s="1883"/>
      <c r="AH54" s="1883"/>
      <c r="AI54" s="1883"/>
      <c r="AJ54" s="1883"/>
      <c r="AK54" s="1883"/>
      <c r="AL54" s="1883"/>
      <c r="AM54" s="1883"/>
      <c r="AN54" s="1883"/>
      <c r="AO54" s="1883"/>
      <c r="AP54" s="1883"/>
      <c r="AQ54" s="1883"/>
      <c r="AR54" s="1883"/>
      <c r="AS54" s="1883"/>
      <c r="AT54" s="1883"/>
      <c r="AU54" s="1883"/>
      <c r="AV54" s="1883"/>
      <c r="AW54" s="1883"/>
      <c r="AX54" s="1883"/>
      <c r="AY54" s="1883"/>
      <c r="AZ54" s="1883"/>
      <c r="BA54" s="1883"/>
      <c r="BB54" s="1883"/>
      <c r="BC54" s="1883"/>
      <c r="BD54" s="1883"/>
      <c r="BE54" s="1883"/>
      <c r="BF54" s="1883"/>
      <c r="BG54" s="1883"/>
      <c r="BH54" s="1883"/>
      <c r="BI54" s="1883"/>
      <c r="BJ54" s="1883"/>
      <c r="BK54" s="1883"/>
      <c r="BL54" s="1883"/>
      <c r="BM54" s="1883"/>
      <c r="BN54" s="1883"/>
      <c r="BO54" s="1883"/>
      <c r="BP54" s="1883"/>
      <c r="BQ54" s="1883"/>
      <c r="BR54" s="1883"/>
      <c r="BS54" s="1883"/>
      <c r="BT54" s="1883"/>
      <c r="BU54" s="1883"/>
      <c r="BV54" s="1883"/>
      <c r="BW54" s="1883"/>
      <c r="BX54" s="1883"/>
      <c r="BY54" s="1883"/>
      <c r="BZ54" s="1883"/>
      <c r="CA54" s="1883"/>
      <c r="CB54" s="1883"/>
      <c r="CC54" s="1883"/>
      <c r="CD54" s="1883"/>
      <c r="CE54" s="1883"/>
      <c r="CF54" s="1883"/>
      <c r="CG54" s="1883"/>
      <c r="CH54" s="1883"/>
      <c r="CI54" s="1883"/>
      <c r="CJ54" s="1883"/>
      <c r="CK54" s="1883"/>
      <c r="CL54" s="1883"/>
      <c r="CM54" s="1883"/>
      <c r="CN54" s="1883"/>
      <c r="CO54" s="1883"/>
      <c r="CP54" s="1883"/>
      <c r="CQ54" s="1883"/>
      <c r="CR54" s="1883"/>
      <c r="CS54" s="1883"/>
      <c r="CT54" s="1883"/>
      <c r="CU54" s="1883"/>
      <c r="CV54" s="1883"/>
      <c r="CW54" s="1883"/>
      <c r="CX54" s="1883"/>
      <c r="CY54" s="1883"/>
      <c r="CZ54" s="1883"/>
      <c r="DA54" s="1883"/>
      <c r="DB54" s="1883"/>
      <c r="DC54" s="1883"/>
      <c r="DD54" s="1883"/>
      <c r="DE54" s="1883"/>
      <c r="DF54" s="1883"/>
      <c r="DG54" s="1883"/>
      <c r="DH54" s="1883"/>
    </row>
    <row r="55" spans="1:112" ht="16.5">
      <c r="A55" s="2049" t="s">
        <v>4773</v>
      </c>
      <c r="B55" s="2050">
        <v>8</v>
      </c>
      <c r="C55" s="2051" t="s">
        <v>4774</v>
      </c>
      <c r="D55" s="2062">
        <f>'表30-5-2-1'!C37</f>
        <v>0</v>
      </c>
      <c r="E55" s="2052">
        <f>SUMIF('表30-5-2-3-1'!$A:$A,"E1"&amp;'表30-5-2-2-1'!$A55&amp;"Q",'表30-5-2-3-1'!$N:$N)</f>
        <v>0</v>
      </c>
      <c r="F55" s="2063">
        <f>SUMIF('表30-5-2-3-1'!$A:$A,"E1"&amp;'表30-5-2-2-1'!$A55&amp;"L",'表30-5-2-3-1'!$W:$W)</f>
        <v>0</v>
      </c>
      <c r="G55" s="2064">
        <f>'表30-5-2-1'!D37</f>
        <v>0</v>
      </c>
      <c r="H55" s="2052">
        <f>SUMIF('表30-5-2-3-1'!$A:$A,"E2"&amp;'表30-5-2-2-1'!$A55&amp;"Q",'表30-5-2-3-1'!$N:$N)</f>
        <v>0</v>
      </c>
      <c r="I55" s="2063">
        <f>SUMIF('表30-5-2-3-1'!$A:$A,"E2"&amp;'表30-5-2-2-1'!$A55&amp;"L",'表30-5-2-3-1'!$W:$W)</f>
        <v>0</v>
      </c>
      <c r="J55" s="2062">
        <f>'表30-5-2-1'!E37</f>
        <v>0</v>
      </c>
      <c r="K55" s="2062">
        <f>'表30-5-2-1'!F37</f>
        <v>0</v>
      </c>
      <c r="L55" s="2062">
        <f>'表30-5-2-1'!G37</f>
        <v>0</v>
      </c>
      <c r="M55" s="2062">
        <f>'表30-5-2-1'!H37</f>
        <v>0</v>
      </c>
      <c r="N55" s="2062">
        <f>'表30-5-2-1'!I37</f>
        <v>0</v>
      </c>
      <c r="O55" s="2065">
        <f>((($D55+$E55+$F55)*'表30-5-2-4-2'!C16*'表30-5-2-4-2'!$B$82)+(($G55+$H55+$I55)*'表30-5-2-4-2'!J16*'表30-5-2-4-2'!$C$82)+($J55*'表30-5-2-4-2'!C54*'表30-5-2-4-2'!$D$82)+($K55*'表30-5-2-4-2'!J54*'表30-5-2-4-2'!$E$82)+($L55*'表30-5-2-4-2'!J35*'表30-5-2-4-2'!$F$82)+($M55*'表30-5-2-4-2'!C35*'表30-5-2-4-2'!$G$82)+($N55*'表30-5-2-4-2'!C73*'表30-5-2-4-2'!$H$82))/1000*(1+'表30-5-2-4-2'!$B$83)*'表30-5-2-4-1'!$B$48</f>
        <v>0</v>
      </c>
      <c r="P55" s="2056">
        <f>((($D55+$E55+$F55)*'表30-5-2-4-2'!D16*'表30-5-2-4-2'!$B$82)+(($G55+$H55+$I55)*'表30-5-2-4-2'!K16*'表30-5-2-4-2'!$C$82)+($J55*'表30-5-2-4-2'!D54*'表30-5-2-4-2'!$D$82)+($K55*'表30-5-2-4-2'!K54*'表30-5-2-4-2'!$E$82)+($L55*'表30-5-2-4-2'!K35*'表30-5-2-4-2'!$F$82)+($M55*'表30-5-2-4-2'!D35*'表30-5-2-4-2'!$G$82)+($N55*'表30-5-2-4-2'!D73*'表30-5-2-4-2'!$H$82))/1000*(1+'表30-5-2-4-2'!$B$83)*'表30-5-2-4-1'!$B$48</f>
        <v>0</v>
      </c>
      <c r="Q55" s="2056">
        <f>((($D55+$E55+$F55)*'表30-5-2-4-2'!E16*'表30-5-2-4-2'!$B$82)+(($G55+$H55+$I55)*'表30-5-2-4-2'!L16*'表30-5-2-4-2'!$C$82)+($J55*'表30-5-2-4-2'!E54*'表30-5-2-4-2'!$D$82)+($K55*'表30-5-2-4-2'!L54*'表30-5-2-4-2'!$E$82)+($L55*'表30-5-2-4-2'!L35*'表30-5-2-4-2'!$F$82)+($M55*'表30-5-2-4-2'!E35*'表30-5-2-4-2'!$G$82)+($N55*'表30-5-2-4-2'!E73*'表30-5-2-4-2'!$H$82))/1000*(1+'表30-5-2-4-2'!$B$83)*'表30-5-2-4-1'!$B$48</f>
        <v>0</v>
      </c>
      <c r="R55" s="2056">
        <f>((($D55+$E55+$F55)*'表30-5-2-4-2'!F16*'表30-5-2-4-2'!$B$82)+(($G55+$H55+$I55)*'表30-5-2-4-2'!M16*'表30-5-2-4-2'!$C$82)+($J55*'表30-5-2-4-2'!F54*'表30-5-2-4-2'!$D$82)+($K55*'表30-5-2-4-2'!M54*'表30-5-2-4-2'!$E$82)+($L55*'表30-5-2-4-2'!M35*'表30-5-2-4-2'!$F$82)+($M55*'表30-5-2-4-2'!F35*'表30-5-2-4-2'!$G$82)+($N55*'表30-5-2-4-2'!F73*'表30-5-2-4-2'!$H$82))/1000*(1+'表30-5-2-4-2'!$B$83)*'表30-5-2-4-1'!$B$48</f>
        <v>0</v>
      </c>
      <c r="S55" s="2057">
        <f>(((($D55+$E55)*'表30-5-2-4-2'!G16+$F55*'表30-5-2-4-2'!AL16)*'表30-5-2-4-2'!$B$82)+((($G55+$H55)*'表30-5-2-4-2'!N16+($I55*'表30-5-2-4-2'!AL35))*'表30-5-2-4-2'!$C$82)+($J55*'表30-5-2-4-2'!G54*'表30-5-2-4-2'!$D$82)+($K55*'表30-5-2-4-2'!N54*'表30-5-2-4-2'!$E$82)+($L55*'表30-5-2-4-2'!N35*'表30-5-2-4-2'!$F$82)+($M55*'表30-5-2-4-2'!G35*'表30-5-2-4-2'!$G$82)+($N55*'表30-5-2-4-2'!G73*'表30-5-2-4-2'!$H$82))/1000*(1+'表30-5-2-4-2'!$B$83)*'表30-5-2-4-1'!$B$48</f>
        <v>0</v>
      </c>
      <c r="T55" s="1883"/>
      <c r="U55" s="1883"/>
      <c r="V55" s="1883"/>
      <c r="W55" s="1883"/>
      <c r="X55" s="1883"/>
      <c r="Y55" s="1883"/>
      <c r="Z55" s="1883"/>
      <c r="AA55" s="1906"/>
      <c r="AB55" s="1883"/>
      <c r="AC55" s="1883"/>
      <c r="AD55" s="1883"/>
      <c r="AE55" s="1883"/>
      <c r="AF55" s="1883"/>
      <c r="AG55" s="1883"/>
      <c r="AH55" s="1883"/>
      <c r="AI55" s="1883"/>
      <c r="AJ55" s="1883"/>
      <c r="AK55" s="1883"/>
      <c r="AL55" s="1883"/>
      <c r="AM55" s="1883"/>
      <c r="AN55" s="1883"/>
      <c r="AO55" s="1883"/>
      <c r="AP55" s="1883"/>
      <c r="AQ55" s="1883"/>
      <c r="AR55" s="1883"/>
      <c r="AS55" s="1883"/>
      <c r="AT55" s="1883"/>
      <c r="AU55" s="1883"/>
      <c r="AV55" s="1883"/>
      <c r="AW55" s="1883"/>
      <c r="AX55" s="1883"/>
      <c r="AY55" s="1883"/>
      <c r="AZ55" s="1883"/>
      <c r="BA55" s="1883"/>
      <c r="BB55" s="1883"/>
      <c r="BC55" s="1883"/>
      <c r="BD55" s="1883"/>
      <c r="BE55" s="1883"/>
      <c r="BF55" s="1883"/>
      <c r="BG55" s="1883"/>
      <c r="BH55" s="1883"/>
      <c r="BI55" s="1883"/>
      <c r="BJ55" s="1883"/>
      <c r="BK55" s="1883"/>
      <c r="BL55" s="1883"/>
      <c r="BM55" s="1883"/>
      <c r="BN55" s="1883"/>
      <c r="BO55" s="1883"/>
      <c r="BP55" s="1883"/>
      <c r="BQ55" s="1883"/>
      <c r="BR55" s="1883"/>
      <c r="BS55" s="1883"/>
      <c r="BT55" s="1883"/>
      <c r="BU55" s="1883"/>
      <c r="BV55" s="1883"/>
      <c r="BW55" s="1883"/>
      <c r="BX55" s="1883"/>
      <c r="BY55" s="1883"/>
      <c r="BZ55" s="1883"/>
      <c r="CA55" s="1883"/>
      <c r="CB55" s="1883"/>
      <c r="CC55" s="1883"/>
      <c r="CD55" s="1883"/>
      <c r="CE55" s="1883"/>
      <c r="CF55" s="1883"/>
      <c r="CG55" s="1883"/>
      <c r="CH55" s="1883"/>
      <c r="CI55" s="1883"/>
      <c r="CJ55" s="1883"/>
      <c r="CK55" s="1883"/>
      <c r="CL55" s="1883"/>
      <c r="CM55" s="1883"/>
      <c r="CN55" s="1883"/>
      <c r="CO55" s="1883"/>
      <c r="CP55" s="1883"/>
      <c r="CQ55" s="1883"/>
      <c r="CR55" s="1883"/>
      <c r="CS55" s="1883"/>
      <c r="CT55" s="1883"/>
      <c r="CU55" s="1883"/>
      <c r="CV55" s="1883"/>
      <c r="CW55" s="1883"/>
      <c r="CX55" s="1883"/>
      <c r="CY55" s="1883"/>
      <c r="CZ55" s="1883"/>
      <c r="DA55" s="1883"/>
      <c r="DB55" s="1883"/>
      <c r="DC55" s="1883"/>
      <c r="DD55" s="1883"/>
      <c r="DE55" s="1883"/>
      <c r="DF55" s="1883"/>
      <c r="DG55" s="1883"/>
      <c r="DH55" s="1883"/>
    </row>
    <row r="56" spans="1:112" ht="16.5">
      <c r="A56" s="2049" t="s">
        <v>4775</v>
      </c>
      <c r="B56" s="2050">
        <v>9</v>
      </c>
      <c r="C56" s="2051" t="s">
        <v>4776</v>
      </c>
      <c r="D56" s="2062">
        <f>'表30-5-2-1'!C38</f>
        <v>0</v>
      </c>
      <c r="E56" s="2052">
        <f>SUMIF('表30-5-2-3-1'!$A:$A,"E1"&amp;'表30-5-2-2-1'!$A56&amp;"Q",'表30-5-2-3-1'!$N:$N)</f>
        <v>0</v>
      </c>
      <c r="F56" s="2063">
        <f>SUMIF('表30-5-2-3-1'!$A:$A,"E1"&amp;'表30-5-2-2-1'!$A56&amp;"L",'表30-5-2-3-1'!$W:$W)</f>
        <v>0</v>
      </c>
      <c r="G56" s="2064">
        <f>'表30-5-2-1'!D38</f>
        <v>0</v>
      </c>
      <c r="H56" s="2052">
        <f>SUMIF('表30-5-2-3-1'!$A:$A,"E2"&amp;'表30-5-2-2-1'!$A56&amp;"Q",'表30-5-2-3-1'!$N:$N)</f>
        <v>0</v>
      </c>
      <c r="I56" s="2063">
        <f>SUMIF('表30-5-2-3-1'!$A:$A,"E2"&amp;'表30-5-2-2-1'!$A56&amp;"L",'表30-5-2-3-1'!$W:$W)</f>
        <v>0</v>
      </c>
      <c r="J56" s="2062">
        <f>'表30-5-2-1'!E38</f>
        <v>0</v>
      </c>
      <c r="K56" s="2062">
        <f>'表30-5-2-1'!F38</f>
        <v>0</v>
      </c>
      <c r="L56" s="2062">
        <f>'表30-5-2-1'!G38</f>
        <v>0</v>
      </c>
      <c r="M56" s="2062">
        <f>'表30-5-2-1'!H38</f>
        <v>0</v>
      </c>
      <c r="N56" s="2062">
        <f>'表30-5-2-1'!I38</f>
        <v>0</v>
      </c>
      <c r="O56" s="2065">
        <f>((($D56+$E56+$F56)*'表30-5-2-4-2'!C17*'表30-5-2-4-2'!$B$82)+(($G56+$H56+$I56)*'表30-5-2-4-2'!J17*'表30-5-2-4-2'!$C$82)+($J56*'表30-5-2-4-2'!C55*'表30-5-2-4-2'!$D$82)+($K56*'表30-5-2-4-2'!J55*'表30-5-2-4-2'!$E$82)+($L56*'表30-5-2-4-2'!J36*'表30-5-2-4-2'!$F$82)+($M56*'表30-5-2-4-2'!C36*'表30-5-2-4-2'!$G$82)+($N56*'表30-5-2-4-2'!C74*'表30-5-2-4-2'!$H$82))/1000*(1+'表30-5-2-4-2'!$B$83)*'表30-5-2-4-1'!$B$48</f>
        <v>0</v>
      </c>
      <c r="P56" s="2056">
        <f>((($D56+$E56+$F56)*'表30-5-2-4-2'!D17*'表30-5-2-4-2'!$B$82)+(($G56+$H56+$I56)*'表30-5-2-4-2'!K17*'表30-5-2-4-2'!$C$82)+($J56*'表30-5-2-4-2'!D55*'表30-5-2-4-2'!$D$82)+($K56*'表30-5-2-4-2'!K55*'表30-5-2-4-2'!$E$82)+($L56*'表30-5-2-4-2'!K36*'表30-5-2-4-2'!$F$82)+($M56*'表30-5-2-4-2'!D36*'表30-5-2-4-2'!$G$82)+($N56*'表30-5-2-4-2'!D74*'表30-5-2-4-2'!$H$82))/1000*(1+'表30-5-2-4-2'!$B$83)*'表30-5-2-4-1'!$B$48</f>
        <v>0</v>
      </c>
      <c r="Q56" s="2056">
        <f>((($D56+$E56+$F56)*'表30-5-2-4-2'!E17*'表30-5-2-4-2'!$B$82)+(($G56+$H56+$I56)*'表30-5-2-4-2'!L17*'表30-5-2-4-2'!$C$82)+($J56*'表30-5-2-4-2'!E55*'表30-5-2-4-2'!$D$82)+($K56*'表30-5-2-4-2'!L55*'表30-5-2-4-2'!$E$82)+($L56*'表30-5-2-4-2'!L36*'表30-5-2-4-2'!$F$82)+($M56*'表30-5-2-4-2'!E36*'表30-5-2-4-2'!$G$82)+($N56*'表30-5-2-4-2'!E74*'表30-5-2-4-2'!$H$82))/1000*(1+'表30-5-2-4-2'!$B$83)*'表30-5-2-4-1'!$B$48</f>
        <v>0</v>
      </c>
      <c r="R56" s="2056">
        <f>((($D56+$E56+$F56)*'表30-5-2-4-2'!F17*'表30-5-2-4-2'!$B$82)+(($G56+$H56+$I56)*'表30-5-2-4-2'!M17*'表30-5-2-4-2'!$C$82)+($J56*'表30-5-2-4-2'!F55*'表30-5-2-4-2'!$D$82)+($K56*'表30-5-2-4-2'!M55*'表30-5-2-4-2'!$E$82)+($L56*'表30-5-2-4-2'!M36*'表30-5-2-4-2'!$F$82)+($M56*'表30-5-2-4-2'!F36*'表30-5-2-4-2'!$G$82)+($N56*'表30-5-2-4-2'!F74*'表30-5-2-4-2'!$H$82))/1000*(1+'表30-5-2-4-2'!$B$83)*'表30-5-2-4-1'!$B$48</f>
        <v>0</v>
      </c>
      <c r="S56" s="2057">
        <f>(((($D56+$E56)*'表30-5-2-4-2'!G17+$F56*'表30-5-2-4-2'!AL17)*'表30-5-2-4-2'!$B$82)+((($G56+$H56)*'表30-5-2-4-2'!N17+($I56*'表30-5-2-4-2'!AL36))*'表30-5-2-4-2'!$C$82)+($J56*'表30-5-2-4-2'!G55*'表30-5-2-4-2'!$D$82)+($K56*'表30-5-2-4-2'!N55*'表30-5-2-4-2'!$E$82)+($L56*'表30-5-2-4-2'!N36*'表30-5-2-4-2'!$F$82)+($M56*'表30-5-2-4-2'!G36*'表30-5-2-4-2'!$G$82)+($N56*'表30-5-2-4-2'!G74*'表30-5-2-4-2'!$H$82))/1000*(1+'表30-5-2-4-2'!$B$83)*'表30-5-2-4-1'!$B$48</f>
        <v>0</v>
      </c>
      <c r="T56" s="1883"/>
      <c r="U56" s="1883"/>
      <c r="V56" s="1883"/>
      <c r="W56" s="1883"/>
      <c r="X56" s="1883"/>
      <c r="Y56" s="1883"/>
      <c r="Z56" s="1883"/>
      <c r="AA56" s="1906"/>
      <c r="AB56" s="1883"/>
      <c r="AC56" s="1883"/>
      <c r="AD56" s="1883"/>
      <c r="AE56" s="1883"/>
      <c r="AF56" s="1883"/>
      <c r="AG56" s="1883"/>
      <c r="AH56" s="1883"/>
      <c r="AI56" s="1883"/>
      <c r="AJ56" s="1883"/>
      <c r="AK56" s="1883"/>
      <c r="AL56" s="1883"/>
      <c r="AM56" s="1883"/>
      <c r="AN56" s="1883"/>
      <c r="AO56" s="1883"/>
      <c r="AP56" s="1883"/>
      <c r="AQ56" s="1883"/>
      <c r="AR56" s="1883"/>
      <c r="AS56" s="1883"/>
      <c r="AT56" s="1883"/>
      <c r="AU56" s="1883"/>
      <c r="AV56" s="1883"/>
      <c r="AW56" s="1883"/>
      <c r="AX56" s="1883"/>
      <c r="AY56" s="1883"/>
      <c r="AZ56" s="1883"/>
      <c r="BA56" s="1883"/>
      <c r="BB56" s="1883"/>
      <c r="BC56" s="1883"/>
      <c r="BD56" s="1883"/>
      <c r="BE56" s="1883"/>
      <c r="BF56" s="1883"/>
      <c r="BG56" s="1883"/>
      <c r="BH56" s="1883"/>
      <c r="BI56" s="1883"/>
      <c r="BJ56" s="1883"/>
      <c r="BK56" s="1883"/>
      <c r="BL56" s="1883"/>
      <c r="BM56" s="1883"/>
      <c r="BN56" s="1883"/>
      <c r="BO56" s="1883"/>
      <c r="BP56" s="1883"/>
      <c r="BQ56" s="1883"/>
      <c r="BR56" s="1883"/>
      <c r="BS56" s="1883"/>
      <c r="BT56" s="1883"/>
      <c r="BU56" s="1883"/>
      <c r="BV56" s="1883"/>
      <c r="BW56" s="1883"/>
      <c r="BX56" s="1883"/>
      <c r="BY56" s="1883"/>
      <c r="BZ56" s="1883"/>
      <c r="CA56" s="1883"/>
      <c r="CB56" s="1883"/>
      <c r="CC56" s="1883"/>
      <c r="CD56" s="1883"/>
      <c r="CE56" s="1883"/>
      <c r="CF56" s="1883"/>
      <c r="CG56" s="1883"/>
      <c r="CH56" s="1883"/>
      <c r="CI56" s="1883"/>
      <c r="CJ56" s="1883"/>
      <c r="CK56" s="1883"/>
      <c r="CL56" s="1883"/>
      <c r="CM56" s="1883"/>
      <c r="CN56" s="1883"/>
      <c r="CO56" s="1883"/>
      <c r="CP56" s="1883"/>
      <c r="CQ56" s="1883"/>
      <c r="CR56" s="1883"/>
      <c r="CS56" s="1883"/>
      <c r="CT56" s="1883"/>
      <c r="CU56" s="1883"/>
      <c r="CV56" s="1883"/>
      <c r="CW56" s="1883"/>
      <c r="CX56" s="1883"/>
      <c r="CY56" s="1883"/>
      <c r="CZ56" s="1883"/>
      <c r="DA56" s="1883"/>
      <c r="DB56" s="1883"/>
      <c r="DC56" s="1883"/>
      <c r="DD56" s="1883"/>
      <c r="DE56" s="1883"/>
      <c r="DF56" s="1883"/>
      <c r="DG56" s="1883"/>
      <c r="DH56" s="1883"/>
    </row>
    <row r="57" spans="1:112" ht="16.5">
      <c r="A57" s="2049" t="s">
        <v>4777</v>
      </c>
      <c r="B57" s="2050">
        <v>10</v>
      </c>
      <c r="C57" s="2051" t="s">
        <v>4778</v>
      </c>
      <c r="D57" s="2062">
        <f>'表30-5-2-1'!C39</f>
        <v>0</v>
      </c>
      <c r="E57" s="2052">
        <f>SUMIF('表30-5-2-3-1'!$A:$A,"E1"&amp;'表30-5-2-2-1'!$A57&amp;"Q",'表30-5-2-3-1'!$N:$N)</f>
        <v>0</v>
      </c>
      <c r="F57" s="2063">
        <f>SUMIF('表30-5-2-3-1'!$A:$A,"E1"&amp;'表30-5-2-2-1'!$A57&amp;"L",'表30-5-2-3-1'!$W:$W)</f>
        <v>0</v>
      </c>
      <c r="G57" s="2064">
        <f>'表30-5-2-1'!D39</f>
        <v>0</v>
      </c>
      <c r="H57" s="2052">
        <f>SUMIF('表30-5-2-3-1'!$A:$A,"E2"&amp;'表30-5-2-2-1'!$A57&amp;"Q",'表30-5-2-3-1'!$N:$N)</f>
        <v>0</v>
      </c>
      <c r="I57" s="2063">
        <f>SUMIF('表30-5-2-3-1'!$A:$A,"E2"&amp;'表30-5-2-2-1'!$A57&amp;"L",'表30-5-2-3-1'!$W:$W)</f>
        <v>0</v>
      </c>
      <c r="J57" s="2062">
        <f>'表30-5-2-1'!E39</f>
        <v>0</v>
      </c>
      <c r="K57" s="2062">
        <f>'表30-5-2-1'!F39</f>
        <v>0</v>
      </c>
      <c r="L57" s="2062">
        <f>'表30-5-2-1'!G39</f>
        <v>0</v>
      </c>
      <c r="M57" s="2062">
        <f>'表30-5-2-1'!H39</f>
        <v>0</v>
      </c>
      <c r="N57" s="2062">
        <f>'表30-5-2-1'!I39</f>
        <v>0</v>
      </c>
      <c r="O57" s="2065">
        <f>((($D57+$E57+$F57)*'表30-5-2-4-2'!C18*'表30-5-2-4-2'!$B$82)+(($G57+$H57+$I57)*'表30-5-2-4-2'!J18*'表30-5-2-4-2'!$C$82)+($J57*'表30-5-2-4-2'!C56*'表30-5-2-4-2'!$D$82)+($K57*'表30-5-2-4-2'!J56*'表30-5-2-4-2'!$E$82)+($L57*'表30-5-2-4-2'!J37*'表30-5-2-4-2'!$F$82)+($M57*'表30-5-2-4-2'!C37*'表30-5-2-4-2'!$G$82)+($N57*'表30-5-2-4-2'!C75*'表30-5-2-4-2'!$H$82))/1000*(1+'表30-5-2-4-2'!$B$83)*'表30-5-2-4-1'!$B$48</f>
        <v>0</v>
      </c>
      <c r="P57" s="2056">
        <f>((($D57+$E57+$F57)*'表30-5-2-4-2'!D18*'表30-5-2-4-2'!$B$82)+(($G57+$H57+$I57)*'表30-5-2-4-2'!K18*'表30-5-2-4-2'!$C$82)+($J57*'表30-5-2-4-2'!D56*'表30-5-2-4-2'!$D$82)+($K57*'表30-5-2-4-2'!K56*'表30-5-2-4-2'!$E$82)+($L57*'表30-5-2-4-2'!K37*'表30-5-2-4-2'!$F$82)+($M57*'表30-5-2-4-2'!D37*'表30-5-2-4-2'!$G$82)+($N57*'表30-5-2-4-2'!D75*'表30-5-2-4-2'!$H$82))/1000*(1+'表30-5-2-4-2'!$B$83)*'表30-5-2-4-1'!$B$48</f>
        <v>0</v>
      </c>
      <c r="Q57" s="2056">
        <f>((($D57+$E57+$F57)*'表30-5-2-4-2'!E18*'表30-5-2-4-2'!$B$82)+(($G57+$H57+$I57)*'表30-5-2-4-2'!L18*'表30-5-2-4-2'!$C$82)+($J57*'表30-5-2-4-2'!E56*'表30-5-2-4-2'!$D$82)+($K57*'表30-5-2-4-2'!L56*'表30-5-2-4-2'!$E$82)+($L57*'表30-5-2-4-2'!L37*'表30-5-2-4-2'!$F$82)+($M57*'表30-5-2-4-2'!E37*'表30-5-2-4-2'!$G$82)+($N57*'表30-5-2-4-2'!E75*'表30-5-2-4-2'!$H$82))/1000*(1+'表30-5-2-4-2'!$B$83)*'表30-5-2-4-1'!$B$48</f>
        <v>0</v>
      </c>
      <c r="R57" s="2056">
        <f>((($D57+$E57+$F57)*'表30-5-2-4-2'!F18*'表30-5-2-4-2'!$B$82)+(($G57+$H57+$I57)*'表30-5-2-4-2'!M18*'表30-5-2-4-2'!$C$82)+($J57*'表30-5-2-4-2'!F56*'表30-5-2-4-2'!$D$82)+($K57*'表30-5-2-4-2'!M56*'表30-5-2-4-2'!$E$82)+($L57*'表30-5-2-4-2'!M37*'表30-5-2-4-2'!$F$82)+($M57*'表30-5-2-4-2'!F37*'表30-5-2-4-2'!$G$82)+($N57*'表30-5-2-4-2'!F75*'表30-5-2-4-2'!$H$82))/1000*(1+'表30-5-2-4-2'!$B$83)*'表30-5-2-4-1'!$B$48</f>
        <v>0</v>
      </c>
      <c r="S57" s="2057">
        <f>(((($D57+$E57)*'表30-5-2-4-2'!G18+$F57*'表30-5-2-4-2'!AL18)*'表30-5-2-4-2'!$B$82)+((($G57+$H57)*'表30-5-2-4-2'!N18+($I57*'表30-5-2-4-2'!AL37))*'表30-5-2-4-2'!$C$82)+($J57*'表30-5-2-4-2'!G56*'表30-5-2-4-2'!$D$82)+($K57*'表30-5-2-4-2'!N56*'表30-5-2-4-2'!$E$82)+($L57*'表30-5-2-4-2'!N37*'表30-5-2-4-2'!$F$82)+($M57*'表30-5-2-4-2'!G37*'表30-5-2-4-2'!$G$82)+($N57*'表30-5-2-4-2'!G75*'表30-5-2-4-2'!$H$82))/1000*(1+'表30-5-2-4-2'!$B$83)*'表30-5-2-4-1'!$B$48</f>
        <v>0</v>
      </c>
      <c r="T57" s="1883"/>
      <c r="U57" s="1883"/>
      <c r="V57" s="1883"/>
      <c r="W57" s="1883"/>
      <c r="X57" s="1883"/>
      <c r="Y57" s="1883"/>
      <c r="Z57" s="1883"/>
      <c r="AA57" s="1906"/>
      <c r="AB57" s="1883"/>
      <c r="AC57" s="1883"/>
      <c r="AD57" s="1883"/>
      <c r="AE57" s="1883"/>
      <c r="AF57" s="1883"/>
      <c r="AG57" s="1883"/>
      <c r="AH57" s="1883"/>
      <c r="AI57" s="1883"/>
      <c r="AJ57" s="1883"/>
      <c r="AK57" s="1883"/>
      <c r="AL57" s="1883"/>
      <c r="AM57" s="1883"/>
      <c r="AN57" s="1883"/>
      <c r="AO57" s="1883"/>
      <c r="AP57" s="1883"/>
      <c r="AQ57" s="1883"/>
      <c r="AR57" s="1883"/>
      <c r="AS57" s="1883"/>
      <c r="AT57" s="1883"/>
      <c r="AU57" s="1883"/>
      <c r="AV57" s="1883"/>
      <c r="AW57" s="1883"/>
      <c r="AX57" s="1883"/>
      <c r="AY57" s="1883"/>
      <c r="AZ57" s="1883"/>
      <c r="BA57" s="1883"/>
      <c r="BB57" s="1883"/>
      <c r="BC57" s="1883"/>
      <c r="BD57" s="1883"/>
      <c r="BE57" s="1883"/>
      <c r="BF57" s="1883"/>
      <c r="BG57" s="1883"/>
      <c r="BH57" s="1883"/>
      <c r="BI57" s="1883"/>
      <c r="BJ57" s="1883"/>
      <c r="BK57" s="1883"/>
      <c r="BL57" s="1883"/>
      <c r="BM57" s="1883"/>
      <c r="BN57" s="1883"/>
      <c r="BO57" s="1883"/>
      <c r="BP57" s="1883"/>
      <c r="BQ57" s="1883"/>
      <c r="BR57" s="1883"/>
      <c r="BS57" s="1883"/>
      <c r="BT57" s="1883"/>
      <c r="BU57" s="1883"/>
      <c r="BV57" s="1883"/>
      <c r="BW57" s="1883"/>
      <c r="BX57" s="1883"/>
      <c r="BY57" s="1883"/>
      <c r="BZ57" s="1883"/>
      <c r="CA57" s="1883"/>
      <c r="CB57" s="1883"/>
      <c r="CC57" s="1883"/>
      <c r="CD57" s="1883"/>
      <c r="CE57" s="1883"/>
      <c r="CF57" s="1883"/>
      <c r="CG57" s="1883"/>
      <c r="CH57" s="1883"/>
      <c r="CI57" s="1883"/>
      <c r="CJ57" s="1883"/>
      <c r="CK57" s="1883"/>
      <c r="CL57" s="1883"/>
      <c r="CM57" s="1883"/>
      <c r="CN57" s="1883"/>
      <c r="CO57" s="1883"/>
      <c r="CP57" s="1883"/>
      <c r="CQ57" s="1883"/>
      <c r="CR57" s="1883"/>
      <c r="CS57" s="1883"/>
      <c r="CT57" s="1883"/>
      <c r="CU57" s="1883"/>
      <c r="CV57" s="1883"/>
      <c r="CW57" s="1883"/>
      <c r="CX57" s="1883"/>
      <c r="CY57" s="1883"/>
      <c r="CZ57" s="1883"/>
      <c r="DA57" s="1883"/>
      <c r="DB57" s="1883"/>
      <c r="DC57" s="1883"/>
      <c r="DD57" s="1883"/>
      <c r="DE57" s="1883"/>
      <c r="DF57" s="1883"/>
      <c r="DG57" s="1883"/>
      <c r="DH57" s="1883"/>
    </row>
    <row r="58" spans="1:112" ht="16.5">
      <c r="A58" s="2049" t="s">
        <v>4779</v>
      </c>
      <c r="B58" s="2050">
        <v>11</v>
      </c>
      <c r="C58" s="2051" t="s">
        <v>4780</v>
      </c>
      <c r="D58" s="2062">
        <f>'表30-5-2-1'!C40</f>
        <v>0</v>
      </c>
      <c r="E58" s="2052">
        <f>SUMIF('表30-5-2-3-1'!$A:$A,"E1"&amp;'表30-5-2-2-1'!$A58&amp;"Q",'表30-5-2-3-1'!$N:$N)</f>
        <v>0</v>
      </c>
      <c r="F58" s="2063">
        <f>SUMIF('表30-5-2-3-1'!$A:$A,"E1"&amp;'表30-5-2-2-1'!$A58&amp;"L",'表30-5-2-3-1'!$W:$W)</f>
        <v>0</v>
      </c>
      <c r="G58" s="2064">
        <f>'表30-5-2-1'!D40</f>
        <v>0</v>
      </c>
      <c r="H58" s="2052">
        <f>SUMIF('表30-5-2-3-1'!$A:$A,"E2"&amp;'表30-5-2-2-1'!$A58&amp;"Q",'表30-5-2-3-1'!$N:$N)</f>
        <v>0</v>
      </c>
      <c r="I58" s="2063">
        <f>SUMIF('表30-5-2-3-1'!$A:$A,"E2"&amp;'表30-5-2-2-1'!$A58&amp;"L",'表30-5-2-3-1'!$W:$W)</f>
        <v>0</v>
      </c>
      <c r="J58" s="2062">
        <f>'表30-5-2-1'!E40</f>
        <v>0</v>
      </c>
      <c r="K58" s="2062">
        <f>'表30-5-2-1'!F40</f>
        <v>0</v>
      </c>
      <c r="L58" s="2062">
        <f>'表30-5-2-1'!G40</f>
        <v>0</v>
      </c>
      <c r="M58" s="2062">
        <f>'表30-5-2-1'!H40</f>
        <v>0</v>
      </c>
      <c r="N58" s="2062">
        <f>'表30-5-2-1'!I40</f>
        <v>0</v>
      </c>
      <c r="O58" s="2065">
        <f>((($D58+$E58+$F58)*'表30-5-2-4-2'!C19*'表30-5-2-4-2'!$B$82)+(($G58+$H58+$I58)*'表30-5-2-4-2'!J19*'表30-5-2-4-2'!$C$82)+($J58*'表30-5-2-4-2'!C57*'表30-5-2-4-2'!$D$82)+($K58*'表30-5-2-4-2'!J57*'表30-5-2-4-2'!$E$82)+($L58*'表30-5-2-4-2'!J38*'表30-5-2-4-2'!$F$82)+($M58*'表30-5-2-4-2'!C38*'表30-5-2-4-2'!$G$82)+($N58*'表30-5-2-4-2'!C76*'表30-5-2-4-2'!$H$82))/1000*(1+'表30-5-2-4-2'!$B$83)*'表30-5-2-4-1'!$B$48</f>
        <v>0</v>
      </c>
      <c r="P58" s="2056">
        <f>((($D58+$E58+$F58)*'表30-5-2-4-2'!D19*'表30-5-2-4-2'!$B$82)+(($G58+$H58+$I58)*'表30-5-2-4-2'!K19*'表30-5-2-4-2'!$C$82)+($J58*'表30-5-2-4-2'!D57*'表30-5-2-4-2'!$D$82)+($K58*'表30-5-2-4-2'!K57*'表30-5-2-4-2'!$E$82)+($L58*'表30-5-2-4-2'!K38*'表30-5-2-4-2'!$F$82)+($M58*'表30-5-2-4-2'!D38*'表30-5-2-4-2'!$G$82)+($N58*'表30-5-2-4-2'!D76*'表30-5-2-4-2'!$H$82))/1000*(1+'表30-5-2-4-2'!$B$83)*'表30-5-2-4-1'!$B$48</f>
        <v>0</v>
      </c>
      <c r="Q58" s="2056">
        <f>((($D58+$E58+$F58)*'表30-5-2-4-2'!E19*'表30-5-2-4-2'!$B$82)+(($G58+$H58+$I58)*'表30-5-2-4-2'!L19*'表30-5-2-4-2'!$C$82)+($J58*'表30-5-2-4-2'!E57*'表30-5-2-4-2'!$D$82)+($K58*'表30-5-2-4-2'!L57*'表30-5-2-4-2'!$E$82)+($L58*'表30-5-2-4-2'!L38*'表30-5-2-4-2'!$F$82)+($M58*'表30-5-2-4-2'!E38*'表30-5-2-4-2'!$G$82)+($N58*'表30-5-2-4-2'!E76*'表30-5-2-4-2'!$H$82))/1000*(1+'表30-5-2-4-2'!$B$83)*'表30-5-2-4-1'!$B$48</f>
        <v>0</v>
      </c>
      <c r="R58" s="2056">
        <f>((($D58+$E58+$F58)*'表30-5-2-4-2'!F19*'表30-5-2-4-2'!$B$82)+(($G58+$H58+$I58)*'表30-5-2-4-2'!M19*'表30-5-2-4-2'!$C$82)+($J58*'表30-5-2-4-2'!F57*'表30-5-2-4-2'!$D$82)+($K58*'表30-5-2-4-2'!M57*'表30-5-2-4-2'!$E$82)+($L58*'表30-5-2-4-2'!M38*'表30-5-2-4-2'!$F$82)+($M58*'表30-5-2-4-2'!F38*'表30-5-2-4-2'!$G$82)+($N58*'表30-5-2-4-2'!F76*'表30-5-2-4-2'!$H$82))/1000*(1+'表30-5-2-4-2'!$B$83)*'表30-5-2-4-1'!$B$48</f>
        <v>0</v>
      </c>
      <c r="S58" s="2057">
        <f>(((($D58+$E58)*'表30-5-2-4-2'!G19+$F58*'表30-5-2-4-2'!AL19)*'表30-5-2-4-2'!$B$82)+((($G58+$H58)*'表30-5-2-4-2'!N19+($I58*'表30-5-2-4-2'!AL38))*'表30-5-2-4-2'!$C$82)+($J58*'表30-5-2-4-2'!G57*'表30-5-2-4-2'!$D$82)+($K58*'表30-5-2-4-2'!N57*'表30-5-2-4-2'!$E$82)+($L58*'表30-5-2-4-2'!N38*'表30-5-2-4-2'!$F$82)+($M58*'表30-5-2-4-2'!G38*'表30-5-2-4-2'!$G$82)+($N58*'表30-5-2-4-2'!G76*'表30-5-2-4-2'!$H$82))/1000*(1+'表30-5-2-4-2'!$B$83)*'表30-5-2-4-1'!$B$48</f>
        <v>0</v>
      </c>
      <c r="T58" s="1883"/>
      <c r="U58" s="1883"/>
      <c r="V58" s="1883"/>
      <c r="W58" s="1883"/>
      <c r="X58" s="1883"/>
      <c r="Y58" s="1883"/>
      <c r="Z58" s="1883"/>
      <c r="AA58" s="1906"/>
      <c r="AB58" s="1883"/>
      <c r="AC58" s="1883"/>
      <c r="AD58" s="1883"/>
      <c r="AE58" s="1883"/>
      <c r="AF58" s="1883"/>
      <c r="AG58" s="1883"/>
      <c r="AH58" s="1883"/>
      <c r="AI58" s="1883"/>
      <c r="AJ58" s="1883"/>
      <c r="AK58" s="1883"/>
      <c r="AL58" s="1883"/>
      <c r="AM58" s="1883"/>
      <c r="AN58" s="1883"/>
      <c r="AO58" s="1883"/>
      <c r="AP58" s="1883"/>
      <c r="AQ58" s="1883"/>
      <c r="AR58" s="1883"/>
      <c r="AS58" s="1883"/>
      <c r="AT58" s="1883"/>
      <c r="AU58" s="1883"/>
      <c r="AV58" s="1883"/>
      <c r="AW58" s="1883"/>
      <c r="AX58" s="1883"/>
      <c r="AY58" s="1883"/>
      <c r="AZ58" s="1883"/>
      <c r="BA58" s="1883"/>
      <c r="BB58" s="1883"/>
      <c r="BC58" s="1883"/>
      <c r="BD58" s="1883"/>
      <c r="BE58" s="1883"/>
      <c r="BF58" s="1883"/>
      <c r="BG58" s="1883"/>
      <c r="BH58" s="1883"/>
      <c r="BI58" s="1883"/>
      <c r="BJ58" s="1883"/>
      <c r="BK58" s="1883"/>
      <c r="BL58" s="1883"/>
      <c r="BM58" s="1883"/>
      <c r="BN58" s="1883"/>
      <c r="BO58" s="1883"/>
      <c r="BP58" s="1883"/>
      <c r="BQ58" s="1883"/>
      <c r="BR58" s="1883"/>
      <c r="BS58" s="1883"/>
      <c r="BT58" s="1883"/>
      <c r="BU58" s="1883"/>
      <c r="BV58" s="1883"/>
      <c r="BW58" s="1883"/>
      <c r="BX58" s="1883"/>
      <c r="BY58" s="1883"/>
      <c r="BZ58" s="1883"/>
      <c r="CA58" s="1883"/>
      <c r="CB58" s="1883"/>
      <c r="CC58" s="1883"/>
      <c r="CD58" s="1883"/>
      <c r="CE58" s="1883"/>
      <c r="CF58" s="1883"/>
      <c r="CG58" s="1883"/>
      <c r="CH58" s="1883"/>
      <c r="CI58" s="1883"/>
      <c r="CJ58" s="1883"/>
      <c r="CK58" s="1883"/>
      <c r="CL58" s="1883"/>
      <c r="CM58" s="1883"/>
      <c r="CN58" s="1883"/>
      <c r="CO58" s="1883"/>
      <c r="CP58" s="1883"/>
      <c r="CQ58" s="1883"/>
      <c r="CR58" s="1883"/>
      <c r="CS58" s="1883"/>
      <c r="CT58" s="1883"/>
      <c r="CU58" s="1883"/>
      <c r="CV58" s="1883"/>
      <c r="CW58" s="1883"/>
      <c r="CX58" s="1883"/>
      <c r="CY58" s="1883"/>
      <c r="CZ58" s="1883"/>
      <c r="DA58" s="1883"/>
      <c r="DB58" s="1883"/>
      <c r="DC58" s="1883"/>
      <c r="DD58" s="1883"/>
      <c r="DE58" s="1883"/>
      <c r="DF58" s="1883"/>
      <c r="DG58" s="1883"/>
      <c r="DH58" s="1883"/>
    </row>
    <row r="59" spans="1:112" ht="16.5">
      <c r="A59" s="2049" t="s">
        <v>4781</v>
      </c>
      <c r="B59" s="2050">
        <v>12</v>
      </c>
      <c r="C59" s="2051" t="s">
        <v>4782</v>
      </c>
      <c r="D59" s="2062">
        <f>'表30-5-2-1'!C41</f>
        <v>0</v>
      </c>
      <c r="E59" s="2052">
        <f>SUMIF('表30-5-2-3-1'!$A:$A,"E1"&amp;'表30-5-2-2-1'!$A59&amp;"Q",'表30-5-2-3-1'!$N:$N)</f>
        <v>0</v>
      </c>
      <c r="F59" s="2063">
        <f>SUMIF('表30-5-2-3-1'!$A:$A,"E1"&amp;'表30-5-2-2-1'!$A59&amp;"L",'表30-5-2-3-1'!$W:$W)</f>
        <v>0</v>
      </c>
      <c r="G59" s="2064">
        <f>'表30-5-2-1'!D41</f>
        <v>0</v>
      </c>
      <c r="H59" s="2052">
        <f>SUMIF('表30-5-2-3-1'!$A:$A,"E2"&amp;'表30-5-2-2-1'!$A59&amp;"Q",'表30-5-2-3-1'!$N:$N)</f>
        <v>0</v>
      </c>
      <c r="I59" s="2063">
        <f>SUMIF('表30-5-2-3-1'!$A:$A,"E2"&amp;'表30-5-2-2-1'!$A59&amp;"L",'表30-5-2-3-1'!$W:$W)</f>
        <v>0</v>
      </c>
      <c r="J59" s="2062">
        <f>'表30-5-2-1'!E41</f>
        <v>0</v>
      </c>
      <c r="K59" s="2062">
        <f>'表30-5-2-1'!F41</f>
        <v>0</v>
      </c>
      <c r="L59" s="2062">
        <f>'表30-5-2-1'!G41</f>
        <v>0</v>
      </c>
      <c r="M59" s="2062">
        <f>'表30-5-2-1'!H41</f>
        <v>0</v>
      </c>
      <c r="N59" s="2062">
        <f>'表30-5-2-1'!I41</f>
        <v>0</v>
      </c>
      <c r="O59" s="2065">
        <f>((($D59+$E59+$F59)*'表30-5-2-4-2'!C20*'表30-5-2-4-2'!$B$82)+(($G59+$H59+$I59)*'表30-5-2-4-2'!J20*'表30-5-2-4-2'!$C$82)+($J59*'表30-5-2-4-2'!C58*'表30-5-2-4-2'!$D$82)+($K59*'表30-5-2-4-2'!J58*'表30-5-2-4-2'!$E$82)+($L59*'表30-5-2-4-2'!J39*'表30-5-2-4-2'!$F$82)+($M59*'表30-5-2-4-2'!C39*'表30-5-2-4-2'!$G$82)+($N59*'表30-5-2-4-2'!C77*'表30-5-2-4-2'!$H$82))/1000*(1+'表30-5-2-4-2'!$B$83)*'表30-5-2-4-1'!$B$48</f>
        <v>0</v>
      </c>
      <c r="P59" s="2056">
        <f>((($D59+$E59+$F59)*'表30-5-2-4-2'!D20*'表30-5-2-4-2'!$B$82)+(($G59+$H59+$I59)*'表30-5-2-4-2'!K20*'表30-5-2-4-2'!$C$82)+($J59*'表30-5-2-4-2'!D58*'表30-5-2-4-2'!$D$82)+($K59*'表30-5-2-4-2'!K58*'表30-5-2-4-2'!$E$82)+($L59*'表30-5-2-4-2'!K39*'表30-5-2-4-2'!$F$82)+($M59*'表30-5-2-4-2'!D39*'表30-5-2-4-2'!$G$82)+($N59*'表30-5-2-4-2'!D77*'表30-5-2-4-2'!$H$82))/1000*(1+'表30-5-2-4-2'!$B$83)*'表30-5-2-4-1'!$B$48</f>
        <v>0</v>
      </c>
      <c r="Q59" s="2056">
        <f>((($D59+$E59+$F59)*'表30-5-2-4-2'!E20*'表30-5-2-4-2'!$B$82)+(($G59+$H59+$I59)*'表30-5-2-4-2'!L20*'表30-5-2-4-2'!$C$82)+($J59*'表30-5-2-4-2'!E58*'表30-5-2-4-2'!$D$82)+($K59*'表30-5-2-4-2'!L58*'表30-5-2-4-2'!$E$82)+($L59*'表30-5-2-4-2'!L39*'表30-5-2-4-2'!$F$82)+($M59*'表30-5-2-4-2'!E39*'表30-5-2-4-2'!$G$82)+($N59*'表30-5-2-4-2'!E77*'表30-5-2-4-2'!$H$82))/1000*(1+'表30-5-2-4-2'!$B$83)*'表30-5-2-4-1'!$B$48</f>
        <v>0</v>
      </c>
      <c r="R59" s="2056">
        <f>((($D59+$E59+$F59)*'表30-5-2-4-2'!F20*'表30-5-2-4-2'!$B$82)+(($G59+$H59+$I59)*'表30-5-2-4-2'!M20*'表30-5-2-4-2'!$C$82)+($J59*'表30-5-2-4-2'!F58*'表30-5-2-4-2'!$D$82)+($K59*'表30-5-2-4-2'!M58*'表30-5-2-4-2'!$E$82)+($L59*'表30-5-2-4-2'!M39*'表30-5-2-4-2'!$F$82)+($M59*'表30-5-2-4-2'!F39*'表30-5-2-4-2'!$G$82)+($N59*'表30-5-2-4-2'!F77*'表30-5-2-4-2'!$H$82))/1000*(1+'表30-5-2-4-2'!$B$83)*'表30-5-2-4-1'!$B$48</f>
        <v>0</v>
      </c>
      <c r="S59" s="2057">
        <f>(((($D59+$E59)*'表30-5-2-4-2'!G20+$F59*'表30-5-2-4-2'!AL20)*'表30-5-2-4-2'!$B$82)+((($G59+$H59)*'表30-5-2-4-2'!N20+($I59*'表30-5-2-4-2'!AL39))*'表30-5-2-4-2'!$C$82)+($J59*'表30-5-2-4-2'!G58*'表30-5-2-4-2'!$D$82)+($K59*'表30-5-2-4-2'!N58*'表30-5-2-4-2'!$E$82)+($L59*'表30-5-2-4-2'!N39*'表30-5-2-4-2'!$F$82)+($M59*'表30-5-2-4-2'!G39*'表30-5-2-4-2'!$G$82)+($N59*'表30-5-2-4-2'!G77*'表30-5-2-4-2'!$H$82))/1000*(1+'表30-5-2-4-2'!$B$83)*'表30-5-2-4-1'!$B$48</f>
        <v>0</v>
      </c>
      <c r="T59" s="1883"/>
      <c r="U59" s="1883"/>
      <c r="V59" s="1883"/>
      <c r="W59" s="1883"/>
      <c r="X59" s="1883"/>
      <c r="Y59" s="1883"/>
      <c r="Z59" s="1883"/>
      <c r="AA59" s="1906"/>
      <c r="AB59" s="1883"/>
      <c r="AC59" s="1883"/>
      <c r="AD59" s="1883"/>
      <c r="AE59" s="1883"/>
      <c r="AF59" s="1883"/>
      <c r="AG59" s="1883"/>
      <c r="AH59" s="1883"/>
      <c r="AI59" s="1883"/>
      <c r="AJ59" s="1883"/>
      <c r="AK59" s="1883"/>
      <c r="AL59" s="1883"/>
      <c r="AM59" s="1883"/>
      <c r="AN59" s="1883"/>
      <c r="AO59" s="1883"/>
      <c r="AP59" s="1883"/>
      <c r="AQ59" s="1883"/>
      <c r="AR59" s="1883"/>
      <c r="AS59" s="1883"/>
      <c r="AT59" s="1883"/>
      <c r="AU59" s="1883"/>
      <c r="AV59" s="1883"/>
      <c r="AW59" s="1883"/>
      <c r="AX59" s="1883"/>
      <c r="AY59" s="1883"/>
      <c r="AZ59" s="1883"/>
      <c r="BA59" s="1883"/>
      <c r="BB59" s="1883"/>
      <c r="BC59" s="1883"/>
      <c r="BD59" s="1883"/>
      <c r="BE59" s="1883"/>
      <c r="BF59" s="1883"/>
      <c r="BG59" s="1883"/>
      <c r="BH59" s="1883"/>
      <c r="BI59" s="1883"/>
      <c r="BJ59" s="1883"/>
      <c r="BK59" s="1883"/>
      <c r="BL59" s="1883"/>
      <c r="BM59" s="1883"/>
      <c r="BN59" s="1883"/>
      <c r="BO59" s="1883"/>
      <c r="BP59" s="1883"/>
      <c r="BQ59" s="1883"/>
      <c r="BR59" s="1883"/>
      <c r="BS59" s="1883"/>
      <c r="BT59" s="1883"/>
      <c r="BU59" s="1883"/>
      <c r="BV59" s="1883"/>
      <c r="BW59" s="1883"/>
      <c r="BX59" s="1883"/>
      <c r="BY59" s="1883"/>
      <c r="BZ59" s="1883"/>
      <c r="CA59" s="1883"/>
      <c r="CB59" s="1883"/>
      <c r="CC59" s="1883"/>
      <c r="CD59" s="1883"/>
      <c r="CE59" s="1883"/>
      <c r="CF59" s="1883"/>
      <c r="CG59" s="1883"/>
      <c r="CH59" s="1883"/>
      <c r="CI59" s="1883"/>
      <c r="CJ59" s="1883"/>
      <c r="CK59" s="1883"/>
      <c r="CL59" s="1883"/>
      <c r="CM59" s="1883"/>
      <c r="CN59" s="1883"/>
      <c r="CO59" s="1883"/>
      <c r="CP59" s="1883"/>
      <c r="CQ59" s="1883"/>
      <c r="CR59" s="1883"/>
      <c r="CS59" s="1883"/>
      <c r="CT59" s="1883"/>
      <c r="CU59" s="1883"/>
      <c r="CV59" s="1883"/>
      <c r="CW59" s="1883"/>
      <c r="CX59" s="1883"/>
      <c r="CY59" s="1883"/>
      <c r="CZ59" s="1883"/>
      <c r="DA59" s="1883"/>
      <c r="DB59" s="1883"/>
      <c r="DC59" s="1883"/>
      <c r="DD59" s="1883"/>
      <c r="DE59" s="1883"/>
      <c r="DF59" s="1883"/>
      <c r="DG59" s="1883"/>
      <c r="DH59" s="1883"/>
    </row>
    <row r="60" spans="1:112" ht="16.5">
      <c r="A60" s="2049" t="s">
        <v>4783</v>
      </c>
      <c r="B60" s="2050">
        <v>13</v>
      </c>
      <c r="C60" s="2051" t="s">
        <v>4784</v>
      </c>
      <c r="D60" s="2062">
        <f>'表30-5-2-1'!C42</f>
        <v>0</v>
      </c>
      <c r="E60" s="2052">
        <f>SUMIF('表30-5-2-3-1'!$A:$A,"E1"&amp;'表30-5-2-2-1'!$A60&amp;"Q",'表30-5-2-3-1'!$N:$N)</f>
        <v>0</v>
      </c>
      <c r="F60" s="2063">
        <f>SUMIF('表30-5-2-3-1'!$A:$A,"E1"&amp;'表30-5-2-2-1'!$A60&amp;"L",'表30-5-2-3-1'!$W:$W)</f>
        <v>0</v>
      </c>
      <c r="G60" s="2064">
        <f>'表30-5-2-1'!D42</f>
        <v>0</v>
      </c>
      <c r="H60" s="2052">
        <f>SUMIF('表30-5-2-3-1'!$A:$A,"E2"&amp;'表30-5-2-2-1'!$A60&amp;"Q",'表30-5-2-3-1'!$N:$N)</f>
        <v>0</v>
      </c>
      <c r="I60" s="2063">
        <f>SUMIF('表30-5-2-3-1'!$A:$A,"E2"&amp;'表30-5-2-2-1'!$A60&amp;"L",'表30-5-2-3-1'!$W:$W)</f>
        <v>0</v>
      </c>
      <c r="J60" s="2062">
        <f>'表30-5-2-1'!E42</f>
        <v>0</v>
      </c>
      <c r="K60" s="2062">
        <f>'表30-5-2-1'!F42</f>
        <v>0</v>
      </c>
      <c r="L60" s="2062">
        <f>'表30-5-2-1'!G42</f>
        <v>0</v>
      </c>
      <c r="M60" s="2062">
        <f>'表30-5-2-1'!H42</f>
        <v>0</v>
      </c>
      <c r="N60" s="2062">
        <f>'表30-5-2-1'!I42</f>
        <v>0</v>
      </c>
      <c r="O60" s="2065">
        <f>((($D60+$E60+$F60)*'表30-5-2-4-2'!C21*'表30-5-2-4-2'!$B$82)+(($G60+$H60+$I60)*'表30-5-2-4-2'!J21*'表30-5-2-4-2'!$C$82)+($J60*'表30-5-2-4-2'!C59*'表30-5-2-4-2'!$D$82)+($K60*'表30-5-2-4-2'!J59*'表30-5-2-4-2'!$E$82)+($L60*'表30-5-2-4-2'!J40*'表30-5-2-4-2'!$F$82)+($M60*'表30-5-2-4-2'!C40*'表30-5-2-4-2'!$G$82)+($N60*'表30-5-2-4-2'!C78*'表30-5-2-4-2'!$H$82))/1000*(1+'表30-5-2-4-2'!$B$83)*'表30-5-2-4-1'!$B$48</f>
        <v>0</v>
      </c>
      <c r="P60" s="2056">
        <f>((($D60+$E60+$F60)*'表30-5-2-4-2'!D21*'表30-5-2-4-2'!$B$82)+(($G60+$H60+$I60)*'表30-5-2-4-2'!K21*'表30-5-2-4-2'!$C$82)+($J60*'表30-5-2-4-2'!D59*'表30-5-2-4-2'!$D$82)+($K60*'表30-5-2-4-2'!K59*'表30-5-2-4-2'!$E$82)+($L60*'表30-5-2-4-2'!K40*'表30-5-2-4-2'!$F$82)+($M60*'表30-5-2-4-2'!D40*'表30-5-2-4-2'!$G$82)+($N60*'表30-5-2-4-2'!D78*'表30-5-2-4-2'!$H$82))/1000*(1+'表30-5-2-4-2'!$B$83)*'表30-5-2-4-1'!$B$48</f>
        <v>0</v>
      </c>
      <c r="Q60" s="2056">
        <f>((($D60+$E60+$F60)*'表30-5-2-4-2'!E21*'表30-5-2-4-2'!$B$82)+(($G60+$H60+$I60)*'表30-5-2-4-2'!L21*'表30-5-2-4-2'!$C$82)+($J60*'表30-5-2-4-2'!E59*'表30-5-2-4-2'!$D$82)+($K60*'表30-5-2-4-2'!L59*'表30-5-2-4-2'!$E$82)+($L60*'表30-5-2-4-2'!L40*'表30-5-2-4-2'!$F$82)+($M60*'表30-5-2-4-2'!E40*'表30-5-2-4-2'!$G$82)+($N60*'表30-5-2-4-2'!E78*'表30-5-2-4-2'!$H$82))/1000*(1+'表30-5-2-4-2'!$B$83)*'表30-5-2-4-1'!$B$48</f>
        <v>0</v>
      </c>
      <c r="R60" s="2056">
        <f>((($D60+$E60+$F60)*'表30-5-2-4-2'!F21*'表30-5-2-4-2'!$B$82)+(($G60+$H60+$I60)*'表30-5-2-4-2'!M21*'表30-5-2-4-2'!$C$82)+($J60*'表30-5-2-4-2'!F59*'表30-5-2-4-2'!$D$82)+($K60*'表30-5-2-4-2'!M59*'表30-5-2-4-2'!$E$82)+($L60*'表30-5-2-4-2'!M40*'表30-5-2-4-2'!$F$82)+($M60*'表30-5-2-4-2'!F40*'表30-5-2-4-2'!$G$82)+($N60*'表30-5-2-4-2'!F78*'表30-5-2-4-2'!$H$82))/1000*(1+'表30-5-2-4-2'!$B$83)*'表30-5-2-4-1'!$B$48</f>
        <v>0</v>
      </c>
      <c r="S60" s="2057">
        <f>(((($D60+$E60)*'表30-5-2-4-2'!G21+$F60*'表30-5-2-4-2'!AL21)*'表30-5-2-4-2'!$B$82)+((($G60+$H60)*'表30-5-2-4-2'!N21+($I60*'表30-5-2-4-2'!AL40))*'表30-5-2-4-2'!$C$82)+($J60*'表30-5-2-4-2'!G59*'表30-5-2-4-2'!$D$82)+($K60*'表30-5-2-4-2'!N59*'表30-5-2-4-2'!$E$82)+($L60*'表30-5-2-4-2'!N40*'表30-5-2-4-2'!$F$82)+($M60*'表30-5-2-4-2'!G40*'表30-5-2-4-2'!$G$82)+($N60*'表30-5-2-4-2'!G78*'表30-5-2-4-2'!$H$82))/1000*(1+'表30-5-2-4-2'!$B$83)*'表30-5-2-4-1'!$B$48</f>
        <v>0</v>
      </c>
      <c r="T60" s="1883"/>
      <c r="U60" s="1883"/>
      <c r="V60" s="1883"/>
      <c r="W60" s="1883"/>
      <c r="X60" s="1883"/>
      <c r="Y60" s="1883"/>
      <c r="Z60" s="1883"/>
      <c r="AA60" s="1906"/>
      <c r="AB60" s="1883"/>
      <c r="AC60" s="1883"/>
      <c r="AD60" s="1883"/>
      <c r="AE60" s="1883"/>
      <c r="AF60" s="1883"/>
      <c r="AG60" s="1883"/>
      <c r="AH60" s="1883"/>
      <c r="AI60" s="1883"/>
      <c r="AJ60" s="1883"/>
      <c r="AK60" s="1883"/>
      <c r="AL60" s="1883"/>
      <c r="AM60" s="1883"/>
      <c r="AN60" s="1883"/>
      <c r="AO60" s="1883"/>
      <c r="AP60" s="1883"/>
      <c r="AQ60" s="1883"/>
      <c r="AR60" s="1883"/>
      <c r="AS60" s="1883"/>
      <c r="AT60" s="1883"/>
      <c r="AU60" s="1883"/>
      <c r="AV60" s="1883"/>
      <c r="AW60" s="1883"/>
      <c r="AX60" s="1883"/>
      <c r="AY60" s="1883"/>
      <c r="AZ60" s="1883"/>
      <c r="BA60" s="1883"/>
      <c r="BB60" s="1883"/>
      <c r="BC60" s="1883"/>
      <c r="BD60" s="1883"/>
      <c r="BE60" s="1883"/>
      <c r="BF60" s="1883"/>
      <c r="BG60" s="1883"/>
      <c r="BH60" s="1883"/>
      <c r="BI60" s="1883"/>
      <c r="BJ60" s="1883"/>
      <c r="BK60" s="1883"/>
      <c r="BL60" s="1883"/>
      <c r="BM60" s="1883"/>
      <c r="BN60" s="1883"/>
      <c r="BO60" s="1883"/>
      <c r="BP60" s="1883"/>
      <c r="BQ60" s="1883"/>
      <c r="BR60" s="1883"/>
      <c r="BS60" s="1883"/>
      <c r="BT60" s="1883"/>
      <c r="BU60" s="1883"/>
      <c r="BV60" s="1883"/>
      <c r="BW60" s="1883"/>
      <c r="BX60" s="1883"/>
      <c r="BY60" s="1883"/>
      <c r="BZ60" s="1883"/>
      <c r="CA60" s="1883"/>
      <c r="CB60" s="1883"/>
      <c r="CC60" s="1883"/>
      <c r="CD60" s="1883"/>
      <c r="CE60" s="1883"/>
      <c r="CF60" s="1883"/>
      <c r="CG60" s="1883"/>
      <c r="CH60" s="1883"/>
      <c r="CI60" s="1883"/>
      <c r="CJ60" s="1883"/>
      <c r="CK60" s="1883"/>
      <c r="CL60" s="1883"/>
      <c r="CM60" s="1883"/>
      <c r="CN60" s="1883"/>
      <c r="CO60" s="1883"/>
      <c r="CP60" s="1883"/>
      <c r="CQ60" s="1883"/>
      <c r="CR60" s="1883"/>
      <c r="CS60" s="1883"/>
      <c r="CT60" s="1883"/>
      <c r="CU60" s="1883"/>
      <c r="CV60" s="1883"/>
      <c r="CW60" s="1883"/>
      <c r="CX60" s="1883"/>
      <c r="CY60" s="1883"/>
      <c r="CZ60" s="1883"/>
      <c r="DA60" s="1883"/>
      <c r="DB60" s="1883"/>
      <c r="DC60" s="1883"/>
      <c r="DD60" s="1883"/>
      <c r="DE60" s="1883"/>
      <c r="DF60" s="1883"/>
      <c r="DG60" s="1883"/>
      <c r="DH60" s="1883"/>
    </row>
    <row r="61" spans="1:112" ht="16.5">
      <c r="A61" s="2049" t="s">
        <v>4785</v>
      </c>
      <c r="B61" s="2050">
        <v>14</v>
      </c>
      <c r="C61" s="2060" t="s">
        <v>4786</v>
      </c>
      <c r="D61" s="2062">
        <f>'表30-5-2-1'!C43</f>
        <v>0</v>
      </c>
      <c r="E61" s="2052">
        <f>SUMIF('表30-5-2-3-1'!$A:$A,"E1"&amp;'表30-5-2-2-1'!$A61&amp;"Q",'表30-5-2-3-1'!$N:$N)</f>
        <v>0</v>
      </c>
      <c r="F61" s="2063">
        <f>SUMIF('表30-5-2-3-1'!$A:$A,"E1"&amp;'表30-5-2-2-1'!$A61&amp;"L",'表30-5-2-3-1'!$W:$W)</f>
        <v>0</v>
      </c>
      <c r="G61" s="2064">
        <f>'表30-5-2-1'!D43</f>
        <v>0</v>
      </c>
      <c r="H61" s="2052">
        <f>SUMIF('表30-5-2-3-1'!$A:$A,"E2"&amp;'表30-5-2-2-1'!$A61&amp;"Q",'表30-5-2-3-1'!$N:$N)</f>
        <v>0</v>
      </c>
      <c r="I61" s="2063">
        <f>SUMIF('表30-5-2-3-1'!$A:$A,"E2"&amp;'表30-5-2-2-1'!$A61&amp;"L",'表30-5-2-3-1'!$W:$W)</f>
        <v>0</v>
      </c>
      <c r="J61" s="2062">
        <f>'表30-5-2-1'!E43</f>
        <v>0</v>
      </c>
      <c r="K61" s="2062">
        <f>'表30-5-2-1'!F43</f>
        <v>0</v>
      </c>
      <c r="L61" s="2062">
        <f>'表30-5-2-1'!G43</f>
        <v>0</v>
      </c>
      <c r="M61" s="2062">
        <f>'表30-5-2-1'!H43</f>
        <v>0</v>
      </c>
      <c r="N61" s="2062">
        <f>'表30-5-2-1'!I43</f>
        <v>0</v>
      </c>
      <c r="O61" s="2065">
        <f>((($D61+$E61+$F61)*'表30-5-2-4-2'!C22*'表30-5-2-4-2'!$B$82)+(($G61+$H61+$I61)*'表30-5-2-4-2'!J22*'表30-5-2-4-2'!$C$82)+($J61*'表30-5-2-4-2'!C60*'表30-5-2-4-2'!$D$82)+($K61*'表30-5-2-4-2'!J60*'表30-5-2-4-2'!$E$82)+($L61*'表30-5-2-4-2'!J41*'表30-5-2-4-2'!$F$82)+($M61*'表30-5-2-4-2'!C41*'表30-5-2-4-2'!$G$82)+($N61*'表30-5-2-4-2'!C79*'表30-5-2-4-2'!$H$82))/1000*(1+'表30-5-2-4-2'!$B$83)*'表30-5-2-4-1'!$B$48</f>
        <v>0</v>
      </c>
      <c r="P61" s="2056">
        <f>((($D61+$E61+$F61)*'表30-5-2-4-2'!D22*'表30-5-2-4-2'!$B$82)+(($G61+$H61+$I61)*'表30-5-2-4-2'!K22*'表30-5-2-4-2'!$C$82)+($J61*'表30-5-2-4-2'!D60*'表30-5-2-4-2'!$D$82)+($K61*'表30-5-2-4-2'!K60*'表30-5-2-4-2'!$E$82)+($L61*'表30-5-2-4-2'!K41*'表30-5-2-4-2'!$F$82)+($M61*'表30-5-2-4-2'!D41*'表30-5-2-4-2'!$G$82)+($N61*'表30-5-2-4-2'!D79*'表30-5-2-4-2'!$H$82))/1000*(1+'表30-5-2-4-2'!$B$83)*'表30-5-2-4-1'!$B$48</f>
        <v>0</v>
      </c>
      <c r="Q61" s="2056">
        <f>((($D61+$E61+$F61)*'表30-5-2-4-2'!E22*'表30-5-2-4-2'!$B$82)+(($G61+$H61+$I61)*'表30-5-2-4-2'!L22*'表30-5-2-4-2'!$C$82)+($J61*'表30-5-2-4-2'!E60*'表30-5-2-4-2'!$D$82)+($K61*'表30-5-2-4-2'!L60*'表30-5-2-4-2'!$E$82)+($L61*'表30-5-2-4-2'!L41*'表30-5-2-4-2'!$F$82)+($M61*'表30-5-2-4-2'!E41*'表30-5-2-4-2'!$G$82)+($N61*'表30-5-2-4-2'!E79*'表30-5-2-4-2'!$H$82))/1000*(1+'表30-5-2-4-2'!$B$83)*'表30-5-2-4-1'!$B$48</f>
        <v>0</v>
      </c>
      <c r="R61" s="2056">
        <f>((($D61+$E61+$F61)*'表30-5-2-4-2'!F22*'表30-5-2-4-2'!$B$82)+(($G61+$H61+$I61)*'表30-5-2-4-2'!M22*'表30-5-2-4-2'!$C$82)+($J61*'表30-5-2-4-2'!F60*'表30-5-2-4-2'!$D$82)+($K61*'表30-5-2-4-2'!M60*'表30-5-2-4-2'!$E$82)+($L61*'表30-5-2-4-2'!M41*'表30-5-2-4-2'!$F$82)+($M61*'表30-5-2-4-2'!F41*'表30-5-2-4-2'!$G$82)+($N61*'表30-5-2-4-2'!F79*'表30-5-2-4-2'!$H$82))/1000*(1+'表30-5-2-4-2'!$B$83)*'表30-5-2-4-1'!$B$48</f>
        <v>0</v>
      </c>
      <c r="S61" s="2057">
        <f>(((($D61+$E61)*'表30-5-2-4-2'!G22+$F61*'表30-5-2-4-2'!AL22)*'表30-5-2-4-2'!$B$82)+((($G61+$H61)*'表30-5-2-4-2'!N22+($I61*'表30-5-2-4-2'!AL41))*'表30-5-2-4-2'!$C$82)+($J61*'表30-5-2-4-2'!G60*'表30-5-2-4-2'!$D$82)+($K61*'表30-5-2-4-2'!N60*'表30-5-2-4-2'!$E$82)+($L61*'表30-5-2-4-2'!N41*'表30-5-2-4-2'!$F$82)+($M61*'表30-5-2-4-2'!G41*'表30-5-2-4-2'!$G$82)+($N61*'表30-5-2-4-2'!G79*'表30-5-2-4-2'!$H$82))/1000*(1+'表30-5-2-4-2'!$B$83)*'表30-5-2-4-1'!$B$48</f>
        <v>0</v>
      </c>
      <c r="T61" s="1883"/>
      <c r="U61" s="1883"/>
      <c r="V61" s="1883"/>
      <c r="W61" s="1883"/>
      <c r="X61" s="1883"/>
      <c r="Y61" s="1883"/>
      <c r="Z61" s="1883"/>
      <c r="AA61" s="1906"/>
      <c r="AB61" s="1883"/>
      <c r="AC61" s="1883"/>
      <c r="AD61" s="1883"/>
      <c r="AE61" s="1883"/>
      <c r="AF61" s="1883"/>
      <c r="AG61" s="1883"/>
      <c r="AH61" s="1883"/>
      <c r="AI61" s="1883"/>
      <c r="AJ61" s="1883"/>
      <c r="AK61" s="1883"/>
      <c r="AL61" s="1883"/>
      <c r="AM61" s="1883"/>
      <c r="AN61" s="1883"/>
      <c r="AO61" s="1883"/>
      <c r="AP61" s="1883"/>
      <c r="AQ61" s="1883"/>
      <c r="AR61" s="1883"/>
      <c r="AS61" s="1883"/>
      <c r="AT61" s="1883"/>
      <c r="AU61" s="1883"/>
      <c r="AV61" s="1883"/>
      <c r="AW61" s="1883"/>
      <c r="AX61" s="1883"/>
      <c r="AY61" s="1883"/>
      <c r="AZ61" s="1883"/>
      <c r="BA61" s="1883"/>
      <c r="BB61" s="1883"/>
      <c r="BC61" s="1883"/>
      <c r="BD61" s="1883"/>
      <c r="BE61" s="1883"/>
      <c r="BF61" s="1883"/>
      <c r="BG61" s="1883"/>
      <c r="BH61" s="1883"/>
      <c r="BI61" s="1883"/>
      <c r="BJ61" s="1883"/>
      <c r="BK61" s="1883"/>
      <c r="BL61" s="1883"/>
      <c r="BM61" s="1883"/>
      <c r="BN61" s="1883"/>
      <c r="BO61" s="1883"/>
      <c r="BP61" s="1883"/>
      <c r="BQ61" s="1883"/>
      <c r="BR61" s="1883"/>
      <c r="BS61" s="1883"/>
      <c r="BT61" s="1883"/>
      <c r="BU61" s="1883"/>
      <c r="BV61" s="1883"/>
      <c r="BW61" s="1883"/>
      <c r="BX61" s="1883"/>
      <c r="BY61" s="1883"/>
      <c r="BZ61" s="1883"/>
      <c r="CA61" s="1883"/>
      <c r="CB61" s="1883"/>
      <c r="CC61" s="1883"/>
      <c r="CD61" s="1883"/>
      <c r="CE61" s="1883"/>
      <c r="CF61" s="1883"/>
      <c r="CG61" s="1883"/>
      <c r="CH61" s="1883"/>
      <c r="CI61" s="1883"/>
      <c r="CJ61" s="1883"/>
      <c r="CK61" s="1883"/>
      <c r="CL61" s="1883"/>
      <c r="CM61" s="1883"/>
      <c r="CN61" s="1883"/>
      <c r="CO61" s="1883"/>
      <c r="CP61" s="1883"/>
      <c r="CQ61" s="1883"/>
      <c r="CR61" s="1883"/>
      <c r="CS61" s="1883"/>
      <c r="CT61" s="1883"/>
      <c r="CU61" s="1883"/>
      <c r="CV61" s="1883"/>
      <c r="CW61" s="1883"/>
      <c r="CX61" s="1883"/>
      <c r="CY61" s="1883"/>
      <c r="CZ61" s="1883"/>
      <c r="DA61" s="1883"/>
      <c r="DB61" s="1883"/>
      <c r="DC61" s="1883"/>
      <c r="DD61" s="1883"/>
      <c r="DE61" s="1883"/>
      <c r="DF61" s="1883"/>
      <c r="DG61" s="1883"/>
      <c r="DH61" s="1883"/>
    </row>
    <row r="62" spans="1:112" ht="17.25" thickBot="1">
      <c r="A62" s="2049">
        <v>99</v>
      </c>
      <c r="B62" s="3624" t="s">
        <v>4787</v>
      </c>
      <c r="C62" s="3625"/>
      <c r="D62" s="2091">
        <f t="shared" ref="D62:J62" si="2">SUM(D47:D61)</f>
        <v>0</v>
      </c>
      <c r="E62" s="2082">
        <f>SUM(E47:E61)</f>
        <v>0</v>
      </c>
      <c r="F62" s="2092">
        <f>SUM(F47:F61)</f>
        <v>0</v>
      </c>
      <c r="G62" s="2093">
        <f t="shared" si="2"/>
        <v>0</v>
      </c>
      <c r="H62" s="2082">
        <f>SUM(H47:H61)</f>
        <v>0</v>
      </c>
      <c r="I62" s="2092">
        <f>SUM(I47:I61)</f>
        <v>0</v>
      </c>
      <c r="J62" s="2091">
        <f t="shared" si="2"/>
        <v>0</v>
      </c>
      <c r="K62" s="2091">
        <f t="shared" ref="K62:S62" si="3">SUM(K47:K61)</f>
        <v>0</v>
      </c>
      <c r="L62" s="2091">
        <f t="shared" si="3"/>
        <v>0</v>
      </c>
      <c r="M62" s="2094">
        <f t="shared" si="3"/>
        <v>0</v>
      </c>
      <c r="N62" s="2095">
        <f t="shared" si="3"/>
        <v>0</v>
      </c>
      <c r="O62" s="2096">
        <f>SUM(O47:O61)</f>
        <v>0</v>
      </c>
      <c r="P62" s="2097">
        <f t="shared" si="3"/>
        <v>0</v>
      </c>
      <c r="Q62" s="2097">
        <f t="shared" si="3"/>
        <v>0</v>
      </c>
      <c r="R62" s="2097">
        <f t="shared" si="3"/>
        <v>0</v>
      </c>
      <c r="S62" s="2098">
        <f t="shared" si="3"/>
        <v>0</v>
      </c>
      <c r="T62" s="1883"/>
      <c r="U62" s="1883"/>
      <c r="V62" s="1883"/>
      <c r="W62" s="1883"/>
      <c r="X62" s="1883"/>
      <c r="Y62" s="1883"/>
      <c r="Z62" s="1883"/>
      <c r="AA62" s="1906"/>
      <c r="AB62" s="1883"/>
      <c r="AC62" s="1883"/>
      <c r="AD62" s="1883"/>
      <c r="AE62" s="1883"/>
      <c r="AF62" s="1883"/>
      <c r="AG62" s="1883"/>
      <c r="AH62" s="1883"/>
      <c r="AI62" s="1883"/>
      <c r="AJ62" s="1883"/>
      <c r="AK62" s="1883"/>
      <c r="AL62" s="1883"/>
      <c r="AM62" s="1883"/>
      <c r="AN62" s="1883"/>
      <c r="AO62" s="1883"/>
      <c r="AP62" s="1883"/>
      <c r="AQ62" s="1883"/>
      <c r="AR62" s="1883"/>
      <c r="AS62" s="1883"/>
      <c r="AT62" s="1883"/>
      <c r="AU62" s="1883"/>
      <c r="AV62" s="1883"/>
      <c r="AW62" s="1883"/>
      <c r="AX62" s="1883"/>
      <c r="AY62" s="1883"/>
      <c r="AZ62" s="1883"/>
      <c r="BA62" s="1883"/>
      <c r="BB62" s="1883"/>
      <c r="BC62" s="1883"/>
      <c r="BD62" s="1883"/>
      <c r="BE62" s="1883"/>
      <c r="BF62" s="1883"/>
      <c r="BG62" s="1883"/>
      <c r="BH62" s="1883"/>
      <c r="BI62" s="1883"/>
      <c r="BJ62" s="1883"/>
      <c r="BK62" s="1883"/>
      <c r="BL62" s="1883"/>
      <c r="BM62" s="1883"/>
      <c r="BN62" s="1883"/>
      <c r="BO62" s="1883"/>
      <c r="BP62" s="1883"/>
      <c r="BQ62" s="1883"/>
      <c r="BR62" s="1883"/>
      <c r="BS62" s="1883"/>
      <c r="BT62" s="1883"/>
      <c r="BU62" s="1883"/>
      <c r="BV62" s="1883"/>
      <c r="BW62" s="1883"/>
      <c r="BX62" s="1883"/>
      <c r="BY62" s="1883"/>
      <c r="BZ62" s="1883"/>
      <c r="CA62" s="1883"/>
      <c r="CB62" s="1883"/>
      <c r="CC62" s="1883"/>
      <c r="CD62" s="1883"/>
      <c r="CE62" s="1883"/>
      <c r="CF62" s="1883"/>
      <c r="CG62" s="1883"/>
      <c r="CH62" s="1883"/>
      <c r="CI62" s="1883"/>
      <c r="CJ62" s="1883"/>
      <c r="CK62" s="1883"/>
      <c r="CL62" s="1883"/>
      <c r="CM62" s="1883"/>
      <c r="CN62" s="1883"/>
      <c r="CO62" s="1883"/>
      <c r="CP62" s="1883"/>
      <c r="CQ62" s="1883"/>
      <c r="CR62" s="1883"/>
      <c r="CS62" s="1883"/>
      <c r="CT62" s="1883"/>
      <c r="CU62" s="1883"/>
      <c r="CV62" s="1883"/>
      <c r="CW62" s="1883"/>
      <c r="CX62" s="1883"/>
      <c r="CY62" s="1883"/>
      <c r="CZ62" s="1883"/>
      <c r="DA62" s="1883"/>
      <c r="DB62" s="1883"/>
      <c r="DC62" s="1883"/>
      <c r="DD62" s="1883"/>
      <c r="DE62" s="1883"/>
      <c r="DF62" s="1883"/>
      <c r="DG62" s="1883"/>
      <c r="DH62" s="1883"/>
    </row>
    <row r="63" spans="1:112" s="1883" customFormat="1">
      <c r="A63" s="2049"/>
      <c r="B63" s="2042"/>
      <c r="C63" s="2042"/>
      <c r="D63" s="2042"/>
      <c r="E63" s="2042"/>
      <c r="F63" s="2042"/>
      <c r="G63" s="2042"/>
      <c r="H63" s="2042"/>
      <c r="I63" s="2042"/>
      <c r="J63" s="2042"/>
      <c r="K63" s="2042"/>
      <c r="L63" s="2042"/>
      <c r="M63" s="2042"/>
      <c r="N63" s="2042"/>
      <c r="O63" s="2042"/>
      <c r="P63" s="2042"/>
      <c r="Q63" s="2042"/>
      <c r="R63" s="2042"/>
      <c r="S63" s="2042"/>
      <c r="AA63" s="1906"/>
    </row>
    <row r="64" spans="1:112" s="1883" customFormat="1" ht="17.25" thickBot="1">
      <c r="A64" s="2049"/>
      <c r="B64" s="2243" t="s">
        <v>5037</v>
      </c>
      <c r="C64" s="2043"/>
      <c r="D64" s="2043"/>
      <c r="E64" s="2043"/>
      <c r="F64" s="2043"/>
      <c r="G64" s="2043"/>
      <c r="H64" s="2043"/>
      <c r="I64" s="2043"/>
      <c r="J64" s="2043"/>
      <c r="K64" s="2043"/>
      <c r="L64" s="2043"/>
      <c r="M64" s="2043"/>
      <c r="N64" s="2043"/>
      <c r="O64" s="2043"/>
      <c r="P64" s="2043"/>
      <c r="Q64" s="2043"/>
      <c r="R64" s="2043"/>
      <c r="S64" s="2041" t="s">
        <v>4744</v>
      </c>
      <c r="AA64" s="1906"/>
    </row>
    <row r="65" spans="1:112" ht="16.5" customHeight="1">
      <c r="A65" s="3626" t="s">
        <v>4745</v>
      </c>
      <c r="B65" s="3627" t="s">
        <v>4699</v>
      </c>
      <c r="C65" s="3642" t="s">
        <v>4723</v>
      </c>
      <c r="D65" s="3643" t="s">
        <v>4903</v>
      </c>
      <c r="E65" s="3644"/>
      <c r="F65" s="3644"/>
      <c r="G65" s="3644"/>
      <c r="H65" s="3644"/>
      <c r="I65" s="3644"/>
      <c r="J65" s="3644"/>
      <c r="K65" s="3644"/>
      <c r="L65" s="3644"/>
      <c r="M65" s="3644"/>
      <c r="N65" s="3645"/>
      <c r="O65" s="3640" t="s">
        <v>4751</v>
      </c>
      <c r="P65" s="3622" t="s">
        <v>4752</v>
      </c>
      <c r="Q65" s="3622"/>
      <c r="R65" s="3622"/>
      <c r="S65" s="3623"/>
      <c r="T65" s="1883"/>
      <c r="U65" s="1906"/>
      <c r="V65" s="1917"/>
      <c r="W65" s="1917"/>
      <c r="X65" s="1917"/>
      <c r="Y65" s="1917"/>
      <c r="Z65" s="1917"/>
      <c r="AA65" s="1906"/>
      <c r="AB65" s="1883"/>
      <c r="AC65" s="1883"/>
      <c r="AD65" s="1883"/>
      <c r="AE65" s="1883"/>
      <c r="AF65" s="1883"/>
      <c r="AG65" s="1883"/>
      <c r="AH65" s="1883"/>
      <c r="AI65" s="1883"/>
      <c r="AJ65" s="1883"/>
      <c r="AK65" s="1883"/>
      <c r="AL65" s="1883"/>
      <c r="AM65" s="1883"/>
      <c r="AN65" s="1883"/>
      <c r="AO65" s="1883"/>
      <c r="AP65" s="1883"/>
      <c r="AQ65" s="1883"/>
      <c r="AR65" s="1883"/>
      <c r="AS65" s="1883"/>
      <c r="AT65" s="1883"/>
      <c r="AU65" s="1883"/>
      <c r="AV65" s="1883"/>
      <c r="AW65" s="1883"/>
      <c r="AX65" s="1883"/>
      <c r="AY65" s="1883"/>
      <c r="AZ65" s="1883"/>
      <c r="BA65" s="1883"/>
      <c r="BB65" s="1883"/>
      <c r="BC65" s="1883"/>
      <c r="BD65" s="1883"/>
      <c r="BE65" s="1883"/>
      <c r="BF65" s="1883"/>
      <c r="BG65" s="1883"/>
      <c r="BH65" s="1883"/>
      <c r="BI65" s="1883"/>
      <c r="BJ65" s="1883"/>
      <c r="BK65" s="1883"/>
      <c r="BL65" s="1883"/>
      <c r="BM65" s="1883"/>
      <c r="BN65" s="1883"/>
      <c r="BO65" s="1883"/>
      <c r="BP65" s="1883"/>
      <c r="BQ65" s="1883"/>
      <c r="BR65" s="1883"/>
      <c r="BS65" s="1883"/>
      <c r="BT65" s="1883"/>
      <c r="BU65" s="1883"/>
      <c r="BV65" s="1883"/>
      <c r="BW65" s="1883"/>
      <c r="BX65" s="1883"/>
      <c r="BY65" s="1883"/>
      <c r="BZ65" s="1883"/>
      <c r="CA65" s="1883"/>
      <c r="CB65" s="1883"/>
      <c r="CC65" s="1883"/>
      <c r="CD65" s="1883"/>
      <c r="CE65" s="1883"/>
      <c r="CF65" s="1883"/>
      <c r="CG65" s="1883"/>
      <c r="CH65" s="1883"/>
      <c r="CI65" s="1883"/>
      <c r="CJ65" s="1883"/>
      <c r="CK65" s="1883"/>
      <c r="CL65" s="1883"/>
      <c r="CM65" s="1883"/>
      <c r="CN65" s="1883"/>
      <c r="CO65" s="1883"/>
      <c r="CP65" s="1883"/>
      <c r="CQ65" s="1883"/>
      <c r="CR65" s="1883"/>
      <c r="CS65" s="1883"/>
      <c r="CT65" s="1883"/>
      <c r="CU65" s="1883"/>
      <c r="CV65" s="1883"/>
      <c r="CW65" s="1883"/>
      <c r="CX65" s="1883"/>
      <c r="CY65" s="1883"/>
      <c r="CZ65" s="1883"/>
      <c r="DA65" s="1883"/>
      <c r="DB65" s="1883"/>
      <c r="DC65" s="1883"/>
      <c r="DD65" s="1883"/>
      <c r="DE65" s="1883"/>
      <c r="DF65" s="1883"/>
      <c r="DG65" s="1883"/>
      <c r="DH65" s="1883"/>
    </row>
    <row r="66" spans="1:112" ht="33">
      <c r="A66" s="3626"/>
      <c r="B66" s="3628"/>
      <c r="C66" s="3630"/>
      <c r="D66" s="2087" t="s">
        <v>4894</v>
      </c>
      <c r="E66" s="2088" t="s">
        <v>4904</v>
      </c>
      <c r="F66" s="2088" t="s">
        <v>4905</v>
      </c>
      <c r="G66" s="2087" t="s">
        <v>4895</v>
      </c>
      <c r="H66" s="2088" t="s">
        <v>4906</v>
      </c>
      <c r="I66" s="2088" t="s">
        <v>4907</v>
      </c>
      <c r="J66" s="2087" t="s">
        <v>4896</v>
      </c>
      <c r="K66" s="2087" t="s">
        <v>4897</v>
      </c>
      <c r="L66" s="2087" t="s">
        <v>4898</v>
      </c>
      <c r="M66" s="2087" t="s">
        <v>4899</v>
      </c>
      <c r="N66" s="2090" t="s">
        <v>4900</v>
      </c>
      <c r="O66" s="3641"/>
      <c r="P66" s="2080" t="s">
        <v>4753</v>
      </c>
      <c r="Q66" s="2080" t="s">
        <v>4754</v>
      </c>
      <c r="R66" s="2080" t="s">
        <v>4755</v>
      </c>
      <c r="S66" s="2081" t="s">
        <v>4756</v>
      </c>
      <c r="T66" s="1883"/>
      <c r="U66" s="1906"/>
      <c r="V66" s="1917"/>
      <c r="W66" s="1917"/>
      <c r="X66" s="1917"/>
      <c r="Y66" s="1917"/>
      <c r="Z66" s="1917"/>
      <c r="AA66" s="1906"/>
      <c r="AB66" s="1883"/>
      <c r="AC66" s="1883"/>
      <c r="AD66" s="1883"/>
      <c r="AE66" s="1883"/>
      <c r="AF66" s="1883"/>
      <c r="AG66" s="1883"/>
      <c r="AH66" s="1883"/>
      <c r="AI66" s="1883"/>
      <c r="AJ66" s="1883"/>
      <c r="AK66" s="1883"/>
      <c r="AL66" s="1883"/>
      <c r="AM66" s="1883"/>
      <c r="AN66" s="1883"/>
      <c r="AO66" s="1883"/>
      <c r="AP66" s="1883"/>
      <c r="AQ66" s="1883"/>
      <c r="AR66" s="1883"/>
      <c r="AS66" s="1883"/>
      <c r="AT66" s="1883"/>
      <c r="AU66" s="1883"/>
      <c r="AV66" s="1883"/>
      <c r="AW66" s="1883"/>
      <c r="AX66" s="1883"/>
      <c r="AY66" s="1883"/>
      <c r="AZ66" s="1883"/>
      <c r="BA66" s="1883"/>
      <c r="BB66" s="1883"/>
      <c r="BC66" s="1883"/>
      <c r="BD66" s="1883"/>
      <c r="BE66" s="1883"/>
      <c r="BF66" s="1883"/>
      <c r="BG66" s="1883"/>
      <c r="BH66" s="1883"/>
      <c r="BI66" s="1883"/>
      <c r="BJ66" s="1883"/>
      <c r="BK66" s="1883"/>
      <c r="BL66" s="1883"/>
      <c r="BM66" s="1883"/>
      <c r="BN66" s="1883"/>
      <c r="BO66" s="1883"/>
      <c r="BP66" s="1883"/>
      <c r="BQ66" s="1883"/>
      <c r="BR66" s="1883"/>
      <c r="BS66" s="1883"/>
      <c r="BT66" s="1883"/>
      <c r="BU66" s="1883"/>
      <c r="BV66" s="1883"/>
      <c r="BW66" s="1883"/>
      <c r="BX66" s="1883"/>
      <c r="BY66" s="1883"/>
      <c r="BZ66" s="1883"/>
      <c r="CA66" s="1883"/>
      <c r="CB66" s="1883"/>
      <c r="CC66" s="1883"/>
      <c r="CD66" s="1883"/>
      <c r="CE66" s="1883"/>
      <c r="CF66" s="1883"/>
      <c r="CG66" s="1883"/>
      <c r="CH66" s="1883"/>
      <c r="CI66" s="1883"/>
      <c r="CJ66" s="1883"/>
      <c r="CK66" s="1883"/>
      <c r="CL66" s="1883"/>
      <c r="CM66" s="1883"/>
      <c r="CN66" s="1883"/>
      <c r="CO66" s="1883"/>
      <c r="CP66" s="1883"/>
      <c r="CQ66" s="1883"/>
      <c r="CR66" s="1883"/>
      <c r="CS66" s="1883"/>
      <c r="CT66" s="1883"/>
      <c r="CU66" s="1883"/>
      <c r="CV66" s="1883"/>
      <c r="CW66" s="1883"/>
      <c r="CX66" s="1883"/>
      <c r="CY66" s="1883"/>
      <c r="CZ66" s="1883"/>
      <c r="DA66" s="1883"/>
      <c r="DB66" s="1883"/>
      <c r="DC66" s="1883"/>
      <c r="DD66" s="1883"/>
      <c r="DE66" s="1883"/>
      <c r="DF66" s="1883"/>
      <c r="DG66" s="1883"/>
      <c r="DH66" s="1883"/>
    </row>
    <row r="67" spans="1:112" ht="16.5">
      <c r="A67" s="2049" t="s">
        <v>4757</v>
      </c>
      <c r="B67" s="2050">
        <v>1</v>
      </c>
      <c r="C67" s="2051" t="s">
        <v>4758</v>
      </c>
      <c r="D67" s="2062">
        <f>'表30-5-2-1'!C50</f>
        <v>0</v>
      </c>
      <c r="E67" s="2052">
        <f>SUMIF('表30-5-2-3-1'!$A:$A,"E1"&amp;'表30-5-2-2-1'!$A67&amp;"Q",'表30-5-2-3-1'!$O:$O)</f>
        <v>0</v>
      </c>
      <c r="F67" s="2066">
        <f>SUMIF('表30-5-2-3-1'!$A:$A,"E1"&amp;'表30-5-2-2-1'!$A67&amp;"L",'表30-5-2-3-1'!$Y:$Y)</f>
        <v>0</v>
      </c>
      <c r="G67" s="2064">
        <f>'表30-5-2-1'!D50</f>
        <v>0</v>
      </c>
      <c r="H67" s="2052">
        <f>SUMIF('表30-5-2-3-1'!$A:$A,"E2"&amp;'表30-5-2-2-1'!$A67&amp;"Q",'表30-5-2-3-1'!$O:$O)</f>
        <v>0</v>
      </c>
      <c r="I67" s="2066">
        <f>SUMIF('表30-5-2-3-1'!$A:$A,"E2"&amp;'表30-5-2-2-1'!$A67&amp;"L",'表30-5-2-3-1'!$Y:$Y)</f>
        <v>0</v>
      </c>
      <c r="J67" s="2062">
        <f>'表30-5-2-1'!E50</f>
        <v>0</v>
      </c>
      <c r="K67" s="2052">
        <f>'表30-5-2-1'!F50</f>
        <v>0</v>
      </c>
      <c r="L67" s="2052">
        <f>'表30-5-2-1'!G50</f>
        <v>0</v>
      </c>
      <c r="M67" s="2053">
        <f>'表30-5-2-1'!H50</f>
        <v>0</v>
      </c>
      <c r="N67" s="2067">
        <f>'表30-5-2-1'!I50</f>
        <v>0</v>
      </c>
      <c r="O67" s="2065">
        <f>((($D67+$E67+$F67)*'表30-5-2-4-2'!C8*'表30-5-2-4-2'!$B$82)+(($G67+$H67+$I67)*'表30-5-2-4-2'!J8*'表30-5-2-4-2'!$C$82)+($J67*'表30-5-2-4-2'!C46*'表30-5-2-4-2'!$D$82)+($K67*'表30-5-2-4-2'!J46*'表30-5-2-4-2'!$E$82)+($L67*'表30-5-2-4-2'!J27*'表30-5-2-4-2'!$F$82)+($M67*'表30-5-2-4-2'!C27*'表30-5-2-4-2'!$G$82)+($N67*'表30-5-2-4-2'!C65*'表30-5-2-4-2'!$H$82))/1000*(1+'表30-5-2-4-2'!$B$83)*'表30-5-2-4-1'!$B$48</f>
        <v>0</v>
      </c>
      <c r="P67" s="2056">
        <f>((($D67+$E67+$F67)*'表30-5-2-4-2'!D8*'表30-5-2-4-2'!$B$82)+(($G67+$H67+$I67)*'表30-5-2-4-2'!K8*'表30-5-2-4-2'!$C$82)+($J67*'表30-5-2-4-2'!D46*'表30-5-2-4-2'!$D$82)+($K67*'表30-5-2-4-2'!K46*'表30-5-2-4-2'!$E$82)+($L67*'表30-5-2-4-2'!K27*'表30-5-2-4-2'!$F$82)+($M67*'表30-5-2-4-2'!D27*'表30-5-2-4-2'!$G$82)+($N67*'表30-5-2-4-2'!D65*'表30-5-2-4-2'!$H$82))/1000*(1+'表30-5-2-4-2'!$B$83)*'表30-5-2-4-1'!$B$48</f>
        <v>0</v>
      </c>
      <c r="Q67" s="2056">
        <f>((($D67+$E67+$F67)*'表30-5-2-4-2'!E8*'表30-5-2-4-2'!$B$82)+(($G67+$H67+$I67)*'表30-5-2-4-2'!L8*'表30-5-2-4-2'!$C$82)+($J67*'表30-5-2-4-2'!E46*'表30-5-2-4-2'!$D$82)+($K67*'表30-5-2-4-2'!L46*'表30-5-2-4-2'!$E$82)+($L67*'表30-5-2-4-2'!L27*'表30-5-2-4-2'!$F$82)+($M67*'表30-5-2-4-2'!E27*'表30-5-2-4-2'!$G$82)+($N67*'表30-5-2-4-2'!E65*'表30-5-2-4-2'!$H$82))/1000*(1+'表30-5-2-4-2'!$B$83)*'表30-5-2-4-1'!$B$48</f>
        <v>0</v>
      </c>
      <c r="R67" s="2056">
        <f>((($D67+$E67+$F67)*'表30-5-2-4-2'!F8*'表30-5-2-4-2'!$B$82)+(($G67+$H67+$I67)*'表30-5-2-4-2'!M8*'表30-5-2-4-2'!$C$82)+($J67*'表30-5-2-4-2'!F46*'表30-5-2-4-2'!$D$82)+($K67*'表30-5-2-4-2'!M46*'表30-5-2-4-2'!$E$82)+($L67*'表30-5-2-4-2'!M27*'表30-5-2-4-2'!$F$82)+($M67*'表30-5-2-4-2'!F27*'表30-5-2-4-2'!$G$82)+($N67*'表30-5-2-4-2'!F65*'表30-5-2-4-2'!$H$82))/1000*(1+'表30-5-2-4-2'!$B$83)*'表30-5-2-4-1'!$B$48</f>
        <v>0</v>
      </c>
      <c r="S67" s="2057">
        <f>(((($D67+E67)*'表30-5-2-4-2'!G8+F67*'表30-5-2-4-2'!AL8)*'表30-5-2-4-2'!$B$82)+((($G67+$H67)*'表30-5-2-4-2'!N8+$I67*'表30-5-2-4-2'!AL27)*'表30-5-2-4-2'!$C$82)+($J67*'表30-5-2-4-2'!G46*'表30-5-2-4-2'!$D$82)+($K67*'表30-5-2-4-2'!N46*'表30-5-2-4-2'!$E$82)+($L67*'表30-5-2-4-2'!N27*'表30-5-2-4-2'!$F$82)+($M67*'表30-5-2-4-2'!G27*'表30-5-2-4-2'!$G$82)+($N67*'表30-5-2-4-2'!G65*'表30-5-2-4-2'!$H$82))/1000*(1+'表30-5-2-4-2'!$B$83)*'表30-5-2-4-1'!$B$48</f>
        <v>0</v>
      </c>
      <c r="T67" s="1883"/>
      <c r="U67" s="1906"/>
      <c r="V67" s="1917"/>
      <c r="W67" s="1917"/>
      <c r="X67" s="1917"/>
      <c r="Y67" s="1917"/>
      <c r="Z67" s="1917"/>
      <c r="AA67" s="1918"/>
      <c r="AB67" s="1914"/>
      <c r="AC67" s="1914"/>
      <c r="AD67" s="1914"/>
      <c r="AE67" s="1914"/>
      <c r="AF67" s="1914"/>
      <c r="AG67" s="1883"/>
      <c r="AH67" s="1883"/>
      <c r="AI67" s="1883"/>
      <c r="AJ67" s="1883"/>
      <c r="AK67" s="1883"/>
      <c r="AL67" s="1883"/>
      <c r="AM67" s="1883"/>
      <c r="AN67" s="1883"/>
      <c r="AO67" s="1883"/>
      <c r="AP67" s="1883"/>
      <c r="AQ67" s="1883"/>
      <c r="AR67" s="1883"/>
      <c r="AS67" s="1883"/>
      <c r="AT67" s="1883"/>
      <c r="AU67" s="1883"/>
      <c r="AV67" s="1883"/>
      <c r="AW67" s="1883"/>
      <c r="AX67" s="1883"/>
      <c r="AY67" s="1883"/>
      <c r="AZ67" s="1883"/>
      <c r="BA67" s="1883"/>
      <c r="BB67" s="1883"/>
      <c r="BC67" s="1883"/>
      <c r="BD67" s="1883"/>
      <c r="BE67" s="1883"/>
      <c r="BF67" s="1883"/>
      <c r="BG67" s="1883"/>
      <c r="BH67" s="1883"/>
      <c r="BI67" s="1883"/>
      <c r="BJ67" s="1883"/>
      <c r="BK67" s="1883"/>
      <c r="BL67" s="1883"/>
      <c r="BM67" s="1883"/>
      <c r="BN67" s="1883"/>
      <c r="BO67" s="1883"/>
      <c r="BP67" s="1883"/>
      <c r="BQ67" s="1883"/>
      <c r="BR67" s="1883"/>
      <c r="BS67" s="1883"/>
      <c r="BT67" s="1883"/>
      <c r="BU67" s="1883"/>
      <c r="BV67" s="1883"/>
      <c r="BW67" s="1883"/>
      <c r="BX67" s="1883"/>
      <c r="BY67" s="1883"/>
      <c r="BZ67" s="1883"/>
      <c r="CA67" s="1883"/>
      <c r="CB67" s="1883"/>
      <c r="CC67" s="1883"/>
      <c r="CD67" s="1883"/>
      <c r="CE67" s="1883"/>
      <c r="CF67" s="1883"/>
      <c r="CG67" s="1883"/>
      <c r="CH67" s="1883"/>
      <c r="CI67" s="1883"/>
      <c r="CJ67" s="1883"/>
      <c r="CK67" s="1883"/>
      <c r="CL67" s="1883"/>
      <c r="CM67" s="1883"/>
      <c r="CN67" s="1883"/>
      <c r="CO67" s="1883"/>
      <c r="CP67" s="1883"/>
      <c r="CQ67" s="1883"/>
      <c r="CR67" s="1883"/>
      <c r="CS67" s="1883"/>
      <c r="CT67" s="1883"/>
      <c r="CU67" s="1883"/>
      <c r="CV67" s="1883"/>
      <c r="CW67" s="1883"/>
      <c r="CX67" s="1883"/>
      <c r="CY67" s="1883"/>
      <c r="CZ67" s="1883"/>
      <c r="DA67" s="1883"/>
      <c r="DB67" s="1883"/>
      <c r="DC67" s="1883"/>
      <c r="DD67" s="1883"/>
      <c r="DE67" s="1883"/>
      <c r="DF67" s="1883"/>
      <c r="DG67" s="1883"/>
      <c r="DH67" s="1883"/>
    </row>
    <row r="68" spans="1:112" ht="16.5">
      <c r="A68" s="2049" t="s">
        <v>4759</v>
      </c>
      <c r="B68" s="2050">
        <v>1.1000000000000001</v>
      </c>
      <c r="C68" s="2051" t="s">
        <v>4760</v>
      </c>
      <c r="D68" s="2062">
        <f>'表30-5-2-1'!C51</f>
        <v>0</v>
      </c>
      <c r="E68" s="2052">
        <f>SUMIF('表30-5-2-3-1'!$A:$A,"E1"&amp;'表30-5-2-2-1'!$A68&amp;"Q",'表30-5-2-3-1'!$O:$O)</f>
        <v>0</v>
      </c>
      <c r="F68" s="2066">
        <f>SUMIF('表30-5-2-3-1'!$A:$A,"E1"&amp;'表30-5-2-2-1'!$A68&amp;"L",'表30-5-2-3-1'!$Y:$Y)</f>
        <v>0</v>
      </c>
      <c r="G68" s="2064">
        <f>'表30-5-2-1'!D51</f>
        <v>0</v>
      </c>
      <c r="H68" s="2052">
        <f>SUMIF('表30-5-2-3-1'!$A:$A,"E2"&amp;'表30-5-2-2-1'!$A68&amp;"Q",'表30-5-2-3-1'!$O:$O)</f>
        <v>0</v>
      </c>
      <c r="I68" s="2066">
        <f>SUMIF('表30-5-2-3-1'!$A:$A,"E2"&amp;'表30-5-2-2-1'!$A68&amp;"L",'表30-5-2-3-1'!$Y:$Y)</f>
        <v>0</v>
      </c>
      <c r="J68" s="2062">
        <f>'表30-5-2-1'!E51</f>
        <v>0</v>
      </c>
      <c r="K68" s="2052">
        <f>'表30-5-2-1'!F51</f>
        <v>0</v>
      </c>
      <c r="L68" s="2052">
        <f>'表30-5-2-1'!G51</f>
        <v>0</v>
      </c>
      <c r="M68" s="2053">
        <f>'表30-5-2-1'!H51</f>
        <v>0</v>
      </c>
      <c r="N68" s="2067">
        <f>'表30-5-2-1'!I51</f>
        <v>0</v>
      </c>
      <c r="O68" s="2065">
        <f>((($D68+$E68+$F68)*'表30-5-2-4-2'!C9*'表30-5-2-4-2'!$B$82)+(($G68+$H68+$I68)*'表30-5-2-4-2'!J9*'表30-5-2-4-2'!$C$82)+($J68*'表30-5-2-4-2'!C47*'表30-5-2-4-2'!$D$82)+($K68*'表30-5-2-4-2'!J47*'表30-5-2-4-2'!$E$82)+($L68*'表30-5-2-4-2'!J28*'表30-5-2-4-2'!$F$82)+($M68*'表30-5-2-4-2'!C28*'表30-5-2-4-2'!$G$82)+($N68*'表30-5-2-4-2'!C66*'表30-5-2-4-2'!$H$82))/1000*(1+'表30-5-2-4-2'!$B$83)*'表30-5-2-4-1'!$B$48</f>
        <v>0</v>
      </c>
      <c r="P68" s="2056">
        <f>((($D68+$E68+$F68)*'表30-5-2-4-2'!D9*'表30-5-2-4-2'!$B$82)+(($G68+$H68+$I68)*'表30-5-2-4-2'!K9*'表30-5-2-4-2'!$C$82)+($J68*'表30-5-2-4-2'!D47*'表30-5-2-4-2'!$D$82)+($K68*'表30-5-2-4-2'!K47*'表30-5-2-4-2'!$E$82)+($L68*'表30-5-2-4-2'!K28*'表30-5-2-4-2'!$F$82)+($M68*'表30-5-2-4-2'!D28*'表30-5-2-4-2'!$G$82)+($N68*'表30-5-2-4-2'!D66*'表30-5-2-4-2'!$H$82))/1000*(1+'表30-5-2-4-2'!$B$83)*'表30-5-2-4-1'!$B$48</f>
        <v>0</v>
      </c>
      <c r="Q68" s="2056">
        <f>((($D68+$E68+$F68)*'表30-5-2-4-2'!E9*'表30-5-2-4-2'!$B$82)+(($G68+$H68+$I68)*'表30-5-2-4-2'!L9*'表30-5-2-4-2'!$C$82)+($J68*'表30-5-2-4-2'!E47*'表30-5-2-4-2'!$D$82)+($K68*'表30-5-2-4-2'!L47*'表30-5-2-4-2'!$E$82)+($L68*'表30-5-2-4-2'!L28*'表30-5-2-4-2'!$F$82)+($M68*'表30-5-2-4-2'!E28*'表30-5-2-4-2'!$G$82)+($N68*'表30-5-2-4-2'!E66*'表30-5-2-4-2'!$H$82))/1000*(1+'表30-5-2-4-2'!$B$83)*'表30-5-2-4-1'!$B$48</f>
        <v>0</v>
      </c>
      <c r="R68" s="2056">
        <f>((($D68+$E68+$F68)*'表30-5-2-4-2'!F9*'表30-5-2-4-2'!$B$82)+(($G68+$H68+$I68)*'表30-5-2-4-2'!M9*'表30-5-2-4-2'!$C$82)+($J68*'表30-5-2-4-2'!F47*'表30-5-2-4-2'!$D$82)+($K68*'表30-5-2-4-2'!M47*'表30-5-2-4-2'!$E$82)+($L68*'表30-5-2-4-2'!M28*'表30-5-2-4-2'!$F$82)+($M68*'表30-5-2-4-2'!F28*'表30-5-2-4-2'!$G$82)+($N68*'表30-5-2-4-2'!F66*'表30-5-2-4-2'!$H$82))/1000*(1+'表30-5-2-4-2'!$B$83)*'表30-5-2-4-1'!$B$48</f>
        <v>0</v>
      </c>
      <c r="S68" s="2057">
        <f>(((($D68+E68)*'表30-5-2-4-2'!G9+F68*'表30-5-2-4-2'!AL9)*'表30-5-2-4-2'!$B$82)+((($G68+$H68)*'表30-5-2-4-2'!N9+$I68*'表30-5-2-4-2'!AL28)*'表30-5-2-4-2'!$C$82)+($J68*'表30-5-2-4-2'!G47*'表30-5-2-4-2'!$D$82)+($K68*'表30-5-2-4-2'!N47*'表30-5-2-4-2'!$E$82)+($L68*'表30-5-2-4-2'!N28*'表30-5-2-4-2'!$F$82)+($M68*'表30-5-2-4-2'!G28*'表30-5-2-4-2'!$G$82)+($N68*'表30-5-2-4-2'!G66*'表30-5-2-4-2'!$H$82))/1000*(1+'表30-5-2-4-2'!$B$83)*'表30-5-2-4-1'!$B$48</f>
        <v>0</v>
      </c>
      <c r="T68" s="1883"/>
      <c r="U68" s="1906"/>
      <c r="V68" s="1917"/>
      <c r="W68" s="1917"/>
      <c r="X68" s="1917"/>
      <c r="Y68" s="1917"/>
      <c r="Z68" s="1917"/>
      <c r="AA68" s="1906"/>
      <c r="AB68" s="1883"/>
      <c r="AC68" s="1883"/>
      <c r="AD68" s="1883"/>
      <c r="AE68" s="1883"/>
      <c r="AF68" s="1883"/>
      <c r="AG68" s="1883"/>
      <c r="AH68" s="1883"/>
      <c r="AI68" s="1883"/>
      <c r="AJ68" s="1883"/>
      <c r="AK68" s="1883"/>
      <c r="AL68" s="1883"/>
      <c r="AM68" s="1883"/>
      <c r="AN68" s="1883"/>
      <c r="AO68" s="1883"/>
      <c r="AP68" s="1883"/>
      <c r="AQ68" s="1883"/>
      <c r="AR68" s="1883"/>
      <c r="AS68" s="1883"/>
      <c r="AT68" s="1883"/>
      <c r="AU68" s="1883"/>
      <c r="AV68" s="1883"/>
      <c r="AW68" s="1883"/>
      <c r="AX68" s="1883"/>
      <c r="AY68" s="1883"/>
      <c r="AZ68" s="1883"/>
      <c r="BA68" s="1883"/>
      <c r="BB68" s="1883"/>
      <c r="BC68" s="1883"/>
      <c r="BD68" s="1883"/>
      <c r="BE68" s="1883"/>
      <c r="BF68" s="1883"/>
      <c r="BG68" s="1883"/>
      <c r="BH68" s="1883"/>
      <c r="BI68" s="1883"/>
      <c r="BJ68" s="1883"/>
      <c r="BK68" s="1883"/>
      <c r="BL68" s="1883"/>
      <c r="BM68" s="1883"/>
      <c r="BN68" s="1883"/>
      <c r="BO68" s="1883"/>
      <c r="BP68" s="1883"/>
      <c r="BQ68" s="1883"/>
      <c r="BR68" s="1883"/>
      <c r="BS68" s="1883"/>
      <c r="BT68" s="1883"/>
      <c r="BU68" s="1883"/>
      <c r="BV68" s="1883"/>
      <c r="BW68" s="1883"/>
      <c r="BX68" s="1883"/>
      <c r="BY68" s="1883"/>
      <c r="BZ68" s="1883"/>
      <c r="CA68" s="1883"/>
      <c r="CB68" s="1883"/>
      <c r="CC68" s="1883"/>
      <c r="CD68" s="1883"/>
      <c r="CE68" s="1883"/>
      <c r="CF68" s="1883"/>
      <c r="CG68" s="1883"/>
      <c r="CH68" s="1883"/>
      <c r="CI68" s="1883"/>
      <c r="CJ68" s="1883"/>
      <c r="CK68" s="1883"/>
      <c r="CL68" s="1883"/>
      <c r="CM68" s="1883"/>
      <c r="CN68" s="1883"/>
      <c r="CO68" s="1883"/>
      <c r="CP68" s="1883"/>
      <c r="CQ68" s="1883"/>
      <c r="CR68" s="1883"/>
      <c r="CS68" s="1883"/>
      <c r="CT68" s="1883"/>
      <c r="CU68" s="1883"/>
      <c r="CV68" s="1883"/>
      <c r="CW68" s="1883"/>
      <c r="CX68" s="1883"/>
      <c r="CY68" s="1883"/>
      <c r="CZ68" s="1883"/>
      <c r="DA68" s="1883"/>
      <c r="DB68" s="1883"/>
      <c r="DC68" s="1883"/>
      <c r="DD68" s="1883"/>
      <c r="DE68" s="1883"/>
      <c r="DF68" s="1883"/>
      <c r="DG68" s="1883"/>
      <c r="DH68" s="1883"/>
    </row>
    <row r="69" spans="1:112" ht="16.5">
      <c r="A69" s="2049" t="s">
        <v>4761</v>
      </c>
      <c r="B69" s="2050">
        <v>2</v>
      </c>
      <c r="C69" s="2051" t="s">
        <v>4762</v>
      </c>
      <c r="D69" s="2062">
        <f>'表30-5-2-1'!C52</f>
        <v>0</v>
      </c>
      <c r="E69" s="2052">
        <f>SUMIF('表30-5-2-3-1'!$A:$A,"E1"&amp;'表30-5-2-2-1'!$A69&amp;"Q",'表30-5-2-3-1'!$O:$O)</f>
        <v>0</v>
      </c>
      <c r="F69" s="2066">
        <f>SUMIF('表30-5-2-3-1'!$A:$A,"E1"&amp;'表30-5-2-2-1'!$A69&amp;"L",'表30-5-2-3-1'!$Y:$Y)</f>
        <v>0</v>
      </c>
      <c r="G69" s="2064">
        <f>'表30-5-2-1'!D52</f>
        <v>0</v>
      </c>
      <c r="H69" s="2052">
        <f>SUMIF('表30-5-2-3-1'!$A:$A,"E2"&amp;'表30-5-2-2-1'!$A69&amp;"Q",'表30-5-2-3-1'!$O:$O)</f>
        <v>0</v>
      </c>
      <c r="I69" s="2066">
        <f>SUMIF('表30-5-2-3-1'!$A:$A,"E2"&amp;'表30-5-2-2-1'!$A69&amp;"L",'表30-5-2-3-1'!$Y:$Y)</f>
        <v>0</v>
      </c>
      <c r="J69" s="2062">
        <f>'表30-5-2-1'!E52</f>
        <v>0</v>
      </c>
      <c r="K69" s="2052">
        <f>'表30-5-2-1'!F52</f>
        <v>0</v>
      </c>
      <c r="L69" s="2052">
        <f>'表30-5-2-1'!G52</f>
        <v>0</v>
      </c>
      <c r="M69" s="2053">
        <f>'表30-5-2-1'!H52</f>
        <v>0</v>
      </c>
      <c r="N69" s="2067">
        <f>'表30-5-2-1'!I52</f>
        <v>0</v>
      </c>
      <c r="O69" s="2065">
        <f>((($D69+$E69+$F69)*'表30-5-2-4-2'!C10*'表30-5-2-4-2'!$B$82)+(($G69+$H69+$I69)*'表30-5-2-4-2'!J10*'表30-5-2-4-2'!$C$82)+($J69*'表30-5-2-4-2'!C48*'表30-5-2-4-2'!$D$82)+($K69*'表30-5-2-4-2'!J48*'表30-5-2-4-2'!$E$82)+($L69*'表30-5-2-4-2'!J29*'表30-5-2-4-2'!$F$82)+($M69*'表30-5-2-4-2'!C29*'表30-5-2-4-2'!$G$82)+($N69*'表30-5-2-4-2'!C67*'表30-5-2-4-2'!$H$82))/1000*(1+'表30-5-2-4-2'!$B$83)*'表30-5-2-4-1'!$B$48</f>
        <v>0</v>
      </c>
      <c r="P69" s="2056">
        <f>((($D69+$E69+$F69)*'表30-5-2-4-2'!D10*'表30-5-2-4-2'!$B$82)+(($G69+$H69+$I69)*'表30-5-2-4-2'!K10*'表30-5-2-4-2'!$C$82)+($J69*'表30-5-2-4-2'!D48*'表30-5-2-4-2'!$D$82)+($K69*'表30-5-2-4-2'!K48*'表30-5-2-4-2'!$E$82)+($L69*'表30-5-2-4-2'!K29*'表30-5-2-4-2'!$F$82)+($M69*'表30-5-2-4-2'!D29*'表30-5-2-4-2'!$G$82)+($N69*'表30-5-2-4-2'!D67*'表30-5-2-4-2'!$H$82))/1000*(1+'表30-5-2-4-2'!$B$83)*'表30-5-2-4-1'!$B$48</f>
        <v>0</v>
      </c>
      <c r="Q69" s="2056">
        <f>((($D69+$E69+$F69)*'表30-5-2-4-2'!E10*'表30-5-2-4-2'!$B$82)+(($G69+$H69+$I69)*'表30-5-2-4-2'!L10*'表30-5-2-4-2'!$C$82)+($J69*'表30-5-2-4-2'!E48*'表30-5-2-4-2'!$D$82)+($K69*'表30-5-2-4-2'!L48*'表30-5-2-4-2'!$E$82)+($L69*'表30-5-2-4-2'!L29*'表30-5-2-4-2'!$F$82)+($M69*'表30-5-2-4-2'!E29*'表30-5-2-4-2'!$G$82)+($N69*'表30-5-2-4-2'!E67*'表30-5-2-4-2'!$H$82))/1000*(1+'表30-5-2-4-2'!$B$83)*'表30-5-2-4-1'!$B$48</f>
        <v>0</v>
      </c>
      <c r="R69" s="2056">
        <f>((($D69+$E69+$F69)*'表30-5-2-4-2'!F10*'表30-5-2-4-2'!$B$82)+(($G69+$H69+$I69)*'表30-5-2-4-2'!M10*'表30-5-2-4-2'!$C$82)+($J69*'表30-5-2-4-2'!F48*'表30-5-2-4-2'!$D$82)+($K69*'表30-5-2-4-2'!M48*'表30-5-2-4-2'!$E$82)+($L69*'表30-5-2-4-2'!M29*'表30-5-2-4-2'!$F$82)+($M69*'表30-5-2-4-2'!F29*'表30-5-2-4-2'!$G$82)+($N69*'表30-5-2-4-2'!F67*'表30-5-2-4-2'!$H$82))/1000*(1+'表30-5-2-4-2'!$B$83)*'表30-5-2-4-1'!$B$48</f>
        <v>0</v>
      </c>
      <c r="S69" s="2057">
        <f>(((($D69+E69)*'表30-5-2-4-2'!G10+F69*'表30-5-2-4-2'!AL10)*'表30-5-2-4-2'!$B$82)+((($G69+$H69)*'表30-5-2-4-2'!N10+$I69*'表30-5-2-4-2'!AL29)*'表30-5-2-4-2'!$C$82)+($J69*'表30-5-2-4-2'!G48*'表30-5-2-4-2'!$D$82)+($K69*'表30-5-2-4-2'!N48*'表30-5-2-4-2'!$E$82)+($L69*'表30-5-2-4-2'!N29*'表30-5-2-4-2'!$F$82)+($M69*'表30-5-2-4-2'!G29*'表30-5-2-4-2'!$G$82)+($N69*'表30-5-2-4-2'!G67*'表30-5-2-4-2'!$H$82))/1000*(1+'表30-5-2-4-2'!$B$83)*'表30-5-2-4-1'!$B$48</f>
        <v>0</v>
      </c>
      <c r="T69" s="1883"/>
      <c r="U69" s="1906"/>
      <c r="V69" s="1917"/>
      <c r="W69" s="1917"/>
      <c r="X69" s="1917"/>
      <c r="Y69" s="1917"/>
      <c r="Z69" s="1917"/>
      <c r="AA69" s="1906"/>
      <c r="AB69" s="1883"/>
      <c r="AC69" s="1883"/>
      <c r="AD69" s="1883"/>
      <c r="AE69" s="1883"/>
      <c r="AF69" s="1883"/>
      <c r="AG69" s="1883"/>
      <c r="AH69" s="1883"/>
      <c r="AI69" s="1883"/>
      <c r="AJ69" s="1883"/>
      <c r="AK69" s="1883"/>
      <c r="AL69" s="1883"/>
      <c r="AM69" s="1883"/>
      <c r="AN69" s="1883"/>
      <c r="AO69" s="1883"/>
      <c r="AP69" s="1883"/>
      <c r="AQ69" s="1883"/>
      <c r="AR69" s="1883"/>
      <c r="AS69" s="1883"/>
      <c r="AT69" s="1883"/>
      <c r="AU69" s="1883"/>
      <c r="AV69" s="1883"/>
      <c r="AW69" s="1883"/>
      <c r="AX69" s="1883"/>
      <c r="AY69" s="1883"/>
      <c r="AZ69" s="1883"/>
      <c r="BA69" s="1883"/>
      <c r="BB69" s="1883"/>
      <c r="BC69" s="1883"/>
      <c r="BD69" s="1883"/>
      <c r="BE69" s="1883"/>
      <c r="BF69" s="1883"/>
      <c r="BG69" s="1883"/>
      <c r="BH69" s="1883"/>
      <c r="BI69" s="1883"/>
      <c r="BJ69" s="1883"/>
      <c r="BK69" s="1883"/>
      <c r="BL69" s="1883"/>
      <c r="BM69" s="1883"/>
      <c r="BN69" s="1883"/>
      <c r="BO69" s="1883"/>
      <c r="BP69" s="1883"/>
      <c r="BQ69" s="1883"/>
      <c r="BR69" s="1883"/>
      <c r="BS69" s="1883"/>
      <c r="BT69" s="1883"/>
      <c r="BU69" s="1883"/>
      <c r="BV69" s="1883"/>
      <c r="BW69" s="1883"/>
      <c r="BX69" s="1883"/>
      <c r="BY69" s="1883"/>
      <c r="BZ69" s="1883"/>
      <c r="CA69" s="1883"/>
      <c r="CB69" s="1883"/>
      <c r="CC69" s="1883"/>
      <c r="CD69" s="1883"/>
      <c r="CE69" s="1883"/>
      <c r="CF69" s="1883"/>
      <c r="CG69" s="1883"/>
      <c r="CH69" s="1883"/>
      <c r="CI69" s="1883"/>
      <c r="CJ69" s="1883"/>
      <c r="CK69" s="1883"/>
      <c r="CL69" s="1883"/>
      <c r="CM69" s="1883"/>
      <c r="CN69" s="1883"/>
      <c r="CO69" s="1883"/>
      <c r="CP69" s="1883"/>
      <c r="CQ69" s="1883"/>
      <c r="CR69" s="1883"/>
      <c r="CS69" s="1883"/>
      <c r="CT69" s="1883"/>
      <c r="CU69" s="1883"/>
      <c r="CV69" s="1883"/>
      <c r="CW69" s="1883"/>
      <c r="CX69" s="1883"/>
      <c r="CY69" s="1883"/>
      <c r="CZ69" s="1883"/>
      <c r="DA69" s="1883"/>
      <c r="DB69" s="1883"/>
      <c r="DC69" s="1883"/>
      <c r="DD69" s="1883"/>
      <c r="DE69" s="1883"/>
      <c r="DF69" s="1883"/>
      <c r="DG69" s="1883"/>
      <c r="DH69" s="1883"/>
    </row>
    <row r="70" spans="1:112" ht="16.5">
      <c r="A70" s="2049" t="s">
        <v>4763</v>
      </c>
      <c r="B70" s="2050">
        <v>3</v>
      </c>
      <c r="C70" s="2051" t="s">
        <v>4764</v>
      </c>
      <c r="D70" s="2062">
        <f>'表30-5-2-1'!C53</f>
        <v>0</v>
      </c>
      <c r="E70" s="2052">
        <f>SUMIF('表30-5-2-3-1'!$A:$A,"E1"&amp;'表30-5-2-2-1'!$A70&amp;"Q",'表30-5-2-3-1'!$O:$O)</f>
        <v>0</v>
      </c>
      <c r="F70" s="2066">
        <f>SUMIF('表30-5-2-3-1'!$A:$A,"E1"&amp;'表30-5-2-2-1'!$A70&amp;"L",'表30-5-2-3-1'!$Y:$Y)</f>
        <v>0</v>
      </c>
      <c r="G70" s="2064">
        <f>'表30-5-2-1'!D53</f>
        <v>0</v>
      </c>
      <c r="H70" s="2052">
        <f>SUMIF('表30-5-2-3-1'!$A:$A,"E2"&amp;'表30-5-2-2-1'!$A70&amp;"Q",'表30-5-2-3-1'!$O:$O)</f>
        <v>0</v>
      </c>
      <c r="I70" s="2066">
        <f>SUMIF('表30-5-2-3-1'!$A:$A,"E2"&amp;'表30-5-2-2-1'!$A70&amp;"L",'表30-5-2-3-1'!$Y:$Y)</f>
        <v>0</v>
      </c>
      <c r="J70" s="2062">
        <f>'表30-5-2-1'!E53</f>
        <v>0</v>
      </c>
      <c r="K70" s="2052">
        <f>'表30-5-2-1'!F53</f>
        <v>0</v>
      </c>
      <c r="L70" s="2052">
        <f>'表30-5-2-1'!G53</f>
        <v>0</v>
      </c>
      <c r="M70" s="2053">
        <f>'表30-5-2-1'!H53</f>
        <v>0</v>
      </c>
      <c r="N70" s="2054">
        <f>'表30-5-2-1'!I53</f>
        <v>0</v>
      </c>
      <c r="O70" s="2058">
        <f>((($D70+$E70+$F70)*'表30-5-2-4-2'!C11*'表30-5-2-4-2'!$B$82)+(($G70+$H70+$I70)*'表30-5-2-4-2'!J11*'表30-5-2-4-2'!$C$82)+($J70*'表30-5-2-4-2'!C49*'表30-5-2-4-2'!$D$82)+($K70*'表30-5-2-4-2'!J49*'表30-5-2-4-2'!$E$82)+($L70*'表30-5-2-4-2'!J30*'表30-5-2-4-2'!$F$82)+($M70*'表30-5-2-4-2'!C30*'表30-5-2-4-2'!$G$82)+($N70*'表30-5-2-4-2'!C68*'表30-5-2-4-2'!$H$82))/1000*(1+'表30-5-2-4-2'!$B$83)*'表30-5-2-4-1'!$B$48</f>
        <v>0</v>
      </c>
      <c r="P70" s="2056">
        <f>((($D70+$E70+$F70)*'表30-5-2-4-2'!D11*'表30-5-2-4-2'!$B$82)+(($G70+$H70+$I70)*'表30-5-2-4-2'!K11*'表30-5-2-4-2'!$C$82)+($J70*'表30-5-2-4-2'!D49*'表30-5-2-4-2'!$D$82)+($K70*'表30-5-2-4-2'!K49*'表30-5-2-4-2'!$E$82)+($L70*'表30-5-2-4-2'!K30*'表30-5-2-4-2'!$F$82)+($M70*'表30-5-2-4-2'!D30*'表30-5-2-4-2'!$G$82)+($N70*'表30-5-2-4-2'!D68*'表30-5-2-4-2'!$H$82))/1000*(1+'表30-5-2-4-2'!$B$83)*'表30-5-2-4-1'!$B$48</f>
        <v>0</v>
      </c>
      <c r="Q70" s="2056">
        <f>((($D70+$E70+$F70)*'表30-5-2-4-2'!E11*'表30-5-2-4-2'!$B$82)+(($G70+$H70+$I70)*'表30-5-2-4-2'!L11*'表30-5-2-4-2'!$C$82)+($J70*'表30-5-2-4-2'!E49*'表30-5-2-4-2'!$D$82)+($K70*'表30-5-2-4-2'!L49*'表30-5-2-4-2'!$E$82)+($L70*'表30-5-2-4-2'!L30*'表30-5-2-4-2'!$F$82)+($M70*'表30-5-2-4-2'!E30*'表30-5-2-4-2'!$G$82)+($N70*'表30-5-2-4-2'!E68*'表30-5-2-4-2'!$H$82))/1000*(1+'表30-5-2-4-2'!$B$83)*'表30-5-2-4-1'!$B$48</f>
        <v>0</v>
      </c>
      <c r="R70" s="2056">
        <f>((($D70+$E70+$F70)*'表30-5-2-4-2'!F11*'表30-5-2-4-2'!$B$82)+(($G70+$H70+$I70)*'表30-5-2-4-2'!M11*'表30-5-2-4-2'!$C$82)+($J70*'表30-5-2-4-2'!F49*'表30-5-2-4-2'!$D$82)+($K70*'表30-5-2-4-2'!M49*'表30-5-2-4-2'!$E$82)+($L70*'表30-5-2-4-2'!M30*'表30-5-2-4-2'!$F$82)+($M70*'表30-5-2-4-2'!F30*'表30-5-2-4-2'!$G$82)+($N70*'表30-5-2-4-2'!F68*'表30-5-2-4-2'!$H$82))/1000*(1+'表30-5-2-4-2'!$B$83)*'表30-5-2-4-1'!$B$48</f>
        <v>0</v>
      </c>
      <c r="S70" s="2057">
        <f>(((($D70+E70)*'表30-5-2-4-2'!G11+F70*'表30-5-2-4-2'!AL11)*'表30-5-2-4-2'!$B$82)+((($G70+$H70)*'表30-5-2-4-2'!N11+$I70*'表30-5-2-4-2'!AL30)*'表30-5-2-4-2'!$C$82)+($J70*'表30-5-2-4-2'!G49*'表30-5-2-4-2'!$D$82)+($K70*'表30-5-2-4-2'!N49*'表30-5-2-4-2'!$E$82)+($L70*'表30-5-2-4-2'!N30*'表30-5-2-4-2'!$F$82)+($M70*'表30-5-2-4-2'!G30*'表30-5-2-4-2'!$G$82)+($N70*'表30-5-2-4-2'!G68*'表30-5-2-4-2'!$H$82))/1000*(1+'表30-5-2-4-2'!$B$83)*'表30-5-2-4-1'!$B$48</f>
        <v>0</v>
      </c>
      <c r="T70" s="1883"/>
      <c r="U70" s="1906"/>
      <c r="V70" s="1917"/>
      <c r="W70" s="1917"/>
      <c r="X70" s="1917"/>
      <c r="Y70" s="1917"/>
      <c r="Z70" s="1917"/>
      <c r="AA70" s="1906"/>
      <c r="AB70" s="1914"/>
      <c r="AC70" s="1914"/>
      <c r="AD70" s="1914"/>
      <c r="AE70" s="1914"/>
      <c r="AF70" s="1914"/>
      <c r="AG70" s="1883"/>
      <c r="AH70" s="1883"/>
      <c r="AI70" s="1883"/>
      <c r="AJ70" s="1883"/>
      <c r="AK70" s="1883"/>
      <c r="AL70" s="1883"/>
      <c r="AM70" s="1883"/>
      <c r="AN70" s="1883"/>
      <c r="AO70" s="1883"/>
      <c r="AP70" s="1883"/>
      <c r="AQ70" s="1883"/>
      <c r="AR70" s="1883"/>
      <c r="AS70" s="1883"/>
      <c r="AT70" s="1883"/>
      <c r="AU70" s="1883"/>
      <c r="AV70" s="1883"/>
      <c r="AW70" s="1883"/>
      <c r="AX70" s="1883"/>
      <c r="AY70" s="1883"/>
      <c r="AZ70" s="1883"/>
      <c r="BA70" s="1883"/>
      <c r="BB70" s="1883"/>
      <c r="BC70" s="1883"/>
      <c r="BD70" s="1883"/>
      <c r="BE70" s="1883"/>
      <c r="BF70" s="1883"/>
      <c r="BG70" s="1883"/>
      <c r="BH70" s="1883"/>
      <c r="BI70" s="1883"/>
      <c r="BJ70" s="1883"/>
      <c r="BK70" s="1883"/>
      <c r="BL70" s="1883"/>
      <c r="BM70" s="1883"/>
      <c r="BN70" s="1883"/>
      <c r="BO70" s="1883"/>
      <c r="BP70" s="1883"/>
      <c r="BQ70" s="1883"/>
      <c r="BR70" s="1883"/>
      <c r="BS70" s="1883"/>
      <c r="BT70" s="1883"/>
      <c r="BU70" s="1883"/>
      <c r="BV70" s="1883"/>
      <c r="BW70" s="1883"/>
      <c r="BX70" s="1883"/>
      <c r="BY70" s="1883"/>
      <c r="BZ70" s="1883"/>
      <c r="CA70" s="1883"/>
      <c r="CB70" s="1883"/>
      <c r="CC70" s="1883"/>
      <c r="CD70" s="1883"/>
      <c r="CE70" s="1883"/>
      <c r="CF70" s="1883"/>
      <c r="CG70" s="1883"/>
      <c r="CH70" s="1883"/>
      <c r="CI70" s="1883"/>
      <c r="CJ70" s="1883"/>
      <c r="CK70" s="1883"/>
      <c r="CL70" s="1883"/>
      <c r="CM70" s="1883"/>
      <c r="CN70" s="1883"/>
      <c r="CO70" s="1883"/>
      <c r="CP70" s="1883"/>
      <c r="CQ70" s="1883"/>
      <c r="CR70" s="1883"/>
      <c r="CS70" s="1883"/>
      <c r="CT70" s="1883"/>
      <c r="CU70" s="1883"/>
      <c r="CV70" s="1883"/>
      <c r="CW70" s="1883"/>
      <c r="CX70" s="1883"/>
      <c r="CY70" s="1883"/>
      <c r="CZ70" s="1883"/>
      <c r="DA70" s="1883"/>
      <c r="DB70" s="1883"/>
      <c r="DC70" s="1883"/>
      <c r="DD70" s="1883"/>
      <c r="DE70" s="1883"/>
      <c r="DF70" s="1883"/>
      <c r="DG70" s="1883"/>
      <c r="DH70" s="1883"/>
    </row>
    <row r="71" spans="1:112" ht="16.5">
      <c r="A71" s="2049" t="s">
        <v>4765</v>
      </c>
      <c r="B71" s="2050">
        <v>4</v>
      </c>
      <c r="C71" s="2051" t="s">
        <v>4766</v>
      </c>
      <c r="D71" s="2062">
        <f>'表30-5-2-1'!C54</f>
        <v>0</v>
      </c>
      <c r="E71" s="2052">
        <f>SUMIF('表30-5-2-3-1'!$A:$A,"E1"&amp;'表30-5-2-2-1'!$A71&amp;"Q",'表30-5-2-3-1'!$O:$O)</f>
        <v>0</v>
      </c>
      <c r="F71" s="2066">
        <f>SUMIF('表30-5-2-3-1'!$A:$A,"E1"&amp;'表30-5-2-2-1'!$A71&amp;"L",'表30-5-2-3-1'!$Y:$Y)</f>
        <v>0</v>
      </c>
      <c r="G71" s="2064">
        <f>'表30-5-2-1'!D54</f>
        <v>0</v>
      </c>
      <c r="H71" s="2052">
        <f>SUMIF('表30-5-2-3-1'!$A:$A,"E2"&amp;'表30-5-2-2-1'!$A71&amp;"Q",'表30-5-2-3-1'!$O:$O)</f>
        <v>0</v>
      </c>
      <c r="I71" s="2066">
        <f>SUMIF('表30-5-2-3-1'!$A:$A,"E2"&amp;'表30-5-2-2-1'!$A71&amp;"L",'表30-5-2-3-1'!$Y:$Y)</f>
        <v>0</v>
      </c>
      <c r="J71" s="2062">
        <f>'表30-5-2-1'!E54</f>
        <v>0</v>
      </c>
      <c r="K71" s="2052">
        <f>'表30-5-2-1'!F54</f>
        <v>0</v>
      </c>
      <c r="L71" s="2052">
        <f>'表30-5-2-1'!G54</f>
        <v>0</v>
      </c>
      <c r="M71" s="2053">
        <f>'表30-5-2-1'!H54</f>
        <v>0</v>
      </c>
      <c r="N71" s="2054">
        <f>'表30-5-2-1'!I54</f>
        <v>0</v>
      </c>
      <c r="O71" s="2058">
        <f>((($D71+$E71+$F71)*'表30-5-2-4-2'!C12*'表30-5-2-4-2'!$B$82)+(($G71+$H71+$I71)*'表30-5-2-4-2'!J12*'表30-5-2-4-2'!$C$82)+($J71*'表30-5-2-4-2'!C50*'表30-5-2-4-2'!$D$82)+($K71*'表30-5-2-4-2'!J50*'表30-5-2-4-2'!$E$82)+($L71*'表30-5-2-4-2'!J31*'表30-5-2-4-2'!$F$82)+($M71*'表30-5-2-4-2'!C31*'表30-5-2-4-2'!$G$82)+($N71*'表30-5-2-4-2'!C69*'表30-5-2-4-2'!$H$82))/1000*(1+'表30-5-2-4-2'!$B$83)*'表30-5-2-4-1'!$B$48</f>
        <v>0</v>
      </c>
      <c r="P71" s="2056">
        <f>((($D71+$E71+$F71)*'表30-5-2-4-2'!D12*'表30-5-2-4-2'!$B$82)+(($G71+$H71+$I71)*'表30-5-2-4-2'!K12*'表30-5-2-4-2'!$C$82)+($J71*'表30-5-2-4-2'!D50*'表30-5-2-4-2'!$D$82)+($K71*'表30-5-2-4-2'!K50*'表30-5-2-4-2'!$E$82)+($L71*'表30-5-2-4-2'!K31*'表30-5-2-4-2'!$F$82)+($M71*'表30-5-2-4-2'!D31*'表30-5-2-4-2'!$G$82)+($N71*'表30-5-2-4-2'!D69*'表30-5-2-4-2'!$H$82))/1000*(1+'表30-5-2-4-2'!$B$83)*'表30-5-2-4-1'!$B$48</f>
        <v>0</v>
      </c>
      <c r="Q71" s="2056">
        <f>((($D71+$E71+$F71)*'表30-5-2-4-2'!E12*'表30-5-2-4-2'!$B$82)+(($G71+$H71+$I71)*'表30-5-2-4-2'!L12*'表30-5-2-4-2'!$C$82)+($J71*'表30-5-2-4-2'!E50*'表30-5-2-4-2'!$D$82)+($K71*'表30-5-2-4-2'!L50*'表30-5-2-4-2'!$E$82)+($L71*'表30-5-2-4-2'!L31*'表30-5-2-4-2'!$F$82)+($M71*'表30-5-2-4-2'!E31*'表30-5-2-4-2'!$G$82)+($N71*'表30-5-2-4-2'!E69*'表30-5-2-4-2'!$H$82))/1000*(1+'表30-5-2-4-2'!$B$83)*'表30-5-2-4-1'!$B$48</f>
        <v>0</v>
      </c>
      <c r="R71" s="2056">
        <f>((($D71+$E71+$F71)*'表30-5-2-4-2'!F12*'表30-5-2-4-2'!$B$82)+(($G71+$H71+$I71)*'表30-5-2-4-2'!M12*'表30-5-2-4-2'!$C$82)+($J71*'表30-5-2-4-2'!F50*'表30-5-2-4-2'!$D$82)+($K71*'表30-5-2-4-2'!M50*'表30-5-2-4-2'!$E$82)+($L71*'表30-5-2-4-2'!M31*'表30-5-2-4-2'!$F$82)+($M71*'表30-5-2-4-2'!F31*'表30-5-2-4-2'!$G$82)+($N71*'表30-5-2-4-2'!F69*'表30-5-2-4-2'!$H$82))/1000*(1+'表30-5-2-4-2'!$B$83)*'表30-5-2-4-1'!$B$48</f>
        <v>0</v>
      </c>
      <c r="S71" s="2057">
        <f>(((($D71+E71)*'表30-5-2-4-2'!G12+F71*'表30-5-2-4-2'!AL12)*'表30-5-2-4-2'!$B$82)+((($G71+$H71)*'表30-5-2-4-2'!N12+$I71*'表30-5-2-4-2'!AL31)*'表30-5-2-4-2'!$C$82)+($J71*'表30-5-2-4-2'!G50*'表30-5-2-4-2'!$D$82)+($K71*'表30-5-2-4-2'!N50*'表30-5-2-4-2'!$E$82)+($L71*'表30-5-2-4-2'!N31*'表30-5-2-4-2'!$F$82)+($M71*'表30-5-2-4-2'!G31*'表30-5-2-4-2'!$G$82)+($N71*'表30-5-2-4-2'!G69*'表30-5-2-4-2'!$H$82))/1000*(1+'表30-5-2-4-2'!$B$83)*'表30-5-2-4-1'!$B$48</f>
        <v>0</v>
      </c>
      <c r="T71" s="1883"/>
      <c r="U71" s="1906"/>
      <c r="V71" s="1917"/>
      <c r="W71" s="1917"/>
      <c r="X71" s="1917"/>
      <c r="Y71" s="1917"/>
      <c r="Z71" s="1917"/>
      <c r="AA71" s="1906"/>
      <c r="AB71" s="1883"/>
      <c r="AC71" s="1883"/>
      <c r="AD71" s="1883"/>
      <c r="AE71" s="1883"/>
      <c r="AF71" s="1883"/>
      <c r="AG71" s="1883"/>
      <c r="AH71" s="1883"/>
      <c r="AI71" s="1883"/>
      <c r="AJ71" s="1883"/>
      <c r="AK71" s="1883"/>
      <c r="AL71" s="1883"/>
      <c r="AM71" s="1883"/>
      <c r="AN71" s="1883"/>
      <c r="AO71" s="1883"/>
      <c r="AP71" s="1883"/>
      <c r="AQ71" s="1883"/>
      <c r="AR71" s="1883"/>
      <c r="AS71" s="1883"/>
      <c r="AT71" s="1883"/>
      <c r="AU71" s="1883"/>
      <c r="AV71" s="1883"/>
      <c r="AW71" s="1883"/>
      <c r="AX71" s="1883"/>
      <c r="AY71" s="1883"/>
      <c r="AZ71" s="1883"/>
      <c r="BA71" s="1883"/>
      <c r="BB71" s="1883"/>
      <c r="BC71" s="1883"/>
      <c r="BD71" s="1883"/>
      <c r="BE71" s="1883"/>
      <c r="BF71" s="1883"/>
      <c r="BG71" s="1883"/>
      <c r="BH71" s="1883"/>
      <c r="BI71" s="1883"/>
      <c r="BJ71" s="1883"/>
      <c r="BK71" s="1883"/>
      <c r="BL71" s="1883"/>
      <c r="BM71" s="1883"/>
      <c r="BN71" s="1883"/>
      <c r="BO71" s="1883"/>
      <c r="BP71" s="1883"/>
      <c r="BQ71" s="1883"/>
      <c r="BR71" s="1883"/>
      <c r="BS71" s="1883"/>
      <c r="BT71" s="1883"/>
      <c r="BU71" s="1883"/>
      <c r="BV71" s="1883"/>
      <c r="BW71" s="1883"/>
      <c r="BX71" s="1883"/>
      <c r="BY71" s="1883"/>
      <c r="BZ71" s="1883"/>
      <c r="CA71" s="1883"/>
      <c r="CB71" s="1883"/>
      <c r="CC71" s="1883"/>
      <c r="CD71" s="1883"/>
      <c r="CE71" s="1883"/>
      <c r="CF71" s="1883"/>
      <c r="CG71" s="1883"/>
      <c r="CH71" s="1883"/>
      <c r="CI71" s="1883"/>
      <c r="CJ71" s="1883"/>
      <c r="CK71" s="1883"/>
      <c r="CL71" s="1883"/>
      <c r="CM71" s="1883"/>
      <c r="CN71" s="1883"/>
      <c r="CO71" s="1883"/>
      <c r="CP71" s="1883"/>
      <c r="CQ71" s="1883"/>
      <c r="CR71" s="1883"/>
      <c r="CS71" s="1883"/>
      <c r="CT71" s="1883"/>
      <c r="CU71" s="1883"/>
      <c r="CV71" s="1883"/>
      <c r="CW71" s="1883"/>
      <c r="CX71" s="1883"/>
      <c r="CY71" s="1883"/>
      <c r="CZ71" s="1883"/>
      <c r="DA71" s="1883"/>
      <c r="DB71" s="1883"/>
      <c r="DC71" s="1883"/>
      <c r="DD71" s="1883"/>
      <c r="DE71" s="1883"/>
      <c r="DF71" s="1883"/>
      <c r="DG71" s="1883"/>
      <c r="DH71" s="1883"/>
    </row>
    <row r="72" spans="1:112" ht="16.5">
      <c r="A72" s="2049" t="s">
        <v>4767</v>
      </c>
      <c r="B72" s="2050">
        <v>5</v>
      </c>
      <c r="C72" s="2051" t="s">
        <v>4768</v>
      </c>
      <c r="D72" s="2062">
        <f>'表30-5-2-1'!C55</f>
        <v>0</v>
      </c>
      <c r="E72" s="2052">
        <f>SUMIF('表30-5-2-3-1'!$A:$A,"E1"&amp;'表30-5-2-2-1'!$A72&amp;"Q",'表30-5-2-3-1'!$O:$O)</f>
        <v>0</v>
      </c>
      <c r="F72" s="2066">
        <f>SUMIF('表30-5-2-3-1'!$A:$A,"E1"&amp;'表30-5-2-2-1'!$A72&amp;"L",'表30-5-2-3-1'!$Y:$Y)</f>
        <v>0</v>
      </c>
      <c r="G72" s="2064">
        <f>'表30-5-2-1'!D55</f>
        <v>0</v>
      </c>
      <c r="H72" s="2052">
        <f>SUMIF('表30-5-2-3-1'!$A:$A,"E2"&amp;'表30-5-2-2-1'!$A72&amp;"Q",'表30-5-2-3-1'!$O:$O)</f>
        <v>0</v>
      </c>
      <c r="I72" s="2066">
        <f>SUMIF('表30-5-2-3-1'!$A:$A,"E2"&amp;'表30-5-2-2-1'!$A72&amp;"L",'表30-5-2-3-1'!$Y:$Y)</f>
        <v>0</v>
      </c>
      <c r="J72" s="2062">
        <f>'表30-5-2-1'!E55</f>
        <v>0</v>
      </c>
      <c r="K72" s="2052">
        <f>'表30-5-2-1'!F55</f>
        <v>0</v>
      </c>
      <c r="L72" s="2052">
        <f>'表30-5-2-1'!G55</f>
        <v>0</v>
      </c>
      <c r="M72" s="2053">
        <f>'表30-5-2-1'!H55</f>
        <v>0</v>
      </c>
      <c r="N72" s="2054">
        <f>'表30-5-2-1'!I55</f>
        <v>0</v>
      </c>
      <c r="O72" s="2058">
        <f>((($D72+$E72+$F72)*'表30-5-2-4-2'!C13*'表30-5-2-4-2'!$B$82)+(($G72+$H72+$I72)*'表30-5-2-4-2'!J13*'表30-5-2-4-2'!$C$82)+($J72*'表30-5-2-4-2'!C51*'表30-5-2-4-2'!$D$82)+($K72*'表30-5-2-4-2'!J51*'表30-5-2-4-2'!$E$82)+($L72*'表30-5-2-4-2'!J32*'表30-5-2-4-2'!$F$82)+($M72*'表30-5-2-4-2'!C32*'表30-5-2-4-2'!$G$82)+($N72*'表30-5-2-4-2'!C70*'表30-5-2-4-2'!$H$82))/1000*(1+'表30-5-2-4-2'!$B$83)*'表30-5-2-4-1'!$B$48</f>
        <v>0</v>
      </c>
      <c r="P72" s="2056">
        <f>((($D72+$E72+$F72)*'表30-5-2-4-2'!D13*'表30-5-2-4-2'!$B$82)+(($G72+$H72+$I72)*'表30-5-2-4-2'!K13*'表30-5-2-4-2'!$C$82)+($J72*'表30-5-2-4-2'!D51*'表30-5-2-4-2'!$D$82)+($K72*'表30-5-2-4-2'!K51*'表30-5-2-4-2'!$E$82)+($L72*'表30-5-2-4-2'!K32*'表30-5-2-4-2'!$F$82)+($M72*'表30-5-2-4-2'!D32*'表30-5-2-4-2'!$G$82)+($N72*'表30-5-2-4-2'!D70*'表30-5-2-4-2'!$H$82))/1000*(1+'表30-5-2-4-2'!$B$83)*'表30-5-2-4-1'!$B$48</f>
        <v>0</v>
      </c>
      <c r="Q72" s="2056">
        <f>((($D72+$E72+$F72)*'表30-5-2-4-2'!E13*'表30-5-2-4-2'!$B$82)+(($G72+$H72+$I72)*'表30-5-2-4-2'!L13*'表30-5-2-4-2'!$C$82)+($J72*'表30-5-2-4-2'!E51*'表30-5-2-4-2'!$D$82)+($K72*'表30-5-2-4-2'!L51*'表30-5-2-4-2'!$E$82)+($L72*'表30-5-2-4-2'!L32*'表30-5-2-4-2'!$F$82)+($M72*'表30-5-2-4-2'!E32*'表30-5-2-4-2'!$G$82)+($N72*'表30-5-2-4-2'!E70*'表30-5-2-4-2'!$H$82))/1000*(1+'表30-5-2-4-2'!$B$83)*'表30-5-2-4-1'!$B$48</f>
        <v>0</v>
      </c>
      <c r="R72" s="2056">
        <f>((($D72+$E72+$F72)*'表30-5-2-4-2'!F13*'表30-5-2-4-2'!$B$82)+(($G72+$H72+$I72)*'表30-5-2-4-2'!M13*'表30-5-2-4-2'!$C$82)+($J72*'表30-5-2-4-2'!F51*'表30-5-2-4-2'!$D$82)+($K72*'表30-5-2-4-2'!M51*'表30-5-2-4-2'!$E$82)+($L72*'表30-5-2-4-2'!M32*'表30-5-2-4-2'!$F$82)+($M72*'表30-5-2-4-2'!F32*'表30-5-2-4-2'!$G$82)+($N72*'表30-5-2-4-2'!F70*'表30-5-2-4-2'!$H$82))/1000*(1+'表30-5-2-4-2'!$B$83)*'表30-5-2-4-1'!$B$48</f>
        <v>0</v>
      </c>
      <c r="S72" s="2057">
        <f>(((($D72+E72)*'表30-5-2-4-2'!G13+F72*'表30-5-2-4-2'!AL13)*'表30-5-2-4-2'!$B$82)+((($G72+$H72)*'表30-5-2-4-2'!N13+$I72*'表30-5-2-4-2'!AL32)*'表30-5-2-4-2'!$C$82)+($J72*'表30-5-2-4-2'!G51*'表30-5-2-4-2'!$D$82)+($K72*'表30-5-2-4-2'!N51*'表30-5-2-4-2'!$E$82)+($L72*'表30-5-2-4-2'!N32*'表30-5-2-4-2'!$F$82)+($M72*'表30-5-2-4-2'!G32*'表30-5-2-4-2'!$G$82)+($N72*'表30-5-2-4-2'!G70*'表30-5-2-4-2'!$H$82))/1000*(1+'表30-5-2-4-2'!$B$83)*'表30-5-2-4-1'!$B$48</f>
        <v>0</v>
      </c>
      <c r="T72" s="1883"/>
      <c r="U72" s="1906"/>
      <c r="V72" s="1917"/>
      <c r="W72" s="1917"/>
      <c r="X72" s="1917"/>
      <c r="Y72" s="1917"/>
      <c r="Z72" s="1917"/>
      <c r="AA72" s="1906"/>
      <c r="AB72" s="1883"/>
      <c r="AC72" s="1883"/>
      <c r="AD72" s="1883"/>
      <c r="AE72" s="1883"/>
      <c r="AF72" s="1883"/>
      <c r="AG72" s="1883"/>
      <c r="AH72" s="1883"/>
      <c r="AI72" s="1883"/>
      <c r="AJ72" s="1883"/>
      <c r="AK72" s="1883"/>
      <c r="AL72" s="1883"/>
      <c r="AM72" s="1883"/>
      <c r="AN72" s="1883"/>
      <c r="AO72" s="1883"/>
      <c r="AP72" s="1883"/>
      <c r="AQ72" s="1883"/>
      <c r="AR72" s="1883"/>
      <c r="AS72" s="1883"/>
      <c r="AT72" s="1883"/>
      <c r="AU72" s="1883"/>
      <c r="AV72" s="1883"/>
      <c r="AW72" s="1883"/>
      <c r="AX72" s="1883"/>
      <c r="AY72" s="1883"/>
      <c r="AZ72" s="1883"/>
      <c r="BA72" s="1883"/>
      <c r="BB72" s="1883"/>
      <c r="BC72" s="1883"/>
      <c r="BD72" s="1883"/>
      <c r="BE72" s="1883"/>
      <c r="BF72" s="1883"/>
      <c r="BG72" s="1883"/>
      <c r="BH72" s="1883"/>
      <c r="BI72" s="1883"/>
      <c r="BJ72" s="1883"/>
      <c r="BK72" s="1883"/>
      <c r="BL72" s="1883"/>
      <c r="BM72" s="1883"/>
      <c r="BN72" s="1883"/>
      <c r="BO72" s="1883"/>
      <c r="BP72" s="1883"/>
      <c r="BQ72" s="1883"/>
      <c r="BR72" s="1883"/>
      <c r="BS72" s="1883"/>
      <c r="BT72" s="1883"/>
      <c r="BU72" s="1883"/>
      <c r="BV72" s="1883"/>
      <c r="BW72" s="1883"/>
      <c r="BX72" s="1883"/>
      <c r="BY72" s="1883"/>
      <c r="BZ72" s="1883"/>
      <c r="CA72" s="1883"/>
      <c r="CB72" s="1883"/>
      <c r="CC72" s="1883"/>
      <c r="CD72" s="1883"/>
      <c r="CE72" s="1883"/>
      <c r="CF72" s="1883"/>
      <c r="CG72" s="1883"/>
      <c r="CH72" s="1883"/>
      <c r="CI72" s="1883"/>
      <c r="CJ72" s="1883"/>
      <c r="CK72" s="1883"/>
      <c r="CL72" s="1883"/>
      <c r="CM72" s="1883"/>
      <c r="CN72" s="1883"/>
      <c r="CO72" s="1883"/>
      <c r="CP72" s="1883"/>
      <c r="CQ72" s="1883"/>
      <c r="CR72" s="1883"/>
      <c r="CS72" s="1883"/>
      <c r="CT72" s="1883"/>
      <c r="CU72" s="1883"/>
      <c r="CV72" s="1883"/>
      <c r="CW72" s="1883"/>
      <c r="CX72" s="1883"/>
      <c r="CY72" s="1883"/>
      <c r="CZ72" s="1883"/>
      <c r="DA72" s="1883"/>
      <c r="DB72" s="1883"/>
      <c r="DC72" s="1883"/>
      <c r="DD72" s="1883"/>
      <c r="DE72" s="1883"/>
      <c r="DF72" s="1883"/>
      <c r="DG72" s="1883"/>
      <c r="DH72" s="1883"/>
    </row>
    <row r="73" spans="1:112" ht="16.5">
      <c r="A73" s="2049" t="s">
        <v>4769</v>
      </c>
      <c r="B73" s="2050">
        <v>6</v>
      </c>
      <c r="C73" s="2051" t="s">
        <v>4770</v>
      </c>
      <c r="D73" s="2062">
        <f>'表30-5-2-1'!C56</f>
        <v>0</v>
      </c>
      <c r="E73" s="2052">
        <f>SUMIF('表30-5-2-3-1'!$A:$A,"E1"&amp;'表30-5-2-2-1'!$A73&amp;"Q",'表30-5-2-3-1'!$O:$O)</f>
        <v>0</v>
      </c>
      <c r="F73" s="2066">
        <f>SUMIF('表30-5-2-3-1'!$A:$A,"E1"&amp;'表30-5-2-2-1'!$A73&amp;"L",'表30-5-2-3-1'!$Y:$Y)</f>
        <v>0</v>
      </c>
      <c r="G73" s="2064">
        <f>'表30-5-2-1'!D56</f>
        <v>0</v>
      </c>
      <c r="H73" s="2052">
        <f>SUMIF('表30-5-2-3-1'!$A:$A,"E2"&amp;'表30-5-2-2-1'!$A73&amp;"Q",'表30-5-2-3-1'!$O:$O)</f>
        <v>0</v>
      </c>
      <c r="I73" s="2066">
        <f>SUMIF('表30-5-2-3-1'!$A:$A,"E2"&amp;'表30-5-2-2-1'!$A73&amp;"L",'表30-5-2-3-1'!$Y:$Y)</f>
        <v>0</v>
      </c>
      <c r="J73" s="2062">
        <f>'表30-5-2-1'!E56</f>
        <v>0</v>
      </c>
      <c r="K73" s="2052">
        <f>'表30-5-2-1'!F56</f>
        <v>0</v>
      </c>
      <c r="L73" s="2052">
        <f>'表30-5-2-1'!G56</f>
        <v>0</v>
      </c>
      <c r="M73" s="2053">
        <f>'表30-5-2-1'!H56</f>
        <v>0</v>
      </c>
      <c r="N73" s="2054">
        <f>'表30-5-2-1'!I56</f>
        <v>0</v>
      </c>
      <c r="O73" s="2058">
        <f>((($D73+$E73+$F73)*'表30-5-2-4-2'!C14*'表30-5-2-4-2'!$B$82)+(($G73+$H73+$I73)*'表30-5-2-4-2'!J14*'表30-5-2-4-2'!$C$82)+($J73*'表30-5-2-4-2'!C52*'表30-5-2-4-2'!$D$82)+($K73*'表30-5-2-4-2'!J52*'表30-5-2-4-2'!$E$82)+($L73*'表30-5-2-4-2'!J33*'表30-5-2-4-2'!$F$82)+($M73*'表30-5-2-4-2'!C33*'表30-5-2-4-2'!$G$82)+($N73*'表30-5-2-4-2'!C71*'表30-5-2-4-2'!$H$82))/1000*(1+'表30-5-2-4-2'!$B$83)*'表30-5-2-4-1'!$B$48</f>
        <v>0</v>
      </c>
      <c r="P73" s="2056">
        <f>((($D73+$E73+$F73)*'表30-5-2-4-2'!D14*'表30-5-2-4-2'!$B$82)+(($G73+$H73+$I73)*'表30-5-2-4-2'!K14*'表30-5-2-4-2'!$C$82)+($J73*'表30-5-2-4-2'!D52*'表30-5-2-4-2'!$D$82)+($K73*'表30-5-2-4-2'!K52*'表30-5-2-4-2'!$E$82)+($L73*'表30-5-2-4-2'!K33*'表30-5-2-4-2'!$F$82)+($M73*'表30-5-2-4-2'!D33*'表30-5-2-4-2'!$G$82)+($N73*'表30-5-2-4-2'!D71*'表30-5-2-4-2'!$H$82))/1000*(1+'表30-5-2-4-2'!$B$83)*'表30-5-2-4-1'!$B$48</f>
        <v>0</v>
      </c>
      <c r="Q73" s="2056">
        <f>((($D73+$E73+$F73)*'表30-5-2-4-2'!E14*'表30-5-2-4-2'!$B$82)+(($G73+$H73+$I73)*'表30-5-2-4-2'!L14*'表30-5-2-4-2'!$C$82)+($J73*'表30-5-2-4-2'!E52*'表30-5-2-4-2'!$D$82)+($K73*'表30-5-2-4-2'!L52*'表30-5-2-4-2'!$E$82)+($L73*'表30-5-2-4-2'!L33*'表30-5-2-4-2'!$F$82)+($M73*'表30-5-2-4-2'!E33*'表30-5-2-4-2'!$G$82)+($N73*'表30-5-2-4-2'!E71*'表30-5-2-4-2'!$H$82))/1000*(1+'表30-5-2-4-2'!$B$83)*'表30-5-2-4-1'!$B$48</f>
        <v>0</v>
      </c>
      <c r="R73" s="2056">
        <f>((($D73+$E73+$F73)*'表30-5-2-4-2'!F14*'表30-5-2-4-2'!$B$82)+(($G73+$H73+$I73)*'表30-5-2-4-2'!M14*'表30-5-2-4-2'!$C$82)+($J73*'表30-5-2-4-2'!F52*'表30-5-2-4-2'!$D$82)+($K73*'表30-5-2-4-2'!M52*'表30-5-2-4-2'!$E$82)+($L73*'表30-5-2-4-2'!M33*'表30-5-2-4-2'!$F$82)+($M73*'表30-5-2-4-2'!F33*'表30-5-2-4-2'!$G$82)+($N73*'表30-5-2-4-2'!F71*'表30-5-2-4-2'!$H$82))/1000*(1+'表30-5-2-4-2'!$B$83)*'表30-5-2-4-1'!$B$48</f>
        <v>0</v>
      </c>
      <c r="S73" s="2057">
        <f>(((($D73+E73)*'表30-5-2-4-2'!G14+F73*'表30-5-2-4-2'!AL14)*'表30-5-2-4-2'!$B$82)+((($G73+$H73)*'表30-5-2-4-2'!N14+$I73*'表30-5-2-4-2'!AL33)*'表30-5-2-4-2'!$C$82)+($J73*'表30-5-2-4-2'!G52*'表30-5-2-4-2'!$D$82)+($K73*'表30-5-2-4-2'!N52*'表30-5-2-4-2'!$E$82)+($L73*'表30-5-2-4-2'!N33*'表30-5-2-4-2'!$F$82)+($M73*'表30-5-2-4-2'!G33*'表30-5-2-4-2'!$G$82)+($N73*'表30-5-2-4-2'!G71*'表30-5-2-4-2'!$H$82))/1000*(1+'表30-5-2-4-2'!$B$83)*'表30-5-2-4-1'!$B$48</f>
        <v>0</v>
      </c>
      <c r="T73" s="1883"/>
      <c r="U73" s="1906"/>
      <c r="V73" s="1917"/>
      <c r="W73" s="1917"/>
      <c r="X73" s="1917"/>
      <c r="Y73" s="1917"/>
      <c r="Z73" s="1917"/>
      <c r="AA73" s="1906"/>
      <c r="AB73" s="1883"/>
      <c r="AC73" s="1883"/>
      <c r="AD73" s="1883"/>
      <c r="AE73" s="1883"/>
      <c r="AF73" s="1883"/>
      <c r="AG73" s="1883"/>
      <c r="AH73" s="1883"/>
      <c r="AI73" s="1883"/>
      <c r="AJ73" s="1883"/>
      <c r="AK73" s="1883"/>
      <c r="AL73" s="1883"/>
      <c r="AM73" s="1883"/>
      <c r="AN73" s="1883"/>
      <c r="AO73" s="1883"/>
      <c r="AP73" s="1883"/>
      <c r="AQ73" s="1883"/>
      <c r="AR73" s="1883"/>
      <c r="AS73" s="1883"/>
      <c r="AT73" s="1883"/>
      <c r="AU73" s="1883"/>
      <c r="AV73" s="1883"/>
      <c r="AW73" s="1883"/>
      <c r="AX73" s="1883"/>
      <c r="AY73" s="1883"/>
      <c r="AZ73" s="1883"/>
      <c r="BA73" s="1883"/>
      <c r="BB73" s="1883"/>
      <c r="BC73" s="1883"/>
      <c r="BD73" s="1883"/>
      <c r="BE73" s="1883"/>
      <c r="BF73" s="1883"/>
      <c r="BG73" s="1883"/>
      <c r="BH73" s="1883"/>
      <c r="BI73" s="1883"/>
      <c r="BJ73" s="1883"/>
      <c r="BK73" s="1883"/>
      <c r="BL73" s="1883"/>
      <c r="BM73" s="1883"/>
      <c r="BN73" s="1883"/>
      <c r="BO73" s="1883"/>
      <c r="BP73" s="1883"/>
      <c r="BQ73" s="1883"/>
      <c r="BR73" s="1883"/>
      <c r="BS73" s="1883"/>
      <c r="BT73" s="1883"/>
      <c r="BU73" s="1883"/>
      <c r="BV73" s="1883"/>
      <c r="BW73" s="1883"/>
      <c r="BX73" s="1883"/>
      <c r="BY73" s="1883"/>
      <c r="BZ73" s="1883"/>
      <c r="CA73" s="1883"/>
      <c r="CB73" s="1883"/>
      <c r="CC73" s="1883"/>
      <c r="CD73" s="1883"/>
      <c r="CE73" s="1883"/>
      <c r="CF73" s="1883"/>
      <c r="CG73" s="1883"/>
      <c r="CH73" s="1883"/>
      <c r="CI73" s="1883"/>
      <c r="CJ73" s="1883"/>
      <c r="CK73" s="1883"/>
      <c r="CL73" s="1883"/>
      <c r="CM73" s="1883"/>
      <c r="CN73" s="1883"/>
      <c r="CO73" s="1883"/>
      <c r="CP73" s="1883"/>
      <c r="CQ73" s="1883"/>
      <c r="CR73" s="1883"/>
      <c r="CS73" s="1883"/>
      <c r="CT73" s="1883"/>
      <c r="CU73" s="1883"/>
      <c r="CV73" s="1883"/>
      <c r="CW73" s="1883"/>
      <c r="CX73" s="1883"/>
      <c r="CY73" s="1883"/>
      <c r="CZ73" s="1883"/>
      <c r="DA73" s="1883"/>
      <c r="DB73" s="1883"/>
      <c r="DC73" s="1883"/>
      <c r="DD73" s="1883"/>
      <c r="DE73" s="1883"/>
      <c r="DF73" s="1883"/>
      <c r="DG73" s="1883"/>
      <c r="DH73" s="1883"/>
    </row>
    <row r="74" spans="1:112" ht="16.5">
      <c r="A74" s="2049" t="s">
        <v>4771</v>
      </c>
      <c r="B74" s="2050">
        <v>7</v>
      </c>
      <c r="C74" s="2051" t="s">
        <v>4772</v>
      </c>
      <c r="D74" s="2062">
        <f>'表30-5-2-1'!C57</f>
        <v>0</v>
      </c>
      <c r="E74" s="2052">
        <f>SUMIF('表30-5-2-3-1'!$A:$A,"E1"&amp;'表30-5-2-2-1'!$A74&amp;"Q",'表30-5-2-3-1'!$O:$O)</f>
        <v>0</v>
      </c>
      <c r="F74" s="2066">
        <f>SUMIF('表30-5-2-3-1'!$A:$A,"E1"&amp;'表30-5-2-2-1'!$A74&amp;"L",'表30-5-2-3-1'!$Y:$Y)</f>
        <v>0</v>
      </c>
      <c r="G74" s="2064">
        <f>'表30-5-2-1'!D57</f>
        <v>0</v>
      </c>
      <c r="H74" s="2052">
        <f>SUMIF('表30-5-2-3-1'!$A:$A,"E2"&amp;'表30-5-2-2-1'!$A74&amp;"Q",'表30-5-2-3-1'!$O:$O)</f>
        <v>0</v>
      </c>
      <c r="I74" s="2066">
        <f>SUMIF('表30-5-2-3-1'!$A:$A,"E2"&amp;'表30-5-2-2-1'!$A74&amp;"L",'表30-5-2-3-1'!$Y:$Y)</f>
        <v>0</v>
      </c>
      <c r="J74" s="2062">
        <f>'表30-5-2-1'!E57</f>
        <v>0</v>
      </c>
      <c r="K74" s="2052">
        <f>'表30-5-2-1'!F57</f>
        <v>0</v>
      </c>
      <c r="L74" s="2052">
        <f>'表30-5-2-1'!G57</f>
        <v>0</v>
      </c>
      <c r="M74" s="2053">
        <f>'表30-5-2-1'!H57</f>
        <v>0</v>
      </c>
      <c r="N74" s="2054">
        <f>'表30-5-2-1'!I57</f>
        <v>0</v>
      </c>
      <c r="O74" s="2058">
        <f>((($D74+$E74+$F74)*'表30-5-2-4-2'!C15*'表30-5-2-4-2'!$B$82)+(($G74+$H74+$I74)*'表30-5-2-4-2'!J15*'表30-5-2-4-2'!$C$82)+($J74*'表30-5-2-4-2'!C53*'表30-5-2-4-2'!$D$82)+($K74*'表30-5-2-4-2'!J53*'表30-5-2-4-2'!$E$82)+($L74*'表30-5-2-4-2'!J34*'表30-5-2-4-2'!$F$82)+($M74*'表30-5-2-4-2'!C34*'表30-5-2-4-2'!$G$82)+($N74*'表30-5-2-4-2'!C72*'表30-5-2-4-2'!$H$82))/1000*(1+'表30-5-2-4-2'!$B$83)*'表30-5-2-4-1'!$B$48</f>
        <v>0</v>
      </c>
      <c r="P74" s="2056">
        <f>((($D74+$E74+$F74)*'表30-5-2-4-2'!D15*'表30-5-2-4-2'!$B$82)+(($G74+$H74+$I74)*'表30-5-2-4-2'!K15*'表30-5-2-4-2'!$C$82)+($J74*'表30-5-2-4-2'!D53*'表30-5-2-4-2'!$D$82)+($K74*'表30-5-2-4-2'!K53*'表30-5-2-4-2'!$E$82)+($L74*'表30-5-2-4-2'!K34*'表30-5-2-4-2'!$F$82)+($M74*'表30-5-2-4-2'!D34*'表30-5-2-4-2'!$G$82)+($N74*'表30-5-2-4-2'!D72*'表30-5-2-4-2'!$H$82))/1000*(1+'表30-5-2-4-2'!$B$83)*'表30-5-2-4-1'!$B$48</f>
        <v>0</v>
      </c>
      <c r="Q74" s="2056">
        <f>((($D74+$E74+$F74)*'表30-5-2-4-2'!E15*'表30-5-2-4-2'!$B$82)+(($G74+$H74+$I74)*'表30-5-2-4-2'!L15*'表30-5-2-4-2'!$C$82)+($J74*'表30-5-2-4-2'!E53*'表30-5-2-4-2'!$D$82)+($K74*'表30-5-2-4-2'!L53*'表30-5-2-4-2'!$E$82)+($L74*'表30-5-2-4-2'!L34*'表30-5-2-4-2'!$F$82)+($M74*'表30-5-2-4-2'!E34*'表30-5-2-4-2'!$G$82)+($N74*'表30-5-2-4-2'!E72*'表30-5-2-4-2'!$H$82))/1000*(1+'表30-5-2-4-2'!$B$83)*'表30-5-2-4-1'!$B$48</f>
        <v>0</v>
      </c>
      <c r="R74" s="2056">
        <f>((($D74+$E74+$F74)*'表30-5-2-4-2'!F15*'表30-5-2-4-2'!$B$82)+(($G74+$H74+$I74)*'表30-5-2-4-2'!M15*'表30-5-2-4-2'!$C$82)+($J74*'表30-5-2-4-2'!F53*'表30-5-2-4-2'!$D$82)+($K74*'表30-5-2-4-2'!M53*'表30-5-2-4-2'!$E$82)+($L74*'表30-5-2-4-2'!M34*'表30-5-2-4-2'!$F$82)+($M74*'表30-5-2-4-2'!F34*'表30-5-2-4-2'!$G$82)+($N74*'表30-5-2-4-2'!F72*'表30-5-2-4-2'!$H$82))/1000*(1+'表30-5-2-4-2'!$B$83)*'表30-5-2-4-1'!$B$48</f>
        <v>0</v>
      </c>
      <c r="S74" s="2057">
        <f>(((($D74+E74)*'表30-5-2-4-2'!G15+F74*'表30-5-2-4-2'!AL15)*'表30-5-2-4-2'!$B$82)+((($G74+$H74)*'表30-5-2-4-2'!N15+$I74*'表30-5-2-4-2'!AL34)*'表30-5-2-4-2'!$C$82)+($J74*'表30-5-2-4-2'!G53*'表30-5-2-4-2'!$D$82)+($K74*'表30-5-2-4-2'!N53*'表30-5-2-4-2'!$E$82)+($L74*'表30-5-2-4-2'!N34*'表30-5-2-4-2'!$F$82)+($M74*'表30-5-2-4-2'!G34*'表30-5-2-4-2'!$G$82)+($N74*'表30-5-2-4-2'!G72*'表30-5-2-4-2'!$H$82))/1000*(1+'表30-5-2-4-2'!$B$83)*'表30-5-2-4-1'!$B$48</f>
        <v>0</v>
      </c>
      <c r="T74" s="1883"/>
      <c r="U74" s="1906"/>
      <c r="V74" s="1917"/>
      <c r="W74" s="1917"/>
      <c r="X74" s="1917"/>
      <c r="Y74" s="1917"/>
      <c r="Z74" s="1917"/>
      <c r="AA74" s="1906"/>
      <c r="AB74" s="1883"/>
      <c r="AC74" s="1883"/>
      <c r="AD74" s="1883"/>
      <c r="AE74" s="1883"/>
      <c r="AF74" s="1883"/>
      <c r="AG74" s="1883"/>
      <c r="AH74" s="1883"/>
      <c r="AI74" s="1883"/>
      <c r="AJ74" s="1883"/>
      <c r="AK74" s="1883"/>
      <c r="AL74" s="1883"/>
      <c r="AM74" s="1883"/>
      <c r="AN74" s="1883"/>
      <c r="AO74" s="1883"/>
      <c r="AP74" s="1883"/>
      <c r="AQ74" s="1883"/>
      <c r="AR74" s="1883"/>
      <c r="AS74" s="1883"/>
      <c r="AT74" s="1883"/>
      <c r="AU74" s="1883"/>
      <c r="AV74" s="1883"/>
      <c r="AW74" s="1883"/>
      <c r="AX74" s="1883"/>
      <c r="AY74" s="1883"/>
      <c r="AZ74" s="1883"/>
      <c r="BA74" s="1883"/>
      <c r="BB74" s="1883"/>
      <c r="BC74" s="1883"/>
      <c r="BD74" s="1883"/>
      <c r="BE74" s="1883"/>
      <c r="BF74" s="1883"/>
      <c r="BG74" s="1883"/>
      <c r="BH74" s="1883"/>
      <c r="BI74" s="1883"/>
      <c r="BJ74" s="1883"/>
      <c r="BK74" s="1883"/>
      <c r="BL74" s="1883"/>
      <c r="BM74" s="1883"/>
      <c r="BN74" s="1883"/>
      <c r="BO74" s="1883"/>
      <c r="BP74" s="1883"/>
      <c r="BQ74" s="1883"/>
      <c r="BR74" s="1883"/>
      <c r="BS74" s="1883"/>
      <c r="BT74" s="1883"/>
      <c r="BU74" s="1883"/>
      <c r="BV74" s="1883"/>
      <c r="BW74" s="1883"/>
      <c r="BX74" s="1883"/>
      <c r="BY74" s="1883"/>
      <c r="BZ74" s="1883"/>
      <c r="CA74" s="1883"/>
      <c r="CB74" s="1883"/>
      <c r="CC74" s="1883"/>
      <c r="CD74" s="1883"/>
      <c r="CE74" s="1883"/>
      <c r="CF74" s="1883"/>
      <c r="CG74" s="1883"/>
      <c r="CH74" s="1883"/>
      <c r="CI74" s="1883"/>
      <c r="CJ74" s="1883"/>
      <c r="CK74" s="1883"/>
      <c r="CL74" s="1883"/>
      <c r="CM74" s="1883"/>
      <c r="CN74" s="1883"/>
      <c r="CO74" s="1883"/>
      <c r="CP74" s="1883"/>
      <c r="CQ74" s="1883"/>
      <c r="CR74" s="1883"/>
      <c r="CS74" s="1883"/>
      <c r="CT74" s="1883"/>
      <c r="CU74" s="1883"/>
      <c r="CV74" s="1883"/>
      <c r="CW74" s="1883"/>
      <c r="CX74" s="1883"/>
      <c r="CY74" s="1883"/>
      <c r="CZ74" s="1883"/>
      <c r="DA74" s="1883"/>
      <c r="DB74" s="1883"/>
      <c r="DC74" s="1883"/>
      <c r="DD74" s="1883"/>
      <c r="DE74" s="1883"/>
      <c r="DF74" s="1883"/>
      <c r="DG74" s="1883"/>
      <c r="DH74" s="1883"/>
    </row>
    <row r="75" spans="1:112" ht="16.5">
      <c r="A75" s="2049" t="s">
        <v>4773</v>
      </c>
      <c r="B75" s="2050">
        <v>8</v>
      </c>
      <c r="C75" s="2051" t="s">
        <v>4774</v>
      </c>
      <c r="D75" s="2062">
        <f>'表30-5-2-1'!C58</f>
        <v>0</v>
      </c>
      <c r="E75" s="2052">
        <f>SUMIF('表30-5-2-3-1'!$A:$A,"E1"&amp;'表30-5-2-2-1'!$A75&amp;"Q",'表30-5-2-3-1'!$O:$O)</f>
        <v>0</v>
      </c>
      <c r="F75" s="2066">
        <f>SUMIF('表30-5-2-3-1'!$A:$A,"E1"&amp;'表30-5-2-2-1'!$A75&amp;"L",'表30-5-2-3-1'!$Y:$Y)</f>
        <v>0</v>
      </c>
      <c r="G75" s="2064">
        <f>'表30-5-2-1'!D58</f>
        <v>0</v>
      </c>
      <c r="H75" s="2052">
        <f>SUMIF('表30-5-2-3-1'!$A:$A,"E2"&amp;'表30-5-2-2-1'!$A75&amp;"Q",'表30-5-2-3-1'!$O:$O)</f>
        <v>0</v>
      </c>
      <c r="I75" s="2066">
        <f>SUMIF('表30-5-2-3-1'!$A:$A,"E2"&amp;'表30-5-2-2-1'!$A75&amp;"L",'表30-5-2-3-1'!$Y:$Y)</f>
        <v>0</v>
      </c>
      <c r="J75" s="2062">
        <f>'表30-5-2-1'!E58</f>
        <v>0</v>
      </c>
      <c r="K75" s="2052">
        <f>'表30-5-2-1'!F58</f>
        <v>0</v>
      </c>
      <c r="L75" s="2052">
        <f>'表30-5-2-1'!G58</f>
        <v>0</v>
      </c>
      <c r="M75" s="2053">
        <f>'表30-5-2-1'!H58</f>
        <v>0</v>
      </c>
      <c r="N75" s="2054">
        <f>'表30-5-2-1'!I58</f>
        <v>0</v>
      </c>
      <c r="O75" s="2058">
        <f>((($D75+$E75+$F75)*'表30-5-2-4-2'!C16*'表30-5-2-4-2'!$B$82)+(($G75+$H75+$I75)*'表30-5-2-4-2'!J16*'表30-5-2-4-2'!$C$82)+($J75*'表30-5-2-4-2'!C54*'表30-5-2-4-2'!$D$82)+($K75*'表30-5-2-4-2'!J54*'表30-5-2-4-2'!$E$82)+($L75*'表30-5-2-4-2'!J35*'表30-5-2-4-2'!$F$82)+($M75*'表30-5-2-4-2'!C35*'表30-5-2-4-2'!$G$82)+($N75*'表30-5-2-4-2'!C73*'表30-5-2-4-2'!$H$82))/1000*(1+'表30-5-2-4-2'!$B$83)*'表30-5-2-4-1'!$B$48</f>
        <v>0</v>
      </c>
      <c r="P75" s="2056">
        <f>((($D75+$E75+$F75)*'表30-5-2-4-2'!D16*'表30-5-2-4-2'!$B$82)+(($G75+$H75+$I75)*'表30-5-2-4-2'!K16*'表30-5-2-4-2'!$C$82)+($J75*'表30-5-2-4-2'!D54*'表30-5-2-4-2'!$D$82)+($K75*'表30-5-2-4-2'!K54*'表30-5-2-4-2'!$E$82)+($L75*'表30-5-2-4-2'!K35*'表30-5-2-4-2'!$F$82)+($M75*'表30-5-2-4-2'!D35*'表30-5-2-4-2'!$G$82)+($N75*'表30-5-2-4-2'!D73*'表30-5-2-4-2'!$H$82))/1000*(1+'表30-5-2-4-2'!$B$83)*'表30-5-2-4-1'!$B$48</f>
        <v>0</v>
      </c>
      <c r="Q75" s="2056">
        <f>((($D75+$E75+$F75)*'表30-5-2-4-2'!E16*'表30-5-2-4-2'!$B$82)+(($G75+$H75+$I75)*'表30-5-2-4-2'!L16*'表30-5-2-4-2'!$C$82)+($J75*'表30-5-2-4-2'!E54*'表30-5-2-4-2'!$D$82)+($K75*'表30-5-2-4-2'!L54*'表30-5-2-4-2'!$E$82)+($L75*'表30-5-2-4-2'!L35*'表30-5-2-4-2'!$F$82)+($M75*'表30-5-2-4-2'!E35*'表30-5-2-4-2'!$G$82)+($N75*'表30-5-2-4-2'!E73*'表30-5-2-4-2'!$H$82))/1000*(1+'表30-5-2-4-2'!$B$83)*'表30-5-2-4-1'!$B$48</f>
        <v>0</v>
      </c>
      <c r="R75" s="2056">
        <f>((($D75+$E75+$F75)*'表30-5-2-4-2'!F16*'表30-5-2-4-2'!$B$82)+(($G75+$H75+$I75)*'表30-5-2-4-2'!M16*'表30-5-2-4-2'!$C$82)+($J75*'表30-5-2-4-2'!F54*'表30-5-2-4-2'!$D$82)+($K75*'表30-5-2-4-2'!M54*'表30-5-2-4-2'!$E$82)+($L75*'表30-5-2-4-2'!M35*'表30-5-2-4-2'!$F$82)+($M75*'表30-5-2-4-2'!F35*'表30-5-2-4-2'!$G$82)+($N75*'表30-5-2-4-2'!F73*'表30-5-2-4-2'!$H$82))/1000*(1+'表30-5-2-4-2'!$B$83)*'表30-5-2-4-1'!$B$48</f>
        <v>0</v>
      </c>
      <c r="S75" s="2057">
        <f>(((($D75+E75)*'表30-5-2-4-2'!G16+F75*'表30-5-2-4-2'!AL16)*'表30-5-2-4-2'!$B$82)+((($G75+$H75)*'表30-5-2-4-2'!N16+$I75*'表30-5-2-4-2'!AL35)*'表30-5-2-4-2'!$C$82)+($J75*'表30-5-2-4-2'!G54*'表30-5-2-4-2'!$D$82)+($K75*'表30-5-2-4-2'!N54*'表30-5-2-4-2'!$E$82)+($L75*'表30-5-2-4-2'!N35*'表30-5-2-4-2'!$F$82)+($M75*'表30-5-2-4-2'!G35*'表30-5-2-4-2'!$G$82)+($N75*'表30-5-2-4-2'!G73*'表30-5-2-4-2'!$H$82))/1000*(1+'表30-5-2-4-2'!$B$83)*'表30-5-2-4-1'!$B$48</f>
        <v>0</v>
      </c>
      <c r="T75" s="1883"/>
      <c r="U75" s="1906"/>
      <c r="V75" s="1917"/>
      <c r="W75" s="1917"/>
      <c r="X75" s="1917"/>
      <c r="Y75" s="1917"/>
      <c r="Z75" s="1917"/>
      <c r="AA75" s="1906"/>
      <c r="AB75" s="1883"/>
      <c r="AC75" s="1883"/>
      <c r="AD75" s="1883"/>
      <c r="AE75" s="1883"/>
      <c r="AF75" s="1883"/>
      <c r="AG75" s="1883"/>
      <c r="AH75" s="1883"/>
      <c r="AI75" s="1883"/>
      <c r="AJ75" s="1883"/>
      <c r="AK75" s="1883"/>
      <c r="AL75" s="1883"/>
      <c r="AM75" s="1883"/>
      <c r="AN75" s="1883"/>
      <c r="AO75" s="1883"/>
      <c r="AP75" s="1883"/>
      <c r="AQ75" s="1883"/>
      <c r="AR75" s="1883"/>
      <c r="AS75" s="1883"/>
      <c r="AT75" s="1883"/>
      <c r="AU75" s="1883"/>
      <c r="AV75" s="1883"/>
      <c r="AW75" s="1883"/>
      <c r="AX75" s="1883"/>
      <c r="AY75" s="1883"/>
      <c r="AZ75" s="1883"/>
      <c r="BA75" s="1883"/>
      <c r="BB75" s="1883"/>
      <c r="BC75" s="1883"/>
      <c r="BD75" s="1883"/>
      <c r="BE75" s="1883"/>
      <c r="BF75" s="1883"/>
      <c r="BG75" s="1883"/>
      <c r="BH75" s="1883"/>
      <c r="BI75" s="1883"/>
      <c r="BJ75" s="1883"/>
      <c r="BK75" s="1883"/>
      <c r="BL75" s="1883"/>
      <c r="BM75" s="1883"/>
      <c r="BN75" s="1883"/>
      <c r="BO75" s="1883"/>
      <c r="BP75" s="1883"/>
      <c r="BQ75" s="1883"/>
      <c r="BR75" s="1883"/>
      <c r="BS75" s="1883"/>
      <c r="BT75" s="1883"/>
      <c r="BU75" s="1883"/>
      <c r="BV75" s="1883"/>
      <c r="BW75" s="1883"/>
      <c r="BX75" s="1883"/>
      <c r="BY75" s="1883"/>
      <c r="BZ75" s="1883"/>
      <c r="CA75" s="1883"/>
      <c r="CB75" s="1883"/>
      <c r="CC75" s="1883"/>
      <c r="CD75" s="1883"/>
      <c r="CE75" s="1883"/>
      <c r="CF75" s="1883"/>
      <c r="CG75" s="1883"/>
      <c r="CH75" s="1883"/>
      <c r="CI75" s="1883"/>
      <c r="CJ75" s="1883"/>
      <c r="CK75" s="1883"/>
      <c r="CL75" s="1883"/>
      <c r="CM75" s="1883"/>
      <c r="CN75" s="1883"/>
      <c r="CO75" s="1883"/>
      <c r="CP75" s="1883"/>
      <c r="CQ75" s="1883"/>
      <c r="CR75" s="1883"/>
      <c r="CS75" s="1883"/>
      <c r="CT75" s="1883"/>
      <c r="CU75" s="1883"/>
      <c r="CV75" s="1883"/>
      <c r="CW75" s="1883"/>
      <c r="CX75" s="1883"/>
      <c r="CY75" s="1883"/>
      <c r="CZ75" s="1883"/>
      <c r="DA75" s="1883"/>
      <c r="DB75" s="1883"/>
      <c r="DC75" s="1883"/>
      <c r="DD75" s="1883"/>
      <c r="DE75" s="1883"/>
      <c r="DF75" s="1883"/>
      <c r="DG75" s="1883"/>
      <c r="DH75" s="1883"/>
    </row>
    <row r="76" spans="1:112" ht="16.5">
      <c r="A76" s="2049" t="s">
        <v>4775</v>
      </c>
      <c r="B76" s="2050">
        <v>9</v>
      </c>
      <c r="C76" s="2051" t="s">
        <v>4776</v>
      </c>
      <c r="D76" s="2062">
        <f>'表30-5-2-1'!C59</f>
        <v>0</v>
      </c>
      <c r="E76" s="2052">
        <f>SUMIF('表30-5-2-3-1'!$A:$A,"E1"&amp;'表30-5-2-2-1'!$A76&amp;"Q",'表30-5-2-3-1'!$O:$O)</f>
        <v>0</v>
      </c>
      <c r="F76" s="2066">
        <f>SUMIF('表30-5-2-3-1'!$A:$A,"E1"&amp;'表30-5-2-2-1'!$A76&amp;"L",'表30-5-2-3-1'!$Y:$Y)</f>
        <v>0</v>
      </c>
      <c r="G76" s="2064">
        <f>'表30-5-2-1'!D59</f>
        <v>0</v>
      </c>
      <c r="H76" s="2052">
        <f>SUMIF('表30-5-2-3-1'!$A:$A,"E2"&amp;'表30-5-2-2-1'!$A76&amp;"Q",'表30-5-2-3-1'!$O:$O)</f>
        <v>0</v>
      </c>
      <c r="I76" s="2066">
        <f>SUMIF('表30-5-2-3-1'!$A:$A,"E2"&amp;'表30-5-2-2-1'!$A76&amp;"L",'表30-5-2-3-1'!$Y:$Y)</f>
        <v>0</v>
      </c>
      <c r="J76" s="2062">
        <f>'表30-5-2-1'!E59</f>
        <v>0</v>
      </c>
      <c r="K76" s="2052">
        <f>'表30-5-2-1'!F59</f>
        <v>0</v>
      </c>
      <c r="L76" s="2052">
        <f>'表30-5-2-1'!G59</f>
        <v>0</v>
      </c>
      <c r="M76" s="2053">
        <f>'表30-5-2-1'!H59</f>
        <v>0</v>
      </c>
      <c r="N76" s="2054">
        <f>'表30-5-2-1'!I59</f>
        <v>0</v>
      </c>
      <c r="O76" s="2058">
        <f>((($D76+$E76+$F76)*'表30-5-2-4-2'!C17*'表30-5-2-4-2'!$B$82)+(($G76+$H76+$I76)*'表30-5-2-4-2'!J17*'表30-5-2-4-2'!$C$82)+($J76*'表30-5-2-4-2'!C55*'表30-5-2-4-2'!$D$82)+($K76*'表30-5-2-4-2'!J55*'表30-5-2-4-2'!$E$82)+($L76*'表30-5-2-4-2'!J36*'表30-5-2-4-2'!$F$82)+($M76*'表30-5-2-4-2'!C36*'表30-5-2-4-2'!$G$82)+($N76*'表30-5-2-4-2'!C74*'表30-5-2-4-2'!$H$82))/1000*(1+'表30-5-2-4-2'!$B$83)*'表30-5-2-4-1'!$B$48</f>
        <v>0</v>
      </c>
      <c r="P76" s="2056">
        <f>((($D76+$E76+$F76)*'表30-5-2-4-2'!D17*'表30-5-2-4-2'!$B$82)+(($G76+$H76+$I76)*'表30-5-2-4-2'!K17*'表30-5-2-4-2'!$C$82)+($J76*'表30-5-2-4-2'!D55*'表30-5-2-4-2'!$D$82)+($K76*'表30-5-2-4-2'!K55*'表30-5-2-4-2'!$E$82)+($L76*'表30-5-2-4-2'!K36*'表30-5-2-4-2'!$F$82)+($M76*'表30-5-2-4-2'!D36*'表30-5-2-4-2'!$G$82)+($N76*'表30-5-2-4-2'!D74*'表30-5-2-4-2'!$H$82))/1000*(1+'表30-5-2-4-2'!$B$83)*'表30-5-2-4-1'!$B$48</f>
        <v>0</v>
      </c>
      <c r="Q76" s="2056">
        <f>((($D76+$E76+$F76)*'表30-5-2-4-2'!E17*'表30-5-2-4-2'!$B$82)+(($G76+$H76+$I76)*'表30-5-2-4-2'!L17*'表30-5-2-4-2'!$C$82)+($J76*'表30-5-2-4-2'!E55*'表30-5-2-4-2'!$D$82)+($K76*'表30-5-2-4-2'!L55*'表30-5-2-4-2'!$E$82)+($L76*'表30-5-2-4-2'!L36*'表30-5-2-4-2'!$F$82)+($M76*'表30-5-2-4-2'!E36*'表30-5-2-4-2'!$G$82)+($N76*'表30-5-2-4-2'!E74*'表30-5-2-4-2'!$H$82))/1000*(1+'表30-5-2-4-2'!$B$83)*'表30-5-2-4-1'!$B$48</f>
        <v>0</v>
      </c>
      <c r="R76" s="2056">
        <f>((($D76+$E76+$F76)*'表30-5-2-4-2'!F17*'表30-5-2-4-2'!$B$82)+(($G76+$H76+$I76)*'表30-5-2-4-2'!M17*'表30-5-2-4-2'!$C$82)+($J76*'表30-5-2-4-2'!F55*'表30-5-2-4-2'!$D$82)+($K76*'表30-5-2-4-2'!M55*'表30-5-2-4-2'!$E$82)+($L76*'表30-5-2-4-2'!M36*'表30-5-2-4-2'!$F$82)+($M76*'表30-5-2-4-2'!F36*'表30-5-2-4-2'!$G$82)+($N76*'表30-5-2-4-2'!F74*'表30-5-2-4-2'!$H$82))/1000*(1+'表30-5-2-4-2'!$B$83)*'表30-5-2-4-1'!$B$48</f>
        <v>0</v>
      </c>
      <c r="S76" s="2057">
        <f>(((($D76+E76)*'表30-5-2-4-2'!G17+F76*'表30-5-2-4-2'!AL17)*'表30-5-2-4-2'!$B$82)+((($G76+$H76)*'表30-5-2-4-2'!N17+$I76*'表30-5-2-4-2'!AL36)*'表30-5-2-4-2'!$C$82)+($J76*'表30-5-2-4-2'!G55*'表30-5-2-4-2'!$D$82)+($K76*'表30-5-2-4-2'!N55*'表30-5-2-4-2'!$E$82)+($L76*'表30-5-2-4-2'!N36*'表30-5-2-4-2'!$F$82)+($M76*'表30-5-2-4-2'!G36*'表30-5-2-4-2'!$G$82)+($N76*'表30-5-2-4-2'!G74*'表30-5-2-4-2'!$H$82))/1000*(1+'表30-5-2-4-2'!$B$83)*'表30-5-2-4-1'!$B$48</f>
        <v>0</v>
      </c>
      <c r="T76" s="1883"/>
      <c r="U76" s="1906"/>
      <c r="V76" s="1917"/>
      <c r="W76" s="1917"/>
      <c r="X76" s="1917"/>
      <c r="Y76" s="1917"/>
      <c r="Z76" s="1917"/>
      <c r="AA76" s="1906"/>
      <c r="AB76" s="1883"/>
      <c r="AC76" s="1883"/>
      <c r="AD76" s="1883"/>
      <c r="AE76" s="1883"/>
      <c r="AF76" s="1883"/>
      <c r="AG76" s="1883"/>
      <c r="AH76" s="1883"/>
      <c r="AI76" s="1883"/>
      <c r="AJ76" s="1883"/>
      <c r="AK76" s="1883"/>
      <c r="AL76" s="1883"/>
      <c r="AM76" s="1883"/>
      <c r="AN76" s="1883"/>
      <c r="AO76" s="1883"/>
      <c r="AP76" s="1883"/>
      <c r="AQ76" s="1883"/>
      <c r="AR76" s="1883"/>
      <c r="AS76" s="1883"/>
      <c r="AT76" s="1883"/>
      <c r="AU76" s="1883"/>
      <c r="AV76" s="1883"/>
      <c r="AW76" s="1883"/>
      <c r="AX76" s="1883"/>
      <c r="AY76" s="1883"/>
      <c r="AZ76" s="1883"/>
      <c r="BA76" s="1883"/>
      <c r="BB76" s="1883"/>
      <c r="BC76" s="1883"/>
      <c r="BD76" s="1883"/>
      <c r="BE76" s="1883"/>
      <c r="BF76" s="1883"/>
      <c r="BG76" s="1883"/>
      <c r="BH76" s="1883"/>
      <c r="BI76" s="1883"/>
      <c r="BJ76" s="1883"/>
      <c r="BK76" s="1883"/>
      <c r="BL76" s="1883"/>
      <c r="BM76" s="1883"/>
      <c r="BN76" s="1883"/>
      <c r="BO76" s="1883"/>
      <c r="BP76" s="1883"/>
      <c r="BQ76" s="1883"/>
      <c r="BR76" s="1883"/>
      <c r="BS76" s="1883"/>
      <c r="BT76" s="1883"/>
      <c r="BU76" s="1883"/>
      <c r="BV76" s="1883"/>
      <c r="BW76" s="1883"/>
      <c r="BX76" s="1883"/>
      <c r="BY76" s="1883"/>
      <c r="BZ76" s="1883"/>
      <c r="CA76" s="1883"/>
      <c r="CB76" s="1883"/>
      <c r="CC76" s="1883"/>
      <c r="CD76" s="1883"/>
      <c r="CE76" s="1883"/>
      <c r="CF76" s="1883"/>
      <c r="CG76" s="1883"/>
      <c r="CH76" s="1883"/>
      <c r="CI76" s="1883"/>
      <c r="CJ76" s="1883"/>
      <c r="CK76" s="1883"/>
      <c r="CL76" s="1883"/>
      <c r="CM76" s="1883"/>
      <c r="CN76" s="1883"/>
      <c r="CO76" s="1883"/>
      <c r="CP76" s="1883"/>
      <c r="CQ76" s="1883"/>
      <c r="CR76" s="1883"/>
      <c r="CS76" s="1883"/>
      <c r="CT76" s="1883"/>
      <c r="CU76" s="1883"/>
      <c r="CV76" s="1883"/>
      <c r="CW76" s="1883"/>
      <c r="CX76" s="1883"/>
      <c r="CY76" s="1883"/>
      <c r="CZ76" s="1883"/>
      <c r="DA76" s="1883"/>
      <c r="DB76" s="1883"/>
      <c r="DC76" s="1883"/>
      <c r="DD76" s="1883"/>
      <c r="DE76" s="1883"/>
      <c r="DF76" s="1883"/>
      <c r="DG76" s="1883"/>
      <c r="DH76" s="1883"/>
    </row>
    <row r="77" spans="1:112" ht="16.5">
      <c r="A77" s="2049" t="s">
        <v>4777</v>
      </c>
      <c r="B77" s="2050">
        <v>10</v>
      </c>
      <c r="C77" s="2051" t="s">
        <v>4778</v>
      </c>
      <c r="D77" s="2062">
        <f>'表30-5-2-1'!C60</f>
        <v>0</v>
      </c>
      <c r="E77" s="2052">
        <f>SUMIF('表30-5-2-3-1'!$A:$A,"E1"&amp;'表30-5-2-2-1'!$A77&amp;"Q",'表30-5-2-3-1'!$O:$O)</f>
        <v>0</v>
      </c>
      <c r="F77" s="2066">
        <f>SUMIF('表30-5-2-3-1'!$A:$A,"E1"&amp;'表30-5-2-2-1'!$A77&amp;"L",'表30-5-2-3-1'!$Y:$Y)</f>
        <v>0</v>
      </c>
      <c r="G77" s="2064">
        <f>'表30-5-2-1'!D60</f>
        <v>0</v>
      </c>
      <c r="H77" s="2052">
        <f>SUMIF('表30-5-2-3-1'!$A:$A,"E2"&amp;'表30-5-2-2-1'!$A77&amp;"Q",'表30-5-2-3-1'!$O:$O)</f>
        <v>0</v>
      </c>
      <c r="I77" s="2066">
        <f>SUMIF('表30-5-2-3-1'!$A:$A,"E2"&amp;'表30-5-2-2-1'!$A77&amp;"L",'表30-5-2-3-1'!$Y:$Y)</f>
        <v>0</v>
      </c>
      <c r="J77" s="2062">
        <f>'表30-5-2-1'!E60</f>
        <v>0</v>
      </c>
      <c r="K77" s="2052">
        <f>'表30-5-2-1'!F60</f>
        <v>0</v>
      </c>
      <c r="L77" s="2052">
        <f>'表30-5-2-1'!G60</f>
        <v>0</v>
      </c>
      <c r="M77" s="2053">
        <f>'表30-5-2-1'!H60</f>
        <v>0</v>
      </c>
      <c r="N77" s="2054">
        <f>'表30-5-2-1'!I60</f>
        <v>0</v>
      </c>
      <c r="O77" s="2058">
        <f>((($D77+$E77+$F77)*'表30-5-2-4-2'!C18*'表30-5-2-4-2'!$B$82)+(($G77+$H77+$I77)*'表30-5-2-4-2'!J18*'表30-5-2-4-2'!$C$82)+($J77*'表30-5-2-4-2'!C56*'表30-5-2-4-2'!$D$82)+($K77*'表30-5-2-4-2'!J56*'表30-5-2-4-2'!$E$82)+($L77*'表30-5-2-4-2'!J37*'表30-5-2-4-2'!$F$82)+($M77*'表30-5-2-4-2'!C37*'表30-5-2-4-2'!$G$82)+($N77*'表30-5-2-4-2'!C75*'表30-5-2-4-2'!$H$82))/1000*(1+'表30-5-2-4-2'!$B$83)*'表30-5-2-4-1'!$B$48</f>
        <v>0</v>
      </c>
      <c r="P77" s="2056">
        <f>((($D77+$E77+$F77)*'表30-5-2-4-2'!D18*'表30-5-2-4-2'!$B$82)+(($G77+$H77+$I77)*'表30-5-2-4-2'!K18*'表30-5-2-4-2'!$C$82)+($J77*'表30-5-2-4-2'!D56*'表30-5-2-4-2'!$D$82)+($K77*'表30-5-2-4-2'!K56*'表30-5-2-4-2'!$E$82)+($L77*'表30-5-2-4-2'!K37*'表30-5-2-4-2'!$F$82)+($M77*'表30-5-2-4-2'!D37*'表30-5-2-4-2'!$G$82)+($N77*'表30-5-2-4-2'!D75*'表30-5-2-4-2'!$H$82))/1000*(1+'表30-5-2-4-2'!$B$83)*'表30-5-2-4-1'!$B$48</f>
        <v>0</v>
      </c>
      <c r="Q77" s="2056">
        <f>((($D77+$E77+$F77)*'表30-5-2-4-2'!E18*'表30-5-2-4-2'!$B$82)+(($G77+$H77+$I77)*'表30-5-2-4-2'!L18*'表30-5-2-4-2'!$C$82)+($J77*'表30-5-2-4-2'!E56*'表30-5-2-4-2'!$D$82)+($K77*'表30-5-2-4-2'!L56*'表30-5-2-4-2'!$E$82)+($L77*'表30-5-2-4-2'!L37*'表30-5-2-4-2'!$F$82)+($M77*'表30-5-2-4-2'!E37*'表30-5-2-4-2'!$G$82)+($N77*'表30-5-2-4-2'!E75*'表30-5-2-4-2'!$H$82))/1000*(1+'表30-5-2-4-2'!$B$83)*'表30-5-2-4-1'!$B$48</f>
        <v>0</v>
      </c>
      <c r="R77" s="2056">
        <f>((($D77+$E77+$F77)*'表30-5-2-4-2'!F18*'表30-5-2-4-2'!$B$82)+(($G77+$H77+$I77)*'表30-5-2-4-2'!M18*'表30-5-2-4-2'!$C$82)+($J77*'表30-5-2-4-2'!F56*'表30-5-2-4-2'!$D$82)+($K77*'表30-5-2-4-2'!M56*'表30-5-2-4-2'!$E$82)+($L77*'表30-5-2-4-2'!M37*'表30-5-2-4-2'!$F$82)+($M77*'表30-5-2-4-2'!F37*'表30-5-2-4-2'!$G$82)+($N77*'表30-5-2-4-2'!F75*'表30-5-2-4-2'!$H$82))/1000*(1+'表30-5-2-4-2'!$B$83)*'表30-5-2-4-1'!$B$48</f>
        <v>0</v>
      </c>
      <c r="S77" s="2057">
        <f>(((($D77+E77)*'表30-5-2-4-2'!G18+F77*'表30-5-2-4-2'!AL18)*'表30-5-2-4-2'!$B$82)+((($G77+$H77)*'表30-5-2-4-2'!N18+$I77*'表30-5-2-4-2'!AL37)*'表30-5-2-4-2'!$C$82)+($J77*'表30-5-2-4-2'!G56*'表30-5-2-4-2'!$D$82)+($K77*'表30-5-2-4-2'!N56*'表30-5-2-4-2'!$E$82)+($L77*'表30-5-2-4-2'!N37*'表30-5-2-4-2'!$F$82)+($M77*'表30-5-2-4-2'!G37*'表30-5-2-4-2'!$G$82)+($N77*'表30-5-2-4-2'!G75*'表30-5-2-4-2'!$H$82))/1000*(1+'表30-5-2-4-2'!$B$83)*'表30-5-2-4-1'!$B$48</f>
        <v>0</v>
      </c>
      <c r="T77" s="1883"/>
      <c r="U77" s="1906"/>
      <c r="V77" s="1917"/>
      <c r="W77" s="1917"/>
      <c r="X77" s="1917"/>
      <c r="Y77" s="1917"/>
      <c r="Z77" s="1917"/>
      <c r="AA77" s="1906"/>
      <c r="AB77" s="1883"/>
      <c r="AC77" s="1883"/>
      <c r="AD77" s="1883"/>
      <c r="AE77" s="1883"/>
      <c r="AF77" s="1883"/>
      <c r="AG77" s="1883"/>
      <c r="AH77" s="1883"/>
      <c r="AI77" s="1883"/>
      <c r="AJ77" s="1883"/>
      <c r="AK77" s="1883"/>
      <c r="AL77" s="1883"/>
      <c r="AM77" s="1883"/>
      <c r="AN77" s="1883"/>
      <c r="AO77" s="1883"/>
      <c r="AP77" s="1883"/>
      <c r="AQ77" s="1883"/>
      <c r="AR77" s="1883"/>
      <c r="AS77" s="1883"/>
      <c r="AT77" s="1883"/>
      <c r="AU77" s="1883"/>
      <c r="AV77" s="1883"/>
      <c r="AW77" s="1883"/>
      <c r="AX77" s="1883"/>
      <c r="AY77" s="1883"/>
      <c r="AZ77" s="1883"/>
      <c r="BA77" s="1883"/>
      <c r="BB77" s="1883"/>
      <c r="BC77" s="1883"/>
      <c r="BD77" s="1883"/>
      <c r="BE77" s="1883"/>
      <c r="BF77" s="1883"/>
      <c r="BG77" s="1883"/>
      <c r="BH77" s="1883"/>
      <c r="BI77" s="1883"/>
      <c r="BJ77" s="1883"/>
      <c r="BK77" s="1883"/>
      <c r="BL77" s="1883"/>
      <c r="BM77" s="1883"/>
      <c r="BN77" s="1883"/>
      <c r="BO77" s="1883"/>
      <c r="BP77" s="1883"/>
      <c r="BQ77" s="1883"/>
      <c r="BR77" s="1883"/>
      <c r="BS77" s="1883"/>
      <c r="BT77" s="1883"/>
      <c r="BU77" s="1883"/>
      <c r="BV77" s="1883"/>
      <c r="BW77" s="1883"/>
      <c r="BX77" s="1883"/>
      <c r="BY77" s="1883"/>
      <c r="BZ77" s="1883"/>
      <c r="CA77" s="1883"/>
      <c r="CB77" s="1883"/>
      <c r="CC77" s="1883"/>
      <c r="CD77" s="1883"/>
      <c r="CE77" s="1883"/>
      <c r="CF77" s="1883"/>
      <c r="CG77" s="1883"/>
      <c r="CH77" s="1883"/>
      <c r="CI77" s="1883"/>
      <c r="CJ77" s="1883"/>
      <c r="CK77" s="1883"/>
      <c r="CL77" s="1883"/>
      <c r="CM77" s="1883"/>
      <c r="CN77" s="1883"/>
      <c r="CO77" s="1883"/>
      <c r="CP77" s="1883"/>
      <c r="CQ77" s="1883"/>
      <c r="CR77" s="1883"/>
      <c r="CS77" s="1883"/>
      <c r="CT77" s="1883"/>
      <c r="CU77" s="1883"/>
      <c r="CV77" s="1883"/>
      <c r="CW77" s="1883"/>
      <c r="CX77" s="1883"/>
      <c r="CY77" s="1883"/>
      <c r="CZ77" s="1883"/>
      <c r="DA77" s="1883"/>
      <c r="DB77" s="1883"/>
      <c r="DC77" s="1883"/>
      <c r="DD77" s="1883"/>
      <c r="DE77" s="1883"/>
      <c r="DF77" s="1883"/>
      <c r="DG77" s="1883"/>
      <c r="DH77" s="1883"/>
    </row>
    <row r="78" spans="1:112" ht="16.5">
      <c r="A78" s="2049" t="s">
        <v>4779</v>
      </c>
      <c r="B78" s="2050">
        <v>11</v>
      </c>
      <c r="C78" s="2051" t="s">
        <v>4780</v>
      </c>
      <c r="D78" s="2062">
        <f>'表30-5-2-1'!C61</f>
        <v>0</v>
      </c>
      <c r="E78" s="2052">
        <f>SUMIF('表30-5-2-3-1'!$A:$A,"E1"&amp;'表30-5-2-2-1'!$A78&amp;"Q",'表30-5-2-3-1'!$O:$O)</f>
        <v>0</v>
      </c>
      <c r="F78" s="2066">
        <f>SUMIF('表30-5-2-3-1'!$A:$A,"E1"&amp;'表30-5-2-2-1'!$A78&amp;"L",'表30-5-2-3-1'!$Y:$Y)</f>
        <v>0</v>
      </c>
      <c r="G78" s="2064">
        <f>'表30-5-2-1'!D61</f>
        <v>0</v>
      </c>
      <c r="H78" s="2052">
        <f>SUMIF('表30-5-2-3-1'!$A:$A,"E2"&amp;'表30-5-2-2-1'!$A78&amp;"Q",'表30-5-2-3-1'!$O:$O)</f>
        <v>0</v>
      </c>
      <c r="I78" s="2066">
        <f>SUMIF('表30-5-2-3-1'!$A:$A,"E2"&amp;'表30-5-2-2-1'!$A78&amp;"L",'表30-5-2-3-1'!$Y:$Y)</f>
        <v>0</v>
      </c>
      <c r="J78" s="2062">
        <f>'表30-5-2-1'!E61</f>
        <v>0</v>
      </c>
      <c r="K78" s="2052">
        <f>'表30-5-2-1'!F61</f>
        <v>0</v>
      </c>
      <c r="L78" s="2052">
        <f>'表30-5-2-1'!G61</f>
        <v>0</v>
      </c>
      <c r="M78" s="2053">
        <f>'表30-5-2-1'!H61</f>
        <v>0</v>
      </c>
      <c r="N78" s="2054">
        <f>'表30-5-2-1'!I61</f>
        <v>0</v>
      </c>
      <c r="O78" s="2058">
        <f>((($D78+$E78+$F78)*'表30-5-2-4-2'!C19*'表30-5-2-4-2'!$B$82)+(($G78+$H78+$I78)*'表30-5-2-4-2'!J19*'表30-5-2-4-2'!$C$82)+($J78*'表30-5-2-4-2'!C57*'表30-5-2-4-2'!$D$82)+($K78*'表30-5-2-4-2'!J57*'表30-5-2-4-2'!$E$82)+($L78*'表30-5-2-4-2'!J38*'表30-5-2-4-2'!$F$82)+($M78*'表30-5-2-4-2'!C38*'表30-5-2-4-2'!$G$82)+($N78*'表30-5-2-4-2'!C76*'表30-5-2-4-2'!$H$82))/1000*(1+'表30-5-2-4-2'!$B$83)*'表30-5-2-4-1'!$B$48</f>
        <v>0</v>
      </c>
      <c r="P78" s="2056">
        <f>((($D78+$E78+$F78)*'表30-5-2-4-2'!D19*'表30-5-2-4-2'!$B$82)+(($G78+$H78+$I78)*'表30-5-2-4-2'!K19*'表30-5-2-4-2'!$C$82)+($J78*'表30-5-2-4-2'!D57*'表30-5-2-4-2'!$D$82)+($K78*'表30-5-2-4-2'!K57*'表30-5-2-4-2'!$E$82)+($L78*'表30-5-2-4-2'!K38*'表30-5-2-4-2'!$F$82)+($M78*'表30-5-2-4-2'!D38*'表30-5-2-4-2'!$G$82)+($N78*'表30-5-2-4-2'!D76*'表30-5-2-4-2'!$H$82))/1000*(1+'表30-5-2-4-2'!$B$83)*'表30-5-2-4-1'!$B$48</f>
        <v>0</v>
      </c>
      <c r="Q78" s="2056">
        <f>((($D78+$E78+$F78)*'表30-5-2-4-2'!E19*'表30-5-2-4-2'!$B$82)+(($G78+$H78+$I78)*'表30-5-2-4-2'!L19*'表30-5-2-4-2'!$C$82)+($J78*'表30-5-2-4-2'!E57*'表30-5-2-4-2'!$D$82)+($K78*'表30-5-2-4-2'!L57*'表30-5-2-4-2'!$E$82)+($L78*'表30-5-2-4-2'!L38*'表30-5-2-4-2'!$F$82)+($M78*'表30-5-2-4-2'!E38*'表30-5-2-4-2'!$G$82)+($N78*'表30-5-2-4-2'!E76*'表30-5-2-4-2'!$H$82))/1000*(1+'表30-5-2-4-2'!$B$83)*'表30-5-2-4-1'!$B$48</f>
        <v>0</v>
      </c>
      <c r="R78" s="2056">
        <f>((($D78+$E78+$F78)*'表30-5-2-4-2'!F19*'表30-5-2-4-2'!$B$82)+(($G78+$H78+$I78)*'表30-5-2-4-2'!M19*'表30-5-2-4-2'!$C$82)+($J78*'表30-5-2-4-2'!F57*'表30-5-2-4-2'!$D$82)+($K78*'表30-5-2-4-2'!M57*'表30-5-2-4-2'!$E$82)+($L78*'表30-5-2-4-2'!M38*'表30-5-2-4-2'!$F$82)+($M78*'表30-5-2-4-2'!F38*'表30-5-2-4-2'!$G$82)+($N78*'表30-5-2-4-2'!F76*'表30-5-2-4-2'!$H$82))/1000*(1+'表30-5-2-4-2'!$B$83)*'表30-5-2-4-1'!$B$48</f>
        <v>0</v>
      </c>
      <c r="S78" s="2057">
        <f>(((($D78+E78)*'表30-5-2-4-2'!G19+F78*'表30-5-2-4-2'!AL19)*'表30-5-2-4-2'!$B$82)+((($G78+$H78)*'表30-5-2-4-2'!N19+$I78*'表30-5-2-4-2'!AL38)*'表30-5-2-4-2'!$C$82)+($J78*'表30-5-2-4-2'!G57*'表30-5-2-4-2'!$D$82)+($K78*'表30-5-2-4-2'!N57*'表30-5-2-4-2'!$E$82)+($L78*'表30-5-2-4-2'!N38*'表30-5-2-4-2'!$F$82)+($M78*'表30-5-2-4-2'!G38*'表30-5-2-4-2'!$G$82)+($N78*'表30-5-2-4-2'!G76*'表30-5-2-4-2'!$H$82))/1000*(1+'表30-5-2-4-2'!$B$83)*'表30-5-2-4-1'!$B$48</f>
        <v>0</v>
      </c>
      <c r="T78" s="1883"/>
      <c r="U78" s="1906"/>
      <c r="V78" s="1917"/>
      <c r="W78" s="1917"/>
      <c r="X78" s="1917"/>
      <c r="Y78" s="1917"/>
      <c r="Z78" s="1917"/>
      <c r="AA78" s="1906"/>
      <c r="AB78" s="1883"/>
      <c r="AC78" s="1883"/>
      <c r="AD78" s="1883"/>
      <c r="AE78" s="1883"/>
      <c r="AF78" s="1883"/>
      <c r="AG78" s="1883"/>
      <c r="AH78" s="1883"/>
      <c r="AI78" s="1883"/>
      <c r="AJ78" s="1883"/>
      <c r="AK78" s="1883"/>
      <c r="AL78" s="1883"/>
      <c r="AM78" s="1883"/>
      <c r="AN78" s="1883"/>
      <c r="AO78" s="1883"/>
      <c r="AP78" s="1883"/>
      <c r="AQ78" s="1883"/>
      <c r="AR78" s="1883"/>
      <c r="AS78" s="1883"/>
      <c r="AT78" s="1883"/>
      <c r="AU78" s="1883"/>
      <c r="AV78" s="1883"/>
      <c r="AW78" s="1883"/>
      <c r="AX78" s="1883"/>
      <c r="AY78" s="1883"/>
      <c r="AZ78" s="1883"/>
      <c r="BA78" s="1883"/>
      <c r="BB78" s="1883"/>
      <c r="BC78" s="1883"/>
      <c r="BD78" s="1883"/>
      <c r="BE78" s="1883"/>
      <c r="BF78" s="1883"/>
      <c r="BG78" s="1883"/>
      <c r="BH78" s="1883"/>
      <c r="BI78" s="1883"/>
      <c r="BJ78" s="1883"/>
      <c r="BK78" s="1883"/>
      <c r="BL78" s="1883"/>
      <c r="BM78" s="1883"/>
      <c r="BN78" s="1883"/>
      <c r="BO78" s="1883"/>
      <c r="BP78" s="1883"/>
      <c r="BQ78" s="1883"/>
      <c r="BR78" s="1883"/>
      <c r="BS78" s="1883"/>
      <c r="BT78" s="1883"/>
      <c r="BU78" s="1883"/>
      <c r="BV78" s="1883"/>
      <c r="BW78" s="1883"/>
      <c r="BX78" s="1883"/>
      <c r="BY78" s="1883"/>
      <c r="BZ78" s="1883"/>
      <c r="CA78" s="1883"/>
      <c r="CB78" s="1883"/>
      <c r="CC78" s="1883"/>
      <c r="CD78" s="1883"/>
      <c r="CE78" s="1883"/>
      <c r="CF78" s="1883"/>
      <c r="CG78" s="1883"/>
      <c r="CH78" s="1883"/>
      <c r="CI78" s="1883"/>
      <c r="CJ78" s="1883"/>
      <c r="CK78" s="1883"/>
      <c r="CL78" s="1883"/>
      <c r="CM78" s="1883"/>
      <c r="CN78" s="1883"/>
      <c r="CO78" s="1883"/>
      <c r="CP78" s="1883"/>
      <c r="CQ78" s="1883"/>
      <c r="CR78" s="1883"/>
      <c r="CS78" s="1883"/>
      <c r="CT78" s="1883"/>
      <c r="CU78" s="1883"/>
      <c r="CV78" s="1883"/>
      <c r="CW78" s="1883"/>
      <c r="CX78" s="1883"/>
      <c r="CY78" s="1883"/>
      <c r="CZ78" s="1883"/>
      <c r="DA78" s="1883"/>
      <c r="DB78" s="1883"/>
      <c r="DC78" s="1883"/>
      <c r="DD78" s="1883"/>
      <c r="DE78" s="1883"/>
      <c r="DF78" s="1883"/>
      <c r="DG78" s="1883"/>
      <c r="DH78" s="1883"/>
    </row>
    <row r="79" spans="1:112" ht="16.5">
      <c r="A79" s="2049" t="s">
        <v>4781</v>
      </c>
      <c r="B79" s="2050">
        <v>12</v>
      </c>
      <c r="C79" s="2051" t="s">
        <v>4782</v>
      </c>
      <c r="D79" s="2062">
        <f>'表30-5-2-1'!C62</f>
        <v>0</v>
      </c>
      <c r="E79" s="2052">
        <f>SUMIF('表30-5-2-3-1'!$A:$A,"E1"&amp;'表30-5-2-2-1'!$A79&amp;"Q",'表30-5-2-3-1'!$O:$O)</f>
        <v>0</v>
      </c>
      <c r="F79" s="2066">
        <f>SUMIF('表30-5-2-3-1'!$A:$A,"E1"&amp;'表30-5-2-2-1'!$A79&amp;"L",'表30-5-2-3-1'!$Y:$Y)</f>
        <v>0</v>
      </c>
      <c r="G79" s="2064">
        <f>'表30-5-2-1'!D62</f>
        <v>0</v>
      </c>
      <c r="H79" s="2052">
        <f>SUMIF('表30-5-2-3-1'!$A:$A,"E2"&amp;'表30-5-2-2-1'!$A79&amp;"Q",'表30-5-2-3-1'!$O:$O)</f>
        <v>0</v>
      </c>
      <c r="I79" s="2066">
        <f>SUMIF('表30-5-2-3-1'!$A:$A,"E2"&amp;'表30-5-2-2-1'!$A79&amp;"L",'表30-5-2-3-1'!$Y:$Y)</f>
        <v>0</v>
      </c>
      <c r="J79" s="2062">
        <f>'表30-5-2-1'!E62</f>
        <v>0</v>
      </c>
      <c r="K79" s="2052">
        <f>'表30-5-2-1'!F62</f>
        <v>0</v>
      </c>
      <c r="L79" s="2052">
        <f>'表30-5-2-1'!G62</f>
        <v>0</v>
      </c>
      <c r="M79" s="2053">
        <f>'表30-5-2-1'!H62</f>
        <v>0</v>
      </c>
      <c r="N79" s="2054">
        <f>'表30-5-2-1'!I62</f>
        <v>0</v>
      </c>
      <c r="O79" s="2058">
        <f>((($D79+$E79+$F79)*'表30-5-2-4-2'!C20*'表30-5-2-4-2'!$B$82)+(($G79+$H79+$I79)*'表30-5-2-4-2'!J20*'表30-5-2-4-2'!$C$82)+($J79*'表30-5-2-4-2'!C58*'表30-5-2-4-2'!$D$82)+($K79*'表30-5-2-4-2'!J58*'表30-5-2-4-2'!$E$82)+($L79*'表30-5-2-4-2'!J39*'表30-5-2-4-2'!$F$82)+($M79*'表30-5-2-4-2'!C39*'表30-5-2-4-2'!$G$82)+($N79*'表30-5-2-4-2'!C77*'表30-5-2-4-2'!$H$82))/1000*(1+'表30-5-2-4-2'!$B$83)*'表30-5-2-4-1'!$B$48</f>
        <v>0</v>
      </c>
      <c r="P79" s="2056">
        <f>((($D79+$E79+$F79)*'表30-5-2-4-2'!D20*'表30-5-2-4-2'!$B$82)+(($G79+$H79+$I79)*'表30-5-2-4-2'!K20*'表30-5-2-4-2'!$C$82)+($J79*'表30-5-2-4-2'!D58*'表30-5-2-4-2'!$D$82)+($K79*'表30-5-2-4-2'!K58*'表30-5-2-4-2'!$E$82)+($L79*'表30-5-2-4-2'!K39*'表30-5-2-4-2'!$F$82)+($M79*'表30-5-2-4-2'!D39*'表30-5-2-4-2'!$G$82)+($N79*'表30-5-2-4-2'!D77*'表30-5-2-4-2'!$H$82))/1000*(1+'表30-5-2-4-2'!$B$83)*'表30-5-2-4-1'!$B$48</f>
        <v>0</v>
      </c>
      <c r="Q79" s="2056">
        <f>((($D79+$E79+$F79)*'表30-5-2-4-2'!E20*'表30-5-2-4-2'!$B$82)+(($G79+$H79+$I79)*'表30-5-2-4-2'!L20*'表30-5-2-4-2'!$C$82)+($J79*'表30-5-2-4-2'!E58*'表30-5-2-4-2'!$D$82)+($K79*'表30-5-2-4-2'!L58*'表30-5-2-4-2'!$E$82)+($L79*'表30-5-2-4-2'!L39*'表30-5-2-4-2'!$F$82)+($M79*'表30-5-2-4-2'!E39*'表30-5-2-4-2'!$G$82)+($N79*'表30-5-2-4-2'!E77*'表30-5-2-4-2'!$H$82))/1000*(1+'表30-5-2-4-2'!$B$83)*'表30-5-2-4-1'!$B$48</f>
        <v>0</v>
      </c>
      <c r="R79" s="2056">
        <f>((($D79+$E79+$F79)*'表30-5-2-4-2'!F20*'表30-5-2-4-2'!$B$82)+(($G79+$H79+$I79)*'表30-5-2-4-2'!M20*'表30-5-2-4-2'!$C$82)+($J79*'表30-5-2-4-2'!F58*'表30-5-2-4-2'!$D$82)+($K79*'表30-5-2-4-2'!M58*'表30-5-2-4-2'!$E$82)+($L79*'表30-5-2-4-2'!M39*'表30-5-2-4-2'!$F$82)+($M79*'表30-5-2-4-2'!F39*'表30-5-2-4-2'!$G$82)+($N79*'表30-5-2-4-2'!F77*'表30-5-2-4-2'!$H$82))/1000*(1+'表30-5-2-4-2'!$B$83)*'表30-5-2-4-1'!$B$48</f>
        <v>0</v>
      </c>
      <c r="S79" s="2057">
        <f>(((($D79+E79)*'表30-5-2-4-2'!G20+F79*'表30-5-2-4-2'!AL20)*'表30-5-2-4-2'!$B$82)+((($G79+$H79)*'表30-5-2-4-2'!N20+$I79*'表30-5-2-4-2'!AL39)*'表30-5-2-4-2'!$C$82)+($J79*'表30-5-2-4-2'!G58*'表30-5-2-4-2'!$D$82)+($K79*'表30-5-2-4-2'!N58*'表30-5-2-4-2'!$E$82)+($L79*'表30-5-2-4-2'!N39*'表30-5-2-4-2'!$F$82)+($M79*'表30-5-2-4-2'!G39*'表30-5-2-4-2'!$G$82)+($N79*'表30-5-2-4-2'!G77*'表30-5-2-4-2'!$H$82))/1000*(1+'表30-5-2-4-2'!$B$83)*'表30-5-2-4-1'!$B$48</f>
        <v>0</v>
      </c>
      <c r="T79" s="1883"/>
      <c r="U79" s="1906"/>
      <c r="V79" s="1917"/>
      <c r="W79" s="1917"/>
      <c r="X79" s="1917"/>
      <c r="Y79" s="1917"/>
      <c r="Z79" s="1917"/>
      <c r="AA79" s="1906"/>
      <c r="AB79" s="1883"/>
      <c r="AC79" s="1883"/>
      <c r="AD79" s="1883"/>
      <c r="AE79" s="1883"/>
      <c r="AF79" s="1883"/>
      <c r="AG79" s="1883"/>
      <c r="AH79" s="1883"/>
      <c r="AI79" s="1883"/>
      <c r="AJ79" s="1883"/>
      <c r="AK79" s="1883"/>
      <c r="AL79" s="1883"/>
      <c r="AM79" s="1883"/>
      <c r="AN79" s="1883"/>
      <c r="AO79" s="1883"/>
      <c r="AP79" s="1883"/>
      <c r="AQ79" s="1883"/>
      <c r="AR79" s="1883"/>
      <c r="AS79" s="1883"/>
      <c r="AT79" s="1883"/>
      <c r="AU79" s="1883"/>
      <c r="AV79" s="1883"/>
      <c r="AW79" s="1883"/>
      <c r="AX79" s="1883"/>
      <c r="AY79" s="1883"/>
      <c r="AZ79" s="1883"/>
      <c r="BA79" s="1883"/>
      <c r="BB79" s="1883"/>
      <c r="BC79" s="1883"/>
      <c r="BD79" s="1883"/>
      <c r="BE79" s="1883"/>
      <c r="BF79" s="1883"/>
      <c r="BG79" s="1883"/>
      <c r="BH79" s="1883"/>
      <c r="BI79" s="1883"/>
      <c r="BJ79" s="1883"/>
      <c r="BK79" s="1883"/>
      <c r="BL79" s="1883"/>
      <c r="BM79" s="1883"/>
      <c r="BN79" s="1883"/>
      <c r="BO79" s="1883"/>
      <c r="BP79" s="1883"/>
      <c r="BQ79" s="1883"/>
      <c r="BR79" s="1883"/>
      <c r="BS79" s="1883"/>
      <c r="BT79" s="1883"/>
      <c r="BU79" s="1883"/>
      <c r="BV79" s="1883"/>
      <c r="BW79" s="1883"/>
      <c r="BX79" s="1883"/>
      <c r="BY79" s="1883"/>
      <c r="BZ79" s="1883"/>
      <c r="CA79" s="1883"/>
      <c r="CB79" s="1883"/>
      <c r="CC79" s="1883"/>
      <c r="CD79" s="1883"/>
      <c r="CE79" s="1883"/>
      <c r="CF79" s="1883"/>
      <c r="CG79" s="1883"/>
      <c r="CH79" s="1883"/>
      <c r="CI79" s="1883"/>
      <c r="CJ79" s="1883"/>
      <c r="CK79" s="1883"/>
      <c r="CL79" s="1883"/>
      <c r="CM79" s="1883"/>
      <c r="CN79" s="1883"/>
      <c r="CO79" s="1883"/>
      <c r="CP79" s="1883"/>
      <c r="CQ79" s="1883"/>
      <c r="CR79" s="1883"/>
      <c r="CS79" s="1883"/>
      <c r="CT79" s="1883"/>
      <c r="CU79" s="1883"/>
      <c r="CV79" s="1883"/>
      <c r="CW79" s="1883"/>
      <c r="CX79" s="1883"/>
      <c r="CY79" s="1883"/>
      <c r="CZ79" s="1883"/>
      <c r="DA79" s="1883"/>
      <c r="DB79" s="1883"/>
      <c r="DC79" s="1883"/>
      <c r="DD79" s="1883"/>
      <c r="DE79" s="1883"/>
      <c r="DF79" s="1883"/>
      <c r="DG79" s="1883"/>
      <c r="DH79" s="1883"/>
    </row>
    <row r="80" spans="1:112" ht="16.5">
      <c r="A80" s="2049" t="s">
        <v>4783</v>
      </c>
      <c r="B80" s="2050">
        <v>13</v>
      </c>
      <c r="C80" s="2051" t="s">
        <v>4784</v>
      </c>
      <c r="D80" s="2062">
        <f>'表30-5-2-1'!C63</f>
        <v>0</v>
      </c>
      <c r="E80" s="2052">
        <f>SUMIF('表30-5-2-3-1'!$A:$A,"E1"&amp;'表30-5-2-2-1'!$A80&amp;"Q",'表30-5-2-3-1'!$O:$O)</f>
        <v>0</v>
      </c>
      <c r="F80" s="2066">
        <f>SUMIF('表30-5-2-3-1'!$A:$A,"E1"&amp;'表30-5-2-2-1'!$A80&amp;"L",'表30-5-2-3-1'!$Y:$Y)</f>
        <v>0</v>
      </c>
      <c r="G80" s="2064">
        <f>'表30-5-2-1'!D63</f>
        <v>0</v>
      </c>
      <c r="H80" s="2052">
        <f>SUMIF('表30-5-2-3-1'!$A:$A,"E2"&amp;'表30-5-2-2-1'!$A80&amp;"Q",'表30-5-2-3-1'!$O:$O)</f>
        <v>0</v>
      </c>
      <c r="I80" s="2066">
        <f>SUMIF('表30-5-2-3-1'!$A:$A,"E2"&amp;'表30-5-2-2-1'!$A80&amp;"L",'表30-5-2-3-1'!$Y:$Y)</f>
        <v>0</v>
      </c>
      <c r="J80" s="2062">
        <f>'表30-5-2-1'!E63</f>
        <v>0</v>
      </c>
      <c r="K80" s="2052">
        <f>'表30-5-2-1'!F63</f>
        <v>0</v>
      </c>
      <c r="L80" s="2052">
        <f>'表30-5-2-1'!G63</f>
        <v>0</v>
      </c>
      <c r="M80" s="2053">
        <f>'表30-5-2-1'!H63</f>
        <v>0</v>
      </c>
      <c r="N80" s="2054">
        <f>'表30-5-2-1'!I63</f>
        <v>0</v>
      </c>
      <c r="O80" s="2058">
        <f>((($D80+$E80+$F80)*'表30-5-2-4-2'!C21*'表30-5-2-4-2'!$B$82)+(($G80+$H80+$I80)*'表30-5-2-4-2'!J21*'表30-5-2-4-2'!$C$82)+($J80*'表30-5-2-4-2'!C59*'表30-5-2-4-2'!$D$82)+($K80*'表30-5-2-4-2'!J59*'表30-5-2-4-2'!$E$82)+($L80*'表30-5-2-4-2'!J40*'表30-5-2-4-2'!$F$82)+($M80*'表30-5-2-4-2'!C40*'表30-5-2-4-2'!$G$82)+($N80*'表30-5-2-4-2'!C78*'表30-5-2-4-2'!$H$82))/1000*(1+'表30-5-2-4-2'!$B$83)*'表30-5-2-4-1'!$B$48</f>
        <v>0</v>
      </c>
      <c r="P80" s="2056">
        <f>((($D80+$E80+$F80)*'表30-5-2-4-2'!D21*'表30-5-2-4-2'!$B$82)+(($G80+$H80+$I80)*'表30-5-2-4-2'!K21*'表30-5-2-4-2'!$C$82)+($J80*'表30-5-2-4-2'!D59*'表30-5-2-4-2'!$D$82)+($K80*'表30-5-2-4-2'!K59*'表30-5-2-4-2'!$E$82)+($L80*'表30-5-2-4-2'!K40*'表30-5-2-4-2'!$F$82)+($M80*'表30-5-2-4-2'!D40*'表30-5-2-4-2'!$G$82)+($N80*'表30-5-2-4-2'!D78*'表30-5-2-4-2'!$H$82))/1000*(1+'表30-5-2-4-2'!$B$83)*'表30-5-2-4-1'!$B$48</f>
        <v>0</v>
      </c>
      <c r="Q80" s="2056">
        <f>((($D80+$E80+$F80)*'表30-5-2-4-2'!E21*'表30-5-2-4-2'!$B$82)+(($G80+$H80+$I80)*'表30-5-2-4-2'!L21*'表30-5-2-4-2'!$C$82)+($J80*'表30-5-2-4-2'!E59*'表30-5-2-4-2'!$D$82)+($K80*'表30-5-2-4-2'!L59*'表30-5-2-4-2'!$E$82)+($L80*'表30-5-2-4-2'!L40*'表30-5-2-4-2'!$F$82)+($M80*'表30-5-2-4-2'!E40*'表30-5-2-4-2'!$G$82)+($N80*'表30-5-2-4-2'!E78*'表30-5-2-4-2'!$H$82))/1000*(1+'表30-5-2-4-2'!$B$83)*'表30-5-2-4-1'!$B$48</f>
        <v>0</v>
      </c>
      <c r="R80" s="2056">
        <f>((($D80+$E80+$F80)*'表30-5-2-4-2'!F21*'表30-5-2-4-2'!$B$82)+(($G80+$H80+$I80)*'表30-5-2-4-2'!M21*'表30-5-2-4-2'!$C$82)+($J80*'表30-5-2-4-2'!F59*'表30-5-2-4-2'!$D$82)+($K80*'表30-5-2-4-2'!M59*'表30-5-2-4-2'!$E$82)+($L80*'表30-5-2-4-2'!M40*'表30-5-2-4-2'!$F$82)+($M80*'表30-5-2-4-2'!F40*'表30-5-2-4-2'!$G$82)+($N80*'表30-5-2-4-2'!F78*'表30-5-2-4-2'!$H$82))/1000*(1+'表30-5-2-4-2'!$B$83)*'表30-5-2-4-1'!$B$48</f>
        <v>0</v>
      </c>
      <c r="S80" s="2057">
        <f>(((($D80+E80)*'表30-5-2-4-2'!G21+F80*'表30-5-2-4-2'!AL21)*'表30-5-2-4-2'!$B$82)+((($G80+$H80)*'表30-5-2-4-2'!N21+$I80*'表30-5-2-4-2'!AL40)*'表30-5-2-4-2'!$C$82)+($J80*'表30-5-2-4-2'!G59*'表30-5-2-4-2'!$D$82)+($K80*'表30-5-2-4-2'!N59*'表30-5-2-4-2'!$E$82)+($L80*'表30-5-2-4-2'!N40*'表30-5-2-4-2'!$F$82)+($M80*'表30-5-2-4-2'!G40*'表30-5-2-4-2'!$G$82)+($N80*'表30-5-2-4-2'!G78*'表30-5-2-4-2'!$H$82))/1000*(1+'表30-5-2-4-2'!$B$83)*'表30-5-2-4-1'!$B$48</f>
        <v>0</v>
      </c>
      <c r="T80" s="1883"/>
      <c r="U80" s="1883"/>
      <c r="V80" s="1883"/>
      <c r="W80" s="1883"/>
      <c r="X80" s="1883"/>
      <c r="Y80" s="1883"/>
      <c r="Z80" s="1883"/>
      <c r="AA80" s="1906"/>
      <c r="AB80" s="1883"/>
      <c r="AC80" s="1883"/>
      <c r="AD80" s="1883"/>
      <c r="AE80" s="1883"/>
      <c r="AF80" s="1883"/>
      <c r="AG80" s="1883"/>
      <c r="AH80" s="1883"/>
      <c r="AI80" s="1883"/>
      <c r="AJ80" s="1883"/>
      <c r="AK80" s="1883"/>
      <c r="AL80" s="1883"/>
      <c r="AM80" s="1883"/>
      <c r="AN80" s="1883"/>
      <c r="AO80" s="1883"/>
      <c r="AP80" s="1883"/>
      <c r="AQ80" s="1883"/>
      <c r="AR80" s="1883"/>
      <c r="AS80" s="1883"/>
      <c r="AT80" s="1883"/>
      <c r="AU80" s="1883"/>
      <c r="AV80" s="1883"/>
      <c r="AW80" s="1883"/>
      <c r="AX80" s="1883"/>
      <c r="AY80" s="1883"/>
      <c r="AZ80" s="1883"/>
      <c r="BA80" s="1883"/>
      <c r="BB80" s="1883"/>
      <c r="BC80" s="1883"/>
      <c r="BD80" s="1883"/>
      <c r="BE80" s="1883"/>
      <c r="BF80" s="1883"/>
      <c r="BG80" s="1883"/>
      <c r="BH80" s="1883"/>
      <c r="BI80" s="1883"/>
      <c r="BJ80" s="1883"/>
      <c r="BK80" s="1883"/>
      <c r="BL80" s="1883"/>
      <c r="BM80" s="1883"/>
      <c r="BN80" s="1883"/>
      <c r="BO80" s="1883"/>
      <c r="BP80" s="1883"/>
      <c r="BQ80" s="1883"/>
      <c r="BR80" s="1883"/>
      <c r="BS80" s="1883"/>
      <c r="BT80" s="1883"/>
      <c r="BU80" s="1883"/>
      <c r="BV80" s="1883"/>
      <c r="BW80" s="1883"/>
      <c r="BX80" s="1883"/>
      <c r="BY80" s="1883"/>
      <c r="BZ80" s="1883"/>
      <c r="CA80" s="1883"/>
      <c r="CB80" s="1883"/>
      <c r="CC80" s="1883"/>
      <c r="CD80" s="1883"/>
      <c r="CE80" s="1883"/>
      <c r="CF80" s="1883"/>
      <c r="CG80" s="1883"/>
      <c r="CH80" s="1883"/>
      <c r="CI80" s="1883"/>
      <c r="CJ80" s="1883"/>
      <c r="CK80" s="1883"/>
      <c r="CL80" s="1883"/>
      <c r="CM80" s="1883"/>
      <c r="CN80" s="1883"/>
      <c r="CO80" s="1883"/>
      <c r="CP80" s="1883"/>
      <c r="CQ80" s="1883"/>
      <c r="CR80" s="1883"/>
      <c r="CS80" s="1883"/>
      <c r="CT80" s="1883"/>
      <c r="CU80" s="1883"/>
      <c r="CV80" s="1883"/>
      <c r="CW80" s="1883"/>
      <c r="CX80" s="1883"/>
      <c r="CY80" s="1883"/>
      <c r="CZ80" s="1883"/>
      <c r="DA80" s="1883"/>
      <c r="DB80" s="1883"/>
      <c r="DC80" s="1883"/>
      <c r="DD80" s="1883"/>
      <c r="DE80" s="1883"/>
      <c r="DF80" s="1883"/>
      <c r="DG80" s="1883"/>
      <c r="DH80" s="1883"/>
    </row>
    <row r="81" spans="1:112" ht="16.5">
      <c r="A81" s="2049" t="s">
        <v>4785</v>
      </c>
      <c r="B81" s="2050">
        <v>14</v>
      </c>
      <c r="C81" s="2060" t="s">
        <v>4786</v>
      </c>
      <c r="D81" s="2062">
        <f>'表30-5-2-1'!C64</f>
        <v>0</v>
      </c>
      <c r="E81" s="2052">
        <f>SUMIF('表30-5-2-3-1'!$A:$A,"E1"&amp;'表30-5-2-2-1'!$A81&amp;"Q",'表30-5-2-3-1'!$O:$O)</f>
        <v>0</v>
      </c>
      <c r="F81" s="2066">
        <f>SUMIF('表30-5-2-3-1'!$A:$A,"E1"&amp;'表30-5-2-2-1'!$A81&amp;"L",'表30-5-2-3-1'!$Y:$Y)</f>
        <v>0</v>
      </c>
      <c r="G81" s="2064">
        <f>'表30-5-2-1'!D64</f>
        <v>0</v>
      </c>
      <c r="H81" s="2052">
        <f>SUMIF('表30-5-2-3-1'!$A:$A,"E2"&amp;'表30-5-2-2-1'!$A81&amp;"Q",'表30-5-2-3-1'!$O:$O)</f>
        <v>0</v>
      </c>
      <c r="I81" s="2066">
        <f>SUMIF('表30-5-2-3-1'!$A:$A,"E2"&amp;'表30-5-2-2-1'!$A81&amp;"L",'表30-5-2-3-1'!$Y:$Y)</f>
        <v>0</v>
      </c>
      <c r="J81" s="2062">
        <f>'表30-5-2-1'!E64</f>
        <v>0</v>
      </c>
      <c r="K81" s="2052">
        <f>'表30-5-2-1'!F64</f>
        <v>0</v>
      </c>
      <c r="L81" s="2052">
        <f>'表30-5-2-1'!G64</f>
        <v>0</v>
      </c>
      <c r="M81" s="2053">
        <f>'表30-5-2-1'!H64</f>
        <v>0</v>
      </c>
      <c r="N81" s="2054">
        <f>'表30-5-2-1'!I64</f>
        <v>0</v>
      </c>
      <c r="O81" s="2058">
        <f>((($D81+$E81+$F81)*'表30-5-2-4-2'!C22*'表30-5-2-4-2'!$B$82)+(($G81+$H81+$I81)*'表30-5-2-4-2'!J22*'表30-5-2-4-2'!$C$82)+($J81*'表30-5-2-4-2'!C60*'表30-5-2-4-2'!$D$82)+($K81*'表30-5-2-4-2'!J60*'表30-5-2-4-2'!$E$82)+($L81*'表30-5-2-4-2'!J41*'表30-5-2-4-2'!$F$82)+($M81*'表30-5-2-4-2'!C41*'表30-5-2-4-2'!$G$82)+($N81*'表30-5-2-4-2'!C79*'表30-5-2-4-2'!$H$82))/1000*(1+'表30-5-2-4-2'!$B$83)*'表30-5-2-4-1'!$B$48</f>
        <v>0</v>
      </c>
      <c r="P81" s="2056">
        <f>((($D81+$E81+$F81)*'表30-5-2-4-2'!D22*'表30-5-2-4-2'!$B$82)+(($G81+$H81+$I81)*'表30-5-2-4-2'!K22*'表30-5-2-4-2'!$C$82)+($J81*'表30-5-2-4-2'!D60*'表30-5-2-4-2'!$D$82)+($K81*'表30-5-2-4-2'!K60*'表30-5-2-4-2'!$E$82)+($L81*'表30-5-2-4-2'!K41*'表30-5-2-4-2'!$F$82)+($M81*'表30-5-2-4-2'!D41*'表30-5-2-4-2'!$G$82)+($N81*'表30-5-2-4-2'!D79*'表30-5-2-4-2'!$H$82))/1000*(1+'表30-5-2-4-2'!$B$83)*'表30-5-2-4-1'!$B$48</f>
        <v>0</v>
      </c>
      <c r="Q81" s="2056">
        <f>((($D81+$E81+$F81)*'表30-5-2-4-2'!E22*'表30-5-2-4-2'!$B$82)+(($G81+$H81+$I81)*'表30-5-2-4-2'!L22*'表30-5-2-4-2'!$C$82)+($J81*'表30-5-2-4-2'!E60*'表30-5-2-4-2'!$D$82)+($K81*'表30-5-2-4-2'!L60*'表30-5-2-4-2'!$E$82)+($L81*'表30-5-2-4-2'!L41*'表30-5-2-4-2'!$F$82)+($M81*'表30-5-2-4-2'!E41*'表30-5-2-4-2'!$G$82)+($N81*'表30-5-2-4-2'!E79*'表30-5-2-4-2'!$H$82))/1000*(1+'表30-5-2-4-2'!$B$83)*'表30-5-2-4-1'!$B$48</f>
        <v>0</v>
      </c>
      <c r="R81" s="2056">
        <f>((($D81+$E81+$F81)*'表30-5-2-4-2'!F22*'表30-5-2-4-2'!$B$82)+(($G81+$H81+$I81)*'表30-5-2-4-2'!M22*'表30-5-2-4-2'!$C$82)+($J81*'表30-5-2-4-2'!F60*'表30-5-2-4-2'!$D$82)+($K81*'表30-5-2-4-2'!M60*'表30-5-2-4-2'!$E$82)+($L81*'表30-5-2-4-2'!M41*'表30-5-2-4-2'!$F$82)+($M81*'表30-5-2-4-2'!F41*'表30-5-2-4-2'!$G$82)+($N81*'表30-5-2-4-2'!F79*'表30-5-2-4-2'!$H$82))/1000*(1+'表30-5-2-4-2'!$B$83)*'表30-5-2-4-1'!$B$48</f>
        <v>0</v>
      </c>
      <c r="S81" s="2057">
        <f>(((($D81+E81)*'表30-5-2-4-2'!G22+F81*'表30-5-2-4-2'!AL22)*'表30-5-2-4-2'!$B$82)+((($G81+$H81)*'表30-5-2-4-2'!N22+$I81*'表30-5-2-4-2'!AL41)*'表30-5-2-4-2'!$C$82)+($J81*'表30-5-2-4-2'!G60*'表30-5-2-4-2'!$D$82)+($K81*'表30-5-2-4-2'!N60*'表30-5-2-4-2'!$E$82)+($L81*'表30-5-2-4-2'!N41*'表30-5-2-4-2'!$F$82)+($M81*'表30-5-2-4-2'!G41*'表30-5-2-4-2'!$G$82)+($N81*'表30-5-2-4-2'!G79*'表30-5-2-4-2'!$H$82))/1000*(1+'表30-5-2-4-2'!$B$83)*'表30-5-2-4-1'!$B$48</f>
        <v>0</v>
      </c>
      <c r="T81" s="1883"/>
      <c r="U81" s="1883"/>
      <c r="V81" s="1883"/>
      <c r="W81" s="1883"/>
      <c r="X81" s="1883"/>
      <c r="Y81" s="1883"/>
      <c r="Z81" s="1883"/>
      <c r="AA81" s="1906"/>
      <c r="AB81" s="1883"/>
      <c r="AC81" s="1883"/>
      <c r="AD81" s="1883"/>
      <c r="AE81" s="1883"/>
      <c r="AF81" s="1883"/>
      <c r="AG81" s="1883"/>
      <c r="AH81" s="1883"/>
      <c r="AI81" s="1883"/>
      <c r="AJ81" s="1883"/>
      <c r="AK81" s="1883"/>
      <c r="AL81" s="1883"/>
      <c r="AM81" s="1883"/>
      <c r="AN81" s="1883"/>
      <c r="AO81" s="1883"/>
      <c r="AP81" s="1883"/>
      <c r="AQ81" s="1883"/>
      <c r="AR81" s="1883"/>
      <c r="AS81" s="1883"/>
      <c r="AT81" s="1883"/>
      <c r="AU81" s="1883"/>
      <c r="AV81" s="1883"/>
      <c r="AW81" s="1883"/>
      <c r="AX81" s="1883"/>
      <c r="AY81" s="1883"/>
      <c r="AZ81" s="1883"/>
      <c r="BA81" s="1883"/>
      <c r="BB81" s="1883"/>
      <c r="BC81" s="1883"/>
      <c r="BD81" s="1883"/>
      <c r="BE81" s="1883"/>
      <c r="BF81" s="1883"/>
      <c r="BG81" s="1883"/>
      <c r="BH81" s="1883"/>
      <c r="BI81" s="1883"/>
      <c r="BJ81" s="1883"/>
      <c r="BK81" s="1883"/>
      <c r="BL81" s="1883"/>
      <c r="BM81" s="1883"/>
      <c r="BN81" s="1883"/>
      <c r="BO81" s="1883"/>
      <c r="BP81" s="1883"/>
      <c r="BQ81" s="1883"/>
      <c r="BR81" s="1883"/>
      <c r="BS81" s="1883"/>
      <c r="BT81" s="1883"/>
      <c r="BU81" s="1883"/>
      <c r="BV81" s="1883"/>
      <c r="BW81" s="1883"/>
      <c r="BX81" s="1883"/>
      <c r="BY81" s="1883"/>
      <c r="BZ81" s="1883"/>
      <c r="CA81" s="1883"/>
      <c r="CB81" s="1883"/>
      <c r="CC81" s="1883"/>
      <c r="CD81" s="1883"/>
      <c r="CE81" s="1883"/>
      <c r="CF81" s="1883"/>
      <c r="CG81" s="1883"/>
      <c r="CH81" s="1883"/>
      <c r="CI81" s="1883"/>
      <c r="CJ81" s="1883"/>
      <c r="CK81" s="1883"/>
      <c r="CL81" s="1883"/>
      <c r="CM81" s="1883"/>
      <c r="CN81" s="1883"/>
      <c r="CO81" s="1883"/>
      <c r="CP81" s="1883"/>
      <c r="CQ81" s="1883"/>
      <c r="CR81" s="1883"/>
      <c r="CS81" s="1883"/>
      <c r="CT81" s="1883"/>
      <c r="CU81" s="1883"/>
      <c r="CV81" s="1883"/>
      <c r="CW81" s="1883"/>
      <c r="CX81" s="1883"/>
      <c r="CY81" s="1883"/>
      <c r="CZ81" s="1883"/>
      <c r="DA81" s="1883"/>
      <c r="DB81" s="1883"/>
      <c r="DC81" s="1883"/>
      <c r="DD81" s="1883"/>
      <c r="DE81" s="1883"/>
      <c r="DF81" s="1883"/>
      <c r="DG81" s="1883"/>
      <c r="DH81" s="1883"/>
    </row>
    <row r="82" spans="1:112" ht="17.25" thickBot="1">
      <c r="A82" s="2049" t="s">
        <v>4788</v>
      </c>
      <c r="B82" s="3624" t="s">
        <v>4789</v>
      </c>
      <c r="C82" s="3625"/>
      <c r="D82" s="2091">
        <f t="shared" ref="D82:J82" si="4">SUM(D67:D81)</f>
        <v>0</v>
      </c>
      <c r="E82" s="2082">
        <f>SUM(E67:E81)</f>
        <v>0</v>
      </c>
      <c r="F82" s="2092">
        <f>SUM(F67:F81)</f>
        <v>0</v>
      </c>
      <c r="G82" s="2093">
        <f t="shared" si="4"/>
        <v>0</v>
      </c>
      <c r="H82" s="2082">
        <f>SUM(H67:H81)</f>
        <v>0</v>
      </c>
      <c r="I82" s="2092">
        <f>SUM(I67:I81)</f>
        <v>0</v>
      </c>
      <c r="J82" s="2091">
        <f t="shared" si="4"/>
        <v>0</v>
      </c>
      <c r="K82" s="2091">
        <f t="shared" ref="K82:S82" si="5">SUM(K67:K81)</f>
        <v>0</v>
      </c>
      <c r="L82" s="2091">
        <f t="shared" si="5"/>
        <v>0</v>
      </c>
      <c r="M82" s="2094">
        <f t="shared" si="5"/>
        <v>0</v>
      </c>
      <c r="N82" s="2099">
        <f t="shared" si="5"/>
        <v>0</v>
      </c>
      <c r="O82" s="2093">
        <f t="shared" si="5"/>
        <v>0</v>
      </c>
      <c r="P82" s="2091">
        <f t="shared" si="5"/>
        <v>0</v>
      </c>
      <c r="Q82" s="2091">
        <f t="shared" si="5"/>
        <v>0</v>
      </c>
      <c r="R82" s="2091">
        <f t="shared" si="5"/>
        <v>0</v>
      </c>
      <c r="S82" s="2100">
        <f t="shared" si="5"/>
        <v>0</v>
      </c>
      <c r="T82" s="1883"/>
      <c r="U82" s="1883"/>
      <c r="V82" s="1883"/>
      <c r="W82" s="1883"/>
      <c r="X82" s="1883"/>
      <c r="Y82" s="1883"/>
      <c r="Z82" s="1883"/>
      <c r="AA82" s="1906"/>
      <c r="AB82" s="1883"/>
      <c r="AC82" s="1883"/>
      <c r="AD82" s="1883"/>
      <c r="AE82" s="1883"/>
      <c r="AF82" s="1883"/>
      <c r="AG82" s="1883"/>
      <c r="AH82" s="1883"/>
      <c r="AI82" s="1883"/>
      <c r="AJ82" s="1883"/>
      <c r="AK82" s="1883"/>
      <c r="AL82" s="1883"/>
      <c r="AM82" s="1883"/>
      <c r="AN82" s="1883"/>
      <c r="AO82" s="1883"/>
      <c r="AP82" s="1883"/>
      <c r="AQ82" s="1883"/>
      <c r="AR82" s="1883"/>
      <c r="AS82" s="1883"/>
      <c r="AT82" s="1883"/>
      <c r="AU82" s="1883"/>
      <c r="AV82" s="1883"/>
      <c r="AW82" s="1883"/>
      <c r="AX82" s="1883"/>
      <c r="AY82" s="1883"/>
      <c r="AZ82" s="1883"/>
      <c r="BA82" s="1883"/>
      <c r="BB82" s="1883"/>
      <c r="BC82" s="1883"/>
      <c r="BD82" s="1883"/>
      <c r="BE82" s="1883"/>
      <c r="BF82" s="1883"/>
      <c r="BG82" s="1883"/>
      <c r="BH82" s="1883"/>
      <c r="BI82" s="1883"/>
      <c r="BJ82" s="1883"/>
      <c r="BK82" s="1883"/>
      <c r="BL82" s="1883"/>
      <c r="BM82" s="1883"/>
      <c r="BN82" s="1883"/>
      <c r="BO82" s="1883"/>
      <c r="BP82" s="1883"/>
      <c r="BQ82" s="1883"/>
      <c r="BR82" s="1883"/>
      <c r="BS82" s="1883"/>
      <c r="BT82" s="1883"/>
      <c r="BU82" s="1883"/>
      <c r="BV82" s="1883"/>
      <c r="BW82" s="1883"/>
      <c r="BX82" s="1883"/>
      <c r="BY82" s="1883"/>
      <c r="BZ82" s="1883"/>
      <c r="CA82" s="1883"/>
      <c r="CB82" s="1883"/>
      <c r="CC82" s="1883"/>
      <c r="CD82" s="1883"/>
      <c r="CE82" s="1883"/>
      <c r="CF82" s="1883"/>
      <c r="CG82" s="1883"/>
      <c r="CH82" s="1883"/>
      <c r="CI82" s="1883"/>
      <c r="CJ82" s="1883"/>
      <c r="CK82" s="1883"/>
      <c r="CL82" s="1883"/>
      <c r="CM82" s="1883"/>
      <c r="CN82" s="1883"/>
      <c r="CO82" s="1883"/>
      <c r="CP82" s="1883"/>
      <c r="CQ82" s="1883"/>
      <c r="CR82" s="1883"/>
      <c r="CS82" s="1883"/>
      <c r="CT82" s="1883"/>
      <c r="CU82" s="1883"/>
      <c r="CV82" s="1883"/>
      <c r="CW82" s="1883"/>
      <c r="CX82" s="1883"/>
      <c r="CY82" s="1883"/>
      <c r="CZ82" s="1883"/>
      <c r="DA82" s="1883"/>
      <c r="DB82" s="1883"/>
      <c r="DC82" s="1883"/>
      <c r="DD82" s="1883"/>
      <c r="DE82" s="1883"/>
      <c r="DF82" s="1883"/>
      <c r="DG82" s="1883"/>
      <c r="DH82" s="1883"/>
    </row>
    <row r="83" spans="1:112">
      <c r="A83" s="2049"/>
      <c r="B83" s="2049"/>
      <c r="C83" s="2049"/>
      <c r="D83" s="2068"/>
      <c r="E83" s="2068"/>
      <c r="F83" s="2068"/>
      <c r="G83" s="2069"/>
      <c r="H83" s="2069"/>
      <c r="I83" s="2069"/>
      <c r="J83" s="2069"/>
      <c r="K83" s="2069"/>
      <c r="L83" s="2069"/>
      <c r="M83" s="2069"/>
      <c r="N83" s="2069"/>
      <c r="O83" s="2069"/>
      <c r="P83" s="2042"/>
      <c r="Q83" s="2042"/>
      <c r="R83" s="2042"/>
      <c r="S83" s="2042"/>
      <c r="T83" s="1883"/>
      <c r="U83" s="1883"/>
      <c r="V83" s="1883"/>
      <c r="W83" s="1906"/>
      <c r="X83" s="1883"/>
      <c r="Y83" s="1883"/>
      <c r="Z83" s="1883"/>
      <c r="AA83" s="1883"/>
      <c r="AB83" s="1883"/>
      <c r="AC83" s="1883"/>
      <c r="AD83" s="1883"/>
      <c r="AE83" s="1883"/>
      <c r="AF83" s="1883"/>
      <c r="AG83" s="1883"/>
      <c r="AH83" s="1883"/>
      <c r="AI83" s="1883"/>
      <c r="AJ83" s="1883"/>
      <c r="AK83" s="1883"/>
      <c r="AL83" s="1883"/>
      <c r="AM83" s="1883"/>
      <c r="AN83" s="1883"/>
      <c r="AO83" s="1883"/>
      <c r="AP83" s="1883"/>
      <c r="AQ83" s="1883"/>
      <c r="AR83" s="1883"/>
      <c r="AS83" s="1883"/>
      <c r="AT83" s="1883"/>
      <c r="AU83" s="1883"/>
      <c r="AV83" s="1883"/>
      <c r="AW83" s="1883"/>
      <c r="AX83" s="1883"/>
      <c r="AY83" s="1883"/>
      <c r="AZ83" s="1883"/>
      <c r="BA83" s="1883"/>
      <c r="BB83" s="1883"/>
      <c r="BC83" s="1883"/>
      <c r="BD83" s="1883"/>
      <c r="BE83" s="1883"/>
      <c r="BF83" s="1883"/>
      <c r="BG83" s="1883"/>
      <c r="BH83" s="1883"/>
      <c r="BI83" s="1883"/>
      <c r="BJ83" s="1883"/>
      <c r="BK83" s="1883"/>
      <c r="BL83" s="1883"/>
      <c r="BM83" s="1883"/>
      <c r="BN83" s="1883"/>
      <c r="BO83" s="1883"/>
      <c r="BP83" s="1883"/>
      <c r="BQ83" s="1883"/>
      <c r="BR83" s="1883"/>
      <c r="BS83" s="1883"/>
      <c r="BT83" s="1883"/>
      <c r="BU83" s="1883"/>
      <c r="BV83" s="1883"/>
      <c r="BW83" s="1883"/>
      <c r="BX83" s="1883"/>
      <c r="BY83" s="1883"/>
      <c r="BZ83" s="1883"/>
      <c r="CA83" s="1883"/>
      <c r="CB83" s="1883"/>
      <c r="CC83" s="1883"/>
      <c r="CD83" s="1883"/>
      <c r="CE83" s="1883"/>
      <c r="CF83" s="1883"/>
      <c r="CG83" s="1883"/>
      <c r="CH83" s="1883"/>
      <c r="CI83" s="1883"/>
      <c r="CJ83" s="1883"/>
      <c r="CK83" s="1883"/>
      <c r="CL83" s="1883"/>
      <c r="CM83" s="1883"/>
      <c r="CN83" s="1883"/>
      <c r="CO83" s="1883"/>
      <c r="CP83" s="1883"/>
      <c r="CQ83" s="1883"/>
      <c r="CR83" s="1883"/>
      <c r="CS83" s="1883"/>
      <c r="CT83" s="1883"/>
      <c r="CU83" s="1883"/>
      <c r="CV83" s="1883"/>
      <c r="CW83" s="1883"/>
      <c r="CX83" s="1883"/>
      <c r="CY83" s="1883"/>
      <c r="CZ83" s="1883"/>
      <c r="DA83" s="1883"/>
      <c r="DB83" s="1883"/>
      <c r="DC83" s="1883"/>
      <c r="DD83" s="1883"/>
    </row>
    <row r="84" spans="1:112">
      <c r="A84" s="2049"/>
      <c r="B84" s="2049"/>
      <c r="C84" s="2049"/>
      <c r="D84" s="2068"/>
      <c r="E84" s="2068"/>
      <c r="F84" s="2068"/>
      <c r="G84" s="2069"/>
      <c r="H84" s="2069"/>
      <c r="I84" s="2069"/>
      <c r="J84" s="2069"/>
      <c r="K84" s="2069"/>
      <c r="L84" s="2069"/>
      <c r="M84" s="2069"/>
      <c r="N84" s="2069"/>
      <c r="O84" s="2069"/>
      <c r="P84" s="2042"/>
      <c r="Q84" s="2042"/>
      <c r="R84" s="2042"/>
      <c r="S84" s="2042"/>
      <c r="T84" s="1883"/>
      <c r="U84" s="1883"/>
      <c r="V84" s="1883"/>
      <c r="W84" s="1906"/>
      <c r="X84" s="1883"/>
      <c r="Y84" s="1883"/>
      <c r="Z84" s="1883"/>
      <c r="AA84" s="1883"/>
      <c r="AB84" s="1883"/>
      <c r="AC84" s="1883"/>
      <c r="AD84" s="1883"/>
      <c r="AE84" s="1883"/>
      <c r="AF84" s="1883"/>
      <c r="AG84" s="1883"/>
      <c r="AH84" s="1883"/>
      <c r="AI84" s="1883"/>
      <c r="AJ84" s="1883"/>
      <c r="AK84" s="1883"/>
      <c r="AL84" s="1883"/>
      <c r="AM84" s="1883"/>
      <c r="AN84" s="1883"/>
      <c r="AO84" s="1883"/>
      <c r="AP84" s="1883"/>
      <c r="AQ84" s="1883"/>
      <c r="AR84" s="1883"/>
      <c r="AS84" s="1883"/>
      <c r="AT84" s="1883"/>
      <c r="AU84" s="1883"/>
      <c r="AV84" s="1883"/>
      <c r="AW84" s="1883"/>
      <c r="AX84" s="1883"/>
      <c r="AY84" s="1883"/>
      <c r="AZ84" s="1883"/>
      <c r="BA84" s="1883"/>
      <c r="BB84" s="1883"/>
      <c r="BC84" s="1883"/>
      <c r="BD84" s="1883"/>
      <c r="BE84" s="1883"/>
      <c r="BF84" s="1883"/>
      <c r="BG84" s="1883"/>
      <c r="BH84" s="1883"/>
      <c r="BI84" s="1883"/>
      <c r="BJ84" s="1883"/>
      <c r="BK84" s="1883"/>
      <c r="BL84" s="1883"/>
      <c r="BM84" s="1883"/>
      <c r="BN84" s="1883"/>
      <c r="BO84" s="1883"/>
      <c r="BP84" s="1883"/>
      <c r="BQ84" s="1883"/>
      <c r="BR84" s="1883"/>
      <c r="BS84" s="1883"/>
      <c r="BT84" s="1883"/>
      <c r="BU84" s="1883"/>
      <c r="BV84" s="1883"/>
      <c r="BW84" s="1883"/>
      <c r="BX84" s="1883"/>
      <c r="BY84" s="1883"/>
      <c r="BZ84" s="1883"/>
      <c r="CA84" s="1883"/>
      <c r="CB84" s="1883"/>
      <c r="CC84" s="1883"/>
      <c r="CD84" s="1883"/>
      <c r="CE84" s="1883"/>
      <c r="CF84" s="1883"/>
      <c r="CG84" s="1883"/>
      <c r="CH84" s="1883"/>
      <c r="CI84" s="1883"/>
      <c r="CJ84" s="1883"/>
      <c r="CK84" s="1883"/>
      <c r="CL84" s="1883"/>
      <c r="CM84" s="1883"/>
      <c r="CN84" s="1883"/>
      <c r="CO84" s="1883"/>
      <c r="CP84" s="1883"/>
      <c r="CQ84" s="1883"/>
      <c r="CR84" s="1883"/>
      <c r="CS84" s="1883"/>
      <c r="CT84" s="1883"/>
      <c r="CU84" s="1883"/>
      <c r="CV84" s="1883"/>
      <c r="CW84" s="1883"/>
      <c r="CX84" s="1883"/>
      <c r="CY84" s="1883"/>
      <c r="CZ84" s="1883"/>
      <c r="DA84" s="1883"/>
      <c r="DB84" s="1883"/>
      <c r="DC84" s="1883"/>
      <c r="DD84" s="1883"/>
    </row>
    <row r="85" spans="1:112" ht="17.25" thickBot="1">
      <c r="A85" s="2049"/>
      <c r="B85" s="2243" t="s">
        <v>5038</v>
      </c>
      <c r="C85" s="2043"/>
      <c r="D85" s="2042"/>
      <c r="E85" s="2042"/>
      <c r="F85" s="2042"/>
      <c r="G85" s="2070" t="s">
        <v>4908</v>
      </c>
      <c r="H85" s="2069"/>
      <c r="I85" s="2069"/>
      <c r="J85" s="2069"/>
      <c r="K85" s="2069"/>
      <c r="L85" s="2069"/>
      <c r="M85" s="2069"/>
      <c r="N85" s="2069"/>
      <c r="O85" s="2069"/>
      <c r="P85" s="2042"/>
      <c r="Q85" s="2042"/>
      <c r="R85" s="2042"/>
      <c r="S85" s="2042"/>
      <c r="T85" s="1883"/>
      <c r="U85" s="1883"/>
      <c r="V85" s="1883"/>
      <c r="W85" s="1906"/>
      <c r="X85" s="1883"/>
      <c r="Y85" s="1883"/>
      <c r="Z85" s="1883"/>
      <c r="AA85" s="1883"/>
      <c r="AB85" s="1883"/>
      <c r="AC85" s="1883"/>
      <c r="AD85" s="1883"/>
      <c r="AE85" s="1883"/>
      <c r="AF85" s="1883"/>
      <c r="AG85" s="1883"/>
      <c r="AH85" s="1883"/>
      <c r="AI85" s="1883"/>
      <c r="AJ85" s="1883"/>
      <c r="AK85" s="1883"/>
      <c r="AL85" s="1883"/>
      <c r="AM85" s="1883"/>
      <c r="AN85" s="1883"/>
      <c r="AO85" s="1883"/>
      <c r="AP85" s="1883"/>
      <c r="AQ85" s="1883"/>
      <c r="AR85" s="1883"/>
      <c r="AS85" s="1883"/>
      <c r="AT85" s="1883"/>
      <c r="AU85" s="1883"/>
      <c r="AV85" s="1883"/>
      <c r="AW85" s="1883"/>
      <c r="AX85" s="1883"/>
      <c r="AY85" s="1883"/>
      <c r="AZ85" s="1883"/>
      <c r="BA85" s="1883"/>
      <c r="BB85" s="1883"/>
      <c r="BC85" s="1883"/>
      <c r="BD85" s="1883"/>
      <c r="BE85" s="1883"/>
      <c r="BF85" s="1883"/>
      <c r="BG85" s="1883"/>
      <c r="BH85" s="1883"/>
      <c r="BI85" s="1883"/>
      <c r="BJ85" s="1883"/>
      <c r="BK85" s="1883"/>
      <c r="BL85" s="1883"/>
      <c r="BM85" s="1883"/>
      <c r="BN85" s="1883"/>
      <c r="BO85" s="1883"/>
      <c r="BP85" s="1883"/>
      <c r="BQ85" s="1883"/>
      <c r="BR85" s="1883"/>
      <c r="BS85" s="1883"/>
      <c r="BT85" s="1883"/>
      <c r="BU85" s="1883"/>
      <c r="BV85" s="1883"/>
      <c r="BW85" s="1883"/>
      <c r="BX85" s="1883"/>
      <c r="BY85" s="1883"/>
      <c r="BZ85" s="1883"/>
      <c r="CA85" s="1883"/>
      <c r="CB85" s="1883"/>
      <c r="CC85" s="1883"/>
      <c r="CD85" s="1883"/>
      <c r="CE85" s="1883"/>
      <c r="CF85" s="1883"/>
      <c r="CG85" s="1883"/>
      <c r="CH85" s="1883"/>
      <c r="CI85" s="1883"/>
      <c r="CJ85" s="1883"/>
      <c r="CK85" s="1883"/>
      <c r="CL85" s="1883"/>
      <c r="CM85" s="1883"/>
      <c r="CN85" s="1883"/>
      <c r="CO85" s="1883"/>
      <c r="CP85" s="1883"/>
      <c r="CQ85" s="1883"/>
      <c r="CR85" s="1883"/>
      <c r="CS85" s="1883"/>
      <c r="CT85" s="1883"/>
      <c r="CU85" s="1883"/>
      <c r="CV85" s="1883"/>
      <c r="CW85" s="1883"/>
      <c r="CX85" s="1883"/>
      <c r="CY85" s="1883"/>
      <c r="CZ85" s="1883"/>
      <c r="DA85" s="1883"/>
      <c r="DB85" s="1883"/>
      <c r="DC85" s="1883"/>
      <c r="DD85" s="1883"/>
    </row>
    <row r="86" spans="1:112" ht="16.5">
      <c r="A86" s="2049"/>
      <c r="B86" s="3646" t="s">
        <v>4736</v>
      </c>
      <c r="C86" s="3647"/>
      <c r="D86" s="2101" t="s">
        <v>4737</v>
      </c>
      <c r="E86" s="2101" t="s">
        <v>4738</v>
      </c>
      <c r="F86" s="2101" t="s">
        <v>4739</v>
      </c>
      <c r="G86" s="2102" t="s">
        <v>4740</v>
      </c>
      <c r="H86" s="2069"/>
      <c r="I86" s="2069"/>
      <c r="J86" s="2069"/>
      <c r="K86" s="2069"/>
      <c r="L86" s="2069"/>
      <c r="M86" s="2069"/>
      <c r="N86" s="2069"/>
      <c r="O86" s="2069"/>
      <c r="P86" s="2042"/>
      <c r="Q86" s="2042"/>
      <c r="R86" s="2042"/>
      <c r="S86" s="2042"/>
      <c r="T86" s="1883"/>
      <c r="U86" s="1883"/>
      <c r="V86" s="1883"/>
      <c r="W86" s="1906"/>
      <c r="X86" s="1883"/>
      <c r="Y86" s="1883"/>
      <c r="Z86" s="1883"/>
      <c r="AA86" s="1883"/>
      <c r="AB86" s="1883"/>
      <c r="AC86" s="1883"/>
      <c r="AD86" s="1883"/>
      <c r="AE86" s="1883"/>
      <c r="AF86" s="1883"/>
      <c r="AG86" s="1883"/>
      <c r="AH86" s="1883"/>
      <c r="AI86" s="1883"/>
      <c r="AJ86" s="1883"/>
      <c r="AK86" s="1883"/>
      <c r="AL86" s="1883"/>
      <c r="AM86" s="1883"/>
      <c r="AN86" s="1883"/>
      <c r="AO86" s="1883"/>
      <c r="AP86" s="1883"/>
      <c r="AQ86" s="1883"/>
      <c r="AR86" s="1883"/>
      <c r="AS86" s="1883"/>
      <c r="AT86" s="1883"/>
      <c r="AU86" s="1883"/>
      <c r="AV86" s="1883"/>
      <c r="AW86" s="1883"/>
      <c r="AX86" s="1883"/>
      <c r="AY86" s="1883"/>
      <c r="AZ86" s="1883"/>
      <c r="BA86" s="1883"/>
      <c r="BB86" s="1883"/>
      <c r="BC86" s="1883"/>
      <c r="BD86" s="1883"/>
      <c r="BE86" s="1883"/>
      <c r="BF86" s="1883"/>
      <c r="BG86" s="1883"/>
      <c r="BH86" s="1883"/>
      <c r="BI86" s="1883"/>
      <c r="BJ86" s="1883"/>
      <c r="BK86" s="1883"/>
      <c r="BL86" s="1883"/>
      <c r="BM86" s="1883"/>
      <c r="BN86" s="1883"/>
      <c r="BO86" s="1883"/>
      <c r="BP86" s="1883"/>
      <c r="BQ86" s="1883"/>
      <c r="BR86" s="1883"/>
      <c r="BS86" s="1883"/>
      <c r="BT86" s="1883"/>
      <c r="BU86" s="1883"/>
      <c r="BV86" s="1883"/>
      <c r="BW86" s="1883"/>
      <c r="BX86" s="1883"/>
      <c r="BY86" s="1883"/>
      <c r="BZ86" s="1883"/>
      <c r="CA86" s="1883"/>
      <c r="CB86" s="1883"/>
      <c r="CC86" s="1883"/>
      <c r="CD86" s="1883"/>
      <c r="CE86" s="1883"/>
      <c r="CF86" s="1883"/>
      <c r="CG86" s="1883"/>
      <c r="CH86" s="1883"/>
      <c r="CI86" s="1883"/>
      <c r="CJ86" s="1883"/>
      <c r="CK86" s="1883"/>
      <c r="CL86" s="1883"/>
      <c r="CM86" s="1883"/>
      <c r="CN86" s="1883"/>
      <c r="CO86" s="1883"/>
      <c r="CP86" s="1883"/>
      <c r="CQ86" s="1883"/>
      <c r="CR86" s="1883"/>
      <c r="CS86" s="1883"/>
      <c r="CT86" s="1883"/>
      <c r="CU86" s="1883"/>
      <c r="CV86" s="1883"/>
      <c r="CW86" s="1883"/>
      <c r="CX86" s="1883"/>
      <c r="CY86" s="1883"/>
      <c r="CZ86" s="1883"/>
      <c r="DA86" s="1883"/>
      <c r="DB86" s="1883"/>
      <c r="DC86" s="1883"/>
      <c r="DD86" s="1883"/>
    </row>
    <row r="87" spans="1:112" ht="20.100000000000001" customHeight="1">
      <c r="A87" s="2049"/>
      <c r="B87" s="3648" t="s">
        <v>4796</v>
      </c>
      <c r="C87" s="3649"/>
      <c r="D87" s="2048">
        <f>I41+P82</f>
        <v>0</v>
      </c>
      <c r="E87" s="2048">
        <f>J41+Q82</f>
        <v>0</v>
      </c>
      <c r="F87" s="2048">
        <f>K41+R82</f>
        <v>0</v>
      </c>
      <c r="G87" s="2071">
        <f>L41+S82</f>
        <v>0</v>
      </c>
      <c r="H87" s="2069"/>
      <c r="I87" s="2069"/>
      <c r="J87" s="2069"/>
      <c r="K87" s="2069"/>
      <c r="L87" s="2069"/>
      <c r="M87" s="2069"/>
      <c r="N87" s="2069"/>
      <c r="O87" s="2069"/>
      <c r="P87" s="2042"/>
      <c r="Q87" s="2042"/>
      <c r="R87" s="2042"/>
      <c r="S87" s="2042"/>
      <c r="T87" s="1883"/>
      <c r="U87" s="1883"/>
      <c r="V87" s="1883"/>
      <c r="W87" s="1906"/>
      <c r="X87" s="1883"/>
      <c r="Y87" s="1883"/>
      <c r="Z87" s="1883"/>
      <c r="AA87" s="1883"/>
      <c r="AB87" s="1883"/>
      <c r="AC87" s="1883"/>
      <c r="AD87" s="1883"/>
      <c r="AE87" s="1883"/>
      <c r="AF87" s="1883"/>
      <c r="AG87" s="1883"/>
      <c r="AH87" s="1883"/>
      <c r="AI87" s="1883"/>
      <c r="AJ87" s="1883"/>
      <c r="AK87" s="1883"/>
      <c r="AL87" s="1883"/>
      <c r="AM87" s="1883"/>
      <c r="AN87" s="1883"/>
      <c r="AO87" s="1883"/>
      <c r="AP87" s="1883"/>
      <c r="AQ87" s="1883"/>
      <c r="AR87" s="1883"/>
      <c r="AS87" s="1883"/>
      <c r="AT87" s="1883"/>
      <c r="AU87" s="1883"/>
      <c r="AV87" s="1883"/>
      <c r="AW87" s="1883"/>
      <c r="AX87" s="1883"/>
      <c r="AY87" s="1883"/>
      <c r="AZ87" s="1883"/>
      <c r="BA87" s="1883"/>
      <c r="BB87" s="1883"/>
      <c r="BC87" s="1883"/>
      <c r="BD87" s="1883"/>
      <c r="BE87" s="1883"/>
      <c r="BF87" s="1883"/>
      <c r="BG87" s="1883"/>
      <c r="BH87" s="1883"/>
      <c r="BI87" s="1883"/>
      <c r="BJ87" s="1883"/>
      <c r="BK87" s="1883"/>
      <c r="BL87" s="1883"/>
      <c r="BM87" s="1883"/>
      <c r="BN87" s="1883"/>
      <c r="BO87" s="1883"/>
      <c r="BP87" s="1883"/>
      <c r="BQ87" s="1883"/>
      <c r="BR87" s="1883"/>
      <c r="BS87" s="1883"/>
      <c r="BT87" s="1883"/>
      <c r="BU87" s="1883"/>
      <c r="BV87" s="1883"/>
      <c r="BW87" s="1883"/>
      <c r="BX87" s="1883"/>
      <c r="BY87" s="1883"/>
      <c r="BZ87" s="1883"/>
      <c r="CA87" s="1883"/>
      <c r="CB87" s="1883"/>
      <c r="CC87" s="1883"/>
      <c r="CD87" s="1883"/>
      <c r="CE87" s="1883"/>
      <c r="CF87" s="1883"/>
      <c r="CG87" s="1883"/>
      <c r="CH87" s="1883"/>
      <c r="CI87" s="1883"/>
      <c r="CJ87" s="1883"/>
      <c r="CK87" s="1883"/>
      <c r="CL87" s="1883"/>
      <c r="CM87" s="1883"/>
      <c r="CN87" s="1883"/>
      <c r="CO87" s="1883"/>
      <c r="CP87" s="1883"/>
      <c r="CQ87" s="1883"/>
      <c r="CR87" s="1883"/>
      <c r="CS87" s="1883"/>
      <c r="CT87" s="1883"/>
      <c r="CU87" s="1883"/>
      <c r="CV87" s="1883"/>
      <c r="CW87" s="1883"/>
      <c r="CX87" s="1883"/>
      <c r="CY87" s="1883"/>
      <c r="CZ87" s="1883"/>
      <c r="DA87" s="1883"/>
      <c r="DB87" s="1883"/>
      <c r="DC87" s="1883"/>
      <c r="DD87" s="1883"/>
    </row>
    <row r="88" spans="1:112" ht="20.100000000000001" customHeight="1">
      <c r="A88" s="2049"/>
      <c r="B88" s="3650" t="s">
        <v>4797</v>
      </c>
      <c r="C88" s="3651"/>
      <c r="D88" s="2111"/>
      <c r="E88" s="2111"/>
      <c r="F88" s="2111"/>
      <c r="G88" s="2112"/>
      <c r="H88" s="2069"/>
      <c r="I88" s="2069"/>
      <c r="J88" s="2069"/>
      <c r="K88" s="2069"/>
      <c r="L88" s="2069"/>
      <c r="M88" s="2069"/>
      <c r="N88" s="2069"/>
      <c r="O88" s="2069"/>
      <c r="P88" s="2042"/>
      <c r="Q88" s="2042"/>
      <c r="R88" s="2042"/>
      <c r="S88" s="2042"/>
      <c r="T88" s="1883"/>
      <c r="U88" s="1883"/>
      <c r="V88" s="1883"/>
      <c r="W88" s="1906"/>
      <c r="X88" s="1883"/>
      <c r="Y88" s="1883"/>
      <c r="Z88" s="1883"/>
      <c r="AA88" s="1883"/>
      <c r="AB88" s="1883"/>
      <c r="AC88" s="1883"/>
      <c r="AD88" s="1883"/>
      <c r="AE88" s="1883"/>
      <c r="AF88" s="1883"/>
      <c r="AG88" s="1883"/>
      <c r="AH88" s="1883"/>
      <c r="AI88" s="1883"/>
      <c r="AJ88" s="1883"/>
      <c r="AK88" s="1883"/>
      <c r="AL88" s="1883"/>
      <c r="AM88" s="1883"/>
      <c r="AN88" s="1883"/>
      <c r="AO88" s="1883"/>
      <c r="AP88" s="1883"/>
      <c r="AQ88" s="1883"/>
      <c r="AR88" s="1883"/>
      <c r="AS88" s="1883"/>
      <c r="AT88" s="1883"/>
      <c r="AU88" s="1883"/>
      <c r="AV88" s="1883"/>
      <c r="AW88" s="1883"/>
      <c r="AX88" s="1883"/>
      <c r="AY88" s="1883"/>
      <c r="AZ88" s="1883"/>
      <c r="BA88" s="1883"/>
      <c r="BB88" s="1883"/>
      <c r="BC88" s="1883"/>
      <c r="BD88" s="1883"/>
      <c r="BE88" s="1883"/>
      <c r="BF88" s="1883"/>
      <c r="BG88" s="1883"/>
      <c r="BH88" s="1883"/>
      <c r="BI88" s="1883"/>
      <c r="BJ88" s="1883"/>
      <c r="BK88" s="1883"/>
      <c r="BL88" s="1883"/>
      <c r="BM88" s="1883"/>
      <c r="BN88" s="1883"/>
      <c r="BO88" s="1883"/>
      <c r="BP88" s="1883"/>
      <c r="BQ88" s="1883"/>
      <c r="BR88" s="1883"/>
      <c r="BS88" s="1883"/>
      <c r="BT88" s="1883"/>
      <c r="BU88" s="1883"/>
      <c r="BV88" s="1883"/>
      <c r="BW88" s="1883"/>
      <c r="BX88" s="1883"/>
      <c r="BY88" s="1883"/>
      <c r="BZ88" s="1883"/>
      <c r="CA88" s="1883"/>
      <c r="CB88" s="1883"/>
      <c r="CC88" s="1883"/>
      <c r="CD88" s="1883"/>
      <c r="CE88" s="1883"/>
      <c r="CF88" s="1883"/>
      <c r="CG88" s="1883"/>
      <c r="CH88" s="1883"/>
      <c r="CI88" s="1883"/>
      <c r="CJ88" s="1883"/>
      <c r="CK88" s="1883"/>
      <c r="CL88" s="1883"/>
      <c r="CM88" s="1883"/>
      <c r="CN88" s="1883"/>
      <c r="CO88" s="1883"/>
      <c r="CP88" s="1883"/>
      <c r="CQ88" s="1883"/>
      <c r="CR88" s="1883"/>
      <c r="CS88" s="1883"/>
      <c r="CT88" s="1883"/>
      <c r="CU88" s="1883"/>
      <c r="CV88" s="1883"/>
      <c r="CW88" s="1883"/>
      <c r="CX88" s="1883"/>
      <c r="CY88" s="1883"/>
      <c r="CZ88" s="1883"/>
      <c r="DA88" s="1883"/>
      <c r="DB88" s="1883"/>
      <c r="DC88" s="1883"/>
      <c r="DD88" s="1883"/>
    </row>
    <row r="89" spans="1:112" ht="20.100000000000001" customHeight="1" thickBot="1">
      <c r="A89" s="2049"/>
      <c r="B89" s="3652" t="s">
        <v>4798</v>
      </c>
      <c r="C89" s="3653"/>
      <c r="D89" s="2072">
        <f>D87-D88</f>
        <v>0</v>
      </c>
      <c r="E89" s="2072">
        <f>E87-E88</f>
        <v>0</v>
      </c>
      <c r="F89" s="2072">
        <f>F87-F88</f>
        <v>0</v>
      </c>
      <c r="G89" s="2073">
        <f>G87-G88</f>
        <v>0</v>
      </c>
      <c r="H89" s="2069"/>
      <c r="I89" s="2069"/>
      <c r="J89" s="2069"/>
      <c r="K89" s="2069"/>
      <c r="L89" s="2069"/>
      <c r="M89" s="2069"/>
      <c r="N89" s="2069"/>
      <c r="O89" s="2069"/>
      <c r="P89" s="2042"/>
      <c r="Q89" s="2042"/>
      <c r="R89" s="2042"/>
      <c r="S89" s="2042"/>
      <c r="T89" s="1883"/>
      <c r="U89" s="1883"/>
      <c r="V89" s="1883"/>
      <c r="W89" s="1906"/>
      <c r="X89" s="1883"/>
      <c r="Y89" s="1883"/>
      <c r="Z89" s="1883"/>
      <c r="AA89" s="1883"/>
      <c r="AB89" s="1883"/>
      <c r="AC89" s="1883"/>
      <c r="AD89" s="1883"/>
      <c r="AE89" s="1883"/>
      <c r="AF89" s="1883"/>
      <c r="AG89" s="1883"/>
      <c r="AH89" s="1883"/>
      <c r="AI89" s="1883"/>
      <c r="AJ89" s="1883"/>
      <c r="AK89" s="1883"/>
      <c r="AL89" s="1883"/>
      <c r="AM89" s="1883"/>
      <c r="AN89" s="1883"/>
      <c r="AO89" s="1883"/>
      <c r="AP89" s="1883"/>
      <c r="AQ89" s="1883"/>
      <c r="AR89" s="1883"/>
      <c r="AS89" s="1883"/>
      <c r="AT89" s="1883"/>
      <c r="AU89" s="1883"/>
      <c r="AV89" s="1883"/>
      <c r="AW89" s="1883"/>
      <c r="AX89" s="1883"/>
      <c r="AY89" s="1883"/>
      <c r="AZ89" s="1883"/>
      <c r="BA89" s="1883"/>
      <c r="BB89" s="1883"/>
      <c r="BC89" s="1883"/>
      <c r="BD89" s="1883"/>
      <c r="BE89" s="1883"/>
      <c r="BF89" s="1883"/>
      <c r="BG89" s="1883"/>
      <c r="BH89" s="1883"/>
      <c r="BI89" s="1883"/>
      <c r="BJ89" s="1883"/>
      <c r="BK89" s="1883"/>
      <c r="BL89" s="1883"/>
      <c r="BM89" s="1883"/>
      <c r="BN89" s="1883"/>
      <c r="BO89" s="1883"/>
      <c r="BP89" s="1883"/>
      <c r="BQ89" s="1883"/>
      <c r="BR89" s="1883"/>
      <c r="BS89" s="1883"/>
      <c r="BT89" s="1883"/>
      <c r="BU89" s="1883"/>
      <c r="BV89" s="1883"/>
      <c r="BW89" s="1883"/>
      <c r="BX89" s="1883"/>
      <c r="BY89" s="1883"/>
      <c r="BZ89" s="1883"/>
      <c r="CA89" s="1883"/>
      <c r="CB89" s="1883"/>
      <c r="CC89" s="1883"/>
      <c r="CD89" s="1883"/>
      <c r="CE89" s="1883"/>
      <c r="CF89" s="1883"/>
      <c r="CG89" s="1883"/>
      <c r="CH89" s="1883"/>
      <c r="CI89" s="1883"/>
      <c r="CJ89" s="1883"/>
      <c r="CK89" s="1883"/>
      <c r="CL89" s="1883"/>
      <c r="CM89" s="1883"/>
      <c r="CN89" s="1883"/>
      <c r="CO89" s="1883"/>
      <c r="CP89" s="1883"/>
      <c r="CQ89" s="1883"/>
      <c r="CR89" s="1883"/>
      <c r="CS89" s="1883"/>
      <c r="CT89" s="1883"/>
      <c r="CU89" s="1883"/>
      <c r="CV89" s="1883"/>
      <c r="CW89" s="1883"/>
      <c r="CX89" s="1883"/>
      <c r="CY89" s="1883"/>
      <c r="CZ89" s="1883"/>
      <c r="DA89" s="1883"/>
      <c r="DB89" s="1883"/>
      <c r="DC89" s="1883"/>
      <c r="DD89" s="1883"/>
    </row>
    <row r="90" spans="1:112" ht="20.100000000000001" customHeight="1">
      <c r="A90" s="2049"/>
      <c r="B90" s="2074"/>
      <c r="C90" s="2074"/>
      <c r="D90" s="2075"/>
      <c r="E90" s="2075"/>
      <c r="F90" s="2075"/>
      <c r="G90" s="2075"/>
      <c r="H90" s="2069"/>
      <c r="I90" s="2069"/>
      <c r="J90" s="2069"/>
      <c r="K90" s="2069"/>
      <c r="L90" s="2069"/>
      <c r="M90" s="2069"/>
      <c r="N90" s="2069"/>
      <c r="O90" s="2069"/>
      <c r="P90" s="2042"/>
      <c r="Q90" s="2042"/>
      <c r="R90" s="2042"/>
      <c r="S90" s="2042"/>
      <c r="T90" s="1883"/>
      <c r="U90" s="1883"/>
      <c r="V90" s="1883"/>
      <c r="W90" s="1906"/>
      <c r="X90" s="1883"/>
      <c r="Y90" s="1883"/>
      <c r="Z90" s="1883"/>
      <c r="AA90" s="1883"/>
      <c r="AB90" s="1883"/>
      <c r="AC90" s="1883"/>
      <c r="AD90" s="1883"/>
      <c r="AE90" s="1883"/>
      <c r="AF90" s="1883"/>
      <c r="AG90" s="1883"/>
      <c r="AH90" s="1883"/>
      <c r="AI90" s="1883"/>
      <c r="AJ90" s="1883"/>
      <c r="AK90" s="1883"/>
      <c r="AL90" s="1883"/>
      <c r="AM90" s="1883"/>
      <c r="AN90" s="1883"/>
      <c r="AO90" s="1883"/>
      <c r="AP90" s="1883"/>
      <c r="AQ90" s="1883"/>
      <c r="AR90" s="1883"/>
      <c r="AS90" s="1883"/>
      <c r="AT90" s="1883"/>
      <c r="AU90" s="1883"/>
      <c r="AV90" s="1883"/>
      <c r="AW90" s="1883"/>
      <c r="AX90" s="1883"/>
      <c r="AY90" s="1883"/>
      <c r="AZ90" s="1883"/>
      <c r="BA90" s="1883"/>
      <c r="BB90" s="1883"/>
      <c r="BC90" s="1883"/>
      <c r="BD90" s="1883"/>
      <c r="BE90" s="1883"/>
      <c r="BF90" s="1883"/>
      <c r="BG90" s="1883"/>
      <c r="BH90" s="1883"/>
      <c r="BI90" s="1883"/>
      <c r="BJ90" s="1883"/>
      <c r="BK90" s="1883"/>
      <c r="BL90" s="1883"/>
      <c r="BM90" s="1883"/>
      <c r="BN90" s="1883"/>
      <c r="BO90" s="1883"/>
      <c r="BP90" s="1883"/>
      <c r="BQ90" s="1883"/>
      <c r="BR90" s="1883"/>
      <c r="BS90" s="1883"/>
      <c r="BT90" s="1883"/>
      <c r="BU90" s="1883"/>
      <c r="BV90" s="1883"/>
      <c r="BW90" s="1883"/>
      <c r="BX90" s="1883"/>
      <c r="BY90" s="1883"/>
      <c r="BZ90" s="1883"/>
      <c r="CA90" s="1883"/>
      <c r="CB90" s="1883"/>
      <c r="CC90" s="1883"/>
      <c r="CD90" s="1883"/>
      <c r="CE90" s="1883"/>
      <c r="CF90" s="1883"/>
      <c r="CG90" s="1883"/>
      <c r="CH90" s="1883"/>
      <c r="CI90" s="1883"/>
      <c r="CJ90" s="1883"/>
      <c r="CK90" s="1883"/>
      <c r="CL90" s="1883"/>
      <c r="CM90" s="1883"/>
      <c r="CN90" s="1883"/>
      <c r="CO90" s="1883"/>
      <c r="CP90" s="1883"/>
      <c r="CQ90" s="1883"/>
      <c r="CR90" s="1883"/>
      <c r="CS90" s="1883"/>
      <c r="CT90" s="1883"/>
      <c r="CU90" s="1883"/>
      <c r="CV90" s="1883"/>
      <c r="CW90" s="1883"/>
      <c r="CX90" s="1883"/>
      <c r="CY90" s="1883"/>
      <c r="CZ90" s="1883"/>
      <c r="DA90" s="1883"/>
      <c r="DB90" s="1883"/>
      <c r="DC90" s="1883"/>
      <c r="DD90" s="1883"/>
    </row>
    <row r="91" spans="1:112">
      <c r="A91" s="2049"/>
      <c r="B91" s="2049"/>
      <c r="C91" s="2049"/>
      <c r="D91" s="2068"/>
      <c r="E91" s="2068"/>
      <c r="F91" s="2068"/>
      <c r="G91" s="2069"/>
      <c r="H91" s="2069"/>
      <c r="I91" s="2069"/>
      <c r="J91" s="2069"/>
      <c r="K91" s="2069"/>
      <c r="L91" s="2069"/>
      <c r="M91" s="2069"/>
      <c r="N91" s="2069"/>
      <c r="O91" s="2069"/>
      <c r="P91" s="2042"/>
      <c r="Q91" s="2042"/>
      <c r="R91" s="2042"/>
      <c r="S91" s="2042"/>
      <c r="T91" s="1883"/>
      <c r="U91" s="1883"/>
      <c r="V91" s="1883"/>
      <c r="W91" s="1906"/>
      <c r="X91" s="1883"/>
      <c r="Y91" s="1883"/>
      <c r="Z91" s="1883"/>
      <c r="AA91" s="1883"/>
      <c r="AB91" s="1883"/>
      <c r="AC91" s="1883"/>
      <c r="AD91" s="1883"/>
      <c r="AE91" s="1883"/>
      <c r="AF91" s="1883"/>
      <c r="AG91" s="1883"/>
      <c r="AH91" s="1883"/>
      <c r="AI91" s="1883"/>
      <c r="AJ91" s="1883"/>
      <c r="AK91" s="1883"/>
      <c r="AL91" s="1883"/>
      <c r="AM91" s="1883"/>
      <c r="AN91" s="1883"/>
      <c r="AO91" s="1883"/>
      <c r="AP91" s="1883"/>
      <c r="AQ91" s="1883"/>
      <c r="AR91" s="1883"/>
      <c r="AS91" s="1883"/>
      <c r="AT91" s="1883"/>
      <c r="AU91" s="1883"/>
      <c r="AV91" s="1883"/>
      <c r="AW91" s="1883"/>
      <c r="AX91" s="1883"/>
      <c r="AY91" s="1883"/>
      <c r="AZ91" s="1883"/>
      <c r="BA91" s="1883"/>
      <c r="BB91" s="1883"/>
      <c r="BC91" s="1883"/>
      <c r="BD91" s="1883"/>
      <c r="BE91" s="1883"/>
      <c r="BF91" s="1883"/>
      <c r="BG91" s="1883"/>
      <c r="BH91" s="1883"/>
      <c r="BI91" s="1883"/>
      <c r="BJ91" s="1883"/>
      <c r="BK91" s="1883"/>
      <c r="BL91" s="1883"/>
      <c r="BM91" s="1883"/>
      <c r="BN91" s="1883"/>
      <c r="BO91" s="1883"/>
      <c r="BP91" s="1883"/>
      <c r="BQ91" s="1883"/>
      <c r="BR91" s="1883"/>
      <c r="BS91" s="1883"/>
      <c r="BT91" s="1883"/>
      <c r="BU91" s="1883"/>
      <c r="BV91" s="1883"/>
      <c r="BW91" s="1883"/>
      <c r="BX91" s="1883"/>
      <c r="BY91" s="1883"/>
      <c r="BZ91" s="1883"/>
      <c r="CA91" s="1883"/>
      <c r="CB91" s="1883"/>
      <c r="CC91" s="1883"/>
      <c r="CD91" s="1883"/>
      <c r="CE91" s="1883"/>
      <c r="CF91" s="1883"/>
      <c r="CG91" s="1883"/>
      <c r="CH91" s="1883"/>
      <c r="CI91" s="1883"/>
      <c r="CJ91" s="1883"/>
      <c r="CK91" s="1883"/>
      <c r="CL91" s="1883"/>
      <c r="CM91" s="1883"/>
      <c r="CN91" s="1883"/>
      <c r="CO91" s="1883"/>
      <c r="CP91" s="1883"/>
      <c r="CQ91" s="1883"/>
      <c r="CR91" s="1883"/>
      <c r="CS91" s="1883"/>
      <c r="CT91" s="1883"/>
      <c r="CU91" s="1883"/>
      <c r="CV91" s="1883"/>
      <c r="CW91" s="1883"/>
      <c r="CX91" s="1883"/>
      <c r="CY91" s="1883"/>
      <c r="CZ91" s="1883"/>
      <c r="DA91" s="1883"/>
      <c r="DB91" s="1883"/>
      <c r="DC91" s="1883"/>
      <c r="DD91" s="1883"/>
    </row>
    <row r="92" spans="1:112" s="1883" customFormat="1" ht="17.25" thickBot="1">
      <c r="A92" s="2042"/>
      <c r="B92" s="2243" t="s">
        <v>5039</v>
      </c>
      <c r="C92" s="2044"/>
      <c r="D92" s="2041"/>
      <c r="E92" s="2042"/>
      <c r="F92" s="2042"/>
      <c r="G92" s="2042"/>
      <c r="H92" s="2042"/>
      <c r="I92" s="2070" t="s">
        <v>4908</v>
      </c>
      <c r="J92" s="2042"/>
      <c r="K92" s="2042"/>
      <c r="L92" s="2042"/>
      <c r="M92" s="2042"/>
      <c r="N92" s="2042"/>
      <c r="O92" s="2042"/>
      <c r="P92" s="2042"/>
      <c r="Q92" s="2042"/>
      <c r="R92" s="2042"/>
      <c r="S92" s="2042"/>
    </row>
    <row r="93" spans="1:112" ht="16.5">
      <c r="A93" s="2042"/>
      <c r="B93" s="3662" t="s">
        <v>4700</v>
      </c>
      <c r="C93" s="3663"/>
      <c r="D93" s="2103" t="s">
        <v>4702</v>
      </c>
      <c r="E93" s="3640" t="s">
        <v>4751</v>
      </c>
      <c r="F93" s="3622" t="s">
        <v>4752</v>
      </c>
      <c r="G93" s="3622"/>
      <c r="H93" s="3622"/>
      <c r="I93" s="3623"/>
      <c r="J93" s="2042"/>
      <c r="K93" s="2042"/>
      <c r="L93" s="2042"/>
      <c r="M93" s="2042"/>
      <c r="N93" s="2042"/>
      <c r="O93" s="2042"/>
      <c r="P93" s="2042"/>
      <c r="Q93" s="2042"/>
      <c r="R93" s="2042"/>
      <c r="S93" s="2042"/>
      <c r="T93" s="1883"/>
      <c r="U93" s="1883"/>
      <c r="V93" s="1883"/>
      <c r="W93" s="1883"/>
      <c r="X93" s="1883"/>
      <c r="Y93" s="1883"/>
      <c r="Z93" s="1883"/>
      <c r="AA93" s="1883"/>
      <c r="AB93" s="1883"/>
      <c r="AC93" s="1883"/>
      <c r="AD93" s="1883"/>
      <c r="AE93" s="1883"/>
      <c r="AF93" s="1883"/>
      <c r="AG93" s="1883"/>
      <c r="AH93" s="1883"/>
      <c r="AI93" s="1883"/>
      <c r="AJ93" s="1883"/>
      <c r="AK93" s="1883"/>
      <c r="AL93" s="1883"/>
      <c r="AM93" s="1883"/>
      <c r="AN93" s="1883"/>
      <c r="AO93" s="1883"/>
      <c r="AP93" s="1883"/>
      <c r="AQ93" s="1883"/>
      <c r="AR93" s="1883"/>
      <c r="AS93" s="1883"/>
      <c r="AT93" s="1883"/>
      <c r="AU93" s="1883"/>
      <c r="AV93" s="1883"/>
      <c r="AW93" s="1883"/>
      <c r="AX93" s="1883"/>
      <c r="AY93" s="1883"/>
      <c r="AZ93" s="1883"/>
      <c r="BA93" s="1883"/>
      <c r="BB93" s="1883"/>
      <c r="BC93" s="1883"/>
      <c r="BD93" s="1883"/>
      <c r="BE93" s="1883"/>
      <c r="BF93" s="1883"/>
      <c r="BG93" s="1883"/>
      <c r="BH93" s="1883"/>
      <c r="BI93" s="1883"/>
      <c r="BJ93" s="1883"/>
      <c r="BK93" s="1883"/>
      <c r="BL93" s="1883"/>
      <c r="BM93" s="1883"/>
      <c r="BN93" s="1883"/>
      <c r="BO93" s="1883"/>
      <c r="BP93" s="1883"/>
      <c r="BQ93" s="1883"/>
      <c r="BR93" s="1883"/>
      <c r="BS93" s="1883"/>
      <c r="BT93" s="1883"/>
      <c r="BU93" s="1883"/>
      <c r="BV93" s="1883"/>
      <c r="BW93" s="1883"/>
      <c r="BX93" s="1883"/>
      <c r="BY93" s="1883"/>
      <c r="BZ93" s="1883"/>
      <c r="CA93" s="1883"/>
      <c r="CB93" s="1883"/>
      <c r="CC93" s="1883"/>
      <c r="CD93" s="1883"/>
      <c r="CE93" s="1883"/>
      <c r="CF93" s="1883"/>
      <c r="CG93" s="1883"/>
      <c r="CH93" s="1883"/>
      <c r="CI93" s="1883"/>
      <c r="CJ93" s="1883"/>
      <c r="CK93" s="1883"/>
      <c r="CL93" s="1883"/>
      <c r="CM93" s="1883"/>
      <c r="CN93" s="1883"/>
      <c r="CO93" s="1883"/>
      <c r="CP93" s="1883"/>
      <c r="CQ93" s="1883"/>
      <c r="CR93" s="1883"/>
      <c r="CS93" s="1883"/>
      <c r="CT93" s="1883"/>
      <c r="CU93" s="1883"/>
      <c r="CV93" s="1883"/>
      <c r="CW93" s="1883"/>
      <c r="CX93" s="1883"/>
      <c r="CY93" s="1883"/>
      <c r="CZ93" s="1883"/>
      <c r="DA93" s="1883"/>
      <c r="DB93" s="1883"/>
      <c r="DC93" s="1883"/>
      <c r="DD93" s="1883"/>
    </row>
    <row r="94" spans="1:112" ht="16.5">
      <c r="A94" s="2042"/>
      <c r="B94" s="3658" t="s">
        <v>4902</v>
      </c>
      <c r="C94" s="3659"/>
      <c r="D94" s="2104" t="s">
        <v>4704</v>
      </c>
      <c r="E94" s="3641"/>
      <c r="F94" s="2080" t="s">
        <v>4753</v>
      </c>
      <c r="G94" s="2080" t="s">
        <v>4754</v>
      </c>
      <c r="H94" s="2080" t="s">
        <v>4755</v>
      </c>
      <c r="I94" s="2081" t="s">
        <v>4756</v>
      </c>
      <c r="J94" s="2042"/>
      <c r="K94" s="2042"/>
      <c r="L94" s="2042"/>
      <c r="M94" s="2042"/>
      <c r="N94" s="2042"/>
      <c r="O94" s="2042"/>
      <c r="P94" s="2042"/>
      <c r="Q94" s="2042"/>
      <c r="R94" s="2042"/>
      <c r="S94" s="2042"/>
      <c r="T94" s="1883"/>
      <c r="U94" s="1883"/>
      <c r="V94" s="1883"/>
      <c r="W94" s="1883"/>
      <c r="X94" s="1883"/>
      <c r="Y94" s="1883"/>
      <c r="Z94" s="1883"/>
      <c r="AA94" s="1883"/>
      <c r="AB94" s="1883"/>
      <c r="AC94" s="1883"/>
      <c r="AD94" s="1883"/>
      <c r="AE94" s="1883"/>
      <c r="AF94" s="1883"/>
      <c r="AG94" s="1883"/>
      <c r="AH94" s="1883"/>
      <c r="AI94" s="1883"/>
      <c r="AJ94" s="1883"/>
      <c r="AK94" s="1883"/>
      <c r="AL94" s="1883"/>
      <c r="AM94" s="1883"/>
      <c r="AN94" s="1883"/>
      <c r="AO94" s="1883"/>
      <c r="AP94" s="1883"/>
      <c r="AQ94" s="1883"/>
      <c r="AR94" s="1883"/>
      <c r="AS94" s="1883"/>
      <c r="AT94" s="1883"/>
      <c r="AU94" s="1883"/>
      <c r="AV94" s="1883"/>
      <c r="AW94" s="1883"/>
      <c r="AX94" s="1883"/>
      <c r="AY94" s="1883"/>
      <c r="AZ94" s="1883"/>
      <c r="BA94" s="1883"/>
      <c r="BB94" s="1883"/>
      <c r="BC94" s="1883"/>
      <c r="BD94" s="1883"/>
      <c r="BE94" s="1883"/>
      <c r="BF94" s="1883"/>
      <c r="BG94" s="1883"/>
      <c r="BH94" s="1883"/>
      <c r="BI94" s="1883"/>
      <c r="BJ94" s="1883"/>
      <c r="BK94" s="1883"/>
      <c r="BL94" s="1883"/>
      <c r="BM94" s="1883"/>
      <c r="BN94" s="1883"/>
      <c r="BO94" s="1883"/>
      <c r="BP94" s="1883"/>
      <c r="BQ94" s="1883"/>
      <c r="BR94" s="1883"/>
      <c r="BS94" s="1883"/>
      <c r="BT94" s="1883"/>
      <c r="BU94" s="1883"/>
      <c r="BV94" s="1883"/>
      <c r="BW94" s="1883"/>
      <c r="BX94" s="1883"/>
      <c r="BY94" s="1883"/>
      <c r="BZ94" s="1883"/>
      <c r="CA94" s="1883"/>
      <c r="CB94" s="1883"/>
      <c r="CC94" s="1883"/>
      <c r="CD94" s="1883"/>
      <c r="CE94" s="1883"/>
      <c r="CF94" s="1883"/>
      <c r="CG94" s="1883"/>
      <c r="CH94" s="1883"/>
      <c r="CI94" s="1883"/>
      <c r="CJ94" s="1883"/>
      <c r="CK94" s="1883"/>
      <c r="CL94" s="1883"/>
      <c r="CM94" s="1883"/>
      <c r="CN94" s="1883"/>
      <c r="CO94" s="1883"/>
      <c r="CP94" s="1883"/>
      <c r="CQ94" s="1883"/>
      <c r="CR94" s="1883"/>
      <c r="CS94" s="1883"/>
      <c r="CT94" s="1883"/>
      <c r="CU94" s="1883"/>
      <c r="CV94" s="1883"/>
      <c r="CW94" s="1883"/>
      <c r="CX94" s="1883"/>
      <c r="CY94" s="1883"/>
      <c r="CZ94" s="1883"/>
      <c r="DA94" s="1883"/>
      <c r="DB94" s="1883"/>
      <c r="DC94" s="1883"/>
      <c r="DD94" s="1883"/>
    </row>
    <row r="95" spans="1:112" ht="20.100000000000001" customHeight="1" thickBot="1">
      <c r="A95" s="2049">
        <v>99</v>
      </c>
      <c r="B95" s="3660"/>
      <c r="C95" s="3661"/>
      <c r="D95" s="1932">
        <f>'表30-5-2-1'!$C$69</f>
        <v>0</v>
      </c>
      <c r="E95" s="2076">
        <f>$D95*'表30-5-2-4-2'!B$89/1000*(1+'表30-5-2-4-2'!$B$92)*'表30-5-2-4-1'!$B$48</f>
        <v>0</v>
      </c>
      <c r="F95" s="2077">
        <f>$D95*'表30-5-2-4-2'!C$89/1000*(1+'表30-5-2-4-2'!$B$92)*'表30-5-2-4-1'!$B$48</f>
        <v>0</v>
      </c>
      <c r="G95" s="2077">
        <f>$D95*'表30-5-2-4-2'!D$89/1000*(1+'表30-5-2-4-2'!$B$92)*'表30-5-2-4-1'!$B$48</f>
        <v>0</v>
      </c>
      <c r="H95" s="2077">
        <f>$D95*'表30-5-2-4-2'!E$89/1000*(1+'表30-5-2-4-2'!$B$92)*'表30-5-2-4-1'!$B$48</f>
        <v>0</v>
      </c>
      <c r="I95" s="2078">
        <f>$D95*'表30-5-2-4-2'!F$89/1000*(1+'表30-5-2-4-2'!$B$92)*'表30-5-2-4-1'!$B$48</f>
        <v>0</v>
      </c>
      <c r="J95" s="2042"/>
      <c r="K95" s="2042"/>
      <c r="L95" s="2042"/>
      <c r="M95" s="2042"/>
      <c r="N95" s="2042"/>
      <c r="O95" s="2042"/>
      <c r="P95" s="2042"/>
      <c r="Q95" s="2042"/>
      <c r="R95" s="2042"/>
      <c r="S95" s="2042"/>
      <c r="T95" s="1883"/>
      <c r="U95" s="1883"/>
      <c r="V95" s="1883"/>
      <c r="W95" s="1883"/>
      <c r="X95" s="1883"/>
      <c r="Y95" s="1883"/>
      <c r="Z95" s="1883"/>
      <c r="AA95" s="1883"/>
      <c r="AB95" s="1883"/>
      <c r="AC95" s="1883"/>
      <c r="AD95" s="1883"/>
      <c r="AE95" s="1883"/>
      <c r="AF95" s="1883"/>
      <c r="AG95" s="1883"/>
      <c r="AH95" s="1883"/>
      <c r="AI95" s="1883"/>
      <c r="AJ95" s="1883"/>
      <c r="AK95" s="1883"/>
      <c r="AL95" s="1883"/>
      <c r="AM95" s="1883"/>
      <c r="AN95" s="1883"/>
      <c r="AO95" s="1883"/>
      <c r="AP95" s="1883"/>
      <c r="AQ95" s="1883"/>
      <c r="AR95" s="1883"/>
      <c r="AS95" s="1883"/>
      <c r="AT95" s="1883"/>
      <c r="AU95" s="1883"/>
      <c r="AV95" s="1883"/>
      <c r="AW95" s="1883"/>
      <c r="AX95" s="1883"/>
      <c r="AY95" s="1883"/>
      <c r="AZ95" s="1883"/>
      <c r="BA95" s="1883"/>
      <c r="BB95" s="1883"/>
      <c r="BC95" s="1883"/>
      <c r="BD95" s="1883"/>
      <c r="BE95" s="1883"/>
      <c r="BF95" s="1883"/>
      <c r="BG95" s="1883"/>
      <c r="BH95" s="1883"/>
      <c r="BI95" s="1883"/>
      <c r="BJ95" s="1883"/>
      <c r="BK95" s="1883"/>
      <c r="BL95" s="1883"/>
      <c r="BM95" s="1883"/>
      <c r="BN95" s="1883"/>
      <c r="BO95" s="1883"/>
      <c r="BP95" s="1883"/>
      <c r="BQ95" s="1883"/>
      <c r="BR95" s="1883"/>
      <c r="BS95" s="1883"/>
      <c r="BT95" s="1883"/>
      <c r="BU95" s="1883"/>
      <c r="BV95" s="1883"/>
      <c r="BW95" s="1883"/>
      <c r="BX95" s="1883"/>
      <c r="BY95" s="1883"/>
      <c r="BZ95" s="1883"/>
      <c r="CA95" s="1883"/>
      <c r="CB95" s="1883"/>
      <c r="CC95" s="1883"/>
      <c r="CD95" s="1883"/>
      <c r="CE95" s="1883"/>
      <c r="CF95" s="1883"/>
      <c r="CG95" s="1883"/>
      <c r="CH95" s="1883"/>
      <c r="CI95" s="1883"/>
      <c r="CJ95" s="1883"/>
      <c r="CK95" s="1883"/>
      <c r="CL95" s="1883"/>
      <c r="CM95" s="1883"/>
      <c r="CN95" s="1883"/>
      <c r="CO95" s="1883"/>
      <c r="CP95" s="1883"/>
      <c r="CQ95" s="1883"/>
      <c r="CR95" s="1883"/>
      <c r="CS95" s="1883"/>
      <c r="CT95" s="1883"/>
      <c r="CU95" s="1883"/>
      <c r="CV95" s="1883"/>
      <c r="CW95" s="1883"/>
      <c r="CX95" s="1883"/>
      <c r="CY95" s="1883"/>
      <c r="CZ95" s="1883"/>
      <c r="DA95" s="1883"/>
      <c r="DB95" s="1883"/>
      <c r="DC95" s="1883"/>
      <c r="DD95" s="1883"/>
    </row>
    <row r="96" spans="1:112" s="1883" customFormat="1" ht="15.75" customHeight="1">
      <c r="A96" s="2042"/>
      <c r="B96" s="2046"/>
      <c r="C96" s="2047"/>
      <c r="D96" s="2045"/>
      <c r="E96" s="2045"/>
      <c r="F96" s="2042"/>
      <c r="G96" s="2042"/>
      <c r="H96" s="2042"/>
      <c r="I96" s="2042"/>
      <c r="J96" s="2042"/>
      <c r="K96" s="2042"/>
      <c r="L96" s="2042"/>
      <c r="M96" s="2042"/>
      <c r="N96" s="2042"/>
      <c r="O96" s="2042"/>
      <c r="P96" s="2042"/>
      <c r="Q96" s="2042"/>
      <c r="R96" s="2042"/>
      <c r="S96" s="2042"/>
    </row>
    <row r="97" spans="1:108" s="1883" customFormat="1" ht="17.25" thickBot="1">
      <c r="A97" s="2049"/>
      <c r="B97" s="2243" t="s">
        <v>5040</v>
      </c>
      <c r="C97" s="2044"/>
      <c r="D97" s="2042"/>
      <c r="E97" s="2041"/>
      <c r="F97" s="2042"/>
      <c r="G97" s="2042"/>
      <c r="H97" s="2042"/>
      <c r="I97" s="2070" t="s">
        <v>4908</v>
      </c>
      <c r="J97" s="2042"/>
      <c r="K97" s="2042"/>
      <c r="L97" s="2042"/>
      <c r="M97" s="2042"/>
      <c r="N97" s="2042"/>
      <c r="O97" s="2042"/>
      <c r="P97" s="2042"/>
      <c r="Q97" s="2042"/>
      <c r="R97" s="2042"/>
      <c r="S97" s="2049"/>
    </row>
    <row r="98" spans="1:108" ht="16.5">
      <c r="A98" s="2049"/>
      <c r="B98" s="3662" t="s">
        <v>4700</v>
      </c>
      <c r="C98" s="3663"/>
      <c r="D98" s="2105" t="s">
        <v>4702</v>
      </c>
      <c r="E98" s="3664" t="s">
        <v>4751</v>
      </c>
      <c r="F98" s="3666" t="s">
        <v>4752</v>
      </c>
      <c r="G98" s="3666"/>
      <c r="H98" s="3666"/>
      <c r="I98" s="3667"/>
      <c r="J98" s="2042"/>
      <c r="K98" s="2042"/>
      <c r="L98" s="2042"/>
      <c r="M98" s="2042"/>
      <c r="N98" s="2042"/>
      <c r="O98" s="2042"/>
      <c r="P98" s="2042"/>
      <c r="Q98" s="2042"/>
      <c r="R98" s="2042"/>
      <c r="S98" s="2049"/>
      <c r="T98" s="1883"/>
      <c r="U98" s="1883"/>
      <c r="V98" s="1883"/>
      <c r="W98" s="1883"/>
      <c r="X98" s="1883"/>
      <c r="Y98" s="1883"/>
      <c r="Z98" s="1883"/>
      <c r="AA98" s="1883"/>
      <c r="AB98" s="1883"/>
      <c r="AC98" s="1883"/>
      <c r="AD98" s="1883"/>
      <c r="AE98" s="1883"/>
      <c r="AF98" s="1883"/>
      <c r="AG98" s="1883"/>
      <c r="AH98" s="1883"/>
      <c r="AI98" s="1883"/>
      <c r="AJ98" s="1883"/>
      <c r="AK98" s="1883"/>
      <c r="AL98" s="1883"/>
      <c r="AM98" s="1883"/>
      <c r="AN98" s="1883"/>
      <c r="AO98" s="1883"/>
      <c r="AP98" s="1883"/>
      <c r="AQ98" s="1883"/>
      <c r="AR98" s="1883"/>
      <c r="AS98" s="1883"/>
      <c r="AT98" s="1883"/>
      <c r="AU98" s="1883"/>
      <c r="AV98" s="1883"/>
      <c r="AW98" s="1883"/>
      <c r="AX98" s="1883"/>
      <c r="AY98" s="1883"/>
      <c r="AZ98" s="1883"/>
      <c r="BA98" s="1883"/>
      <c r="BB98" s="1883"/>
      <c r="BC98" s="1883"/>
      <c r="BD98" s="1883"/>
      <c r="BE98" s="1883"/>
      <c r="BF98" s="1883"/>
      <c r="BG98" s="1883"/>
      <c r="BH98" s="1883"/>
      <c r="BI98" s="1883"/>
      <c r="BJ98" s="1883"/>
      <c r="BK98" s="1883"/>
      <c r="BL98" s="1883"/>
      <c r="BM98" s="1883"/>
      <c r="BN98" s="1883"/>
      <c r="BO98" s="1883"/>
      <c r="BP98" s="1883"/>
      <c r="BQ98" s="1883"/>
      <c r="BR98" s="1883"/>
      <c r="BS98" s="1883"/>
      <c r="BT98" s="1883"/>
      <c r="BU98" s="1883"/>
      <c r="BV98" s="1883"/>
      <c r="BW98" s="1883"/>
      <c r="BX98" s="1883"/>
      <c r="BY98" s="1883"/>
      <c r="BZ98" s="1883"/>
      <c r="CA98" s="1883"/>
      <c r="CB98" s="1883"/>
      <c r="CC98" s="1883"/>
      <c r="CD98" s="1883"/>
      <c r="CE98" s="1883"/>
      <c r="CF98" s="1883"/>
      <c r="CG98" s="1883"/>
      <c r="CH98" s="1883"/>
      <c r="CI98" s="1883"/>
      <c r="CJ98" s="1883"/>
      <c r="CK98" s="1883"/>
      <c r="CL98" s="1883"/>
      <c r="CM98" s="1883"/>
      <c r="CN98" s="1883"/>
      <c r="CO98" s="1883"/>
      <c r="CP98" s="1883"/>
      <c r="CQ98" s="1883"/>
      <c r="CR98" s="1883"/>
      <c r="CS98" s="1883"/>
      <c r="CT98" s="1883"/>
      <c r="CU98" s="1883"/>
      <c r="CV98" s="1883"/>
      <c r="CW98" s="1883"/>
      <c r="CX98" s="1883"/>
      <c r="CY98" s="1883"/>
      <c r="CZ98" s="1883"/>
      <c r="DA98" s="1883"/>
      <c r="DB98" s="1883"/>
      <c r="DC98" s="1883"/>
      <c r="DD98" s="1883"/>
    </row>
    <row r="99" spans="1:108" ht="16.5">
      <c r="A99" s="2049"/>
      <c r="B99" s="3658" t="s">
        <v>4902</v>
      </c>
      <c r="C99" s="3659"/>
      <c r="D99" s="2106" t="s">
        <v>4705</v>
      </c>
      <c r="E99" s="3665"/>
      <c r="F99" s="2107" t="s">
        <v>4753</v>
      </c>
      <c r="G99" s="2107" t="s">
        <v>4754</v>
      </c>
      <c r="H99" s="2107" t="s">
        <v>4755</v>
      </c>
      <c r="I99" s="2108" t="s">
        <v>4756</v>
      </c>
      <c r="J99" s="2042"/>
      <c r="K99" s="2042"/>
      <c r="L99" s="2042"/>
      <c r="M99" s="2042"/>
      <c r="N99" s="2042"/>
      <c r="O99" s="2042"/>
      <c r="P99" s="2042"/>
      <c r="Q99" s="2042"/>
      <c r="R99" s="2042"/>
      <c r="S99" s="2049"/>
      <c r="T99" s="1883"/>
      <c r="U99" s="1883"/>
      <c r="V99" s="1883"/>
      <c r="W99" s="1883"/>
      <c r="X99" s="1883"/>
      <c r="Y99" s="1883"/>
      <c r="Z99" s="1883"/>
      <c r="AA99" s="1883"/>
      <c r="AB99" s="1883"/>
      <c r="AC99" s="1883"/>
      <c r="AD99" s="1883"/>
      <c r="AE99" s="1883"/>
      <c r="AF99" s="1883"/>
      <c r="AG99" s="1883"/>
      <c r="AH99" s="1883"/>
      <c r="AI99" s="1883"/>
      <c r="AJ99" s="1883"/>
      <c r="AK99" s="1883"/>
      <c r="AL99" s="1883"/>
      <c r="AM99" s="1883"/>
      <c r="AN99" s="1883"/>
      <c r="AO99" s="1883"/>
      <c r="AP99" s="1883"/>
      <c r="AQ99" s="1883"/>
      <c r="AR99" s="1883"/>
      <c r="AS99" s="1883"/>
      <c r="AT99" s="1883"/>
      <c r="AU99" s="1883"/>
      <c r="AV99" s="1883"/>
      <c r="AW99" s="1883"/>
      <c r="AX99" s="1883"/>
      <c r="AY99" s="1883"/>
      <c r="AZ99" s="1883"/>
      <c r="BA99" s="1883"/>
      <c r="BB99" s="1883"/>
      <c r="BC99" s="1883"/>
      <c r="BD99" s="1883"/>
      <c r="BE99" s="1883"/>
      <c r="BF99" s="1883"/>
      <c r="BG99" s="1883"/>
      <c r="BH99" s="1883"/>
      <c r="BI99" s="1883"/>
      <c r="BJ99" s="1883"/>
      <c r="BK99" s="1883"/>
      <c r="BL99" s="1883"/>
      <c r="BM99" s="1883"/>
      <c r="BN99" s="1883"/>
      <c r="BO99" s="1883"/>
      <c r="BP99" s="1883"/>
      <c r="BQ99" s="1883"/>
      <c r="BR99" s="1883"/>
      <c r="BS99" s="1883"/>
      <c r="BT99" s="1883"/>
      <c r="BU99" s="1883"/>
      <c r="BV99" s="1883"/>
      <c r="BW99" s="1883"/>
      <c r="BX99" s="1883"/>
      <c r="BY99" s="1883"/>
      <c r="BZ99" s="1883"/>
      <c r="CA99" s="1883"/>
      <c r="CB99" s="1883"/>
      <c r="CC99" s="1883"/>
      <c r="CD99" s="1883"/>
      <c r="CE99" s="1883"/>
      <c r="CF99" s="1883"/>
      <c r="CG99" s="1883"/>
      <c r="CH99" s="1883"/>
      <c r="CI99" s="1883"/>
      <c r="CJ99" s="1883"/>
      <c r="CK99" s="1883"/>
      <c r="CL99" s="1883"/>
      <c r="CM99" s="1883"/>
      <c r="CN99" s="1883"/>
      <c r="CO99" s="1883"/>
      <c r="CP99" s="1883"/>
      <c r="CQ99" s="1883"/>
      <c r="CR99" s="1883"/>
      <c r="CS99" s="1883"/>
      <c r="CT99" s="1883"/>
      <c r="CU99" s="1883"/>
      <c r="CV99" s="1883"/>
      <c r="CW99" s="1883"/>
      <c r="CX99" s="1883"/>
      <c r="CY99" s="1883"/>
      <c r="CZ99" s="1883"/>
      <c r="DA99" s="1883"/>
      <c r="DB99" s="1883"/>
      <c r="DC99" s="1883"/>
      <c r="DD99" s="1883"/>
    </row>
    <row r="100" spans="1:108" ht="20.100000000000001" customHeight="1" thickBot="1">
      <c r="A100" s="2049" t="s">
        <v>4788</v>
      </c>
      <c r="B100" s="3668"/>
      <c r="C100" s="3669"/>
      <c r="D100" s="1932">
        <f>'表30-5-2-1'!$D$69</f>
        <v>0</v>
      </c>
      <c r="E100" s="2079">
        <f>$D100*'表30-5-2-4-2'!B$89/1000*(1+'表30-5-2-4-2'!$B$92)*'表30-5-2-4-1'!$B$48</f>
        <v>0</v>
      </c>
      <c r="F100" s="2048">
        <f>$D100*'表30-5-2-4-2'!C$89/1000*(1+'表30-5-2-4-2'!$B$92)*'表30-5-2-4-1'!$B$48</f>
        <v>0</v>
      </c>
      <c r="G100" s="2048">
        <f>$D100*'表30-5-2-4-2'!D$89/1000*(1+'表30-5-2-4-2'!$B$92)*'表30-5-2-4-1'!$B$48</f>
        <v>0</v>
      </c>
      <c r="H100" s="2048">
        <f>$D100*'表30-5-2-4-2'!E$89/1000*(1+'表30-5-2-4-2'!$B$92)*'表30-5-2-4-1'!$B$48</f>
        <v>0</v>
      </c>
      <c r="I100" s="2071">
        <f>$D100*'表30-5-2-4-2'!F$89/1000*(1+'表30-5-2-4-2'!$B$92)*'表30-5-2-4-1'!$B$48</f>
        <v>0</v>
      </c>
      <c r="J100" s="2042"/>
      <c r="K100" s="2042"/>
      <c r="L100" s="2042"/>
      <c r="M100" s="2042"/>
      <c r="N100" s="2042"/>
      <c r="O100" s="2042"/>
      <c r="P100" s="2042"/>
      <c r="Q100" s="2042"/>
      <c r="R100" s="2042"/>
      <c r="S100" s="2049"/>
      <c r="T100" s="1883"/>
      <c r="U100" s="1883"/>
      <c r="V100" s="1883"/>
      <c r="W100" s="1883"/>
      <c r="X100" s="1883"/>
      <c r="Y100" s="1883"/>
      <c r="Z100" s="1883"/>
      <c r="AA100" s="1883"/>
      <c r="AB100" s="1883"/>
      <c r="AC100" s="1883"/>
      <c r="AD100" s="1883"/>
      <c r="AE100" s="1883"/>
      <c r="AF100" s="1883"/>
      <c r="AG100" s="1883"/>
      <c r="AH100" s="1883"/>
      <c r="AI100" s="1883"/>
      <c r="AJ100" s="1883"/>
      <c r="AK100" s="1883"/>
      <c r="AL100" s="1883"/>
      <c r="AM100" s="1883"/>
      <c r="AN100" s="1883"/>
      <c r="AO100" s="1883"/>
      <c r="AP100" s="1883"/>
      <c r="AQ100" s="1883"/>
      <c r="AR100" s="1883"/>
      <c r="AS100" s="1883"/>
      <c r="AT100" s="1883"/>
      <c r="AU100" s="1883"/>
      <c r="AV100" s="1883"/>
      <c r="AW100" s="1883"/>
      <c r="AX100" s="1883"/>
      <c r="AY100" s="1883"/>
      <c r="AZ100" s="1883"/>
      <c r="BA100" s="1883"/>
      <c r="BB100" s="1883"/>
      <c r="BC100" s="1883"/>
      <c r="BD100" s="1883"/>
      <c r="BE100" s="1883"/>
      <c r="BF100" s="1883"/>
      <c r="BG100" s="1883"/>
      <c r="BH100" s="1883"/>
      <c r="BI100" s="1883"/>
      <c r="BJ100" s="1883"/>
      <c r="BK100" s="1883"/>
      <c r="BL100" s="1883"/>
      <c r="BM100" s="1883"/>
      <c r="BN100" s="1883"/>
      <c r="BO100" s="1883"/>
      <c r="BP100" s="1883"/>
      <c r="BQ100" s="1883"/>
      <c r="BR100" s="1883"/>
      <c r="BS100" s="1883"/>
      <c r="BT100" s="1883"/>
      <c r="BU100" s="1883"/>
      <c r="BV100" s="1883"/>
      <c r="BW100" s="1883"/>
      <c r="BX100" s="1883"/>
      <c r="BY100" s="1883"/>
      <c r="BZ100" s="1883"/>
      <c r="CA100" s="1883"/>
      <c r="CB100" s="1883"/>
      <c r="CC100" s="1883"/>
      <c r="CD100" s="1883"/>
      <c r="CE100" s="1883"/>
      <c r="CF100" s="1883"/>
      <c r="CG100" s="1883"/>
      <c r="CH100" s="1883"/>
      <c r="CI100" s="1883"/>
      <c r="CJ100" s="1883"/>
      <c r="CK100" s="1883"/>
      <c r="CL100" s="1883"/>
      <c r="CM100" s="1883"/>
      <c r="CN100" s="1883"/>
      <c r="CO100" s="1883"/>
      <c r="CP100" s="1883"/>
      <c r="CQ100" s="1883"/>
      <c r="CR100" s="1883"/>
      <c r="CS100" s="1883"/>
      <c r="CT100" s="1883"/>
      <c r="CU100" s="1883"/>
      <c r="CV100" s="1883"/>
      <c r="CW100" s="1883"/>
      <c r="CX100" s="1883"/>
      <c r="CY100" s="1883"/>
      <c r="CZ100" s="1883"/>
      <c r="DA100" s="1883"/>
      <c r="DB100" s="1883"/>
      <c r="DC100" s="1883"/>
      <c r="DD100" s="1883"/>
    </row>
    <row r="101" spans="1:108" ht="20.100000000000001" customHeight="1" thickBot="1">
      <c r="A101" s="2049"/>
      <c r="B101" s="3654" t="s">
        <v>4799</v>
      </c>
      <c r="C101" s="3655"/>
      <c r="D101" s="2113"/>
      <c r="E101" s="2113"/>
      <c r="F101" s="2111"/>
      <c r="G101" s="2111"/>
      <c r="H101" s="2111"/>
      <c r="I101" s="2112"/>
      <c r="J101" s="2042"/>
      <c r="K101" s="2042"/>
      <c r="L101" s="2042"/>
      <c r="M101" s="2042"/>
      <c r="N101" s="2042"/>
      <c r="O101" s="2042"/>
      <c r="P101" s="2042"/>
      <c r="Q101" s="2042"/>
      <c r="R101" s="2042"/>
      <c r="S101" s="2042"/>
      <c r="T101" s="1906"/>
      <c r="U101" s="1883"/>
      <c r="V101" s="1883"/>
      <c r="W101" s="1883"/>
      <c r="X101" s="1883"/>
      <c r="Y101" s="1883"/>
      <c r="Z101" s="1883"/>
      <c r="AA101" s="1883"/>
      <c r="AB101" s="1883"/>
      <c r="AC101" s="1883"/>
      <c r="AD101" s="1883"/>
      <c r="AE101" s="1883"/>
      <c r="AF101" s="1883"/>
      <c r="AG101" s="1883"/>
      <c r="AH101" s="1883"/>
      <c r="AI101" s="1883"/>
      <c r="AJ101" s="1883"/>
      <c r="AK101" s="1883"/>
      <c r="AL101" s="1883"/>
      <c r="AM101" s="1883"/>
      <c r="AN101" s="1883"/>
      <c r="AO101" s="1883"/>
      <c r="AP101" s="1883"/>
      <c r="AQ101" s="1883"/>
      <c r="AR101" s="1883"/>
      <c r="AS101" s="1883"/>
      <c r="AT101" s="1883"/>
      <c r="AU101" s="1883"/>
      <c r="AV101" s="1883"/>
      <c r="AW101" s="1883"/>
      <c r="AX101" s="1883"/>
      <c r="AY101" s="1883"/>
      <c r="AZ101" s="1883"/>
      <c r="BA101" s="1883"/>
      <c r="BB101" s="1883"/>
      <c r="BC101" s="1883"/>
      <c r="BD101" s="1883"/>
      <c r="BE101" s="1883"/>
      <c r="BF101" s="1883"/>
      <c r="BG101" s="1883"/>
      <c r="BH101" s="1883"/>
      <c r="BI101" s="1883"/>
      <c r="BJ101" s="1883"/>
      <c r="BK101" s="1883"/>
      <c r="BL101" s="1883"/>
      <c r="BM101" s="1883"/>
      <c r="BN101" s="1883"/>
      <c r="BO101" s="1883"/>
      <c r="BP101" s="1883"/>
      <c r="BQ101" s="1883"/>
      <c r="BR101" s="1883"/>
      <c r="BS101" s="1883"/>
      <c r="BT101" s="1883"/>
      <c r="BU101" s="1883"/>
      <c r="BV101" s="1883"/>
      <c r="BW101" s="1883"/>
      <c r="BX101" s="1883"/>
      <c r="BY101" s="1883"/>
      <c r="BZ101" s="1883"/>
      <c r="CA101" s="1883"/>
      <c r="CB101" s="1883"/>
      <c r="CC101" s="1883"/>
      <c r="CD101" s="1883"/>
      <c r="CE101" s="1883"/>
      <c r="CF101" s="1883"/>
      <c r="CG101" s="1883"/>
      <c r="CH101" s="1883"/>
      <c r="CI101" s="1883"/>
      <c r="CJ101" s="1883"/>
      <c r="CK101" s="1883"/>
      <c r="CL101" s="1883"/>
      <c r="CM101" s="1883"/>
      <c r="CN101" s="1883"/>
      <c r="CO101" s="1883"/>
      <c r="CP101" s="1883"/>
      <c r="CQ101" s="1883"/>
      <c r="CR101" s="1883"/>
      <c r="CS101" s="1883"/>
      <c r="CT101" s="1883"/>
      <c r="CU101" s="1883"/>
      <c r="CV101" s="1883"/>
      <c r="CW101" s="1883"/>
      <c r="CX101" s="1883"/>
      <c r="CY101" s="1883"/>
      <c r="CZ101" s="1883"/>
      <c r="DA101" s="1883"/>
      <c r="DB101" s="1883"/>
      <c r="DC101" s="1883"/>
      <c r="DD101" s="1883"/>
    </row>
    <row r="102" spans="1:108" ht="20.100000000000001" customHeight="1" thickBot="1">
      <c r="A102" s="2049"/>
      <c r="B102" s="3656" t="s">
        <v>4800</v>
      </c>
      <c r="C102" s="3657"/>
      <c r="D102" s="2113"/>
      <c r="E102" s="2113"/>
      <c r="F102" s="2109">
        <f>F100-F101</f>
        <v>0</v>
      </c>
      <c r="G102" s="2109">
        <f>G100-G101</f>
        <v>0</v>
      </c>
      <c r="H102" s="2109">
        <f>H100-H101</f>
        <v>0</v>
      </c>
      <c r="I102" s="2110">
        <f>I100-I101</f>
        <v>0</v>
      </c>
      <c r="J102" s="2042"/>
      <c r="K102" s="2042"/>
      <c r="L102" s="2042"/>
      <c r="M102" s="2042"/>
      <c r="N102" s="2042"/>
      <c r="O102" s="2042"/>
      <c r="P102" s="2042"/>
      <c r="Q102" s="2042"/>
      <c r="R102" s="2042"/>
      <c r="S102" s="2042"/>
      <c r="T102" s="1906"/>
      <c r="U102" s="1883"/>
      <c r="V102" s="1883"/>
      <c r="W102" s="1883"/>
      <c r="X102" s="1883"/>
      <c r="Y102" s="1883"/>
      <c r="Z102" s="1883"/>
      <c r="AA102" s="1883"/>
      <c r="AB102" s="1883"/>
      <c r="AC102" s="1883"/>
      <c r="AD102" s="1883"/>
      <c r="AE102" s="1883"/>
      <c r="AF102" s="1883"/>
      <c r="AG102" s="1883"/>
      <c r="AH102" s="1883"/>
      <c r="AI102" s="1883"/>
      <c r="AJ102" s="1883"/>
      <c r="AK102" s="1883"/>
      <c r="AL102" s="1883"/>
      <c r="AM102" s="1883"/>
      <c r="AN102" s="1883"/>
      <c r="AO102" s="1883"/>
      <c r="AP102" s="1883"/>
      <c r="AQ102" s="1883"/>
      <c r="AR102" s="1883"/>
      <c r="AS102" s="1883"/>
      <c r="AT102" s="1883"/>
      <c r="AU102" s="1883"/>
      <c r="AV102" s="1883"/>
      <c r="AW102" s="1883"/>
      <c r="AX102" s="1883"/>
      <c r="AY102" s="1883"/>
      <c r="AZ102" s="1883"/>
      <c r="BA102" s="1883"/>
      <c r="BB102" s="1883"/>
      <c r="BC102" s="1883"/>
      <c r="BD102" s="1883"/>
      <c r="BE102" s="1883"/>
      <c r="BF102" s="1883"/>
      <c r="BG102" s="1883"/>
      <c r="BH102" s="1883"/>
      <c r="BI102" s="1883"/>
      <c r="BJ102" s="1883"/>
      <c r="BK102" s="1883"/>
      <c r="BL102" s="1883"/>
      <c r="BM102" s="1883"/>
      <c r="BN102" s="1883"/>
      <c r="BO102" s="1883"/>
      <c r="BP102" s="1883"/>
      <c r="BQ102" s="1883"/>
      <c r="BR102" s="1883"/>
      <c r="BS102" s="1883"/>
      <c r="BT102" s="1883"/>
      <c r="BU102" s="1883"/>
      <c r="BV102" s="1883"/>
      <c r="BW102" s="1883"/>
      <c r="BX102" s="1883"/>
      <c r="BY102" s="1883"/>
      <c r="BZ102" s="1883"/>
      <c r="CA102" s="1883"/>
      <c r="CB102" s="1883"/>
      <c r="CC102" s="1883"/>
      <c r="CD102" s="1883"/>
      <c r="CE102" s="1883"/>
      <c r="CF102" s="1883"/>
      <c r="CG102" s="1883"/>
      <c r="CH102" s="1883"/>
      <c r="CI102" s="1883"/>
      <c r="CJ102" s="1883"/>
      <c r="CK102" s="1883"/>
      <c r="CL102" s="1883"/>
      <c r="CM102" s="1883"/>
      <c r="CN102" s="1883"/>
      <c r="CO102" s="1883"/>
      <c r="CP102" s="1883"/>
      <c r="CQ102" s="1883"/>
      <c r="CR102" s="1883"/>
      <c r="CS102" s="1883"/>
      <c r="CT102" s="1883"/>
      <c r="CU102" s="1883"/>
      <c r="CV102" s="1883"/>
      <c r="CW102" s="1883"/>
      <c r="CX102" s="1883"/>
      <c r="CY102" s="1883"/>
      <c r="CZ102" s="1883"/>
      <c r="DA102" s="1883"/>
      <c r="DB102" s="1883"/>
      <c r="DC102" s="1883"/>
      <c r="DD102" s="1883"/>
    </row>
    <row r="103" spans="1:108" s="1883" customFormat="1">
      <c r="A103" s="2049"/>
      <c r="B103" s="2042"/>
      <c r="C103" s="2042"/>
      <c r="D103" s="2042"/>
      <c r="E103" s="2042"/>
      <c r="F103" s="2042"/>
      <c r="G103" s="2042"/>
      <c r="H103" s="2042"/>
      <c r="I103" s="2042"/>
      <c r="J103" s="2042"/>
      <c r="K103" s="2042"/>
      <c r="L103" s="2042"/>
      <c r="M103" s="2042"/>
      <c r="N103" s="2042"/>
      <c r="O103" s="2042"/>
      <c r="P103" s="2042"/>
      <c r="Q103" s="2042"/>
      <c r="R103" s="2042"/>
      <c r="S103" s="2042"/>
      <c r="T103" s="1906"/>
    </row>
    <row r="104" spans="1:108" s="1883" customFormat="1">
      <c r="A104" s="2049"/>
      <c r="B104" s="2042"/>
      <c r="C104" s="2042"/>
      <c r="D104" s="2042"/>
      <c r="E104" s="2042"/>
      <c r="F104" s="2042"/>
      <c r="G104" s="2042"/>
      <c r="H104" s="2042"/>
      <c r="I104" s="2042"/>
      <c r="J104" s="2042"/>
      <c r="K104" s="2042"/>
      <c r="L104" s="2042"/>
      <c r="M104" s="2042"/>
      <c r="N104" s="2042"/>
      <c r="O104" s="2042"/>
      <c r="P104" s="2042"/>
      <c r="Q104" s="2042"/>
      <c r="R104" s="2042"/>
      <c r="S104" s="2042"/>
      <c r="T104" s="1906"/>
    </row>
    <row r="105" spans="1:108" s="1883" customFormat="1">
      <c r="A105" s="2049"/>
      <c r="B105" s="2042"/>
      <c r="C105" s="2042"/>
      <c r="D105" s="2042"/>
      <c r="E105" s="2042"/>
      <c r="F105" s="2042"/>
      <c r="G105" s="2042"/>
      <c r="H105" s="2042"/>
      <c r="I105" s="2042"/>
      <c r="J105" s="2042"/>
      <c r="K105" s="2042"/>
      <c r="L105" s="2042"/>
      <c r="M105" s="2042"/>
      <c r="N105" s="2042"/>
      <c r="O105" s="2042"/>
      <c r="P105" s="2042"/>
      <c r="Q105" s="2042"/>
      <c r="R105" s="2042"/>
      <c r="S105" s="2042"/>
      <c r="T105" s="1906"/>
    </row>
    <row r="106" spans="1:108" s="1883" customFormat="1">
      <c r="A106" s="2049"/>
      <c r="B106" s="2042"/>
      <c r="C106" s="2042"/>
      <c r="D106" s="2042"/>
      <c r="E106" s="2042"/>
      <c r="F106" s="2042"/>
      <c r="G106" s="2042"/>
      <c r="H106" s="2042"/>
      <c r="I106" s="2042"/>
      <c r="J106" s="2042"/>
      <c r="K106" s="2042"/>
      <c r="L106" s="2042"/>
      <c r="M106" s="2042"/>
      <c r="N106" s="2042"/>
      <c r="O106" s="2042"/>
      <c r="P106" s="2042"/>
      <c r="Q106" s="2042"/>
      <c r="R106" s="2042"/>
      <c r="S106" s="2042"/>
      <c r="T106" s="1906"/>
    </row>
    <row r="107" spans="1:108" s="1883" customFormat="1">
      <c r="A107" s="2049"/>
      <c r="B107" s="2042"/>
      <c r="C107" s="2042"/>
      <c r="D107" s="2042"/>
      <c r="E107" s="2042"/>
      <c r="F107" s="2042"/>
      <c r="G107" s="2042"/>
      <c r="H107" s="2042"/>
      <c r="I107" s="2042"/>
      <c r="J107" s="2042"/>
      <c r="K107" s="2042"/>
      <c r="L107" s="2042"/>
      <c r="M107" s="2042"/>
      <c r="N107" s="2042"/>
      <c r="O107" s="2042"/>
      <c r="P107" s="2042"/>
      <c r="Q107" s="2042"/>
      <c r="R107" s="2042"/>
      <c r="S107" s="2042"/>
      <c r="T107" s="1906"/>
    </row>
    <row r="108" spans="1:108" s="1883" customFormat="1">
      <c r="A108" s="2049"/>
      <c r="B108" s="2042"/>
      <c r="C108" s="2042"/>
      <c r="D108" s="2042"/>
      <c r="E108" s="2042"/>
      <c r="F108" s="2042"/>
      <c r="G108" s="2042"/>
      <c r="H108" s="2042"/>
      <c r="I108" s="2042"/>
      <c r="J108" s="2042"/>
      <c r="K108" s="2042"/>
      <c r="L108" s="2042"/>
      <c r="M108" s="2042"/>
      <c r="N108" s="2042"/>
      <c r="O108" s="2042"/>
      <c r="P108" s="2042"/>
      <c r="Q108" s="2042"/>
      <c r="R108" s="2042"/>
      <c r="S108" s="2042"/>
      <c r="T108" s="1906"/>
    </row>
    <row r="109" spans="1:108" s="1883" customFormat="1">
      <c r="A109" s="2049"/>
      <c r="B109" s="2042"/>
      <c r="C109" s="2042"/>
      <c r="D109" s="2042"/>
      <c r="E109" s="2042"/>
      <c r="F109" s="2042"/>
      <c r="G109" s="2042"/>
      <c r="H109" s="2042"/>
      <c r="I109" s="2042"/>
      <c r="J109" s="2042"/>
      <c r="K109" s="2042"/>
      <c r="L109" s="2042"/>
      <c r="M109" s="2042"/>
      <c r="N109" s="2042"/>
      <c r="O109" s="2042"/>
      <c r="P109" s="2042"/>
      <c r="Q109" s="2042"/>
      <c r="R109" s="2042"/>
      <c r="S109" s="2042"/>
      <c r="T109" s="1906"/>
    </row>
    <row r="110" spans="1:108" s="1883" customFormat="1">
      <c r="A110" s="2049"/>
      <c r="B110" s="2042"/>
      <c r="C110" s="2042"/>
      <c r="D110" s="2042"/>
      <c r="E110" s="2042"/>
      <c r="F110" s="2042"/>
      <c r="G110" s="2042"/>
      <c r="H110" s="2042"/>
      <c r="I110" s="2042"/>
      <c r="J110" s="2042"/>
      <c r="K110" s="2042"/>
      <c r="L110" s="2042"/>
      <c r="M110" s="2042"/>
      <c r="N110" s="2042"/>
      <c r="O110" s="2042"/>
      <c r="P110" s="2042"/>
      <c r="Q110" s="2042"/>
      <c r="R110" s="2042"/>
      <c r="S110" s="2042"/>
      <c r="T110" s="1906"/>
    </row>
    <row r="111" spans="1:108" s="1883" customFormat="1">
      <c r="A111" s="1906"/>
      <c r="T111" s="1906"/>
    </row>
    <row r="112" spans="1:108" s="1883" customFormat="1">
      <c r="A112" s="1906"/>
      <c r="T112" s="1906"/>
    </row>
    <row r="113" spans="1:20" s="1883" customFormat="1">
      <c r="A113" s="1906"/>
      <c r="T113" s="1906"/>
    </row>
    <row r="114" spans="1:20" s="1883" customFormat="1">
      <c r="A114" s="1906"/>
      <c r="T114" s="1906"/>
    </row>
    <row r="115" spans="1:20" s="1883" customFormat="1">
      <c r="A115" s="1906"/>
      <c r="T115" s="1906"/>
    </row>
    <row r="116" spans="1:20" s="1883" customFormat="1">
      <c r="A116" s="1906"/>
      <c r="T116" s="1906"/>
    </row>
    <row r="117" spans="1:20" s="1883" customFormat="1">
      <c r="A117" s="1906"/>
      <c r="T117" s="1906"/>
    </row>
    <row r="118" spans="1:20" s="1883" customFormat="1">
      <c r="A118" s="1906"/>
      <c r="T118" s="1906"/>
    </row>
    <row r="119" spans="1:20" s="1883" customFormat="1">
      <c r="A119" s="1906"/>
      <c r="T119" s="1906"/>
    </row>
    <row r="120" spans="1:20" s="1883" customFormat="1">
      <c r="A120" s="1906"/>
      <c r="T120" s="1906"/>
    </row>
    <row r="121" spans="1:20" s="1883" customFormat="1">
      <c r="A121" s="1906"/>
      <c r="T121" s="1906"/>
    </row>
    <row r="122" spans="1:20" s="1883" customFormat="1">
      <c r="A122" s="1906"/>
      <c r="T122" s="1906"/>
    </row>
    <row r="123" spans="1:20" s="1883" customFormat="1">
      <c r="A123" s="1906"/>
      <c r="T123" s="1906"/>
    </row>
    <row r="124" spans="1:20" s="1883" customFormat="1">
      <c r="A124" s="1906"/>
      <c r="T124" s="1906"/>
    </row>
    <row r="125" spans="1:20" s="1883" customFormat="1">
      <c r="A125" s="1906"/>
      <c r="T125" s="1906"/>
    </row>
    <row r="126" spans="1:20" s="1883" customFormat="1">
      <c r="A126" s="1906"/>
      <c r="T126" s="1906"/>
    </row>
    <row r="127" spans="1:20" s="1883" customFormat="1">
      <c r="A127" s="1906"/>
      <c r="T127" s="1906"/>
    </row>
    <row r="128" spans="1:20" s="1883" customFormat="1">
      <c r="A128" s="1906"/>
      <c r="T128" s="1906"/>
    </row>
    <row r="129" spans="1:20" s="1883" customFormat="1">
      <c r="A129" s="1906"/>
      <c r="T129" s="1906"/>
    </row>
    <row r="130" spans="1:20" s="1883" customFormat="1">
      <c r="A130" s="1906"/>
      <c r="T130" s="1906"/>
    </row>
    <row r="131" spans="1:20" s="1883" customFormat="1">
      <c r="A131" s="1906"/>
      <c r="T131" s="1906"/>
    </row>
    <row r="132" spans="1:20" s="1883" customFormat="1">
      <c r="A132" s="1906"/>
      <c r="T132" s="1906"/>
    </row>
    <row r="133" spans="1:20" s="1883" customFormat="1">
      <c r="A133" s="1906"/>
      <c r="T133" s="1906"/>
    </row>
    <row r="134" spans="1:20" s="1883" customFormat="1">
      <c r="A134" s="1906"/>
      <c r="T134" s="1906"/>
    </row>
    <row r="135" spans="1:20" s="1883" customFormat="1">
      <c r="A135" s="1906"/>
      <c r="T135" s="1906"/>
    </row>
    <row r="136" spans="1:20" s="1883" customFormat="1">
      <c r="A136" s="1906"/>
      <c r="T136" s="1906"/>
    </row>
    <row r="137" spans="1:20" s="1883" customFormat="1">
      <c r="A137" s="1906"/>
      <c r="T137" s="1906"/>
    </row>
    <row r="138" spans="1:20" s="1883" customFormat="1">
      <c r="A138" s="1906"/>
      <c r="T138" s="1906"/>
    </row>
    <row r="139" spans="1:20" s="1883" customFormat="1">
      <c r="A139" s="1906"/>
      <c r="T139" s="1906"/>
    </row>
    <row r="140" spans="1:20" s="1883" customFormat="1">
      <c r="A140" s="1906"/>
      <c r="T140" s="1906"/>
    </row>
    <row r="141" spans="1:20" s="1883" customFormat="1">
      <c r="A141" s="1906"/>
      <c r="T141" s="1906"/>
    </row>
    <row r="142" spans="1:20" s="1883" customFormat="1">
      <c r="A142" s="1906"/>
      <c r="T142" s="1906"/>
    </row>
    <row r="143" spans="1:20" s="1883" customFormat="1">
      <c r="A143" s="1906"/>
      <c r="T143" s="1906"/>
    </row>
    <row r="144" spans="1:20" s="1883" customFormat="1">
      <c r="A144" s="1906"/>
      <c r="T144" s="1906"/>
    </row>
    <row r="145" spans="1:20" s="1883" customFormat="1">
      <c r="A145" s="1906"/>
      <c r="T145" s="1906"/>
    </row>
    <row r="146" spans="1:20" s="1883" customFormat="1">
      <c r="A146" s="1906"/>
      <c r="T146" s="1906"/>
    </row>
    <row r="147" spans="1:20" s="1883" customFormat="1">
      <c r="A147" s="1906"/>
      <c r="T147" s="1906"/>
    </row>
    <row r="148" spans="1:20" s="1883" customFormat="1">
      <c r="A148" s="1906"/>
      <c r="T148" s="1906"/>
    </row>
    <row r="149" spans="1:20" s="1883" customFormat="1">
      <c r="A149" s="1906"/>
      <c r="T149" s="1906"/>
    </row>
    <row r="150" spans="1:20" s="1883" customFormat="1">
      <c r="A150" s="1906"/>
      <c r="T150" s="1906"/>
    </row>
    <row r="151" spans="1:20" s="1883" customFormat="1">
      <c r="A151" s="1906"/>
      <c r="T151" s="1906"/>
    </row>
    <row r="152" spans="1:20" s="1883" customFormat="1">
      <c r="A152" s="1906"/>
      <c r="T152" s="1906"/>
    </row>
    <row r="153" spans="1:20" s="1883" customFormat="1">
      <c r="A153" s="1906"/>
      <c r="T153" s="1906"/>
    </row>
    <row r="154" spans="1:20" s="1883" customFormat="1">
      <c r="A154" s="1906"/>
      <c r="T154" s="1906"/>
    </row>
    <row r="155" spans="1:20" s="1883" customFormat="1">
      <c r="A155" s="1906"/>
      <c r="T155" s="1906"/>
    </row>
    <row r="156" spans="1:20" s="1883" customFormat="1">
      <c r="A156" s="1906"/>
      <c r="T156" s="1906"/>
    </row>
    <row r="157" spans="1:20" s="1883" customFormat="1">
      <c r="A157" s="1906"/>
      <c r="T157" s="1906"/>
    </row>
    <row r="158" spans="1:20" s="1883" customFormat="1">
      <c r="A158" s="1906"/>
      <c r="T158" s="1906"/>
    </row>
    <row r="159" spans="1:20" s="1883" customFormat="1">
      <c r="A159" s="1906"/>
      <c r="T159" s="1906"/>
    </row>
    <row r="160" spans="1:20" s="1883" customFormat="1">
      <c r="A160" s="1906"/>
      <c r="T160" s="1906"/>
    </row>
    <row r="161" spans="1:20" s="1883" customFormat="1">
      <c r="A161" s="1906"/>
      <c r="T161" s="1906"/>
    </row>
    <row r="162" spans="1:20" s="1883" customFormat="1">
      <c r="A162" s="1906"/>
      <c r="T162" s="1906"/>
    </row>
    <row r="163" spans="1:20" s="1883" customFormat="1">
      <c r="A163" s="1906"/>
      <c r="T163" s="1906"/>
    </row>
    <row r="164" spans="1:20" s="1883" customFormat="1">
      <c r="A164" s="1906"/>
      <c r="T164" s="1906"/>
    </row>
    <row r="165" spans="1:20" s="1883" customFormat="1">
      <c r="A165" s="1906"/>
      <c r="T165" s="1906"/>
    </row>
    <row r="166" spans="1:20" s="1883" customFormat="1">
      <c r="A166" s="1906"/>
      <c r="T166" s="1906"/>
    </row>
    <row r="167" spans="1:20" s="1883" customFormat="1">
      <c r="A167" s="1906"/>
      <c r="T167" s="1906"/>
    </row>
    <row r="168" spans="1:20" s="1883" customFormat="1">
      <c r="A168" s="1906"/>
      <c r="T168" s="1906"/>
    </row>
    <row r="169" spans="1:20" s="1883" customFormat="1">
      <c r="A169" s="1906"/>
      <c r="T169" s="1906"/>
    </row>
    <row r="170" spans="1:20" s="1883" customFormat="1">
      <c r="A170" s="1906"/>
      <c r="T170" s="1906"/>
    </row>
    <row r="171" spans="1:20" s="1883" customFormat="1">
      <c r="A171" s="1906"/>
      <c r="T171" s="1906"/>
    </row>
    <row r="172" spans="1:20" s="1883" customFormat="1">
      <c r="A172" s="1906"/>
      <c r="T172" s="1906"/>
    </row>
    <row r="173" spans="1:20" s="1883" customFormat="1">
      <c r="A173" s="1906"/>
      <c r="T173" s="1906"/>
    </row>
    <row r="174" spans="1:20" s="1883" customFormat="1">
      <c r="A174" s="1906"/>
      <c r="T174" s="1906"/>
    </row>
    <row r="175" spans="1:20" s="1883" customFormat="1">
      <c r="A175" s="1906"/>
      <c r="T175" s="1906"/>
    </row>
    <row r="176" spans="1:20" s="1883" customFormat="1">
      <c r="A176" s="1906"/>
      <c r="T176" s="1906"/>
    </row>
    <row r="177" spans="1:20" s="1883" customFormat="1">
      <c r="A177" s="1906"/>
      <c r="T177" s="1906"/>
    </row>
    <row r="178" spans="1:20" s="1883" customFormat="1">
      <c r="A178" s="1906"/>
      <c r="T178" s="1906"/>
    </row>
    <row r="179" spans="1:20" s="1883" customFormat="1">
      <c r="A179" s="1906"/>
      <c r="T179" s="1906"/>
    </row>
    <row r="180" spans="1:20" s="1883" customFormat="1">
      <c r="A180" s="1906"/>
      <c r="T180" s="1906"/>
    </row>
    <row r="181" spans="1:20" s="1883" customFormat="1">
      <c r="A181" s="1906"/>
      <c r="T181" s="1906"/>
    </row>
    <row r="182" spans="1:20" s="1883" customFormat="1">
      <c r="A182" s="1906"/>
      <c r="T182" s="1906"/>
    </row>
    <row r="183" spans="1:20" s="1883" customFormat="1">
      <c r="A183" s="1906"/>
      <c r="T183" s="1906"/>
    </row>
    <row r="184" spans="1:20" s="1883" customFormat="1">
      <c r="A184" s="1906"/>
      <c r="T184" s="1906"/>
    </row>
    <row r="185" spans="1:20" s="1883" customFormat="1">
      <c r="A185" s="1906"/>
      <c r="T185" s="1906"/>
    </row>
    <row r="186" spans="1:20" s="1883" customFormat="1">
      <c r="A186" s="1906"/>
      <c r="T186" s="1906"/>
    </row>
    <row r="187" spans="1:20" s="1883" customFormat="1">
      <c r="A187" s="1906"/>
      <c r="T187" s="1906"/>
    </row>
    <row r="188" spans="1:20" s="1883" customFormat="1">
      <c r="A188" s="1906"/>
      <c r="T188" s="1906"/>
    </row>
    <row r="189" spans="1:20" s="1883" customFormat="1">
      <c r="A189" s="1906"/>
      <c r="T189" s="1906"/>
    </row>
    <row r="190" spans="1:20" s="1883" customFormat="1">
      <c r="A190" s="1906"/>
      <c r="T190" s="1906"/>
    </row>
    <row r="191" spans="1:20" s="1883" customFormat="1">
      <c r="A191" s="1906"/>
      <c r="T191" s="1906"/>
    </row>
    <row r="192" spans="1:20" s="1883" customFormat="1">
      <c r="A192" s="1906"/>
      <c r="T192" s="1906"/>
    </row>
    <row r="193" spans="1:20" s="1883" customFormat="1">
      <c r="A193" s="1906"/>
      <c r="T193" s="1906"/>
    </row>
    <row r="194" spans="1:20" s="1883" customFormat="1">
      <c r="A194" s="1906"/>
      <c r="T194" s="1906"/>
    </row>
    <row r="195" spans="1:20" s="1883" customFormat="1">
      <c r="A195" s="1906"/>
      <c r="T195" s="1906"/>
    </row>
    <row r="196" spans="1:20" s="1883" customFormat="1">
      <c r="A196" s="1906"/>
      <c r="T196" s="1906"/>
    </row>
    <row r="197" spans="1:20" s="1883" customFormat="1">
      <c r="A197" s="1906"/>
      <c r="T197" s="1906"/>
    </row>
    <row r="198" spans="1:20" s="1883" customFormat="1">
      <c r="A198" s="1906"/>
      <c r="T198" s="1906"/>
    </row>
    <row r="199" spans="1:20" s="1883" customFormat="1">
      <c r="A199" s="1906"/>
      <c r="T199" s="1906"/>
    </row>
    <row r="200" spans="1:20" s="1883" customFormat="1">
      <c r="A200" s="1906"/>
      <c r="T200" s="1906"/>
    </row>
    <row r="201" spans="1:20" s="1883" customFormat="1">
      <c r="A201" s="1906"/>
      <c r="T201" s="1906"/>
    </row>
    <row r="202" spans="1:20" s="1883" customFormat="1">
      <c r="A202" s="1906"/>
      <c r="T202" s="1906"/>
    </row>
    <row r="203" spans="1:20" s="1883" customFormat="1">
      <c r="A203" s="1906"/>
      <c r="T203" s="1906"/>
    </row>
    <row r="204" spans="1:20" s="1883" customFormat="1">
      <c r="A204" s="1906"/>
      <c r="T204" s="1906"/>
    </row>
    <row r="205" spans="1:20" s="1883" customFormat="1">
      <c r="A205" s="1906"/>
      <c r="T205" s="1906"/>
    </row>
    <row r="206" spans="1:20" s="1883" customFormat="1">
      <c r="A206" s="1906"/>
      <c r="T206" s="1906"/>
    </row>
    <row r="207" spans="1:20" s="1883" customFormat="1">
      <c r="A207" s="1906"/>
      <c r="T207" s="1906"/>
    </row>
    <row r="208" spans="1:20" s="1883" customFormat="1">
      <c r="A208" s="1906"/>
      <c r="T208" s="1906"/>
    </row>
    <row r="209" spans="1:20" s="1883" customFormat="1">
      <c r="A209" s="1906"/>
      <c r="T209" s="1906"/>
    </row>
    <row r="210" spans="1:20" s="1883" customFormat="1">
      <c r="A210" s="1906"/>
      <c r="T210" s="1906"/>
    </row>
    <row r="211" spans="1:20" s="1883" customFormat="1">
      <c r="A211" s="1906"/>
      <c r="T211" s="1906"/>
    </row>
    <row r="212" spans="1:20" s="1883" customFormat="1">
      <c r="A212" s="1906"/>
      <c r="T212" s="1906"/>
    </row>
    <row r="213" spans="1:20" s="1883" customFormat="1">
      <c r="A213" s="1906"/>
      <c r="T213" s="1906"/>
    </row>
    <row r="214" spans="1:20" s="1883" customFormat="1">
      <c r="A214" s="1906"/>
      <c r="T214" s="1906"/>
    </row>
    <row r="215" spans="1:20" s="1883" customFormat="1">
      <c r="A215" s="1906"/>
      <c r="T215" s="1906"/>
    </row>
    <row r="216" spans="1:20" s="1883" customFormat="1">
      <c r="A216" s="1906"/>
      <c r="T216" s="1906"/>
    </row>
    <row r="217" spans="1:20" s="1883" customFormat="1">
      <c r="A217" s="1906"/>
      <c r="T217" s="1906"/>
    </row>
    <row r="218" spans="1:20" s="1883" customFormat="1">
      <c r="A218" s="1906"/>
      <c r="T218" s="1906"/>
    </row>
    <row r="219" spans="1:20" s="1883" customFormat="1">
      <c r="A219" s="1906"/>
      <c r="T219" s="1906"/>
    </row>
    <row r="220" spans="1:20" s="1883" customFormat="1">
      <c r="A220" s="1906"/>
      <c r="T220" s="1906"/>
    </row>
    <row r="221" spans="1:20" s="1883" customFormat="1">
      <c r="A221" s="1906"/>
      <c r="T221" s="1906"/>
    </row>
    <row r="222" spans="1:20" s="1883" customFormat="1">
      <c r="A222" s="1906"/>
      <c r="T222" s="1906"/>
    </row>
    <row r="223" spans="1:20" s="1883" customFormat="1">
      <c r="A223" s="1906"/>
      <c r="T223" s="1906"/>
    </row>
    <row r="224" spans="1:20" s="1883" customFormat="1">
      <c r="A224" s="1906"/>
      <c r="T224" s="1906"/>
    </row>
    <row r="225" spans="1:20" s="1883" customFormat="1">
      <c r="A225" s="1906"/>
      <c r="T225" s="1906"/>
    </row>
    <row r="226" spans="1:20" s="1883" customFormat="1">
      <c r="A226" s="1906"/>
      <c r="T226" s="1906"/>
    </row>
    <row r="227" spans="1:20" s="1883" customFormat="1">
      <c r="A227" s="1906"/>
      <c r="T227" s="1906"/>
    </row>
    <row r="228" spans="1:20" s="1883" customFormat="1">
      <c r="A228" s="1906"/>
      <c r="T228" s="1906"/>
    </row>
    <row r="229" spans="1:20" s="1883" customFormat="1">
      <c r="A229" s="1906"/>
      <c r="T229" s="1906"/>
    </row>
    <row r="230" spans="1:20" s="1883" customFormat="1">
      <c r="A230" s="1906"/>
      <c r="T230" s="1906"/>
    </row>
    <row r="231" spans="1:20" s="1883" customFormat="1">
      <c r="A231" s="1906"/>
      <c r="T231" s="1906"/>
    </row>
    <row r="232" spans="1:20" s="1883" customFormat="1">
      <c r="A232" s="1906"/>
      <c r="T232" s="1906"/>
    </row>
    <row r="233" spans="1:20" s="1883" customFormat="1">
      <c r="A233" s="1906"/>
      <c r="T233" s="1906"/>
    </row>
    <row r="234" spans="1:20" s="1883" customFormat="1">
      <c r="A234" s="1906"/>
      <c r="T234" s="1906"/>
    </row>
    <row r="235" spans="1:20" s="1883" customFormat="1">
      <c r="A235" s="1906"/>
      <c r="T235" s="1906"/>
    </row>
    <row r="236" spans="1:20" s="1883" customFormat="1">
      <c r="A236" s="1906"/>
      <c r="T236" s="1906"/>
    </row>
    <row r="237" spans="1:20" s="1883" customFormat="1">
      <c r="A237" s="1906"/>
      <c r="T237" s="1906"/>
    </row>
    <row r="238" spans="1:20" s="1883" customFormat="1">
      <c r="A238" s="1906"/>
      <c r="T238" s="1906"/>
    </row>
    <row r="239" spans="1:20" s="1883" customFormat="1">
      <c r="A239" s="1906"/>
      <c r="T239" s="1906"/>
    </row>
    <row r="240" spans="1:20" s="1883" customFormat="1">
      <c r="A240" s="1906"/>
      <c r="T240" s="1906"/>
    </row>
    <row r="241" spans="1:20" s="1883" customFormat="1">
      <c r="A241" s="1906"/>
      <c r="T241" s="1906"/>
    </row>
    <row r="242" spans="1:20" s="1883" customFormat="1">
      <c r="A242" s="1906"/>
      <c r="T242" s="1906"/>
    </row>
    <row r="243" spans="1:20" s="1883" customFormat="1">
      <c r="A243" s="1906"/>
      <c r="T243" s="1906"/>
    </row>
    <row r="244" spans="1:20" s="1883" customFormat="1">
      <c r="A244" s="1906"/>
      <c r="T244" s="1906"/>
    </row>
    <row r="245" spans="1:20" s="1883" customFormat="1">
      <c r="A245" s="1906"/>
      <c r="T245" s="1906"/>
    </row>
    <row r="246" spans="1:20" s="1883" customFormat="1">
      <c r="A246" s="1906"/>
      <c r="T246" s="1906"/>
    </row>
    <row r="247" spans="1:20" s="1883" customFormat="1">
      <c r="A247" s="1906"/>
      <c r="T247" s="1906"/>
    </row>
    <row r="248" spans="1:20" s="1883" customFormat="1">
      <c r="A248" s="1906"/>
      <c r="T248" s="1906"/>
    </row>
    <row r="249" spans="1:20" s="1883" customFormat="1">
      <c r="A249" s="1906"/>
      <c r="T249" s="1906"/>
    </row>
    <row r="250" spans="1:20" s="1883" customFormat="1">
      <c r="A250" s="1906"/>
      <c r="T250" s="1906"/>
    </row>
    <row r="251" spans="1:20" s="1883" customFormat="1">
      <c r="A251" s="1906"/>
      <c r="T251" s="1906"/>
    </row>
    <row r="252" spans="1:20" s="1883" customFormat="1">
      <c r="A252" s="1906"/>
      <c r="T252" s="1906"/>
    </row>
    <row r="253" spans="1:20" s="1883" customFormat="1">
      <c r="A253" s="1906"/>
      <c r="T253" s="1906"/>
    </row>
    <row r="254" spans="1:20" s="1883" customFormat="1">
      <c r="A254" s="1906"/>
      <c r="T254" s="1906"/>
    </row>
    <row r="255" spans="1:20" s="1883" customFormat="1">
      <c r="A255" s="1906"/>
      <c r="T255" s="1906"/>
    </row>
    <row r="256" spans="1:20" s="1883" customFormat="1">
      <c r="A256" s="1906"/>
      <c r="T256" s="1906"/>
    </row>
    <row r="257" spans="1:20" s="1883" customFormat="1">
      <c r="A257" s="1906"/>
      <c r="T257" s="1906"/>
    </row>
    <row r="258" spans="1:20" s="1883" customFormat="1">
      <c r="A258" s="1906"/>
      <c r="T258" s="1906"/>
    </row>
    <row r="259" spans="1:20" s="1883" customFormat="1">
      <c r="A259" s="1906"/>
      <c r="T259" s="1906"/>
    </row>
    <row r="260" spans="1:20" s="1883" customFormat="1">
      <c r="A260" s="1906"/>
      <c r="T260" s="1906"/>
    </row>
    <row r="261" spans="1:20" s="1883" customFormat="1">
      <c r="A261" s="1906"/>
      <c r="T261" s="1906"/>
    </row>
    <row r="262" spans="1:20" s="1883" customFormat="1">
      <c r="A262" s="1906"/>
      <c r="T262" s="1906"/>
    </row>
    <row r="263" spans="1:20" s="1883" customFormat="1">
      <c r="A263" s="1906"/>
      <c r="T263" s="1906"/>
    </row>
    <row r="264" spans="1:20" s="1883" customFormat="1">
      <c r="A264" s="1906"/>
      <c r="T264" s="1906"/>
    </row>
    <row r="265" spans="1:20" s="1883" customFormat="1">
      <c r="A265" s="1906"/>
      <c r="T265" s="1906"/>
    </row>
    <row r="266" spans="1:20" s="1883" customFormat="1">
      <c r="A266" s="1906"/>
      <c r="T266" s="1906"/>
    </row>
    <row r="267" spans="1:20" s="1883" customFormat="1">
      <c r="A267" s="1906"/>
      <c r="T267" s="1906"/>
    </row>
    <row r="268" spans="1:20" s="1883" customFormat="1">
      <c r="A268" s="1906"/>
      <c r="T268" s="1906"/>
    </row>
    <row r="269" spans="1:20" s="1883" customFormat="1">
      <c r="A269" s="1906"/>
      <c r="T269" s="1906"/>
    </row>
    <row r="270" spans="1:20" s="1883" customFormat="1">
      <c r="A270" s="1906"/>
      <c r="T270" s="1906"/>
    </row>
    <row r="271" spans="1:20" s="1883" customFormat="1">
      <c r="A271" s="1906"/>
      <c r="T271" s="1906"/>
    </row>
    <row r="272" spans="1:20" s="1883" customFormat="1">
      <c r="A272" s="1906"/>
      <c r="T272" s="1906"/>
    </row>
    <row r="273" spans="1:20" s="1883" customFormat="1">
      <c r="A273" s="1906"/>
      <c r="T273" s="1906"/>
    </row>
    <row r="274" spans="1:20" s="1883" customFormat="1">
      <c r="A274" s="1906"/>
      <c r="T274" s="1906"/>
    </row>
    <row r="275" spans="1:20" s="1883" customFormat="1">
      <c r="A275" s="1906"/>
      <c r="T275" s="1906"/>
    </row>
    <row r="276" spans="1:20" s="1883" customFormat="1">
      <c r="A276" s="1906"/>
      <c r="T276" s="1906"/>
    </row>
    <row r="277" spans="1:20" s="1883" customFormat="1">
      <c r="A277" s="1906"/>
      <c r="T277" s="1906"/>
    </row>
    <row r="278" spans="1:20" s="1883" customFormat="1">
      <c r="A278" s="1906"/>
      <c r="T278" s="1906"/>
    </row>
    <row r="279" spans="1:20" s="1883" customFormat="1">
      <c r="A279" s="1906"/>
      <c r="T279" s="1906"/>
    </row>
    <row r="280" spans="1:20" s="1883" customFormat="1">
      <c r="A280" s="1906"/>
      <c r="T280" s="1906"/>
    </row>
    <row r="281" spans="1:20" s="1883" customFormat="1">
      <c r="A281" s="1906"/>
      <c r="T281" s="1906"/>
    </row>
    <row r="282" spans="1:20" s="1883" customFormat="1">
      <c r="A282" s="1906"/>
      <c r="T282" s="1906"/>
    </row>
    <row r="283" spans="1:20" s="1883" customFormat="1">
      <c r="A283" s="1906"/>
      <c r="T283" s="1906"/>
    </row>
    <row r="284" spans="1:20" s="1883" customFormat="1">
      <c r="A284" s="1906"/>
      <c r="T284" s="1906"/>
    </row>
    <row r="285" spans="1:20" s="1883" customFormat="1">
      <c r="A285" s="1906"/>
      <c r="T285" s="1906"/>
    </row>
    <row r="286" spans="1:20" s="1883" customFormat="1">
      <c r="A286" s="1906"/>
      <c r="T286" s="1906"/>
    </row>
    <row r="287" spans="1:20" s="1883" customFormat="1">
      <c r="A287" s="1906"/>
      <c r="T287" s="1906"/>
    </row>
    <row r="288" spans="1:20" s="1883" customFormat="1">
      <c r="A288" s="1906"/>
      <c r="T288" s="1906"/>
    </row>
    <row r="289" spans="1:20" s="1883" customFormat="1">
      <c r="A289" s="1906"/>
      <c r="T289" s="1906"/>
    </row>
    <row r="290" spans="1:20" s="1883" customFormat="1">
      <c r="A290" s="1906"/>
      <c r="T290" s="1906"/>
    </row>
    <row r="291" spans="1:20" s="1883" customFormat="1">
      <c r="A291" s="1906"/>
      <c r="T291" s="1906"/>
    </row>
    <row r="292" spans="1:20" s="1883" customFormat="1">
      <c r="A292" s="1906"/>
      <c r="T292" s="1906"/>
    </row>
    <row r="293" spans="1:20" s="1883" customFormat="1">
      <c r="A293" s="1906"/>
      <c r="T293" s="1906"/>
    </row>
    <row r="294" spans="1:20" s="1883" customFormat="1">
      <c r="A294" s="1906"/>
      <c r="T294" s="1906"/>
    </row>
    <row r="295" spans="1:20" s="1883" customFormat="1">
      <c r="A295" s="1906"/>
      <c r="T295" s="1906"/>
    </row>
    <row r="296" spans="1:20" s="1883" customFormat="1">
      <c r="A296" s="1906"/>
      <c r="T296" s="1906"/>
    </row>
    <row r="297" spans="1:20" s="1883" customFormat="1">
      <c r="A297" s="1906"/>
      <c r="T297" s="1906"/>
    </row>
    <row r="298" spans="1:20" s="1883" customFormat="1">
      <c r="A298" s="1906"/>
      <c r="T298" s="1906"/>
    </row>
    <row r="299" spans="1:20" s="1883" customFormat="1">
      <c r="A299" s="1906"/>
      <c r="T299" s="1906"/>
    </row>
    <row r="300" spans="1:20" s="1883" customFormat="1">
      <c r="A300" s="1906"/>
      <c r="T300" s="1906"/>
    </row>
    <row r="301" spans="1:20" s="1883" customFormat="1">
      <c r="A301" s="1906"/>
      <c r="T301" s="1906"/>
    </row>
    <row r="302" spans="1:20" s="1883" customFormat="1">
      <c r="A302" s="1906"/>
      <c r="T302" s="1906"/>
    </row>
    <row r="303" spans="1:20" s="1883" customFormat="1">
      <c r="A303" s="1906"/>
      <c r="T303" s="1906"/>
    </row>
    <row r="304" spans="1:20" s="1883" customFormat="1">
      <c r="A304" s="1906"/>
      <c r="T304" s="1906"/>
    </row>
    <row r="305" spans="1:20" s="1883" customFormat="1">
      <c r="A305" s="1906"/>
      <c r="T305" s="1906"/>
    </row>
    <row r="306" spans="1:20" s="1883" customFormat="1">
      <c r="A306" s="1906"/>
      <c r="T306" s="1906"/>
    </row>
    <row r="307" spans="1:20" s="1883" customFormat="1">
      <c r="A307" s="1906"/>
      <c r="T307" s="1906"/>
    </row>
    <row r="308" spans="1:20" s="1883" customFormat="1">
      <c r="A308" s="1906"/>
      <c r="T308" s="1906"/>
    </row>
    <row r="309" spans="1:20" s="1883" customFormat="1">
      <c r="A309" s="1906"/>
      <c r="T309" s="1906"/>
    </row>
    <row r="310" spans="1:20" s="1883" customFormat="1">
      <c r="A310" s="1906"/>
      <c r="T310" s="1906"/>
    </row>
    <row r="311" spans="1:20" s="1883" customFormat="1">
      <c r="A311" s="1906"/>
      <c r="T311" s="1906"/>
    </row>
    <row r="312" spans="1:20" s="1883" customFormat="1">
      <c r="A312" s="1906"/>
      <c r="T312" s="1906"/>
    </row>
    <row r="313" spans="1:20" s="1883" customFormat="1">
      <c r="A313" s="1906"/>
      <c r="T313" s="1906"/>
    </row>
    <row r="314" spans="1:20" s="1883" customFormat="1">
      <c r="A314" s="1906"/>
      <c r="T314" s="1906"/>
    </row>
    <row r="315" spans="1:20" s="1883" customFormat="1">
      <c r="A315" s="1906"/>
      <c r="T315" s="1906"/>
    </row>
    <row r="316" spans="1:20" s="1883" customFormat="1">
      <c r="A316" s="1906"/>
      <c r="T316" s="1906"/>
    </row>
    <row r="317" spans="1:20" s="1883" customFormat="1">
      <c r="A317" s="1906"/>
      <c r="T317" s="1906"/>
    </row>
    <row r="318" spans="1:20" s="1883" customFormat="1">
      <c r="A318" s="1906"/>
      <c r="T318" s="1906"/>
    </row>
    <row r="319" spans="1:20" s="1883" customFormat="1">
      <c r="A319" s="1906"/>
      <c r="T319" s="1906"/>
    </row>
    <row r="320" spans="1:20" s="1883" customFormat="1">
      <c r="A320" s="1906"/>
      <c r="T320" s="1906"/>
    </row>
    <row r="321" spans="1:20" s="1883" customFormat="1">
      <c r="A321" s="1906"/>
      <c r="T321" s="1906"/>
    </row>
    <row r="322" spans="1:20" s="1883" customFormat="1">
      <c r="A322" s="1906"/>
      <c r="T322" s="1906"/>
    </row>
    <row r="323" spans="1:20" s="1883" customFormat="1">
      <c r="A323" s="1906"/>
      <c r="T323" s="1906"/>
    </row>
    <row r="324" spans="1:20" s="1883" customFormat="1">
      <c r="A324" s="1906"/>
      <c r="T324" s="1906"/>
    </row>
    <row r="325" spans="1:20" s="1883" customFormat="1">
      <c r="A325" s="1906"/>
      <c r="T325" s="1906"/>
    </row>
    <row r="326" spans="1:20" s="1883" customFormat="1">
      <c r="A326" s="1906"/>
      <c r="T326" s="1906"/>
    </row>
    <row r="327" spans="1:20" s="1883" customFormat="1">
      <c r="A327" s="1906"/>
      <c r="T327" s="1906"/>
    </row>
    <row r="328" spans="1:20" s="1883" customFormat="1">
      <c r="A328" s="1906"/>
      <c r="T328" s="1906"/>
    </row>
    <row r="329" spans="1:20" s="1883" customFormat="1">
      <c r="A329" s="1906"/>
      <c r="T329" s="1906"/>
    </row>
    <row r="330" spans="1:20" s="1883" customFormat="1">
      <c r="A330" s="1906"/>
      <c r="T330" s="1906"/>
    </row>
    <row r="331" spans="1:20" s="1883" customFormat="1">
      <c r="A331" s="1906"/>
      <c r="T331" s="1906"/>
    </row>
    <row r="332" spans="1:20" s="1883" customFormat="1">
      <c r="A332" s="1906"/>
      <c r="T332" s="1906"/>
    </row>
    <row r="333" spans="1:20" s="1883" customFormat="1">
      <c r="A333" s="1906"/>
      <c r="T333" s="1906"/>
    </row>
    <row r="334" spans="1:20" s="1883" customFormat="1">
      <c r="A334" s="1906"/>
      <c r="T334" s="1906"/>
    </row>
    <row r="335" spans="1:20" s="1883" customFormat="1">
      <c r="A335" s="1906"/>
      <c r="T335" s="1906"/>
    </row>
    <row r="336" spans="1:20" s="1883" customFormat="1">
      <c r="A336" s="1906"/>
      <c r="T336" s="1906"/>
    </row>
    <row r="337" spans="1:20" s="1883" customFormat="1">
      <c r="A337" s="1906"/>
      <c r="T337" s="1906"/>
    </row>
    <row r="338" spans="1:20" s="1883" customFormat="1">
      <c r="A338" s="1906"/>
      <c r="T338" s="1906"/>
    </row>
    <row r="339" spans="1:20" s="1883" customFormat="1">
      <c r="A339" s="1906"/>
      <c r="T339" s="1906"/>
    </row>
    <row r="340" spans="1:20" s="1883" customFormat="1">
      <c r="A340" s="1906"/>
      <c r="T340" s="1906"/>
    </row>
    <row r="341" spans="1:20" s="1883" customFormat="1">
      <c r="A341" s="1906"/>
      <c r="T341" s="1906"/>
    </row>
    <row r="342" spans="1:20" s="1883" customFormat="1">
      <c r="A342" s="1906"/>
      <c r="T342" s="1906"/>
    </row>
    <row r="343" spans="1:20" s="1883" customFormat="1">
      <c r="A343" s="1906"/>
      <c r="T343" s="1906"/>
    </row>
    <row r="344" spans="1:20" s="1883" customFormat="1">
      <c r="A344" s="1906"/>
      <c r="T344" s="1906"/>
    </row>
    <row r="345" spans="1:20" s="1883" customFormat="1">
      <c r="A345" s="1906"/>
      <c r="T345" s="1906"/>
    </row>
    <row r="346" spans="1:20" s="1883" customFormat="1">
      <c r="A346" s="1906"/>
      <c r="T346" s="1906"/>
    </row>
    <row r="347" spans="1:20" s="1883" customFormat="1">
      <c r="A347" s="1906"/>
      <c r="T347" s="1906"/>
    </row>
    <row r="348" spans="1:20" s="1883" customFormat="1">
      <c r="A348" s="1906"/>
      <c r="T348" s="1906"/>
    </row>
    <row r="349" spans="1:20" s="1883" customFormat="1">
      <c r="A349" s="1906"/>
      <c r="T349" s="1906"/>
    </row>
    <row r="350" spans="1:20" s="1883" customFormat="1">
      <c r="A350" s="1906"/>
      <c r="T350" s="1906"/>
    </row>
    <row r="351" spans="1:20" s="1883" customFormat="1">
      <c r="A351" s="1906"/>
      <c r="T351" s="1906"/>
    </row>
    <row r="352" spans="1:20" s="1883" customFormat="1">
      <c r="A352" s="1906"/>
      <c r="T352" s="1906"/>
    </row>
    <row r="353" spans="1:20" s="1883" customFormat="1">
      <c r="A353" s="1906"/>
      <c r="T353" s="1906"/>
    </row>
    <row r="354" spans="1:20" s="1883" customFormat="1">
      <c r="A354" s="1906"/>
      <c r="T354" s="1906"/>
    </row>
    <row r="355" spans="1:20" s="1883" customFormat="1">
      <c r="A355" s="1906"/>
      <c r="T355" s="1906"/>
    </row>
    <row r="356" spans="1:20" s="1883" customFormat="1">
      <c r="A356" s="1906"/>
      <c r="T356" s="1906"/>
    </row>
    <row r="357" spans="1:20" s="1883" customFormat="1">
      <c r="A357" s="1906"/>
      <c r="T357" s="1906"/>
    </row>
    <row r="358" spans="1:20" s="1883" customFormat="1">
      <c r="A358" s="1906"/>
      <c r="T358" s="1906"/>
    </row>
    <row r="359" spans="1:20" s="1883" customFormat="1">
      <c r="A359" s="1906"/>
      <c r="T359" s="1906"/>
    </row>
    <row r="360" spans="1:20" s="1883" customFormat="1">
      <c r="A360" s="1906"/>
      <c r="T360" s="1906"/>
    </row>
    <row r="361" spans="1:20" s="1883" customFormat="1">
      <c r="A361" s="1906"/>
      <c r="T361" s="1906"/>
    </row>
    <row r="362" spans="1:20" s="1883" customFormat="1">
      <c r="A362" s="1906"/>
      <c r="T362" s="1906"/>
    </row>
    <row r="363" spans="1:20" s="1883" customFormat="1">
      <c r="A363" s="1906"/>
      <c r="T363" s="1906"/>
    </row>
    <row r="364" spans="1:20" s="1883" customFormat="1">
      <c r="A364" s="1906"/>
      <c r="T364" s="1906"/>
    </row>
    <row r="365" spans="1:20" s="1883" customFormat="1">
      <c r="A365" s="1906"/>
      <c r="T365" s="1906"/>
    </row>
    <row r="366" spans="1:20" s="1883" customFormat="1">
      <c r="A366" s="1906"/>
      <c r="T366" s="1906"/>
    </row>
    <row r="367" spans="1:20" s="1883" customFormat="1">
      <c r="A367" s="1906"/>
      <c r="T367" s="1906"/>
    </row>
    <row r="368" spans="1:20" s="1883" customFormat="1">
      <c r="A368" s="1906"/>
      <c r="T368" s="1906"/>
    </row>
    <row r="369" spans="1:20" s="1883" customFormat="1">
      <c r="A369" s="1906"/>
      <c r="T369" s="1906"/>
    </row>
    <row r="370" spans="1:20" s="1883" customFormat="1">
      <c r="A370" s="1906"/>
      <c r="T370" s="1906"/>
    </row>
    <row r="371" spans="1:20" s="1883" customFormat="1">
      <c r="A371" s="1906"/>
      <c r="T371" s="1906"/>
    </row>
    <row r="372" spans="1:20" s="1883" customFormat="1">
      <c r="A372" s="1906"/>
      <c r="T372" s="1906"/>
    </row>
    <row r="373" spans="1:20" s="1883" customFormat="1">
      <c r="A373" s="1906"/>
      <c r="T373" s="1906"/>
    </row>
    <row r="374" spans="1:20" s="1883" customFormat="1">
      <c r="A374" s="1906"/>
      <c r="T374" s="1906"/>
    </row>
    <row r="375" spans="1:20" s="1883" customFormat="1">
      <c r="A375" s="1906"/>
      <c r="T375" s="1906"/>
    </row>
    <row r="376" spans="1:20" s="1883" customFormat="1">
      <c r="A376" s="1906"/>
      <c r="T376" s="1906"/>
    </row>
    <row r="377" spans="1:20" s="1883" customFormat="1">
      <c r="A377" s="1906"/>
      <c r="T377" s="1906"/>
    </row>
    <row r="378" spans="1:20" s="1883" customFormat="1">
      <c r="A378" s="1906"/>
      <c r="T378" s="1906"/>
    </row>
    <row r="379" spans="1:20" s="1883" customFormat="1">
      <c r="A379" s="1906"/>
      <c r="T379" s="1906"/>
    </row>
    <row r="380" spans="1:20" s="1883" customFormat="1">
      <c r="A380" s="1906"/>
      <c r="T380" s="1906"/>
    </row>
    <row r="381" spans="1:20" s="1883" customFormat="1">
      <c r="A381" s="1906"/>
      <c r="T381" s="1906"/>
    </row>
    <row r="382" spans="1:20" s="1883" customFormat="1">
      <c r="A382" s="1906"/>
      <c r="T382" s="1906"/>
    </row>
    <row r="383" spans="1:20" s="1883" customFormat="1">
      <c r="A383" s="1906"/>
      <c r="T383" s="1906"/>
    </row>
    <row r="384" spans="1:20" s="1883" customFormat="1">
      <c r="A384" s="1906"/>
      <c r="T384" s="1906"/>
    </row>
    <row r="385" spans="1:20" s="1883" customFormat="1">
      <c r="A385" s="1906"/>
      <c r="T385" s="1906"/>
    </row>
    <row r="386" spans="1:20" s="1883" customFormat="1">
      <c r="A386" s="1906"/>
      <c r="T386" s="1906"/>
    </row>
    <row r="387" spans="1:20" s="1883" customFormat="1">
      <c r="A387" s="1906"/>
      <c r="T387" s="1906"/>
    </row>
    <row r="388" spans="1:20" s="1883" customFormat="1">
      <c r="A388" s="1906"/>
      <c r="T388" s="1906"/>
    </row>
    <row r="389" spans="1:20" s="1883" customFormat="1">
      <c r="A389" s="1906"/>
      <c r="T389" s="1906"/>
    </row>
    <row r="390" spans="1:20" s="1883" customFormat="1">
      <c r="A390" s="1906"/>
      <c r="T390" s="1906"/>
    </row>
    <row r="391" spans="1:20" s="1883" customFormat="1">
      <c r="A391" s="1906"/>
      <c r="T391" s="1906"/>
    </row>
    <row r="392" spans="1:20" s="1883" customFormat="1">
      <c r="A392" s="1906"/>
      <c r="T392" s="1906"/>
    </row>
    <row r="393" spans="1:20" s="1883" customFormat="1">
      <c r="A393" s="1906"/>
      <c r="T393" s="1906"/>
    </row>
    <row r="394" spans="1:20" s="1883" customFormat="1">
      <c r="A394" s="1906"/>
      <c r="T394" s="1906"/>
    </row>
    <row r="395" spans="1:20" s="1883" customFormat="1">
      <c r="A395" s="1906"/>
      <c r="T395" s="1906"/>
    </row>
    <row r="396" spans="1:20" s="1883" customFormat="1">
      <c r="A396" s="1906"/>
      <c r="T396" s="1906"/>
    </row>
    <row r="397" spans="1:20" s="1883" customFormat="1">
      <c r="A397" s="1906"/>
      <c r="T397" s="1906"/>
    </row>
    <row r="398" spans="1:20" s="1883" customFormat="1">
      <c r="A398" s="1906"/>
      <c r="T398" s="1906"/>
    </row>
    <row r="399" spans="1:20" s="1883" customFormat="1">
      <c r="A399" s="1906"/>
      <c r="T399" s="1906"/>
    </row>
    <row r="400" spans="1:20" s="1883" customFormat="1">
      <c r="A400" s="1906"/>
      <c r="T400" s="1906"/>
    </row>
    <row r="401" spans="1:20" s="1883" customFormat="1">
      <c r="A401" s="1906"/>
      <c r="T401" s="1906"/>
    </row>
    <row r="402" spans="1:20" s="1883" customFormat="1">
      <c r="A402" s="1906"/>
      <c r="T402" s="1906"/>
    </row>
    <row r="403" spans="1:20" s="1883" customFormat="1">
      <c r="A403" s="1906"/>
      <c r="T403" s="1906"/>
    </row>
    <row r="404" spans="1:20" s="1883" customFormat="1">
      <c r="A404" s="1906"/>
      <c r="T404" s="1906"/>
    </row>
    <row r="405" spans="1:20" s="1883" customFormat="1">
      <c r="A405" s="1906"/>
      <c r="T405" s="1906"/>
    </row>
    <row r="406" spans="1:20" s="1883" customFormat="1">
      <c r="A406" s="1906"/>
      <c r="T406" s="1906"/>
    </row>
    <row r="407" spans="1:20" s="1883" customFormat="1">
      <c r="A407" s="1906"/>
      <c r="T407" s="1906"/>
    </row>
    <row r="408" spans="1:20" s="1883" customFormat="1">
      <c r="A408" s="1906"/>
      <c r="T408" s="1906"/>
    </row>
    <row r="409" spans="1:20" s="1883" customFormat="1">
      <c r="A409" s="1906"/>
      <c r="T409" s="1906"/>
    </row>
    <row r="410" spans="1:20" s="1883" customFormat="1">
      <c r="A410" s="1906"/>
      <c r="T410" s="1906"/>
    </row>
    <row r="411" spans="1:20" s="1883" customFormat="1">
      <c r="A411" s="1906"/>
      <c r="T411" s="1906"/>
    </row>
    <row r="412" spans="1:20" s="1883" customFormat="1">
      <c r="A412" s="1906"/>
      <c r="T412" s="1906"/>
    </row>
    <row r="413" spans="1:20" s="1883" customFormat="1">
      <c r="A413" s="1906"/>
      <c r="T413" s="1906"/>
    </row>
    <row r="414" spans="1:20" s="1883" customFormat="1">
      <c r="A414" s="1906"/>
      <c r="T414" s="1906"/>
    </row>
    <row r="415" spans="1:20" s="1883" customFormat="1">
      <c r="A415" s="1906"/>
      <c r="T415" s="1906"/>
    </row>
    <row r="416" spans="1:20" s="1883" customFormat="1">
      <c r="A416" s="1906"/>
      <c r="T416" s="1906"/>
    </row>
    <row r="417" spans="1:20" s="1883" customFormat="1">
      <c r="A417" s="1906"/>
      <c r="T417" s="1906"/>
    </row>
    <row r="418" spans="1:20" s="1883" customFormat="1">
      <c r="A418" s="1906"/>
      <c r="T418" s="1906"/>
    </row>
    <row r="419" spans="1:20" s="1883" customFormat="1">
      <c r="A419" s="1906"/>
      <c r="T419" s="1906"/>
    </row>
    <row r="420" spans="1:20" s="1883" customFormat="1">
      <c r="A420" s="1906"/>
      <c r="T420" s="1906"/>
    </row>
    <row r="421" spans="1:20" s="1883" customFormat="1">
      <c r="A421" s="1906"/>
      <c r="T421" s="1906"/>
    </row>
    <row r="422" spans="1:20" s="1883" customFormat="1">
      <c r="A422" s="1906"/>
      <c r="T422" s="1906"/>
    </row>
    <row r="423" spans="1:20" s="1883" customFormat="1">
      <c r="A423" s="1906"/>
      <c r="T423" s="1906"/>
    </row>
    <row r="424" spans="1:20" s="1883" customFormat="1">
      <c r="A424" s="1906"/>
      <c r="T424" s="1906"/>
    </row>
    <row r="425" spans="1:20" s="1883" customFormat="1">
      <c r="A425" s="1906"/>
      <c r="T425" s="1906"/>
    </row>
    <row r="426" spans="1:20" s="1883" customFormat="1">
      <c r="A426" s="1906"/>
      <c r="T426" s="1906"/>
    </row>
    <row r="427" spans="1:20" s="1883" customFormat="1">
      <c r="A427" s="1906"/>
      <c r="T427" s="1906"/>
    </row>
    <row r="428" spans="1:20" s="1883" customFormat="1">
      <c r="A428" s="1906"/>
      <c r="T428" s="1906"/>
    </row>
    <row r="429" spans="1:20" s="1883" customFormat="1">
      <c r="A429" s="1906"/>
      <c r="T429" s="1906"/>
    </row>
    <row r="430" spans="1:20" s="1883" customFormat="1">
      <c r="A430" s="1906"/>
      <c r="T430" s="1906"/>
    </row>
    <row r="431" spans="1:20" s="1883" customFormat="1">
      <c r="A431" s="1906"/>
      <c r="T431" s="1906"/>
    </row>
    <row r="432" spans="1:20" s="1883" customFormat="1">
      <c r="A432" s="1906"/>
      <c r="T432" s="1906"/>
    </row>
    <row r="433" spans="1:20" s="1883" customFormat="1">
      <c r="A433" s="1906"/>
      <c r="T433" s="1906"/>
    </row>
    <row r="434" spans="1:20" s="1883" customFormat="1">
      <c r="A434" s="1906"/>
      <c r="T434" s="1906"/>
    </row>
    <row r="435" spans="1:20" s="1883" customFormat="1">
      <c r="A435" s="1906"/>
      <c r="T435" s="1906"/>
    </row>
    <row r="436" spans="1:20" s="1883" customFormat="1">
      <c r="A436" s="1906"/>
      <c r="T436" s="1906"/>
    </row>
    <row r="437" spans="1:20" s="1883" customFormat="1">
      <c r="A437" s="1906"/>
      <c r="T437" s="1906"/>
    </row>
    <row r="438" spans="1:20" s="1883" customFormat="1">
      <c r="A438" s="1906"/>
      <c r="T438" s="1906"/>
    </row>
    <row r="439" spans="1:20" s="1883" customFormat="1">
      <c r="A439" s="1906"/>
      <c r="T439" s="1906"/>
    </row>
    <row r="440" spans="1:20" s="1883" customFormat="1">
      <c r="A440" s="1906"/>
      <c r="T440" s="1906"/>
    </row>
    <row r="441" spans="1:20" s="1883" customFormat="1">
      <c r="A441" s="1906"/>
      <c r="T441" s="1906"/>
    </row>
    <row r="442" spans="1:20" s="1883" customFormat="1">
      <c r="A442" s="1906"/>
      <c r="T442" s="1906"/>
    </row>
    <row r="443" spans="1:20" s="1883" customFormat="1">
      <c r="A443" s="1906"/>
      <c r="T443" s="1906"/>
    </row>
    <row r="444" spans="1:20" s="1883" customFormat="1">
      <c r="A444" s="1906"/>
      <c r="T444" s="1906"/>
    </row>
    <row r="445" spans="1:20" s="1883" customFormat="1">
      <c r="A445" s="1906"/>
      <c r="T445" s="1906"/>
    </row>
    <row r="446" spans="1:20" s="1883" customFormat="1">
      <c r="A446" s="1906"/>
      <c r="T446" s="1906"/>
    </row>
    <row r="447" spans="1:20" s="1883" customFormat="1">
      <c r="A447" s="1906"/>
      <c r="T447" s="1906"/>
    </row>
    <row r="448" spans="1:20" s="1883" customFormat="1">
      <c r="A448" s="1906"/>
      <c r="T448" s="1906"/>
    </row>
    <row r="449" spans="1:20" s="1883" customFormat="1">
      <c r="A449" s="1906"/>
      <c r="T449" s="1906"/>
    </row>
    <row r="450" spans="1:20" s="1883" customFormat="1">
      <c r="A450" s="1906"/>
      <c r="T450" s="1906"/>
    </row>
    <row r="451" spans="1:20" s="1883" customFormat="1">
      <c r="A451" s="1906"/>
      <c r="T451" s="1906"/>
    </row>
    <row r="452" spans="1:20" s="1883" customFormat="1">
      <c r="A452" s="1906"/>
      <c r="T452" s="1906"/>
    </row>
    <row r="453" spans="1:20" s="1883" customFormat="1">
      <c r="A453" s="1906"/>
      <c r="T453" s="1906"/>
    </row>
    <row r="454" spans="1:20" s="1883" customFormat="1">
      <c r="A454" s="1906"/>
      <c r="T454" s="1906"/>
    </row>
    <row r="455" spans="1:20" s="1883" customFormat="1">
      <c r="A455" s="1906"/>
      <c r="T455" s="1906"/>
    </row>
    <row r="456" spans="1:20" s="1883" customFormat="1">
      <c r="A456" s="1906"/>
      <c r="T456" s="1906"/>
    </row>
    <row r="457" spans="1:20" s="1883" customFormat="1">
      <c r="A457" s="1906"/>
      <c r="T457" s="1906"/>
    </row>
    <row r="458" spans="1:20" s="1883" customFormat="1">
      <c r="A458" s="1906"/>
      <c r="T458" s="1906"/>
    </row>
    <row r="459" spans="1:20" s="1883" customFormat="1">
      <c r="A459" s="1906"/>
      <c r="T459" s="1906"/>
    </row>
    <row r="460" spans="1:20" s="1883" customFormat="1">
      <c r="A460" s="1906"/>
      <c r="T460" s="1906"/>
    </row>
    <row r="461" spans="1:20" s="1883" customFormat="1">
      <c r="A461" s="1906"/>
      <c r="T461" s="1906"/>
    </row>
    <row r="462" spans="1:20" s="1883" customFormat="1">
      <c r="A462" s="1906"/>
      <c r="T462" s="1906"/>
    </row>
    <row r="463" spans="1:20" s="1883" customFormat="1">
      <c r="A463" s="1906"/>
      <c r="T463" s="1906"/>
    </row>
    <row r="464" spans="1:20" s="1883" customFormat="1">
      <c r="A464" s="1906"/>
      <c r="T464" s="1906"/>
    </row>
    <row r="465" spans="1:20" s="1883" customFormat="1">
      <c r="A465" s="1906"/>
      <c r="T465" s="1906"/>
    </row>
    <row r="466" spans="1:20" s="1883" customFormat="1">
      <c r="A466" s="1906"/>
      <c r="T466" s="1906"/>
    </row>
    <row r="467" spans="1:20" s="1883" customFormat="1">
      <c r="A467" s="1906"/>
      <c r="T467" s="1906"/>
    </row>
    <row r="468" spans="1:20" s="1883" customFormat="1">
      <c r="A468" s="1906"/>
      <c r="T468" s="1906"/>
    </row>
    <row r="469" spans="1:20" s="1883" customFormat="1">
      <c r="A469" s="1906"/>
      <c r="T469" s="1906"/>
    </row>
    <row r="470" spans="1:20" s="1883" customFormat="1">
      <c r="A470" s="1906"/>
      <c r="T470" s="1906"/>
    </row>
    <row r="471" spans="1:20" s="1883" customFormat="1">
      <c r="A471" s="1906"/>
      <c r="T471" s="1906"/>
    </row>
    <row r="472" spans="1:20" s="1883" customFormat="1">
      <c r="A472" s="1906"/>
      <c r="T472" s="1906"/>
    </row>
    <row r="473" spans="1:20" s="1883" customFormat="1">
      <c r="A473" s="1906"/>
      <c r="T473" s="1906"/>
    </row>
    <row r="474" spans="1:20" s="1883" customFormat="1">
      <c r="A474" s="1906"/>
      <c r="T474" s="1906"/>
    </row>
    <row r="475" spans="1:20" s="1883" customFormat="1">
      <c r="A475" s="1906"/>
      <c r="T475" s="1906"/>
    </row>
    <row r="476" spans="1:20" s="1883" customFormat="1">
      <c r="A476" s="1906"/>
      <c r="T476" s="1906"/>
    </row>
    <row r="477" spans="1:20" s="1883" customFormat="1">
      <c r="A477" s="1906"/>
      <c r="T477" s="1906"/>
    </row>
    <row r="478" spans="1:20" s="1883" customFormat="1">
      <c r="A478" s="1906"/>
      <c r="T478" s="1906"/>
    </row>
    <row r="479" spans="1:20" s="1883" customFormat="1">
      <c r="A479" s="1906"/>
      <c r="T479" s="1906"/>
    </row>
    <row r="480" spans="1:20" s="1883" customFormat="1">
      <c r="A480" s="1906"/>
      <c r="T480" s="1906"/>
    </row>
    <row r="481" spans="1:20" s="1883" customFormat="1">
      <c r="A481" s="1906"/>
      <c r="T481" s="1906"/>
    </row>
    <row r="482" spans="1:20" s="1883" customFormat="1">
      <c r="A482" s="1906"/>
      <c r="T482" s="1906"/>
    </row>
    <row r="483" spans="1:20" s="1883" customFormat="1">
      <c r="A483" s="1906"/>
      <c r="T483" s="1906"/>
    </row>
    <row r="484" spans="1:20" s="1883" customFormat="1">
      <c r="A484" s="1906"/>
      <c r="T484" s="1906"/>
    </row>
    <row r="485" spans="1:20" s="1883" customFormat="1">
      <c r="A485" s="1906"/>
      <c r="T485" s="1906"/>
    </row>
    <row r="486" spans="1:20" s="1883" customFormat="1">
      <c r="A486" s="1906"/>
      <c r="T486" s="1906"/>
    </row>
    <row r="487" spans="1:20" s="1883" customFormat="1">
      <c r="A487" s="1906"/>
      <c r="T487" s="1906"/>
    </row>
    <row r="488" spans="1:20" s="1883" customFormat="1">
      <c r="A488" s="1906"/>
      <c r="T488" s="1906"/>
    </row>
    <row r="489" spans="1:20" s="1883" customFormat="1">
      <c r="A489" s="1906"/>
      <c r="T489" s="1906"/>
    </row>
    <row r="490" spans="1:20" s="1883" customFormat="1">
      <c r="A490" s="1906"/>
      <c r="T490" s="1906"/>
    </row>
    <row r="491" spans="1:20" s="1883" customFormat="1">
      <c r="A491" s="1906"/>
      <c r="T491" s="1906"/>
    </row>
    <row r="492" spans="1:20" s="1883" customFormat="1">
      <c r="A492" s="1906"/>
      <c r="T492" s="1906"/>
    </row>
    <row r="493" spans="1:20" s="1883" customFormat="1">
      <c r="A493" s="1906"/>
      <c r="T493" s="1906"/>
    </row>
    <row r="494" spans="1:20" s="1883" customFormat="1">
      <c r="A494" s="1906"/>
      <c r="T494" s="1906"/>
    </row>
    <row r="495" spans="1:20" s="1883" customFormat="1">
      <c r="A495" s="1906"/>
      <c r="T495" s="1906"/>
    </row>
    <row r="496" spans="1:20" s="1883" customFormat="1">
      <c r="A496" s="1906"/>
      <c r="T496" s="1906"/>
    </row>
    <row r="497" spans="1:20" s="1883" customFormat="1">
      <c r="A497" s="1906"/>
      <c r="T497" s="1906"/>
    </row>
    <row r="498" spans="1:20" s="1883" customFormat="1">
      <c r="A498" s="1906"/>
      <c r="T498" s="1906"/>
    </row>
    <row r="499" spans="1:20" s="1883" customFormat="1">
      <c r="A499" s="1906"/>
      <c r="T499" s="1906"/>
    </row>
    <row r="500" spans="1:20" s="1883" customFormat="1">
      <c r="A500" s="1906"/>
      <c r="T500" s="1906"/>
    </row>
    <row r="501" spans="1:20" s="1883" customFormat="1">
      <c r="A501" s="1906"/>
      <c r="T501" s="1906"/>
    </row>
    <row r="502" spans="1:20" s="1883" customFormat="1">
      <c r="A502" s="1906"/>
      <c r="T502" s="1906"/>
    </row>
    <row r="503" spans="1:20" s="1883" customFormat="1">
      <c r="A503" s="1906"/>
      <c r="T503" s="1906"/>
    </row>
    <row r="504" spans="1:20" s="1883" customFormat="1">
      <c r="A504" s="1906"/>
      <c r="T504" s="1906"/>
    </row>
    <row r="505" spans="1:20" s="1883" customFormat="1">
      <c r="A505" s="1906"/>
      <c r="T505" s="1906"/>
    </row>
    <row r="506" spans="1:20" s="1883" customFormat="1">
      <c r="A506" s="1906"/>
      <c r="T506" s="1906"/>
    </row>
    <row r="507" spans="1:20" s="1883" customFormat="1">
      <c r="A507" s="1906"/>
      <c r="T507" s="1906"/>
    </row>
    <row r="508" spans="1:20" s="1883" customFormat="1">
      <c r="A508" s="1906"/>
      <c r="T508" s="1906"/>
    </row>
    <row r="509" spans="1:20" s="1883" customFormat="1">
      <c r="A509" s="1906"/>
      <c r="T509" s="1906"/>
    </row>
    <row r="510" spans="1:20" s="1883" customFormat="1">
      <c r="A510" s="1906"/>
      <c r="T510" s="1906"/>
    </row>
    <row r="511" spans="1:20" s="1883" customFormat="1">
      <c r="A511" s="1906"/>
      <c r="T511" s="1906"/>
    </row>
    <row r="512" spans="1:20" s="1883" customFormat="1">
      <c r="A512" s="1906"/>
      <c r="T512" s="1906"/>
    </row>
    <row r="513" spans="1:20" s="1883" customFormat="1">
      <c r="A513" s="1906"/>
      <c r="T513" s="1906"/>
    </row>
    <row r="514" spans="1:20" s="1883" customFormat="1">
      <c r="A514" s="1906"/>
      <c r="T514" s="1906"/>
    </row>
    <row r="515" spans="1:20" s="1883" customFormat="1">
      <c r="A515" s="1906"/>
      <c r="T515" s="1906"/>
    </row>
    <row r="516" spans="1:20" s="1883" customFormat="1">
      <c r="A516" s="1906"/>
      <c r="T516" s="1906"/>
    </row>
    <row r="517" spans="1:20" s="1883" customFormat="1">
      <c r="A517" s="1906"/>
      <c r="T517" s="1906"/>
    </row>
    <row r="518" spans="1:20" s="1883" customFormat="1">
      <c r="A518" s="1906"/>
      <c r="T518" s="1906"/>
    </row>
    <row r="519" spans="1:20" s="1883" customFormat="1">
      <c r="A519" s="1906"/>
      <c r="T519" s="1906"/>
    </row>
    <row r="520" spans="1:20" s="1883" customFormat="1">
      <c r="A520" s="1906"/>
      <c r="T520" s="1906"/>
    </row>
    <row r="521" spans="1:20" s="1883" customFormat="1">
      <c r="A521" s="1906"/>
      <c r="T521" s="1906"/>
    </row>
    <row r="522" spans="1:20" s="1883" customFormat="1">
      <c r="A522" s="1906"/>
      <c r="T522" s="1906"/>
    </row>
    <row r="523" spans="1:20" s="1883" customFormat="1">
      <c r="A523" s="1906"/>
      <c r="T523" s="1906"/>
    </row>
    <row r="524" spans="1:20" s="1883" customFormat="1">
      <c r="A524" s="1906"/>
      <c r="T524" s="1906"/>
    </row>
    <row r="525" spans="1:20" s="1883" customFormat="1">
      <c r="A525" s="1906"/>
      <c r="T525" s="1906"/>
    </row>
    <row r="526" spans="1:20" s="1883" customFormat="1">
      <c r="A526" s="1906"/>
      <c r="T526" s="1906"/>
    </row>
    <row r="527" spans="1:20" s="1883" customFormat="1">
      <c r="A527" s="1906"/>
      <c r="T527" s="1906"/>
    </row>
    <row r="528" spans="1:20" s="1883" customFormat="1">
      <c r="A528" s="1906"/>
      <c r="T528" s="1906"/>
    </row>
    <row r="529" spans="1:20" s="1883" customFormat="1">
      <c r="A529" s="1906"/>
      <c r="T529" s="1906"/>
    </row>
    <row r="530" spans="1:20" s="1883" customFormat="1">
      <c r="A530" s="1906"/>
      <c r="T530" s="1906"/>
    </row>
    <row r="531" spans="1:20" s="1883" customFormat="1">
      <c r="A531" s="1906"/>
      <c r="T531" s="1906"/>
    </row>
    <row r="532" spans="1:20" s="1883" customFormat="1">
      <c r="A532" s="1906"/>
      <c r="T532" s="1906"/>
    </row>
    <row r="533" spans="1:20" s="1883" customFormat="1">
      <c r="A533" s="1906"/>
      <c r="T533" s="1906"/>
    </row>
    <row r="534" spans="1:20" s="1883" customFormat="1">
      <c r="A534" s="1906"/>
      <c r="T534" s="1906"/>
    </row>
    <row r="535" spans="1:20" s="1883" customFormat="1">
      <c r="A535" s="1906"/>
      <c r="T535" s="1906"/>
    </row>
    <row r="536" spans="1:20" s="1883" customFormat="1">
      <c r="A536" s="1906"/>
      <c r="T536" s="1906"/>
    </row>
    <row r="537" spans="1:20" s="1883" customFormat="1">
      <c r="A537" s="1906"/>
      <c r="T537" s="1906"/>
    </row>
    <row r="538" spans="1:20" s="1883" customFormat="1">
      <c r="A538" s="1906"/>
      <c r="T538" s="1906"/>
    </row>
    <row r="539" spans="1:20" s="1883" customFormat="1">
      <c r="A539" s="1906"/>
      <c r="T539" s="1906"/>
    </row>
    <row r="540" spans="1:20" s="1883" customFormat="1">
      <c r="A540" s="1906"/>
      <c r="T540" s="1906"/>
    </row>
    <row r="541" spans="1:20" s="1883" customFormat="1">
      <c r="A541" s="1906"/>
      <c r="T541" s="1906"/>
    </row>
    <row r="542" spans="1:20" s="1883" customFormat="1">
      <c r="A542" s="1906"/>
      <c r="T542" s="1906"/>
    </row>
    <row r="543" spans="1:20" s="1883" customFormat="1">
      <c r="A543" s="1906"/>
      <c r="T543" s="1906"/>
    </row>
    <row r="544" spans="1:20" s="1883" customFormat="1">
      <c r="A544" s="1906"/>
      <c r="T544" s="1906"/>
    </row>
    <row r="545" spans="1:20" s="1883" customFormat="1">
      <c r="A545" s="1906"/>
      <c r="T545" s="1906"/>
    </row>
    <row r="546" spans="1:20" s="1883" customFormat="1">
      <c r="A546" s="1906"/>
      <c r="T546" s="1906"/>
    </row>
    <row r="547" spans="1:20" s="1883" customFormat="1">
      <c r="A547" s="1906"/>
      <c r="T547" s="1906"/>
    </row>
    <row r="548" spans="1:20" s="1883" customFormat="1">
      <c r="A548" s="1906"/>
      <c r="T548" s="1906"/>
    </row>
    <row r="549" spans="1:20" s="1883" customFormat="1">
      <c r="A549" s="1906"/>
      <c r="T549" s="1906"/>
    </row>
    <row r="550" spans="1:20" s="1883" customFormat="1">
      <c r="A550" s="1906"/>
      <c r="T550" s="1906"/>
    </row>
    <row r="551" spans="1:20" s="1883" customFormat="1">
      <c r="A551" s="1906"/>
      <c r="T551" s="1906"/>
    </row>
    <row r="552" spans="1:20" s="1883" customFormat="1">
      <c r="A552" s="1906"/>
      <c r="T552" s="1906"/>
    </row>
    <row r="553" spans="1:20" s="1883" customFormat="1">
      <c r="A553" s="1906"/>
      <c r="T553" s="1906"/>
    </row>
    <row r="554" spans="1:20" s="1883" customFormat="1">
      <c r="A554" s="1906"/>
      <c r="T554" s="1906"/>
    </row>
    <row r="555" spans="1:20" s="1883" customFormat="1">
      <c r="A555" s="1906"/>
      <c r="T555" s="1906"/>
    </row>
    <row r="556" spans="1:20" s="1883" customFormat="1">
      <c r="A556" s="1906"/>
      <c r="T556" s="1906"/>
    </row>
    <row r="557" spans="1:20" s="1883" customFormat="1">
      <c r="A557" s="1906"/>
      <c r="T557" s="1906"/>
    </row>
    <row r="558" spans="1:20" s="1883" customFormat="1">
      <c r="A558" s="1906"/>
      <c r="T558" s="1906"/>
    </row>
    <row r="559" spans="1:20" s="1883" customFormat="1">
      <c r="A559" s="1906"/>
      <c r="T559" s="1906"/>
    </row>
    <row r="560" spans="1:20" s="1883" customFormat="1">
      <c r="A560" s="1906"/>
      <c r="T560" s="1906"/>
    </row>
    <row r="561" spans="1:20" s="1883" customFormat="1">
      <c r="A561" s="1906"/>
      <c r="T561" s="1906"/>
    </row>
    <row r="562" spans="1:20" s="1883" customFormat="1">
      <c r="A562" s="1906"/>
      <c r="T562" s="1906"/>
    </row>
    <row r="563" spans="1:20" s="1883" customFormat="1">
      <c r="A563" s="1906"/>
      <c r="T563" s="1906"/>
    </row>
    <row r="564" spans="1:20" s="1883" customFormat="1">
      <c r="A564" s="1906"/>
      <c r="T564" s="1906"/>
    </row>
    <row r="565" spans="1:20" s="1883" customFormat="1">
      <c r="A565" s="1906"/>
      <c r="T565" s="1906"/>
    </row>
    <row r="566" spans="1:20" s="1883" customFormat="1">
      <c r="A566" s="1906"/>
      <c r="T566" s="1906"/>
    </row>
    <row r="567" spans="1:20" s="1883" customFormat="1">
      <c r="A567" s="1906"/>
      <c r="T567" s="1906"/>
    </row>
    <row r="568" spans="1:20" s="1883" customFormat="1">
      <c r="A568" s="1906"/>
      <c r="T568" s="1906"/>
    </row>
    <row r="569" spans="1:20" s="1883" customFormat="1">
      <c r="A569" s="1906"/>
      <c r="T569" s="1906"/>
    </row>
    <row r="570" spans="1:20" s="1883" customFormat="1">
      <c r="A570" s="1906"/>
      <c r="T570" s="1906"/>
    </row>
    <row r="571" spans="1:20" s="1883" customFormat="1">
      <c r="A571" s="1906"/>
      <c r="T571" s="1906"/>
    </row>
    <row r="572" spans="1:20" s="1883" customFormat="1">
      <c r="A572" s="1906"/>
      <c r="T572" s="1906"/>
    </row>
    <row r="573" spans="1:20" s="1883" customFormat="1">
      <c r="A573" s="1906"/>
      <c r="T573" s="1906"/>
    </row>
    <row r="574" spans="1:20" s="1883" customFormat="1">
      <c r="A574" s="1906"/>
      <c r="T574" s="1906"/>
    </row>
    <row r="575" spans="1:20" s="1883" customFormat="1">
      <c r="A575" s="1906"/>
      <c r="T575" s="1906"/>
    </row>
    <row r="576" spans="1:20" s="1883" customFormat="1">
      <c r="A576" s="1906"/>
      <c r="T576" s="1906"/>
    </row>
    <row r="577" spans="1:20" s="1883" customFormat="1">
      <c r="A577" s="1906"/>
      <c r="T577" s="1906"/>
    </row>
    <row r="578" spans="1:20" s="1883" customFormat="1">
      <c r="A578" s="1906"/>
      <c r="T578" s="1906"/>
    </row>
    <row r="579" spans="1:20" s="1883" customFormat="1">
      <c r="A579" s="1906"/>
      <c r="T579" s="1906"/>
    </row>
    <row r="580" spans="1:20" s="1883" customFormat="1">
      <c r="A580" s="1906"/>
      <c r="T580" s="1906"/>
    </row>
    <row r="581" spans="1:20" s="1883" customFormat="1">
      <c r="A581" s="1906"/>
      <c r="T581" s="1906"/>
    </row>
    <row r="582" spans="1:20" s="1883" customFormat="1">
      <c r="A582" s="1906"/>
      <c r="T582" s="1906"/>
    </row>
    <row r="583" spans="1:20" s="1883" customFormat="1">
      <c r="A583" s="1906"/>
      <c r="T583" s="1906"/>
    </row>
    <row r="584" spans="1:20" s="1883" customFormat="1">
      <c r="A584" s="1906"/>
      <c r="T584" s="1906"/>
    </row>
    <row r="585" spans="1:20" s="1883" customFormat="1">
      <c r="A585" s="1906"/>
      <c r="T585" s="1906"/>
    </row>
    <row r="586" spans="1:20" s="1883" customFormat="1">
      <c r="A586" s="1906"/>
      <c r="T586" s="1906"/>
    </row>
    <row r="587" spans="1:20" s="1883" customFormat="1">
      <c r="A587" s="1906"/>
      <c r="T587" s="1906"/>
    </row>
    <row r="588" spans="1:20" s="1883" customFormat="1">
      <c r="A588" s="1906"/>
      <c r="T588" s="1906"/>
    </row>
    <row r="589" spans="1:20" s="1883" customFormat="1">
      <c r="A589" s="1906"/>
      <c r="T589" s="1906"/>
    </row>
    <row r="590" spans="1:20" s="1883" customFormat="1">
      <c r="A590" s="1906"/>
      <c r="T590" s="1906"/>
    </row>
    <row r="591" spans="1:20" s="1883" customFormat="1">
      <c r="A591" s="1906"/>
      <c r="T591" s="1906"/>
    </row>
    <row r="592" spans="1:20" s="1883" customFormat="1">
      <c r="A592" s="1906"/>
      <c r="T592" s="1906"/>
    </row>
    <row r="593" spans="1:20" s="1883" customFormat="1">
      <c r="A593" s="1906"/>
      <c r="T593" s="1906"/>
    </row>
    <row r="594" spans="1:20" s="1883" customFormat="1">
      <c r="A594" s="1906"/>
      <c r="T594" s="1906"/>
    </row>
    <row r="595" spans="1:20" s="1883" customFormat="1">
      <c r="A595" s="1906"/>
      <c r="T595" s="1906"/>
    </row>
    <row r="596" spans="1:20" s="1883" customFormat="1">
      <c r="A596" s="1906"/>
      <c r="T596" s="1906"/>
    </row>
    <row r="597" spans="1:20" s="1883" customFormat="1">
      <c r="A597" s="1906"/>
      <c r="T597" s="1906"/>
    </row>
    <row r="598" spans="1:20" s="1883" customFormat="1">
      <c r="A598" s="1906"/>
      <c r="T598" s="1906"/>
    </row>
    <row r="599" spans="1:20" s="1883" customFormat="1">
      <c r="A599" s="1906"/>
      <c r="T599" s="1906"/>
    </row>
    <row r="600" spans="1:20" s="1883" customFormat="1">
      <c r="A600" s="1906"/>
      <c r="T600" s="1906"/>
    </row>
    <row r="601" spans="1:20" s="1883" customFormat="1">
      <c r="A601" s="1906"/>
      <c r="T601" s="1906"/>
    </row>
    <row r="602" spans="1:20" s="1883" customFormat="1">
      <c r="A602" s="1906"/>
      <c r="T602" s="1906"/>
    </row>
    <row r="603" spans="1:20" s="1883" customFormat="1">
      <c r="A603" s="1906"/>
      <c r="T603" s="1906"/>
    </row>
    <row r="604" spans="1:20" s="1883" customFormat="1">
      <c r="A604" s="1906"/>
      <c r="T604" s="1906"/>
    </row>
    <row r="605" spans="1:20" s="1883" customFormat="1">
      <c r="A605" s="1906"/>
      <c r="T605" s="1906"/>
    </row>
    <row r="606" spans="1:20" s="1883" customFormat="1">
      <c r="A606" s="1906"/>
      <c r="T606" s="1906"/>
    </row>
    <row r="607" spans="1:20" s="1883" customFormat="1">
      <c r="A607" s="1906"/>
      <c r="T607" s="1906"/>
    </row>
    <row r="608" spans="1:20" s="1883" customFormat="1">
      <c r="A608" s="1906"/>
      <c r="T608" s="1906"/>
    </row>
    <row r="609" spans="1:20" s="1883" customFormat="1">
      <c r="A609" s="1906"/>
      <c r="T609" s="1906"/>
    </row>
    <row r="610" spans="1:20" s="1883" customFormat="1">
      <c r="A610" s="1906"/>
      <c r="T610" s="1906"/>
    </row>
    <row r="611" spans="1:20" s="1883" customFormat="1">
      <c r="A611" s="1906"/>
      <c r="T611" s="1906"/>
    </row>
    <row r="612" spans="1:20" s="1883" customFormat="1">
      <c r="A612" s="1906"/>
      <c r="T612" s="1906"/>
    </row>
    <row r="613" spans="1:20" s="1883" customFormat="1">
      <c r="A613" s="1906"/>
      <c r="T613" s="1906"/>
    </row>
    <row r="614" spans="1:20" s="1883" customFormat="1">
      <c r="A614" s="1906"/>
      <c r="T614" s="1906"/>
    </row>
    <row r="615" spans="1:20" s="1883" customFormat="1">
      <c r="A615" s="1906"/>
      <c r="T615" s="1906"/>
    </row>
    <row r="616" spans="1:20" s="1883" customFormat="1">
      <c r="A616" s="1906"/>
      <c r="T616" s="1906"/>
    </row>
    <row r="617" spans="1:20" s="1883" customFormat="1">
      <c r="A617" s="1906"/>
      <c r="T617" s="1906"/>
    </row>
    <row r="618" spans="1:20" s="1883" customFormat="1">
      <c r="A618" s="1906"/>
      <c r="T618" s="1906"/>
    </row>
    <row r="619" spans="1:20" s="1883" customFormat="1">
      <c r="A619" s="1906"/>
      <c r="T619" s="1906"/>
    </row>
    <row r="620" spans="1:20" s="1883" customFormat="1">
      <c r="A620" s="1906"/>
      <c r="T620" s="1906"/>
    </row>
    <row r="621" spans="1:20" s="1883" customFormat="1">
      <c r="A621" s="1906"/>
      <c r="T621" s="1906"/>
    </row>
    <row r="622" spans="1:20" s="1883" customFormat="1">
      <c r="A622" s="1906"/>
      <c r="T622" s="1906"/>
    </row>
    <row r="623" spans="1:20" s="1883" customFormat="1">
      <c r="A623" s="1906"/>
      <c r="T623" s="1906"/>
    </row>
    <row r="624" spans="1:20" s="1883" customFormat="1">
      <c r="A624" s="1906"/>
      <c r="T624" s="1906"/>
    </row>
    <row r="625" spans="1:20" s="1883" customFormat="1">
      <c r="A625" s="1906"/>
      <c r="T625" s="1906"/>
    </row>
    <row r="626" spans="1:20" s="1883" customFormat="1">
      <c r="A626" s="1906"/>
      <c r="T626" s="1906"/>
    </row>
    <row r="627" spans="1:20" s="1883" customFormat="1">
      <c r="A627" s="1906"/>
      <c r="T627" s="1906"/>
    </row>
    <row r="628" spans="1:20" s="1883" customFormat="1">
      <c r="A628" s="1906"/>
      <c r="T628" s="1906"/>
    </row>
    <row r="629" spans="1:20" s="1883" customFormat="1">
      <c r="A629" s="1906"/>
      <c r="T629" s="1906"/>
    </row>
    <row r="630" spans="1:20" s="1883" customFormat="1">
      <c r="A630" s="1906"/>
      <c r="T630" s="1906"/>
    </row>
    <row r="631" spans="1:20" s="1883" customFormat="1">
      <c r="A631" s="1906"/>
      <c r="T631" s="1906"/>
    </row>
    <row r="632" spans="1:20" s="1883" customFormat="1">
      <c r="A632" s="1906"/>
      <c r="T632" s="1906"/>
    </row>
    <row r="633" spans="1:20" s="1883" customFormat="1">
      <c r="A633" s="1906"/>
      <c r="T633" s="1906"/>
    </row>
    <row r="634" spans="1:20" s="1883" customFormat="1">
      <c r="A634" s="1906"/>
      <c r="T634" s="1906"/>
    </row>
    <row r="635" spans="1:20" s="1883" customFormat="1">
      <c r="A635" s="1906"/>
      <c r="T635" s="1906"/>
    </row>
    <row r="636" spans="1:20" s="1883" customFormat="1">
      <c r="A636" s="1906"/>
      <c r="T636" s="1906"/>
    </row>
    <row r="637" spans="1:20" s="1883" customFormat="1">
      <c r="A637" s="1906"/>
      <c r="T637" s="1906"/>
    </row>
    <row r="638" spans="1:20" s="1883" customFormat="1">
      <c r="A638" s="1906"/>
      <c r="T638" s="1906"/>
    </row>
    <row r="639" spans="1:20" s="1883" customFormat="1">
      <c r="A639" s="1906"/>
      <c r="T639" s="1906"/>
    </row>
    <row r="640" spans="1:20" s="1883" customFormat="1">
      <c r="A640" s="1906"/>
      <c r="T640" s="1906"/>
    </row>
    <row r="641" spans="1:20" s="1883" customFormat="1">
      <c r="A641" s="1906"/>
      <c r="T641" s="1906"/>
    </row>
    <row r="642" spans="1:20" s="1883" customFormat="1">
      <c r="A642" s="1906"/>
      <c r="T642" s="1906"/>
    </row>
    <row r="643" spans="1:20" s="1883" customFormat="1">
      <c r="A643" s="1906"/>
      <c r="T643" s="1906"/>
    </row>
    <row r="644" spans="1:20" s="1883" customFormat="1">
      <c r="A644" s="1906"/>
      <c r="T644" s="1906"/>
    </row>
    <row r="645" spans="1:20" s="1883" customFormat="1">
      <c r="A645" s="1906"/>
      <c r="T645" s="1906"/>
    </row>
    <row r="646" spans="1:20" s="1883" customFormat="1">
      <c r="A646" s="1906"/>
      <c r="T646" s="1906"/>
    </row>
    <row r="647" spans="1:20" s="1883" customFormat="1">
      <c r="A647" s="1906"/>
      <c r="T647" s="1906"/>
    </row>
    <row r="648" spans="1:20" s="1883" customFormat="1">
      <c r="A648" s="1906"/>
      <c r="T648" s="1906"/>
    </row>
    <row r="649" spans="1:20" s="1883" customFormat="1">
      <c r="A649" s="1906"/>
      <c r="T649" s="1906"/>
    </row>
    <row r="650" spans="1:20" s="1883" customFormat="1">
      <c r="A650" s="1906"/>
      <c r="T650" s="1906"/>
    </row>
    <row r="651" spans="1:20" s="1883" customFormat="1">
      <c r="A651" s="1906"/>
      <c r="T651" s="1906"/>
    </row>
    <row r="652" spans="1:20" s="1883" customFormat="1">
      <c r="A652" s="1906"/>
      <c r="T652" s="1906"/>
    </row>
    <row r="653" spans="1:20" s="1883" customFormat="1">
      <c r="A653" s="1906"/>
      <c r="T653" s="1906"/>
    </row>
    <row r="654" spans="1:20" s="1883" customFormat="1">
      <c r="A654" s="1906"/>
      <c r="T654" s="1906"/>
    </row>
    <row r="655" spans="1:20" s="1883" customFormat="1">
      <c r="A655" s="1906"/>
      <c r="T655" s="1906"/>
    </row>
    <row r="656" spans="1:20" s="1883" customFormat="1">
      <c r="A656" s="1906"/>
      <c r="T656" s="1906"/>
    </row>
    <row r="657" spans="1:20" s="1883" customFormat="1">
      <c r="A657" s="1906"/>
      <c r="T657" s="1906"/>
    </row>
    <row r="658" spans="1:20" s="1883" customFormat="1">
      <c r="A658" s="1906"/>
      <c r="T658" s="1906"/>
    </row>
    <row r="659" spans="1:20" s="1883" customFormat="1">
      <c r="A659" s="1906"/>
      <c r="T659" s="1906"/>
    </row>
    <row r="660" spans="1:20" s="1883" customFormat="1">
      <c r="A660" s="1906"/>
      <c r="T660" s="1906"/>
    </row>
    <row r="661" spans="1:20" s="1883" customFormat="1">
      <c r="A661" s="1906"/>
      <c r="T661" s="1906"/>
    </row>
    <row r="662" spans="1:20" s="1883" customFormat="1">
      <c r="A662" s="1906"/>
      <c r="T662" s="1906"/>
    </row>
    <row r="663" spans="1:20" s="1883" customFormat="1">
      <c r="A663" s="1906"/>
      <c r="T663" s="1906"/>
    </row>
    <row r="664" spans="1:20" s="1883" customFormat="1">
      <c r="A664" s="1906"/>
      <c r="T664" s="1906"/>
    </row>
    <row r="665" spans="1:20" s="1883" customFormat="1">
      <c r="A665" s="1906"/>
      <c r="T665" s="1906"/>
    </row>
    <row r="666" spans="1:20" s="1883" customFormat="1">
      <c r="A666" s="1906"/>
      <c r="T666" s="1906"/>
    </row>
    <row r="667" spans="1:20" s="1883" customFormat="1">
      <c r="A667" s="1906"/>
      <c r="T667" s="1906"/>
    </row>
    <row r="668" spans="1:20" s="1883" customFormat="1">
      <c r="A668" s="1906"/>
      <c r="T668" s="1906"/>
    </row>
    <row r="669" spans="1:20" s="1883" customFormat="1">
      <c r="A669" s="1906"/>
      <c r="T669" s="1906"/>
    </row>
    <row r="670" spans="1:20" s="1883" customFormat="1">
      <c r="A670" s="1906"/>
      <c r="T670" s="1906"/>
    </row>
    <row r="671" spans="1:20" s="1883" customFormat="1">
      <c r="A671" s="1906"/>
      <c r="T671" s="1906"/>
    </row>
    <row r="672" spans="1:20" s="1883" customFormat="1">
      <c r="A672" s="1906"/>
      <c r="T672" s="1906"/>
    </row>
    <row r="673" spans="1:20" s="1883" customFormat="1">
      <c r="A673" s="1906"/>
      <c r="T673" s="1906"/>
    </row>
    <row r="674" spans="1:20" s="1883" customFormat="1">
      <c r="A674" s="1906"/>
      <c r="T674" s="1906"/>
    </row>
    <row r="675" spans="1:20" s="1883" customFormat="1">
      <c r="A675" s="1906"/>
      <c r="T675" s="1906"/>
    </row>
    <row r="676" spans="1:20" s="1883" customFormat="1">
      <c r="A676" s="1906"/>
      <c r="T676" s="1906"/>
    </row>
    <row r="677" spans="1:20" s="1883" customFormat="1">
      <c r="A677" s="1906"/>
      <c r="T677" s="1906"/>
    </row>
    <row r="678" spans="1:20" s="1883" customFormat="1">
      <c r="A678" s="1906"/>
      <c r="T678" s="1906"/>
    </row>
    <row r="679" spans="1:20" s="1883" customFormat="1">
      <c r="A679" s="1906"/>
      <c r="T679" s="1906"/>
    </row>
    <row r="680" spans="1:20" s="1883" customFormat="1">
      <c r="A680" s="1906"/>
      <c r="T680" s="1906"/>
    </row>
    <row r="681" spans="1:20" s="1883" customFormat="1">
      <c r="A681" s="1906"/>
      <c r="T681" s="1906"/>
    </row>
    <row r="682" spans="1:20" s="1883" customFormat="1">
      <c r="A682" s="1906"/>
      <c r="T682" s="1906"/>
    </row>
    <row r="683" spans="1:20" s="1883" customFormat="1">
      <c r="A683" s="1906"/>
      <c r="T683" s="1906"/>
    </row>
    <row r="684" spans="1:20" s="1883" customFormat="1">
      <c r="A684" s="1906"/>
      <c r="T684" s="1906"/>
    </row>
    <row r="685" spans="1:20" s="1883" customFormat="1">
      <c r="A685" s="1906"/>
      <c r="T685" s="1906"/>
    </row>
    <row r="686" spans="1:20" s="1883" customFormat="1">
      <c r="A686" s="1906"/>
      <c r="T686" s="1906"/>
    </row>
    <row r="687" spans="1:20" s="1883" customFormat="1">
      <c r="A687" s="1906"/>
      <c r="T687" s="1906"/>
    </row>
    <row r="688" spans="1:20" s="1883" customFormat="1">
      <c r="A688" s="1906"/>
      <c r="T688" s="1906"/>
    </row>
    <row r="689" spans="1:20" s="1883" customFormat="1">
      <c r="A689" s="1906"/>
      <c r="T689" s="1906"/>
    </row>
    <row r="690" spans="1:20" s="1883" customFormat="1">
      <c r="A690" s="1906"/>
      <c r="T690" s="1906"/>
    </row>
    <row r="691" spans="1:20" s="1883" customFormat="1">
      <c r="A691" s="1906"/>
      <c r="T691" s="1906"/>
    </row>
    <row r="692" spans="1:20" s="1883" customFormat="1">
      <c r="A692" s="1906"/>
      <c r="T692" s="1906"/>
    </row>
    <row r="693" spans="1:20" s="1883" customFormat="1">
      <c r="A693" s="1906"/>
      <c r="T693" s="1906"/>
    </row>
    <row r="694" spans="1:20" s="1883" customFormat="1">
      <c r="A694" s="1906"/>
      <c r="T694" s="1906"/>
    </row>
    <row r="695" spans="1:20" s="1883" customFormat="1">
      <c r="A695" s="1906"/>
      <c r="T695" s="1906"/>
    </row>
    <row r="696" spans="1:20" s="1883" customFormat="1">
      <c r="A696" s="1906"/>
      <c r="T696" s="1906"/>
    </row>
    <row r="697" spans="1:20" s="1883" customFormat="1">
      <c r="A697" s="1906"/>
      <c r="T697" s="1906"/>
    </row>
    <row r="698" spans="1:20" s="1883" customFormat="1">
      <c r="A698" s="1906"/>
      <c r="T698" s="1906"/>
    </row>
    <row r="699" spans="1:20" s="1883" customFormat="1">
      <c r="A699" s="1906"/>
      <c r="T699" s="1906"/>
    </row>
    <row r="700" spans="1:20" s="1883" customFormat="1">
      <c r="A700" s="1906"/>
      <c r="T700" s="1906"/>
    </row>
    <row r="701" spans="1:20" s="1883" customFormat="1">
      <c r="A701" s="1906"/>
      <c r="T701" s="1906"/>
    </row>
    <row r="702" spans="1:20" s="1883" customFormat="1">
      <c r="A702" s="1906"/>
      <c r="T702" s="1906"/>
    </row>
    <row r="703" spans="1:20" s="1883" customFormat="1">
      <c r="A703" s="1906"/>
      <c r="T703" s="1906"/>
    </row>
    <row r="704" spans="1:20" s="1883" customFormat="1">
      <c r="A704" s="1906"/>
      <c r="T704" s="1906"/>
    </row>
    <row r="705" spans="1:20" s="1883" customFormat="1">
      <c r="A705" s="1906"/>
      <c r="T705" s="1906"/>
    </row>
    <row r="706" spans="1:20" s="1883" customFormat="1">
      <c r="A706" s="1906"/>
      <c r="T706" s="1906"/>
    </row>
    <row r="707" spans="1:20" s="1883" customFormat="1">
      <c r="A707" s="1906"/>
      <c r="T707" s="1906"/>
    </row>
    <row r="708" spans="1:20" s="1883" customFormat="1">
      <c r="A708" s="1906"/>
      <c r="T708" s="1906"/>
    </row>
    <row r="709" spans="1:20" s="1883" customFormat="1">
      <c r="A709" s="1906"/>
      <c r="T709" s="1906"/>
    </row>
    <row r="710" spans="1:20" s="1883" customFormat="1">
      <c r="A710" s="1906"/>
      <c r="T710" s="1906"/>
    </row>
    <row r="711" spans="1:20" s="1883" customFormat="1">
      <c r="A711" s="1906"/>
      <c r="T711" s="1906"/>
    </row>
    <row r="712" spans="1:20" s="1883" customFormat="1">
      <c r="A712" s="1906"/>
      <c r="T712" s="1906"/>
    </row>
    <row r="713" spans="1:20" s="1883" customFormat="1">
      <c r="A713" s="1906"/>
      <c r="T713" s="1906"/>
    </row>
    <row r="714" spans="1:20" s="1883" customFormat="1">
      <c r="A714" s="1906"/>
      <c r="T714" s="1906"/>
    </row>
    <row r="715" spans="1:20" s="1883" customFormat="1">
      <c r="A715" s="1906"/>
      <c r="T715" s="1906"/>
    </row>
    <row r="716" spans="1:20" s="1883" customFormat="1">
      <c r="A716" s="1906"/>
      <c r="T716" s="1906"/>
    </row>
    <row r="717" spans="1:20" s="1883" customFormat="1">
      <c r="A717" s="1906"/>
      <c r="T717" s="1906"/>
    </row>
    <row r="718" spans="1:20" s="1883" customFormat="1">
      <c r="A718" s="1906"/>
      <c r="T718" s="1906"/>
    </row>
    <row r="719" spans="1:20" s="1883" customFormat="1">
      <c r="A719" s="1906"/>
      <c r="T719" s="1906"/>
    </row>
    <row r="720" spans="1:20" s="1883" customFormat="1">
      <c r="A720" s="1906"/>
      <c r="T720" s="1906"/>
    </row>
    <row r="721" spans="1:20" s="1883" customFormat="1">
      <c r="A721" s="1906"/>
      <c r="T721" s="1906"/>
    </row>
    <row r="722" spans="1:20" s="1883" customFormat="1">
      <c r="A722" s="1906"/>
      <c r="T722" s="1906"/>
    </row>
    <row r="723" spans="1:20" s="1883" customFormat="1">
      <c r="A723" s="1906"/>
      <c r="T723" s="1906"/>
    </row>
    <row r="724" spans="1:20" s="1883" customFormat="1">
      <c r="A724" s="1906"/>
      <c r="T724" s="1906"/>
    </row>
    <row r="725" spans="1:20" s="1883" customFormat="1">
      <c r="A725" s="1906"/>
      <c r="T725" s="1906"/>
    </row>
    <row r="726" spans="1:20" s="1883" customFormat="1">
      <c r="A726" s="1906"/>
      <c r="T726" s="1906"/>
    </row>
    <row r="727" spans="1:20" s="1883" customFormat="1">
      <c r="A727" s="1906"/>
      <c r="T727" s="1906"/>
    </row>
    <row r="728" spans="1:20" s="1883" customFormat="1">
      <c r="A728" s="1906"/>
      <c r="T728" s="1906"/>
    </row>
    <row r="729" spans="1:20" s="1883" customFormat="1">
      <c r="A729" s="1906"/>
      <c r="T729" s="1906"/>
    </row>
    <row r="730" spans="1:20" s="1883" customFormat="1">
      <c r="A730" s="1906"/>
      <c r="T730" s="1906"/>
    </row>
    <row r="731" spans="1:20" s="1883" customFormat="1">
      <c r="A731" s="1906"/>
      <c r="T731" s="1906"/>
    </row>
    <row r="732" spans="1:20" s="1883" customFormat="1">
      <c r="A732" s="1906"/>
      <c r="T732" s="1906"/>
    </row>
    <row r="733" spans="1:20" s="1883" customFormat="1">
      <c r="A733" s="1906"/>
      <c r="T733" s="1906"/>
    </row>
    <row r="734" spans="1:20" s="1883" customFormat="1">
      <c r="A734" s="1906"/>
      <c r="T734" s="1906"/>
    </row>
    <row r="735" spans="1:20" s="1883" customFormat="1">
      <c r="A735" s="1906"/>
      <c r="T735" s="1906"/>
    </row>
    <row r="736" spans="1:20" s="1883" customFormat="1">
      <c r="A736" s="1906"/>
      <c r="T736" s="1906"/>
    </row>
    <row r="737" spans="1:20" s="1883" customFormat="1">
      <c r="A737" s="1906"/>
      <c r="T737" s="1906"/>
    </row>
    <row r="738" spans="1:20" s="1883" customFormat="1">
      <c r="A738" s="1906"/>
      <c r="T738" s="1906"/>
    </row>
    <row r="739" spans="1:20" s="1883" customFormat="1">
      <c r="A739" s="1906"/>
      <c r="T739" s="1906"/>
    </row>
    <row r="740" spans="1:20" s="1883" customFormat="1">
      <c r="A740" s="1906"/>
      <c r="T740" s="1906"/>
    </row>
    <row r="741" spans="1:20" s="1883" customFormat="1">
      <c r="A741" s="1906"/>
      <c r="T741" s="1906"/>
    </row>
    <row r="742" spans="1:20" s="1883" customFormat="1">
      <c r="A742" s="1906"/>
      <c r="T742" s="1906"/>
    </row>
    <row r="743" spans="1:20" s="1883" customFormat="1">
      <c r="A743" s="1906"/>
      <c r="T743" s="1906"/>
    </row>
    <row r="744" spans="1:20" s="1883" customFormat="1">
      <c r="A744" s="1906"/>
      <c r="T744" s="1906"/>
    </row>
    <row r="745" spans="1:20" s="1883" customFormat="1">
      <c r="A745" s="1906"/>
      <c r="T745" s="1906"/>
    </row>
    <row r="746" spans="1:20" s="1883" customFormat="1">
      <c r="A746" s="1906"/>
      <c r="T746" s="1906"/>
    </row>
    <row r="747" spans="1:20" s="1883" customFormat="1">
      <c r="A747" s="1906"/>
      <c r="T747" s="1906"/>
    </row>
    <row r="748" spans="1:20" s="1883" customFormat="1">
      <c r="A748" s="1906"/>
      <c r="T748" s="1906"/>
    </row>
    <row r="749" spans="1:20" s="1883" customFormat="1">
      <c r="A749" s="1906"/>
      <c r="T749" s="1906"/>
    </row>
    <row r="750" spans="1:20" s="1883" customFormat="1">
      <c r="A750" s="1906"/>
      <c r="T750" s="1906"/>
    </row>
    <row r="751" spans="1:20" s="1883" customFormat="1">
      <c r="A751" s="1906"/>
      <c r="T751" s="1906"/>
    </row>
    <row r="752" spans="1:20" s="1883" customFormat="1">
      <c r="A752" s="1906"/>
      <c r="T752" s="1906"/>
    </row>
    <row r="753" spans="1:20" s="1883" customFormat="1">
      <c r="A753" s="1906"/>
      <c r="T753" s="1906"/>
    </row>
    <row r="754" spans="1:20" s="1883" customFormat="1">
      <c r="A754" s="1906"/>
      <c r="T754" s="1906"/>
    </row>
    <row r="755" spans="1:20" s="1883" customFormat="1">
      <c r="A755" s="1906"/>
      <c r="T755" s="1906"/>
    </row>
    <row r="756" spans="1:20" s="1883" customFormat="1">
      <c r="A756" s="1906"/>
      <c r="T756" s="1906"/>
    </row>
    <row r="757" spans="1:20" s="1883" customFormat="1">
      <c r="A757" s="1906"/>
      <c r="T757" s="1906"/>
    </row>
    <row r="758" spans="1:20" s="1883" customFormat="1">
      <c r="A758" s="1906"/>
      <c r="T758" s="1906"/>
    </row>
    <row r="759" spans="1:20" s="1883" customFormat="1">
      <c r="A759" s="1906"/>
      <c r="T759" s="1906"/>
    </row>
    <row r="760" spans="1:20" s="1883" customFormat="1">
      <c r="A760" s="1906"/>
      <c r="T760" s="1906"/>
    </row>
    <row r="761" spans="1:20" s="1883" customFormat="1">
      <c r="A761" s="1906"/>
      <c r="T761" s="1906"/>
    </row>
    <row r="762" spans="1:20" s="1883" customFormat="1">
      <c r="A762" s="1906"/>
      <c r="T762" s="1906"/>
    </row>
    <row r="763" spans="1:20" s="1883" customFormat="1">
      <c r="A763" s="1906"/>
      <c r="T763" s="1906"/>
    </row>
    <row r="764" spans="1:20" s="1883" customFormat="1">
      <c r="A764" s="1906"/>
      <c r="T764" s="1906"/>
    </row>
    <row r="765" spans="1:20" s="1883" customFormat="1">
      <c r="A765" s="1906"/>
      <c r="T765" s="1906"/>
    </row>
    <row r="766" spans="1:20" s="1883" customFormat="1">
      <c r="A766" s="1906"/>
      <c r="T766" s="1906"/>
    </row>
    <row r="767" spans="1:20" s="1883" customFormat="1">
      <c r="A767" s="1906"/>
      <c r="T767" s="1906"/>
    </row>
    <row r="768" spans="1:20" s="1883" customFormat="1">
      <c r="A768" s="1906"/>
      <c r="T768" s="1906"/>
    </row>
    <row r="769" spans="1:20" s="1883" customFormat="1">
      <c r="A769" s="1906"/>
      <c r="T769" s="1906"/>
    </row>
    <row r="770" spans="1:20" s="1883" customFormat="1">
      <c r="A770" s="1906"/>
      <c r="T770" s="1906"/>
    </row>
    <row r="771" spans="1:20" s="1883" customFormat="1">
      <c r="A771" s="1906"/>
      <c r="T771" s="1906"/>
    </row>
    <row r="772" spans="1:20" s="1883" customFormat="1">
      <c r="A772" s="1906"/>
      <c r="T772" s="1906"/>
    </row>
    <row r="773" spans="1:20" s="1883" customFormat="1">
      <c r="A773" s="1906"/>
      <c r="T773" s="1906"/>
    </row>
    <row r="774" spans="1:20" s="1883" customFormat="1">
      <c r="A774" s="1906"/>
      <c r="T774" s="1906"/>
    </row>
    <row r="775" spans="1:20" s="1883" customFormat="1">
      <c r="A775" s="1906"/>
      <c r="T775" s="1906"/>
    </row>
    <row r="776" spans="1:20" s="1883" customFormat="1">
      <c r="A776" s="1906"/>
      <c r="T776" s="1906"/>
    </row>
    <row r="777" spans="1:20" s="1883" customFormat="1">
      <c r="A777" s="1906"/>
      <c r="T777" s="1906"/>
    </row>
    <row r="778" spans="1:20" s="1883" customFormat="1">
      <c r="A778" s="1906"/>
      <c r="T778" s="1906"/>
    </row>
    <row r="779" spans="1:20" s="1883" customFormat="1">
      <c r="A779" s="1906"/>
      <c r="T779" s="1906"/>
    </row>
    <row r="780" spans="1:20" s="1883" customFormat="1">
      <c r="A780" s="1906"/>
      <c r="T780" s="1906"/>
    </row>
    <row r="781" spans="1:20" s="1883" customFormat="1">
      <c r="A781" s="1906"/>
      <c r="T781" s="1906"/>
    </row>
    <row r="782" spans="1:20" s="1883" customFormat="1">
      <c r="A782" s="1906"/>
      <c r="T782" s="1906"/>
    </row>
    <row r="783" spans="1:20" s="1883" customFormat="1">
      <c r="A783" s="1906"/>
      <c r="T783" s="1906"/>
    </row>
    <row r="784" spans="1:20" s="1883" customFormat="1">
      <c r="A784" s="1906"/>
      <c r="T784" s="1906"/>
    </row>
    <row r="785" spans="1:20" s="1883" customFormat="1">
      <c r="A785" s="1906"/>
      <c r="T785" s="1906"/>
    </row>
    <row r="786" spans="1:20" s="1883" customFormat="1">
      <c r="A786" s="1906"/>
      <c r="T786" s="1906"/>
    </row>
    <row r="787" spans="1:20" s="1883" customFormat="1">
      <c r="A787" s="1906"/>
      <c r="T787" s="1906"/>
    </row>
    <row r="788" spans="1:20" s="1883" customFormat="1">
      <c r="A788" s="1906"/>
      <c r="T788" s="1906"/>
    </row>
    <row r="789" spans="1:20" s="1883" customFormat="1">
      <c r="A789" s="1906"/>
      <c r="T789" s="1906"/>
    </row>
    <row r="790" spans="1:20" s="1883" customFormat="1">
      <c r="A790" s="1906"/>
      <c r="T790" s="1906"/>
    </row>
    <row r="791" spans="1:20" s="1883" customFormat="1">
      <c r="A791" s="1906"/>
      <c r="T791" s="1906"/>
    </row>
    <row r="792" spans="1:20" s="1883" customFormat="1">
      <c r="A792" s="1906"/>
      <c r="T792" s="1906"/>
    </row>
    <row r="793" spans="1:20" s="1883" customFormat="1">
      <c r="A793" s="1906"/>
      <c r="T793" s="1906"/>
    </row>
    <row r="794" spans="1:20" s="1883" customFormat="1">
      <c r="A794" s="1906"/>
      <c r="T794" s="1906"/>
    </row>
    <row r="795" spans="1:20" s="1883" customFormat="1">
      <c r="A795" s="1906"/>
      <c r="T795" s="1906"/>
    </row>
    <row r="796" spans="1:20" s="1883" customFormat="1">
      <c r="A796" s="1906"/>
      <c r="T796" s="1906"/>
    </row>
    <row r="797" spans="1:20" s="1883" customFormat="1">
      <c r="A797" s="1906"/>
      <c r="T797" s="1906"/>
    </row>
    <row r="798" spans="1:20" s="1883" customFormat="1">
      <c r="A798" s="1906"/>
      <c r="T798" s="1906"/>
    </row>
    <row r="799" spans="1:20" s="1883" customFormat="1">
      <c r="A799" s="1906"/>
      <c r="T799" s="1906"/>
    </row>
    <row r="800" spans="1:20" s="1883" customFormat="1">
      <c r="A800" s="1906"/>
      <c r="T800" s="1906"/>
    </row>
    <row r="801" spans="1:20" s="1883" customFormat="1">
      <c r="A801" s="1906"/>
      <c r="T801" s="1906"/>
    </row>
    <row r="802" spans="1:20" s="1883" customFormat="1">
      <c r="A802" s="1906"/>
      <c r="T802" s="1906"/>
    </row>
    <row r="803" spans="1:20" s="1883" customFormat="1">
      <c r="A803" s="1906"/>
      <c r="T803" s="1906"/>
    </row>
    <row r="804" spans="1:20" s="1883" customFormat="1">
      <c r="A804" s="1906"/>
      <c r="T804" s="1906"/>
    </row>
    <row r="805" spans="1:20" s="1883" customFormat="1">
      <c r="A805" s="1906"/>
      <c r="T805" s="1906"/>
    </row>
    <row r="806" spans="1:20" s="1883" customFormat="1">
      <c r="A806" s="1906"/>
      <c r="T806" s="1906"/>
    </row>
    <row r="807" spans="1:20" s="1883" customFormat="1">
      <c r="A807" s="1906"/>
      <c r="T807" s="1906"/>
    </row>
    <row r="808" spans="1:20" s="1883" customFormat="1">
      <c r="A808" s="1906"/>
      <c r="T808" s="1906"/>
    </row>
    <row r="809" spans="1:20" s="1883" customFormat="1">
      <c r="A809" s="1906"/>
      <c r="T809" s="1906"/>
    </row>
    <row r="810" spans="1:20" s="1883" customFormat="1">
      <c r="A810" s="1906"/>
      <c r="T810" s="1906"/>
    </row>
    <row r="811" spans="1:20" s="1883" customFormat="1">
      <c r="A811" s="1906"/>
      <c r="T811" s="1906"/>
    </row>
    <row r="812" spans="1:20" s="1883" customFormat="1">
      <c r="A812" s="1906"/>
      <c r="T812" s="1906"/>
    </row>
    <row r="813" spans="1:20" s="1883" customFormat="1">
      <c r="A813" s="1906"/>
      <c r="T813" s="1906"/>
    </row>
    <row r="814" spans="1:20" s="1883" customFormat="1">
      <c r="A814" s="1906"/>
      <c r="T814" s="1906"/>
    </row>
    <row r="815" spans="1:20" s="1883" customFormat="1">
      <c r="A815" s="1906"/>
      <c r="T815" s="1906"/>
    </row>
    <row r="816" spans="1:20" s="1883" customFormat="1">
      <c r="A816" s="1906"/>
      <c r="T816" s="1906"/>
    </row>
    <row r="817" spans="1:20" s="1883" customFormat="1">
      <c r="A817" s="1906"/>
      <c r="T817" s="1906"/>
    </row>
    <row r="818" spans="1:20" s="1883" customFormat="1">
      <c r="A818" s="1906"/>
      <c r="T818" s="1906"/>
    </row>
    <row r="819" spans="1:20" s="1883" customFormat="1">
      <c r="A819" s="1906"/>
      <c r="T819" s="1906"/>
    </row>
    <row r="820" spans="1:20" s="1883" customFormat="1">
      <c r="A820" s="1906"/>
      <c r="T820" s="1906"/>
    </row>
    <row r="821" spans="1:20" s="1883" customFormat="1">
      <c r="A821" s="1906"/>
      <c r="T821" s="1906"/>
    </row>
    <row r="822" spans="1:20" s="1883" customFormat="1">
      <c r="A822" s="1906"/>
      <c r="T822" s="1906"/>
    </row>
    <row r="823" spans="1:20" s="1883" customFormat="1">
      <c r="A823" s="1906"/>
      <c r="T823" s="1906"/>
    </row>
    <row r="824" spans="1:20" s="1883" customFormat="1">
      <c r="A824" s="1906"/>
      <c r="T824" s="1906"/>
    </row>
    <row r="825" spans="1:20" s="1883" customFormat="1">
      <c r="A825" s="1906"/>
      <c r="T825" s="1906"/>
    </row>
    <row r="826" spans="1:20" s="1883" customFormat="1">
      <c r="A826" s="1906"/>
      <c r="T826" s="1906"/>
    </row>
    <row r="827" spans="1:20" s="1883" customFormat="1">
      <c r="A827" s="1906"/>
      <c r="T827" s="1906"/>
    </row>
    <row r="828" spans="1:20" s="1883" customFormat="1">
      <c r="A828" s="1906"/>
      <c r="T828" s="1906"/>
    </row>
    <row r="829" spans="1:20" s="1883" customFormat="1">
      <c r="A829" s="1906"/>
      <c r="T829" s="1906"/>
    </row>
    <row r="830" spans="1:20" s="1883" customFormat="1">
      <c r="A830" s="1906"/>
      <c r="T830" s="1906"/>
    </row>
    <row r="831" spans="1:20" s="1883" customFormat="1">
      <c r="A831" s="1906"/>
      <c r="T831" s="1906"/>
    </row>
    <row r="832" spans="1:20" s="1883" customFormat="1">
      <c r="A832" s="1906"/>
      <c r="T832" s="1906"/>
    </row>
    <row r="833" spans="1:20" s="1883" customFormat="1">
      <c r="A833" s="1906"/>
      <c r="T833" s="1906"/>
    </row>
    <row r="834" spans="1:20" s="1883" customFormat="1">
      <c r="A834" s="1906"/>
      <c r="T834" s="1906"/>
    </row>
    <row r="835" spans="1:20" s="1883" customFormat="1">
      <c r="A835" s="1906"/>
      <c r="T835" s="1906"/>
    </row>
    <row r="836" spans="1:20" s="1883" customFormat="1">
      <c r="A836" s="1906"/>
      <c r="T836" s="1906"/>
    </row>
    <row r="837" spans="1:20" s="1883" customFormat="1">
      <c r="A837" s="1906"/>
      <c r="T837" s="1906"/>
    </row>
    <row r="838" spans="1:20" s="1883" customFormat="1">
      <c r="A838" s="1906"/>
      <c r="T838" s="1906"/>
    </row>
    <row r="839" spans="1:20" s="1883" customFormat="1">
      <c r="A839" s="1906"/>
      <c r="T839" s="1906"/>
    </row>
    <row r="840" spans="1:20" s="1883" customFormat="1">
      <c r="A840" s="1906"/>
      <c r="T840" s="1906"/>
    </row>
    <row r="841" spans="1:20" s="1883" customFormat="1">
      <c r="A841" s="1906"/>
      <c r="T841" s="1906"/>
    </row>
    <row r="842" spans="1:20" s="1883" customFormat="1">
      <c r="A842" s="1906"/>
      <c r="T842" s="1906"/>
    </row>
    <row r="843" spans="1:20" s="1883" customFormat="1">
      <c r="A843" s="1906"/>
      <c r="T843" s="1906"/>
    </row>
    <row r="844" spans="1:20" s="1883" customFormat="1">
      <c r="A844" s="1906"/>
      <c r="T844" s="1906"/>
    </row>
    <row r="845" spans="1:20" s="1883" customFormat="1">
      <c r="A845" s="1906"/>
      <c r="T845" s="1906"/>
    </row>
    <row r="846" spans="1:20" s="1883" customFormat="1">
      <c r="A846" s="1906"/>
      <c r="T846" s="1906"/>
    </row>
    <row r="847" spans="1:20" s="1883" customFormat="1">
      <c r="A847" s="1906"/>
      <c r="T847" s="1906"/>
    </row>
    <row r="848" spans="1:20" s="1883" customFormat="1">
      <c r="A848" s="1906"/>
      <c r="T848" s="1906"/>
    </row>
    <row r="849" spans="1:20" s="1883" customFormat="1">
      <c r="A849" s="1906"/>
      <c r="T849" s="1906"/>
    </row>
    <row r="850" spans="1:20" s="1883" customFormat="1">
      <c r="A850" s="1906"/>
      <c r="T850" s="1906"/>
    </row>
    <row r="851" spans="1:20" s="1883" customFormat="1">
      <c r="A851" s="1906"/>
      <c r="T851" s="1906"/>
    </row>
    <row r="852" spans="1:20" s="1883" customFormat="1">
      <c r="A852" s="1906"/>
      <c r="T852" s="1906"/>
    </row>
    <row r="853" spans="1:20" s="1883" customFormat="1">
      <c r="A853" s="1906"/>
      <c r="T853" s="1906"/>
    </row>
    <row r="854" spans="1:20" s="1883" customFormat="1">
      <c r="A854" s="1906"/>
      <c r="T854" s="1906"/>
    </row>
    <row r="855" spans="1:20" s="1883" customFormat="1">
      <c r="A855" s="1906"/>
      <c r="T855" s="1906"/>
    </row>
    <row r="856" spans="1:20" s="1883" customFormat="1">
      <c r="A856" s="1906"/>
      <c r="T856" s="1906"/>
    </row>
    <row r="857" spans="1:20" s="1883" customFormat="1">
      <c r="A857" s="1906"/>
      <c r="T857" s="1906"/>
    </row>
    <row r="858" spans="1:20" s="1883" customFormat="1">
      <c r="A858" s="1906"/>
      <c r="T858" s="1906"/>
    </row>
    <row r="859" spans="1:20" s="1883" customFormat="1">
      <c r="A859" s="1906"/>
      <c r="T859" s="1906"/>
    </row>
    <row r="860" spans="1:20" s="1883" customFormat="1">
      <c r="A860" s="1906"/>
      <c r="T860" s="1906"/>
    </row>
    <row r="861" spans="1:20" s="1883" customFormat="1">
      <c r="A861" s="1906"/>
      <c r="T861" s="1906"/>
    </row>
    <row r="862" spans="1:20" s="1883" customFormat="1">
      <c r="A862" s="1906"/>
      <c r="T862" s="1906"/>
    </row>
    <row r="863" spans="1:20" s="1883" customFormat="1">
      <c r="A863" s="1906"/>
      <c r="T863" s="1906"/>
    </row>
    <row r="864" spans="1:20" s="1883" customFormat="1">
      <c r="A864" s="1906"/>
      <c r="T864" s="1906"/>
    </row>
    <row r="865" spans="1:20" s="1883" customFormat="1">
      <c r="A865" s="1906"/>
      <c r="T865" s="1906"/>
    </row>
    <row r="866" spans="1:20" s="1883" customFormat="1">
      <c r="A866" s="1906"/>
      <c r="T866" s="1906"/>
    </row>
    <row r="867" spans="1:20" s="1883" customFormat="1">
      <c r="A867" s="1906"/>
      <c r="T867" s="1906"/>
    </row>
    <row r="868" spans="1:20" s="1883" customFormat="1">
      <c r="A868" s="1906"/>
      <c r="T868" s="1906"/>
    </row>
    <row r="869" spans="1:20" s="1883" customFormat="1">
      <c r="A869" s="1906"/>
      <c r="T869" s="1906"/>
    </row>
    <row r="870" spans="1:20" s="1883" customFormat="1">
      <c r="A870" s="1906"/>
      <c r="T870" s="1906"/>
    </row>
    <row r="871" spans="1:20" s="1883" customFormat="1">
      <c r="A871" s="1906"/>
      <c r="T871" s="1906"/>
    </row>
    <row r="872" spans="1:20" s="1883" customFormat="1">
      <c r="A872" s="1906"/>
      <c r="T872" s="1906"/>
    </row>
    <row r="873" spans="1:20" s="1883" customFormat="1">
      <c r="A873" s="1906"/>
      <c r="T873" s="1906"/>
    </row>
    <row r="874" spans="1:20" s="1883" customFormat="1">
      <c r="A874" s="1906"/>
      <c r="T874" s="1906"/>
    </row>
    <row r="875" spans="1:20" s="1883" customFormat="1">
      <c r="A875" s="1906"/>
      <c r="T875" s="1906"/>
    </row>
    <row r="876" spans="1:20" s="1883" customFormat="1">
      <c r="A876" s="1906"/>
      <c r="T876" s="1906"/>
    </row>
    <row r="877" spans="1:20" s="1883" customFormat="1">
      <c r="A877" s="1906"/>
      <c r="T877" s="1906"/>
    </row>
    <row r="878" spans="1:20" s="1883" customFormat="1">
      <c r="A878" s="1906"/>
      <c r="T878" s="1906"/>
    </row>
    <row r="879" spans="1:20" s="1883" customFormat="1">
      <c r="A879" s="1906"/>
      <c r="T879" s="1906"/>
    </row>
    <row r="880" spans="1:20" s="1883" customFormat="1">
      <c r="A880" s="1906"/>
      <c r="T880" s="1906"/>
    </row>
    <row r="881" spans="1:20" s="1883" customFormat="1">
      <c r="A881" s="1906"/>
      <c r="T881" s="1906"/>
    </row>
    <row r="882" spans="1:20" s="1883" customFormat="1">
      <c r="A882" s="1906"/>
      <c r="T882" s="1906"/>
    </row>
    <row r="883" spans="1:20" s="1883" customFormat="1">
      <c r="A883" s="1906"/>
      <c r="T883" s="1906"/>
    </row>
    <row r="884" spans="1:20" s="1883" customFormat="1">
      <c r="A884" s="1906"/>
      <c r="T884" s="1906"/>
    </row>
    <row r="885" spans="1:20" s="1883" customFormat="1">
      <c r="A885" s="1906"/>
      <c r="T885" s="1906"/>
    </row>
    <row r="886" spans="1:20" s="1883" customFormat="1">
      <c r="A886" s="1906"/>
      <c r="T886" s="1906"/>
    </row>
    <row r="887" spans="1:20" s="1883" customFormat="1">
      <c r="A887" s="1906"/>
      <c r="T887" s="1906"/>
    </row>
    <row r="888" spans="1:20" s="1883" customFormat="1">
      <c r="A888" s="1906"/>
      <c r="T888" s="1906"/>
    </row>
    <row r="889" spans="1:20" s="1883" customFormat="1">
      <c r="A889" s="1906"/>
      <c r="T889" s="1906"/>
    </row>
    <row r="890" spans="1:20" s="1883" customFormat="1">
      <c r="A890" s="1906"/>
      <c r="T890" s="1906"/>
    </row>
    <row r="891" spans="1:20" s="1883" customFormat="1">
      <c r="A891" s="1906"/>
      <c r="T891" s="1906"/>
    </row>
    <row r="892" spans="1:20" s="1883" customFormat="1">
      <c r="A892" s="1906"/>
      <c r="T892" s="1906"/>
    </row>
    <row r="893" spans="1:20" s="1883" customFormat="1">
      <c r="A893" s="1906"/>
      <c r="T893" s="1906"/>
    </row>
    <row r="894" spans="1:20" s="1883" customFormat="1">
      <c r="A894" s="1906"/>
      <c r="T894" s="1906"/>
    </row>
    <row r="895" spans="1:20" s="1883" customFormat="1">
      <c r="A895" s="1906"/>
      <c r="T895" s="1906"/>
    </row>
    <row r="896" spans="1:20" s="1883" customFormat="1">
      <c r="A896" s="1906"/>
      <c r="T896" s="1906"/>
    </row>
    <row r="897" spans="1:20" s="1883" customFormat="1">
      <c r="A897" s="1906"/>
      <c r="T897" s="1906"/>
    </row>
    <row r="898" spans="1:20" s="1883" customFormat="1">
      <c r="A898" s="1906"/>
      <c r="T898" s="1906"/>
    </row>
    <row r="899" spans="1:20" s="1883" customFormat="1">
      <c r="A899" s="1906"/>
      <c r="T899" s="1906"/>
    </row>
    <row r="900" spans="1:20" s="1883" customFormat="1">
      <c r="A900" s="1906"/>
      <c r="T900" s="1906"/>
    </row>
    <row r="901" spans="1:20" s="1883" customFormat="1">
      <c r="A901" s="1906"/>
      <c r="T901" s="1906"/>
    </row>
    <row r="902" spans="1:20" s="1883" customFormat="1">
      <c r="A902" s="1906"/>
      <c r="T902" s="1906"/>
    </row>
    <row r="903" spans="1:20" s="1883" customFormat="1">
      <c r="A903" s="1906"/>
      <c r="T903" s="1906"/>
    </row>
    <row r="904" spans="1:20" s="1883" customFormat="1">
      <c r="A904" s="1906"/>
      <c r="T904" s="1906"/>
    </row>
    <row r="905" spans="1:20" s="1883" customFormat="1">
      <c r="A905" s="1906"/>
      <c r="T905" s="1906"/>
    </row>
    <row r="906" spans="1:20" s="1883" customFormat="1">
      <c r="A906" s="1906"/>
      <c r="T906" s="1906"/>
    </row>
    <row r="907" spans="1:20" s="1883" customFormat="1">
      <c r="A907" s="1906"/>
      <c r="T907" s="1906"/>
    </row>
    <row r="908" spans="1:20" s="1883" customFormat="1">
      <c r="A908" s="1906"/>
      <c r="T908" s="1906"/>
    </row>
    <row r="909" spans="1:20" s="1883" customFormat="1">
      <c r="A909" s="1906"/>
      <c r="T909" s="1906"/>
    </row>
    <row r="910" spans="1:20" s="1883" customFormat="1">
      <c r="A910" s="1906"/>
      <c r="T910" s="1906"/>
    </row>
    <row r="911" spans="1:20" s="1883" customFormat="1">
      <c r="A911" s="1906"/>
      <c r="T911" s="1906"/>
    </row>
    <row r="912" spans="1:20" s="1883" customFormat="1">
      <c r="A912" s="1906"/>
      <c r="T912" s="1906"/>
    </row>
    <row r="913" spans="1:20" s="1883" customFormat="1">
      <c r="A913" s="1906"/>
      <c r="T913" s="1906"/>
    </row>
    <row r="914" spans="1:20" s="1883" customFormat="1">
      <c r="A914" s="1906"/>
      <c r="T914" s="1906"/>
    </row>
    <row r="915" spans="1:20" s="1883" customFormat="1">
      <c r="A915" s="1906"/>
      <c r="T915" s="1906"/>
    </row>
    <row r="916" spans="1:20" s="1883" customFormat="1">
      <c r="A916" s="1906"/>
      <c r="T916" s="1906"/>
    </row>
    <row r="917" spans="1:20" s="1883" customFormat="1">
      <c r="A917" s="1906"/>
      <c r="T917" s="1906"/>
    </row>
    <row r="918" spans="1:20" s="1883" customFormat="1">
      <c r="A918" s="1906"/>
      <c r="T918" s="1906"/>
    </row>
    <row r="919" spans="1:20" s="1883" customFormat="1">
      <c r="A919" s="1906"/>
      <c r="T919" s="1906"/>
    </row>
    <row r="920" spans="1:20" s="1883" customFormat="1">
      <c r="A920" s="1906"/>
      <c r="T920" s="1906"/>
    </row>
    <row r="921" spans="1:20" s="1883" customFormat="1">
      <c r="A921" s="1906"/>
      <c r="T921" s="1906"/>
    </row>
    <row r="922" spans="1:20" s="1883" customFormat="1">
      <c r="A922" s="1906"/>
      <c r="T922" s="1906"/>
    </row>
    <row r="923" spans="1:20" s="1883" customFormat="1">
      <c r="A923" s="1906"/>
      <c r="T923" s="1906"/>
    </row>
    <row r="924" spans="1:20" s="1883" customFormat="1">
      <c r="A924" s="1906"/>
      <c r="T924" s="1906"/>
    </row>
    <row r="925" spans="1:20" s="1883" customFormat="1">
      <c r="A925" s="1906"/>
      <c r="T925" s="1906"/>
    </row>
    <row r="926" spans="1:20" s="1883" customFormat="1">
      <c r="A926" s="1906"/>
      <c r="T926" s="1906"/>
    </row>
    <row r="927" spans="1:20" s="1883" customFormat="1">
      <c r="A927" s="1906"/>
      <c r="T927" s="1906"/>
    </row>
    <row r="928" spans="1:20" s="1883" customFormat="1">
      <c r="A928" s="1906"/>
      <c r="T928" s="1906"/>
    </row>
    <row r="929" spans="1:20" s="1883" customFormat="1">
      <c r="A929" s="1906"/>
      <c r="T929" s="1906"/>
    </row>
    <row r="930" spans="1:20" s="1883" customFormat="1">
      <c r="A930" s="1906"/>
      <c r="T930" s="1906"/>
    </row>
    <row r="931" spans="1:20" s="1883" customFormat="1">
      <c r="A931" s="1906"/>
      <c r="T931" s="1906"/>
    </row>
    <row r="932" spans="1:20" s="1883" customFormat="1">
      <c r="A932" s="1906"/>
      <c r="T932" s="1906"/>
    </row>
    <row r="933" spans="1:20" s="1883" customFormat="1">
      <c r="A933" s="1906"/>
      <c r="T933" s="1906"/>
    </row>
    <row r="934" spans="1:20" s="1883" customFormat="1">
      <c r="A934" s="1906"/>
      <c r="T934" s="1906"/>
    </row>
    <row r="935" spans="1:20" s="1883" customFormat="1">
      <c r="A935" s="1906"/>
      <c r="T935" s="1906"/>
    </row>
    <row r="936" spans="1:20" s="1883" customFormat="1">
      <c r="A936" s="1906"/>
      <c r="T936" s="1906"/>
    </row>
    <row r="937" spans="1:20" s="1883" customFormat="1">
      <c r="A937" s="1906"/>
      <c r="T937" s="1906"/>
    </row>
    <row r="938" spans="1:20" s="1883" customFormat="1">
      <c r="A938" s="1906"/>
      <c r="T938" s="1906"/>
    </row>
    <row r="939" spans="1:20" s="1883" customFormat="1">
      <c r="A939" s="1906"/>
      <c r="T939" s="1906"/>
    </row>
    <row r="940" spans="1:20" s="1883" customFormat="1">
      <c r="A940" s="1906"/>
      <c r="T940" s="1906"/>
    </row>
    <row r="941" spans="1:20" s="1883" customFormat="1">
      <c r="A941" s="1906"/>
      <c r="T941" s="1906"/>
    </row>
    <row r="942" spans="1:20" s="1883" customFormat="1">
      <c r="A942" s="1906"/>
      <c r="T942" s="1906"/>
    </row>
    <row r="943" spans="1:20" s="1883" customFormat="1">
      <c r="A943" s="1906"/>
      <c r="T943" s="1906"/>
    </row>
    <row r="944" spans="1:20" s="1883" customFormat="1">
      <c r="A944" s="1906"/>
      <c r="T944" s="1906"/>
    </row>
    <row r="945" spans="1:20" s="1883" customFormat="1">
      <c r="A945" s="1906"/>
      <c r="T945" s="1906"/>
    </row>
    <row r="946" spans="1:20" s="1883" customFormat="1">
      <c r="A946" s="1906"/>
      <c r="T946" s="1906"/>
    </row>
    <row r="947" spans="1:20" s="1883" customFormat="1">
      <c r="A947" s="1906"/>
      <c r="T947" s="1906"/>
    </row>
    <row r="948" spans="1:20" s="1883" customFormat="1">
      <c r="A948" s="1906"/>
      <c r="T948" s="1906"/>
    </row>
    <row r="949" spans="1:20" s="1883" customFormat="1">
      <c r="A949" s="1906"/>
      <c r="T949" s="1906"/>
    </row>
    <row r="950" spans="1:20" s="1883" customFormat="1">
      <c r="A950" s="1906"/>
      <c r="T950" s="1906"/>
    </row>
  </sheetData>
  <mergeCells count="49">
    <mergeCell ref="B101:C101"/>
    <mergeCell ref="B102:C102"/>
    <mergeCell ref="E93:E94"/>
    <mergeCell ref="F93:I93"/>
    <mergeCell ref="B94:C95"/>
    <mergeCell ref="B98:C98"/>
    <mergeCell ref="E98:E99"/>
    <mergeCell ref="F98:I98"/>
    <mergeCell ref="B99:C100"/>
    <mergeCell ref="B93:C93"/>
    <mergeCell ref="B82:C82"/>
    <mergeCell ref="B86:C86"/>
    <mergeCell ref="B87:C87"/>
    <mergeCell ref="B88:C88"/>
    <mergeCell ref="B89:C89"/>
    <mergeCell ref="O45:O46"/>
    <mergeCell ref="P45:S45"/>
    <mergeCell ref="B62:C62"/>
    <mergeCell ref="A65:A66"/>
    <mergeCell ref="B65:B66"/>
    <mergeCell ref="C65:C66"/>
    <mergeCell ref="D65:N65"/>
    <mergeCell ref="O65:O66"/>
    <mergeCell ref="P65:S65"/>
    <mergeCell ref="A45:A46"/>
    <mergeCell ref="B45:B46"/>
    <mergeCell ref="C45:C46"/>
    <mergeCell ref="D45:N45"/>
    <mergeCell ref="G24:G25"/>
    <mergeCell ref="H24:H25"/>
    <mergeCell ref="I24:L24"/>
    <mergeCell ref="B41:C41"/>
    <mergeCell ref="B42:C42"/>
    <mergeCell ref="G4:G5"/>
    <mergeCell ref="H4:H5"/>
    <mergeCell ref="I4:L4"/>
    <mergeCell ref="B21:C21"/>
    <mergeCell ref="A24:A25"/>
    <mergeCell ref="B24:B25"/>
    <mergeCell ref="C24:C25"/>
    <mergeCell ref="D24:D25"/>
    <mergeCell ref="E24:E25"/>
    <mergeCell ref="F24:F25"/>
    <mergeCell ref="A4:A5"/>
    <mergeCell ref="B4:B5"/>
    <mergeCell ref="C4:C5"/>
    <mergeCell ref="D4:D5"/>
    <mergeCell ref="E4:E5"/>
    <mergeCell ref="F4:F5"/>
  </mergeCells>
  <phoneticPr fontId="8" type="noConversion"/>
  <pageMargins left="0.7" right="0.7" top="0.75" bottom="0.75" header="0.3" footer="0.3"/>
  <pageSetup paperSize="9" scale="22" fitToHeight="0" orientation="landscape" r:id="rId1"/>
  <rowBreaks count="2" manualBreakCount="2">
    <brk id="102" max="18" man="1"/>
    <brk id="219" max="18" man="1"/>
  </rowBreaks>
  <colBreaks count="1" manualBreakCount="1">
    <brk id="19" max="949"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S102"/>
  <sheetViews>
    <sheetView view="pageBreakPreview" topLeftCell="H1" zoomScale="60" zoomScaleNormal="80" workbookViewId="0"/>
  </sheetViews>
  <sheetFormatPr defaultRowHeight="16.5"/>
  <cols>
    <col min="1" max="1" width="7.25" customWidth="1"/>
    <col min="2" max="2" width="9.75" bestFit="1" customWidth="1"/>
    <col min="3" max="3" width="46.125" customWidth="1"/>
    <col min="4" max="4" width="44.75" customWidth="1"/>
    <col min="5" max="5" width="25" customWidth="1"/>
    <col min="6" max="6" width="24.25" customWidth="1"/>
    <col min="7" max="7" width="28" customWidth="1"/>
    <col min="8" max="8" width="30.625" customWidth="1"/>
    <col min="9" max="9" width="36.75" customWidth="1"/>
    <col min="10" max="15" width="30.625" customWidth="1"/>
    <col min="16" max="16" width="24.125" customWidth="1"/>
    <col min="17" max="17" width="28.25" customWidth="1"/>
    <col min="18" max="18" width="25.5" customWidth="1"/>
    <col min="19" max="19" width="30" customWidth="1"/>
  </cols>
  <sheetData>
    <row r="1" spans="1:19" ht="21">
      <c r="A1" s="2240" t="str">
        <f>+封面!A3&amp;" "&amp;封面!A2</f>
        <v xml:space="preserve">        保險股份有限公司(○○分公司) 年度(月、季、半年)報表</v>
      </c>
      <c r="B1" s="1883"/>
      <c r="C1" s="1880"/>
      <c r="D1" s="1883"/>
      <c r="E1" s="1883"/>
      <c r="F1" s="1883"/>
      <c r="G1" s="1883"/>
      <c r="H1" s="1883"/>
      <c r="I1" s="1883"/>
      <c r="J1" s="1883"/>
      <c r="K1" s="1883"/>
      <c r="L1" s="1883"/>
      <c r="M1" s="1883"/>
      <c r="N1" s="1883"/>
      <c r="O1" s="1883"/>
      <c r="P1" s="1883"/>
      <c r="Q1" s="1883"/>
      <c r="R1" s="1883"/>
      <c r="S1" s="1883"/>
    </row>
    <row r="2" spans="1:19" ht="21">
      <c r="A2" s="2238" t="s">
        <v>5026</v>
      </c>
      <c r="B2" s="1883"/>
      <c r="C2" s="1883"/>
      <c r="D2" s="1883"/>
      <c r="E2" s="1883"/>
      <c r="F2" s="1883"/>
      <c r="G2" s="1883"/>
      <c r="H2" s="1883"/>
      <c r="I2" s="1883"/>
      <c r="J2" s="1883"/>
      <c r="K2" s="1883"/>
      <c r="L2" s="1883"/>
      <c r="M2" s="1883"/>
      <c r="N2" s="1883"/>
      <c r="O2" s="1883"/>
      <c r="P2" s="1883"/>
      <c r="Q2" s="1883"/>
      <c r="R2" s="1883"/>
      <c r="S2" s="1883"/>
    </row>
    <row r="3" spans="1:19" ht="17.25" thickBot="1">
      <c r="A3" s="1906"/>
      <c r="B3" s="2242" t="s">
        <v>5041</v>
      </c>
      <c r="C3" s="1888"/>
      <c r="D3" s="1888"/>
      <c r="E3" s="1888"/>
      <c r="F3" s="1888"/>
      <c r="G3" s="1888"/>
      <c r="H3" s="1888"/>
      <c r="I3" s="1888"/>
      <c r="J3" s="1888"/>
      <c r="K3" s="1888"/>
      <c r="L3" s="1882" t="s">
        <v>4744</v>
      </c>
      <c r="M3" s="1883"/>
      <c r="N3" s="1883"/>
      <c r="O3" s="1883"/>
      <c r="P3" s="1883"/>
      <c r="Q3" s="1883"/>
      <c r="R3" s="1883"/>
      <c r="S3" s="1883"/>
    </row>
    <row r="4" spans="1:19">
      <c r="A4" s="3678" t="s">
        <v>4745</v>
      </c>
      <c r="B4" s="3679" t="s">
        <v>4699</v>
      </c>
      <c r="C4" s="3681" t="s">
        <v>4700</v>
      </c>
      <c r="D4" s="3683" t="s">
        <v>4747</v>
      </c>
      <c r="E4" s="3685" t="s">
        <v>4748</v>
      </c>
      <c r="F4" s="3687" t="s">
        <v>4749</v>
      </c>
      <c r="G4" s="3670" t="s">
        <v>4750</v>
      </c>
      <c r="H4" s="3672" t="s">
        <v>4751</v>
      </c>
      <c r="I4" s="3674" t="s">
        <v>4752</v>
      </c>
      <c r="J4" s="3674"/>
      <c r="K4" s="3674"/>
      <c r="L4" s="3675"/>
      <c r="M4" s="1883"/>
      <c r="N4" s="1883"/>
      <c r="O4" s="1883"/>
      <c r="P4" s="1883"/>
      <c r="Q4" s="1883"/>
      <c r="R4" s="1883"/>
      <c r="S4" s="1883"/>
    </row>
    <row r="5" spans="1:19">
      <c r="A5" s="3678"/>
      <c r="B5" s="3680"/>
      <c r="C5" s="3682"/>
      <c r="D5" s="3684"/>
      <c r="E5" s="3686"/>
      <c r="F5" s="3688"/>
      <c r="G5" s="3671"/>
      <c r="H5" s="3673"/>
      <c r="I5" s="1937" t="s">
        <v>4753</v>
      </c>
      <c r="J5" s="1937" t="s">
        <v>4754</v>
      </c>
      <c r="K5" s="1937" t="s">
        <v>4755</v>
      </c>
      <c r="L5" s="1938" t="s">
        <v>4756</v>
      </c>
      <c r="M5" s="1883"/>
      <c r="N5" s="1883"/>
      <c r="O5" s="1883"/>
      <c r="P5" s="1883"/>
      <c r="Q5" s="1883"/>
      <c r="R5" s="1883"/>
      <c r="S5" s="1883"/>
    </row>
    <row r="6" spans="1:19">
      <c r="A6" s="1906" t="s">
        <v>4757</v>
      </c>
      <c r="B6" s="1907">
        <v>1</v>
      </c>
      <c r="C6" s="1908" t="s">
        <v>4758</v>
      </c>
      <c r="D6" s="1909">
        <f>'表30-5-2-1'!E7</f>
        <v>0</v>
      </c>
      <c r="E6" s="1909">
        <f>SUMIF('表30-5-2-3-2'!$A:$A,"F"&amp;'表30-5-2-2-2'!$A6&amp;"Q",'表30-5-2-3-2'!$N:$N)</f>
        <v>0</v>
      </c>
      <c r="F6" s="1910">
        <f>SUMIF('表30-5-2-3-2'!$A:$A,"F"&amp;'表30-5-2-2-2'!$A6&amp;"L",'表30-5-2-3-2'!$V:$V)</f>
        <v>0</v>
      </c>
      <c r="G6" s="1911">
        <f>SUMIF('表30-5-2-3-2'!$A:$A,"F"&amp;'表30-5-2-2-2'!$A6&amp;"L",'表30-5-2-3-2'!$W:$W)</f>
        <v>0</v>
      </c>
      <c r="H6" s="1915">
        <f>($D6+$E6+$G6)*'表30-5-2-4-1'!J7/1000*'表30-5-2-4-1'!J$23*(1+'表30-5-2-4-1'!$J$47)*'表30-5-2-4-1'!$J$48</f>
        <v>0</v>
      </c>
      <c r="I6" s="1912">
        <f>($D6+$E6+$G6)*'表30-5-2-4-1'!K7/1000*'表30-5-2-4-1'!K$23*(1+'表30-5-2-4-1'!$J$47)*'表30-5-2-4-1'!$J$48</f>
        <v>0</v>
      </c>
      <c r="J6" s="1912">
        <f>($D6+$E6+$G6)*'表30-5-2-4-1'!L7/1000*'表30-5-2-4-1'!L$23*(1+'表30-5-2-4-1'!$J$47)*'表30-5-2-4-1'!$J$48</f>
        <v>0</v>
      </c>
      <c r="K6" s="1912">
        <f>(($D6+$E6)*'表30-5-2-4-1'!M7/1000*'表30-5-2-4-1'!M$23+
$F6*'表30-5-2-4-1'!$M30/1000*'表30-5-2-4-1'!M$46)*(1+'表30-5-2-4-1'!$J$47)*'表30-5-2-4-1'!$J$48</f>
        <v>0</v>
      </c>
      <c r="L6" s="1913">
        <f>(($D6+$E6)*'表30-5-2-4-1'!N7/1000*'表30-5-2-4-1'!N$23+
$G6*'表30-5-2-4-1'!$N30/1000*'表30-5-2-4-1'!N$46)*(1+'表30-5-2-4-1'!$J$47)*'表30-5-2-4-1'!$J$48</f>
        <v>0</v>
      </c>
      <c r="M6" s="1883"/>
      <c r="N6" s="1883"/>
      <c r="O6" s="1883"/>
      <c r="P6" s="1883"/>
      <c r="Q6" s="1883"/>
      <c r="R6" s="1883"/>
      <c r="S6" s="1883"/>
    </row>
    <row r="7" spans="1:19">
      <c r="A7" s="1906" t="s">
        <v>4759</v>
      </c>
      <c r="B7" s="1907">
        <v>1.1000000000000001</v>
      </c>
      <c r="C7" s="1908" t="s">
        <v>4760</v>
      </c>
      <c r="D7" s="1909">
        <f>'表30-5-2-1'!E8</f>
        <v>0</v>
      </c>
      <c r="E7" s="1909">
        <f>SUMIF('表30-5-2-3-2'!$A:$A,"F"&amp;'表30-5-2-2-2'!$A7&amp;"Q",'表30-5-2-3-2'!$N:$N)</f>
        <v>0</v>
      </c>
      <c r="F7" s="1910">
        <f>SUMIF('表30-5-2-3-2'!$A:$A,"F"&amp;'表30-5-2-2-2'!$A7&amp;"L",'表30-5-2-3-2'!$V:$V)</f>
        <v>0</v>
      </c>
      <c r="G7" s="1911">
        <f>SUMIF('表30-5-2-3-2'!$A:$A,"F"&amp;'表30-5-2-2-2'!$A7&amp;"L",'表30-5-2-3-2'!$W:$W)</f>
        <v>0</v>
      </c>
      <c r="H7" s="1915">
        <f>($D7+$E7+$G7)*'表30-5-2-4-1'!J8/1000*'表30-5-2-4-1'!J$23*(1+'表30-5-2-4-1'!$J$47)*'表30-5-2-4-1'!$J$48</f>
        <v>0</v>
      </c>
      <c r="I7" s="1912">
        <f>($D7+$E7+$G7)*'表30-5-2-4-1'!K8/1000*'表30-5-2-4-1'!K$23*(1+'表30-5-2-4-1'!$J$47)*'表30-5-2-4-1'!$J$48</f>
        <v>0</v>
      </c>
      <c r="J7" s="1912">
        <f>($D7+$E7+$G7)*'表30-5-2-4-1'!L8/1000*'表30-5-2-4-1'!L$23*(1+'表30-5-2-4-1'!$J$47)*'表30-5-2-4-1'!$J$48</f>
        <v>0</v>
      </c>
      <c r="K7" s="1912">
        <f>(($D7+$E7)*'表30-5-2-4-1'!M8/1000*'表30-5-2-4-1'!M$23+
$F7*'表30-5-2-4-1'!$M31/1000*'表30-5-2-4-1'!M$46)*(1+'表30-5-2-4-1'!$J$47)*'表30-5-2-4-1'!$J$48</f>
        <v>0</v>
      </c>
      <c r="L7" s="1913">
        <f>(($D7+$E7)*'表30-5-2-4-1'!N8/1000*'表30-5-2-4-1'!N$23+
$G7*'表30-5-2-4-1'!$N31/1000*'表30-5-2-4-1'!N$46)*(1+'表30-5-2-4-1'!$J$47)*'表30-5-2-4-1'!$J$48</f>
        <v>0</v>
      </c>
      <c r="M7" s="1883"/>
      <c r="N7" s="1883"/>
      <c r="O7" s="1883"/>
      <c r="P7" s="1883"/>
      <c r="Q7" s="1883"/>
      <c r="R7" s="1883"/>
      <c r="S7" s="1883"/>
    </row>
    <row r="8" spans="1:19">
      <c r="A8" s="1906" t="s">
        <v>4761</v>
      </c>
      <c r="B8" s="1907">
        <v>2</v>
      </c>
      <c r="C8" s="1908" t="s">
        <v>4762</v>
      </c>
      <c r="D8" s="1909">
        <f>'表30-5-2-1'!E9</f>
        <v>0</v>
      </c>
      <c r="E8" s="1909">
        <f>SUMIF('表30-5-2-3-2'!$A:$A,"F"&amp;'表30-5-2-2-2'!$A8&amp;"Q",'表30-5-2-3-2'!$N:$N)</f>
        <v>0</v>
      </c>
      <c r="F8" s="1910">
        <f>SUMIF('表30-5-2-3-2'!$A:$A,"F"&amp;'表30-5-2-2-2'!$A8&amp;"L",'表30-5-2-3-2'!$V:$V)</f>
        <v>0</v>
      </c>
      <c r="G8" s="1911">
        <f>SUMIF('表30-5-2-3-2'!$A:$A,"F"&amp;'表30-5-2-2-2'!$A8&amp;"L",'表30-5-2-3-2'!$W:$W)</f>
        <v>0</v>
      </c>
      <c r="H8" s="1915">
        <f>($D8+$E8+$G8)*'表30-5-2-4-1'!J9/1000*'表30-5-2-4-1'!J$23*(1+'表30-5-2-4-1'!$J$47)*'表30-5-2-4-1'!$J$48</f>
        <v>0</v>
      </c>
      <c r="I8" s="1912">
        <f>($D8+$E8+$G8)*'表30-5-2-4-1'!K9/1000*'表30-5-2-4-1'!K$23*(1+'表30-5-2-4-1'!$J$47)*'表30-5-2-4-1'!$J$48</f>
        <v>0</v>
      </c>
      <c r="J8" s="1912">
        <f>($D8+$E8+$G8)*'表30-5-2-4-1'!L9/1000*'表30-5-2-4-1'!L$23*(1+'表30-5-2-4-1'!$J$47)*'表30-5-2-4-1'!$J$48</f>
        <v>0</v>
      </c>
      <c r="K8" s="1912">
        <f>(($D8+$E8)*'表30-5-2-4-1'!M9/1000*'表30-5-2-4-1'!M$23+
$F8*'表30-5-2-4-1'!$M32/1000*'表30-5-2-4-1'!M$46)*(1+'表30-5-2-4-1'!$J$47)*'表30-5-2-4-1'!$J$48</f>
        <v>0</v>
      </c>
      <c r="L8" s="1913">
        <f>(($D8+$E8)*'表30-5-2-4-1'!N9/1000*'表30-5-2-4-1'!N$23+
$G8*'表30-5-2-4-1'!$N32/1000*'表30-5-2-4-1'!N$46)*(1+'表30-5-2-4-1'!$J$47)*'表30-5-2-4-1'!$J$48</f>
        <v>0</v>
      </c>
      <c r="M8" s="1883"/>
      <c r="N8" s="1883"/>
      <c r="O8" s="1883"/>
      <c r="P8" s="1883"/>
      <c r="Q8" s="1883"/>
      <c r="R8" s="1883"/>
      <c r="S8" s="1883"/>
    </row>
    <row r="9" spans="1:19">
      <c r="A9" s="1906" t="s">
        <v>4763</v>
      </c>
      <c r="B9" s="1907">
        <v>3</v>
      </c>
      <c r="C9" s="1908" t="s">
        <v>4764</v>
      </c>
      <c r="D9" s="1909">
        <f>'表30-5-2-1'!E10</f>
        <v>0</v>
      </c>
      <c r="E9" s="1909">
        <f>SUMIF('表30-5-2-3-2'!$A:$A,"F"&amp;'表30-5-2-2-2'!$A9&amp;"Q",'表30-5-2-3-2'!$N:$N)</f>
        <v>0</v>
      </c>
      <c r="F9" s="1910">
        <f>SUMIF('表30-5-2-3-2'!$A:$A,"F"&amp;'表30-5-2-2-2'!$A9&amp;"L",'表30-5-2-3-2'!$V:$V)</f>
        <v>0</v>
      </c>
      <c r="G9" s="1911">
        <f>SUMIF('表30-5-2-3-2'!$A:$A,"F"&amp;'表30-5-2-2-2'!$A9&amp;"L",'表30-5-2-3-2'!$W:$W)</f>
        <v>0</v>
      </c>
      <c r="H9" s="1915">
        <f>($D9+$E9+$G9)*'表30-5-2-4-1'!J10/1000*'表30-5-2-4-1'!J$23*(1+'表30-5-2-4-1'!$J$47)*'表30-5-2-4-1'!$J$48</f>
        <v>0</v>
      </c>
      <c r="I9" s="1912">
        <f>($D9+$E9+$G9)*'表30-5-2-4-1'!K10/1000*'表30-5-2-4-1'!K$23*(1+'表30-5-2-4-1'!$J$47)*'表30-5-2-4-1'!$J$48</f>
        <v>0</v>
      </c>
      <c r="J9" s="1912">
        <f>($D9+$E9+$G9)*'表30-5-2-4-1'!L10/1000*'表30-5-2-4-1'!L$23*(1+'表30-5-2-4-1'!$J$47)*'表30-5-2-4-1'!$J$48</f>
        <v>0</v>
      </c>
      <c r="K9" s="1912">
        <f>(($D9+$E9)*'表30-5-2-4-1'!M10/1000*'表30-5-2-4-1'!M$23+
$F9*'表30-5-2-4-1'!$M33/1000*'表30-5-2-4-1'!M$46)*(1+'表30-5-2-4-1'!$J$47)*'表30-5-2-4-1'!$J$48</f>
        <v>0</v>
      </c>
      <c r="L9" s="1913">
        <f>(($D9+$E9)*'表30-5-2-4-1'!N10/1000*'表30-5-2-4-1'!N$23+
$G9*'表30-5-2-4-1'!$N33/1000*'表30-5-2-4-1'!N$46)*(1+'表30-5-2-4-1'!$J$47)*'表30-5-2-4-1'!$J$48</f>
        <v>0</v>
      </c>
      <c r="M9" s="1883"/>
      <c r="N9" s="1883"/>
      <c r="O9" s="1883"/>
      <c r="P9" s="1883"/>
      <c r="Q9" s="1883"/>
      <c r="R9" s="1883"/>
      <c r="S9" s="1883"/>
    </row>
    <row r="10" spans="1:19">
      <c r="A10" s="1906" t="s">
        <v>4765</v>
      </c>
      <c r="B10" s="1907">
        <v>4</v>
      </c>
      <c r="C10" s="1908" t="s">
        <v>4766</v>
      </c>
      <c r="D10" s="1909">
        <f>'表30-5-2-1'!E11</f>
        <v>0</v>
      </c>
      <c r="E10" s="1909">
        <f>SUMIF('表30-5-2-3-2'!$A:$A,"F"&amp;'表30-5-2-2-2'!$A10&amp;"Q",'表30-5-2-3-2'!$N:$N)</f>
        <v>0</v>
      </c>
      <c r="F10" s="1910">
        <f>SUMIF('表30-5-2-3-2'!$A:$A,"F"&amp;'表30-5-2-2-2'!$A10&amp;"L",'表30-5-2-3-2'!$V:$V)</f>
        <v>0</v>
      </c>
      <c r="G10" s="1911">
        <f>SUMIF('表30-5-2-3-2'!$A:$A,"F"&amp;'表30-5-2-2-2'!$A10&amp;"L",'表30-5-2-3-2'!$W:$W)</f>
        <v>0</v>
      </c>
      <c r="H10" s="1915">
        <f>($D10+$E10+$G10)*'表30-5-2-4-1'!J11/1000*'表30-5-2-4-1'!J$23*(1+'表30-5-2-4-1'!$J$47)*'表30-5-2-4-1'!$J$48</f>
        <v>0</v>
      </c>
      <c r="I10" s="1912">
        <f>($D10+$E10+$G10)*'表30-5-2-4-1'!K11/1000*'表30-5-2-4-1'!K$23*(1+'表30-5-2-4-1'!$J$47)*'表30-5-2-4-1'!$J$48</f>
        <v>0</v>
      </c>
      <c r="J10" s="1912">
        <f>($D10+$E10+$G10)*'表30-5-2-4-1'!L11/1000*'表30-5-2-4-1'!L$23*(1+'表30-5-2-4-1'!$J$47)*'表30-5-2-4-1'!$J$48</f>
        <v>0</v>
      </c>
      <c r="K10" s="1912">
        <f>(($D10+$E10)*'表30-5-2-4-1'!M11/1000*'表30-5-2-4-1'!M$23+
$F10*'表30-5-2-4-1'!$M34/1000*'表30-5-2-4-1'!M$46)*(1+'表30-5-2-4-1'!$J$47)*'表30-5-2-4-1'!$J$48</f>
        <v>0</v>
      </c>
      <c r="L10" s="1913">
        <f>(($D10+$E10)*'表30-5-2-4-1'!N11/1000*'表30-5-2-4-1'!N$23+
$G10*'表30-5-2-4-1'!$N34/1000*'表30-5-2-4-1'!N$46)*(1+'表30-5-2-4-1'!$J$47)*'表30-5-2-4-1'!$J$48</f>
        <v>0</v>
      </c>
      <c r="M10" s="1883"/>
      <c r="N10" s="1883"/>
      <c r="O10" s="1883"/>
      <c r="P10" s="1883"/>
      <c r="Q10" s="1883"/>
      <c r="R10" s="1883"/>
      <c r="S10" s="1883"/>
    </row>
    <row r="11" spans="1:19">
      <c r="A11" s="1906" t="s">
        <v>4767</v>
      </c>
      <c r="B11" s="1907">
        <v>5</v>
      </c>
      <c r="C11" s="1908" t="s">
        <v>4768</v>
      </c>
      <c r="D11" s="1909">
        <f>'表30-5-2-1'!E12</f>
        <v>0</v>
      </c>
      <c r="E11" s="1909">
        <f>SUMIF('表30-5-2-3-2'!$A:$A,"F"&amp;'表30-5-2-2-2'!$A11&amp;"Q",'表30-5-2-3-2'!$N:$N)</f>
        <v>0</v>
      </c>
      <c r="F11" s="1910">
        <f>SUMIF('表30-5-2-3-2'!$A:$A,"F"&amp;'表30-5-2-2-2'!$A11&amp;"L",'表30-5-2-3-2'!$V:$V)</f>
        <v>0</v>
      </c>
      <c r="G11" s="1911">
        <f>SUMIF('表30-5-2-3-2'!$A:$A,"F"&amp;'表30-5-2-2-2'!$A11&amp;"L",'表30-5-2-3-2'!$W:$W)</f>
        <v>0</v>
      </c>
      <c r="H11" s="1915">
        <f>($D11+$E11+$G11)*'表30-5-2-4-1'!J12/1000*'表30-5-2-4-1'!J$23*(1+'表30-5-2-4-1'!$J$47)*'表30-5-2-4-1'!$J$48</f>
        <v>0</v>
      </c>
      <c r="I11" s="1912">
        <f>($D11+$E11+$G11)*'表30-5-2-4-1'!K12/1000*'表30-5-2-4-1'!K$23*(1+'表30-5-2-4-1'!$J$47)*'表30-5-2-4-1'!$J$48</f>
        <v>0</v>
      </c>
      <c r="J11" s="1912">
        <f>($D11+$E11+$G11)*'表30-5-2-4-1'!L12/1000*'表30-5-2-4-1'!L$23*(1+'表30-5-2-4-1'!$J$47)*'表30-5-2-4-1'!$J$48</f>
        <v>0</v>
      </c>
      <c r="K11" s="1912">
        <f>(($D11+$E11)*'表30-5-2-4-1'!M12/1000*'表30-5-2-4-1'!M$23+
$F11*'表30-5-2-4-1'!$M35/1000*'表30-5-2-4-1'!M$46)*(1+'表30-5-2-4-1'!$J$47)*'表30-5-2-4-1'!$J$48</f>
        <v>0</v>
      </c>
      <c r="L11" s="1913">
        <f>(($D11+$E11)*'表30-5-2-4-1'!N12/1000*'表30-5-2-4-1'!N$23+
$G11*'表30-5-2-4-1'!$N35/1000*'表30-5-2-4-1'!N$46)*(1+'表30-5-2-4-1'!$J$47)*'表30-5-2-4-1'!$J$48</f>
        <v>0</v>
      </c>
      <c r="M11" s="1883"/>
      <c r="N11" s="1883"/>
      <c r="O11" s="1883"/>
      <c r="P11" s="1883"/>
      <c r="Q11" s="1883"/>
      <c r="R11" s="1883"/>
      <c r="S11" s="1883"/>
    </row>
    <row r="12" spans="1:19">
      <c r="A12" s="1906" t="s">
        <v>4769</v>
      </c>
      <c r="B12" s="1907">
        <v>6</v>
      </c>
      <c r="C12" s="1908" t="s">
        <v>4770</v>
      </c>
      <c r="D12" s="1909">
        <f>'表30-5-2-1'!E13</f>
        <v>0</v>
      </c>
      <c r="E12" s="1909">
        <f>SUMIF('表30-5-2-3-2'!$A:$A,"F"&amp;'表30-5-2-2-2'!$A12&amp;"Q",'表30-5-2-3-2'!$N:$N)</f>
        <v>0</v>
      </c>
      <c r="F12" s="1910">
        <f>SUMIF('表30-5-2-3-2'!$A:$A,"F"&amp;'表30-5-2-2-2'!$A12&amp;"L",'表30-5-2-3-2'!$V:$V)</f>
        <v>0</v>
      </c>
      <c r="G12" s="1911">
        <f>SUMIF('表30-5-2-3-2'!$A:$A,"F"&amp;'表30-5-2-2-2'!$A12&amp;"L",'表30-5-2-3-2'!$W:$W)</f>
        <v>0</v>
      </c>
      <c r="H12" s="1915">
        <f>($D12+$E12+$G12)*'表30-5-2-4-1'!J13/1000*'表30-5-2-4-1'!J$23*(1+'表30-5-2-4-1'!$J$47)*'表30-5-2-4-1'!$J$48</f>
        <v>0</v>
      </c>
      <c r="I12" s="1912">
        <f>($D12+$E12+$G12)*'表30-5-2-4-1'!K13/1000*'表30-5-2-4-1'!K$23*(1+'表30-5-2-4-1'!$J$47)*'表30-5-2-4-1'!$J$48</f>
        <v>0</v>
      </c>
      <c r="J12" s="1912">
        <f>($D12+$E12+$G12)*'表30-5-2-4-1'!L13/1000*'表30-5-2-4-1'!L$23*(1+'表30-5-2-4-1'!$J$47)*'表30-5-2-4-1'!$J$48</f>
        <v>0</v>
      </c>
      <c r="K12" s="1912">
        <f>(($D12+$E12)*'表30-5-2-4-1'!M13/1000*'表30-5-2-4-1'!M$23+
$F12*'表30-5-2-4-1'!$M36/1000*'表30-5-2-4-1'!M$46)*(1+'表30-5-2-4-1'!$J$47)*'表30-5-2-4-1'!$J$48</f>
        <v>0</v>
      </c>
      <c r="L12" s="1913">
        <f>(($D12+$E12)*'表30-5-2-4-1'!N13/1000*'表30-5-2-4-1'!N$23+
$G12*'表30-5-2-4-1'!$N36/1000*'表30-5-2-4-1'!N$46)*(1+'表30-5-2-4-1'!$J$47)*'表30-5-2-4-1'!$J$48</f>
        <v>0</v>
      </c>
      <c r="M12" s="1883"/>
      <c r="N12" s="1883"/>
      <c r="O12" s="1883"/>
      <c r="P12" s="1883"/>
      <c r="Q12" s="1883"/>
      <c r="R12" s="1883"/>
      <c r="S12" s="1883"/>
    </row>
    <row r="13" spans="1:19">
      <c r="A13" s="1906" t="s">
        <v>4771</v>
      </c>
      <c r="B13" s="1907">
        <v>7</v>
      </c>
      <c r="C13" s="1908" t="s">
        <v>4772</v>
      </c>
      <c r="D13" s="1909">
        <f>'表30-5-2-1'!E14</f>
        <v>0</v>
      </c>
      <c r="E13" s="1909">
        <f>SUMIF('表30-5-2-3-2'!$A:$A,"F"&amp;'表30-5-2-2-2'!$A13&amp;"Q",'表30-5-2-3-2'!$N:$N)</f>
        <v>0</v>
      </c>
      <c r="F13" s="1910">
        <f>SUMIF('表30-5-2-3-2'!$A:$A,"F"&amp;'表30-5-2-2-2'!$A13&amp;"L",'表30-5-2-3-2'!$V:$V)</f>
        <v>0</v>
      </c>
      <c r="G13" s="1911">
        <f>SUMIF('表30-5-2-3-2'!$A:$A,"F"&amp;'表30-5-2-2-2'!$A13&amp;"L",'表30-5-2-3-2'!$W:$W)</f>
        <v>0</v>
      </c>
      <c r="H13" s="1915">
        <f>($D13+$E13+$G13)*'表30-5-2-4-1'!J14/1000*'表30-5-2-4-1'!J$23*(1+'表30-5-2-4-1'!$J$47)*'表30-5-2-4-1'!$J$48</f>
        <v>0</v>
      </c>
      <c r="I13" s="1912">
        <f>($D13+$E13+$G13)*'表30-5-2-4-1'!K14/1000*'表30-5-2-4-1'!K$23*(1+'表30-5-2-4-1'!$J$47)*'表30-5-2-4-1'!$J$48</f>
        <v>0</v>
      </c>
      <c r="J13" s="1912">
        <f>($D13+$E13+$G13)*'表30-5-2-4-1'!L14/1000*'表30-5-2-4-1'!L$23*(1+'表30-5-2-4-1'!$J$47)*'表30-5-2-4-1'!$J$48</f>
        <v>0</v>
      </c>
      <c r="K13" s="1912">
        <f>(($D13+$E13)*'表30-5-2-4-1'!M14/1000*'表30-5-2-4-1'!M$23+
$F13*'表30-5-2-4-1'!$M37/1000*'表30-5-2-4-1'!M$46)*(1+'表30-5-2-4-1'!$J$47)*'表30-5-2-4-1'!$J$48</f>
        <v>0</v>
      </c>
      <c r="L13" s="1913">
        <f>(($D13+$E13)*'表30-5-2-4-1'!N14/1000*'表30-5-2-4-1'!N$23+
$G13*'表30-5-2-4-1'!$N37/1000*'表30-5-2-4-1'!N$46)*(1+'表30-5-2-4-1'!$J$47)*'表30-5-2-4-1'!$J$48</f>
        <v>0</v>
      </c>
      <c r="M13" s="1883"/>
      <c r="N13" s="1883"/>
      <c r="O13" s="1883"/>
      <c r="P13" s="1883"/>
      <c r="Q13" s="1883"/>
      <c r="R13" s="1883"/>
      <c r="S13" s="1883"/>
    </row>
    <row r="14" spans="1:19">
      <c r="A14" s="1906" t="s">
        <v>4773</v>
      </c>
      <c r="B14" s="1907">
        <v>8</v>
      </c>
      <c r="C14" s="1908" t="s">
        <v>4774</v>
      </c>
      <c r="D14" s="1909">
        <f>'表30-5-2-1'!E15</f>
        <v>0</v>
      </c>
      <c r="E14" s="1909">
        <f>SUMIF('表30-5-2-3-2'!$A:$A,"F"&amp;'表30-5-2-2-2'!$A14&amp;"Q",'表30-5-2-3-2'!$N:$N)</f>
        <v>0</v>
      </c>
      <c r="F14" s="1910">
        <f>SUMIF('表30-5-2-3-2'!$A:$A,"F"&amp;'表30-5-2-2-2'!$A14&amp;"L",'表30-5-2-3-2'!$V:$V)</f>
        <v>0</v>
      </c>
      <c r="G14" s="1911">
        <f>SUMIF('表30-5-2-3-2'!$A:$A,"F"&amp;'表30-5-2-2-2'!$A14&amp;"L",'表30-5-2-3-2'!$W:$W)</f>
        <v>0</v>
      </c>
      <c r="H14" s="1915">
        <f>($D14+$E14+$G14)*'表30-5-2-4-1'!J15/1000*'表30-5-2-4-1'!J$23*(1+'表30-5-2-4-1'!$J$47)*'表30-5-2-4-1'!$J$48</f>
        <v>0</v>
      </c>
      <c r="I14" s="1912">
        <f>($D14+$E14+$G14)*'表30-5-2-4-1'!K15/1000*'表30-5-2-4-1'!K$23*(1+'表30-5-2-4-1'!$J$47)*'表30-5-2-4-1'!$J$48</f>
        <v>0</v>
      </c>
      <c r="J14" s="1912">
        <f>($D14+$E14+$G14)*'表30-5-2-4-1'!L15/1000*'表30-5-2-4-1'!L$23*(1+'表30-5-2-4-1'!$J$47)*'表30-5-2-4-1'!$J$48</f>
        <v>0</v>
      </c>
      <c r="K14" s="1912">
        <f>(($D14+$E14)*'表30-5-2-4-1'!M15/1000*'表30-5-2-4-1'!M$23+
$F14*'表30-5-2-4-1'!$M38/1000*'表30-5-2-4-1'!M$46)*(1+'表30-5-2-4-1'!$J$47)*'表30-5-2-4-1'!$J$48</f>
        <v>0</v>
      </c>
      <c r="L14" s="1913">
        <f>(($D14+$E14)*'表30-5-2-4-1'!N15/1000*'表30-5-2-4-1'!N$23+
$G14*'表30-5-2-4-1'!$N38/1000*'表30-5-2-4-1'!N$46)*(1+'表30-5-2-4-1'!$J$47)*'表30-5-2-4-1'!$J$48</f>
        <v>0</v>
      </c>
      <c r="M14" s="1883"/>
      <c r="N14" s="1883"/>
      <c r="O14" s="1883"/>
      <c r="P14" s="1883"/>
      <c r="Q14" s="1883"/>
      <c r="R14" s="1883"/>
      <c r="S14" s="1883"/>
    </row>
    <row r="15" spans="1:19">
      <c r="A15" s="1906" t="s">
        <v>4775</v>
      </c>
      <c r="B15" s="1907">
        <v>9</v>
      </c>
      <c r="C15" s="1908" t="s">
        <v>4776</v>
      </c>
      <c r="D15" s="1909">
        <f>'表30-5-2-1'!E16</f>
        <v>0</v>
      </c>
      <c r="E15" s="1909">
        <f>SUMIF('表30-5-2-3-2'!$A:$A,"F"&amp;'表30-5-2-2-2'!$A15&amp;"Q",'表30-5-2-3-2'!$N:$N)</f>
        <v>0</v>
      </c>
      <c r="F15" s="1910">
        <f>SUMIF('表30-5-2-3-2'!$A:$A,"F"&amp;'表30-5-2-2-2'!$A15&amp;"L",'表30-5-2-3-2'!$V:$V)</f>
        <v>0</v>
      </c>
      <c r="G15" s="1911">
        <f>SUMIF('表30-5-2-3-2'!$A:$A,"F"&amp;'表30-5-2-2-2'!$A15&amp;"L",'表30-5-2-3-2'!$W:$W)</f>
        <v>0</v>
      </c>
      <c r="H15" s="1915">
        <f>($D15+$E15+$G15)*'表30-5-2-4-1'!J16/1000*'表30-5-2-4-1'!J$23*(1+'表30-5-2-4-1'!$J$47)*'表30-5-2-4-1'!$J$48</f>
        <v>0</v>
      </c>
      <c r="I15" s="1912">
        <f>($D15+$E15+$G15)*'表30-5-2-4-1'!K16/1000*'表30-5-2-4-1'!K$23*(1+'表30-5-2-4-1'!$J$47)*'表30-5-2-4-1'!$J$48</f>
        <v>0</v>
      </c>
      <c r="J15" s="1912">
        <f>($D15+$E15+$G15)*'表30-5-2-4-1'!L16/1000*'表30-5-2-4-1'!L$23*(1+'表30-5-2-4-1'!$J$47)*'表30-5-2-4-1'!$J$48</f>
        <v>0</v>
      </c>
      <c r="K15" s="1912">
        <f>(($D15+$E15)*'表30-5-2-4-1'!M16/1000*'表30-5-2-4-1'!M$23+
$F15*'表30-5-2-4-1'!$M39/1000*'表30-5-2-4-1'!M$46)*(1+'表30-5-2-4-1'!$J$47)*'表30-5-2-4-1'!$J$48</f>
        <v>0</v>
      </c>
      <c r="L15" s="1913">
        <f>(($D15+$E15)*'表30-5-2-4-1'!N16/1000*'表30-5-2-4-1'!N$23+
$G15*'表30-5-2-4-1'!$N39/1000*'表30-5-2-4-1'!N$46)*(1+'表30-5-2-4-1'!$J$47)*'表30-5-2-4-1'!$J$48</f>
        <v>0</v>
      </c>
      <c r="M15" s="1883"/>
      <c r="N15" s="1883"/>
      <c r="O15" s="1883"/>
      <c r="P15" s="1883"/>
      <c r="Q15" s="1883"/>
      <c r="R15" s="1883"/>
      <c r="S15" s="1883"/>
    </row>
    <row r="16" spans="1:19">
      <c r="A16" s="1906" t="s">
        <v>4777</v>
      </c>
      <c r="B16" s="1907">
        <v>10</v>
      </c>
      <c r="C16" s="1908" t="s">
        <v>4778</v>
      </c>
      <c r="D16" s="1909">
        <f>'表30-5-2-1'!E17</f>
        <v>0</v>
      </c>
      <c r="E16" s="1909">
        <f>SUMIF('表30-5-2-3-2'!$A:$A,"F"&amp;'表30-5-2-2-2'!$A16&amp;"Q",'表30-5-2-3-2'!$N:$N)</f>
        <v>0</v>
      </c>
      <c r="F16" s="1910">
        <f>SUMIF('表30-5-2-3-2'!$A:$A,"F"&amp;'表30-5-2-2-2'!$A16&amp;"L",'表30-5-2-3-2'!$V:$V)</f>
        <v>0</v>
      </c>
      <c r="G16" s="1911">
        <f>SUMIF('表30-5-2-3-2'!$A:$A,"F"&amp;'表30-5-2-2-2'!$A16&amp;"L",'表30-5-2-3-2'!$W:$W)</f>
        <v>0</v>
      </c>
      <c r="H16" s="1915">
        <f>($D16+$E16+$G16)*'表30-5-2-4-1'!J17/1000*'表30-5-2-4-1'!J$23*(1+'表30-5-2-4-1'!$J$47)*'表30-5-2-4-1'!$J$48</f>
        <v>0</v>
      </c>
      <c r="I16" s="1912">
        <f>($D16+$E16+$G16)*'表30-5-2-4-1'!K17/1000*'表30-5-2-4-1'!K$23*(1+'表30-5-2-4-1'!$J$47)*'表30-5-2-4-1'!$J$48</f>
        <v>0</v>
      </c>
      <c r="J16" s="1912">
        <f>($D16+$E16+$G16)*'表30-5-2-4-1'!L17/1000*'表30-5-2-4-1'!L$23*(1+'表30-5-2-4-1'!$J$47)*'表30-5-2-4-1'!$J$48</f>
        <v>0</v>
      </c>
      <c r="K16" s="1912">
        <f>(($D16+$E16)*'表30-5-2-4-1'!M17/1000*'表30-5-2-4-1'!M$23+
$F16*'表30-5-2-4-1'!$M40/1000*'表30-5-2-4-1'!M$46)*(1+'表30-5-2-4-1'!$J$47)*'表30-5-2-4-1'!$J$48</f>
        <v>0</v>
      </c>
      <c r="L16" s="1913">
        <f>(($D16+$E16)*'表30-5-2-4-1'!N17/1000*'表30-5-2-4-1'!N$23+
$G16*'表30-5-2-4-1'!$N40/1000*'表30-5-2-4-1'!N$46)*(1+'表30-5-2-4-1'!$J$47)*'表30-5-2-4-1'!$J$48</f>
        <v>0</v>
      </c>
      <c r="M16" s="1883"/>
      <c r="N16" s="1883"/>
      <c r="O16" s="1883"/>
      <c r="P16" s="1883"/>
      <c r="Q16" s="1883"/>
      <c r="R16" s="1883"/>
      <c r="S16" s="1883"/>
    </row>
    <row r="17" spans="1:19">
      <c r="A17" s="1906" t="s">
        <v>4779</v>
      </c>
      <c r="B17" s="1907">
        <v>11</v>
      </c>
      <c r="C17" s="1908" t="s">
        <v>4780</v>
      </c>
      <c r="D17" s="1909">
        <f>'表30-5-2-1'!E18</f>
        <v>0</v>
      </c>
      <c r="E17" s="1909">
        <f>SUMIF('表30-5-2-3-2'!$A:$A,"F"&amp;'表30-5-2-2-2'!$A17&amp;"Q",'表30-5-2-3-2'!$N:$N)</f>
        <v>0</v>
      </c>
      <c r="F17" s="1910">
        <f>SUMIF('表30-5-2-3-2'!$A:$A,"F"&amp;'表30-5-2-2-2'!$A17&amp;"L",'表30-5-2-3-2'!$V:$V)</f>
        <v>0</v>
      </c>
      <c r="G17" s="1911">
        <f>SUMIF('表30-5-2-3-2'!$A:$A,"F"&amp;'表30-5-2-2-2'!$A17&amp;"L",'表30-5-2-3-2'!$W:$W)</f>
        <v>0</v>
      </c>
      <c r="H17" s="1915">
        <f>($D17+$E17+$G17)*'表30-5-2-4-1'!J18/1000*'表30-5-2-4-1'!J$23*(1+'表30-5-2-4-1'!$J$47)*'表30-5-2-4-1'!$J$48</f>
        <v>0</v>
      </c>
      <c r="I17" s="1912">
        <f>($D17+$E17+$G17)*'表30-5-2-4-1'!K18/1000*'表30-5-2-4-1'!K$23*(1+'表30-5-2-4-1'!$J$47)*'表30-5-2-4-1'!$J$48</f>
        <v>0</v>
      </c>
      <c r="J17" s="1912">
        <f>($D17+$E17+$G17)*'表30-5-2-4-1'!L18/1000*'表30-5-2-4-1'!L$23*(1+'表30-5-2-4-1'!$J$47)*'表30-5-2-4-1'!$J$48</f>
        <v>0</v>
      </c>
      <c r="K17" s="1912">
        <f>(($D17+$E17)*'表30-5-2-4-1'!M18/1000*'表30-5-2-4-1'!M$23+
$F17*'表30-5-2-4-1'!$M41/1000*'表30-5-2-4-1'!M$46)*(1+'表30-5-2-4-1'!$J$47)*'表30-5-2-4-1'!$J$48</f>
        <v>0</v>
      </c>
      <c r="L17" s="1913">
        <f>(($D17+$E17)*'表30-5-2-4-1'!N18/1000*'表30-5-2-4-1'!N$23+
$G17*'表30-5-2-4-1'!$N41/1000*'表30-5-2-4-1'!N$46)*(1+'表30-5-2-4-1'!$J$47)*'表30-5-2-4-1'!$J$48</f>
        <v>0</v>
      </c>
      <c r="M17" s="1883"/>
      <c r="N17" s="1883"/>
      <c r="O17" s="1883"/>
      <c r="P17" s="1883"/>
      <c r="Q17" s="1883"/>
      <c r="R17" s="1883"/>
      <c r="S17" s="1883"/>
    </row>
    <row r="18" spans="1:19">
      <c r="A18" s="1906" t="s">
        <v>4781</v>
      </c>
      <c r="B18" s="1907">
        <v>12</v>
      </c>
      <c r="C18" s="1908" t="s">
        <v>4782</v>
      </c>
      <c r="D18" s="1909">
        <f>'表30-5-2-1'!E19</f>
        <v>0</v>
      </c>
      <c r="E18" s="1909">
        <f>SUMIF('表30-5-2-3-2'!$A:$A,"F"&amp;'表30-5-2-2-2'!$A18&amp;"Q",'表30-5-2-3-2'!$N:$N)</f>
        <v>0</v>
      </c>
      <c r="F18" s="1910">
        <f>SUMIF('表30-5-2-3-2'!$A:$A,"F"&amp;'表30-5-2-2-2'!$A18&amp;"L",'表30-5-2-3-2'!$V:$V)</f>
        <v>0</v>
      </c>
      <c r="G18" s="1911">
        <f>SUMIF('表30-5-2-3-2'!$A:$A,"F"&amp;'表30-5-2-2-2'!$A18&amp;"L",'表30-5-2-3-2'!$W:$W)</f>
        <v>0</v>
      </c>
      <c r="H18" s="1915">
        <f>($D18+$E18+$G18)*'表30-5-2-4-1'!J19/1000*'表30-5-2-4-1'!J$23*(1+'表30-5-2-4-1'!$J$47)*'表30-5-2-4-1'!$J$48</f>
        <v>0</v>
      </c>
      <c r="I18" s="1912">
        <f>($D18+$E18+$G18)*'表30-5-2-4-1'!K19/1000*'表30-5-2-4-1'!K$23*(1+'表30-5-2-4-1'!$J$47)*'表30-5-2-4-1'!$J$48</f>
        <v>0</v>
      </c>
      <c r="J18" s="1912">
        <f>($D18+$E18+$G18)*'表30-5-2-4-1'!L19/1000*'表30-5-2-4-1'!L$23*(1+'表30-5-2-4-1'!$J$47)*'表30-5-2-4-1'!$J$48</f>
        <v>0</v>
      </c>
      <c r="K18" s="1912">
        <f>(($D18+$E18)*'表30-5-2-4-1'!M19/1000*'表30-5-2-4-1'!M$23+
$F18*'表30-5-2-4-1'!$M42/1000*'表30-5-2-4-1'!M$46)*(1+'表30-5-2-4-1'!$J$47)*'表30-5-2-4-1'!$J$48</f>
        <v>0</v>
      </c>
      <c r="L18" s="1913">
        <f>(($D18+$E18)*'表30-5-2-4-1'!N19/1000*'表30-5-2-4-1'!N$23+
$G18*'表30-5-2-4-1'!$N42/1000*'表30-5-2-4-1'!N$46)*(1+'表30-5-2-4-1'!$J$47)*'表30-5-2-4-1'!$J$48</f>
        <v>0</v>
      </c>
      <c r="M18" s="1883"/>
      <c r="N18" s="1883"/>
      <c r="O18" s="1883"/>
      <c r="P18" s="1883"/>
      <c r="Q18" s="1883"/>
      <c r="R18" s="1883"/>
      <c r="S18" s="1883"/>
    </row>
    <row r="19" spans="1:19">
      <c r="A19" s="1906" t="s">
        <v>4783</v>
      </c>
      <c r="B19" s="1907">
        <v>13</v>
      </c>
      <c r="C19" s="1908" t="s">
        <v>4784</v>
      </c>
      <c r="D19" s="1909">
        <f>'表30-5-2-1'!E20</f>
        <v>0</v>
      </c>
      <c r="E19" s="1909">
        <f>SUMIF('表30-5-2-3-2'!$A:$A,"F"&amp;'表30-5-2-2-2'!$A19&amp;"Q",'表30-5-2-3-2'!$N:$N)</f>
        <v>0</v>
      </c>
      <c r="F19" s="1910">
        <f>SUMIF('表30-5-2-3-2'!$A:$A,"F"&amp;'表30-5-2-2-2'!$A19&amp;"L",'表30-5-2-3-2'!$V:$V)</f>
        <v>0</v>
      </c>
      <c r="G19" s="1911">
        <f>SUMIF('表30-5-2-3-2'!$A:$A,"F"&amp;'表30-5-2-2-2'!$A19&amp;"L",'表30-5-2-3-2'!$W:$W)</f>
        <v>0</v>
      </c>
      <c r="H19" s="1915">
        <f>($D19+$E19+$G19)*'表30-5-2-4-1'!J20/1000*'表30-5-2-4-1'!J$23*(1+'表30-5-2-4-1'!$J$47)*'表30-5-2-4-1'!$J$48</f>
        <v>0</v>
      </c>
      <c r="I19" s="1912">
        <f>($D19+$E19+$G19)*'表30-5-2-4-1'!K20/1000*'表30-5-2-4-1'!K$23*(1+'表30-5-2-4-1'!$J$47)*'表30-5-2-4-1'!$J$48</f>
        <v>0</v>
      </c>
      <c r="J19" s="1912">
        <f>($D19+$E19+$G19)*'表30-5-2-4-1'!L20/1000*'表30-5-2-4-1'!L$23*(1+'表30-5-2-4-1'!$J$47)*'表30-5-2-4-1'!$J$48</f>
        <v>0</v>
      </c>
      <c r="K19" s="1912">
        <f>(($D19+$E19)*'表30-5-2-4-1'!M20/1000*'表30-5-2-4-1'!M$23+
$F19*'表30-5-2-4-1'!$M43/1000*'表30-5-2-4-1'!M$46)*(1+'表30-5-2-4-1'!$J$47)*'表30-5-2-4-1'!$J$48</f>
        <v>0</v>
      </c>
      <c r="L19" s="1913">
        <f>(($D19+$E19)*'表30-5-2-4-1'!N20/1000*'表30-5-2-4-1'!N$23+
$G19*'表30-5-2-4-1'!$N43/1000*'表30-5-2-4-1'!N$46)*(1+'表30-5-2-4-1'!$J$47)*'表30-5-2-4-1'!$J$48</f>
        <v>0</v>
      </c>
      <c r="M19" s="1883"/>
      <c r="N19" s="1883"/>
      <c r="O19" s="1883"/>
      <c r="P19" s="1883"/>
      <c r="Q19" s="1883"/>
      <c r="R19" s="1883"/>
      <c r="S19" s="1883"/>
    </row>
    <row r="20" spans="1:19">
      <c r="A20" s="1906" t="s">
        <v>4785</v>
      </c>
      <c r="B20" s="1907">
        <v>14</v>
      </c>
      <c r="C20" s="1916" t="s">
        <v>4786</v>
      </c>
      <c r="D20" s="1909">
        <f>'表30-5-2-1'!E21</f>
        <v>0</v>
      </c>
      <c r="E20" s="1909">
        <f>SUMIF('表30-5-2-3-2'!$A:$A,"F"&amp;'表30-5-2-2-2'!$A20&amp;"Q",'表30-5-2-3-2'!$N:$N)</f>
        <v>0</v>
      </c>
      <c r="F20" s="1910">
        <f>SUMIF('表30-5-2-3-2'!$A:$A,"F"&amp;'表30-5-2-2-2'!$A20&amp;"L",'表30-5-2-3-2'!$V:$V)</f>
        <v>0</v>
      </c>
      <c r="G20" s="1911">
        <f>SUMIF('表30-5-2-3-2'!$A:$A,"F"&amp;'表30-5-2-2-2'!$A20&amp;"L",'表30-5-2-3-2'!$W:$W)</f>
        <v>0</v>
      </c>
      <c r="H20" s="1915">
        <f>($D20+$E20+$G20)*'表30-5-2-4-1'!J21/1000*'表30-5-2-4-1'!J$23*(1+'表30-5-2-4-1'!$J$47)*'表30-5-2-4-1'!$J$48</f>
        <v>0</v>
      </c>
      <c r="I20" s="1912">
        <f>($D20+$E20+$G20)*'表30-5-2-4-1'!K21/1000*'表30-5-2-4-1'!K$23*(1+'表30-5-2-4-1'!$J$47)*'表30-5-2-4-1'!$J$48</f>
        <v>0</v>
      </c>
      <c r="J20" s="1912">
        <f>($D20+$E20+$G20)*'表30-5-2-4-1'!L21/1000*'表30-5-2-4-1'!L$23*(1+'表30-5-2-4-1'!$J$47)*'表30-5-2-4-1'!$J$48</f>
        <v>0</v>
      </c>
      <c r="K20" s="1912">
        <f>(($D20+$E20)*'表30-5-2-4-1'!M21/1000*'表30-5-2-4-1'!M$23+
$F20*'表30-5-2-4-1'!$M44/1000*'表30-5-2-4-1'!M$46)*(1+'表30-5-2-4-1'!$J$47)*'表30-5-2-4-1'!$J$48</f>
        <v>0</v>
      </c>
      <c r="L20" s="1913">
        <f>(($D20+$E20)*'表30-5-2-4-1'!N21/1000*'表30-5-2-4-1'!N$23+
$G20*'表30-5-2-4-1'!$N44/1000*'表30-5-2-4-1'!N$46)*(1+'表30-5-2-4-1'!$J$47)*'表30-5-2-4-1'!$J$48</f>
        <v>0</v>
      </c>
      <c r="M20" s="1883"/>
      <c r="N20" s="1883"/>
      <c r="O20" s="1883"/>
      <c r="P20" s="1883"/>
      <c r="Q20" s="1883"/>
      <c r="R20" s="1883"/>
      <c r="S20" s="1883"/>
    </row>
    <row r="21" spans="1:19" ht="17.25" thickBot="1">
      <c r="A21" s="1906">
        <v>99</v>
      </c>
      <c r="B21" s="3676" t="s">
        <v>4787</v>
      </c>
      <c r="C21" s="3677"/>
      <c r="D21" s="1939">
        <f t="shared" ref="D21:L21" si="0">SUM(D6:D20)</f>
        <v>0</v>
      </c>
      <c r="E21" s="1939">
        <f t="shared" si="0"/>
        <v>0</v>
      </c>
      <c r="F21" s="1940">
        <f t="shared" si="0"/>
        <v>0</v>
      </c>
      <c r="G21" s="1941">
        <f t="shared" si="0"/>
        <v>0</v>
      </c>
      <c r="H21" s="1942">
        <f t="shared" si="0"/>
        <v>0</v>
      </c>
      <c r="I21" s="1939">
        <f t="shared" si="0"/>
        <v>0</v>
      </c>
      <c r="J21" s="1939">
        <f t="shared" si="0"/>
        <v>0</v>
      </c>
      <c r="K21" s="1939">
        <f t="shared" si="0"/>
        <v>0</v>
      </c>
      <c r="L21" s="1943">
        <f t="shared" si="0"/>
        <v>0</v>
      </c>
      <c r="M21" s="1883"/>
      <c r="N21" s="1883"/>
      <c r="O21" s="1883"/>
      <c r="P21" s="1883"/>
      <c r="Q21" s="1883"/>
      <c r="R21" s="1883"/>
      <c r="S21" s="1883"/>
    </row>
    <row r="22" spans="1:19">
      <c r="A22" s="1906"/>
      <c r="B22" s="1883"/>
      <c r="C22" s="1883"/>
      <c r="D22" s="1883"/>
      <c r="E22" s="1883"/>
      <c r="F22" s="1883"/>
      <c r="G22" s="1883"/>
      <c r="H22" s="1883"/>
      <c r="I22" s="1883"/>
      <c r="J22" s="1883"/>
      <c r="K22" s="1883"/>
      <c r="L22" s="1883"/>
      <c r="M22" s="1883"/>
      <c r="N22" s="1883"/>
      <c r="O22" s="1883"/>
      <c r="P22" s="1883"/>
      <c r="Q22" s="1883"/>
      <c r="R22" s="1883"/>
      <c r="S22" s="1883"/>
    </row>
    <row r="23" spans="1:19" ht="17.25" thickBot="1">
      <c r="A23" s="1906"/>
      <c r="B23" s="2242" t="s">
        <v>5042</v>
      </c>
      <c r="C23" s="1888"/>
      <c r="D23" s="1888"/>
      <c r="E23" s="1888"/>
      <c r="F23" s="1888"/>
      <c r="G23" s="1888"/>
      <c r="H23" s="1888"/>
      <c r="I23" s="1888"/>
      <c r="J23" s="1888"/>
      <c r="K23" s="1888"/>
      <c r="L23" s="1882" t="s">
        <v>4744</v>
      </c>
      <c r="M23" s="1883"/>
      <c r="N23" s="1883"/>
      <c r="O23" s="1883"/>
      <c r="P23" s="1883"/>
      <c r="Q23" s="1883"/>
      <c r="R23" s="1883"/>
      <c r="S23" s="1883"/>
    </row>
    <row r="24" spans="1:19">
      <c r="A24" s="3678" t="s">
        <v>4745</v>
      </c>
      <c r="B24" s="3679" t="s">
        <v>4699</v>
      </c>
      <c r="C24" s="3681" t="s">
        <v>4700</v>
      </c>
      <c r="D24" s="3683" t="s">
        <v>4747</v>
      </c>
      <c r="E24" s="3685" t="s">
        <v>4748</v>
      </c>
      <c r="F24" s="3687" t="s">
        <v>4749</v>
      </c>
      <c r="G24" s="3670" t="s">
        <v>4750</v>
      </c>
      <c r="H24" s="3672" t="s">
        <v>4751</v>
      </c>
      <c r="I24" s="3674" t="s">
        <v>4752</v>
      </c>
      <c r="J24" s="3674"/>
      <c r="K24" s="3674"/>
      <c r="L24" s="3675"/>
      <c r="M24" s="1883"/>
      <c r="N24" s="1906"/>
      <c r="O24" s="1917"/>
      <c r="P24" s="1917"/>
      <c r="Q24" s="1917"/>
      <c r="R24" s="1917"/>
      <c r="S24" s="1917"/>
    </row>
    <row r="25" spans="1:19">
      <c r="A25" s="3678"/>
      <c r="B25" s="3680"/>
      <c r="C25" s="3682"/>
      <c r="D25" s="3684"/>
      <c r="E25" s="3686"/>
      <c r="F25" s="3688"/>
      <c r="G25" s="3671"/>
      <c r="H25" s="3673"/>
      <c r="I25" s="1937" t="s">
        <v>4753</v>
      </c>
      <c r="J25" s="1937" t="s">
        <v>4754</v>
      </c>
      <c r="K25" s="1937" t="s">
        <v>4755</v>
      </c>
      <c r="L25" s="1938" t="s">
        <v>4756</v>
      </c>
      <c r="M25" s="1883"/>
      <c r="N25" s="1906"/>
      <c r="O25" s="1917"/>
      <c r="P25" s="1917"/>
      <c r="Q25" s="1917"/>
      <c r="R25" s="1917"/>
      <c r="S25" s="1917"/>
    </row>
    <row r="26" spans="1:19">
      <c r="A26" s="1906" t="s">
        <v>4757</v>
      </c>
      <c r="B26" s="1907">
        <v>1</v>
      </c>
      <c r="C26" s="1908" t="s">
        <v>4758</v>
      </c>
      <c r="D26" s="1909">
        <f>'表30-5-2-1'!F7</f>
        <v>0</v>
      </c>
      <c r="E26" s="1909">
        <f>SUMIF('表30-5-2-3-2'!$A:$A,"F"&amp;'表30-5-2-2-2'!$A26&amp;"Q",'表30-5-2-3-2'!$O:$O)</f>
        <v>0</v>
      </c>
      <c r="F26" s="1910">
        <f>SUMIF('表30-5-2-3-2'!$A:$A,"F"&amp;'表30-5-2-2-2'!$A26&amp;"L",'表30-5-2-3-2'!$X:$X)</f>
        <v>0</v>
      </c>
      <c r="G26" s="1911">
        <f>SUMIF('表30-5-2-3-2'!$A:$A,"F"&amp;'表30-5-2-2-2'!$A26&amp;"L",'表30-5-2-3-2'!$Y:$Y)</f>
        <v>0</v>
      </c>
      <c r="H26" s="1915">
        <f>($D26+$E26+$G26)*'表30-5-2-4-1'!J7/1000*'表30-5-2-4-1'!J$23*(1+'表30-5-2-4-1'!$J$47)*'表30-5-2-4-1'!$J$48</f>
        <v>0</v>
      </c>
      <c r="I26" s="1912">
        <f>($D26+$E26+$G26)*'表30-5-2-4-1'!K7/1000*'表30-5-2-4-1'!K$23*(1+'表30-5-2-4-1'!$J$47)*'表30-5-2-4-1'!$J$48</f>
        <v>0</v>
      </c>
      <c r="J26" s="1912">
        <f>($D26+$E26+$G26)*'表30-5-2-4-1'!L7/1000*'表30-5-2-4-1'!L$23*(1+'表30-5-2-4-1'!$J$47)*'表30-5-2-4-1'!$J$48</f>
        <v>0</v>
      </c>
      <c r="K26" s="1912">
        <f>(($D26+$E26)*'表30-5-2-4-1'!M7/1000*'表30-5-2-4-1'!M$23+
$F26*'表30-5-2-4-1'!$M30/1000*'表30-5-2-4-1'!M$46)*(1+'表30-5-2-4-1'!$J$47)*'表30-5-2-4-1'!$J$48</f>
        <v>0</v>
      </c>
      <c r="L26" s="1913">
        <f>(($D26+$E26)*'表30-5-2-4-1'!N7/1000*'表30-5-2-4-1'!N$23+
$G26*'表30-5-2-4-1'!$N30/1000*'表30-5-2-4-1'!N$46)*(1+'表30-5-2-4-1'!$J$47)*'表30-5-2-4-1'!$J$48</f>
        <v>0</v>
      </c>
      <c r="M26" s="1883"/>
      <c r="N26" s="1906"/>
      <c r="O26" s="1917"/>
      <c r="P26" s="1917"/>
      <c r="Q26" s="1917"/>
      <c r="R26" s="1917"/>
      <c r="S26" s="1917"/>
    </row>
    <row r="27" spans="1:19">
      <c r="A27" s="1906" t="s">
        <v>4759</v>
      </c>
      <c r="B27" s="1907">
        <v>1.1000000000000001</v>
      </c>
      <c r="C27" s="1908" t="s">
        <v>4760</v>
      </c>
      <c r="D27" s="1909">
        <f>'表30-5-2-1'!F8</f>
        <v>0</v>
      </c>
      <c r="E27" s="1909">
        <f>SUMIF('表30-5-2-3-2'!$A:$A,"F"&amp;'表30-5-2-2-2'!$A27&amp;"Q",'表30-5-2-3-2'!$O:$O)</f>
        <v>0</v>
      </c>
      <c r="F27" s="1910">
        <f>SUMIF('表30-5-2-3-2'!$A:$A,"F"&amp;'表30-5-2-2-2'!$A27&amp;"L",'表30-5-2-3-2'!$X:$X)</f>
        <v>0</v>
      </c>
      <c r="G27" s="1911">
        <f>SUMIF('表30-5-2-3-2'!$A:$A,"F"&amp;'表30-5-2-2-2'!$A27&amp;"L",'表30-5-2-3-2'!$Y:$Y)</f>
        <v>0</v>
      </c>
      <c r="H27" s="1915">
        <f>($D27+$E27+$G27)*'表30-5-2-4-1'!J8/1000*'表30-5-2-4-1'!J$23*(1+'表30-5-2-4-1'!$J$47)*'表30-5-2-4-1'!$J$48</f>
        <v>0</v>
      </c>
      <c r="I27" s="1912">
        <f>($D27+$E27+$G27)*'表30-5-2-4-1'!K8/1000*'表30-5-2-4-1'!K$23*(1+'表30-5-2-4-1'!$J$47)*'表30-5-2-4-1'!$J$48</f>
        <v>0</v>
      </c>
      <c r="J27" s="1912">
        <f>($D27+$E27+$G27)*'表30-5-2-4-1'!L8/1000*'表30-5-2-4-1'!L$23*(1+'表30-5-2-4-1'!$J$47)*'表30-5-2-4-1'!$J$48</f>
        <v>0</v>
      </c>
      <c r="K27" s="1912">
        <f>(($D27+$E27)*'表30-5-2-4-1'!M8/1000*'表30-5-2-4-1'!M$23+
$F27*'表30-5-2-4-1'!$M31/1000*'表30-5-2-4-1'!M$46)*(1+'表30-5-2-4-1'!$J$47)*'表30-5-2-4-1'!$J$48</f>
        <v>0</v>
      </c>
      <c r="L27" s="1913">
        <f>(($D27+$E27)*'表30-5-2-4-1'!N8/1000*'表30-5-2-4-1'!N$23+
$G27*'表30-5-2-4-1'!$N31/1000*'表30-5-2-4-1'!N$46)*(1+'表30-5-2-4-1'!$J$47)*'表30-5-2-4-1'!$J$48</f>
        <v>0</v>
      </c>
      <c r="M27" s="1883"/>
      <c r="N27" s="1906"/>
      <c r="O27" s="1917"/>
      <c r="P27" s="1917"/>
      <c r="Q27" s="1917"/>
      <c r="R27" s="1917"/>
      <c r="S27" s="1917"/>
    </row>
    <row r="28" spans="1:19">
      <c r="A28" s="1906" t="s">
        <v>4761</v>
      </c>
      <c r="B28" s="1907">
        <v>2</v>
      </c>
      <c r="C28" s="1908" t="s">
        <v>4762</v>
      </c>
      <c r="D28" s="1909">
        <f>'表30-5-2-1'!F9</f>
        <v>0</v>
      </c>
      <c r="E28" s="1909">
        <f>SUMIF('表30-5-2-3-2'!$A:$A,"F"&amp;'表30-5-2-2-2'!$A28&amp;"Q",'表30-5-2-3-2'!$O:$O)</f>
        <v>0</v>
      </c>
      <c r="F28" s="1910">
        <f>SUMIF('表30-5-2-3-2'!$A:$A,"F"&amp;'表30-5-2-2-2'!$A28&amp;"L",'表30-5-2-3-2'!$X:$X)</f>
        <v>0</v>
      </c>
      <c r="G28" s="1911">
        <f>SUMIF('表30-5-2-3-2'!$A:$A,"F"&amp;'表30-5-2-2-2'!$A28&amp;"L",'表30-5-2-3-2'!$Y:$Y)</f>
        <v>0</v>
      </c>
      <c r="H28" s="1915">
        <f>($D28+$E28+$G28)*'表30-5-2-4-1'!J9/1000*'表30-5-2-4-1'!J$23*(1+'表30-5-2-4-1'!$J$47)*'表30-5-2-4-1'!$J$48</f>
        <v>0</v>
      </c>
      <c r="I28" s="1912">
        <f>($D28+$E28+$G28)*'表30-5-2-4-1'!K9/1000*'表30-5-2-4-1'!K$23*(1+'表30-5-2-4-1'!$J$47)*'表30-5-2-4-1'!$J$48</f>
        <v>0</v>
      </c>
      <c r="J28" s="1912">
        <f>($D28+$E28+$G28)*'表30-5-2-4-1'!L9/1000*'表30-5-2-4-1'!L$23*(1+'表30-5-2-4-1'!$J$47)*'表30-5-2-4-1'!$J$48</f>
        <v>0</v>
      </c>
      <c r="K28" s="1912">
        <f>(($D28+$E28)*'表30-5-2-4-1'!M9/1000*'表30-5-2-4-1'!M$23+
$F28*'表30-5-2-4-1'!$M32/1000*'表30-5-2-4-1'!M$46)*(1+'表30-5-2-4-1'!$J$47)*'表30-5-2-4-1'!$J$48</f>
        <v>0</v>
      </c>
      <c r="L28" s="1913">
        <f>(($D28+$E28)*'表30-5-2-4-1'!N9/1000*'表30-5-2-4-1'!N$23+
$G28*'表30-5-2-4-1'!$N32/1000*'表30-5-2-4-1'!N$46)*(1+'表30-5-2-4-1'!$J$47)*'表30-5-2-4-1'!$J$48</f>
        <v>0</v>
      </c>
      <c r="M28" s="1883"/>
      <c r="N28" s="1906"/>
      <c r="O28" s="1917"/>
      <c r="P28" s="1917"/>
      <c r="Q28" s="1917"/>
      <c r="R28" s="1917"/>
      <c r="S28" s="1917"/>
    </row>
    <row r="29" spans="1:19">
      <c r="A29" s="1906" t="s">
        <v>4763</v>
      </c>
      <c r="B29" s="1907">
        <v>3</v>
      </c>
      <c r="C29" s="1908" t="s">
        <v>4764</v>
      </c>
      <c r="D29" s="1909">
        <f>'表30-5-2-1'!F10</f>
        <v>0</v>
      </c>
      <c r="E29" s="1909">
        <f>SUMIF('表30-5-2-3-2'!$A:$A,"F"&amp;'表30-5-2-2-2'!$A29&amp;"Q",'表30-5-2-3-2'!$O:$O)</f>
        <v>0</v>
      </c>
      <c r="F29" s="1910">
        <f>SUMIF('表30-5-2-3-2'!$A:$A,"F"&amp;'表30-5-2-2-2'!$A29&amp;"L",'表30-5-2-3-2'!$X:$X)</f>
        <v>0</v>
      </c>
      <c r="G29" s="1911">
        <f>SUMIF('表30-5-2-3-2'!$A:$A,"F"&amp;'表30-5-2-2-2'!$A29&amp;"L",'表30-5-2-3-2'!$Y:$Y)</f>
        <v>0</v>
      </c>
      <c r="H29" s="1915">
        <f>($D29+$E29+$G29)*'表30-5-2-4-1'!J10/1000*'表30-5-2-4-1'!J$23*(1+'表30-5-2-4-1'!$J$47)*'表30-5-2-4-1'!$J$48</f>
        <v>0</v>
      </c>
      <c r="I29" s="1912">
        <f>($D29+$E29+$G29)*'表30-5-2-4-1'!K10/1000*'表30-5-2-4-1'!K$23*(1+'表30-5-2-4-1'!$J$47)*'表30-5-2-4-1'!$J$48</f>
        <v>0</v>
      </c>
      <c r="J29" s="1912">
        <f>($D29+$E29+$G29)*'表30-5-2-4-1'!L10/1000*'表30-5-2-4-1'!L$23*(1+'表30-5-2-4-1'!$J$47)*'表30-5-2-4-1'!$J$48</f>
        <v>0</v>
      </c>
      <c r="K29" s="1912">
        <f>(($D29+$E29)*'表30-5-2-4-1'!M10/1000*'表30-5-2-4-1'!M$23+
$F29*'表30-5-2-4-1'!$M33/1000*'表30-5-2-4-1'!M$46)*(1+'表30-5-2-4-1'!$J$47)*'表30-5-2-4-1'!$J$48</f>
        <v>0</v>
      </c>
      <c r="L29" s="1913">
        <f>(($D29+$E29)*'表30-5-2-4-1'!N10/1000*'表30-5-2-4-1'!N$23+
$G29*'表30-5-2-4-1'!$N33/1000*'表30-5-2-4-1'!N$46)*(1+'表30-5-2-4-1'!$J$47)*'表30-5-2-4-1'!$J$48</f>
        <v>0</v>
      </c>
      <c r="M29" s="1883"/>
      <c r="N29" s="1906"/>
      <c r="O29" s="1917"/>
      <c r="P29" s="1917"/>
      <c r="Q29" s="1917"/>
      <c r="R29" s="1917"/>
      <c r="S29" s="1917"/>
    </row>
    <row r="30" spans="1:19">
      <c r="A30" s="1906" t="s">
        <v>4765</v>
      </c>
      <c r="B30" s="1907">
        <v>4</v>
      </c>
      <c r="C30" s="1908" t="s">
        <v>4766</v>
      </c>
      <c r="D30" s="1909">
        <f>'表30-5-2-1'!F11</f>
        <v>0</v>
      </c>
      <c r="E30" s="1909">
        <f>SUMIF('表30-5-2-3-2'!$A:$A,"F"&amp;'表30-5-2-2-2'!$A30&amp;"Q",'表30-5-2-3-2'!$O:$O)</f>
        <v>0</v>
      </c>
      <c r="F30" s="1910">
        <f>SUMIF('表30-5-2-3-2'!$A:$A,"F"&amp;'表30-5-2-2-2'!$A30&amp;"L",'表30-5-2-3-2'!$X:$X)</f>
        <v>0</v>
      </c>
      <c r="G30" s="1911">
        <f>SUMIF('表30-5-2-3-2'!$A:$A,"F"&amp;'表30-5-2-2-2'!$A30&amp;"L",'表30-5-2-3-2'!$Y:$Y)</f>
        <v>0</v>
      </c>
      <c r="H30" s="1915">
        <f>($D30+$E30+$G30)*'表30-5-2-4-1'!J11/1000*'表30-5-2-4-1'!J$23*(1+'表30-5-2-4-1'!$J$47)*'表30-5-2-4-1'!$J$48</f>
        <v>0</v>
      </c>
      <c r="I30" s="1912">
        <f>($D30+$E30+$G30)*'表30-5-2-4-1'!K11/1000*'表30-5-2-4-1'!K$23*(1+'表30-5-2-4-1'!$J$47)*'表30-5-2-4-1'!$J$48</f>
        <v>0</v>
      </c>
      <c r="J30" s="1912">
        <f>($D30+$E30+$G30)*'表30-5-2-4-1'!L11/1000*'表30-5-2-4-1'!L$23*(1+'表30-5-2-4-1'!$J$47)*'表30-5-2-4-1'!$J$48</f>
        <v>0</v>
      </c>
      <c r="K30" s="1912">
        <f>(($D30+$E30)*'表30-5-2-4-1'!M11/1000*'表30-5-2-4-1'!M$23+
$F30*'表30-5-2-4-1'!$M34/1000*'表30-5-2-4-1'!M$46)*(1+'表30-5-2-4-1'!$J$47)*'表30-5-2-4-1'!$J$48</f>
        <v>0</v>
      </c>
      <c r="L30" s="1913">
        <f>(($D30+$E30)*'表30-5-2-4-1'!N11/1000*'表30-5-2-4-1'!N$23+
$G30*'表30-5-2-4-1'!$N34/1000*'表30-5-2-4-1'!N$46)*(1+'表30-5-2-4-1'!$J$47)*'表30-5-2-4-1'!$J$48</f>
        <v>0</v>
      </c>
      <c r="M30" s="1883"/>
      <c r="N30" s="1906"/>
      <c r="O30" s="1917"/>
      <c r="P30" s="1917"/>
      <c r="Q30" s="1917"/>
      <c r="R30" s="1917"/>
      <c r="S30" s="1917"/>
    </row>
    <row r="31" spans="1:19">
      <c r="A31" s="1906" t="s">
        <v>4767</v>
      </c>
      <c r="B31" s="1907">
        <v>5</v>
      </c>
      <c r="C31" s="1908" t="s">
        <v>4768</v>
      </c>
      <c r="D31" s="1909">
        <f>'表30-5-2-1'!F12</f>
        <v>0</v>
      </c>
      <c r="E31" s="1909">
        <f>SUMIF('表30-5-2-3-2'!$A:$A,"F"&amp;'表30-5-2-2-2'!$A31&amp;"Q",'表30-5-2-3-2'!$O:$O)</f>
        <v>0</v>
      </c>
      <c r="F31" s="1910">
        <f>SUMIF('表30-5-2-3-2'!$A:$A,"F"&amp;'表30-5-2-2-2'!$A31&amp;"L",'表30-5-2-3-2'!$X:$X)</f>
        <v>0</v>
      </c>
      <c r="G31" s="1911">
        <f>SUMIF('表30-5-2-3-2'!$A:$A,"F"&amp;'表30-5-2-2-2'!$A31&amp;"L",'表30-5-2-3-2'!$Y:$Y)</f>
        <v>0</v>
      </c>
      <c r="H31" s="1915">
        <f>($D31+$E31+$G31)*'表30-5-2-4-1'!J12/1000*'表30-5-2-4-1'!J$23*(1+'表30-5-2-4-1'!$J$47)*'表30-5-2-4-1'!$J$48</f>
        <v>0</v>
      </c>
      <c r="I31" s="1912">
        <f>($D31+$E31+$G31)*'表30-5-2-4-1'!K12/1000*'表30-5-2-4-1'!K$23*(1+'表30-5-2-4-1'!$J$47)*'表30-5-2-4-1'!$J$48</f>
        <v>0</v>
      </c>
      <c r="J31" s="1912">
        <f>($D31+$E31+$G31)*'表30-5-2-4-1'!L12/1000*'表30-5-2-4-1'!L$23*(1+'表30-5-2-4-1'!$J$47)*'表30-5-2-4-1'!$J$48</f>
        <v>0</v>
      </c>
      <c r="K31" s="1912">
        <f>(($D31+$E31)*'表30-5-2-4-1'!M12/1000*'表30-5-2-4-1'!M$23+
$F31*'表30-5-2-4-1'!$M35/1000*'表30-5-2-4-1'!M$46)*(1+'表30-5-2-4-1'!$J$47)*'表30-5-2-4-1'!$J$48</f>
        <v>0</v>
      </c>
      <c r="L31" s="1913">
        <f>(($D31+$E31)*'表30-5-2-4-1'!N12/1000*'表30-5-2-4-1'!N$23+
$G31*'表30-5-2-4-1'!$N35/1000*'表30-5-2-4-1'!N$46)*(1+'表30-5-2-4-1'!$J$47)*'表30-5-2-4-1'!$J$48</f>
        <v>0</v>
      </c>
      <c r="M31" s="1883"/>
      <c r="N31" s="1906"/>
      <c r="O31" s="1917"/>
      <c r="P31" s="1917"/>
      <c r="Q31" s="1917"/>
      <c r="R31" s="1917"/>
      <c r="S31" s="1917"/>
    </row>
    <row r="32" spans="1:19">
      <c r="A32" s="1906" t="s">
        <v>4769</v>
      </c>
      <c r="B32" s="1907">
        <v>6</v>
      </c>
      <c r="C32" s="1908" t="s">
        <v>4770</v>
      </c>
      <c r="D32" s="1909">
        <f>'表30-5-2-1'!F13</f>
        <v>0</v>
      </c>
      <c r="E32" s="1909">
        <f>SUMIF('表30-5-2-3-2'!$A:$A,"F"&amp;'表30-5-2-2-2'!$A32&amp;"Q",'表30-5-2-3-2'!$O:$O)</f>
        <v>0</v>
      </c>
      <c r="F32" s="1910">
        <f>SUMIF('表30-5-2-3-2'!$A:$A,"F"&amp;'表30-5-2-2-2'!$A32&amp;"L",'表30-5-2-3-2'!$X:$X)</f>
        <v>0</v>
      </c>
      <c r="G32" s="1911">
        <f>SUMIF('表30-5-2-3-2'!$A:$A,"F"&amp;'表30-5-2-2-2'!$A32&amp;"L",'表30-5-2-3-2'!$Y:$Y)</f>
        <v>0</v>
      </c>
      <c r="H32" s="1915">
        <f>($D32+$E32+$G32)*'表30-5-2-4-1'!J13/1000*'表30-5-2-4-1'!J$23*(1+'表30-5-2-4-1'!$J$47)*'表30-5-2-4-1'!$J$48</f>
        <v>0</v>
      </c>
      <c r="I32" s="1912">
        <f>($D32+$E32+$G32)*'表30-5-2-4-1'!K13/1000*'表30-5-2-4-1'!K$23*(1+'表30-5-2-4-1'!$J$47)*'表30-5-2-4-1'!$J$48</f>
        <v>0</v>
      </c>
      <c r="J32" s="1912">
        <f>($D32+$E32+$G32)*'表30-5-2-4-1'!L13/1000*'表30-5-2-4-1'!L$23*(1+'表30-5-2-4-1'!$J$47)*'表30-5-2-4-1'!$J$48</f>
        <v>0</v>
      </c>
      <c r="K32" s="1912">
        <f>(($D32+$E32)*'表30-5-2-4-1'!M13/1000*'表30-5-2-4-1'!M$23+
$F32*'表30-5-2-4-1'!$M36/1000*'表30-5-2-4-1'!M$46)*(1+'表30-5-2-4-1'!$J$47)*'表30-5-2-4-1'!$J$48</f>
        <v>0</v>
      </c>
      <c r="L32" s="1913">
        <f>(($D32+$E32)*'表30-5-2-4-1'!N13/1000*'表30-5-2-4-1'!N$23+
$G32*'表30-5-2-4-1'!$N36/1000*'表30-5-2-4-1'!N$46)*(1+'表30-5-2-4-1'!$J$47)*'表30-5-2-4-1'!$J$48</f>
        <v>0</v>
      </c>
      <c r="M32" s="1883"/>
      <c r="N32" s="1906"/>
      <c r="O32" s="1917"/>
      <c r="P32" s="1917"/>
      <c r="Q32" s="1917"/>
      <c r="R32" s="1917"/>
      <c r="S32" s="1917"/>
    </row>
    <row r="33" spans="1:19">
      <c r="A33" s="1906" t="s">
        <v>4771</v>
      </c>
      <c r="B33" s="1907">
        <v>7</v>
      </c>
      <c r="C33" s="1908" t="s">
        <v>4772</v>
      </c>
      <c r="D33" s="1909">
        <f>'表30-5-2-1'!F14</f>
        <v>0</v>
      </c>
      <c r="E33" s="1909">
        <f>SUMIF('表30-5-2-3-2'!$A:$A,"F"&amp;'表30-5-2-2-2'!$A33&amp;"Q",'表30-5-2-3-2'!$O:$O)</f>
        <v>0</v>
      </c>
      <c r="F33" s="1910">
        <f>SUMIF('表30-5-2-3-2'!$A:$A,"F"&amp;'表30-5-2-2-2'!$A33&amp;"L",'表30-5-2-3-2'!$X:$X)</f>
        <v>0</v>
      </c>
      <c r="G33" s="1911">
        <f>SUMIF('表30-5-2-3-2'!$A:$A,"F"&amp;'表30-5-2-2-2'!$A33&amp;"L",'表30-5-2-3-2'!$Y:$Y)</f>
        <v>0</v>
      </c>
      <c r="H33" s="1915">
        <f>($D33+$E33+$G33)*'表30-5-2-4-1'!J14/1000*'表30-5-2-4-1'!J$23*(1+'表30-5-2-4-1'!$J$47)*'表30-5-2-4-1'!$J$48</f>
        <v>0</v>
      </c>
      <c r="I33" s="1912">
        <f>($D33+$E33+$G33)*'表30-5-2-4-1'!K14/1000*'表30-5-2-4-1'!K$23*(1+'表30-5-2-4-1'!$J$47)*'表30-5-2-4-1'!$J$48</f>
        <v>0</v>
      </c>
      <c r="J33" s="1912">
        <f>($D33+$E33+$G33)*'表30-5-2-4-1'!L14/1000*'表30-5-2-4-1'!L$23*(1+'表30-5-2-4-1'!$J$47)*'表30-5-2-4-1'!$J$48</f>
        <v>0</v>
      </c>
      <c r="K33" s="1912">
        <f>(($D33+$E33)*'表30-5-2-4-1'!M14/1000*'表30-5-2-4-1'!M$23+
$F33*'表30-5-2-4-1'!$M37/1000*'表30-5-2-4-1'!M$46)*(1+'表30-5-2-4-1'!$J$47)*'表30-5-2-4-1'!$J$48</f>
        <v>0</v>
      </c>
      <c r="L33" s="1913">
        <f>(($D33+$E33)*'表30-5-2-4-1'!N14/1000*'表30-5-2-4-1'!N$23+
$G33*'表30-5-2-4-1'!$N37/1000*'表30-5-2-4-1'!N$46)*(1+'表30-5-2-4-1'!$J$47)*'表30-5-2-4-1'!$J$48</f>
        <v>0</v>
      </c>
      <c r="M33" s="1883"/>
      <c r="N33" s="1906"/>
      <c r="O33" s="1917"/>
      <c r="P33" s="1917"/>
      <c r="Q33" s="1917"/>
      <c r="R33" s="1917"/>
      <c r="S33" s="1917"/>
    </row>
    <row r="34" spans="1:19">
      <c r="A34" s="1906" t="s">
        <v>4773</v>
      </c>
      <c r="B34" s="1907">
        <v>8</v>
      </c>
      <c r="C34" s="1908" t="s">
        <v>4774</v>
      </c>
      <c r="D34" s="1909">
        <f>'表30-5-2-1'!F15</f>
        <v>0</v>
      </c>
      <c r="E34" s="1909">
        <f>SUMIF('表30-5-2-3-2'!$A:$A,"F"&amp;'表30-5-2-2-2'!$A34&amp;"Q",'表30-5-2-3-2'!$O:$O)</f>
        <v>0</v>
      </c>
      <c r="F34" s="1910">
        <f>SUMIF('表30-5-2-3-2'!$A:$A,"F"&amp;'表30-5-2-2-2'!$A34&amp;"L",'表30-5-2-3-2'!$X:$X)</f>
        <v>0</v>
      </c>
      <c r="G34" s="1911">
        <f>SUMIF('表30-5-2-3-2'!$A:$A,"F"&amp;'表30-5-2-2-2'!$A34&amp;"L",'表30-5-2-3-2'!$Y:$Y)</f>
        <v>0</v>
      </c>
      <c r="H34" s="1915">
        <f>($D34+$E34+$G34)*'表30-5-2-4-1'!J15/1000*'表30-5-2-4-1'!J$23*(1+'表30-5-2-4-1'!$J$47)*'表30-5-2-4-1'!$J$48</f>
        <v>0</v>
      </c>
      <c r="I34" s="1912">
        <f>($D34+$E34+$G34)*'表30-5-2-4-1'!K15/1000*'表30-5-2-4-1'!K$23*(1+'表30-5-2-4-1'!$J$47)*'表30-5-2-4-1'!$J$48</f>
        <v>0</v>
      </c>
      <c r="J34" s="1912">
        <f>($D34+$E34+$G34)*'表30-5-2-4-1'!L15/1000*'表30-5-2-4-1'!L$23*(1+'表30-5-2-4-1'!$J$47)*'表30-5-2-4-1'!$J$48</f>
        <v>0</v>
      </c>
      <c r="K34" s="1912">
        <f>(($D34+$E34)*'表30-5-2-4-1'!M15/1000*'表30-5-2-4-1'!M$23+
$F34*'表30-5-2-4-1'!$M38/1000*'表30-5-2-4-1'!M$46)*(1+'表30-5-2-4-1'!$J$47)*'表30-5-2-4-1'!$J$48</f>
        <v>0</v>
      </c>
      <c r="L34" s="1913">
        <f>(($D34+$E34)*'表30-5-2-4-1'!N15/1000*'表30-5-2-4-1'!N$23+
$G34*'表30-5-2-4-1'!$N38/1000*'表30-5-2-4-1'!N$46)*(1+'表30-5-2-4-1'!$J$47)*'表30-5-2-4-1'!$J$48</f>
        <v>0</v>
      </c>
      <c r="M34" s="1883"/>
      <c r="N34" s="1906"/>
      <c r="O34" s="1917"/>
      <c r="P34" s="1917"/>
      <c r="Q34" s="1917"/>
      <c r="R34" s="1917"/>
      <c r="S34" s="1917"/>
    </row>
    <row r="35" spans="1:19">
      <c r="A35" s="1906" t="s">
        <v>4775</v>
      </c>
      <c r="B35" s="1907">
        <v>9</v>
      </c>
      <c r="C35" s="1908" t="s">
        <v>4776</v>
      </c>
      <c r="D35" s="1909">
        <f>'表30-5-2-1'!F16</f>
        <v>0</v>
      </c>
      <c r="E35" s="1909">
        <f>SUMIF('表30-5-2-3-2'!$A:$A,"F"&amp;'表30-5-2-2-2'!$A35&amp;"Q",'表30-5-2-3-2'!$O:$O)</f>
        <v>0</v>
      </c>
      <c r="F35" s="1910">
        <f>SUMIF('表30-5-2-3-2'!$A:$A,"F"&amp;'表30-5-2-2-2'!$A35&amp;"L",'表30-5-2-3-2'!$X:$X)</f>
        <v>0</v>
      </c>
      <c r="G35" s="1911">
        <f>SUMIF('表30-5-2-3-2'!$A:$A,"F"&amp;'表30-5-2-2-2'!$A35&amp;"L",'表30-5-2-3-2'!$Y:$Y)</f>
        <v>0</v>
      </c>
      <c r="H35" s="1915">
        <f>($D35+$E35+$G35)*'表30-5-2-4-1'!J16/1000*'表30-5-2-4-1'!J$23*(1+'表30-5-2-4-1'!$J$47)*'表30-5-2-4-1'!$J$48</f>
        <v>0</v>
      </c>
      <c r="I35" s="1912">
        <f>($D35+$E35+$G35)*'表30-5-2-4-1'!K16/1000*'表30-5-2-4-1'!K$23*(1+'表30-5-2-4-1'!$J$47)*'表30-5-2-4-1'!$J$48</f>
        <v>0</v>
      </c>
      <c r="J35" s="1912">
        <f>($D35+$E35+$G35)*'表30-5-2-4-1'!L16/1000*'表30-5-2-4-1'!L$23*(1+'表30-5-2-4-1'!$J$47)*'表30-5-2-4-1'!$J$48</f>
        <v>0</v>
      </c>
      <c r="K35" s="1912">
        <f>(($D35+$E35)*'表30-5-2-4-1'!M16/1000*'表30-5-2-4-1'!M$23+
$F35*'表30-5-2-4-1'!$M39/1000*'表30-5-2-4-1'!M$46)*(1+'表30-5-2-4-1'!$J$47)*'表30-5-2-4-1'!$J$48</f>
        <v>0</v>
      </c>
      <c r="L35" s="1913">
        <f>(($D35+$E35)*'表30-5-2-4-1'!N16/1000*'表30-5-2-4-1'!N$23+
$G35*'表30-5-2-4-1'!$N39/1000*'表30-5-2-4-1'!N$46)*(1+'表30-5-2-4-1'!$J$47)*'表30-5-2-4-1'!$J$48</f>
        <v>0</v>
      </c>
      <c r="M35" s="1883"/>
      <c r="N35" s="1906"/>
      <c r="O35" s="1917"/>
      <c r="P35" s="1917"/>
      <c r="Q35" s="1917"/>
      <c r="R35" s="1917"/>
      <c r="S35" s="1917"/>
    </row>
    <row r="36" spans="1:19">
      <c r="A36" s="1906" t="s">
        <v>4777</v>
      </c>
      <c r="B36" s="1907">
        <v>10</v>
      </c>
      <c r="C36" s="1908" t="s">
        <v>4778</v>
      </c>
      <c r="D36" s="1909">
        <f>'表30-5-2-1'!F17</f>
        <v>0</v>
      </c>
      <c r="E36" s="1909">
        <f>SUMIF('表30-5-2-3-2'!$A:$A,"F"&amp;'表30-5-2-2-2'!$A36&amp;"Q",'表30-5-2-3-2'!$O:$O)</f>
        <v>0</v>
      </c>
      <c r="F36" s="1910">
        <f>SUMIF('表30-5-2-3-2'!$A:$A,"F"&amp;'表30-5-2-2-2'!$A36&amp;"L",'表30-5-2-3-2'!$X:$X)</f>
        <v>0</v>
      </c>
      <c r="G36" s="1911">
        <f>SUMIF('表30-5-2-3-2'!$A:$A,"F"&amp;'表30-5-2-2-2'!$A36&amp;"L",'表30-5-2-3-2'!$Y:$Y)</f>
        <v>0</v>
      </c>
      <c r="H36" s="1915">
        <f>($D36+$E36+$G36)*'表30-5-2-4-1'!J17/1000*'表30-5-2-4-1'!J$23*(1+'表30-5-2-4-1'!$J$47)*'表30-5-2-4-1'!$J$48</f>
        <v>0</v>
      </c>
      <c r="I36" s="1912">
        <f>($D36+$E36+$G36)*'表30-5-2-4-1'!K17/1000*'表30-5-2-4-1'!K$23*(1+'表30-5-2-4-1'!$J$47)*'表30-5-2-4-1'!$J$48</f>
        <v>0</v>
      </c>
      <c r="J36" s="1912">
        <f>($D36+$E36+$G36)*'表30-5-2-4-1'!L17/1000*'表30-5-2-4-1'!L$23*(1+'表30-5-2-4-1'!$J$47)*'表30-5-2-4-1'!$J$48</f>
        <v>0</v>
      </c>
      <c r="K36" s="1912">
        <f>(($D36+$E36)*'表30-5-2-4-1'!M17/1000*'表30-5-2-4-1'!M$23+
$F36*'表30-5-2-4-1'!$M40/1000*'表30-5-2-4-1'!M$46)*(1+'表30-5-2-4-1'!$J$47)*'表30-5-2-4-1'!$J$48</f>
        <v>0</v>
      </c>
      <c r="L36" s="1913">
        <f>(($D36+$E36)*'表30-5-2-4-1'!N17/1000*'表30-5-2-4-1'!N$23+
$G36*'表30-5-2-4-1'!$N40/1000*'表30-5-2-4-1'!N$46)*(1+'表30-5-2-4-1'!$J$47)*'表30-5-2-4-1'!$J$48</f>
        <v>0</v>
      </c>
      <c r="M36" s="1883"/>
      <c r="N36" s="1906"/>
      <c r="O36" s="1917"/>
      <c r="P36" s="1917"/>
      <c r="Q36" s="1917"/>
      <c r="R36" s="1917"/>
      <c r="S36" s="1917"/>
    </row>
    <row r="37" spans="1:19">
      <c r="A37" s="1906" t="s">
        <v>4779</v>
      </c>
      <c r="B37" s="1907">
        <v>11</v>
      </c>
      <c r="C37" s="1908" t="s">
        <v>4780</v>
      </c>
      <c r="D37" s="1909">
        <f>'表30-5-2-1'!F18</f>
        <v>0</v>
      </c>
      <c r="E37" s="1909">
        <f>SUMIF('表30-5-2-3-2'!$A:$A,"F"&amp;'表30-5-2-2-2'!$A37&amp;"Q",'表30-5-2-3-2'!$O:$O)</f>
        <v>0</v>
      </c>
      <c r="F37" s="1910">
        <f>SUMIF('表30-5-2-3-2'!$A:$A,"F"&amp;'表30-5-2-2-2'!$A37&amp;"L",'表30-5-2-3-2'!$X:$X)</f>
        <v>0</v>
      </c>
      <c r="G37" s="1911">
        <f>SUMIF('表30-5-2-3-2'!$A:$A,"F"&amp;'表30-5-2-2-2'!$A37&amp;"L",'表30-5-2-3-2'!$Y:$Y)</f>
        <v>0</v>
      </c>
      <c r="H37" s="1915">
        <f>($D37+$E37+$G37)*'表30-5-2-4-1'!J18/1000*'表30-5-2-4-1'!J$23*(1+'表30-5-2-4-1'!$J$47)*'表30-5-2-4-1'!$J$48</f>
        <v>0</v>
      </c>
      <c r="I37" s="1912">
        <f>($D37+$E37+$G37)*'表30-5-2-4-1'!K18/1000*'表30-5-2-4-1'!K$23*(1+'表30-5-2-4-1'!$J$47)*'表30-5-2-4-1'!$J$48</f>
        <v>0</v>
      </c>
      <c r="J37" s="1912">
        <f>($D37+$E37+$G37)*'表30-5-2-4-1'!L18/1000*'表30-5-2-4-1'!L$23*(1+'表30-5-2-4-1'!$J$47)*'表30-5-2-4-1'!$J$48</f>
        <v>0</v>
      </c>
      <c r="K37" s="1912">
        <f>(($D37+$E37)*'表30-5-2-4-1'!M18/1000*'表30-5-2-4-1'!M$23+
$F37*'表30-5-2-4-1'!$M41/1000*'表30-5-2-4-1'!M$46)*(1+'表30-5-2-4-1'!$J$47)*'表30-5-2-4-1'!$J$48</f>
        <v>0</v>
      </c>
      <c r="L37" s="1913">
        <f>(($D37+$E37)*'表30-5-2-4-1'!N18/1000*'表30-5-2-4-1'!N$23+
$G37*'表30-5-2-4-1'!$N41/1000*'表30-5-2-4-1'!N$46)*(1+'表30-5-2-4-1'!$J$47)*'表30-5-2-4-1'!$J$48</f>
        <v>0</v>
      </c>
      <c r="M37" s="1883"/>
      <c r="N37" s="1906"/>
      <c r="O37" s="1917"/>
      <c r="P37" s="1917"/>
      <c r="Q37" s="1917"/>
      <c r="R37" s="1917"/>
      <c r="S37" s="1917"/>
    </row>
    <row r="38" spans="1:19">
      <c r="A38" s="1906" t="s">
        <v>4781</v>
      </c>
      <c r="B38" s="1907">
        <v>12</v>
      </c>
      <c r="C38" s="1908" t="s">
        <v>4782</v>
      </c>
      <c r="D38" s="1909">
        <f>'表30-5-2-1'!F19</f>
        <v>0</v>
      </c>
      <c r="E38" s="1909">
        <f>SUMIF('表30-5-2-3-2'!$A:$A,"F"&amp;'表30-5-2-2-2'!$A38&amp;"Q",'表30-5-2-3-2'!$O:$O)</f>
        <v>0</v>
      </c>
      <c r="F38" s="1910">
        <f>SUMIF('表30-5-2-3-2'!$A:$A,"F"&amp;'表30-5-2-2-2'!$A38&amp;"L",'表30-5-2-3-2'!$X:$X)</f>
        <v>0</v>
      </c>
      <c r="G38" s="1911">
        <f>SUMIF('表30-5-2-3-2'!$A:$A,"F"&amp;'表30-5-2-2-2'!$A38&amp;"L",'表30-5-2-3-2'!$Y:$Y)</f>
        <v>0</v>
      </c>
      <c r="H38" s="1915">
        <f>($D38+$E38+$G38)*'表30-5-2-4-1'!J19/1000*'表30-5-2-4-1'!J$23*(1+'表30-5-2-4-1'!$J$47)*'表30-5-2-4-1'!$J$48</f>
        <v>0</v>
      </c>
      <c r="I38" s="1912">
        <f>($D38+$E38+$G38)*'表30-5-2-4-1'!K19/1000*'表30-5-2-4-1'!K$23*(1+'表30-5-2-4-1'!$J$47)*'表30-5-2-4-1'!$J$48</f>
        <v>0</v>
      </c>
      <c r="J38" s="1912">
        <f>($D38+$E38+$G38)*'表30-5-2-4-1'!L19/1000*'表30-5-2-4-1'!L$23*(1+'表30-5-2-4-1'!$J$47)*'表30-5-2-4-1'!$J$48</f>
        <v>0</v>
      </c>
      <c r="K38" s="1912">
        <f>(($D38+$E38)*'表30-5-2-4-1'!M19/1000*'表30-5-2-4-1'!M$23+
$F38*'表30-5-2-4-1'!$M42/1000*'表30-5-2-4-1'!M$46)*(1+'表30-5-2-4-1'!$J$47)*'表30-5-2-4-1'!$J$48</f>
        <v>0</v>
      </c>
      <c r="L38" s="1913">
        <f>(($D38+$E38)*'表30-5-2-4-1'!N19/1000*'表30-5-2-4-1'!N$23+
$G38*'表30-5-2-4-1'!$N42/1000*'表30-5-2-4-1'!N$46)*(1+'表30-5-2-4-1'!$J$47)*'表30-5-2-4-1'!$J$48</f>
        <v>0</v>
      </c>
      <c r="M38" s="1883"/>
      <c r="N38" s="1906"/>
      <c r="O38" s="1917"/>
      <c r="P38" s="1917"/>
      <c r="Q38" s="1917"/>
      <c r="R38" s="1917"/>
      <c r="S38" s="1917"/>
    </row>
    <row r="39" spans="1:19">
      <c r="A39" s="1906" t="s">
        <v>4783</v>
      </c>
      <c r="B39" s="1907">
        <v>13</v>
      </c>
      <c r="C39" s="1908" t="s">
        <v>4784</v>
      </c>
      <c r="D39" s="1909">
        <f>'表30-5-2-1'!F20</f>
        <v>0</v>
      </c>
      <c r="E39" s="1909">
        <f>SUMIF('表30-5-2-3-2'!$A:$A,"F"&amp;'表30-5-2-2-2'!$A39&amp;"Q",'表30-5-2-3-2'!$O:$O)</f>
        <v>0</v>
      </c>
      <c r="F39" s="1910">
        <f>SUMIF('表30-5-2-3-2'!$A:$A,"F"&amp;'表30-5-2-2-2'!$A39&amp;"L",'表30-5-2-3-2'!$X:$X)</f>
        <v>0</v>
      </c>
      <c r="G39" s="1911">
        <f>SUMIF('表30-5-2-3-2'!$A:$A,"F"&amp;'表30-5-2-2-2'!$A39&amp;"L",'表30-5-2-3-2'!$Y:$Y)</f>
        <v>0</v>
      </c>
      <c r="H39" s="1915">
        <f>($D39+$E39+$G39)*'表30-5-2-4-1'!J20/1000*'表30-5-2-4-1'!J$23*(1+'表30-5-2-4-1'!$J$47)*'表30-5-2-4-1'!$J$48</f>
        <v>0</v>
      </c>
      <c r="I39" s="1912">
        <f>($D39+$E39+$G39)*'表30-5-2-4-1'!K20/1000*'表30-5-2-4-1'!K$23*(1+'表30-5-2-4-1'!$J$47)*'表30-5-2-4-1'!$J$48</f>
        <v>0</v>
      </c>
      <c r="J39" s="1912">
        <f>($D39+$E39+$G39)*'表30-5-2-4-1'!L20/1000*'表30-5-2-4-1'!L$23*(1+'表30-5-2-4-1'!$J$47)*'表30-5-2-4-1'!$J$48</f>
        <v>0</v>
      </c>
      <c r="K39" s="1912">
        <f>(($D39+$E39)*'表30-5-2-4-1'!M20/1000*'表30-5-2-4-1'!M$23+
$F39*'表30-5-2-4-1'!$M43/1000*'表30-5-2-4-1'!M$46)*(1+'表30-5-2-4-1'!$J$47)*'表30-5-2-4-1'!$J$48</f>
        <v>0</v>
      </c>
      <c r="L39" s="1913">
        <f>(($D39+$E39)*'表30-5-2-4-1'!N20/1000*'表30-5-2-4-1'!N$23+
$G39*'表30-5-2-4-1'!$N43/1000*'表30-5-2-4-1'!N$46)*(1+'表30-5-2-4-1'!$J$47)*'表30-5-2-4-1'!$J$48</f>
        <v>0</v>
      </c>
      <c r="M39" s="1883"/>
      <c r="N39" s="1883"/>
      <c r="O39" s="1883"/>
      <c r="P39" s="1883"/>
      <c r="Q39" s="1883"/>
      <c r="R39" s="1883"/>
      <c r="S39" s="1883"/>
    </row>
    <row r="40" spans="1:19">
      <c r="A40" s="1906" t="s">
        <v>4785</v>
      </c>
      <c r="B40" s="1907">
        <v>14</v>
      </c>
      <c r="C40" s="1916" t="s">
        <v>4786</v>
      </c>
      <c r="D40" s="1909">
        <f>'表30-5-2-1'!F21</f>
        <v>0</v>
      </c>
      <c r="E40" s="1909">
        <f>SUMIF('表30-5-2-3-2'!$A:$A,"F"&amp;'表30-5-2-2-2'!$A40&amp;"Q",'表30-5-2-3-2'!$O:$O)</f>
        <v>0</v>
      </c>
      <c r="F40" s="1910">
        <f>SUMIF('表30-5-2-3-2'!$A:$A,"F"&amp;'表30-5-2-2-2'!$A40&amp;"L",'表30-5-2-3-2'!$X:$X)</f>
        <v>0</v>
      </c>
      <c r="G40" s="1911">
        <f>SUMIF('表30-5-2-3-2'!$A:$A,"F"&amp;'表30-5-2-2-2'!$A40&amp;"L",'表30-5-2-3-2'!$Y:$Y)</f>
        <v>0</v>
      </c>
      <c r="H40" s="1915">
        <f>($D40+$E40+$G40)*'表30-5-2-4-1'!J21/1000*'表30-5-2-4-1'!J$23*(1+'表30-5-2-4-1'!$J$47)*'表30-5-2-4-1'!$J$48</f>
        <v>0</v>
      </c>
      <c r="I40" s="1912">
        <f>($D40+$E40+$G40)*'表30-5-2-4-1'!K21/1000*'表30-5-2-4-1'!K$23*(1+'表30-5-2-4-1'!$J$47)*'表30-5-2-4-1'!$J$48</f>
        <v>0</v>
      </c>
      <c r="J40" s="1912">
        <f>($D40+$E40+$G40)*'表30-5-2-4-1'!L21/1000*'表30-5-2-4-1'!L$23*(1+'表30-5-2-4-1'!$J$47)*'表30-5-2-4-1'!$J$48</f>
        <v>0</v>
      </c>
      <c r="K40" s="1912">
        <f>(($D40+$E40)*'表30-5-2-4-1'!M21/1000*'表30-5-2-4-1'!M$23+
$F40*'表30-5-2-4-1'!$M44/1000*'表30-5-2-4-1'!M$46)*(1+'表30-5-2-4-1'!$J$47)*'表30-5-2-4-1'!$J$48</f>
        <v>0</v>
      </c>
      <c r="L40" s="1913">
        <f>(($D40+$E40)*'表30-5-2-4-1'!N21/1000*'表30-5-2-4-1'!N$23+
$G40*'表30-5-2-4-1'!$N44/1000*'表30-5-2-4-1'!N$46)*(1+'表30-5-2-4-1'!$J$47)*'表30-5-2-4-1'!$J$48</f>
        <v>0</v>
      </c>
      <c r="M40" s="1883"/>
      <c r="N40" s="1883"/>
      <c r="O40" s="1883"/>
      <c r="P40" s="1883"/>
      <c r="Q40" s="1883"/>
      <c r="R40" s="1883"/>
      <c r="S40" s="1883"/>
    </row>
    <row r="41" spans="1:19" ht="17.25" thickBot="1">
      <c r="A41" s="1906" t="s">
        <v>4788</v>
      </c>
      <c r="B41" s="3689" t="s">
        <v>4789</v>
      </c>
      <c r="C41" s="3690"/>
      <c r="D41" s="1939">
        <f t="shared" ref="D41:L41" si="1">SUM(D26:D40)</f>
        <v>0</v>
      </c>
      <c r="E41" s="1939">
        <f t="shared" si="1"/>
        <v>0</v>
      </c>
      <c r="F41" s="1940">
        <f t="shared" si="1"/>
        <v>0</v>
      </c>
      <c r="G41" s="1941">
        <f t="shared" si="1"/>
        <v>0</v>
      </c>
      <c r="H41" s="1965">
        <f t="shared" si="1"/>
        <v>0</v>
      </c>
      <c r="I41" s="1939">
        <f t="shared" si="1"/>
        <v>0</v>
      </c>
      <c r="J41" s="1939">
        <f t="shared" si="1"/>
        <v>0</v>
      </c>
      <c r="K41" s="1939">
        <f t="shared" si="1"/>
        <v>0</v>
      </c>
      <c r="L41" s="1943">
        <f t="shared" si="1"/>
        <v>0</v>
      </c>
      <c r="M41" s="1883"/>
      <c r="N41" s="1883"/>
      <c r="O41" s="1883"/>
      <c r="P41" s="1883"/>
      <c r="Q41" s="1883"/>
      <c r="R41" s="1883"/>
      <c r="S41" s="1883"/>
    </row>
    <row r="42" spans="1:19">
      <c r="A42" s="1906"/>
      <c r="B42" s="1960"/>
      <c r="C42" s="1960"/>
      <c r="D42" s="1883"/>
      <c r="E42" s="1883"/>
      <c r="F42" s="1883"/>
      <c r="G42" s="1883"/>
      <c r="H42" s="1883"/>
      <c r="I42" s="1883"/>
      <c r="J42" s="1883"/>
      <c r="K42" s="1883"/>
      <c r="L42" s="1883"/>
      <c r="M42" s="1883"/>
      <c r="N42" s="1883"/>
      <c r="O42" s="1883"/>
      <c r="P42" s="1883"/>
      <c r="Q42" s="1883"/>
      <c r="R42" s="1883"/>
      <c r="S42" s="1883"/>
    </row>
    <row r="43" spans="1:19">
      <c r="A43" s="1906"/>
      <c r="B43" s="1883"/>
      <c r="C43" s="1883"/>
      <c r="D43" s="1883"/>
      <c r="E43" s="1883"/>
      <c r="F43" s="1883"/>
      <c r="G43" s="1883"/>
      <c r="H43" s="1883"/>
      <c r="I43" s="1883"/>
      <c r="J43" s="1883"/>
      <c r="K43" s="1883"/>
      <c r="L43" s="1883"/>
      <c r="M43" s="1883"/>
      <c r="N43" s="1883"/>
      <c r="O43" s="1883"/>
      <c r="P43" s="1883"/>
      <c r="Q43" s="1883"/>
      <c r="R43" s="1883"/>
      <c r="S43" s="1883"/>
    </row>
    <row r="44" spans="1:19" ht="17.25" thickBot="1">
      <c r="A44" s="1906"/>
      <c r="B44" s="2242" t="s">
        <v>5043</v>
      </c>
      <c r="C44" s="1888"/>
      <c r="D44" s="1888"/>
      <c r="E44" s="1888"/>
      <c r="F44" s="1888"/>
      <c r="G44" s="1888"/>
      <c r="H44" s="1888"/>
      <c r="I44" s="1888"/>
      <c r="J44" s="1888"/>
      <c r="K44" s="1888"/>
      <c r="L44" s="1888"/>
      <c r="M44" s="1888"/>
      <c r="N44" s="1888"/>
      <c r="O44" s="1888"/>
      <c r="P44" s="1883"/>
      <c r="Q44" s="1883"/>
      <c r="R44" s="1883"/>
      <c r="S44" s="1882" t="s">
        <v>4744</v>
      </c>
    </row>
    <row r="45" spans="1:19">
      <c r="A45" s="3678" t="s">
        <v>4745</v>
      </c>
      <c r="B45" s="3679" t="s">
        <v>4699</v>
      </c>
      <c r="C45" s="3691" t="s">
        <v>4723</v>
      </c>
      <c r="D45" s="3692" t="s">
        <v>4790</v>
      </c>
      <c r="E45" s="3693"/>
      <c r="F45" s="3693"/>
      <c r="G45" s="3693"/>
      <c r="H45" s="3693"/>
      <c r="I45" s="3693"/>
      <c r="J45" s="3693"/>
      <c r="K45" s="3693"/>
      <c r="L45" s="3693"/>
      <c r="M45" s="3693"/>
      <c r="N45" s="3694"/>
      <c r="O45" s="3695" t="s">
        <v>4751</v>
      </c>
      <c r="P45" s="3674" t="s">
        <v>4752</v>
      </c>
      <c r="Q45" s="3674"/>
      <c r="R45" s="3674"/>
      <c r="S45" s="3675"/>
    </row>
    <row r="46" spans="1:19" ht="49.5">
      <c r="A46" s="3678"/>
      <c r="B46" s="3680"/>
      <c r="C46" s="3682"/>
      <c r="D46" s="1903" t="s">
        <v>4725</v>
      </c>
      <c r="E46" s="1944" t="s">
        <v>4791</v>
      </c>
      <c r="F46" s="1944" t="s">
        <v>4792</v>
      </c>
      <c r="G46" s="1903" t="s">
        <v>4726</v>
      </c>
      <c r="H46" s="1944" t="s">
        <v>4793</v>
      </c>
      <c r="I46" s="1944" t="s">
        <v>4794</v>
      </c>
      <c r="J46" s="1903" t="s">
        <v>4727</v>
      </c>
      <c r="K46" s="1903" t="s">
        <v>4728</v>
      </c>
      <c r="L46" s="1903" t="s">
        <v>4729</v>
      </c>
      <c r="M46" s="1903" t="s">
        <v>4730</v>
      </c>
      <c r="N46" s="1945" t="s">
        <v>4731</v>
      </c>
      <c r="O46" s="3696"/>
      <c r="P46" s="1937" t="s">
        <v>4753</v>
      </c>
      <c r="Q46" s="1937" t="s">
        <v>4754</v>
      </c>
      <c r="R46" s="1937" t="s">
        <v>4755</v>
      </c>
      <c r="S46" s="1938" t="s">
        <v>4756</v>
      </c>
    </row>
    <row r="47" spans="1:19">
      <c r="A47" s="1906" t="s">
        <v>4757</v>
      </c>
      <c r="B47" s="1907">
        <v>1</v>
      </c>
      <c r="C47" s="1908" t="s">
        <v>4758</v>
      </c>
      <c r="D47" s="1919">
        <f>'表30-5-2-1'!J29</f>
        <v>0</v>
      </c>
      <c r="E47" s="1961">
        <f>SUMIF('表30-5-2-3-2'!$A:$A,"E1"&amp;'表30-5-2-2-2'!$A47&amp;"Q",'表30-5-2-3-2'!$N:$N)</f>
        <v>0</v>
      </c>
      <c r="F47" s="1962">
        <f>SUMIF('表30-5-2-3-2'!$A:$A,"E1"&amp;'表30-5-2-2-2'!$A47&amp;"L",'表30-5-2-3-2'!$W:$W)</f>
        <v>0</v>
      </c>
      <c r="G47" s="1920">
        <f>'表30-5-2-1'!K29</f>
        <v>0</v>
      </c>
      <c r="H47" s="1961">
        <f>SUMIF('表30-5-2-3-2'!$A:$A,"E2"&amp;'表30-5-2-2-2'!$A47&amp;"Q",'表30-5-2-3-2'!$N:$N)</f>
        <v>0</v>
      </c>
      <c r="I47" s="1962">
        <f>SUMIF('表30-5-2-3-2'!$A:$A,"E2"&amp;'表30-5-2-2-2'!$A47&amp;"L",'表30-5-2-3-2'!$W:$W)</f>
        <v>0</v>
      </c>
      <c r="J47" s="1919">
        <f>'表30-5-2-1'!L29</f>
        <v>0</v>
      </c>
      <c r="K47" s="1919">
        <f>'表30-5-2-1'!M29</f>
        <v>0</v>
      </c>
      <c r="L47" s="1919">
        <f>'表30-5-2-1'!N29</f>
        <v>0</v>
      </c>
      <c r="M47" s="1919">
        <f>'表30-5-2-1'!O29</f>
        <v>0</v>
      </c>
      <c r="N47" s="1919">
        <f>'表30-5-2-1'!P29</f>
        <v>0</v>
      </c>
      <c r="O47" s="1921">
        <f>((($D47+$E47+$F47)*'表30-5-2-4-2'!R8*'表30-5-2-4-2'!$Q$82)+(($G47+$H47+$I47)*'表30-5-2-4-2'!Y8*'表30-5-2-4-2'!$R$82)+($J47*'表30-5-2-4-2'!R46*'表30-5-2-4-2'!$S$82)+($K47*'表30-5-2-4-2'!Y46*'表30-5-2-4-2'!$T$82)+($L47*'表30-5-2-4-2'!Y27*'表30-5-2-4-2'!$U$82)+($M47*'表30-5-2-4-2'!R27*'表30-5-2-4-2'!$V$82)+($N47*'表30-5-2-4-2'!R65*'表30-5-2-4-2'!$W$82))/1000*(1+'表30-5-2-4-2'!$Q$83)*'表30-5-2-4-1'!$J$48</f>
        <v>0</v>
      </c>
      <c r="P47" s="1912">
        <f>((($D47+$E47+$F47)*'表30-5-2-4-2'!S8*'表30-5-2-4-2'!$Q$82)+(($G47+$H47+$I47)*'表30-5-2-4-2'!Z8*'表30-5-2-4-2'!$R$82)+($J47*'表30-5-2-4-2'!S46*'表30-5-2-4-2'!$S$82)+($K47*'表30-5-2-4-2'!Z46*'表30-5-2-4-2'!$T$82)+($L47*'表30-5-2-4-2'!Z27*'表30-5-2-4-2'!$U$82)+($M47*'表30-5-2-4-2'!S27*'表30-5-2-4-2'!$V$82)+($N47*'表30-5-2-4-2'!S65*'表30-5-2-4-2'!$W$82))/1000*(1+'表30-5-2-4-2'!$Q$83)*'表30-5-2-4-1'!$J$48</f>
        <v>0</v>
      </c>
      <c r="Q47" s="1912">
        <f>((($D47+$E47+$F47)*'表30-5-2-4-2'!T8*'表30-5-2-4-2'!$Q$82)+(($G47+$H47+$I47)*'表30-5-2-4-2'!AA8*'表30-5-2-4-2'!$R$82)+($J47*'表30-5-2-4-2'!T46*'表30-5-2-4-2'!$S$82)+($K47*'表30-5-2-4-2'!AA46*'表30-5-2-4-2'!$T$82)+($L47*'表30-5-2-4-2'!AA27*'表30-5-2-4-2'!$U$82)+($M47*'表30-5-2-4-2'!T27*'表30-5-2-4-2'!$V$82)+($N47*'表30-5-2-4-2'!T65*'表30-5-2-4-2'!$W$82))/1000*(1+'表30-5-2-4-2'!$Q$83)*'表30-5-2-4-1'!$J$48</f>
        <v>0</v>
      </c>
      <c r="R47" s="1912">
        <f>((($D47+$E47+$F47)*'表30-5-2-4-2'!U8*'表30-5-2-4-2'!$Q$82)+(($G47+$H47+$I47)*'表30-5-2-4-2'!AB8*'表30-5-2-4-2'!$R$82)+($J47*'表30-5-2-4-2'!U46*'表30-5-2-4-2'!$S$82)+($K47*'表30-5-2-4-2'!AB46*'表30-5-2-4-2'!$T$82)+($L47*'表30-5-2-4-2'!AB27*'表30-5-2-4-2'!$U$82)+($M47*'表30-5-2-4-2'!U27*'表30-5-2-4-2'!$V$82)+($N47*'表30-5-2-4-2'!U65*'表30-5-2-4-2'!$W$82))/1000*(1+'表30-5-2-4-2'!$Q$83)*'表30-5-2-4-1'!$J$48</f>
        <v>0</v>
      </c>
      <c r="S47" s="1913">
        <f>(((($D47+$E47)*'表30-5-2-4-2'!V8+$F47*'表30-5-2-4-2'!AU8)*'表30-5-2-4-2'!$Q$82)+((($G47+$H47)*'表30-5-2-4-2'!AC8+$I47*'表30-5-2-4-2'!AU27)*'表30-5-2-4-2'!$R$82)+($J47*'表30-5-2-4-2'!V46*'表30-5-2-4-2'!$S$82)+($K47*'表30-5-2-4-2'!AC46*'表30-5-2-4-2'!$T$82)+($L47*'表30-5-2-4-2'!AC27*'表30-5-2-4-2'!$U$82)+($M47*'表30-5-2-4-2'!V27*'表30-5-2-4-2'!$V$82)+($N47*'表30-5-2-4-2'!V65*'表30-5-2-4-2'!$W$82))/1000*(1+'表30-5-2-4-2'!$Q$83)*'表30-5-2-4-1'!$J$48</f>
        <v>0</v>
      </c>
    </row>
    <row r="48" spans="1:19">
      <c r="A48" s="1906" t="s">
        <v>4759</v>
      </c>
      <c r="B48" s="1907">
        <v>1.1000000000000001</v>
      </c>
      <c r="C48" s="1908" t="s">
        <v>4760</v>
      </c>
      <c r="D48" s="1919">
        <f>'表30-5-2-1'!J30</f>
        <v>0</v>
      </c>
      <c r="E48" s="1961">
        <f>SUMIF('表30-5-2-3-2'!$A:$A,"E1"&amp;'表30-5-2-2-2'!$A48&amp;"Q",'表30-5-2-3-2'!$N:$N)</f>
        <v>0</v>
      </c>
      <c r="F48" s="1962">
        <f>SUMIF('表30-5-2-3-2'!$A:$A,"E1"&amp;'表30-5-2-2-2'!$A48&amp;"L",'表30-5-2-3-2'!$W:$W)</f>
        <v>0</v>
      </c>
      <c r="G48" s="1920">
        <f>'表30-5-2-1'!K30</f>
        <v>0</v>
      </c>
      <c r="H48" s="1961">
        <f>SUMIF('表30-5-2-3-2'!$A:$A,"E2"&amp;'表30-5-2-2-2'!$A48&amp;"Q",'表30-5-2-3-2'!$N:$N)</f>
        <v>0</v>
      </c>
      <c r="I48" s="1962">
        <f>SUMIF('表30-5-2-3-2'!$A:$A,"E2"&amp;'表30-5-2-2-2'!$A48&amp;"L",'表30-5-2-3-2'!$W:$W)</f>
        <v>0</v>
      </c>
      <c r="J48" s="1919">
        <f>'表30-5-2-1'!L30</f>
        <v>0</v>
      </c>
      <c r="K48" s="1919">
        <f>'表30-5-2-1'!M30</f>
        <v>0</v>
      </c>
      <c r="L48" s="1919">
        <f>'表30-5-2-1'!N30</f>
        <v>0</v>
      </c>
      <c r="M48" s="1919">
        <f>'表30-5-2-1'!O30</f>
        <v>0</v>
      </c>
      <c r="N48" s="1919">
        <f>'表30-5-2-1'!P30</f>
        <v>0</v>
      </c>
      <c r="O48" s="1921">
        <f>((($D48+$E48+$F48)*'表30-5-2-4-2'!R9*'表30-5-2-4-2'!$Q$82)+(($G48+$H48+$I48)*'表30-5-2-4-2'!Y9*'表30-5-2-4-2'!$R$82)+($J48*'表30-5-2-4-2'!R47*'表30-5-2-4-2'!$S$82)+($K48*'表30-5-2-4-2'!Y47*'表30-5-2-4-2'!$T$82)+($L48*'表30-5-2-4-2'!Y28*'表30-5-2-4-2'!$U$82)+($M48*'表30-5-2-4-2'!R28*'表30-5-2-4-2'!$V$82)+($N48*'表30-5-2-4-2'!R66*'表30-5-2-4-2'!$W$82))/1000*(1+'表30-5-2-4-2'!$Q$83)*'表30-5-2-4-1'!$J$48</f>
        <v>0</v>
      </c>
      <c r="P48" s="1912">
        <f>((($D48+$E48+$F48)*'表30-5-2-4-2'!S9*'表30-5-2-4-2'!$Q$82)+(($G48+$H48+$I48)*'表30-5-2-4-2'!Z9*'表30-5-2-4-2'!$R$82)+($J48*'表30-5-2-4-2'!S47*'表30-5-2-4-2'!$S$82)+($K48*'表30-5-2-4-2'!Z47*'表30-5-2-4-2'!$T$82)+($L48*'表30-5-2-4-2'!Z28*'表30-5-2-4-2'!$U$82)+($M48*'表30-5-2-4-2'!S28*'表30-5-2-4-2'!$V$82)+($N48*'表30-5-2-4-2'!S66*'表30-5-2-4-2'!$W$82))/1000*(1+'表30-5-2-4-2'!$Q$83)*'表30-5-2-4-1'!$J$48</f>
        <v>0</v>
      </c>
      <c r="Q48" s="1912">
        <f>((($D48+$E48+$F48)*'表30-5-2-4-2'!T9*'表30-5-2-4-2'!$Q$82)+(($G48+$H48+$I48)*'表30-5-2-4-2'!AA9*'表30-5-2-4-2'!$R$82)+($J48*'表30-5-2-4-2'!T47*'表30-5-2-4-2'!$S$82)+($K48*'表30-5-2-4-2'!AA47*'表30-5-2-4-2'!$T$82)+($L48*'表30-5-2-4-2'!AA28*'表30-5-2-4-2'!$U$82)+($M48*'表30-5-2-4-2'!T28*'表30-5-2-4-2'!$V$82)+($N48*'表30-5-2-4-2'!T66*'表30-5-2-4-2'!$W$82))/1000*(1+'表30-5-2-4-2'!$Q$83)*'表30-5-2-4-1'!$J$48</f>
        <v>0</v>
      </c>
      <c r="R48" s="1912">
        <f>((($D48+$E48+$F48)*'表30-5-2-4-2'!U9*'表30-5-2-4-2'!$Q$82)+(($G48+$H48+$I48)*'表30-5-2-4-2'!AB9*'表30-5-2-4-2'!$R$82)+($J48*'表30-5-2-4-2'!U47*'表30-5-2-4-2'!$S$82)+($K48*'表30-5-2-4-2'!AB47*'表30-5-2-4-2'!$T$82)+($L48*'表30-5-2-4-2'!AB28*'表30-5-2-4-2'!$U$82)+($M48*'表30-5-2-4-2'!U28*'表30-5-2-4-2'!$V$82)+($N48*'表30-5-2-4-2'!U66*'表30-5-2-4-2'!$W$82))/1000*(1+'表30-5-2-4-2'!$Q$83)*'表30-5-2-4-1'!$J$48</f>
        <v>0</v>
      </c>
      <c r="S48" s="1913">
        <f>(((($D48+$E48)*'表30-5-2-4-2'!V9+$F48*'表30-5-2-4-2'!AU9)*'表30-5-2-4-2'!$Q$82)+((($G48+$H48)*'表30-5-2-4-2'!AC9+$I48*'表30-5-2-4-2'!AU28)*'表30-5-2-4-2'!$R$82)+($J48*'表30-5-2-4-2'!V47*'表30-5-2-4-2'!$S$82)+($K48*'表30-5-2-4-2'!AC47*'表30-5-2-4-2'!$T$82)+($L48*'表30-5-2-4-2'!AC28*'表30-5-2-4-2'!$U$82)+($M48*'表30-5-2-4-2'!V28*'表30-5-2-4-2'!$V$82)+($N48*'表30-5-2-4-2'!V66*'表30-5-2-4-2'!$W$82))/1000*(1+'表30-5-2-4-2'!$Q$83)*'表30-5-2-4-1'!$J$48</f>
        <v>0</v>
      </c>
    </row>
    <row r="49" spans="1:19">
      <c r="A49" s="1906" t="s">
        <v>4761</v>
      </c>
      <c r="B49" s="1907">
        <v>2</v>
      </c>
      <c r="C49" s="1908" t="s">
        <v>4762</v>
      </c>
      <c r="D49" s="1919">
        <f>'表30-5-2-1'!J31</f>
        <v>0</v>
      </c>
      <c r="E49" s="1961">
        <f>SUMIF('表30-5-2-3-2'!$A:$A,"E1"&amp;'表30-5-2-2-2'!$A49&amp;"Q",'表30-5-2-3-2'!$N:$N)</f>
        <v>0</v>
      </c>
      <c r="F49" s="1962">
        <f>SUMIF('表30-5-2-3-2'!$A:$A,"E1"&amp;'表30-5-2-2-2'!$A49&amp;"L",'表30-5-2-3-2'!$W:$W)</f>
        <v>0</v>
      </c>
      <c r="G49" s="1920">
        <f>'表30-5-2-1'!K31</f>
        <v>0</v>
      </c>
      <c r="H49" s="1961">
        <f>SUMIF('表30-5-2-3-2'!$A:$A,"E2"&amp;'表30-5-2-2-2'!$A49&amp;"Q",'表30-5-2-3-2'!$N:$N)</f>
        <v>0</v>
      </c>
      <c r="I49" s="1962">
        <f>SUMIF('表30-5-2-3-2'!$A:$A,"E2"&amp;'表30-5-2-2-2'!$A49&amp;"L",'表30-5-2-3-2'!$W:$W)</f>
        <v>0</v>
      </c>
      <c r="J49" s="1919">
        <f>'表30-5-2-1'!L31</f>
        <v>0</v>
      </c>
      <c r="K49" s="1919">
        <f>'表30-5-2-1'!M31</f>
        <v>0</v>
      </c>
      <c r="L49" s="1919">
        <f>'表30-5-2-1'!N31</f>
        <v>0</v>
      </c>
      <c r="M49" s="1919">
        <f>'表30-5-2-1'!O31</f>
        <v>0</v>
      </c>
      <c r="N49" s="1919">
        <f>'表30-5-2-1'!P31</f>
        <v>0</v>
      </c>
      <c r="O49" s="1921">
        <f>((($D49+$E49+$F49)*'表30-5-2-4-2'!R10*'表30-5-2-4-2'!$Q$82)+(($G49+$H49+$I49)*'表30-5-2-4-2'!Y10*'表30-5-2-4-2'!$R$82)+($J49*'表30-5-2-4-2'!R48*'表30-5-2-4-2'!$S$82)+($K49*'表30-5-2-4-2'!Y48*'表30-5-2-4-2'!$T$82)+($L49*'表30-5-2-4-2'!Y29*'表30-5-2-4-2'!$U$82)+($M49*'表30-5-2-4-2'!R29*'表30-5-2-4-2'!$V$82)+($N49*'表30-5-2-4-2'!R67*'表30-5-2-4-2'!$W$82))/1000*(1+'表30-5-2-4-2'!$Q$83)*'表30-5-2-4-1'!$J$48</f>
        <v>0</v>
      </c>
      <c r="P49" s="1912">
        <f>((($D49+$E49+$F49)*'表30-5-2-4-2'!S10*'表30-5-2-4-2'!$Q$82)+(($G49+$H49+$I49)*'表30-5-2-4-2'!Z10*'表30-5-2-4-2'!$R$82)+($J49*'表30-5-2-4-2'!S48*'表30-5-2-4-2'!$S$82)+($K49*'表30-5-2-4-2'!Z48*'表30-5-2-4-2'!$T$82)+($L49*'表30-5-2-4-2'!Z29*'表30-5-2-4-2'!$U$82)+($M49*'表30-5-2-4-2'!S29*'表30-5-2-4-2'!$V$82)+($N49*'表30-5-2-4-2'!S67*'表30-5-2-4-2'!$W$82))/1000*(1+'表30-5-2-4-2'!$Q$83)*'表30-5-2-4-1'!$J$48</f>
        <v>0</v>
      </c>
      <c r="Q49" s="1912">
        <f>((($D49+$E49+$F49)*'表30-5-2-4-2'!T10*'表30-5-2-4-2'!$Q$82)+(($G49+$H49+$I49)*'表30-5-2-4-2'!AA10*'表30-5-2-4-2'!$R$82)+($J49*'表30-5-2-4-2'!T48*'表30-5-2-4-2'!$S$82)+($K49*'表30-5-2-4-2'!AA48*'表30-5-2-4-2'!$T$82)+($L49*'表30-5-2-4-2'!AA29*'表30-5-2-4-2'!$U$82)+($M49*'表30-5-2-4-2'!T29*'表30-5-2-4-2'!$V$82)+($N49*'表30-5-2-4-2'!T67*'表30-5-2-4-2'!$W$82))/1000*(1+'表30-5-2-4-2'!$Q$83)*'表30-5-2-4-1'!$J$48</f>
        <v>0</v>
      </c>
      <c r="R49" s="1912">
        <f>((($D49+$E49+$F49)*'表30-5-2-4-2'!U10*'表30-5-2-4-2'!$Q$82)+(($G49+$H49+$I49)*'表30-5-2-4-2'!AB10*'表30-5-2-4-2'!$R$82)+($J49*'表30-5-2-4-2'!U48*'表30-5-2-4-2'!$S$82)+($K49*'表30-5-2-4-2'!AB48*'表30-5-2-4-2'!$T$82)+($L49*'表30-5-2-4-2'!AB29*'表30-5-2-4-2'!$U$82)+($M49*'表30-5-2-4-2'!U29*'表30-5-2-4-2'!$V$82)+($N49*'表30-5-2-4-2'!U67*'表30-5-2-4-2'!$W$82))/1000*(1+'表30-5-2-4-2'!$Q$83)*'表30-5-2-4-1'!$J$48</f>
        <v>0</v>
      </c>
      <c r="S49" s="1913">
        <f>(((($D49+$E49)*'表30-5-2-4-2'!V10+$F49*'表30-5-2-4-2'!AU10)*'表30-5-2-4-2'!$Q$82)+((($G49+$H49)*'表30-5-2-4-2'!AC10+$I49*'表30-5-2-4-2'!AU29)*'表30-5-2-4-2'!$R$82)+($J49*'表30-5-2-4-2'!V48*'表30-5-2-4-2'!$S$82)+($K49*'表30-5-2-4-2'!AC48*'表30-5-2-4-2'!$T$82)+($L49*'表30-5-2-4-2'!AC29*'表30-5-2-4-2'!$U$82)+($M49*'表30-5-2-4-2'!V29*'表30-5-2-4-2'!$V$82)+($N49*'表30-5-2-4-2'!V67*'表30-5-2-4-2'!$W$82))/1000*(1+'表30-5-2-4-2'!$Q$83)*'表30-5-2-4-1'!$J$48</f>
        <v>0</v>
      </c>
    </row>
    <row r="50" spans="1:19">
      <c r="A50" s="1906" t="s">
        <v>4763</v>
      </c>
      <c r="B50" s="1907">
        <v>3</v>
      </c>
      <c r="C50" s="1908" t="s">
        <v>4764</v>
      </c>
      <c r="D50" s="1919">
        <f>'表30-5-2-1'!J32</f>
        <v>0</v>
      </c>
      <c r="E50" s="1961">
        <f>SUMIF('表30-5-2-3-2'!$A:$A,"E1"&amp;'表30-5-2-2-2'!$A50&amp;"Q",'表30-5-2-3-2'!$N:$N)</f>
        <v>0</v>
      </c>
      <c r="F50" s="1962">
        <f>SUMIF('表30-5-2-3-2'!$A:$A,"E1"&amp;'表30-5-2-2-2'!$A50&amp;"L",'表30-5-2-3-2'!$W:$W)</f>
        <v>0</v>
      </c>
      <c r="G50" s="1920">
        <f>'表30-5-2-1'!K32</f>
        <v>0</v>
      </c>
      <c r="H50" s="1961">
        <f>SUMIF('表30-5-2-3-2'!$A:$A,"E2"&amp;'表30-5-2-2-2'!$A50&amp;"Q",'表30-5-2-3-2'!$N:$N)</f>
        <v>0</v>
      </c>
      <c r="I50" s="1962">
        <f>SUMIF('表30-5-2-3-2'!$A:$A,"E2"&amp;'表30-5-2-2-2'!$A50&amp;"L",'表30-5-2-3-2'!$W:$W)</f>
        <v>0</v>
      </c>
      <c r="J50" s="1919">
        <f>'表30-5-2-1'!L32</f>
        <v>0</v>
      </c>
      <c r="K50" s="1919">
        <f>'表30-5-2-1'!M32</f>
        <v>0</v>
      </c>
      <c r="L50" s="1919">
        <f>'表30-5-2-1'!N32</f>
        <v>0</v>
      </c>
      <c r="M50" s="1919">
        <f>'表30-5-2-1'!O32</f>
        <v>0</v>
      </c>
      <c r="N50" s="1919">
        <f>'表30-5-2-1'!P32</f>
        <v>0</v>
      </c>
      <c r="O50" s="1921">
        <f>((($D50+$E50+$F50)*'表30-5-2-4-2'!R11*'表30-5-2-4-2'!$Q$82)+(($G50+$H50+$I50)*'表30-5-2-4-2'!Y11*'表30-5-2-4-2'!$R$82)+($J50*'表30-5-2-4-2'!R49*'表30-5-2-4-2'!$S$82)+($K50*'表30-5-2-4-2'!Y49*'表30-5-2-4-2'!$T$82)+($L50*'表30-5-2-4-2'!Y30*'表30-5-2-4-2'!$U$82)+($M50*'表30-5-2-4-2'!R30*'表30-5-2-4-2'!$V$82)+($N50*'表30-5-2-4-2'!R68*'表30-5-2-4-2'!$W$82))/1000*(1+'表30-5-2-4-2'!$Q$83)*'表30-5-2-4-1'!$J$48</f>
        <v>0</v>
      </c>
      <c r="P50" s="1912">
        <f>((($D50+$E50+$F50)*'表30-5-2-4-2'!S11*'表30-5-2-4-2'!$Q$82)+(($G50+$H50+$I50)*'表30-5-2-4-2'!Z11*'表30-5-2-4-2'!$R$82)+($J50*'表30-5-2-4-2'!S49*'表30-5-2-4-2'!$S$82)+($K50*'表30-5-2-4-2'!Z49*'表30-5-2-4-2'!$T$82)+($L50*'表30-5-2-4-2'!Z30*'表30-5-2-4-2'!$U$82)+($M50*'表30-5-2-4-2'!S30*'表30-5-2-4-2'!$V$82)+($N50*'表30-5-2-4-2'!S68*'表30-5-2-4-2'!$W$82))/1000*(1+'表30-5-2-4-2'!$Q$83)*'表30-5-2-4-1'!$J$48</f>
        <v>0</v>
      </c>
      <c r="Q50" s="1912">
        <f>((($D50+$E50+$F50)*'表30-5-2-4-2'!T11*'表30-5-2-4-2'!$Q$82)+(($G50+$H50+$I50)*'表30-5-2-4-2'!AA11*'表30-5-2-4-2'!$R$82)+($J50*'表30-5-2-4-2'!T49*'表30-5-2-4-2'!$S$82)+($K50*'表30-5-2-4-2'!AA49*'表30-5-2-4-2'!$T$82)+($L50*'表30-5-2-4-2'!AA30*'表30-5-2-4-2'!$U$82)+($M50*'表30-5-2-4-2'!T30*'表30-5-2-4-2'!$V$82)+($N50*'表30-5-2-4-2'!T68*'表30-5-2-4-2'!$W$82))/1000*(1+'表30-5-2-4-2'!$Q$83)*'表30-5-2-4-1'!$J$48</f>
        <v>0</v>
      </c>
      <c r="R50" s="1912">
        <f>((($D50+$E50+$F50)*'表30-5-2-4-2'!U11*'表30-5-2-4-2'!$Q$82)+(($G50+$H50+$I50)*'表30-5-2-4-2'!AB11*'表30-5-2-4-2'!$R$82)+($J50*'表30-5-2-4-2'!U49*'表30-5-2-4-2'!$S$82)+($K50*'表30-5-2-4-2'!AB49*'表30-5-2-4-2'!$T$82)+($L50*'表30-5-2-4-2'!AB30*'表30-5-2-4-2'!$U$82)+($M50*'表30-5-2-4-2'!U30*'表30-5-2-4-2'!$V$82)+($N50*'表30-5-2-4-2'!U68*'表30-5-2-4-2'!$W$82))/1000*(1+'表30-5-2-4-2'!$Q$83)*'表30-5-2-4-1'!$J$48</f>
        <v>0</v>
      </c>
      <c r="S50" s="1913">
        <f>(((($D50+$E50)*'表30-5-2-4-2'!V11+$F50*'表30-5-2-4-2'!AU11)*'表30-5-2-4-2'!$Q$82)+((($G50+$H50)*'表30-5-2-4-2'!AC11+$I50*'表30-5-2-4-2'!AU30)*'表30-5-2-4-2'!$R$82)+($J50*'表30-5-2-4-2'!V49*'表30-5-2-4-2'!$S$82)+($K50*'表30-5-2-4-2'!AC49*'表30-5-2-4-2'!$T$82)+($L50*'表30-5-2-4-2'!AC30*'表30-5-2-4-2'!$U$82)+($M50*'表30-5-2-4-2'!V30*'表30-5-2-4-2'!$V$82)+($N50*'表30-5-2-4-2'!V68*'表30-5-2-4-2'!$W$82))/1000*(1+'表30-5-2-4-2'!$Q$83)*'表30-5-2-4-1'!$J$48</f>
        <v>0</v>
      </c>
    </row>
    <row r="51" spans="1:19">
      <c r="A51" s="1906" t="s">
        <v>4765</v>
      </c>
      <c r="B51" s="1907">
        <v>4</v>
      </c>
      <c r="C51" s="1908" t="s">
        <v>4766</v>
      </c>
      <c r="D51" s="1919">
        <f>'表30-5-2-1'!J33</f>
        <v>0</v>
      </c>
      <c r="E51" s="1961">
        <f>SUMIF('表30-5-2-3-2'!$A:$A,"E1"&amp;'表30-5-2-2-2'!$A51&amp;"Q",'表30-5-2-3-2'!$N:$N)</f>
        <v>0</v>
      </c>
      <c r="F51" s="1962">
        <f>SUMIF('表30-5-2-3-2'!$A:$A,"E1"&amp;'表30-5-2-2-2'!$A51&amp;"L",'表30-5-2-3-2'!$W:$W)</f>
        <v>0</v>
      </c>
      <c r="G51" s="1920">
        <f>'表30-5-2-1'!K33</f>
        <v>0</v>
      </c>
      <c r="H51" s="1961">
        <f>SUMIF('表30-5-2-3-2'!$A:$A,"E2"&amp;'表30-5-2-2-2'!$A51&amp;"Q",'表30-5-2-3-2'!$N:$N)</f>
        <v>0</v>
      </c>
      <c r="I51" s="1962">
        <f>SUMIF('表30-5-2-3-2'!$A:$A,"E2"&amp;'表30-5-2-2-2'!$A51&amp;"L",'表30-5-2-3-2'!$W:$W)</f>
        <v>0</v>
      </c>
      <c r="J51" s="1919">
        <f>'表30-5-2-1'!L33</f>
        <v>0</v>
      </c>
      <c r="K51" s="1919">
        <f>'表30-5-2-1'!M33</f>
        <v>0</v>
      </c>
      <c r="L51" s="1919">
        <f>'表30-5-2-1'!N33</f>
        <v>0</v>
      </c>
      <c r="M51" s="1919">
        <f>'表30-5-2-1'!O33</f>
        <v>0</v>
      </c>
      <c r="N51" s="1919">
        <f>'表30-5-2-1'!P33</f>
        <v>0</v>
      </c>
      <c r="O51" s="1921">
        <f>((($D51+$E51+$F51)*'表30-5-2-4-2'!R12*'表30-5-2-4-2'!$Q$82)+(($G51+$H51+$I51)*'表30-5-2-4-2'!Y12*'表30-5-2-4-2'!$R$82)+($J51*'表30-5-2-4-2'!R50*'表30-5-2-4-2'!$S$82)+($K51*'表30-5-2-4-2'!Y50*'表30-5-2-4-2'!$T$82)+($L51*'表30-5-2-4-2'!Y31*'表30-5-2-4-2'!$U$82)+($M51*'表30-5-2-4-2'!R31*'表30-5-2-4-2'!$V$82)+($N51*'表30-5-2-4-2'!R69*'表30-5-2-4-2'!$W$82))/1000*(1+'表30-5-2-4-2'!$Q$83)*'表30-5-2-4-1'!$J$48</f>
        <v>0</v>
      </c>
      <c r="P51" s="1912">
        <f>((($D51+$E51+$F51)*'表30-5-2-4-2'!S12*'表30-5-2-4-2'!$Q$82)+(($G51+$H51+$I51)*'表30-5-2-4-2'!Z12*'表30-5-2-4-2'!$R$82)+($J51*'表30-5-2-4-2'!S50*'表30-5-2-4-2'!$S$82)+($K51*'表30-5-2-4-2'!Z50*'表30-5-2-4-2'!$T$82)+($L51*'表30-5-2-4-2'!Z31*'表30-5-2-4-2'!$U$82)+($M51*'表30-5-2-4-2'!S31*'表30-5-2-4-2'!$V$82)+($N51*'表30-5-2-4-2'!S69*'表30-5-2-4-2'!$W$82))/1000*(1+'表30-5-2-4-2'!$Q$83)*'表30-5-2-4-1'!$J$48</f>
        <v>0</v>
      </c>
      <c r="Q51" s="1912">
        <f>((($D51+$E51+$F51)*'表30-5-2-4-2'!T12*'表30-5-2-4-2'!$Q$82)+(($G51+$H51+$I51)*'表30-5-2-4-2'!AA12*'表30-5-2-4-2'!$R$82)+($J51*'表30-5-2-4-2'!T50*'表30-5-2-4-2'!$S$82)+($K51*'表30-5-2-4-2'!AA50*'表30-5-2-4-2'!$T$82)+($L51*'表30-5-2-4-2'!AA31*'表30-5-2-4-2'!$U$82)+($M51*'表30-5-2-4-2'!T31*'表30-5-2-4-2'!$V$82)+($N51*'表30-5-2-4-2'!T69*'表30-5-2-4-2'!$W$82))/1000*(1+'表30-5-2-4-2'!$Q$83)*'表30-5-2-4-1'!$J$48</f>
        <v>0</v>
      </c>
      <c r="R51" s="1912">
        <f>((($D51+$E51+$F51)*'表30-5-2-4-2'!U12*'表30-5-2-4-2'!$Q$82)+(($G51+$H51+$I51)*'表30-5-2-4-2'!AB12*'表30-5-2-4-2'!$R$82)+($J51*'表30-5-2-4-2'!U50*'表30-5-2-4-2'!$S$82)+($K51*'表30-5-2-4-2'!AB50*'表30-5-2-4-2'!$T$82)+($L51*'表30-5-2-4-2'!AB31*'表30-5-2-4-2'!$U$82)+($M51*'表30-5-2-4-2'!U31*'表30-5-2-4-2'!$V$82)+($N51*'表30-5-2-4-2'!U69*'表30-5-2-4-2'!$W$82))/1000*(1+'表30-5-2-4-2'!$Q$83)*'表30-5-2-4-1'!$J$48</f>
        <v>0</v>
      </c>
      <c r="S51" s="1913">
        <f>(((($D51+$E51)*'表30-5-2-4-2'!V12+$F51*'表30-5-2-4-2'!AU12)*'表30-5-2-4-2'!$Q$82)+((($G51+$H51)*'表30-5-2-4-2'!AC12+$I51*'表30-5-2-4-2'!AU31)*'表30-5-2-4-2'!$R$82)+($J51*'表30-5-2-4-2'!V50*'表30-5-2-4-2'!$S$82)+($K51*'表30-5-2-4-2'!AC50*'表30-5-2-4-2'!$T$82)+($L51*'表30-5-2-4-2'!AC31*'表30-5-2-4-2'!$U$82)+($M51*'表30-5-2-4-2'!V31*'表30-5-2-4-2'!$V$82)+($N51*'表30-5-2-4-2'!V69*'表30-5-2-4-2'!$W$82))/1000*(1+'表30-5-2-4-2'!$Q$83)*'表30-5-2-4-1'!$J$48</f>
        <v>0</v>
      </c>
    </row>
    <row r="52" spans="1:19">
      <c r="A52" s="1906" t="s">
        <v>4767</v>
      </c>
      <c r="B52" s="1907">
        <v>5</v>
      </c>
      <c r="C52" s="1908" t="s">
        <v>4768</v>
      </c>
      <c r="D52" s="1919">
        <f>'表30-5-2-1'!J34</f>
        <v>0</v>
      </c>
      <c r="E52" s="1961">
        <f>SUMIF('表30-5-2-3-2'!$A:$A,"E1"&amp;'表30-5-2-2-2'!$A52&amp;"Q",'表30-5-2-3-2'!$N:$N)</f>
        <v>0</v>
      </c>
      <c r="F52" s="1962">
        <f>SUMIF('表30-5-2-3-2'!$A:$A,"E1"&amp;'表30-5-2-2-2'!$A52&amp;"L",'表30-5-2-3-2'!$W:$W)</f>
        <v>0</v>
      </c>
      <c r="G52" s="1920">
        <f>'表30-5-2-1'!K34</f>
        <v>0</v>
      </c>
      <c r="H52" s="1961">
        <f>SUMIF('表30-5-2-3-2'!$A:$A,"E2"&amp;'表30-5-2-2-2'!$A52&amp;"Q",'表30-5-2-3-2'!$N:$N)</f>
        <v>0</v>
      </c>
      <c r="I52" s="1962">
        <f>SUMIF('表30-5-2-3-2'!$A:$A,"E2"&amp;'表30-5-2-2-2'!$A52&amp;"L",'表30-5-2-3-2'!$W:$W)</f>
        <v>0</v>
      </c>
      <c r="J52" s="1919">
        <f>'表30-5-2-1'!L34</f>
        <v>0</v>
      </c>
      <c r="K52" s="1919">
        <f>'表30-5-2-1'!M34</f>
        <v>0</v>
      </c>
      <c r="L52" s="1919">
        <f>'表30-5-2-1'!N34</f>
        <v>0</v>
      </c>
      <c r="M52" s="1919">
        <f>'表30-5-2-1'!O34</f>
        <v>0</v>
      </c>
      <c r="N52" s="1919">
        <f>'表30-5-2-1'!P34</f>
        <v>0</v>
      </c>
      <c r="O52" s="1921">
        <f>((($D52+$E52+$F52)*'表30-5-2-4-2'!R13*'表30-5-2-4-2'!$Q$82)+(($G52+$H52+$I52)*'表30-5-2-4-2'!Y13*'表30-5-2-4-2'!$R$82)+($J52*'表30-5-2-4-2'!R51*'表30-5-2-4-2'!$S$82)+($K52*'表30-5-2-4-2'!Y51*'表30-5-2-4-2'!$T$82)+($L52*'表30-5-2-4-2'!Y32*'表30-5-2-4-2'!$U$82)+($M52*'表30-5-2-4-2'!R32*'表30-5-2-4-2'!$V$82)+($N52*'表30-5-2-4-2'!R70*'表30-5-2-4-2'!$W$82))/1000*(1+'表30-5-2-4-2'!$Q$83)*'表30-5-2-4-1'!$J$48</f>
        <v>0</v>
      </c>
      <c r="P52" s="1912">
        <f>((($D52+$E52+$F52)*'表30-5-2-4-2'!S13*'表30-5-2-4-2'!$Q$82)+(($G52+$H52+$I52)*'表30-5-2-4-2'!Z13*'表30-5-2-4-2'!$R$82)+($J52*'表30-5-2-4-2'!S51*'表30-5-2-4-2'!$S$82)+($K52*'表30-5-2-4-2'!Z51*'表30-5-2-4-2'!$T$82)+($L52*'表30-5-2-4-2'!Z32*'表30-5-2-4-2'!$U$82)+($M52*'表30-5-2-4-2'!S32*'表30-5-2-4-2'!$V$82)+($N52*'表30-5-2-4-2'!S70*'表30-5-2-4-2'!$W$82))/1000*(1+'表30-5-2-4-2'!$Q$83)*'表30-5-2-4-1'!$J$48</f>
        <v>0</v>
      </c>
      <c r="Q52" s="1912">
        <f>((($D52+$E52+$F52)*'表30-5-2-4-2'!T13*'表30-5-2-4-2'!$Q$82)+(($G52+$H52+$I52)*'表30-5-2-4-2'!AA13*'表30-5-2-4-2'!$R$82)+($J52*'表30-5-2-4-2'!T51*'表30-5-2-4-2'!$S$82)+($K52*'表30-5-2-4-2'!AA51*'表30-5-2-4-2'!$T$82)+($L52*'表30-5-2-4-2'!AA32*'表30-5-2-4-2'!$U$82)+($M52*'表30-5-2-4-2'!T32*'表30-5-2-4-2'!$V$82)+($N52*'表30-5-2-4-2'!T70*'表30-5-2-4-2'!$W$82))/1000*(1+'表30-5-2-4-2'!$Q$83)*'表30-5-2-4-1'!$J$48</f>
        <v>0</v>
      </c>
      <c r="R52" s="1912">
        <f>((($D52+$E52+$F52)*'表30-5-2-4-2'!U13*'表30-5-2-4-2'!$Q$82)+(($G52+$H52+$I52)*'表30-5-2-4-2'!AB13*'表30-5-2-4-2'!$R$82)+($J52*'表30-5-2-4-2'!U51*'表30-5-2-4-2'!$S$82)+($K52*'表30-5-2-4-2'!AB51*'表30-5-2-4-2'!$T$82)+($L52*'表30-5-2-4-2'!AB32*'表30-5-2-4-2'!$U$82)+($M52*'表30-5-2-4-2'!U32*'表30-5-2-4-2'!$V$82)+($N52*'表30-5-2-4-2'!U70*'表30-5-2-4-2'!$W$82))/1000*(1+'表30-5-2-4-2'!$Q$83)*'表30-5-2-4-1'!$J$48</f>
        <v>0</v>
      </c>
      <c r="S52" s="1913">
        <f>(((($D52+$E52)*'表30-5-2-4-2'!V13+$F52*'表30-5-2-4-2'!AU13)*'表30-5-2-4-2'!$Q$82)+((($G52+$H52)*'表30-5-2-4-2'!AC13+$I52*'表30-5-2-4-2'!AU32)*'表30-5-2-4-2'!$R$82)+($J52*'表30-5-2-4-2'!V51*'表30-5-2-4-2'!$S$82)+($K52*'表30-5-2-4-2'!AC51*'表30-5-2-4-2'!$T$82)+($L52*'表30-5-2-4-2'!AC32*'表30-5-2-4-2'!$U$82)+($M52*'表30-5-2-4-2'!V32*'表30-5-2-4-2'!$V$82)+($N52*'表30-5-2-4-2'!V70*'表30-5-2-4-2'!$W$82))/1000*(1+'表30-5-2-4-2'!$Q$83)*'表30-5-2-4-1'!$J$48</f>
        <v>0</v>
      </c>
    </row>
    <row r="53" spans="1:19">
      <c r="A53" s="1906" t="s">
        <v>4769</v>
      </c>
      <c r="B53" s="1907">
        <v>6</v>
      </c>
      <c r="C53" s="1908" t="s">
        <v>4770</v>
      </c>
      <c r="D53" s="1919">
        <f>'表30-5-2-1'!J35</f>
        <v>0</v>
      </c>
      <c r="E53" s="1961">
        <f>SUMIF('表30-5-2-3-2'!$A:$A,"E1"&amp;'表30-5-2-2-2'!$A53&amp;"Q",'表30-5-2-3-2'!$N:$N)</f>
        <v>0</v>
      </c>
      <c r="F53" s="1962">
        <f>SUMIF('表30-5-2-3-2'!$A:$A,"E1"&amp;'表30-5-2-2-2'!$A53&amp;"L",'表30-5-2-3-2'!$W:$W)</f>
        <v>0</v>
      </c>
      <c r="G53" s="1920">
        <f>'表30-5-2-1'!K35</f>
        <v>0</v>
      </c>
      <c r="H53" s="1961">
        <f>SUMIF('表30-5-2-3-2'!$A:$A,"E2"&amp;'表30-5-2-2-2'!$A53&amp;"Q",'表30-5-2-3-2'!$N:$N)</f>
        <v>0</v>
      </c>
      <c r="I53" s="1962">
        <f>SUMIF('表30-5-2-3-2'!$A:$A,"E2"&amp;'表30-5-2-2-2'!$A53&amp;"L",'表30-5-2-3-2'!$W:$W)</f>
        <v>0</v>
      </c>
      <c r="J53" s="1919">
        <f>'表30-5-2-1'!L35</f>
        <v>0</v>
      </c>
      <c r="K53" s="1919">
        <f>'表30-5-2-1'!M35</f>
        <v>0</v>
      </c>
      <c r="L53" s="1919">
        <f>'表30-5-2-1'!N35</f>
        <v>0</v>
      </c>
      <c r="M53" s="1919">
        <f>'表30-5-2-1'!O35</f>
        <v>0</v>
      </c>
      <c r="N53" s="1919">
        <f>'表30-5-2-1'!P35</f>
        <v>0</v>
      </c>
      <c r="O53" s="1921">
        <f>((($D53+$E53+$F53)*'表30-5-2-4-2'!R14*'表30-5-2-4-2'!$Q$82)+(($G53+$H53+$I53)*'表30-5-2-4-2'!Y14*'表30-5-2-4-2'!$R$82)+($J53*'表30-5-2-4-2'!R52*'表30-5-2-4-2'!$S$82)+($K53*'表30-5-2-4-2'!Y52*'表30-5-2-4-2'!$T$82)+($L53*'表30-5-2-4-2'!Y33*'表30-5-2-4-2'!$U$82)+($M53*'表30-5-2-4-2'!R33*'表30-5-2-4-2'!$V$82)+($N53*'表30-5-2-4-2'!R71*'表30-5-2-4-2'!$W$82))/1000*(1+'表30-5-2-4-2'!$Q$83)*'表30-5-2-4-1'!$J$48</f>
        <v>0</v>
      </c>
      <c r="P53" s="1912">
        <f>((($D53+$E53+$F53)*'表30-5-2-4-2'!S14*'表30-5-2-4-2'!$Q$82)+(($G53+$H53+$I53)*'表30-5-2-4-2'!Z14*'表30-5-2-4-2'!$R$82)+($J53*'表30-5-2-4-2'!S52*'表30-5-2-4-2'!$S$82)+($K53*'表30-5-2-4-2'!Z52*'表30-5-2-4-2'!$T$82)+($L53*'表30-5-2-4-2'!Z33*'表30-5-2-4-2'!$U$82)+($M53*'表30-5-2-4-2'!S33*'表30-5-2-4-2'!$V$82)+($N53*'表30-5-2-4-2'!S71*'表30-5-2-4-2'!$W$82))/1000*(1+'表30-5-2-4-2'!$Q$83)*'表30-5-2-4-1'!$J$48</f>
        <v>0</v>
      </c>
      <c r="Q53" s="1912">
        <f>((($D53+$E53+$F53)*'表30-5-2-4-2'!T14*'表30-5-2-4-2'!$Q$82)+(($G53+$H53+$I53)*'表30-5-2-4-2'!AA14*'表30-5-2-4-2'!$R$82)+($J53*'表30-5-2-4-2'!T52*'表30-5-2-4-2'!$S$82)+($K53*'表30-5-2-4-2'!AA52*'表30-5-2-4-2'!$T$82)+($L53*'表30-5-2-4-2'!AA33*'表30-5-2-4-2'!$U$82)+($M53*'表30-5-2-4-2'!T33*'表30-5-2-4-2'!$V$82)+($N53*'表30-5-2-4-2'!T71*'表30-5-2-4-2'!$W$82))/1000*(1+'表30-5-2-4-2'!$Q$83)*'表30-5-2-4-1'!$J$48</f>
        <v>0</v>
      </c>
      <c r="R53" s="1912">
        <f>((($D53+$E53+$F53)*'表30-5-2-4-2'!U14*'表30-5-2-4-2'!$Q$82)+(($G53+$H53+$I53)*'表30-5-2-4-2'!AB14*'表30-5-2-4-2'!$R$82)+($J53*'表30-5-2-4-2'!U52*'表30-5-2-4-2'!$S$82)+($K53*'表30-5-2-4-2'!AB52*'表30-5-2-4-2'!$T$82)+($L53*'表30-5-2-4-2'!AB33*'表30-5-2-4-2'!$U$82)+($M53*'表30-5-2-4-2'!U33*'表30-5-2-4-2'!$V$82)+($N53*'表30-5-2-4-2'!U71*'表30-5-2-4-2'!$W$82))/1000*(1+'表30-5-2-4-2'!$Q$83)*'表30-5-2-4-1'!$J$48</f>
        <v>0</v>
      </c>
      <c r="S53" s="1913">
        <f>(((($D53+$E53)*'表30-5-2-4-2'!V14+$F53*'表30-5-2-4-2'!AU14)*'表30-5-2-4-2'!$Q$82)+((($G53+$H53)*'表30-5-2-4-2'!AC14+$I53*'表30-5-2-4-2'!AU33)*'表30-5-2-4-2'!$R$82)+($J53*'表30-5-2-4-2'!V52*'表30-5-2-4-2'!$S$82)+($K53*'表30-5-2-4-2'!AC52*'表30-5-2-4-2'!$T$82)+($L53*'表30-5-2-4-2'!AC33*'表30-5-2-4-2'!$U$82)+($M53*'表30-5-2-4-2'!V33*'表30-5-2-4-2'!$V$82)+($N53*'表30-5-2-4-2'!V71*'表30-5-2-4-2'!$W$82))/1000*(1+'表30-5-2-4-2'!$Q$83)*'表30-5-2-4-1'!$J$48</f>
        <v>0</v>
      </c>
    </row>
    <row r="54" spans="1:19">
      <c r="A54" s="1906" t="s">
        <v>4771</v>
      </c>
      <c r="B54" s="1907">
        <v>7</v>
      </c>
      <c r="C54" s="1908" t="s">
        <v>4772</v>
      </c>
      <c r="D54" s="1919">
        <f>'表30-5-2-1'!J36</f>
        <v>0</v>
      </c>
      <c r="E54" s="1961">
        <f>SUMIF('表30-5-2-3-2'!$A:$A,"E1"&amp;'表30-5-2-2-2'!$A54&amp;"Q",'表30-5-2-3-2'!$N:$N)</f>
        <v>0</v>
      </c>
      <c r="F54" s="1962">
        <f>SUMIF('表30-5-2-3-2'!$A:$A,"E1"&amp;'表30-5-2-2-2'!$A54&amp;"L",'表30-5-2-3-2'!$W:$W)</f>
        <v>0</v>
      </c>
      <c r="G54" s="1920">
        <f>'表30-5-2-1'!K36</f>
        <v>0</v>
      </c>
      <c r="H54" s="1961">
        <f>SUMIF('表30-5-2-3-2'!$A:$A,"E2"&amp;'表30-5-2-2-2'!$A54&amp;"Q",'表30-5-2-3-2'!$N:$N)</f>
        <v>0</v>
      </c>
      <c r="I54" s="1962">
        <f>SUMIF('表30-5-2-3-2'!$A:$A,"E2"&amp;'表30-5-2-2-2'!$A54&amp;"L",'表30-5-2-3-2'!$W:$W)</f>
        <v>0</v>
      </c>
      <c r="J54" s="1919">
        <f>'表30-5-2-1'!L36</f>
        <v>0</v>
      </c>
      <c r="K54" s="1919">
        <f>'表30-5-2-1'!M36</f>
        <v>0</v>
      </c>
      <c r="L54" s="1919">
        <f>'表30-5-2-1'!N36</f>
        <v>0</v>
      </c>
      <c r="M54" s="1919">
        <f>'表30-5-2-1'!O36</f>
        <v>0</v>
      </c>
      <c r="N54" s="1919">
        <f>'表30-5-2-1'!P36</f>
        <v>0</v>
      </c>
      <c r="O54" s="1921">
        <f>((($D54+$E54+$F54)*'表30-5-2-4-2'!R15*'表30-5-2-4-2'!$Q$82)+(($G54+$H54+$I54)*'表30-5-2-4-2'!Y15*'表30-5-2-4-2'!$R$82)+($J54*'表30-5-2-4-2'!R53*'表30-5-2-4-2'!$S$82)+($K54*'表30-5-2-4-2'!Y53*'表30-5-2-4-2'!$T$82)+($L54*'表30-5-2-4-2'!Y34*'表30-5-2-4-2'!$U$82)+($M54*'表30-5-2-4-2'!R34*'表30-5-2-4-2'!$V$82)+($N54*'表30-5-2-4-2'!R72*'表30-5-2-4-2'!$W$82))/1000*(1+'表30-5-2-4-2'!$Q$83)*'表30-5-2-4-1'!$J$48</f>
        <v>0</v>
      </c>
      <c r="P54" s="1912">
        <f>((($D54+$E54+$F54)*'表30-5-2-4-2'!S15*'表30-5-2-4-2'!$Q$82)+(($G54+$H54+$I54)*'表30-5-2-4-2'!Z15*'表30-5-2-4-2'!$R$82)+($J54*'表30-5-2-4-2'!S53*'表30-5-2-4-2'!$S$82)+($K54*'表30-5-2-4-2'!Z53*'表30-5-2-4-2'!$T$82)+($L54*'表30-5-2-4-2'!Z34*'表30-5-2-4-2'!$U$82)+($M54*'表30-5-2-4-2'!S34*'表30-5-2-4-2'!$V$82)+($N54*'表30-5-2-4-2'!S72*'表30-5-2-4-2'!$W$82))/1000*(1+'表30-5-2-4-2'!$Q$83)*'表30-5-2-4-1'!$J$48</f>
        <v>0</v>
      </c>
      <c r="Q54" s="1912">
        <f>((($D54+$E54+$F54)*'表30-5-2-4-2'!T15*'表30-5-2-4-2'!$Q$82)+(($G54+$H54+$I54)*'表30-5-2-4-2'!AA15*'表30-5-2-4-2'!$R$82)+($J54*'表30-5-2-4-2'!T53*'表30-5-2-4-2'!$S$82)+($K54*'表30-5-2-4-2'!AA53*'表30-5-2-4-2'!$T$82)+($L54*'表30-5-2-4-2'!AA34*'表30-5-2-4-2'!$U$82)+($M54*'表30-5-2-4-2'!T34*'表30-5-2-4-2'!$V$82)+($N54*'表30-5-2-4-2'!T72*'表30-5-2-4-2'!$W$82))/1000*(1+'表30-5-2-4-2'!$Q$83)*'表30-5-2-4-1'!$J$48</f>
        <v>0</v>
      </c>
      <c r="R54" s="1912">
        <f>((($D54+$E54+$F54)*'表30-5-2-4-2'!U15*'表30-5-2-4-2'!$Q$82)+(($G54+$H54+$I54)*'表30-5-2-4-2'!AB15*'表30-5-2-4-2'!$R$82)+($J54*'表30-5-2-4-2'!U53*'表30-5-2-4-2'!$S$82)+($K54*'表30-5-2-4-2'!AB53*'表30-5-2-4-2'!$T$82)+($L54*'表30-5-2-4-2'!AB34*'表30-5-2-4-2'!$U$82)+($M54*'表30-5-2-4-2'!U34*'表30-5-2-4-2'!$V$82)+($N54*'表30-5-2-4-2'!U72*'表30-5-2-4-2'!$W$82))/1000*(1+'表30-5-2-4-2'!$Q$83)*'表30-5-2-4-1'!$J$48</f>
        <v>0</v>
      </c>
      <c r="S54" s="1913">
        <f>(((($D54+$E54)*'表30-5-2-4-2'!V15+$F54*'表30-5-2-4-2'!AU15)*'表30-5-2-4-2'!$Q$82)+((($G54+$H54)*'表30-5-2-4-2'!AC15+$I54*'表30-5-2-4-2'!AU34)*'表30-5-2-4-2'!$R$82)+($J54*'表30-5-2-4-2'!V53*'表30-5-2-4-2'!$S$82)+($K54*'表30-5-2-4-2'!AC53*'表30-5-2-4-2'!$T$82)+($L54*'表30-5-2-4-2'!AC34*'表30-5-2-4-2'!$U$82)+($M54*'表30-5-2-4-2'!V34*'表30-5-2-4-2'!$V$82)+($N54*'表30-5-2-4-2'!V72*'表30-5-2-4-2'!$W$82))/1000*(1+'表30-5-2-4-2'!$Q$83)*'表30-5-2-4-1'!$J$48</f>
        <v>0</v>
      </c>
    </row>
    <row r="55" spans="1:19">
      <c r="A55" s="1906" t="s">
        <v>4773</v>
      </c>
      <c r="B55" s="1907">
        <v>8</v>
      </c>
      <c r="C55" s="1908" t="s">
        <v>4774</v>
      </c>
      <c r="D55" s="1919">
        <f>'表30-5-2-1'!J37</f>
        <v>0</v>
      </c>
      <c r="E55" s="1961">
        <f>SUMIF('表30-5-2-3-2'!$A:$A,"E1"&amp;'表30-5-2-2-2'!$A55&amp;"Q",'表30-5-2-3-2'!$N:$N)</f>
        <v>0</v>
      </c>
      <c r="F55" s="1962">
        <f>SUMIF('表30-5-2-3-2'!$A:$A,"E1"&amp;'表30-5-2-2-2'!$A55&amp;"L",'表30-5-2-3-2'!$W:$W)</f>
        <v>0</v>
      </c>
      <c r="G55" s="1920">
        <f>'表30-5-2-1'!K37</f>
        <v>0</v>
      </c>
      <c r="H55" s="1961">
        <f>SUMIF('表30-5-2-3-2'!$A:$A,"E2"&amp;'表30-5-2-2-2'!$A55&amp;"Q",'表30-5-2-3-2'!$N:$N)</f>
        <v>0</v>
      </c>
      <c r="I55" s="1962">
        <f>SUMIF('表30-5-2-3-2'!$A:$A,"E2"&amp;'表30-5-2-2-2'!$A55&amp;"L",'表30-5-2-3-2'!$W:$W)</f>
        <v>0</v>
      </c>
      <c r="J55" s="1919">
        <f>'表30-5-2-1'!L37</f>
        <v>0</v>
      </c>
      <c r="K55" s="1919">
        <f>'表30-5-2-1'!M37</f>
        <v>0</v>
      </c>
      <c r="L55" s="1919">
        <f>'表30-5-2-1'!N37</f>
        <v>0</v>
      </c>
      <c r="M55" s="1919">
        <f>'表30-5-2-1'!O37</f>
        <v>0</v>
      </c>
      <c r="N55" s="1919">
        <f>'表30-5-2-1'!P37</f>
        <v>0</v>
      </c>
      <c r="O55" s="1921">
        <f>((($D55+$E55+$F55)*'表30-5-2-4-2'!R16*'表30-5-2-4-2'!$Q$82)+(($G55+$H55+$I55)*'表30-5-2-4-2'!Y16*'表30-5-2-4-2'!$R$82)+($J55*'表30-5-2-4-2'!R54*'表30-5-2-4-2'!$S$82)+($K55*'表30-5-2-4-2'!Y54*'表30-5-2-4-2'!$T$82)+($L55*'表30-5-2-4-2'!Y35*'表30-5-2-4-2'!$U$82)+($M55*'表30-5-2-4-2'!R35*'表30-5-2-4-2'!$V$82)+($N55*'表30-5-2-4-2'!R73*'表30-5-2-4-2'!$W$82))/1000*(1+'表30-5-2-4-2'!$Q$83)*'表30-5-2-4-1'!$J$48</f>
        <v>0</v>
      </c>
      <c r="P55" s="1912">
        <f>((($D55+$E55+$F55)*'表30-5-2-4-2'!S16*'表30-5-2-4-2'!$Q$82)+(($G55+$H55+$I55)*'表30-5-2-4-2'!Z16*'表30-5-2-4-2'!$R$82)+($J55*'表30-5-2-4-2'!S54*'表30-5-2-4-2'!$S$82)+($K55*'表30-5-2-4-2'!Z54*'表30-5-2-4-2'!$T$82)+($L55*'表30-5-2-4-2'!Z35*'表30-5-2-4-2'!$U$82)+($M55*'表30-5-2-4-2'!S35*'表30-5-2-4-2'!$V$82)+($N55*'表30-5-2-4-2'!S73*'表30-5-2-4-2'!$W$82))/1000*(1+'表30-5-2-4-2'!$Q$83)*'表30-5-2-4-1'!$J$48</f>
        <v>0</v>
      </c>
      <c r="Q55" s="1912">
        <f>((($D55+$E55+$F55)*'表30-5-2-4-2'!T16*'表30-5-2-4-2'!$Q$82)+(($G55+$H55+$I55)*'表30-5-2-4-2'!AA16*'表30-5-2-4-2'!$R$82)+($J55*'表30-5-2-4-2'!T54*'表30-5-2-4-2'!$S$82)+($K55*'表30-5-2-4-2'!AA54*'表30-5-2-4-2'!$T$82)+($L55*'表30-5-2-4-2'!AA35*'表30-5-2-4-2'!$U$82)+($M55*'表30-5-2-4-2'!T35*'表30-5-2-4-2'!$V$82)+($N55*'表30-5-2-4-2'!T73*'表30-5-2-4-2'!$W$82))/1000*(1+'表30-5-2-4-2'!$Q$83)*'表30-5-2-4-1'!$J$48</f>
        <v>0</v>
      </c>
      <c r="R55" s="1912">
        <f>((($D55+$E55+$F55)*'表30-5-2-4-2'!U16*'表30-5-2-4-2'!$Q$82)+(($G55+$H55+$I55)*'表30-5-2-4-2'!AB16*'表30-5-2-4-2'!$R$82)+($J55*'表30-5-2-4-2'!U54*'表30-5-2-4-2'!$S$82)+($K55*'表30-5-2-4-2'!AB54*'表30-5-2-4-2'!$T$82)+($L55*'表30-5-2-4-2'!AB35*'表30-5-2-4-2'!$U$82)+($M55*'表30-5-2-4-2'!U35*'表30-5-2-4-2'!$V$82)+($N55*'表30-5-2-4-2'!U73*'表30-5-2-4-2'!$W$82))/1000*(1+'表30-5-2-4-2'!$Q$83)*'表30-5-2-4-1'!$J$48</f>
        <v>0</v>
      </c>
      <c r="S55" s="1913">
        <f>(((($D55+$E55)*'表30-5-2-4-2'!V16+$F55*'表30-5-2-4-2'!AU16)*'表30-5-2-4-2'!$Q$82)+((($G55+$H55)*'表30-5-2-4-2'!AC16+$I55*'表30-5-2-4-2'!AU35)*'表30-5-2-4-2'!$R$82)+($J55*'表30-5-2-4-2'!V54*'表30-5-2-4-2'!$S$82)+($K55*'表30-5-2-4-2'!AC54*'表30-5-2-4-2'!$T$82)+($L55*'表30-5-2-4-2'!AC35*'表30-5-2-4-2'!$U$82)+($M55*'表30-5-2-4-2'!V35*'表30-5-2-4-2'!$V$82)+($N55*'表30-5-2-4-2'!V73*'表30-5-2-4-2'!$W$82))/1000*(1+'表30-5-2-4-2'!$Q$83)*'表30-5-2-4-1'!$J$48</f>
        <v>0</v>
      </c>
    </row>
    <row r="56" spans="1:19">
      <c r="A56" s="1906" t="s">
        <v>4775</v>
      </c>
      <c r="B56" s="1907">
        <v>9</v>
      </c>
      <c r="C56" s="1908" t="s">
        <v>4776</v>
      </c>
      <c r="D56" s="1919">
        <f>'表30-5-2-1'!J38</f>
        <v>0</v>
      </c>
      <c r="E56" s="1961">
        <f>SUMIF('表30-5-2-3-2'!$A:$A,"E1"&amp;'表30-5-2-2-2'!$A56&amp;"Q",'表30-5-2-3-2'!$N:$N)</f>
        <v>0</v>
      </c>
      <c r="F56" s="1962">
        <f>SUMIF('表30-5-2-3-2'!$A:$A,"E1"&amp;'表30-5-2-2-2'!$A56&amp;"L",'表30-5-2-3-2'!$W:$W)</f>
        <v>0</v>
      </c>
      <c r="G56" s="1920">
        <f>'表30-5-2-1'!K38</f>
        <v>0</v>
      </c>
      <c r="H56" s="1961">
        <f>SUMIF('表30-5-2-3-2'!$A:$A,"E2"&amp;'表30-5-2-2-2'!$A56&amp;"Q",'表30-5-2-3-2'!$N:$N)</f>
        <v>0</v>
      </c>
      <c r="I56" s="1962">
        <f>SUMIF('表30-5-2-3-2'!$A:$A,"E2"&amp;'表30-5-2-2-2'!$A56&amp;"L",'表30-5-2-3-2'!$W:$W)</f>
        <v>0</v>
      </c>
      <c r="J56" s="1919">
        <f>'表30-5-2-1'!L38</f>
        <v>0</v>
      </c>
      <c r="K56" s="1919">
        <f>'表30-5-2-1'!M38</f>
        <v>0</v>
      </c>
      <c r="L56" s="1919">
        <f>'表30-5-2-1'!N38</f>
        <v>0</v>
      </c>
      <c r="M56" s="1919">
        <f>'表30-5-2-1'!O38</f>
        <v>0</v>
      </c>
      <c r="N56" s="1919">
        <f>'表30-5-2-1'!P38</f>
        <v>0</v>
      </c>
      <c r="O56" s="1921">
        <f>((($D56+$E56+$F56)*'表30-5-2-4-2'!R17*'表30-5-2-4-2'!$Q$82)+(($G56+$H56+$I56)*'表30-5-2-4-2'!Y17*'表30-5-2-4-2'!$R$82)+($J56*'表30-5-2-4-2'!R55*'表30-5-2-4-2'!$S$82)+($K56*'表30-5-2-4-2'!Y55*'表30-5-2-4-2'!$T$82)+($L56*'表30-5-2-4-2'!Y36*'表30-5-2-4-2'!$U$82)+($M56*'表30-5-2-4-2'!R36*'表30-5-2-4-2'!$V$82)+($N56*'表30-5-2-4-2'!R74*'表30-5-2-4-2'!$W$82))/1000*(1+'表30-5-2-4-2'!$Q$83)*'表30-5-2-4-1'!$J$48</f>
        <v>0</v>
      </c>
      <c r="P56" s="1912">
        <f>((($D56+$E56+$F56)*'表30-5-2-4-2'!S17*'表30-5-2-4-2'!$Q$82)+(($G56+$H56+$I56)*'表30-5-2-4-2'!Z17*'表30-5-2-4-2'!$R$82)+($J56*'表30-5-2-4-2'!S55*'表30-5-2-4-2'!$S$82)+($K56*'表30-5-2-4-2'!Z55*'表30-5-2-4-2'!$T$82)+($L56*'表30-5-2-4-2'!Z36*'表30-5-2-4-2'!$U$82)+($M56*'表30-5-2-4-2'!S36*'表30-5-2-4-2'!$V$82)+($N56*'表30-5-2-4-2'!S74*'表30-5-2-4-2'!$W$82))/1000*(1+'表30-5-2-4-2'!$Q$83)*'表30-5-2-4-1'!$J$48</f>
        <v>0</v>
      </c>
      <c r="Q56" s="1912">
        <f>((($D56+$E56+$F56)*'表30-5-2-4-2'!T17*'表30-5-2-4-2'!$Q$82)+(($G56+$H56+$I56)*'表30-5-2-4-2'!AA17*'表30-5-2-4-2'!$R$82)+($J56*'表30-5-2-4-2'!T55*'表30-5-2-4-2'!$S$82)+($K56*'表30-5-2-4-2'!AA55*'表30-5-2-4-2'!$T$82)+($L56*'表30-5-2-4-2'!AA36*'表30-5-2-4-2'!$U$82)+($M56*'表30-5-2-4-2'!T36*'表30-5-2-4-2'!$V$82)+($N56*'表30-5-2-4-2'!T74*'表30-5-2-4-2'!$W$82))/1000*(1+'表30-5-2-4-2'!$Q$83)*'表30-5-2-4-1'!$J$48</f>
        <v>0</v>
      </c>
      <c r="R56" s="1912">
        <f>((($D56+$E56+$F56)*'表30-5-2-4-2'!U17*'表30-5-2-4-2'!$Q$82)+(($G56+$H56+$I56)*'表30-5-2-4-2'!AB17*'表30-5-2-4-2'!$R$82)+($J56*'表30-5-2-4-2'!U55*'表30-5-2-4-2'!$S$82)+($K56*'表30-5-2-4-2'!AB55*'表30-5-2-4-2'!$T$82)+($L56*'表30-5-2-4-2'!AB36*'表30-5-2-4-2'!$U$82)+($M56*'表30-5-2-4-2'!U36*'表30-5-2-4-2'!$V$82)+($N56*'表30-5-2-4-2'!U74*'表30-5-2-4-2'!$W$82))/1000*(1+'表30-5-2-4-2'!$Q$83)*'表30-5-2-4-1'!$J$48</f>
        <v>0</v>
      </c>
      <c r="S56" s="1913">
        <f>(((($D56+$E56)*'表30-5-2-4-2'!V17+$F56*'表30-5-2-4-2'!AU17)*'表30-5-2-4-2'!$Q$82)+((($G56+$H56)*'表30-5-2-4-2'!AC17+$I56*'表30-5-2-4-2'!AU36)*'表30-5-2-4-2'!$R$82)+($J56*'表30-5-2-4-2'!V55*'表30-5-2-4-2'!$S$82)+($K56*'表30-5-2-4-2'!AC55*'表30-5-2-4-2'!$T$82)+($L56*'表30-5-2-4-2'!AC36*'表30-5-2-4-2'!$U$82)+($M56*'表30-5-2-4-2'!V36*'表30-5-2-4-2'!$V$82)+($N56*'表30-5-2-4-2'!V74*'表30-5-2-4-2'!$W$82))/1000*(1+'表30-5-2-4-2'!$Q$83)*'表30-5-2-4-1'!$J$48</f>
        <v>0</v>
      </c>
    </row>
    <row r="57" spans="1:19">
      <c r="A57" s="1906" t="s">
        <v>4777</v>
      </c>
      <c r="B57" s="1907">
        <v>10</v>
      </c>
      <c r="C57" s="1908" t="s">
        <v>4778</v>
      </c>
      <c r="D57" s="1919">
        <f>'表30-5-2-1'!J39</f>
        <v>0</v>
      </c>
      <c r="E57" s="1961">
        <f>SUMIF('表30-5-2-3-2'!$A:$A,"E1"&amp;'表30-5-2-2-2'!$A57&amp;"Q",'表30-5-2-3-2'!$N:$N)</f>
        <v>0</v>
      </c>
      <c r="F57" s="1962">
        <f>SUMIF('表30-5-2-3-2'!$A:$A,"E1"&amp;'表30-5-2-2-2'!$A57&amp;"L",'表30-5-2-3-2'!$W:$W)</f>
        <v>0</v>
      </c>
      <c r="G57" s="1920">
        <f>'表30-5-2-1'!K39</f>
        <v>0</v>
      </c>
      <c r="H57" s="1961">
        <f>SUMIF('表30-5-2-3-2'!$A:$A,"E2"&amp;'表30-5-2-2-2'!$A57&amp;"Q",'表30-5-2-3-2'!$N:$N)</f>
        <v>0</v>
      </c>
      <c r="I57" s="1962">
        <f>SUMIF('表30-5-2-3-2'!$A:$A,"E2"&amp;'表30-5-2-2-2'!$A57&amp;"L",'表30-5-2-3-2'!$W:$W)</f>
        <v>0</v>
      </c>
      <c r="J57" s="1919">
        <f>'表30-5-2-1'!L39</f>
        <v>0</v>
      </c>
      <c r="K57" s="1919">
        <f>'表30-5-2-1'!M39</f>
        <v>0</v>
      </c>
      <c r="L57" s="1919">
        <f>'表30-5-2-1'!N39</f>
        <v>0</v>
      </c>
      <c r="M57" s="1919">
        <f>'表30-5-2-1'!O39</f>
        <v>0</v>
      </c>
      <c r="N57" s="1919">
        <f>'表30-5-2-1'!P39</f>
        <v>0</v>
      </c>
      <c r="O57" s="1921">
        <f>((($D57+$E57+$F57)*'表30-5-2-4-2'!R18*'表30-5-2-4-2'!$Q$82)+(($G57+$H57+$I57)*'表30-5-2-4-2'!Y18*'表30-5-2-4-2'!$R$82)+($J57*'表30-5-2-4-2'!R56*'表30-5-2-4-2'!$S$82)+($K57*'表30-5-2-4-2'!Y56*'表30-5-2-4-2'!$T$82)+($L57*'表30-5-2-4-2'!Y37*'表30-5-2-4-2'!$U$82)+($M57*'表30-5-2-4-2'!R37*'表30-5-2-4-2'!$V$82)+($N57*'表30-5-2-4-2'!R75*'表30-5-2-4-2'!$W$82))/1000*(1+'表30-5-2-4-2'!$Q$83)*'表30-5-2-4-1'!$J$48</f>
        <v>0</v>
      </c>
      <c r="P57" s="1912">
        <f>((($D57+$E57+$F57)*'表30-5-2-4-2'!S18*'表30-5-2-4-2'!$Q$82)+(($G57+$H57+$I57)*'表30-5-2-4-2'!Z18*'表30-5-2-4-2'!$R$82)+($J57*'表30-5-2-4-2'!S56*'表30-5-2-4-2'!$S$82)+($K57*'表30-5-2-4-2'!Z56*'表30-5-2-4-2'!$T$82)+($L57*'表30-5-2-4-2'!Z37*'表30-5-2-4-2'!$U$82)+($M57*'表30-5-2-4-2'!S37*'表30-5-2-4-2'!$V$82)+($N57*'表30-5-2-4-2'!S75*'表30-5-2-4-2'!$W$82))/1000*(1+'表30-5-2-4-2'!$Q$83)*'表30-5-2-4-1'!$J$48</f>
        <v>0</v>
      </c>
      <c r="Q57" s="1912">
        <f>((($D57+$E57+$F57)*'表30-5-2-4-2'!T18*'表30-5-2-4-2'!$Q$82)+(($G57+$H57+$I57)*'表30-5-2-4-2'!AA18*'表30-5-2-4-2'!$R$82)+($J57*'表30-5-2-4-2'!T56*'表30-5-2-4-2'!$S$82)+($K57*'表30-5-2-4-2'!AA56*'表30-5-2-4-2'!$T$82)+($L57*'表30-5-2-4-2'!AA37*'表30-5-2-4-2'!$U$82)+($M57*'表30-5-2-4-2'!T37*'表30-5-2-4-2'!$V$82)+($N57*'表30-5-2-4-2'!T75*'表30-5-2-4-2'!$W$82))/1000*(1+'表30-5-2-4-2'!$Q$83)*'表30-5-2-4-1'!$J$48</f>
        <v>0</v>
      </c>
      <c r="R57" s="1912">
        <f>((($D57+$E57+$F57)*'表30-5-2-4-2'!U18*'表30-5-2-4-2'!$Q$82)+(($G57+$H57+$I57)*'表30-5-2-4-2'!AB18*'表30-5-2-4-2'!$R$82)+($J57*'表30-5-2-4-2'!U56*'表30-5-2-4-2'!$S$82)+($K57*'表30-5-2-4-2'!AB56*'表30-5-2-4-2'!$T$82)+($L57*'表30-5-2-4-2'!AB37*'表30-5-2-4-2'!$U$82)+($M57*'表30-5-2-4-2'!U37*'表30-5-2-4-2'!$V$82)+($N57*'表30-5-2-4-2'!U75*'表30-5-2-4-2'!$W$82))/1000*(1+'表30-5-2-4-2'!$Q$83)*'表30-5-2-4-1'!$J$48</f>
        <v>0</v>
      </c>
      <c r="S57" s="1913">
        <f>(((($D57+$E57)*'表30-5-2-4-2'!V18+$F57*'表30-5-2-4-2'!AU18)*'表30-5-2-4-2'!$Q$82)+((($G57+$H57)*'表30-5-2-4-2'!AC18+$I57*'表30-5-2-4-2'!AU37)*'表30-5-2-4-2'!$R$82)+($J57*'表30-5-2-4-2'!V56*'表30-5-2-4-2'!$S$82)+($K57*'表30-5-2-4-2'!AC56*'表30-5-2-4-2'!$T$82)+($L57*'表30-5-2-4-2'!AC37*'表30-5-2-4-2'!$U$82)+($M57*'表30-5-2-4-2'!V37*'表30-5-2-4-2'!$V$82)+($N57*'表30-5-2-4-2'!V75*'表30-5-2-4-2'!$W$82))/1000*(1+'表30-5-2-4-2'!$Q$83)*'表30-5-2-4-1'!$J$48</f>
        <v>0</v>
      </c>
    </row>
    <row r="58" spans="1:19">
      <c r="A58" s="1906" t="s">
        <v>4779</v>
      </c>
      <c r="B58" s="1907">
        <v>11</v>
      </c>
      <c r="C58" s="1908" t="s">
        <v>4780</v>
      </c>
      <c r="D58" s="1919">
        <f>'表30-5-2-1'!J40</f>
        <v>0</v>
      </c>
      <c r="E58" s="1961">
        <f>SUMIF('表30-5-2-3-2'!$A:$A,"E1"&amp;'表30-5-2-2-2'!$A58&amp;"Q",'表30-5-2-3-2'!$N:$N)</f>
        <v>0</v>
      </c>
      <c r="F58" s="1962">
        <f>SUMIF('表30-5-2-3-2'!$A:$A,"E1"&amp;'表30-5-2-2-2'!$A58&amp;"L",'表30-5-2-3-2'!$W:$W)</f>
        <v>0</v>
      </c>
      <c r="G58" s="1920">
        <f>'表30-5-2-1'!K40</f>
        <v>0</v>
      </c>
      <c r="H58" s="1961">
        <f>SUMIF('表30-5-2-3-2'!$A:$A,"E2"&amp;'表30-5-2-2-2'!$A58&amp;"Q",'表30-5-2-3-2'!$N:$N)</f>
        <v>0</v>
      </c>
      <c r="I58" s="1962">
        <f>SUMIF('表30-5-2-3-2'!$A:$A,"E2"&amp;'表30-5-2-2-2'!$A58&amp;"L",'表30-5-2-3-2'!$W:$W)</f>
        <v>0</v>
      </c>
      <c r="J58" s="1919">
        <f>'表30-5-2-1'!L40</f>
        <v>0</v>
      </c>
      <c r="K58" s="1919">
        <f>'表30-5-2-1'!M40</f>
        <v>0</v>
      </c>
      <c r="L58" s="1919">
        <f>'表30-5-2-1'!N40</f>
        <v>0</v>
      </c>
      <c r="M58" s="1919">
        <f>'表30-5-2-1'!O40</f>
        <v>0</v>
      </c>
      <c r="N58" s="1919">
        <f>'表30-5-2-1'!P40</f>
        <v>0</v>
      </c>
      <c r="O58" s="1921">
        <f>((($D58+$E58+$F58)*'表30-5-2-4-2'!R19*'表30-5-2-4-2'!$Q$82)+(($G58+$H58+$I58)*'表30-5-2-4-2'!Y19*'表30-5-2-4-2'!$R$82)+($J58*'表30-5-2-4-2'!R57*'表30-5-2-4-2'!$S$82)+($K58*'表30-5-2-4-2'!Y57*'表30-5-2-4-2'!$T$82)+($L58*'表30-5-2-4-2'!Y38*'表30-5-2-4-2'!$U$82)+($M58*'表30-5-2-4-2'!R38*'表30-5-2-4-2'!$V$82)+($N58*'表30-5-2-4-2'!R76*'表30-5-2-4-2'!$W$82))/1000*(1+'表30-5-2-4-2'!$Q$83)*'表30-5-2-4-1'!$J$48</f>
        <v>0</v>
      </c>
      <c r="P58" s="1912">
        <f>((($D58+$E58+$F58)*'表30-5-2-4-2'!S19*'表30-5-2-4-2'!$Q$82)+(($G58+$H58+$I58)*'表30-5-2-4-2'!Z19*'表30-5-2-4-2'!$R$82)+($J58*'表30-5-2-4-2'!S57*'表30-5-2-4-2'!$S$82)+($K58*'表30-5-2-4-2'!Z57*'表30-5-2-4-2'!$T$82)+($L58*'表30-5-2-4-2'!Z38*'表30-5-2-4-2'!$U$82)+($M58*'表30-5-2-4-2'!S38*'表30-5-2-4-2'!$V$82)+($N58*'表30-5-2-4-2'!S76*'表30-5-2-4-2'!$W$82))/1000*(1+'表30-5-2-4-2'!$Q$83)*'表30-5-2-4-1'!$J$48</f>
        <v>0</v>
      </c>
      <c r="Q58" s="1912">
        <f>((($D58+$E58+$F58)*'表30-5-2-4-2'!T19*'表30-5-2-4-2'!$Q$82)+(($G58+$H58+$I58)*'表30-5-2-4-2'!AA19*'表30-5-2-4-2'!$R$82)+($J58*'表30-5-2-4-2'!T57*'表30-5-2-4-2'!$S$82)+($K58*'表30-5-2-4-2'!AA57*'表30-5-2-4-2'!$T$82)+($L58*'表30-5-2-4-2'!AA38*'表30-5-2-4-2'!$U$82)+($M58*'表30-5-2-4-2'!T38*'表30-5-2-4-2'!$V$82)+($N58*'表30-5-2-4-2'!T76*'表30-5-2-4-2'!$W$82))/1000*(1+'表30-5-2-4-2'!$Q$83)*'表30-5-2-4-1'!$J$48</f>
        <v>0</v>
      </c>
      <c r="R58" s="1912">
        <f>((($D58+$E58+$F58)*'表30-5-2-4-2'!U19*'表30-5-2-4-2'!$Q$82)+(($G58+$H58+$I58)*'表30-5-2-4-2'!AB19*'表30-5-2-4-2'!$R$82)+($J58*'表30-5-2-4-2'!U57*'表30-5-2-4-2'!$S$82)+($K58*'表30-5-2-4-2'!AB57*'表30-5-2-4-2'!$T$82)+($L58*'表30-5-2-4-2'!AB38*'表30-5-2-4-2'!$U$82)+($M58*'表30-5-2-4-2'!U38*'表30-5-2-4-2'!$V$82)+($N58*'表30-5-2-4-2'!U76*'表30-5-2-4-2'!$W$82))/1000*(1+'表30-5-2-4-2'!$Q$83)*'表30-5-2-4-1'!$J$48</f>
        <v>0</v>
      </c>
      <c r="S58" s="1913">
        <f>(((($D58+$E58)*'表30-5-2-4-2'!V19+$F58*'表30-5-2-4-2'!AU19)*'表30-5-2-4-2'!$Q$82)+((($G58+$H58)*'表30-5-2-4-2'!AC19+$I58*'表30-5-2-4-2'!AU38)*'表30-5-2-4-2'!$R$82)+($J58*'表30-5-2-4-2'!V57*'表30-5-2-4-2'!$S$82)+($K58*'表30-5-2-4-2'!AC57*'表30-5-2-4-2'!$T$82)+($L58*'表30-5-2-4-2'!AC38*'表30-5-2-4-2'!$U$82)+($M58*'表30-5-2-4-2'!V38*'表30-5-2-4-2'!$V$82)+($N58*'表30-5-2-4-2'!V76*'表30-5-2-4-2'!$W$82))/1000*(1+'表30-5-2-4-2'!$Q$83)*'表30-5-2-4-1'!$J$48</f>
        <v>0</v>
      </c>
    </row>
    <row r="59" spans="1:19">
      <c r="A59" s="1906" t="s">
        <v>4781</v>
      </c>
      <c r="B59" s="1907">
        <v>12</v>
      </c>
      <c r="C59" s="1908" t="s">
        <v>4782</v>
      </c>
      <c r="D59" s="1919">
        <f>'表30-5-2-1'!J41</f>
        <v>0</v>
      </c>
      <c r="E59" s="1961">
        <f>SUMIF('表30-5-2-3-2'!$A:$A,"E1"&amp;'表30-5-2-2-2'!$A59&amp;"Q",'表30-5-2-3-2'!$N:$N)</f>
        <v>0</v>
      </c>
      <c r="F59" s="1962">
        <f>SUMIF('表30-5-2-3-2'!$A:$A,"E1"&amp;'表30-5-2-2-2'!$A59&amp;"L",'表30-5-2-3-2'!$W:$W)</f>
        <v>0</v>
      </c>
      <c r="G59" s="1920">
        <f>'表30-5-2-1'!K41</f>
        <v>0</v>
      </c>
      <c r="H59" s="1961">
        <f>SUMIF('表30-5-2-3-2'!$A:$A,"E2"&amp;'表30-5-2-2-2'!$A59&amp;"Q",'表30-5-2-3-2'!$N:$N)</f>
        <v>0</v>
      </c>
      <c r="I59" s="1962">
        <f>SUMIF('表30-5-2-3-2'!$A:$A,"E2"&amp;'表30-5-2-2-2'!$A59&amp;"L",'表30-5-2-3-2'!$W:$W)</f>
        <v>0</v>
      </c>
      <c r="J59" s="1919">
        <f>'表30-5-2-1'!L41</f>
        <v>0</v>
      </c>
      <c r="K59" s="1919">
        <f>'表30-5-2-1'!M41</f>
        <v>0</v>
      </c>
      <c r="L59" s="1919">
        <f>'表30-5-2-1'!N41</f>
        <v>0</v>
      </c>
      <c r="M59" s="1919">
        <f>'表30-5-2-1'!O41</f>
        <v>0</v>
      </c>
      <c r="N59" s="1919">
        <f>'表30-5-2-1'!P41</f>
        <v>0</v>
      </c>
      <c r="O59" s="1921">
        <f>((($D59+$E59+$F59)*'表30-5-2-4-2'!R20*'表30-5-2-4-2'!$Q$82)+(($G59+$H59+$I59)*'表30-5-2-4-2'!Y20*'表30-5-2-4-2'!$R$82)+($J59*'表30-5-2-4-2'!R58*'表30-5-2-4-2'!$S$82)+($K59*'表30-5-2-4-2'!Y58*'表30-5-2-4-2'!$T$82)+($L59*'表30-5-2-4-2'!Y39*'表30-5-2-4-2'!$U$82)+($M59*'表30-5-2-4-2'!R39*'表30-5-2-4-2'!$V$82)+($N59*'表30-5-2-4-2'!R77*'表30-5-2-4-2'!$W$82))/1000*(1+'表30-5-2-4-2'!$Q$83)*'表30-5-2-4-1'!$J$48</f>
        <v>0</v>
      </c>
      <c r="P59" s="1912">
        <f>((($D59+$E59+$F59)*'表30-5-2-4-2'!S20*'表30-5-2-4-2'!$Q$82)+(($G59+$H59+$I59)*'表30-5-2-4-2'!Z20*'表30-5-2-4-2'!$R$82)+($J59*'表30-5-2-4-2'!S58*'表30-5-2-4-2'!$S$82)+($K59*'表30-5-2-4-2'!Z58*'表30-5-2-4-2'!$T$82)+($L59*'表30-5-2-4-2'!Z39*'表30-5-2-4-2'!$U$82)+($M59*'表30-5-2-4-2'!S39*'表30-5-2-4-2'!$V$82)+($N59*'表30-5-2-4-2'!S77*'表30-5-2-4-2'!$W$82))/1000*(1+'表30-5-2-4-2'!$Q$83)*'表30-5-2-4-1'!$J$48</f>
        <v>0</v>
      </c>
      <c r="Q59" s="1912">
        <f>((($D59+$E59+$F59)*'表30-5-2-4-2'!T20*'表30-5-2-4-2'!$Q$82)+(($G59+$H59+$I59)*'表30-5-2-4-2'!AA20*'表30-5-2-4-2'!$R$82)+($J59*'表30-5-2-4-2'!T58*'表30-5-2-4-2'!$S$82)+($K59*'表30-5-2-4-2'!AA58*'表30-5-2-4-2'!$T$82)+($L59*'表30-5-2-4-2'!AA39*'表30-5-2-4-2'!$U$82)+($M59*'表30-5-2-4-2'!T39*'表30-5-2-4-2'!$V$82)+($N59*'表30-5-2-4-2'!T77*'表30-5-2-4-2'!$W$82))/1000*(1+'表30-5-2-4-2'!$Q$83)*'表30-5-2-4-1'!$J$48</f>
        <v>0</v>
      </c>
      <c r="R59" s="1912">
        <f>((($D59+$E59+$F59)*'表30-5-2-4-2'!U20*'表30-5-2-4-2'!$Q$82)+(($G59+$H59+$I59)*'表30-5-2-4-2'!AB20*'表30-5-2-4-2'!$R$82)+($J59*'表30-5-2-4-2'!U58*'表30-5-2-4-2'!$S$82)+($K59*'表30-5-2-4-2'!AB58*'表30-5-2-4-2'!$T$82)+($L59*'表30-5-2-4-2'!AB39*'表30-5-2-4-2'!$U$82)+($M59*'表30-5-2-4-2'!U39*'表30-5-2-4-2'!$V$82)+($N59*'表30-5-2-4-2'!U77*'表30-5-2-4-2'!$W$82))/1000*(1+'表30-5-2-4-2'!$Q$83)*'表30-5-2-4-1'!$J$48</f>
        <v>0</v>
      </c>
      <c r="S59" s="1913">
        <f>(((($D59+$E59)*'表30-5-2-4-2'!V20+$F59*'表30-5-2-4-2'!AU20)*'表30-5-2-4-2'!$Q$82)+((($G59+$H59)*'表30-5-2-4-2'!AC20+$I59*'表30-5-2-4-2'!AU39)*'表30-5-2-4-2'!$R$82)+($J59*'表30-5-2-4-2'!V58*'表30-5-2-4-2'!$S$82)+($K59*'表30-5-2-4-2'!AC58*'表30-5-2-4-2'!$T$82)+($L59*'表30-5-2-4-2'!AC39*'表30-5-2-4-2'!$U$82)+($M59*'表30-5-2-4-2'!V39*'表30-5-2-4-2'!$V$82)+($N59*'表30-5-2-4-2'!V77*'表30-5-2-4-2'!$W$82))/1000*(1+'表30-5-2-4-2'!$Q$83)*'表30-5-2-4-1'!$J$48</f>
        <v>0</v>
      </c>
    </row>
    <row r="60" spans="1:19">
      <c r="A60" s="1906" t="s">
        <v>4783</v>
      </c>
      <c r="B60" s="1907">
        <v>13</v>
      </c>
      <c r="C60" s="1908" t="s">
        <v>4784</v>
      </c>
      <c r="D60" s="1919">
        <f>'表30-5-2-1'!J42</f>
        <v>0</v>
      </c>
      <c r="E60" s="1961">
        <f>SUMIF('表30-5-2-3-2'!$A:$A,"E1"&amp;'表30-5-2-2-2'!$A60&amp;"Q",'表30-5-2-3-2'!$N:$N)</f>
        <v>0</v>
      </c>
      <c r="F60" s="1962">
        <f>SUMIF('表30-5-2-3-2'!$A:$A,"E1"&amp;'表30-5-2-2-2'!$A60&amp;"L",'表30-5-2-3-2'!$W:$W)</f>
        <v>0</v>
      </c>
      <c r="G60" s="1920">
        <f>'表30-5-2-1'!K42</f>
        <v>0</v>
      </c>
      <c r="H60" s="1961">
        <f>SUMIF('表30-5-2-3-2'!$A:$A,"E2"&amp;'表30-5-2-2-2'!$A60&amp;"Q",'表30-5-2-3-2'!$N:$N)</f>
        <v>0</v>
      </c>
      <c r="I60" s="1962">
        <f>SUMIF('表30-5-2-3-2'!$A:$A,"E2"&amp;'表30-5-2-2-2'!$A60&amp;"L",'表30-5-2-3-2'!$W:$W)</f>
        <v>0</v>
      </c>
      <c r="J60" s="1919">
        <f>'表30-5-2-1'!L42</f>
        <v>0</v>
      </c>
      <c r="K60" s="1919">
        <f>'表30-5-2-1'!M42</f>
        <v>0</v>
      </c>
      <c r="L60" s="1919">
        <f>'表30-5-2-1'!N42</f>
        <v>0</v>
      </c>
      <c r="M60" s="1919">
        <f>'表30-5-2-1'!O42</f>
        <v>0</v>
      </c>
      <c r="N60" s="1919">
        <f>'表30-5-2-1'!P42</f>
        <v>0</v>
      </c>
      <c r="O60" s="1921">
        <f>((($D60+$E60+$F60)*'表30-5-2-4-2'!R21*'表30-5-2-4-2'!$Q$82)+(($G60+$H60+$I60)*'表30-5-2-4-2'!Y21*'表30-5-2-4-2'!$R$82)+($J60*'表30-5-2-4-2'!R59*'表30-5-2-4-2'!$S$82)+($K60*'表30-5-2-4-2'!Y59*'表30-5-2-4-2'!$T$82)+($L60*'表30-5-2-4-2'!Y40*'表30-5-2-4-2'!$U$82)+($M60*'表30-5-2-4-2'!R40*'表30-5-2-4-2'!$V$82)+($N60*'表30-5-2-4-2'!R78*'表30-5-2-4-2'!$W$82))/1000*(1+'表30-5-2-4-2'!$Q$83)*'表30-5-2-4-1'!$J$48</f>
        <v>0</v>
      </c>
      <c r="P60" s="1912">
        <f>((($D60+$E60+$F60)*'表30-5-2-4-2'!S21*'表30-5-2-4-2'!$Q$82)+(($G60+$H60+$I60)*'表30-5-2-4-2'!Z21*'表30-5-2-4-2'!$R$82)+($J60*'表30-5-2-4-2'!S59*'表30-5-2-4-2'!$S$82)+($K60*'表30-5-2-4-2'!Z59*'表30-5-2-4-2'!$T$82)+($L60*'表30-5-2-4-2'!Z40*'表30-5-2-4-2'!$U$82)+($M60*'表30-5-2-4-2'!S40*'表30-5-2-4-2'!$V$82)+($N60*'表30-5-2-4-2'!S78*'表30-5-2-4-2'!$W$82))/1000*(1+'表30-5-2-4-2'!$Q$83)*'表30-5-2-4-1'!$J$48</f>
        <v>0</v>
      </c>
      <c r="Q60" s="1912">
        <f>((($D60+$E60+$F60)*'表30-5-2-4-2'!T21*'表30-5-2-4-2'!$Q$82)+(($G60+$H60+$I60)*'表30-5-2-4-2'!AA21*'表30-5-2-4-2'!$R$82)+($J60*'表30-5-2-4-2'!T59*'表30-5-2-4-2'!$S$82)+($K60*'表30-5-2-4-2'!AA59*'表30-5-2-4-2'!$T$82)+($L60*'表30-5-2-4-2'!AA40*'表30-5-2-4-2'!$U$82)+($M60*'表30-5-2-4-2'!T40*'表30-5-2-4-2'!$V$82)+($N60*'表30-5-2-4-2'!T78*'表30-5-2-4-2'!$W$82))/1000*(1+'表30-5-2-4-2'!$Q$83)*'表30-5-2-4-1'!$J$48</f>
        <v>0</v>
      </c>
      <c r="R60" s="1912">
        <f>((($D60+$E60+$F60)*'表30-5-2-4-2'!U21*'表30-5-2-4-2'!$Q$82)+(($G60+$H60+$I60)*'表30-5-2-4-2'!AB21*'表30-5-2-4-2'!$R$82)+($J60*'表30-5-2-4-2'!U59*'表30-5-2-4-2'!$S$82)+($K60*'表30-5-2-4-2'!AB59*'表30-5-2-4-2'!$T$82)+($L60*'表30-5-2-4-2'!AB40*'表30-5-2-4-2'!$U$82)+($M60*'表30-5-2-4-2'!U40*'表30-5-2-4-2'!$V$82)+($N60*'表30-5-2-4-2'!U78*'表30-5-2-4-2'!$W$82))/1000*(1+'表30-5-2-4-2'!$Q$83)*'表30-5-2-4-1'!$J$48</f>
        <v>0</v>
      </c>
      <c r="S60" s="1913">
        <f>(((($D60+$E60)*'表30-5-2-4-2'!V21+$F60*'表30-5-2-4-2'!AU21)*'表30-5-2-4-2'!$Q$82)+((($G60+$H60)*'表30-5-2-4-2'!AC21+$I60*'表30-5-2-4-2'!AU40)*'表30-5-2-4-2'!$R$82)+($J60*'表30-5-2-4-2'!V59*'表30-5-2-4-2'!$S$82)+($K60*'表30-5-2-4-2'!AC59*'表30-5-2-4-2'!$T$82)+($L60*'表30-5-2-4-2'!AC40*'表30-5-2-4-2'!$U$82)+($M60*'表30-5-2-4-2'!V40*'表30-5-2-4-2'!$V$82)+($N60*'表30-5-2-4-2'!V78*'表30-5-2-4-2'!$W$82))/1000*(1+'表30-5-2-4-2'!$Q$83)*'表30-5-2-4-1'!$J$48</f>
        <v>0</v>
      </c>
    </row>
    <row r="61" spans="1:19">
      <c r="A61" s="1906" t="s">
        <v>4785</v>
      </c>
      <c r="B61" s="1907">
        <v>14</v>
      </c>
      <c r="C61" s="1916" t="s">
        <v>4786</v>
      </c>
      <c r="D61" s="1919">
        <f>'表30-5-2-1'!J43</f>
        <v>0</v>
      </c>
      <c r="E61" s="1961">
        <f>SUMIF('表30-5-2-3-2'!$A:$A,"E1"&amp;'表30-5-2-2-2'!$A61&amp;"Q",'表30-5-2-3-2'!$N:$N)</f>
        <v>0</v>
      </c>
      <c r="F61" s="1962">
        <f>SUMIF('表30-5-2-3-2'!$A:$A,"E1"&amp;'表30-5-2-2-2'!$A61&amp;"L",'表30-5-2-3-2'!$W:$W)</f>
        <v>0</v>
      </c>
      <c r="G61" s="1920">
        <f>'表30-5-2-1'!K43</f>
        <v>0</v>
      </c>
      <c r="H61" s="1961">
        <f>SUMIF('表30-5-2-3-2'!$A:$A,"E2"&amp;'表30-5-2-2-2'!$A61&amp;"Q",'表30-5-2-3-2'!$N:$N)</f>
        <v>0</v>
      </c>
      <c r="I61" s="1962">
        <f>SUMIF('表30-5-2-3-2'!$A:$A,"E2"&amp;'表30-5-2-2-2'!$A61&amp;"L",'表30-5-2-3-2'!$W:$W)</f>
        <v>0</v>
      </c>
      <c r="J61" s="1919">
        <f>'表30-5-2-1'!L43</f>
        <v>0</v>
      </c>
      <c r="K61" s="1919">
        <f>'表30-5-2-1'!M43</f>
        <v>0</v>
      </c>
      <c r="L61" s="1919">
        <f>'表30-5-2-1'!N43</f>
        <v>0</v>
      </c>
      <c r="M61" s="1919">
        <f>'表30-5-2-1'!O43</f>
        <v>0</v>
      </c>
      <c r="N61" s="1919">
        <f>'表30-5-2-1'!P43</f>
        <v>0</v>
      </c>
      <c r="O61" s="1921">
        <f>((($D61+$E61+$F61)*'表30-5-2-4-2'!R22*'表30-5-2-4-2'!$Q$82)+(($G61+$H61+$I61)*'表30-5-2-4-2'!Y22*'表30-5-2-4-2'!$R$82)+($J61*'表30-5-2-4-2'!R60*'表30-5-2-4-2'!$S$82)+($K61*'表30-5-2-4-2'!Y60*'表30-5-2-4-2'!$T$82)+($L61*'表30-5-2-4-2'!Y41*'表30-5-2-4-2'!$U$82)+($M61*'表30-5-2-4-2'!R41*'表30-5-2-4-2'!$V$82)+($N61*'表30-5-2-4-2'!R79*'表30-5-2-4-2'!$W$82))/1000*(1+'表30-5-2-4-2'!$Q$83)*'表30-5-2-4-1'!$J$48</f>
        <v>0</v>
      </c>
      <c r="P61" s="1912">
        <f>((($D61+$E61+$F61)*'表30-5-2-4-2'!S22*'表30-5-2-4-2'!$Q$82)+(($G61+$H61+$I61)*'表30-5-2-4-2'!Z22*'表30-5-2-4-2'!$R$82)+($J61*'表30-5-2-4-2'!S60*'表30-5-2-4-2'!$S$82)+($K61*'表30-5-2-4-2'!Z60*'表30-5-2-4-2'!$T$82)+($L61*'表30-5-2-4-2'!Z41*'表30-5-2-4-2'!$U$82)+($M61*'表30-5-2-4-2'!S41*'表30-5-2-4-2'!$V$82)+($N61*'表30-5-2-4-2'!S79*'表30-5-2-4-2'!$W$82))/1000*(1+'表30-5-2-4-2'!$Q$83)*'表30-5-2-4-1'!$J$48</f>
        <v>0</v>
      </c>
      <c r="Q61" s="1912">
        <f>((($D61+$E61+$F61)*'表30-5-2-4-2'!T22*'表30-5-2-4-2'!$Q$82)+(($G61+$H61+$I61)*'表30-5-2-4-2'!AA22*'表30-5-2-4-2'!$R$82)+($J61*'表30-5-2-4-2'!T60*'表30-5-2-4-2'!$S$82)+($K61*'表30-5-2-4-2'!AA60*'表30-5-2-4-2'!$T$82)+($L61*'表30-5-2-4-2'!AA41*'表30-5-2-4-2'!$U$82)+($M61*'表30-5-2-4-2'!T41*'表30-5-2-4-2'!$V$82)+($N61*'表30-5-2-4-2'!T79*'表30-5-2-4-2'!$W$82))/1000*(1+'表30-5-2-4-2'!$Q$83)*'表30-5-2-4-1'!$J$48</f>
        <v>0</v>
      </c>
      <c r="R61" s="1912">
        <f>((($D61+$E61+$F61)*'表30-5-2-4-2'!U22*'表30-5-2-4-2'!$Q$82)+(($G61+$H61+$I61)*'表30-5-2-4-2'!AB22*'表30-5-2-4-2'!$R$82)+($J61*'表30-5-2-4-2'!U60*'表30-5-2-4-2'!$S$82)+($K61*'表30-5-2-4-2'!AB60*'表30-5-2-4-2'!$T$82)+($L61*'表30-5-2-4-2'!AB41*'表30-5-2-4-2'!$U$82)+($M61*'表30-5-2-4-2'!U41*'表30-5-2-4-2'!$V$82)+($N61*'表30-5-2-4-2'!U79*'表30-5-2-4-2'!$W$82))/1000*(1+'表30-5-2-4-2'!$Q$83)*'表30-5-2-4-1'!$J$48</f>
        <v>0</v>
      </c>
      <c r="S61" s="1913">
        <f>(((($D61+$E61)*'表30-5-2-4-2'!V22+$F61*'表30-5-2-4-2'!AU22)*'表30-5-2-4-2'!$Q$82)+((($G61+$H61)*'表30-5-2-4-2'!AC22+$I61*'表30-5-2-4-2'!AU41)*'表30-5-2-4-2'!$R$82)+($J61*'表30-5-2-4-2'!V60*'表30-5-2-4-2'!$S$82)+($K61*'表30-5-2-4-2'!AC60*'表30-5-2-4-2'!$T$82)+($L61*'表30-5-2-4-2'!AC41*'表30-5-2-4-2'!$U$82)+($M61*'表30-5-2-4-2'!V41*'表30-5-2-4-2'!$V$82)+($N61*'表30-5-2-4-2'!V79*'表30-5-2-4-2'!$W$82))/1000*(1+'表30-5-2-4-2'!$Q$83)*'表30-5-2-4-1'!$J$48</f>
        <v>0</v>
      </c>
    </row>
    <row r="62" spans="1:19" ht="17.25" thickBot="1">
      <c r="A62" s="1906">
        <v>99</v>
      </c>
      <c r="B62" s="3676" t="s">
        <v>4787</v>
      </c>
      <c r="C62" s="3677"/>
      <c r="D62" s="1939">
        <f t="shared" ref="D62:S62" si="2">SUM(D47:D61)</f>
        <v>0</v>
      </c>
      <c r="E62" s="1939">
        <f>SUM(E47:E61)</f>
        <v>0</v>
      </c>
      <c r="F62" s="1966">
        <f>SUM(F47:F61)</f>
        <v>0</v>
      </c>
      <c r="G62" s="1942">
        <f t="shared" si="2"/>
        <v>0</v>
      </c>
      <c r="H62" s="1939">
        <f>SUM(H47:H61)</f>
        <v>0</v>
      </c>
      <c r="I62" s="1966">
        <f>SUM(I47:I61)</f>
        <v>0</v>
      </c>
      <c r="J62" s="1939">
        <f t="shared" si="2"/>
        <v>0</v>
      </c>
      <c r="K62" s="1939">
        <f t="shared" si="2"/>
        <v>0</v>
      </c>
      <c r="L62" s="1939">
        <f t="shared" si="2"/>
        <v>0</v>
      </c>
      <c r="M62" s="1940">
        <f t="shared" si="2"/>
        <v>0</v>
      </c>
      <c r="N62" s="1967">
        <f t="shared" si="2"/>
        <v>0</v>
      </c>
      <c r="O62" s="1965">
        <f t="shared" si="2"/>
        <v>0</v>
      </c>
      <c r="P62" s="1939">
        <f t="shared" si="2"/>
        <v>0</v>
      </c>
      <c r="Q62" s="1939">
        <f t="shared" si="2"/>
        <v>0</v>
      </c>
      <c r="R62" s="1939">
        <f t="shared" si="2"/>
        <v>0</v>
      </c>
      <c r="S62" s="1943">
        <f t="shared" si="2"/>
        <v>0</v>
      </c>
    </row>
    <row r="63" spans="1:19">
      <c r="A63" s="1906"/>
      <c r="B63" s="1883"/>
      <c r="C63" s="1883"/>
      <c r="D63" s="1883"/>
      <c r="E63" s="1883"/>
      <c r="F63" s="1883"/>
      <c r="G63" s="1883"/>
      <c r="H63" s="1883"/>
      <c r="I63" s="1883"/>
      <c r="J63" s="1883"/>
      <c r="K63" s="1883"/>
      <c r="L63" s="1883"/>
      <c r="M63" s="1883"/>
      <c r="N63" s="1883"/>
      <c r="O63" s="1883"/>
      <c r="P63" s="1883"/>
      <c r="Q63" s="1883"/>
      <c r="R63" s="1883"/>
      <c r="S63" s="1883"/>
    </row>
    <row r="64" spans="1:19" ht="17.25" thickBot="1">
      <c r="A64" s="1906"/>
      <c r="B64" s="2242" t="s">
        <v>5044</v>
      </c>
      <c r="C64" s="1888"/>
      <c r="D64" s="1888"/>
      <c r="E64" s="1888"/>
      <c r="F64" s="1888"/>
      <c r="G64" s="1888"/>
      <c r="H64" s="1888"/>
      <c r="I64" s="1888"/>
      <c r="J64" s="1888"/>
      <c r="K64" s="1888"/>
      <c r="L64" s="1888"/>
      <c r="M64" s="1888"/>
      <c r="N64" s="1888"/>
      <c r="O64" s="1888"/>
      <c r="P64" s="1888"/>
      <c r="Q64" s="1888"/>
      <c r="R64" s="1888"/>
      <c r="S64" s="1882" t="s">
        <v>4744</v>
      </c>
    </row>
    <row r="65" spans="1:19">
      <c r="A65" s="3678" t="s">
        <v>4745</v>
      </c>
      <c r="B65" s="3679" t="s">
        <v>4699</v>
      </c>
      <c r="C65" s="3691" t="s">
        <v>4723</v>
      </c>
      <c r="D65" s="3692" t="s">
        <v>4790</v>
      </c>
      <c r="E65" s="3693"/>
      <c r="F65" s="3693"/>
      <c r="G65" s="3693"/>
      <c r="H65" s="3693"/>
      <c r="I65" s="3693"/>
      <c r="J65" s="3693"/>
      <c r="K65" s="3693"/>
      <c r="L65" s="3693"/>
      <c r="M65" s="3693"/>
      <c r="N65" s="3694"/>
      <c r="O65" s="3695" t="s">
        <v>4751</v>
      </c>
      <c r="P65" s="3674" t="s">
        <v>4752</v>
      </c>
      <c r="Q65" s="3674"/>
      <c r="R65" s="3674"/>
      <c r="S65" s="3675"/>
    </row>
    <row r="66" spans="1:19" ht="49.5">
      <c r="A66" s="3678"/>
      <c r="B66" s="3680"/>
      <c r="C66" s="3682"/>
      <c r="D66" s="1903" t="s">
        <v>4725</v>
      </c>
      <c r="E66" s="1944" t="s">
        <v>4791</v>
      </c>
      <c r="F66" s="1944" t="s">
        <v>4792</v>
      </c>
      <c r="G66" s="1903" t="s">
        <v>4726</v>
      </c>
      <c r="H66" s="1944" t="s">
        <v>4793</v>
      </c>
      <c r="I66" s="1944" t="s">
        <v>4794</v>
      </c>
      <c r="J66" s="1903" t="s">
        <v>4727</v>
      </c>
      <c r="K66" s="1903" t="s">
        <v>4728</v>
      </c>
      <c r="L66" s="1903" t="s">
        <v>4729</v>
      </c>
      <c r="M66" s="1903" t="s">
        <v>4730</v>
      </c>
      <c r="N66" s="1945" t="s">
        <v>4731</v>
      </c>
      <c r="O66" s="3696"/>
      <c r="P66" s="1937" t="s">
        <v>4753</v>
      </c>
      <c r="Q66" s="1937" t="s">
        <v>4754</v>
      </c>
      <c r="R66" s="1937" t="s">
        <v>4755</v>
      </c>
      <c r="S66" s="1938" t="s">
        <v>4756</v>
      </c>
    </row>
    <row r="67" spans="1:19">
      <c r="A67" s="1906" t="s">
        <v>4757</v>
      </c>
      <c r="B67" s="1907">
        <v>1</v>
      </c>
      <c r="C67" s="1908" t="s">
        <v>4758</v>
      </c>
      <c r="D67" s="1919">
        <f>'表30-5-2-1'!J50</f>
        <v>0</v>
      </c>
      <c r="E67" s="1909">
        <f>SUMIF('表30-5-2-3-2'!$A:$A,"E1"&amp;'表30-5-2-2-2'!$A67&amp;"Q",'表30-5-2-3-2'!$O:$O)</f>
        <v>0</v>
      </c>
      <c r="F67" s="1922">
        <f>SUMIF('表30-5-2-3-2'!$A:$A,"E1"&amp;'表30-5-2-2-2'!$A67&amp;"L",'表30-5-2-3-2'!$Y:$Y)</f>
        <v>0</v>
      </c>
      <c r="G67" s="1920">
        <f>'表30-5-2-1'!K50</f>
        <v>0</v>
      </c>
      <c r="H67" s="1909">
        <f>SUMIF('表30-5-2-3-2'!$A:$A,"E2"&amp;'表30-5-2-2-2'!$A67&amp;"Q",'表30-5-2-3-2'!$O:$O)</f>
        <v>0</v>
      </c>
      <c r="I67" s="1922">
        <f>SUMIF('表30-5-2-3-2'!$A:$A,"E2"&amp;'表30-5-2-2-2'!$A67&amp;"L",'表30-5-2-3-2'!$Y:$Y)</f>
        <v>0</v>
      </c>
      <c r="J67" s="1919">
        <f>'表30-5-2-1'!L50</f>
        <v>0</v>
      </c>
      <c r="K67" s="1909">
        <f>'表30-5-2-1'!M50</f>
        <v>0</v>
      </c>
      <c r="L67" s="1909">
        <f>'表30-5-2-1'!N50</f>
        <v>0</v>
      </c>
      <c r="M67" s="1910">
        <f>'表30-5-2-1'!O50</f>
        <v>0</v>
      </c>
      <c r="N67" s="1923">
        <f>'表30-5-2-1'!P50</f>
        <v>0</v>
      </c>
      <c r="O67" s="1921">
        <f>((($D67+$E67+$F67)*'表30-5-2-4-2'!R8*'表30-5-2-4-2'!$Q$82)+(($G67+$H67+$I67)*'表30-5-2-4-2'!Y8*'表30-5-2-4-2'!$R$82)+($J67*'表30-5-2-4-2'!R46*'表30-5-2-4-2'!$S$82)+($K67*'表30-5-2-4-2'!Y46*'表30-5-2-4-2'!$T$82)+($L67*'表30-5-2-4-2'!Y27*'表30-5-2-4-2'!$U$82)+($M67*'表30-5-2-4-2'!R27*'表30-5-2-4-2'!$V$82)+($N67*'表30-5-2-4-2'!R65*'表30-5-2-4-2'!$W$82))/1000*(1+'表30-5-2-4-2'!$Q$83)*'表30-5-2-4-1'!$J$48</f>
        <v>0</v>
      </c>
      <c r="P67" s="1912">
        <f>((($D67+$E67+$F67)*'表30-5-2-4-2'!S8*'表30-5-2-4-2'!$Q$82)+(($G67+$H67+$I67)*'表30-5-2-4-2'!Z8*'表30-5-2-4-2'!$R$82)+($J67*'表30-5-2-4-2'!S46*'表30-5-2-4-2'!$S$82)+($K67*'表30-5-2-4-2'!Z46*'表30-5-2-4-2'!$T$82)+($L67*'表30-5-2-4-2'!Z27*'表30-5-2-4-2'!$U$82)+($M67*'表30-5-2-4-2'!S27*'表30-5-2-4-2'!$V$82)+($N67*'表30-5-2-4-2'!S65*'表30-5-2-4-2'!$W$82))/1000*(1+'表30-5-2-4-2'!$Q$83)*'表30-5-2-4-1'!$J$48</f>
        <v>0</v>
      </c>
      <c r="Q67" s="1912">
        <f>((($D67+$E67+$F67)*'表30-5-2-4-2'!T8*'表30-5-2-4-2'!$Q$82)+(($G67+$H67+$I67)*'表30-5-2-4-2'!AA8*'表30-5-2-4-2'!$R$82)+($J67*'表30-5-2-4-2'!T46*'表30-5-2-4-2'!$S$82)+($K67*'表30-5-2-4-2'!AA46*'表30-5-2-4-2'!$T$82)+($L67*'表30-5-2-4-2'!AA27*'表30-5-2-4-2'!$U$82)+($M67*'表30-5-2-4-2'!T27*'表30-5-2-4-2'!$V$82)+($N67*'表30-5-2-4-2'!T65*'表30-5-2-4-2'!$W$82))/1000*(1+'表30-5-2-4-2'!$Q$83)*'表30-5-2-4-1'!$J$48</f>
        <v>0</v>
      </c>
      <c r="R67" s="1912">
        <f>((($D67+$E67+$F67)*'表30-5-2-4-2'!U8*'表30-5-2-4-2'!$Q$82)+(($G67+$H67+$I67)*'表30-5-2-4-2'!AB8*'表30-5-2-4-2'!$R$82)+($J67*'表30-5-2-4-2'!U46*'表30-5-2-4-2'!$S$82)+($K67*'表30-5-2-4-2'!AB46*'表30-5-2-4-2'!$T$82)+($L67*'表30-5-2-4-2'!AB27*'表30-5-2-4-2'!$U$82)+($M67*'表30-5-2-4-2'!U27*'表30-5-2-4-2'!$V$82)+($N67*'表30-5-2-4-2'!U65*'表30-5-2-4-2'!$W$82))/1000*(1+'表30-5-2-4-2'!$Q$83)*'表30-5-2-4-1'!$J$48</f>
        <v>0</v>
      </c>
      <c r="S67" s="1913">
        <f>(((($D67+$E67)*'表30-5-2-4-2'!V8+$F67*'表30-5-2-4-2'!AU8)*'表30-5-2-4-2'!$Q$82)+((($G67+$H67)*'表30-5-2-4-2'!AC8+$I67*'表30-5-2-4-2'!AU27)*'表30-5-2-4-2'!$R$82)+($J67*'表30-5-2-4-2'!V46*'表30-5-2-4-2'!$S$82)+($K67*'表30-5-2-4-2'!AC46*'表30-5-2-4-2'!$T$82)+($L67*'表30-5-2-4-2'!AC27*'表30-5-2-4-2'!$U$82)+($M67*'表30-5-2-4-2'!V27*'表30-5-2-4-2'!$V$82)+($N67*'表30-5-2-4-2'!V65*'表30-5-2-4-2'!$W$82))/1000*(1+'表30-5-2-4-2'!$Q$83)*'表30-5-2-4-1'!$J$48</f>
        <v>0</v>
      </c>
    </row>
    <row r="68" spans="1:19">
      <c r="A68" s="1906" t="s">
        <v>4759</v>
      </c>
      <c r="B68" s="1907">
        <v>1.1000000000000001</v>
      </c>
      <c r="C68" s="1908" t="s">
        <v>4760</v>
      </c>
      <c r="D68" s="1919">
        <f>'表30-5-2-1'!J51</f>
        <v>0</v>
      </c>
      <c r="E68" s="1909">
        <f>SUMIF('表30-5-2-3-2'!$A:$A,"E1"&amp;'表30-5-2-2-2'!$A68&amp;"Q",'表30-5-2-3-2'!$O:$O)</f>
        <v>0</v>
      </c>
      <c r="F68" s="1922">
        <f>SUMIF('表30-5-2-3-2'!$A:$A,"E1"&amp;'表30-5-2-2-2'!$A68&amp;"L",'表30-5-2-3-2'!$Y:$Y)</f>
        <v>0</v>
      </c>
      <c r="G68" s="1920">
        <f>'表30-5-2-1'!K51</f>
        <v>0</v>
      </c>
      <c r="H68" s="1909">
        <f>SUMIF('表30-5-2-3-2'!$A:$A,"E2"&amp;'表30-5-2-2-2'!$A68&amp;"Q",'表30-5-2-3-2'!$O:$O)</f>
        <v>0</v>
      </c>
      <c r="I68" s="1922">
        <f>SUMIF('表30-5-2-3-2'!$A:$A,"E2"&amp;'表30-5-2-2-2'!$A68&amp;"L",'表30-5-2-3-2'!$Y:$Y)</f>
        <v>0</v>
      </c>
      <c r="J68" s="1919">
        <f>'表30-5-2-1'!L51</f>
        <v>0</v>
      </c>
      <c r="K68" s="1909">
        <f>'表30-5-2-1'!M51</f>
        <v>0</v>
      </c>
      <c r="L68" s="1909">
        <f>'表30-5-2-1'!N51</f>
        <v>0</v>
      </c>
      <c r="M68" s="1910">
        <f>'表30-5-2-1'!O51</f>
        <v>0</v>
      </c>
      <c r="N68" s="1923">
        <f>'表30-5-2-1'!P51</f>
        <v>0</v>
      </c>
      <c r="O68" s="1921">
        <f>((($D68+$E68+$F68)*'表30-5-2-4-2'!R9*'表30-5-2-4-2'!$Q$82)+(($G68+$H68+$I68)*'表30-5-2-4-2'!Y9*'表30-5-2-4-2'!$R$82)+($J68*'表30-5-2-4-2'!R47*'表30-5-2-4-2'!$S$82)+($K68*'表30-5-2-4-2'!Y47*'表30-5-2-4-2'!$T$82)+($L68*'表30-5-2-4-2'!Y28*'表30-5-2-4-2'!$U$82)+($M68*'表30-5-2-4-2'!R28*'表30-5-2-4-2'!$V$82)+($N68*'表30-5-2-4-2'!R66*'表30-5-2-4-2'!$W$82))/1000*(1+'表30-5-2-4-2'!$Q$83)*'表30-5-2-4-1'!$J$48</f>
        <v>0</v>
      </c>
      <c r="P68" s="1912">
        <f>((($D68+$E68+$F68)*'表30-5-2-4-2'!S9*'表30-5-2-4-2'!$Q$82)+(($G68+$H68+$I68)*'表30-5-2-4-2'!Z9*'表30-5-2-4-2'!$R$82)+($J68*'表30-5-2-4-2'!S47*'表30-5-2-4-2'!$S$82)+($K68*'表30-5-2-4-2'!Z47*'表30-5-2-4-2'!$T$82)+($L68*'表30-5-2-4-2'!Z28*'表30-5-2-4-2'!$U$82)+($M68*'表30-5-2-4-2'!S28*'表30-5-2-4-2'!$V$82)+($N68*'表30-5-2-4-2'!S66*'表30-5-2-4-2'!$W$82))/1000*(1+'表30-5-2-4-2'!$Q$83)*'表30-5-2-4-1'!$J$48</f>
        <v>0</v>
      </c>
      <c r="Q68" s="1912">
        <f>((($D68+$E68+$F68)*'表30-5-2-4-2'!T9*'表30-5-2-4-2'!$Q$82)+(($G68+$H68+$I68)*'表30-5-2-4-2'!AA9*'表30-5-2-4-2'!$R$82)+($J68*'表30-5-2-4-2'!T47*'表30-5-2-4-2'!$S$82)+($K68*'表30-5-2-4-2'!AA47*'表30-5-2-4-2'!$T$82)+($L68*'表30-5-2-4-2'!AA28*'表30-5-2-4-2'!$U$82)+($M68*'表30-5-2-4-2'!T28*'表30-5-2-4-2'!$V$82)+($N68*'表30-5-2-4-2'!T66*'表30-5-2-4-2'!$W$82))/1000*(1+'表30-5-2-4-2'!$Q$83)*'表30-5-2-4-1'!$J$48</f>
        <v>0</v>
      </c>
      <c r="R68" s="1912">
        <f>((($D68+$E68+$F68)*'表30-5-2-4-2'!U9*'表30-5-2-4-2'!$Q$82)+(($G68+$H68+$I68)*'表30-5-2-4-2'!AB9*'表30-5-2-4-2'!$R$82)+($J68*'表30-5-2-4-2'!U47*'表30-5-2-4-2'!$S$82)+($K68*'表30-5-2-4-2'!AB47*'表30-5-2-4-2'!$T$82)+($L68*'表30-5-2-4-2'!AB28*'表30-5-2-4-2'!$U$82)+($M68*'表30-5-2-4-2'!U28*'表30-5-2-4-2'!$V$82)+($N68*'表30-5-2-4-2'!U66*'表30-5-2-4-2'!$W$82))/1000*(1+'表30-5-2-4-2'!$Q$83)*'表30-5-2-4-1'!$J$48</f>
        <v>0</v>
      </c>
      <c r="S68" s="1913">
        <f>(((($D68+$E68)*'表30-5-2-4-2'!V9+$F68*'表30-5-2-4-2'!AU9)*'表30-5-2-4-2'!$Q$82)+((($G68+$H68)*'表30-5-2-4-2'!AC9+$I68*'表30-5-2-4-2'!AU28)*'表30-5-2-4-2'!$R$82)+($J68*'表30-5-2-4-2'!V47*'表30-5-2-4-2'!$S$82)+($K68*'表30-5-2-4-2'!AC47*'表30-5-2-4-2'!$T$82)+($L68*'表30-5-2-4-2'!AC28*'表30-5-2-4-2'!$U$82)+($M68*'表30-5-2-4-2'!V28*'表30-5-2-4-2'!$V$82)+($N68*'表30-5-2-4-2'!V66*'表30-5-2-4-2'!$W$82))/1000*(1+'表30-5-2-4-2'!$Q$83)*'表30-5-2-4-1'!$J$48</f>
        <v>0</v>
      </c>
    </row>
    <row r="69" spans="1:19">
      <c r="A69" s="1906" t="s">
        <v>4761</v>
      </c>
      <c r="B69" s="1907">
        <v>2</v>
      </c>
      <c r="C69" s="1908" t="s">
        <v>4762</v>
      </c>
      <c r="D69" s="1919">
        <f>'表30-5-2-1'!J52</f>
        <v>0</v>
      </c>
      <c r="E69" s="1909">
        <f>SUMIF('表30-5-2-3-2'!$A:$A,"E1"&amp;'表30-5-2-2-2'!$A69&amp;"Q",'表30-5-2-3-2'!$O:$O)</f>
        <v>0</v>
      </c>
      <c r="F69" s="1922">
        <f>SUMIF('表30-5-2-3-2'!$A:$A,"E1"&amp;'表30-5-2-2-2'!$A69&amp;"L",'表30-5-2-3-2'!$Y:$Y)</f>
        <v>0</v>
      </c>
      <c r="G69" s="1920">
        <f>'表30-5-2-1'!K52</f>
        <v>0</v>
      </c>
      <c r="H69" s="1909">
        <f>SUMIF('表30-5-2-3-2'!$A:$A,"E2"&amp;'表30-5-2-2-2'!$A69&amp;"Q",'表30-5-2-3-2'!$O:$O)</f>
        <v>0</v>
      </c>
      <c r="I69" s="1922">
        <f>SUMIF('表30-5-2-3-2'!$A:$A,"E2"&amp;'表30-5-2-2-2'!$A69&amp;"L",'表30-5-2-3-2'!$Y:$Y)</f>
        <v>0</v>
      </c>
      <c r="J69" s="1919">
        <f>'表30-5-2-1'!L52</f>
        <v>0</v>
      </c>
      <c r="K69" s="1909">
        <f>'表30-5-2-1'!M52</f>
        <v>0</v>
      </c>
      <c r="L69" s="1909">
        <f>'表30-5-2-1'!N52</f>
        <v>0</v>
      </c>
      <c r="M69" s="1910">
        <f>'表30-5-2-1'!O52</f>
        <v>0</v>
      </c>
      <c r="N69" s="1923">
        <f>'表30-5-2-1'!P52</f>
        <v>0</v>
      </c>
      <c r="O69" s="1921">
        <f>((($D69+$E69+$F69)*'表30-5-2-4-2'!R10*'表30-5-2-4-2'!$Q$82)+(($G69+$H69+$I69)*'表30-5-2-4-2'!Y10*'表30-5-2-4-2'!$R$82)+($J69*'表30-5-2-4-2'!R48*'表30-5-2-4-2'!$S$82)+($K69*'表30-5-2-4-2'!Y48*'表30-5-2-4-2'!$T$82)+($L69*'表30-5-2-4-2'!Y29*'表30-5-2-4-2'!$U$82)+($M69*'表30-5-2-4-2'!R29*'表30-5-2-4-2'!$V$82)+($N69*'表30-5-2-4-2'!R67*'表30-5-2-4-2'!$W$82))/1000*(1+'表30-5-2-4-2'!$Q$83)*'表30-5-2-4-1'!$J$48</f>
        <v>0</v>
      </c>
      <c r="P69" s="1912">
        <f>((($D69+$E69+$F69)*'表30-5-2-4-2'!S10*'表30-5-2-4-2'!$Q$82)+(($G69+$H69+$I69)*'表30-5-2-4-2'!Z10*'表30-5-2-4-2'!$R$82)+($J69*'表30-5-2-4-2'!S48*'表30-5-2-4-2'!$S$82)+($K69*'表30-5-2-4-2'!Z48*'表30-5-2-4-2'!$T$82)+($L69*'表30-5-2-4-2'!Z29*'表30-5-2-4-2'!$U$82)+($M69*'表30-5-2-4-2'!S29*'表30-5-2-4-2'!$V$82)+($N69*'表30-5-2-4-2'!S67*'表30-5-2-4-2'!$W$82))/1000*(1+'表30-5-2-4-2'!$Q$83)*'表30-5-2-4-1'!$J$48</f>
        <v>0</v>
      </c>
      <c r="Q69" s="1912">
        <f>((($D69+$E69+$F69)*'表30-5-2-4-2'!T10*'表30-5-2-4-2'!$Q$82)+(($G69+$H69+$I69)*'表30-5-2-4-2'!AA10*'表30-5-2-4-2'!$R$82)+($J69*'表30-5-2-4-2'!T48*'表30-5-2-4-2'!$S$82)+($K69*'表30-5-2-4-2'!AA48*'表30-5-2-4-2'!$T$82)+($L69*'表30-5-2-4-2'!AA29*'表30-5-2-4-2'!$U$82)+($M69*'表30-5-2-4-2'!T29*'表30-5-2-4-2'!$V$82)+($N69*'表30-5-2-4-2'!T67*'表30-5-2-4-2'!$W$82))/1000*(1+'表30-5-2-4-2'!$Q$83)*'表30-5-2-4-1'!$J$48</f>
        <v>0</v>
      </c>
      <c r="R69" s="1912">
        <f>((($D69+$E69+$F69)*'表30-5-2-4-2'!U10*'表30-5-2-4-2'!$Q$82)+(($G69+$H69+$I69)*'表30-5-2-4-2'!AB10*'表30-5-2-4-2'!$R$82)+($J69*'表30-5-2-4-2'!U48*'表30-5-2-4-2'!$S$82)+($K69*'表30-5-2-4-2'!AB48*'表30-5-2-4-2'!$T$82)+($L69*'表30-5-2-4-2'!AB29*'表30-5-2-4-2'!$U$82)+($M69*'表30-5-2-4-2'!U29*'表30-5-2-4-2'!$V$82)+($N69*'表30-5-2-4-2'!U67*'表30-5-2-4-2'!$W$82))/1000*(1+'表30-5-2-4-2'!$Q$83)*'表30-5-2-4-1'!$J$48</f>
        <v>0</v>
      </c>
      <c r="S69" s="1913">
        <f>(((($D69+$E69)*'表30-5-2-4-2'!V10+$F69*'表30-5-2-4-2'!AU10)*'表30-5-2-4-2'!$Q$82)+((($G69+$H69)*'表30-5-2-4-2'!AC10+$I69*'表30-5-2-4-2'!AU29)*'表30-5-2-4-2'!$R$82)+($J69*'表30-5-2-4-2'!V48*'表30-5-2-4-2'!$S$82)+($K69*'表30-5-2-4-2'!AC48*'表30-5-2-4-2'!$T$82)+($L69*'表30-5-2-4-2'!AC29*'表30-5-2-4-2'!$U$82)+($M69*'表30-5-2-4-2'!V29*'表30-5-2-4-2'!$V$82)+($N69*'表30-5-2-4-2'!V67*'表30-5-2-4-2'!$W$82))/1000*(1+'表30-5-2-4-2'!$Q$83)*'表30-5-2-4-1'!$J$48</f>
        <v>0</v>
      </c>
    </row>
    <row r="70" spans="1:19">
      <c r="A70" s="1906" t="s">
        <v>4763</v>
      </c>
      <c r="B70" s="1907">
        <v>3</v>
      </c>
      <c r="C70" s="1908" t="s">
        <v>4764</v>
      </c>
      <c r="D70" s="1919">
        <f>'表30-5-2-1'!J53</f>
        <v>0</v>
      </c>
      <c r="E70" s="1909">
        <f>SUMIF('表30-5-2-3-2'!$A:$A,"E1"&amp;'表30-5-2-2-2'!$A70&amp;"Q",'表30-5-2-3-2'!$O:$O)</f>
        <v>0</v>
      </c>
      <c r="F70" s="1922">
        <f>SUMIF('表30-5-2-3-2'!$A:$A,"E1"&amp;'表30-5-2-2-2'!$A70&amp;"L",'表30-5-2-3-2'!$Y:$Y)</f>
        <v>0</v>
      </c>
      <c r="G70" s="1920">
        <f>'表30-5-2-1'!K53</f>
        <v>0</v>
      </c>
      <c r="H70" s="1909">
        <f>SUMIF('表30-5-2-3-2'!$A:$A,"E2"&amp;'表30-5-2-2-2'!$A70&amp;"Q",'表30-5-2-3-2'!$O:$O)</f>
        <v>0</v>
      </c>
      <c r="I70" s="1922">
        <f>SUMIF('表30-5-2-3-2'!$A:$A,"E2"&amp;'表30-5-2-2-2'!$A70&amp;"L",'表30-5-2-3-2'!$Y:$Y)</f>
        <v>0</v>
      </c>
      <c r="J70" s="1919">
        <f>'表30-5-2-1'!L53</f>
        <v>0</v>
      </c>
      <c r="K70" s="1909">
        <f>'表30-5-2-1'!M53</f>
        <v>0</v>
      </c>
      <c r="L70" s="1909">
        <f>'表30-5-2-1'!N53</f>
        <v>0</v>
      </c>
      <c r="M70" s="1910">
        <f>'表30-5-2-1'!O53</f>
        <v>0</v>
      </c>
      <c r="N70" s="1911">
        <f>'表30-5-2-1'!P53</f>
        <v>0</v>
      </c>
      <c r="O70" s="1915">
        <f>((($D70+$E70+$F70)*'表30-5-2-4-2'!R11*'表30-5-2-4-2'!$Q$82)+(($G70+$H70+$I70)*'表30-5-2-4-2'!Y11*'表30-5-2-4-2'!$R$82)+($J70*'表30-5-2-4-2'!R49*'表30-5-2-4-2'!$S$82)+($K70*'表30-5-2-4-2'!Y49*'表30-5-2-4-2'!$T$82)+($L70*'表30-5-2-4-2'!Y30*'表30-5-2-4-2'!$U$82)+($M70*'表30-5-2-4-2'!R30*'表30-5-2-4-2'!$V$82)+($N70*'表30-5-2-4-2'!R68*'表30-5-2-4-2'!$W$82))/1000*(1+'表30-5-2-4-2'!$Q$83)*'表30-5-2-4-1'!$J$48</f>
        <v>0</v>
      </c>
      <c r="P70" s="1912">
        <f>((($D70+$E70+$F70)*'表30-5-2-4-2'!S11*'表30-5-2-4-2'!$Q$82)+(($G70+$H70+$I70)*'表30-5-2-4-2'!Z11*'表30-5-2-4-2'!$R$82)+($J70*'表30-5-2-4-2'!S49*'表30-5-2-4-2'!$S$82)+($K70*'表30-5-2-4-2'!Z49*'表30-5-2-4-2'!$T$82)+($L70*'表30-5-2-4-2'!Z30*'表30-5-2-4-2'!$U$82)+($M70*'表30-5-2-4-2'!S30*'表30-5-2-4-2'!$V$82)+($N70*'表30-5-2-4-2'!S68*'表30-5-2-4-2'!$W$82))/1000*(1+'表30-5-2-4-2'!$Q$83)*'表30-5-2-4-1'!$J$48</f>
        <v>0</v>
      </c>
      <c r="Q70" s="1912">
        <f>((($D70+$E70+$F70)*'表30-5-2-4-2'!T11*'表30-5-2-4-2'!$Q$82)+(($G70+$H70+$I70)*'表30-5-2-4-2'!AA11*'表30-5-2-4-2'!$R$82)+($J70*'表30-5-2-4-2'!T49*'表30-5-2-4-2'!$S$82)+($K70*'表30-5-2-4-2'!AA49*'表30-5-2-4-2'!$T$82)+($L70*'表30-5-2-4-2'!AA30*'表30-5-2-4-2'!$U$82)+($M70*'表30-5-2-4-2'!T30*'表30-5-2-4-2'!$V$82)+($N70*'表30-5-2-4-2'!T68*'表30-5-2-4-2'!$W$82))/1000*(1+'表30-5-2-4-2'!$Q$83)*'表30-5-2-4-1'!$J$48</f>
        <v>0</v>
      </c>
      <c r="R70" s="1912">
        <f>((($D70+$E70+$F70)*'表30-5-2-4-2'!U11*'表30-5-2-4-2'!$Q$82)+(($G70+$H70+$I70)*'表30-5-2-4-2'!AB11*'表30-5-2-4-2'!$R$82)+($J70*'表30-5-2-4-2'!U49*'表30-5-2-4-2'!$S$82)+($K70*'表30-5-2-4-2'!AB49*'表30-5-2-4-2'!$T$82)+($L70*'表30-5-2-4-2'!AB30*'表30-5-2-4-2'!$U$82)+($M70*'表30-5-2-4-2'!U30*'表30-5-2-4-2'!$V$82)+($N70*'表30-5-2-4-2'!U68*'表30-5-2-4-2'!$W$82))/1000*(1+'表30-5-2-4-2'!$Q$83)*'表30-5-2-4-1'!$J$48</f>
        <v>0</v>
      </c>
      <c r="S70" s="1913">
        <f>(((($D70+$E70)*'表30-5-2-4-2'!V11+$F70*'表30-5-2-4-2'!AU11)*'表30-5-2-4-2'!$Q$82)+((($G70+$H70)*'表30-5-2-4-2'!AC11+$I70*'表30-5-2-4-2'!AU30)*'表30-5-2-4-2'!$R$82)+($J70*'表30-5-2-4-2'!V49*'表30-5-2-4-2'!$S$82)+($K70*'表30-5-2-4-2'!AC49*'表30-5-2-4-2'!$T$82)+($L70*'表30-5-2-4-2'!AC30*'表30-5-2-4-2'!$U$82)+($M70*'表30-5-2-4-2'!V30*'表30-5-2-4-2'!$V$82)+($N70*'表30-5-2-4-2'!V68*'表30-5-2-4-2'!$W$82))/1000*(1+'表30-5-2-4-2'!$Q$83)*'表30-5-2-4-1'!$J$48</f>
        <v>0</v>
      </c>
    </row>
    <row r="71" spans="1:19">
      <c r="A71" s="1906" t="s">
        <v>4765</v>
      </c>
      <c r="B71" s="1907">
        <v>4</v>
      </c>
      <c r="C71" s="1908" t="s">
        <v>4766</v>
      </c>
      <c r="D71" s="1919">
        <f>'表30-5-2-1'!J54</f>
        <v>0</v>
      </c>
      <c r="E71" s="1909">
        <f>SUMIF('表30-5-2-3-2'!$A:$A,"E1"&amp;'表30-5-2-2-2'!$A71&amp;"Q",'表30-5-2-3-2'!$O:$O)</f>
        <v>0</v>
      </c>
      <c r="F71" s="1922">
        <f>SUMIF('表30-5-2-3-2'!$A:$A,"E1"&amp;'表30-5-2-2-2'!$A71&amp;"L",'表30-5-2-3-2'!$Y:$Y)</f>
        <v>0</v>
      </c>
      <c r="G71" s="1920">
        <f>'表30-5-2-1'!K54</f>
        <v>0</v>
      </c>
      <c r="H71" s="1909">
        <f>SUMIF('表30-5-2-3-2'!$A:$A,"E2"&amp;'表30-5-2-2-2'!$A71&amp;"Q",'表30-5-2-3-2'!$O:$O)</f>
        <v>0</v>
      </c>
      <c r="I71" s="1922">
        <f>SUMIF('表30-5-2-3-2'!$A:$A,"E2"&amp;'表30-5-2-2-2'!$A71&amp;"L",'表30-5-2-3-2'!$Y:$Y)</f>
        <v>0</v>
      </c>
      <c r="J71" s="1919">
        <f>'表30-5-2-1'!L54</f>
        <v>0</v>
      </c>
      <c r="K71" s="1909">
        <f>'表30-5-2-1'!M54</f>
        <v>0</v>
      </c>
      <c r="L71" s="1909">
        <f>'表30-5-2-1'!N54</f>
        <v>0</v>
      </c>
      <c r="M71" s="1910">
        <f>'表30-5-2-1'!O54</f>
        <v>0</v>
      </c>
      <c r="N71" s="1911">
        <f>'表30-5-2-1'!P54</f>
        <v>0</v>
      </c>
      <c r="O71" s="1915">
        <f>((($D71+$E71+$F71)*'表30-5-2-4-2'!R12*'表30-5-2-4-2'!$Q$82)+(($G71+$H71+$I71)*'表30-5-2-4-2'!Y12*'表30-5-2-4-2'!$R$82)+($J71*'表30-5-2-4-2'!R50*'表30-5-2-4-2'!$S$82)+($K71*'表30-5-2-4-2'!Y50*'表30-5-2-4-2'!$T$82)+($L71*'表30-5-2-4-2'!Y31*'表30-5-2-4-2'!$U$82)+($M71*'表30-5-2-4-2'!R31*'表30-5-2-4-2'!$V$82)+($N71*'表30-5-2-4-2'!R69*'表30-5-2-4-2'!$W$82))/1000*(1+'表30-5-2-4-2'!$Q$83)*'表30-5-2-4-1'!$J$48</f>
        <v>0</v>
      </c>
      <c r="P71" s="1912">
        <f>((($D71+$E71+$F71)*'表30-5-2-4-2'!S12*'表30-5-2-4-2'!$Q$82)+(($G71+$H71+$I71)*'表30-5-2-4-2'!Z12*'表30-5-2-4-2'!$R$82)+($J71*'表30-5-2-4-2'!S50*'表30-5-2-4-2'!$S$82)+($K71*'表30-5-2-4-2'!Z50*'表30-5-2-4-2'!$T$82)+($L71*'表30-5-2-4-2'!Z31*'表30-5-2-4-2'!$U$82)+($M71*'表30-5-2-4-2'!S31*'表30-5-2-4-2'!$V$82)+($N71*'表30-5-2-4-2'!S69*'表30-5-2-4-2'!$W$82))/1000*(1+'表30-5-2-4-2'!$Q$83)*'表30-5-2-4-1'!$J$48</f>
        <v>0</v>
      </c>
      <c r="Q71" s="1912">
        <f>((($D71+$E71+$F71)*'表30-5-2-4-2'!T12*'表30-5-2-4-2'!$Q$82)+(($G71+$H71+$I71)*'表30-5-2-4-2'!AA12*'表30-5-2-4-2'!$R$82)+($J71*'表30-5-2-4-2'!T50*'表30-5-2-4-2'!$S$82)+($K71*'表30-5-2-4-2'!AA50*'表30-5-2-4-2'!$T$82)+($L71*'表30-5-2-4-2'!AA31*'表30-5-2-4-2'!$U$82)+($M71*'表30-5-2-4-2'!T31*'表30-5-2-4-2'!$V$82)+($N71*'表30-5-2-4-2'!T69*'表30-5-2-4-2'!$W$82))/1000*(1+'表30-5-2-4-2'!$Q$83)*'表30-5-2-4-1'!$J$48</f>
        <v>0</v>
      </c>
      <c r="R71" s="1912">
        <f>((($D71+$E71+$F71)*'表30-5-2-4-2'!U12*'表30-5-2-4-2'!$Q$82)+(($G71+$H71+$I71)*'表30-5-2-4-2'!AB12*'表30-5-2-4-2'!$R$82)+($J71*'表30-5-2-4-2'!U50*'表30-5-2-4-2'!$S$82)+($K71*'表30-5-2-4-2'!AB50*'表30-5-2-4-2'!$T$82)+($L71*'表30-5-2-4-2'!AB31*'表30-5-2-4-2'!$U$82)+($M71*'表30-5-2-4-2'!U31*'表30-5-2-4-2'!$V$82)+($N71*'表30-5-2-4-2'!U69*'表30-5-2-4-2'!$W$82))/1000*(1+'表30-5-2-4-2'!$Q$83)*'表30-5-2-4-1'!$J$48</f>
        <v>0</v>
      </c>
      <c r="S71" s="1913">
        <f>(((($D71+$E71)*'表30-5-2-4-2'!V12+$F71*'表30-5-2-4-2'!AU12)*'表30-5-2-4-2'!$Q$82)+((($G71+$H71)*'表30-5-2-4-2'!AC12+$I71*'表30-5-2-4-2'!AU31)*'表30-5-2-4-2'!$R$82)+($J71*'表30-5-2-4-2'!V50*'表30-5-2-4-2'!$S$82)+($K71*'表30-5-2-4-2'!AC50*'表30-5-2-4-2'!$T$82)+($L71*'表30-5-2-4-2'!AC31*'表30-5-2-4-2'!$U$82)+($M71*'表30-5-2-4-2'!V31*'表30-5-2-4-2'!$V$82)+($N71*'表30-5-2-4-2'!V69*'表30-5-2-4-2'!$W$82))/1000*(1+'表30-5-2-4-2'!$Q$83)*'表30-5-2-4-1'!$J$48</f>
        <v>0</v>
      </c>
    </row>
    <row r="72" spans="1:19">
      <c r="A72" s="1906" t="s">
        <v>4767</v>
      </c>
      <c r="B72" s="1907">
        <v>5</v>
      </c>
      <c r="C72" s="1908" t="s">
        <v>4768</v>
      </c>
      <c r="D72" s="1919">
        <f>'表30-5-2-1'!J55</f>
        <v>0</v>
      </c>
      <c r="E72" s="1909">
        <f>SUMIF('表30-5-2-3-2'!$A:$A,"E1"&amp;'表30-5-2-2-2'!$A72&amp;"Q",'表30-5-2-3-2'!$O:$O)</f>
        <v>0</v>
      </c>
      <c r="F72" s="1922">
        <f>SUMIF('表30-5-2-3-2'!$A:$A,"E1"&amp;'表30-5-2-2-2'!$A72&amp;"L",'表30-5-2-3-2'!$Y:$Y)</f>
        <v>0</v>
      </c>
      <c r="G72" s="1920">
        <f>'表30-5-2-1'!K55</f>
        <v>0</v>
      </c>
      <c r="H72" s="1909">
        <f>SUMIF('表30-5-2-3-2'!$A:$A,"E2"&amp;'表30-5-2-2-2'!$A72&amp;"Q",'表30-5-2-3-2'!$O:$O)</f>
        <v>0</v>
      </c>
      <c r="I72" s="1922">
        <f>SUMIF('表30-5-2-3-2'!$A:$A,"E2"&amp;'表30-5-2-2-2'!$A72&amp;"L",'表30-5-2-3-2'!$Y:$Y)</f>
        <v>0</v>
      </c>
      <c r="J72" s="1919">
        <f>'表30-5-2-1'!L55</f>
        <v>0</v>
      </c>
      <c r="K72" s="1909">
        <f>'表30-5-2-1'!M55</f>
        <v>0</v>
      </c>
      <c r="L72" s="1909">
        <f>'表30-5-2-1'!N55</f>
        <v>0</v>
      </c>
      <c r="M72" s="1910">
        <f>'表30-5-2-1'!O55</f>
        <v>0</v>
      </c>
      <c r="N72" s="1911">
        <f>'表30-5-2-1'!P55</f>
        <v>0</v>
      </c>
      <c r="O72" s="1915">
        <f>((($D72+$E72+$F72)*'表30-5-2-4-2'!R13*'表30-5-2-4-2'!$Q$82)+(($G72+$H72+$I72)*'表30-5-2-4-2'!Y13*'表30-5-2-4-2'!$R$82)+($J72*'表30-5-2-4-2'!R51*'表30-5-2-4-2'!$S$82)+($K72*'表30-5-2-4-2'!Y51*'表30-5-2-4-2'!$T$82)+($L72*'表30-5-2-4-2'!Y32*'表30-5-2-4-2'!$U$82)+($M72*'表30-5-2-4-2'!R32*'表30-5-2-4-2'!$V$82)+($N72*'表30-5-2-4-2'!R70*'表30-5-2-4-2'!$W$82))/1000*(1+'表30-5-2-4-2'!$Q$83)*'表30-5-2-4-1'!$J$48</f>
        <v>0</v>
      </c>
      <c r="P72" s="1912">
        <f>((($D72+$E72+$F72)*'表30-5-2-4-2'!S13*'表30-5-2-4-2'!$Q$82)+(($G72+$H72+$I72)*'表30-5-2-4-2'!Z13*'表30-5-2-4-2'!$R$82)+($J72*'表30-5-2-4-2'!S51*'表30-5-2-4-2'!$S$82)+($K72*'表30-5-2-4-2'!Z51*'表30-5-2-4-2'!$T$82)+($L72*'表30-5-2-4-2'!Z32*'表30-5-2-4-2'!$U$82)+($M72*'表30-5-2-4-2'!S32*'表30-5-2-4-2'!$V$82)+($N72*'表30-5-2-4-2'!S70*'表30-5-2-4-2'!$W$82))/1000*(1+'表30-5-2-4-2'!$Q$83)*'表30-5-2-4-1'!$J$48</f>
        <v>0</v>
      </c>
      <c r="Q72" s="1912">
        <f>((($D72+$E72+$F72)*'表30-5-2-4-2'!T13*'表30-5-2-4-2'!$Q$82)+(($G72+$H72+$I72)*'表30-5-2-4-2'!AA13*'表30-5-2-4-2'!$R$82)+($J72*'表30-5-2-4-2'!T51*'表30-5-2-4-2'!$S$82)+($K72*'表30-5-2-4-2'!AA51*'表30-5-2-4-2'!$T$82)+($L72*'表30-5-2-4-2'!AA32*'表30-5-2-4-2'!$U$82)+($M72*'表30-5-2-4-2'!T32*'表30-5-2-4-2'!$V$82)+($N72*'表30-5-2-4-2'!T70*'表30-5-2-4-2'!$W$82))/1000*(1+'表30-5-2-4-2'!$Q$83)*'表30-5-2-4-1'!$J$48</f>
        <v>0</v>
      </c>
      <c r="R72" s="1912">
        <f>((($D72+$E72+$F72)*'表30-5-2-4-2'!U13*'表30-5-2-4-2'!$Q$82)+(($G72+$H72+$I72)*'表30-5-2-4-2'!AB13*'表30-5-2-4-2'!$R$82)+($J72*'表30-5-2-4-2'!U51*'表30-5-2-4-2'!$S$82)+($K72*'表30-5-2-4-2'!AB51*'表30-5-2-4-2'!$T$82)+($L72*'表30-5-2-4-2'!AB32*'表30-5-2-4-2'!$U$82)+($M72*'表30-5-2-4-2'!U32*'表30-5-2-4-2'!$V$82)+($N72*'表30-5-2-4-2'!U70*'表30-5-2-4-2'!$W$82))/1000*(1+'表30-5-2-4-2'!$Q$83)*'表30-5-2-4-1'!$J$48</f>
        <v>0</v>
      </c>
      <c r="S72" s="1913">
        <f>(((($D72+$E72)*'表30-5-2-4-2'!V13+$F72*'表30-5-2-4-2'!AU13)*'表30-5-2-4-2'!$Q$82)+((($G72+$H72)*'表30-5-2-4-2'!AC13+$I72*'表30-5-2-4-2'!AU32)*'表30-5-2-4-2'!$R$82)+($J72*'表30-5-2-4-2'!V51*'表30-5-2-4-2'!$S$82)+($K72*'表30-5-2-4-2'!AC51*'表30-5-2-4-2'!$T$82)+($L72*'表30-5-2-4-2'!AC32*'表30-5-2-4-2'!$U$82)+($M72*'表30-5-2-4-2'!V32*'表30-5-2-4-2'!$V$82)+($N72*'表30-5-2-4-2'!V70*'表30-5-2-4-2'!$W$82))/1000*(1+'表30-5-2-4-2'!$Q$83)*'表30-5-2-4-1'!$J$48</f>
        <v>0</v>
      </c>
    </row>
    <row r="73" spans="1:19">
      <c r="A73" s="1906" t="s">
        <v>4769</v>
      </c>
      <c r="B73" s="1907">
        <v>6</v>
      </c>
      <c r="C73" s="1908" t="s">
        <v>4770</v>
      </c>
      <c r="D73" s="1919">
        <f>'表30-5-2-1'!J56</f>
        <v>0</v>
      </c>
      <c r="E73" s="1909">
        <f>SUMIF('表30-5-2-3-2'!$A:$A,"E1"&amp;'表30-5-2-2-2'!$A73&amp;"Q",'表30-5-2-3-2'!$O:$O)</f>
        <v>0</v>
      </c>
      <c r="F73" s="1922">
        <f>SUMIF('表30-5-2-3-2'!$A:$A,"E1"&amp;'表30-5-2-2-2'!$A73&amp;"L",'表30-5-2-3-2'!$Y:$Y)</f>
        <v>0</v>
      </c>
      <c r="G73" s="1920">
        <f>'表30-5-2-1'!K56</f>
        <v>0</v>
      </c>
      <c r="H73" s="1909">
        <f>SUMIF('表30-5-2-3-2'!$A:$A,"E2"&amp;'表30-5-2-2-2'!$A73&amp;"Q",'表30-5-2-3-2'!$O:$O)</f>
        <v>0</v>
      </c>
      <c r="I73" s="1922">
        <f>SUMIF('表30-5-2-3-2'!$A:$A,"E2"&amp;'表30-5-2-2-2'!$A73&amp;"L",'表30-5-2-3-2'!$Y:$Y)</f>
        <v>0</v>
      </c>
      <c r="J73" s="1919">
        <f>'表30-5-2-1'!L56</f>
        <v>0</v>
      </c>
      <c r="K73" s="1909">
        <f>'表30-5-2-1'!M56</f>
        <v>0</v>
      </c>
      <c r="L73" s="1909">
        <f>'表30-5-2-1'!N56</f>
        <v>0</v>
      </c>
      <c r="M73" s="1910">
        <f>'表30-5-2-1'!O56</f>
        <v>0</v>
      </c>
      <c r="N73" s="1911">
        <f>'表30-5-2-1'!P56</f>
        <v>0</v>
      </c>
      <c r="O73" s="1915">
        <f>((($D73+$E73+$F73)*'表30-5-2-4-2'!R14*'表30-5-2-4-2'!$Q$82)+(($G73+$H73+$I73)*'表30-5-2-4-2'!Y14*'表30-5-2-4-2'!$R$82)+($J73*'表30-5-2-4-2'!R52*'表30-5-2-4-2'!$S$82)+($K73*'表30-5-2-4-2'!Y52*'表30-5-2-4-2'!$T$82)+($L73*'表30-5-2-4-2'!Y33*'表30-5-2-4-2'!$U$82)+($M73*'表30-5-2-4-2'!R33*'表30-5-2-4-2'!$V$82)+($N73*'表30-5-2-4-2'!R71*'表30-5-2-4-2'!$W$82))/1000*(1+'表30-5-2-4-2'!$Q$83)*'表30-5-2-4-1'!$J$48</f>
        <v>0</v>
      </c>
      <c r="P73" s="1912">
        <f>((($D73+$E73+$F73)*'表30-5-2-4-2'!S14*'表30-5-2-4-2'!$Q$82)+(($G73+$H73+$I73)*'表30-5-2-4-2'!Z14*'表30-5-2-4-2'!$R$82)+($J73*'表30-5-2-4-2'!S52*'表30-5-2-4-2'!$S$82)+($K73*'表30-5-2-4-2'!Z52*'表30-5-2-4-2'!$T$82)+($L73*'表30-5-2-4-2'!Z33*'表30-5-2-4-2'!$U$82)+($M73*'表30-5-2-4-2'!S33*'表30-5-2-4-2'!$V$82)+($N73*'表30-5-2-4-2'!S71*'表30-5-2-4-2'!$W$82))/1000*(1+'表30-5-2-4-2'!$Q$83)*'表30-5-2-4-1'!$J$48</f>
        <v>0</v>
      </c>
      <c r="Q73" s="1912">
        <f>((($D73+$E73+$F73)*'表30-5-2-4-2'!T14*'表30-5-2-4-2'!$Q$82)+(($G73+$H73+$I73)*'表30-5-2-4-2'!AA14*'表30-5-2-4-2'!$R$82)+($J73*'表30-5-2-4-2'!T52*'表30-5-2-4-2'!$S$82)+($K73*'表30-5-2-4-2'!AA52*'表30-5-2-4-2'!$T$82)+($L73*'表30-5-2-4-2'!AA33*'表30-5-2-4-2'!$U$82)+($M73*'表30-5-2-4-2'!T33*'表30-5-2-4-2'!$V$82)+($N73*'表30-5-2-4-2'!T71*'表30-5-2-4-2'!$W$82))/1000*(1+'表30-5-2-4-2'!$Q$83)*'表30-5-2-4-1'!$J$48</f>
        <v>0</v>
      </c>
      <c r="R73" s="1912">
        <f>((($D73+$E73+$F73)*'表30-5-2-4-2'!U14*'表30-5-2-4-2'!$Q$82)+(($G73+$H73+$I73)*'表30-5-2-4-2'!AB14*'表30-5-2-4-2'!$R$82)+($J73*'表30-5-2-4-2'!U52*'表30-5-2-4-2'!$S$82)+($K73*'表30-5-2-4-2'!AB52*'表30-5-2-4-2'!$T$82)+($L73*'表30-5-2-4-2'!AB33*'表30-5-2-4-2'!$U$82)+($M73*'表30-5-2-4-2'!U33*'表30-5-2-4-2'!$V$82)+($N73*'表30-5-2-4-2'!U71*'表30-5-2-4-2'!$W$82))/1000*(1+'表30-5-2-4-2'!$Q$83)*'表30-5-2-4-1'!$J$48</f>
        <v>0</v>
      </c>
      <c r="S73" s="1913">
        <f>(((($D73+$E73)*'表30-5-2-4-2'!V14+$F73*'表30-5-2-4-2'!AU14)*'表30-5-2-4-2'!$Q$82)+((($G73+$H73)*'表30-5-2-4-2'!AC14+$I73*'表30-5-2-4-2'!AU33)*'表30-5-2-4-2'!$R$82)+($J73*'表30-5-2-4-2'!V52*'表30-5-2-4-2'!$S$82)+($K73*'表30-5-2-4-2'!AC52*'表30-5-2-4-2'!$T$82)+($L73*'表30-5-2-4-2'!AC33*'表30-5-2-4-2'!$U$82)+($M73*'表30-5-2-4-2'!V33*'表30-5-2-4-2'!$V$82)+($N73*'表30-5-2-4-2'!V71*'表30-5-2-4-2'!$W$82))/1000*(1+'表30-5-2-4-2'!$Q$83)*'表30-5-2-4-1'!$J$48</f>
        <v>0</v>
      </c>
    </row>
    <row r="74" spans="1:19">
      <c r="A74" s="1906" t="s">
        <v>4771</v>
      </c>
      <c r="B74" s="1907">
        <v>7</v>
      </c>
      <c r="C74" s="1908" t="s">
        <v>4772</v>
      </c>
      <c r="D74" s="1919">
        <f>'表30-5-2-1'!J57</f>
        <v>0</v>
      </c>
      <c r="E74" s="1909">
        <f>SUMIF('表30-5-2-3-2'!$A:$A,"E1"&amp;'表30-5-2-2-2'!$A74&amp;"Q",'表30-5-2-3-2'!$O:$O)</f>
        <v>0</v>
      </c>
      <c r="F74" s="1922">
        <f>SUMIF('表30-5-2-3-2'!$A:$A,"E1"&amp;'表30-5-2-2-2'!$A74&amp;"L",'表30-5-2-3-2'!$Y:$Y)</f>
        <v>0</v>
      </c>
      <c r="G74" s="1920">
        <f>'表30-5-2-1'!K57</f>
        <v>0</v>
      </c>
      <c r="H74" s="1909">
        <f>SUMIF('表30-5-2-3-2'!$A:$A,"E2"&amp;'表30-5-2-2-2'!$A74&amp;"Q",'表30-5-2-3-2'!$O:$O)</f>
        <v>0</v>
      </c>
      <c r="I74" s="1922">
        <f>SUMIF('表30-5-2-3-2'!$A:$A,"E2"&amp;'表30-5-2-2-2'!$A74&amp;"L",'表30-5-2-3-2'!$Y:$Y)</f>
        <v>0</v>
      </c>
      <c r="J74" s="1919">
        <f>'表30-5-2-1'!L57</f>
        <v>0</v>
      </c>
      <c r="K74" s="1909">
        <f>'表30-5-2-1'!M57</f>
        <v>0</v>
      </c>
      <c r="L74" s="1909">
        <f>'表30-5-2-1'!N57</f>
        <v>0</v>
      </c>
      <c r="M74" s="1910">
        <f>'表30-5-2-1'!O57</f>
        <v>0</v>
      </c>
      <c r="N74" s="1911">
        <f>'表30-5-2-1'!P57</f>
        <v>0</v>
      </c>
      <c r="O74" s="1915">
        <f>((($D74+$E74+$F74)*'表30-5-2-4-2'!R15*'表30-5-2-4-2'!$Q$82)+(($G74+$H74+$I74)*'表30-5-2-4-2'!Y15*'表30-5-2-4-2'!$R$82)+($J74*'表30-5-2-4-2'!R53*'表30-5-2-4-2'!$S$82)+($K74*'表30-5-2-4-2'!Y53*'表30-5-2-4-2'!$T$82)+($L74*'表30-5-2-4-2'!Y34*'表30-5-2-4-2'!$U$82)+($M74*'表30-5-2-4-2'!R34*'表30-5-2-4-2'!$V$82)+($N74*'表30-5-2-4-2'!R72*'表30-5-2-4-2'!$W$82))/1000*(1+'表30-5-2-4-2'!$Q$83)*'表30-5-2-4-1'!$J$48</f>
        <v>0</v>
      </c>
      <c r="P74" s="1912">
        <f>((($D74+$E74+$F74)*'表30-5-2-4-2'!S15*'表30-5-2-4-2'!$Q$82)+(($G74+$H74+$I74)*'表30-5-2-4-2'!Z15*'表30-5-2-4-2'!$R$82)+($J74*'表30-5-2-4-2'!S53*'表30-5-2-4-2'!$S$82)+($K74*'表30-5-2-4-2'!Z53*'表30-5-2-4-2'!$T$82)+($L74*'表30-5-2-4-2'!Z34*'表30-5-2-4-2'!$U$82)+($M74*'表30-5-2-4-2'!S34*'表30-5-2-4-2'!$V$82)+($N74*'表30-5-2-4-2'!S72*'表30-5-2-4-2'!$W$82))/1000*(1+'表30-5-2-4-2'!$Q$83)*'表30-5-2-4-1'!$J$48</f>
        <v>0</v>
      </c>
      <c r="Q74" s="1912">
        <f>((($D74+$E74+$F74)*'表30-5-2-4-2'!T15*'表30-5-2-4-2'!$Q$82)+(($G74+$H74+$I74)*'表30-5-2-4-2'!AA15*'表30-5-2-4-2'!$R$82)+($J74*'表30-5-2-4-2'!T53*'表30-5-2-4-2'!$S$82)+($K74*'表30-5-2-4-2'!AA53*'表30-5-2-4-2'!$T$82)+($L74*'表30-5-2-4-2'!AA34*'表30-5-2-4-2'!$U$82)+($M74*'表30-5-2-4-2'!T34*'表30-5-2-4-2'!$V$82)+($N74*'表30-5-2-4-2'!T72*'表30-5-2-4-2'!$W$82))/1000*(1+'表30-5-2-4-2'!$Q$83)*'表30-5-2-4-1'!$J$48</f>
        <v>0</v>
      </c>
      <c r="R74" s="1912">
        <f>((($D74+$E74+$F74)*'表30-5-2-4-2'!U15*'表30-5-2-4-2'!$Q$82)+(($G74+$H74+$I74)*'表30-5-2-4-2'!AB15*'表30-5-2-4-2'!$R$82)+($J74*'表30-5-2-4-2'!U53*'表30-5-2-4-2'!$S$82)+($K74*'表30-5-2-4-2'!AB53*'表30-5-2-4-2'!$T$82)+($L74*'表30-5-2-4-2'!AB34*'表30-5-2-4-2'!$U$82)+($M74*'表30-5-2-4-2'!U34*'表30-5-2-4-2'!$V$82)+($N74*'表30-5-2-4-2'!U72*'表30-5-2-4-2'!$W$82))/1000*(1+'表30-5-2-4-2'!$Q$83)*'表30-5-2-4-1'!$J$48</f>
        <v>0</v>
      </c>
      <c r="S74" s="1913">
        <f>(((($D74+$E74)*'表30-5-2-4-2'!V15+$F74*'表30-5-2-4-2'!AU15)*'表30-5-2-4-2'!$Q$82)+((($G74+$H74)*'表30-5-2-4-2'!AC15+$I74*'表30-5-2-4-2'!AU34)*'表30-5-2-4-2'!$R$82)+($J74*'表30-5-2-4-2'!V53*'表30-5-2-4-2'!$S$82)+($K74*'表30-5-2-4-2'!AC53*'表30-5-2-4-2'!$T$82)+($L74*'表30-5-2-4-2'!AC34*'表30-5-2-4-2'!$U$82)+($M74*'表30-5-2-4-2'!V34*'表30-5-2-4-2'!$V$82)+($N74*'表30-5-2-4-2'!V72*'表30-5-2-4-2'!$W$82))/1000*(1+'表30-5-2-4-2'!$Q$83)*'表30-5-2-4-1'!$J$48</f>
        <v>0</v>
      </c>
    </row>
    <row r="75" spans="1:19">
      <c r="A75" s="1906" t="s">
        <v>4773</v>
      </c>
      <c r="B75" s="1907">
        <v>8</v>
      </c>
      <c r="C75" s="1908" t="s">
        <v>4774</v>
      </c>
      <c r="D75" s="1919">
        <f>'表30-5-2-1'!J58</f>
        <v>0</v>
      </c>
      <c r="E75" s="1909">
        <f>SUMIF('表30-5-2-3-2'!$A:$A,"E1"&amp;'表30-5-2-2-2'!$A75&amp;"Q",'表30-5-2-3-2'!$O:$O)</f>
        <v>0</v>
      </c>
      <c r="F75" s="1922">
        <f>SUMIF('表30-5-2-3-2'!$A:$A,"E1"&amp;'表30-5-2-2-2'!$A75&amp;"L",'表30-5-2-3-2'!$Y:$Y)</f>
        <v>0</v>
      </c>
      <c r="G75" s="1920">
        <f>'表30-5-2-1'!K58</f>
        <v>0</v>
      </c>
      <c r="H75" s="1909">
        <f>SUMIF('表30-5-2-3-2'!$A:$A,"E2"&amp;'表30-5-2-2-2'!$A75&amp;"Q",'表30-5-2-3-2'!$O:$O)</f>
        <v>0</v>
      </c>
      <c r="I75" s="1922">
        <f>SUMIF('表30-5-2-3-2'!$A:$A,"E2"&amp;'表30-5-2-2-2'!$A75&amp;"L",'表30-5-2-3-2'!$Y:$Y)</f>
        <v>0</v>
      </c>
      <c r="J75" s="1919">
        <f>'表30-5-2-1'!L58</f>
        <v>0</v>
      </c>
      <c r="K75" s="1909">
        <f>'表30-5-2-1'!M58</f>
        <v>0</v>
      </c>
      <c r="L75" s="1909">
        <f>'表30-5-2-1'!N58</f>
        <v>0</v>
      </c>
      <c r="M75" s="1910">
        <f>'表30-5-2-1'!O58</f>
        <v>0</v>
      </c>
      <c r="N75" s="1911">
        <f>'表30-5-2-1'!P58</f>
        <v>0</v>
      </c>
      <c r="O75" s="1915">
        <f>((($D75+$E75+$F75)*'表30-5-2-4-2'!R16*'表30-5-2-4-2'!$Q$82)+(($G75+$H75+$I75)*'表30-5-2-4-2'!Y16*'表30-5-2-4-2'!$R$82)+($J75*'表30-5-2-4-2'!R54*'表30-5-2-4-2'!$S$82)+($K75*'表30-5-2-4-2'!Y54*'表30-5-2-4-2'!$T$82)+($L75*'表30-5-2-4-2'!Y35*'表30-5-2-4-2'!$U$82)+($M75*'表30-5-2-4-2'!R35*'表30-5-2-4-2'!$V$82)+($N75*'表30-5-2-4-2'!R73*'表30-5-2-4-2'!$W$82))/1000*(1+'表30-5-2-4-2'!$Q$83)*'表30-5-2-4-1'!$J$48</f>
        <v>0</v>
      </c>
      <c r="P75" s="1912">
        <f>((($D75+$E75+$F75)*'表30-5-2-4-2'!S16*'表30-5-2-4-2'!$Q$82)+(($G75+$H75+$I75)*'表30-5-2-4-2'!Z16*'表30-5-2-4-2'!$R$82)+($J75*'表30-5-2-4-2'!S54*'表30-5-2-4-2'!$S$82)+($K75*'表30-5-2-4-2'!Z54*'表30-5-2-4-2'!$T$82)+($L75*'表30-5-2-4-2'!Z35*'表30-5-2-4-2'!$U$82)+($M75*'表30-5-2-4-2'!S35*'表30-5-2-4-2'!$V$82)+($N75*'表30-5-2-4-2'!S73*'表30-5-2-4-2'!$W$82))/1000*(1+'表30-5-2-4-2'!$Q$83)*'表30-5-2-4-1'!$J$48</f>
        <v>0</v>
      </c>
      <c r="Q75" s="1912">
        <f>((($D75+$E75+$F75)*'表30-5-2-4-2'!T16*'表30-5-2-4-2'!$Q$82)+(($G75+$H75+$I75)*'表30-5-2-4-2'!AA16*'表30-5-2-4-2'!$R$82)+($J75*'表30-5-2-4-2'!T54*'表30-5-2-4-2'!$S$82)+($K75*'表30-5-2-4-2'!AA54*'表30-5-2-4-2'!$T$82)+($L75*'表30-5-2-4-2'!AA35*'表30-5-2-4-2'!$U$82)+($M75*'表30-5-2-4-2'!T35*'表30-5-2-4-2'!$V$82)+($N75*'表30-5-2-4-2'!T73*'表30-5-2-4-2'!$W$82))/1000*(1+'表30-5-2-4-2'!$Q$83)*'表30-5-2-4-1'!$J$48</f>
        <v>0</v>
      </c>
      <c r="R75" s="1912">
        <f>((($D75+$E75+$F75)*'表30-5-2-4-2'!U16*'表30-5-2-4-2'!$Q$82)+(($G75+$H75+$I75)*'表30-5-2-4-2'!AB16*'表30-5-2-4-2'!$R$82)+($J75*'表30-5-2-4-2'!U54*'表30-5-2-4-2'!$S$82)+($K75*'表30-5-2-4-2'!AB54*'表30-5-2-4-2'!$T$82)+($L75*'表30-5-2-4-2'!AB35*'表30-5-2-4-2'!$U$82)+($M75*'表30-5-2-4-2'!U35*'表30-5-2-4-2'!$V$82)+($N75*'表30-5-2-4-2'!U73*'表30-5-2-4-2'!$W$82))/1000*(1+'表30-5-2-4-2'!$Q$83)*'表30-5-2-4-1'!$J$48</f>
        <v>0</v>
      </c>
      <c r="S75" s="1913">
        <f>(((($D75+$E75)*'表30-5-2-4-2'!V16+$F75*'表30-5-2-4-2'!AU16)*'表30-5-2-4-2'!$Q$82)+((($G75+$H75)*'表30-5-2-4-2'!AC16+$I75*'表30-5-2-4-2'!AU35)*'表30-5-2-4-2'!$R$82)+($J75*'表30-5-2-4-2'!V54*'表30-5-2-4-2'!$S$82)+($K75*'表30-5-2-4-2'!AC54*'表30-5-2-4-2'!$T$82)+($L75*'表30-5-2-4-2'!AC35*'表30-5-2-4-2'!$U$82)+($M75*'表30-5-2-4-2'!V35*'表30-5-2-4-2'!$V$82)+($N75*'表30-5-2-4-2'!V73*'表30-5-2-4-2'!$W$82))/1000*(1+'表30-5-2-4-2'!$Q$83)*'表30-5-2-4-1'!$J$48</f>
        <v>0</v>
      </c>
    </row>
    <row r="76" spans="1:19">
      <c r="A76" s="1906" t="s">
        <v>4775</v>
      </c>
      <c r="B76" s="1907">
        <v>9</v>
      </c>
      <c r="C76" s="1908" t="s">
        <v>4776</v>
      </c>
      <c r="D76" s="1919">
        <f>'表30-5-2-1'!J59</f>
        <v>0</v>
      </c>
      <c r="E76" s="1909">
        <f>SUMIF('表30-5-2-3-2'!$A:$A,"E1"&amp;'表30-5-2-2-2'!$A76&amp;"Q",'表30-5-2-3-2'!$O:$O)</f>
        <v>0</v>
      </c>
      <c r="F76" s="1922">
        <f>SUMIF('表30-5-2-3-2'!$A:$A,"E1"&amp;'表30-5-2-2-2'!$A76&amp;"L",'表30-5-2-3-2'!$Y:$Y)</f>
        <v>0</v>
      </c>
      <c r="G76" s="1920">
        <f>'表30-5-2-1'!K59</f>
        <v>0</v>
      </c>
      <c r="H76" s="1909">
        <f>SUMIF('表30-5-2-3-2'!$A:$A,"E2"&amp;'表30-5-2-2-2'!$A76&amp;"Q",'表30-5-2-3-2'!$O:$O)</f>
        <v>0</v>
      </c>
      <c r="I76" s="1922">
        <f>SUMIF('表30-5-2-3-2'!$A:$A,"E2"&amp;'表30-5-2-2-2'!$A76&amp;"L",'表30-5-2-3-2'!$Y:$Y)</f>
        <v>0</v>
      </c>
      <c r="J76" s="1919">
        <f>'表30-5-2-1'!L59</f>
        <v>0</v>
      </c>
      <c r="K76" s="1909">
        <f>'表30-5-2-1'!M59</f>
        <v>0</v>
      </c>
      <c r="L76" s="1909">
        <f>'表30-5-2-1'!N59</f>
        <v>0</v>
      </c>
      <c r="M76" s="1910">
        <f>'表30-5-2-1'!O59</f>
        <v>0</v>
      </c>
      <c r="N76" s="1911">
        <f>'表30-5-2-1'!P59</f>
        <v>0</v>
      </c>
      <c r="O76" s="1915">
        <f>((($D76+$E76+$F76)*'表30-5-2-4-2'!R17*'表30-5-2-4-2'!$Q$82)+(($G76+$H76+$I76)*'表30-5-2-4-2'!Y17*'表30-5-2-4-2'!$R$82)+($J76*'表30-5-2-4-2'!R55*'表30-5-2-4-2'!$S$82)+($K76*'表30-5-2-4-2'!Y55*'表30-5-2-4-2'!$T$82)+($L76*'表30-5-2-4-2'!Y36*'表30-5-2-4-2'!$U$82)+($M76*'表30-5-2-4-2'!R36*'表30-5-2-4-2'!$V$82)+($N76*'表30-5-2-4-2'!R74*'表30-5-2-4-2'!$W$82))/1000*(1+'表30-5-2-4-2'!$Q$83)*'表30-5-2-4-1'!$J$48</f>
        <v>0</v>
      </c>
      <c r="P76" s="1912">
        <f>((($D76+$E76+$F76)*'表30-5-2-4-2'!S17*'表30-5-2-4-2'!$Q$82)+(($G76+$H76+$I76)*'表30-5-2-4-2'!Z17*'表30-5-2-4-2'!$R$82)+($J76*'表30-5-2-4-2'!S55*'表30-5-2-4-2'!$S$82)+($K76*'表30-5-2-4-2'!Z55*'表30-5-2-4-2'!$T$82)+($L76*'表30-5-2-4-2'!Z36*'表30-5-2-4-2'!$U$82)+($M76*'表30-5-2-4-2'!S36*'表30-5-2-4-2'!$V$82)+($N76*'表30-5-2-4-2'!S74*'表30-5-2-4-2'!$W$82))/1000*(1+'表30-5-2-4-2'!$Q$83)*'表30-5-2-4-1'!$J$48</f>
        <v>0</v>
      </c>
      <c r="Q76" s="1912">
        <f>((($D76+$E76+$F76)*'表30-5-2-4-2'!T17*'表30-5-2-4-2'!$Q$82)+(($G76+$H76+$I76)*'表30-5-2-4-2'!AA17*'表30-5-2-4-2'!$R$82)+($J76*'表30-5-2-4-2'!T55*'表30-5-2-4-2'!$S$82)+($K76*'表30-5-2-4-2'!AA55*'表30-5-2-4-2'!$T$82)+($L76*'表30-5-2-4-2'!AA36*'表30-5-2-4-2'!$U$82)+($M76*'表30-5-2-4-2'!T36*'表30-5-2-4-2'!$V$82)+($N76*'表30-5-2-4-2'!T74*'表30-5-2-4-2'!$W$82))/1000*(1+'表30-5-2-4-2'!$Q$83)*'表30-5-2-4-1'!$J$48</f>
        <v>0</v>
      </c>
      <c r="R76" s="1912">
        <f>((($D76+$E76+$F76)*'表30-5-2-4-2'!U17*'表30-5-2-4-2'!$Q$82)+(($G76+$H76+$I76)*'表30-5-2-4-2'!AB17*'表30-5-2-4-2'!$R$82)+($J76*'表30-5-2-4-2'!U55*'表30-5-2-4-2'!$S$82)+($K76*'表30-5-2-4-2'!AB55*'表30-5-2-4-2'!$T$82)+($L76*'表30-5-2-4-2'!AB36*'表30-5-2-4-2'!$U$82)+($M76*'表30-5-2-4-2'!U36*'表30-5-2-4-2'!$V$82)+($N76*'表30-5-2-4-2'!U74*'表30-5-2-4-2'!$W$82))/1000*(1+'表30-5-2-4-2'!$Q$83)*'表30-5-2-4-1'!$J$48</f>
        <v>0</v>
      </c>
      <c r="S76" s="1913">
        <f>(((($D76+$E76)*'表30-5-2-4-2'!V17+$F76*'表30-5-2-4-2'!AU17)*'表30-5-2-4-2'!$Q$82)+((($G76+$H76)*'表30-5-2-4-2'!AC17+$I76*'表30-5-2-4-2'!AU36)*'表30-5-2-4-2'!$R$82)+($J76*'表30-5-2-4-2'!V55*'表30-5-2-4-2'!$S$82)+($K76*'表30-5-2-4-2'!AC55*'表30-5-2-4-2'!$T$82)+($L76*'表30-5-2-4-2'!AC36*'表30-5-2-4-2'!$U$82)+($M76*'表30-5-2-4-2'!V36*'表30-5-2-4-2'!$V$82)+($N76*'表30-5-2-4-2'!V74*'表30-5-2-4-2'!$W$82))/1000*(1+'表30-5-2-4-2'!$Q$83)*'表30-5-2-4-1'!$J$48</f>
        <v>0</v>
      </c>
    </row>
    <row r="77" spans="1:19">
      <c r="A77" s="1906" t="s">
        <v>4777</v>
      </c>
      <c r="B77" s="1907">
        <v>10</v>
      </c>
      <c r="C77" s="1908" t="s">
        <v>4778</v>
      </c>
      <c r="D77" s="1919">
        <f>'表30-5-2-1'!J60</f>
        <v>0</v>
      </c>
      <c r="E77" s="1909">
        <f>SUMIF('表30-5-2-3-2'!$A:$A,"E1"&amp;'表30-5-2-2-2'!$A77&amp;"Q",'表30-5-2-3-2'!$O:$O)</f>
        <v>0</v>
      </c>
      <c r="F77" s="1922">
        <f>SUMIF('表30-5-2-3-2'!$A:$A,"E1"&amp;'表30-5-2-2-2'!$A77&amp;"L",'表30-5-2-3-2'!$Y:$Y)</f>
        <v>0</v>
      </c>
      <c r="G77" s="1920">
        <f>'表30-5-2-1'!K60</f>
        <v>0</v>
      </c>
      <c r="H77" s="1909">
        <f>SUMIF('表30-5-2-3-2'!$A:$A,"E2"&amp;'表30-5-2-2-2'!$A77&amp;"Q",'表30-5-2-3-2'!$O:$O)</f>
        <v>0</v>
      </c>
      <c r="I77" s="1922">
        <f>SUMIF('表30-5-2-3-2'!$A:$A,"E2"&amp;'表30-5-2-2-2'!$A77&amp;"L",'表30-5-2-3-2'!$Y:$Y)</f>
        <v>0</v>
      </c>
      <c r="J77" s="1919">
        <f>'表30-5-2-1'!L60</f>
        <v>0</v>
      </c>
      <c r="K77" s="1909">
        <f>'表30-5-2-1'!M60</f>
        <v>0</v>
      </c>
      <c r="L77" s="1909">
        <f>'表30-5-2-1'!N60</f>
        <v>0</v>
      </c>
      <c r="M77" s="1910">
        <f>'表30-5-2-1'!O60</f>
        <v>0</v>
      </c>
      <c r="N77" s="1911">
        <f>'表30-5-2-1'!P60</f>
        <v>0</v>
      </c>
      <c r="O77" s="1915">
        <f>((($D77+$E77+$F77)*'表30-5-2-4-2'!R18*'表30-5-2-4-2'!$Q$82)+(($G77+$H77+$I77)*'表30-5-2-4-2'!Y18*'表30-5-2-4-2'!$R$82)+($J77*'表30-5-2-4-2'!R56*'表30-5-2-4-2'!$S$82)+($K77*'表30-5-2-4-2'!Y56*'表30-5-2-4-2'!$T$82)+($L77*'表30-5-2-4-2'!Y37*'表30-5-2-4-2'!$U$82)+($M77*'表30-5-2-4-2'!R37*'表30-5-2-4-2'!$V$82)+($N77*'表30-5-2-4-2'!R75*'表30-5-2-4-2'!$W$82))/1000*(1+'表30-5-2-4-2'!$Q$83)*'表30-5-2-4-1'!$J$48</f>
        <v>0</v>
      </c>
      <c r="P77" s="1912">
        <f>((($D77+$E77+$F77)*'表30-5-2-4-2'!S18*'表30-5-2-4-2'!$Q$82)+(($G77+$H77+$I77)*'表30-5-2-4-2'!Z18*'表30-5-2-4-2'!$R$82)+($J77*'表30-5-2-4-2'!S56*'表30-5-2-4-2'!$S$82)+($K77*'表30-5-2-4-2'!Z56*'表30-5-2-4-2'!$T$82)+($L77*'表30-5-2-4-2'!Z37*'表30-5-2-4-2'!$U$82)+($M77*'表30-5-2-4-2'!S37*'表30-5-2-4-2'!$V$82)+($N77*'表30-5-2-4-2'!S75*'表30-5-2-4-2'!$W$82))/1000*(1+'表30-5-2-4-2'!$Q$83)*'表30-5-2-4-1'!$J$48</f>
        <v>0</v>
      </c>
      <c r="Q77" s="1912">
        <f>((($D77+$E77+$F77)*'表30-5-2-4-2'!T18*'表30-5-2-4-2'!$Q$82)+(($G77+$H77+$I77)*'表30-5-2-4-2'!AA18*'表30-5-2-4-2'!$R$82)+($J77*'表30-5-2-4-2'!T56*'表30-5-2-4-2'!$S$82)+($K77*'表30-5-2-4-2'!AA56*'表30-5-2-4-2'!$T$82)+($L77*'表30-5-2-4-2'!AA37*'表30-5-2-4-2'!$U$82)+($M77*'表30-5-2-4-2'!T37*'表30-5-2-4-2'!$V$82)+($N77*'表30-5-2-4-2'!T75*'表30-5-2-4-2'!$W$82))/1000*(1+'表30-5-2-4-2'!$Q$83)*'表30-5-2-4-1'!$J$48</f>
        <v>0</v>
      </c>
      <c r="R77" s="1912">
        <f>((($D77+$E77+$F77)*'表30-5-2-4-2'!U18*'表30-5-2-4-2'!$Q$82)+(($G77+$H77+$I77)*'表30-5-2-4-2'!AB18*'表30-5-2-4-2'!$R$82)+($J77*'表30-5-2-4-2'!U56*'表30-5-2-4-2'!$S$82)+($K77*'表30-5-2-4-2'!AB56*'表30-5-2-4-2'!$T$82)+($L77*'表30-5-2-4-2'!AB37*'表30-5-2-4-2'!$U$82)+($M77*'表30-5-2-4-2'!U37*'表30-5-2-4-2'!$V$82)+($N77*'表30-5-2-4-2'!U75*'表30-5-2-4-2'!$W$82))/1000*(1+'表30-5-2-4-2'!$Q$83)*'表30-5-2-4-1'!$J$48</f>
        <v>0</v>
      </c>
      <c r="S77" s="1913">
        <f>(((($D77+$E77)*'表30-5-2-4-2'!V18+$F77*'表30-5-2-4-2'!AU18)*'表30-5-2-4-2'!$Q$82)+((($G77+$H77)*'表30-5-2-4-2'!AC18+$I77*'表30-5-2-4-2'!AU37)*'表30-5-2-4-2'!$R$82)+($J77*'表30-5-2-4-2'!V56*'表30-5-2-4-2'!$S$82)+($K77*'表30-5-2-4-2'!AC56*'表30-5-2-4-2'!$T$82)+($L77*'表30-5-2-4-2'!AC37*'表30-5-2-4-2'!$U$82)+($M77*'表30-5-2-4-2'!V37*'表30-5-2-4-2'!$V$82)+($N77*'表30-5-2-4-2'!V75*'表30-5-2-4-2'!$W$82))/1000*(1+'表30-5-2-4-2'!$Q$83)*'表30-5-2-4-1'!$J$48</f>
        <v>0</v>
      </c>
    </row>
    <row r="78" spans="1:19">
      <c r="A78" s="1906" t="s">
        <v>4779</v>
      </c>
      <c r="B78" s="1907">
        <v>11</v>
      </c>
      <c r="C78" s="1908" t="s">
        <v>4780</v>
      </c>
      <c r="D78" s="1919">
        <f>'表30-5-2-1'!J61</f>
        <v>0</v>
      </c>
      <c r="E78" s="1909">
        <f>SUMIF('表30-5-2-3-2'!$A:$A,"E1"&amp;'表30-5-2-2-2'!$A78&amp;"Q",'表30-5-2-3-2'!$O:$O)</f>
        <v>0</v>
      </c>
      <c r="F78" s="1922">
        <f>SUMIF('表30-5-2-3-2'!$A:$A,"E1"&amp;'表30-5-2-2-2'!$A78&amp;"L",'表30-5-2-3-2'!$Y:$Y)</f>
        <v>0</v>
      </c>
      <c r="G78" s="1920">
        <f>'表30-5-2-1'!K61</f>
        <v>0</v>
      </c>
      <c r="H78" s="1909">
        <f>SUMIF('表30-5-2-3-2'!$A:$A,"E2"&amp;'表30-5-2-2-2'!$A78&amp;"Q",'表30-5-2-3-2'!$O:$O)</f>
        <v>0</v>
      </c>
      <c r="I78" s="1922">
        <f>SUMIF('表30-5-2-3-2'!$A:$A,"E2"&amp;'表30-5-2-2-2'!$A78&amp;"L",'表30-5-2-3-2'!$Y:$Y)</f>
        <v>0</v>
      </c>
      <c r="J78" s="1919">
        <f>'表30-5-2-1'!L61</f>
        <v>0</v>
      </c>
      <c r="K78" s="1909">
        <f>'表30-5-2-1'!M61</f>
        <v>0</v>
      </c>
      <c r="L78" s="1909">
        <f>'表30-5-2-1'!N61</f>
        <v>0</v>
      </c>
      <c r="M78" s="1910">
        <f>'表30-5-2-1'!O61</f>
        <v>0</v>
      </c>
      <c r="N78" s="1911">
        <f>'表30-5-2-1'!P61</f>
        <v>0</v>
      </c>
      <c r="O78" s="1915">
        <f>((($D78+$E78+$F78)*'表30-5-2-4-2'!R19*'表30-5-2-4-2'!$Q$82)+(($G78+$H78+$I78)*'表30-5-2-4-2'!Y19*'表30-5-2-4-2'!$R$82)+($J78*'表30-5-2-4-2'!R57*'表30-5-2-4-2'!$S$82)+($K78*'表30-5-2-4-2'!Y57*'表30-5-2-4-2'!$T$82)+($L78*'表30-5-2-4-2'!Y38*'表30-5-2-4-2'!$U$82)+($M78*'表30-5-2-4-2'!R38*'表30-5-2-4-2'!$V$82)+($N78*'表30-5-2-4-2'!R76*'表30-5-2-4-2'!$W$82))/1000*(1+'表30-5-2-4-2'!$Q$83)*'表30-5-2-4-1'!$J$48</f>
        <v>0</v>
      </c>
      <c r="P78" s="1912">
        <f>((($D78+$E78+$F78)*'表30-5-2-4-2'!S19*'表30-5-2-4-2'!$Q$82)+(($G78+$H78+$I78)*'表30-5-2-4-2'!Z19*'表30-5-2-4-2'!$R$82)+($J78*'表30-5-2-4-2'!S57*'表30-5-2-4-2'!$S$82)+($K78*'表30-5-2-4-2'!Z57*'表30-5-2-4-2'!$T$82)+($L78*'表30-5-2-4-2'!Z38*'表30-5-2-4-2'!$U$82)+($M78*'表30-5-2-4-2'!S38*'表30-5-2-4-2'!$V$82)+($N78*'表30-5-2-4-2'!S76*'表30-5-2-4-2'!$W$82))/1000*(1+'表30-5-2-4-2'!$Q$83)*'表30-5-2-4-1'!$J$48</f>
        <v>0</v>
      </c>
      <c r="Q78" s="1912">
        <f>((($D78+$E78+$F78)*'表30-5-2-4-2'!T19*'表30-5-2-4-2'!$Q$82)+(($G78+$H78+$I78)*'表30-5-2-4-2'!AA19*'表30-5-2-4-2'!$R$82)+($J78*'表30-5-2-4-2'!T57*'表30-5-2-4-2'!$S$82)+($K78*'表30-5-2-4-2'!AA57*'表30-5-2-4-2'!$T$82)+($L78*'表30-5-2-4-2'!AA38*'表30-5-2-4-2'!$U$82)+($M78*'表30-5-2-4-2'!T38*'表30-5-2-4-2'!$V$82)+($N78*'表30-5-2-4-2'!T76*'表30-5-2-4-2'!$W$82))/1000*(1+'表30-5-2-4-2'!$Q$83)*'表30-5-2-4-1'!$J$48</f>
        <v>0</v>
      </c>
      <c r="R78" s="1912">
        <f>((($D78+$E78+$F78)*'表30-5-2-4-2'!U19*'表30-5-2-4-2'!$Q$82)+(($G78+$H78+$I78)*'表30-5-2-4-2'!AB19*'表30-5-2-4-2'!$R$82)+($J78*'表30-5-2-4-2'!U57*'表30-5-2-4-2'!$S$82)+($K78*'表30-5-2-4-2'!AB57*'表30-5-2-4-2'!$T$82)+($L78*'表30-5-2-4-2'!AB38*'表30-5-2-4-2'!$U$82)+($M78*'表30-5-2-4-2'!U38*'表30-5-2-4-2'!$V$82)+($N78*'表30-5-2-4-2'!U76*'表30-5-2-4-2'!$W$82))/1000*(1+'表30-5-2-4-2'!$Q$83)*'表30-5-2-4-1'!$J$48</f>
        <v>0</v>
      </c>
      <c r="S78" s="1913">
        <f>(((($D78+$E78)*'表30-5-2-4-2'!V19+$F78*'表30-5-2-4-2'!AU19)*'表30-5-2-4-2'!$Q$82)+((($G78+$H78)*'表30-5-2-4-2'!AC19+$I78*'表30-5-2-4-2'!AU38)*'表30-5-2-4-2'!$R$82)+($J78*'表30-5-2-4-2'!V57*'表30-5-2-4-2'!$S$82)+($K78*'表30-5-2-4-2'!AC57*'表30-5-2-4-2'!$T$82)+($L78*'表30-5-2-4-2'!AC38*'表30-5-2-4-2'!$U$82)+($M78*'表30-5-2-4-2'!V38*'表30-5-2-4-2'!$V$82)+($N78*'表30-5-2-4-2'!V76*'表30-5-2-4-2'!$W$82))/1000*(1+'表30-5-2-4-2'!$Q$83)*'表30-5-2-4-1'!$J$48</f>
        <v>0</v>
      </c>
    </row>
    <row r="79" spans="1:19">
      <c r="A79" s="1906" t="s">
        <v>4781</v>
      </c>
      <c r="B79" s="1907">
        <v>12</v>
      </c>
      <c r="C79" s="1908" t="s">
        <v>4782</v>
      </c>
      <c r="D79" s="1919">
        <f>'表30-5-2-1'!J62</f>
        <v>0</v>
      </c>
      <c r="E79" s="1909">
        <f>SUMIF('表30-5-2-3-2'!$A:$A,"E1"&amp;'表30-5-2-2-2'!$A79&amp;"Q",'表30-5-2-3-2'!$O:$O)</f>
        <v>0</v>
      </c>
      <c r="F79" s="1922">
        <f>SUMIF('表30-5-2-3-2'!$A:$A,"E1"&amp;'表30-5-2-2-2'!$A79&amp;"L",'表30-5-2-3-2'!$Y:$Y)</f>
        <v>0</v>
      </c>
      <c r="G79" s="1920">
        <f>'表30-5-2-1'!K62</f>
        <v>0</v>
      </c>
      <c r="H79" s="1909">
        <f>SUMIF('表30-5-2-3-2'!$A:$A,"E2"&amp;'表30-5-2-2-2'!$A79&amp;"Q",'表30-5-2-3-2'!$O:$O)</f>
        <v>0</v>
      </c>
      <c r="I79" s="1922">
        <f>SUMIF('表30-5-2-3-2'!$A:$A,"E2"&amp;'表30-5-2-2-2'!$A79&amp;"L",'表30-5-2-3-2'!$Y:$Y)</f>
        <v>0</v>
      </c>
      <c r="J79" s="1919">
        <f>'表30-5-2-1'!L62</f>
        <v>0</v>
      </c>
      <c r="K79" s="1909">
        <f>'表30-5-2-1'!M62</f>
        <v>0</v>
      </c>
      <c r="L79" s="1909">
        <f>'表30-5-2-1'!N62</f>
        <v>0</v>
      </c>
      <c r="M79" s="1910">
        <f>'表30-5-2-1'!O62</f>
        <v>0</v>
      </c>
      <c r="N79" s="1911">
        <f>'表30-5-2-1'!P62</f>
        <v>0</v>
      </c>
      <c r="O79" s="1915">
        <f>((($D79+$E79+$F79)*'表30-5-2-4-2'!R20*'表30-5-2-4-2'!$Q$82)+(($G79+$H79+$I79)*'表30-5-2-4-2'!Y20*'表30-5-2-4-2'!$R$82)+($J79*'表30-5-2-4-2'!R58*'表30-5-2-4-2'!$S$82)+($K79*'表30-5-2-4-2'!Y58*'表30-5-2-4-2'!$T$82)+($L79*'表30-5-2-4-2'!Y39*'表30-5-2-4-2'!$U$82)+($M79*'表30-5-2-4-2'!R39*'表30-5-2-4-2'!$V$82)+($N79*'表30-5-2-4-2'!R77*'表30-5-2-4-2'!$W$82))/1000*(1+'表30-5-2-4-2'!$Q$83)*'表30-5-2-4-1'!$J$48</f>
        <v>0</v>
      </c>
      <c r="P79" s="1912">
        <f>((($D79+$E79+$F79)*'表30-5-2-4-2'!S20*'表30-5-2-4-2'!$Q$82)+(($G79+$H79+$I79)*'表30-5-2-4-2'!Z20*'表30-5-2-4-2'!$R$82)+($J79*'表30-5-2-4-2'!S58*'表30-5-2-4-2'!$S$82)+($K79*'表30-5-2-4-2'!Z58*'表30-5-2-4-2'!$T$82)+($L79*'表30-5-2-4-2'!Z39*'表30-5-2-4-2'!$U$82)+($M79*'表30-5-2-4-2'!S39*'表30-5-2-4-2'!$V$82)+($N79*'表30-5-2-4-2'!S77*'表30-5-2-4-2'!$W$82))/1000*(1+'表30-5-2-4-2'!$Q$83)*'表30-5-2-4-1'!$J$48</f>
        <v>0</v>
      </c>
      <c r="Q79" s="1912">
        <f>((($D79+$E79+$F79)*'表30-5-2-4-2'!T20*'表30-5-2-4-2'!$Q$82)+(($G79+$H79+$I79)*'表30-5-2-4-2'!AA20*'表30-5-2-4-2'!$R$82)+($J79*'表30-5-2-4-2'!T58*'表30-5-2-4-2'!$S$82)+($K79*'表30-5-2-4-2'!AA58*'表30-5-2-4-2'!$T$82)+($L79*'表30-5-2-4-2'!AA39*'表30-5-2-4-2'!$U$82)+($M79*'表30-5-2-4-2'!T39*'表30-5-2-4-2'!$V$82)+($N79*'表30-5-2-4-2'!T77*'表30-5-2-4-2'!$W$82))/1000*(1+'表30-5-2-4-2'!$Q$83)*'表30-5-2-4-1'!$J$48</f>
        <v>0</v>
      </c>
      <c r="R79" s="1912">
        <f>((($D79+$E79+$F79)*'表30-5-2-4-2'!U20*'表30-5-2-4-2'!$Q$82)+(($G79+$H79+$I79)*'表30-5-2-4-2'!AB20*'表30-5-2-4-2'!$R$82)+($J79*'表30-5-2-4-2'!U58*'表30-5-2-4-2'!$S$82)+($K79*'表30-5-2-4-2'!AB58*'表30-5-2-4-2'!$T$82)+($L79*'表30-5-2-4-2'!AB39*'表30-5-2-4-2'!$U$82)+($M79*'表30-5-2-4-2'!U39*'表30-5-2-4-2'!$V$82)+($N79*'表30-5-2-4-2'!U77*'表30-5-2-4-2'!$W$82))/1000*(1+'表30-5-2-4-2'!$Q$83)*'表30-5-2-4-1'!$J$48</f>
        <v>0</v>
      </c>
      <c r="S79" s="1913">
        <f>(((($D79+$E79)*'表30-5-2-4-2'!V20+$F79*'表30-5-2-4-2'!AU20)*'表30-5-2-4-2'!$Q$82)+((($G79+$H79)*'表30-5-2-4-2'!AC20+$I79*'表30-5-2-4-2'!AU39)*'表30-5-2-4-2'!$R$82)+($J79*'表30-5-2-4-2'!V58*'表30-5-2-4-2'!$S$82)+($K79*'表30-5-2-4-2'!AC58*'表30-5-2-4-2'!$T$82)+($L79*'表30-5-2-4-2'!AC39*'表30-5-2-4-2'!$U$82)+($M79*'表30-5-2-4-2'!V39*'表30-5-2-4-2'!$V$82)+($N79*'表30-5-2-4-2'!V77*'表30-5-2-4-2'!$W$82))/1000*(1+'表30-5-2-4-2'!$Q$83)*'表30-5-2-4-1'!$J$48</f>
        <v>0</v>
      </c>
    </row>
    <row r="80" spans="1:19">
      <c r="A80" s="1906" t="s">
        <v>4783</v>
      </c>
      <c r="B80" s="1907">
        <v>13</v>
      </c>
      <c r="C80" s="1908" t="s">
        <v>4784</v>
      </c>
      <c r="D80" s="1919">
        <f>'表30-5-2-1'!J63</f>
        <v>0</v>
      </c>
      <c r="E80" s="1909">
        <f>SUMIF('表30-5-2-3-2'!$A:$A,"E1"&amp;'表30-5-2-2-2'!$A80&amp;"Q",'表30-5-2-3-2'!$O:$O)</f>
        <v>0</v>
      </c>
      <c r="F80" s="1922">
        <f>SUMIF('表30-5-2-3-2'!$A:$A,"E1"&amp;'表30-5-2-2-2'!$A80&amp;"L",'表30-5-2-3-2'!$Y:$Y)</f>
        <v>0</v>
      </c>
      <c r="G80" s="1920">
        <f>'表30-5-2-1'!K63</f>
        <v>0</v>
      </c>
      <c r="H80" s="1909">
        <f>SUMIF('表30-5-2-3-2'!$A:$A,"E2"&amp;'表30-5-2-2-2'!$A80&amp;"Q",'表30-5-2-3-2'!$O:$O)</f>
        <v>0</v>
      </c>
      <c r="I80" s="1922">
        <f>SUMIF('表30-5-2-3-2'!$A:$A,"E2"&amp;'表30-5-2-2-2'!$A80&amp;"L",'表30-5-2-3-2'!$Y:$Y)</f>
        <v>0</v>
      </c>
      <c r="J80" s="1919">
        <f>'表30-5-2-1'!L63</f>
        <v>0</v>
      </c>
      <c r="K80" s="1909">
        <f>'表30-5-2-1'!M63</f>
        <v>0</v>
      </c>
      <c r="L80" s="1909">
        <f>'表30-5-2-1'!N63</f>
        <v>0</v>
      </c>
      <c r="M80" s="1910">
        <f>'表30-5-2-1'!O63</f>
        <v>0</v>
      </c>
      <c r="N80" s="1911">
        <f>'表30-5-2-1'!P63</f>
        <v>0</v>
      </c>
      <c r="O80" s="1915">
        <f>((($D80+$E80+$F80)*'表30-5-2-4-2'!R21*'表30-5-2-4-2'!$Q$82)+(($G80+$H80+$I80)*'表30-5-2-4-2'!Y21*'表30-5-2-4-2'!$R$82)+($J80*'表30-5-2-4-2'!R59*'表30-5-2-4-2'!$S$82)+($K80*'表30-5-2-4-2'!Y59*'表30-5-2-4-2'!$T$82)+($L80*'表30-5-2-4-2'!Y40*'表30-5-2-4-2'!$U$82)+($M80*'表30-5-2-4-2'!R40*'表30-5-2-4-2'!$V$82)+($N80*'表30-5-2-4-2'!R78*'表30-5-2-4-2'!$W$82))/1000*(1+'表30-5-2-4-2'!$Q$83)*'表30-5-2-4-1'!$J$48</f>
        <v>0</v>
      </c>
      <c r="P80" s="1912">
        <f>((($D80+$E80+$F80)*'表30-5-2-4-2'!S21*'表30-5-2-4-2'!$Q$82)+(($G80+$H80+$I80)*'表30-5-2-4-2'!Z21*'表30-5-2-4-2'!$R$82)+($J80*'表30-5-2-4-2'!S59*'表30-5-2-4-2'!$S$82)+($K80*'表30-5-2-4-2'!Z59*'表30-5-2-4-2'!$T$82)+($L80*'表30-5-2-4-2'!Z40*'表30-5-2-4-2'!$U$82)+($M80*'表30-5-2-4-2'!S40*'表30-5-2-4-2'!$V$82)+($N80*'表30-5-2-4-2'!S78*'表30-5-2-4-2'!$W$82))/1000*(1+'表30-5-2-4-2'!$Q$83)*'表30-5-2-4-1'!$J$48</f>
        <v>0</v>
      </c>
      <c r="Q80" s="1912">
        <f>((($D80+$E80+$F80)*'表30-5-2-4-2'!T21*'表30-5-2-4-2'!$Q$82)+(($G80+$H80+$I80)*'表30-5-2-4-2'!AA21*'表30-5-2-4-2'!$R$82)+($J80*'表30-5-2-4-2'!T59*'表30-5-2-4-2'!$S$82)+($K80*'表30-5-2-4-2'!AA59*'表30-5-2-4-2'!$T$82)+($L80*'表30-5-2-4-2'!AA40*'表30-5-2-4-2'!$U$82)+($M80*'表30-5-2-4-2'!T40*'表30-5-2-4-2'!$V$82)+($N80*'表30-5-2-4-2'!T78*'表30-5-2-4-2'!$W$82))/1000*(1+'表30-5-2-4-2'!$Q$83)*'表30-5-2-4-1'!$J$48</f>
        <v>0</v>
      </c>
      <c r="R80" s="1912">
        <f>((($D80+$E80+$F80)*'表30-5-2-4-2'!U21*'表30-5-2-4-2'!$Q$82)+(($G80+$H80+$I80)*'表30-5-2-4-2'!AB21*'表30-5-2-4-2'!$R$82)+($J80*'表30-5-2-4-2'!U59*'表30-5-2-4-2'!$S$82)+($K80*'表30-5-2-4-2'!AB59*'表30-5-2-4-2'!$T$82)+($L80*'表30-5-2-4-2'!AB40*'表30-5-2-4-2'!$U$82)+($M80*'表30-5-2-4-2'!U40*'表30-5-2-4-2'!$V$82)+($N80*'表30-5-2-4-2'!U78*'表30-5-2-4-2'!$W$82))/1000*(1+'表30-5-2-4-2'!$Q$83)*'表30-5-2-4-1'!$J$48</f>
        <v>0</v>
      </c>
      <c r="S80" s="1913">
        <f>(((($D80+$E80)*'表30-5-2-4-2'!V21+$F80*'表30-5-2-4-2'!AU21)*'表30-5-2-4-2'!$Q$82)+((($G80+$H80)*'表30-5-2-4-2'!AC21+$I80*'表30-5-2-4-2'!AU40)*'表30-5-2-4-2'!$R$82)+($J80*'表30-5-2-4-2'!V59*'表30-5-2-4-2'!$S$82)+($K80*'表30-5-2-4-2'!AC59*'表30-5-2-4-2'!$T$82)+($L80*'表30-5-2-4-2'!AC40*'表30-5-2-4-2'!$U$82)+($M80*'表30-5-2-4-2'!V40*'表30-5-2-4-2'!$V$82)+($N80*'表30-5-2-4-2'!V78*'表30-5-2-4-2'!$W$82))/1000*(1+'表30-5-2-4-2'!$Q$83)*'表30-5-2-4-1'!$J$48</f>
        <v>0</v>
      </c>
    </row>
    <row r="81" spans="1:19">
      <c r="A81" s="1906" t="s">
        <v>4785</v>
      </c>
      <c r="B81" s="1907">
        <v>14</v>
      </c>
      <c r="C81" s="1916" t="s">
        <v>4786</v>
      </c>
      <c r="D81" s="1919">
        <f>'表30-5-2-1'!J64</f>
        <v>0</v>
      </c>
      <c r="E81" s="1909">
        <f>SUMIF('表30-5-2-3-2'!$A:$A,"E1"&amp;'表30-5-2-2-2'!$A81&amp;"Q",'表30-5-2-3-2'!$O:$O)</f>
        <v>0</v>
      </c>
      <c r="F81" s="1922">
        <f>SUMIF('表30-5-2-3-2'!$A:$A,"E1"&amp;'表30-5-2-2-2'!$A81&amp;"L",'表30-5-2-3-2'!$Y:$Y)</f>
        <v>0</v>
      </c>
      <c r="G81" s="1920">
        <f>'表30-5-2-1'!K64</f>
        <v>0</v>
      </c>
      <c r="H81" s="1909">
        <f>SUMIF('表30-5-2-3-2'!$A:$A,"E2"&amp;'表30-5-2-2-2'!$A81&amp;"Q",'表30-5-2-3-2'!$O:$O)</f>
        <v>0</v>
      </c>
      <c r="I81" s="1922">
        <f>SUMIF('表30-5-2-3-2'!$A:$A,"E2"&amp;'表30-5-2-2-2'!$A81&amp;"L",'表30-5-2-3-2'!$Y:$Y)</f>
        <v>0</v>
      </c>
      <c r="J81" s="1919">
        <f>'表30-5-2-1'!L64</f>
        <v>0</v>
      </c>
      <c r="K81" s="1909">
        <f>'表30-5-2-1'!M64</f>
        <v>0</v>
      </c>
      <c r="L81" s="1909">
        <f>'表30-5-2-1'!N64</f>
        <v>0</v>
      </c>
      <c r="M81" s="1910">
        <f>'表30-5-2-1'!O64</f>
        <v>0</v>
      </c>
      <c r="N81" s="1911">
        <f>'表30-5-2-1'!P64</f>
        <v>0</v>
      </c>
      <c r="O81" s="1915">
        <f>((($D81+$E81+$F81)*'表30-5-2-4-2'!R22*'表30-5-2-4-2'!$Q$82)+(($G81+$H81+$I81)*'表30-5-2-4-2'!Y22*'表30-5-2-4-2'!$R$82)+($J81*'表30-5-2-4-2'!R60*'表30-5-2-4-2'!$S$82)+($K81*'表30-5-2-4-2'!Y60*'表30-5-2-4-2'!$T$82)+($L81*'表30-5-2-4-2'!Y41*'表30-5-2-4-2'!$U$82)+($M81*'表30-5-2-4-2'!R41*'表30-5-2-4-2'!$V$82)+($N81*'表30-5-2-4-2'!R79*'表30-5-2-4-2'!$W$82))/1000*(1+'表30-5-2-4-2'!$Q$83)*'表30-5-2-4-1'!$J$48</f>
        <v>0</v>
      </c>
      <c r="P81" s="1912">
        <f>((($D81+$E81+$F81)*'表30-5-2-4-2'!S22*'表30-5-2-4-2'!$Q$82)+(($G81+$H81+$I81)*'表30-5-2-4-2'!Z22*'表30-5-2-4-2'!$R$82)+($J81*'表30-5-2-4-2'!S60*'表30-5-2-4-2'!$S$82)+($K81*'表30-5-2-4-2'!Z60*'表30-5-2-4-2'!$T$82)+($L81*'表30-5-2-4-2'!Z41*'表30-5-2-4-2'!$U$82)+($M81*'表30-5-2-4-2'!S41*'表30-5-2-4-2'!$V$82)+($N81*'表30-5-2-4-2'!S79*'表30-5-2-4-2'!$W$82))/1000*(1+'表30-5-2-4-2'!$Q$83)*'表30-5-2-4-1'!$J$48</f>
        <v>0</v>
      </c>
      <c r="Q81" s="1912">
        <f>((($D81+$E81+$F81)*'表30-5-2-4-2'!T22*'表30-5-2-4-2'!$Q$82)+(($G81+$H81+$I81)*'表30-5-2-4-2'!AA22*'表30-5-2-4-2'!$R$82)+($J81*'表30-5-2-4-2'!T60*'表30-5-2-4-2'!$S$82)+($K81*'表30-5-2-4-2'!AA60*'表30-5-2-4-2'!$T$82)+($L81*'表30-5-2-4-2'!AA41*'表30-5-2-4-2'!$U$82)+($M81*'表30-5-2-4-2'!T41*'表30-5-2-4-2'!$V$82)+($N81*'表30-5-2-4-2'!T79*'表30-5-2-4-2'!$W$82))/1000*(1+'表30-5-2-4-2'!$Q$83)*'表30-5-2-4-1'!$J$48</f>
        <v>0</v>
      </c>
      <c r="R81" s="1912">
        <f>((($D81+$E81+$F81)*'表30-5-2-4-2'!U22*'表30-5-2-4-2'!$Q$82)+(($G81+$H81+$I81)*'表30-5-2-4-2'!AB22*'表30-5-2-4-2'!$R$82)+($J81*'表30-5-2-4-2'!U60*'表30-5-2-4-2'!$S$82)+($K81*'表30-5-2-4-2'!AB60*'表30-5-2-4-2'!$T$82)+($L81*'表30-5-2-4-2'!AB41*'表30-5-2-4-2'!$U$82)+($M81*'表30-5-2-4-2'!U41*'表30-5-2-4-2'!$V$82)+($N81*'表30-5-2-4-2'!U79*'表30-5-2-4-2'!$W$82))/1000*(1+'表30-5-2-4-2'!$Q$83)*'表30-5-2-4-1'!$J$48</f>
        <v>0</v>
      </c>
      <c r="S81" s="1913">
        <f>(((($D81+$E81)*'表30-5-2-4-2'!V22+$F81*'表30-5-2-4-2'!AU22)*'表30-5-2-4-2'!$Q$82)+((($G81+$H81)*'表30-5-2-4-2'!AC22+$I81*'表30-5-2-4-2'!AU41)*'表30-5-2-4-2'!$R$82)+($J81*'表30-5-2-4-2'!V60*'表30-5-2-4-2'!$S$82)+($K81*'表30-5-2-4-2'!AC60*'表30-5-2-4-2'!$T$82)+($L81*'表30-5-2-4-2'!AC41*'表30-5-2-4-2'!$U$82)+($M81*'表30-5-2-4-2'!V41*'表30-5-2-4-2'!$V$82)+($N81*'表30-5-2-4-2'!V79*'表30-5-2-4-2'!$W$82))/1000*(1+'表30-5-2-4-2'!$Q$83)*'表30-5-2-4-1'!$J$48</f>
        <v>0</v>
      </c>
    </row>
    <row r="82" spans="1:19" ht="17.25" thickBot="1">
      <c r="A82" s="1906" t="s">
        <v>4788</v>
      </c>
      <c r="B82" s="3676" t="s">
        <v>4789</v>
      </c>
      <c r="C82" s="3677"/>
      <c r="D82" s="1939">
        <f t="shared" ref="D82:S82" si="3">SUM(D67:D81)</f>
        <v>0</v>
      </c>
      <c r="E82" s="1939">
        <f>SUM(E67:E81)</f>
        <v>0</v>
      </c>
      <c r="F82" s="1946">
        <f>SUM(F67:F81)</f>
        <v>0</v>
      </c>
      <c r="G82" s="1942">
        <f t="shared" si="3"/>
        <v>0</v>
      </c>
      <c r="H82" s="1939">
        <f>SUM(H67:H81)</f>
        <v>0</v>
      </c>
      <c r="I82" s="1946">
        <f>SUM(I67:I81)</f>
        <v>0</v>
      </c>
      <c r="J82" s="1939">
        <f t="shared" si="3"/>
        <v>0</v>
      </c>
      <c r="K82" s="1939">
        <f t="shared" si="3"/>
        <v>0</v>
      </c>
      <c r="L82" s="1939">
        <f t="shared" si="3"/>
        <v>0</v>
      </c>
      <c r="M82" s="1940">
        <f t="shared" si="3"/>
        <v>0</v>
      </c>
      <c r="N82" s="1941">
        <f t="shared" si="3"/>
        <v>0</v>
      </c>
      <c r="O82" s="1942">
        <f>SUM(O67:O81)</f>
        <v>0</v>
      </c>
      <c r="P82" s="1939">
        <f t="shared" si="3"/>
        <v>0</v>
      </c>
      <c r="Q82" s="1939">
        <f t="shared" si="3"/>
        <v>0</v>
      </c>
      <c r="R82" s="1939">
        <f t="shared" si="3"/>
        <v>0</v>
      </c>
      <c r="S82" s="1943">
        <f t="shared" si="3"/>
        <v>0</v>
      </c>
    </row>
    <row r="83" spans="1:19">
      <c r="A83" s="1906"/>
      <c r="B83" s="1899"/>
      <c r="C83" s="1899"/>
      <c r="D83" s="1963"/>
      <c r="E83" s="1963"/>
      <c r="F83" s="1963"/>
      <c r="G83" s="1963"/>
      <c r="H83" s="1963"/>
      <c r="I83" s="1963"/>
      <c r="J83" s="1963"/>
      <c r="K83" s="1963"/>
      <c r="L83" s="1963"/>
      <c r="M83" s="1963"/>
      <c r="N83" s="1963"/>
      <c r="O83" s="1963"/>
      <c r="P83" s="1883"/>
      <c r="Q83" s="1883"/>
      <c r="R83" s="1883"/>
      <c r="S83" s="1883"/>
    </row>
    <row r="84" spans="1:19">
      <c r="A84" s="1906"/>
      <c r="B84" s="1906"/>
      <c r="C84" s="1906"/>
      <c r="D84" s="1924"/>
      <c r="E84" s="1924"/>
      <c r="F84" s="1924"/>
      <c r="G84" s="1925"/>
      <c r="H84" s="1925"/>
      <c r="I84" s="1925"/>
      <c r="J84" s="1925"/>
      <c r="K84" s="1925"/>
      <c r="L84" s="1925"/>
      <c r="M84" s="1925"/>
      <c r="N84" s="1925"/>
      <c r="O84" s="1925"/>
      <c r="P84" s="1883"/>
      <c r="Q84" s="1883"/>
      <c r="R84" s="1883"/>
      <c r="S84" s="1883"/>
    </row>
    <row r="85" spans="1:19" ht="17.25" thickBot="1">
      <c r="A85" s="1906"/>
      <c r="B85" s="2242" t="s">
        <v>5045</v>
      </c>
      <c r="C85" s="1888"/>
      <c r="D85" s="1883"/>
      <c r="E85" s="1883"/>
      <c r="F85" s="1883"/>
      <c r="G85" s="1926" t="s">
        <v>4795</v>
      </c>
      <c r="H85" s="1925"/>
      <c r="I85" s="1925"/>
      <c r="J85" s="1925"/>
      <c r="K85" s="1925"/>
      <c r="L85" s="1925"/>
      <c r="M85" s="1925"/>
      <c r="N85" s="1925"/>
      <c r="O85" s="1925"/>
      <c r="P85" s="1883"/>
      <c r="Q85" s="1883"/>
      <c r="R85" s="1883"/>
      <c r="S85" s="1883"/>
    </row>
    <row r="86" spans="1:19">
      <c r="A86" s="1906"/>
      <c r="B86" s="3697" t="s">
        <v>4736</v>
      </c>
      <c r="C86" s="3698"/>
      <c r="D86" s="1947" t="s">
        <v>4737</v>
      </c>
      <c r="E86" s="1947" t="s">
        <v>4738</v>
      </c>
      <c r="F86" s="1947" t="s">
        <v>4739</v>
      </c>
      <c r="G86" s="1948" t="s">
        <v>4740</v>
      </c>
      <c r="H86" s="1925"/>
      <c r="I86" s="1925"/>
      <c r="J86" s="1925"/>
      <c r="K86" s="1925"/>
      <c r="L86" s="1925"/>
      <c r="M86" s="1925"/>
      <c r="N86" s="1925"/>
      <c r="O86" s="1925"/>
      <c r="P86" s="1883"/>
      <c r="Q86" s="1883"/>
      <c r="R86" s="1883"/>
      <c r="S86" s="1883"/>
    </row>
    <row r="87" spans="1:19">
      <c r="A87" s="1906"/>
      <c r="B87" s="3699" t="s">
        <v>4796</v>
      </c>
      <c r="C87" s="3700"/>
      <c r="D87" s="1901">
        <f>I41+P82</f>
        <v>0</v>
      </c>
      <c r="E87" s="1901">
        <f>J41+Q82</f>
        <v>0</v>
      </c>
      <c r="F87" s="1901">
        <f>K41+R82</f>
        <v>0</v>
      </c>
      <c r="G87" s="1927">
        <f>L41+S82</f>
        <v>0</v>
      </c>
      <c r="H87" s="1925"/>
      <c r="I87" s="1925"/>
      <c r="J87" s="1925"/>
      <c r="K87" s="1925"/>
      <c r="L87" s="1925"/>
      <c r="M87" s="1925"/>
      <c r="N87" s="1925"/>
      <c r="O87" s="1925"/>
      <c r="P87" s="1883"/>
      <c r="Q87" s="1883"/>
      <c r="R87" s="1883"/>
      <c r="S87" s="1883"/>
    </row>
    <row r="88" spans="1:19">
      <c r="A88" s="1906"/>
      <c r="B88" s="3701" t="s">
        <v>4797</v>
      </c>
      <c r="C88" s="3702"/>
      <c r="D88" s="2111"/>
      <c r="E88" s="2111"/>
      <c r="F88" s="2111"/>
      <c r="G88" s="2112"/>
      <c r="H88" s="1925"/>
      <c r="I88" s="1925"/>
      <c r="J88" s="1925"/>
      <c r="K88" s="1925"/>
      <c r="L88" s="1925"/>
      <c r="M88" s="1925"/>
      <c r="N88" s="1925"/>
      <c r="O88" s="1925"/>
      <c r="P88" s="1883"/>
      <c r="Q88" s="1883"/>
      <c r="R88" s="1883"/>
      <c r="S88" s="1883"/>
    </row>
    <row r="89" spans="1:19" ht="17.25" thickBot="1">
      <c r="A89" s="1906"/>
      <c r="B89" s="3703" t="s">
        <v>4798</v>
      </c>
      <c r="C89" s="3704"/>
      <c r="D89" s="1928">
        <f>D87-D88</f>
        <v>0</v>
      </c>
      <c r="E89" s="1928">
        <f>E87-E88</f>
        <v>0</v>
      </c>
      <c r="F89" s="1928">
        <f>F87-F88</f>
        <v>0</v>
      </c>
      <c r="G89" s="1929">
        <f>G87-G88</f>
        <v>0</v>
      </c>
      <c r="H89" s="1925"/>
      <c r="I89" s="1925"/>
      <c r="J89" s="1925"/>
      <c r="K89" s="1925"/>
      <c r="L89" s="1925"/>
      <c r="M89" s="1925"/>
      <c r="N89" s="1925"/>
      <c r="O89" s="1925"/>
      <c r="P89" s="1883"/>
      <c r="Q89" s="1883"/>
      <c r="R89" s="1883"/>
      <c r="S89" s="1883"/>
    </row>
    <row r="90" spans="1:19">
      <c r="A90" s="1906"/>
      <c r="B90" s="1930"/>
      <c r="C90" s="1930"/>
      <c r="D90" s="1931"/>
      <c r="E90" s="1931"/>
      <c r="F90" s="1931"/>
      <c r="G90" s="1931"/>
      <c r="H90" s="1925"/>
      <c r="I90" s="1925"/>
      <c r="J90" s="1925"/>
      <c r="K90" s="1925"/>
      <c r="L90" s="1925"/>
      <c r="M90" s="1925"/>
      <c r="N90" s="1925"/>
      <c r="O90" s="1925"/>
      <c r="P90" s="1883"/>
      <c r="Q90" s="1883"/>
      <c r="R90" s="1883"/>
      <c r="S90" s="1883"/>
    </row>
    <row r="91" spans="1:19">
      <c r="A91" s="1906"/>
      <c r="B91" s="1906"/>
      <c r="C91" s="1906"/>
      <c r="D91" s="1924"/>
      <c r="E91" s="1924"/>
      <c r="F91" s="1924"/>
      <c r="G91" s="1925"/>
      <c r="H91" s="1925"/>
      <c r="I91" s="1925"/>
      <c r="J91" s="1925"/>
      <c r="K91" s="1925"/>
      <c r="L91" s="1925"/>
      <c r="M91" s="1925"/>
      <c r="N91" s="1925"/>
      <c r="O91" s="1925"/>
      <c r="P91" s="1883"/>
      <c r="Q91" s="1883"/>
      <c r="R91" s="1883"/>
      <c r="S91" s="1883"/>
    </row>
    <row r="92" spans="1:19" ht="17.25" thickBot="1">
      <c r="A92" s="1883"/>
      <c r="B92" s="2241" t="s">
        <v>4801</v>
      </c>
      <c r="C92" s="1895"/>
      <c r="D92" s="1882"/>
      <c r="E92" s="1883"/>
      <c r="F92" s="1883"/>
      <c r="G92" s="1883"/>
      <c r="H92" s="1883"/>
      <c r="I92" s="1882" t="s">
        <v>4802</v>
      </c>
      <c r="J92" s="1883"/>
      <c r="K92" s="1883"/>
      <c r="L92" s="1883"/>
      <c r="M92" s="1883"/>
      <c r="N92" s="1883"/>
      <c r="O92" s="1883"/>
      <c r="P92" s="1883"/>
      <c r="Q92" s="1883"/>
      <c r="R92" s="1883"/>
      <c r="S92" s="1883"/>
    </row>
    <row r="93" spans="1:19">
      <c r="A93" s="1883"/>
      <c r="B93" s="3710" t="s">
        <v>4700</v>
      </c>
      <c r="C93" s="3711"/>
      <c r="D93" s="1968" t="s">
        <v>4803</v>
      </c>
      <c r="E93" s="3695" t="s">
        <v>4751</v>
      </c>
      <c r="F93" s="3674" t="s">
        <v>4752</v>
      </c>
      <c r="G93" s="3674"/>
      <c r="H93" s="3674"/>
      <c r="I93" s="3675"/>
      <c r="J93" s="1883"/>
      <c r="K93" s="1883"/>
      <c r="L93" s="1883"/>
      <c r="M93" s="1883"/>
      <c r="N93" s="1883"/>
      <c r="O93" s="1883"/>
      <c r="P93" s="1883"/>
      <c r="Q93" s="1883"/>
      <c r="R93" s="1883"/>
      <c r="S93" s="1883"/>
    </row>
    <row r="94" spans="1:19">
      <c r="A94" s="1883"/>
      <c r="B94" s="3707" t="s">
        <v>4735</v>
      </c>
      <c r="C94" s="3596"/>
      <c r="D94" s="1950" t="s">
        <v>4704</v>
      </c>
      <c r="E94" s="3696"/>
      <c r="F94" s="1937" t="s">
        <v>4753</v>
      </c>
      <c r="G94" s="1937" t="s">
        <v>4754</v>
      </c>
      <c r="H94" s="1937" t="s">
        <v>4755</v>
      </c>
      <c r="I94" s="1938" t="s">
        <v>4756</v>
      </c>
      <c r="J94" s="1883"/>
      <c r="K94" s="1883"/>
      <c r="L94" s="1883"/>
      <c r="M94" s="1883"/>
      <c r="N94" s="1883"/>
      <c r="O94" s="1883"/>
      <c r="P94" s="1883"/>
      <c r="Q94" s="1883"/>
      <c r="R94" s="1883"/>
      <c r="S94" s="1883"/>
    </row>
    <row r="95" spans="1:19" ht="17.25" thickBot="1">
      <c r="A95" s="1906">
        <v>99</v>
      </c>
      <c r="B95" s="3708"/>
      <c r="C95" s="3709"/>
      <c r="D95" s="1964">
        <f>'表30-5-2-1'!$C$69</f>
        <v>0</v>
      </c>
      <c r="E95" s="1933">
        <f>$D95*'表30-5-2-4-2'!Q$89/1000*(1+'表30-5-2-4-2'!$Q$92)*'表30-5-2-4-1'!$J$48</f>
        <v>0</v>
      </c>
      <c r="F95" s="1934">
        <f>$D95*'表30-5-2-4-2'!R$89/1000*(1+'表30-5-2-4-2'!$Q$92)*'表30-5-2-4-1'!$J$48</f>
        <v>0</v>
      </c>
      <c r="G95" s="1934">
        <f>$D95*'表30-5-2-4-2'!S$89/1000*(1+'表30-5-2-4-2'!$Q$92)*'表30-5-2-4-1'!$J$48</f>
        <v>0</v>
      </c>
      <c r="H95" s="1934">
        <f>$D95*'表30-5-2-4-2'!T$89/1000*(1+'表30-5-2-4-2'!$Q$92)*'表30-5-2-4-1'!$J$48</f>
        <v>0</v>
      </c>
      <c r="I95" s="1935">
        <f>$D95*'表30-5-2-4-2'!U$89/1000*(1+'表30-5-2-4-2'!$Q$92)*'表30-5-2-4-1'!$J$48</f>
        <v>0</v>
      </c>
      <c r="J95" s="1883"/>
      <c r="K95" s="1883"/>
      <c r="L95" s="1883"/>
      <c r="M95" s="1883"/>
      <c r="N95" s="1883"/>
      <c r="O95" s="1883"/>
      <c r="P95" s="1883"/>
      <c r="Q95" s="1883"/>
      <c r="R95" s="1883"/>
      <c r="S95" s="1883"/>
    </row>
    <row r="96" spans="1:19">
      <c r="A96" s="1883"/>
      <c r="B96" s="1899"/>
      <c r="C96" s="1900"/>
      <c r="D96" s="1898"/>
      <c r="E96" s="1898"/>
      <c r="F96" s="1883"/>
      <c r="G96" s="1883"/>
      <c r="H96" s="1883"/>
      <c r="I96" s="1883"/>
      <c r="J96" s="1883"/>
      <c r="K96" s="1883"/>
      <c r="L96" s="1883"/>
      <c r="M96" s="1883"/>
      <c r="N96" s="1883"/>
      <c r="O96" s="1883"/>
      <c r="P96" s="1883"/>
      <c r="Q96" s="1883"/>
      <c r="R96" s="1883"/>
      <c r="S96" s="1883"/>
    </row>
    <row r="97" spans="1:19" ht="17.25" thickBot="1">
      <c r="A97" s="1906"/>
      <c r="B97" s="2242" t="s">
        <v>5046</v>
      </c>
      <c r="C97" s="1895"/>
      <c r="D97" s="1883"/>
      <c r="E97" s="1882"/>
      <c r="F97" s="1883"/>
      <c r="G97" s="1883"/>
      <c r="H97" s="1883"/>
      <c r="I97" s="1882" t="s">
        <v>4744</v>
      </c>
      <c r="J97" s="1883"/>
      <c r="K97" s="1883"/>
      <c r="L97" s="1883"/>
      <c r="M97" s="1883"/>
      <c r="N97" s="1883"/>
      <c r="O97" s="1883"/>
      <c r="P97" s="1883"/>
      <c r="Q97" s="1883"/>
      <c r="R97" s="1883"/>
      <c r="S97" s="1906"/>
    </row>
    <row r="98" spans="1:19">
      <c r="A98" s="1906"/>
      <c r="B98" s="3710" t="s">
        <v>4700</v>
      </c>
      <c r="C98" s="3711"/>
      <c r="D98" s="1969" t="s">
        <v>4803</v>
      </c>
      <c r="E98" s="3712" t="s">
        <v>4751</v>
      </c>
      <c r="F98" s="3714" t="s">
        <v>4752</v>
      </c>
      <c r="G98" s="3714"/>
      <c r="H98" s="3714"/>
      <c r="I98" s="3715"/>
      <c r="J98" s="1883"/>
      <c r="K98" s="1883"/>
      <c r="L98" s="1883"/>
      <c r="M98" s="1883"/>
      <c r="N98" s="1883"/>
      <c r="O98" s="1883"/>
      <c r="P98" s="1883"/>
      <c r="Q98" s="1883"/>
      <c r="R98" s="1883"/>
      <c r="S98" s="1906"/>
    </row>
    <row r="99" spans="1:19">
      <c r="A99" s="1906"/>
      <c r="B99" s="3707" t="s">
        <v>4735</v>
      </c>
      <c r="C99" s="3596"/>
      <c r="D99" s="1902" t="s">
        <v>4705</v>
      </c>
      <c r="E99" s="3713"/>
      <c r="F99" s="1904" t="s">
        <v>4753</v>
      </c>
      <c r="G99" s="1904" t="s">
        <v>4754</v>
      </c>
      <c r="H99" s="1904" t="s">
        <v>4755</v>
      </c>
      <c r="I99" s="1951" t="s">
        <v>4756</v>
      </c>
      <c r="J99" s="1883"/>
      <c r="K99" s="1883"/>
      <c r="L99" s="1883"/>
      <c r="M99" s="1883"/>
      <c r="N99" s="1883"/>
      <c r="O99" s="1883"/>
      <c r="P99" s="1883"/>
      <c r="Q99" s="1883"/>
      <c r="R99" s="1883"/>
      <c r="S99" s="1906"/>
    </row>
    <row r="100" spans="1:19" ht="17.25" thickBot="1">
      <c r="A100" s="1906" t="s">
        <v>4788</v>
      </c>
      <c r="B100" s="3716"/>
      <c r="C100" s="3717"/>
      <c r="D100" s="1964">
        <f>'表30-5-2-1'!$D$69</f>
        <v>0</v>
      </c>
      <c r="E100" s="1936">
        <f>$D100*'表30-5-2-4-2'!Q$89/1000*(1+'表30-5-2-4-2'!$Q$92)*'表30-5-2-4-1'!$J$48</f>
        <v>0</v>
      </c>
      <c r="F100" s="1901">
        <f>$D100*'表30-5-2-4-2'!R$89/1000*(1+'表30-5-2-4-2'!$Q$92)*'表30-5-2-4-1'!$J$48</f>
        <v>0</v>
      </c>
      <c r="G100" s="1901">
        <f>$D100*'表30-5-2-4-2'!S$89/1000*(1+'表30-5-2-4-2'!$Q$92)*'表30-5-2-4-1'!$J$48</f>
        <v>0</v>
      </c>
      <c r="H100" s="1901">
        <f>$D100*'表30-5-2-4-2'!T$89/1000*(1+'表30-5-2-4-2'!$Q$92)*'表30-5-2-4-1'!$J$48</f>
        <v>0</v>
      </c>
      <c r="I100" s="1927">
        <f>$D100*'表30-5-2-4-2'!U$89/1000*(1+'表30-5-2-4-2'!$Q$92)*'表30-5-2-4-1'!$J$48</f>
        <v>0</v>
      </c>
      <c r="J100" s="1883"/>
      <c r="K100" s="1883"/>
      <c r="L100" s="1883"/>
      <c r="M100" s="1883"/>
      <c r="N100" s="1883"/>
      <c r="O100" s="1883"/>
      <c r="P100" s="1883"/>
      <c r="Q100" s="1883"/>
      <c r="R100" s="1883"/>
      <c r="S100" s="1906"/>
    </row>
    <row r="101" spans="1:19" ht="17.25" thickBot="1">
      <c r="A101" s="1906"/>
      <c r="B101" s="3705" t="s">
        <v>4799</v>
      </c>
      <c r="C101" s="3706"/>
      <c r="D101" s="1949"/>
      <c r="E101" s="1949"/>
      <c r="F101" s="2111"/>
      <c r="G101" s="2111"/>
      <c r="H101" s="2111"/>
      <c r="I101" s="2112"/>
      <c r="J101" s="1883"/>
      <c r="K101" s="1883"/>
      <c r="L101" s="1883"/>
      <c r="M101" s="1883"/>
      <c r="N101" s="1883"/>
      <c r="O101" s="1883"/>
      <c r="P101" s="1883"/>
      <c r="Q101" s="1883"/>
      <c r="R101" s="1883"/>
      <c r="S101" s="1883"/>
    </row>
    <row r="102" spans="1:19" ht="17.25" thickBot="1">
      <c r="A102" s="1906"/>
      <c r="B102" s="3656" t="s">
        <v>4800</v>
      </c>
      <c r="C102" s="3657"/>
      <c r="D102" s="1949"/>
      <c r="E102" s="1949"/>
      <c r="F102" s="1952">
        <f>F100-F101</f>
        <v>0</v>
      </c>
      <c r="G102" s="1952">
        <f>G100-G101</f>
        <v>0</v>
      </c>
      <c r="H102" s="1952">
        <f>H100-H101</f>
        <v>0</v>
      </c>
      <c r="I102" s="1953">
        <f>I100-I101</f>
        <v>0</v>
      </c>
      <c r="J102" s="1883"/>
      <c r="K102" s="1883"/>
      <c r="L102" s="1883"/>
      <c r="M102" s="1883"/>
      <c r="N102" s="1883"/>
      <c r="O102" s="1883"/>
      <c r="P102" s="1883"/>
      <c r="Q102" s="1883"/>
      <c r="R102" s="1883"/>
      <c r="S102" s="1883"/>
    </row>
  </sheetData>
  <mergeCells count="48">
    <mergeCell ref="B101:C101"/>
    <mergeCell ref="B102:C102"/>
    <mergeCell ref="E93:E94"/>
    <mergeCell ref="F93:I93"/>
    <mergeCell ref="B94:C95"/>
    <mergeCell ref="B98:C98"/>
    <mergeCell ref="E98:E99"/>
    <mergeCell ref="F98:I98"/>
    <mergeCell ref="B99:C100"/>
    <mergeCell ref="B93:C93"/>
    <mergeCell ref="B82:C82"/>
    <mergeCell ref="B86:C86"/>
    <mergeCell ref="B87:C87"/>
    <mergeCell ref="B88:C88"/>
    <mergeCell ref="B89:C89"/>
    <mergeCell ref="O45:O46"/>
    <mergeCell ref="P45:S45"/>
    <mergeCell ref="B62:C62"/>
    <mergeCell ref="A65:A66"/>
    <mergeCell ref="B65:B66"/>
    <mergeCell ref="C65:C66"/>
    <mergeCell ref="D65:N65"/>
    <mergeCell ref="O65:O66"/>
    <mergeCell ref="P65:S65"/>
    <mergeCell ref="G24:G25"/>
    <mergeCell ref="H24:H25"/>
    <mergeCell ref="I24:L24"/>
    <mergeCell ref="B41:C41"/>
    <mergeCell ref="A45:A46"/>
    <mergeCell ref="B45:B46"/>
    <mergeCell ref="C45:C46"/>
    <mergeCell ref="D45:N45"/>
    <mergeCell ref="G4:G5"/>
    <mergeCell ref="H4:H5"/>
    <mergeCell ref="I4:L4"/>
    <mergeCell ref="B21:C21"/>
    <mergeCell ref="A24:A25"/>
    <mergeCell ref="B24:B25"/>
    <mergeCell ref="C24:C25"/>
    <mergeCell ref="D24:D25"/>
    <mergeCell ref="E24:E25"/>
    <mergeCell ref="F24:F25"/>
    <mergeCell ref="A4:A5"/>
    <mergeCell ref="B4:B5"/>
    <mergeCell ref="C4:C5"/>
    <mergeCell ref="D4:D5"/>
    <mergeCell ref="E4:E5"/>
    <mergeCell ref="F4:F5"/>
  </mergeCells>
  <phoneticPr fontId="8" type="noConversion"/>
  <pageMargins left="0.7" right="0.7" top="0.75" bottom="0.75" header="0.3" footer="0.3"/>
  <pageSetup paperSize="9" scale="24" fitToHeight="0" orientation="landscape"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Y203"/>
  <sheetViews>
    <sheetView view="pageBreakPreview" zoomScale="60" zoomScaleNormal="80" workbookViewId="0">
      <selection activeCell="A2" sqref="A2"/>
    </sheetView>
  </sheetViews>
  <sheetFormatPr defaultRowHeight="16.5"/>
  <cols>
    <col min="1" max="1" width="12.875" customWidth="1"/>
    <col min="2" max="2" width="17.25" customWidth="1"/>
    <col min="3" max="3" width="19.125" customWidth="1"/>
    <col min="4" max="4" width="7.375" customWidth="1"/>
    <col min="5" max="5" width="11.625" customWidth="1"/>
    <col min="6" max="7" width="20.625" customWidth="1"/>
    <col min="8" max="8" width="10" bestFit="1" customWidth="1"/>
    <col min="9" max="9" width="10" customWidth="1"/>
    <col min="10" max="10" width="11.375" customWidth="1"/>
    <col min="11" max="11" width="12.625" customWidth="1"/>
    <col min="12" max="17" width="20.625" customWidth="1"/>
    <col min="18" max="18" width="14.375" customWidth="1"/>
    <col min="19" max="19" width="13.75" customWidth="1"/>
    <col min="20" max="21" width="12.875" customWidth="1"/>
    <col min="22" max="24" width="19.375" customWidth="1"/>
    <col min="25" max="25" width="19.75" customWidth="1"/>
  </cols>
  <sheetData>
    <row r="1" spans="1:25" ht="21">
      <c r="A1" s="2240" t="str">
        <f>+封面!A3&amp;" "&amp;封面!A2</f>
        <v xml:space="preserve">        保險股份有限公司(○○分公司) 年度(月、季、半年)報表</v>
      </c>
    </row>
    <row r="2" spans="1:25" ht="21">
      <c r="A2" s="1880" t="s">
        <v>6309</v>
      </c>
    </row>
    <row r="4" spans="1:25" ht="49.5">
      <c r="A4" s="1980" t="s">
        <v>4745</v>
      </c>
      <c r="B4" s="1980" t="s">
        <v>4804</v>
      </c>
      <c r="C4" s="1980" t="s">
        <v>4805</v>
      </c>
      <c r="D4" s="1980" t="s">
        <v>4806</v>
      </c>
      <c r="E4" s="1980" t="s">
        <v>4807</v>
      </c>
      <c r="F4" s="1980" t="s">
        <v>4808</v>
      </c>
      <c r="G4" s="1981" t="s">
        <v>4809</v>
      </c>
      <c r="H4" s="1981" t="s">
        <v>4810</v>
      </c>
      <c r="I4" s="1981" t="s">
        <v>4811</v>
      </c>
      <c r="J4" s="1981" t="s">
        <v>4812</v>
      </c>
      <c r="K4" s="1981" t="s">
        <v>4813</v>
      </c>
      <c r="L4" s="1981" t="s">
        <v>4814</v>
      </c>
      <c r="M4" s="1981" t="s">
        <v>4815</v>
      </c>
      <c r="N4" s="1981" t="s">
        <v>4816</v>
      </c>
      <c r="O4" s="1981" t="s">
        <v>4817</v>
      </c>
      <c r="P4" s="1981" t="s">
        <v>4818</v>
      </c>
      <c r="Q4" s="1981" t="s">
        <v>4819</v>
      </c>
      <c r="R4" s="1980" t="s">
        <v>4820</v>
      </c>
      <c r="S4" s="1980" t="s">
        <v>4821</v>
      </c>
      <c r="T4" s="1980" t="s">
        <v>4822</v>
      </c>
      <c r="U4" s="1982" t="s">
        <v>4823</v>
      </c>
      <c r="V4" s="1981" t="s">
        <v>4824</v>
      </c>
      <c r="W4" s="1983" t="s">
        <v>4825</v>
      </c>
      <c r="X4" s="1981" t="s">
        <v>4826</v>
      </c>
      <c r="Y4" s="1983" t="s">
        <v>4827</v>
      </c>
    </row>
    <row r="5" spans="1:25" ht="17.25" thickBot="1">
      <c r="A5" s="1984" t="s">
        <v>28</v>
      </c>
      <c r="B5" s="1984" t="s">
        <v>425</v>
      </c>
      <c r="C5" s="1984" t="s">
        <v>171</v>
      </c>
      <c r="D5" s="1984" t="s">
        <v>172</v>
      </c>
      <c r="E5" s="1984" t="s">
        <v>173</v>
      </c>
      <c r="F5" s="1984" t="s">
        <v>174</v>
      </c>
      <c r="G5" s="1984" t="s">
        <v>175</v>
      </c>
      <c r="H5" s="1984" t="s">
        <v>176</v>
      </c>
      <c r="I5" s="1984" t="s">
        <v>177</v>
      </c>
      <c r="J5" s="1984" t="s">
        <v>178</v>
      </c>
      <c r="K5" s="1984" t="s">
        <v>179</v>
      </c>
      <c r="L5" s="1984" t="s">
        <v>180</v>
      </c>
      <c r="M5" s="1984" t="s">
        <v>418</v>
      </c>
      <c r="N5" s="1984" t="s">
        <v>419</v>
      </c>
      <c r="O5" s="1984" t="s">
        <v>420</v>
      </c>
      <c r="P5" s="1984" t="s">
        <v>421</v>
      </c>
      <c r="Q5" s="1984" t="s">
        <v>422</v>
      </c>
      <c r="R5" s="1984" t="s">
        <v>426</v>
      </c>
      <c r="S5" s="1984" t="s">
        <v>427</v>
      </c>
      <c r="T5" s="1984" t="s">
        <v>428</v>
      </c>
      <c r="U5" s="1984" t="s">
        <v>429</v>
      </c>
      <c r="V5" s="1984" t="s">
        <v>430</v>
      </c>
      <c r="W5" s="1984" t="s">
        <v>143</v>
      </c>
      <c r="X5" s="1984" t="s">
        <v>144</v>
      </c>
      <c r="Y5" s="1984" t="s">
        <v>301</v>
      </c>
    </row>
    <row r="6" spans="1:25" ht="17.25" thickTop="1">
      <c r="A6" s="1985" t="str">
        <f>C6&amp;D6&amp;LEFT(E6,1)</f>
        <v/>
      </c>
      <c r="B6" s="2114"/>
      <c r="C6" s="2114"/>
      <c r="D6" s="2114"/>
      <c r="E6" s="2115"/>
      <c r="F6" s="2115"/>
      <c r="G6" s="2116"/>
      <c r="H6" s="2117"/>
      <c r="I6" s="2117"/>
      <c r="J6" s="2117"/>
      <c r="K6" s="2117"/>
      <c r="L6" s="2115"/>
      <c r="M6" s="2115"/>
      <c r="N6" s="1986">
        <f t="shared" ref="N6:N69" si="0">IF(E6="QS",F6*H6,0)</f>
        <v>0</v>
      </c>
      <c r="O6" s="1986">
        <f t="shared" ref="O6:O69" si="1">IF(E6="QS",F6*I6,0)</f>
        <v>0</v>
      </c>
      <c r="P6" s="1987">
        <f>IF(OR(E6="QS",E6=""),0,(M6-L6)/G6*J6)</f>
        <v>0</v>
      </c>
      <c r="Q6" s="1987">
        <f>IF(OR(E6="QS",E6=""),0,(M6-L6)/G6*K6)</f>
        <v>0</v>
      </c>
      <c r="R6" s="1988">
        <f t="shared" ref="R6:R69" si="2">IF(OR(E6="QS",B6=""),0,CEILING((L6+1)/G6*100,1))</f>
        <v>0</v>
      </c>
      <c r="S6" s="1988">
        <f t="shared" ref="S6:S69" si="3">IF(OR(E6="QS",B6=""),0,CEILING(M6/G6*100,1))</f>
        <v>0</v>
      </c>
      <c r="T6" s="1989">
        <f>IF(OR(E6="QS",B6=""),0,
VLOOKUP($S6,'表30-5-2-5-1'!$B:$AF,MATCH($D6&amp;"a",'表30-5-2-5-1'!$4:$4,0)-1,FALSE)
-IF($R6-1&lt;=0,0,VLOOKUP($R6-1,'表30-5-2-5-1'!$B:$AF,MATCH($D6&amp;"a",'表30-5-2-5-1'!$4:$4,0)-1,FALSE))
-VLOOKUP($S6,'表30-5-2-5-1'!$B:$AF,MATCH($D6,'表30-5-2-5-1'!$4:$4,0)-1,FALSE)*(S6/100-M6/G6)*100
-VLOOKUP($R6,'表30-5-2-5-1'!$B:$AF,MATCH($D6,'表30-5-2-5-1'!$4:$4,0)-1,FALSE)*(1-(R6/100-L6/G6)*100)
)</f>
        <v>0</v>
      </c>
      <c r="U6" s="1989">
        <f>IF(OR(E6="QS",B6=""),0,
IF(C6="F",VLOOKUP($S6,'表30-5-2-5-2'!$B:$AF,MATCH($D6&amp;"a",'表30-5-2-5-2'!$4:$4,0)-1,FALSE)
-IF($R6-1&lt;=0,0,VLOOKUP($R6-1,'表30-5-2-5-2'!$B:$AF,MATCH($D6&amp;"a",'表30-5-2-5-2'!$4:$4,0)-1,FALSE))
-VLOOKUP($S6,'表30-5-2-5-2'!$B:$AF,MATCH($D6,'表30-5-2-5-2'!$4:$4,0)-1,FALSE)*(S6/100-M6/G6)*100
-VLOOKUP($R6,'表30-5-2-5-2'!$B:$AF,MATCH($D6,'表30-5-2-5-2'!$4:$4,0)-1,FALSE)*(1-(R6/100-L6/G6)*100),
IF(C6="E1",VLOOKUP($S6,'表30-5-2-5-3'!$B$4:$AF$104,MATCH($D6&amp;"a",'表30-5-2-5-3'!$4:$4,0)-1,FALSE)
-IF($R6-1&lt;=0,0,VLOOKUP($R6-1,'表30-5-2-5-3'!$B$4:$AF$104,MATCH($D6&amp;"a",'表30-5-2-5-3'!$4:$4,0)-1,FALSE))
-VLOOKUP($S6,'表30-5-2-5-3'!$B$4:$AF$104,MATCH($D6,'表30-5-2-5-3'!$4:$4,0)-1,FALSE)*(S6/100-M6/G6)*100
-VLOOKUP($R6,'表30-5-2-5-3'!$B$4:$AF$104,MATCH($D6,'表30-5-2-5-3'!$4:$4,0)-1,FALSE)*(1-(R6/100-L6/G6)*100),
IF(C6="E2",VLOOKUP($S6,'表30-5-2-5-3'!$B$114:$AF$214,MATCH($D6&amp;"a",'表30-5-2-5-3'!$4:$4,0)-1,FALSE)
-IF($R6-1&lt;=0,0,VLOOKUP($R6-1,'表30-5-2-5-3'!$B$114:$AF$214,MATCH($D6&amp;"a",'表30-5-2-5-3'!$4:$4,0)-1,FALSE))
-VLOOKUP($S6,'表30-5-2-5-3'!$B$114:$AF$214,MATCH($D6,'表30-5-2-5-3'!$4:$4,0)-1,FALSE)*(S6/100-M6/G6)*100
-VLOOKUP($R6,'表30-5-2-5-3'!$B$114:$AF$214,MATCH($D6,'表30-5-2-5-3'!$4:$4,0)-1,FALSE)*(1-(R6/100-L6/G6)*100),0))))</f>
        <v>0</v>
      </c>
      <c r="V6" s="1990">
        <f>G6*T6*P6</f>
        <v>0</v>
      </c>
      <c r="W6" s="1990">
        <f>G6*U6*P6</f>
        <v>0</v>
      </c>
      <c r="X6" s="1990">
        <f>G6*T6*Q6</f>
        <v>0</v>
      </c>
      <c r="Y6" s="1990">
        <f>G6*U6*Q6</f>
        <v>0</v>
      </c>
    </row>
    <row r="7" spans="1:25">
      <c r="A7" s="1985" t="str">
        <f t="shared" ref="A7:A70" si="4">C7&amp;D7&amp;LEFT(E7,1)</f>
        <v/>
      </c>
      <c r="B7" s="2114"/>
      <c r="C7" s="2114"/>
      <c r="D7" s="2114"/>
      <c r="E7" s="2115"/>
      <c r="F7" s="2115"/>
      <c r="G7" s="2116"/>
      <c r="H7" s="2118"/>
      <c r="I7" s="2118"/>
      <c r="J7" s="2119"/>
      <c r="K7" s="2119"/>
      <c r="L7" s="2115"/>
      <c r="M7" s="2115"/>
      <c r="N7" s="1986">
        <f t="shared" si="0"/>
        <v>0</v>
      </c>
      <c r="O7" s="1986">
        <f t="shared" si="1"/>
        <v>0</v>
      </c>
      <c r="P7" s="1987">
        <f>IF(OR(E7="QS",E7=""),0,(M7-L7)/G7*J7)</f>
        <v>0</v>
      </c>
      <c r="Q7" s="1987">
        <f>IF(OR(E7="QS",E7=""),0,(M7-L7)/G7*K7)</f>
        <v>0</v>
      </c>
      <c r="R7" s="1988">
        <f>IF(OR(E7="QS",B7=""),0,CEILING((L7+1)/G7*100,1))</f>
        <v>0</v>
      </c>
      <c r="S7" s="1988">
        <f t="shared" si="3"/>
        <v>0</v>
      </c>
      <c r="T7" s="1989">
        <f>IF(OR(E7="QS",B7=""),0,
VLOOKUP($S7,'表30-5-2-5-1'!$B:$AF,MATCH($D7&amp;"a",'表30-5-2-5-1'!$4:$4,0)-1,FALSE)
-IF($R7-1&lt;=0,0,VLOOKUP($R7-1,'表30-5-2-5-1'!$B:$AF,MATCH($D7&amp;"a",'表30-5-2-5-1'!$4:$4,0)-1,FALSE))
-VLOOKUP($S7,'表30-5-2-5-1'!$B:$AF,MATCH($D7,'表30-5-2-5-1'!$4:$4,0)-1,FALSE)*(S7/100-M7/G7)*100
-VLOOKUP($R7,'表30-5-2-5-1'!$B:$AF,MATCH($D7,'表30-5-2-5-1'!$4:$4,0)-1,FALSE)*(1-(R7/100-L7/G7)*100)
)</f>
        <v>0</v>
      </c>
      <c r="U7" s="1989">
        <f>IF(OR(E7="QS",B7=""),0,
IF(C7="F",VLOOKUP($S7,'表30-5-2-5-2'!$B:$AF,MATCH($D7&amp;"a",'表30-5-2-5-2'!$4:$4,0)-1,FALSE)
-IF($R7-1&lt;=0,0,VLOOKUP($R7-1,'表30-5-2-5-2'!$B:$AF,MATCH($D7&amp;"a",'表30-5-2-5-2'!$4:$4,0)-1,FALSE))
-VLOOKUP($S7,'表30-5-2-5-2'!$B:$AF,MATCH($D7,'表30-5-2-5-2'!$4:$4,0)-1,FALSE)*(S7/100-M7/G7)*100
-VLOOKUP($R7,'表30-5-2-5-2'!$B:$AF,MATCH($D7,'表30-5-2-5-2'!$4:$4,0)-1,FALSE)*(1-(R7/100-L7/G7)*100),
IF(C7="E1",VLOOKUP($S7,'表30-5-2-5-3'!$B$4:$AF$104,MATCH($D7&amp;"a",'表30-5-2-5-3'!$4:$4,0)-1,FALSE)
-IF($R7-1&lt;=0,0,VLOOKUP($R7-1,'表30-5-2-5-3'!$B$4:$AF$104,MATCH($D7&amp;"a",'表30-5-2-5-3'!$4:$4,0)-1,FALSE))
-VLOOKUP($S7,'表30-5-2-5-3'!$B$4:$AF$104,MATCH($D7,'表30-5-2-5-3'!$4:$4,0)-1,FALSE)*(S7/100-M7/G7)*100
-VLOOKUP($R7,'表30-5-2-5-3'!$B$4:$AF$104,MATCH($D7,'表30-5-2-5-3'!$4:$4,0)-1,FALSE)*(1-(R7/100-L7/G7)*100),
IF(C7="E2",VLOOKUP($S7,'表30-5-2-5-3'!$B$114:$AF$214,MATCH($D7&amp;"a",'表30-5-2-5-3'!$4:$4,0)-1,FALSE)
-IF($R7-1&lt;=0,0,VLOOKUP($R7-1,'表30-5-2-5-3'!$B$114:$AF$214,MATCH($D7&amp;"a",'表30-5-2-5-3'!$4:$4,0)-1,FALSE))
-VLOOKUP($S7,'表30-5-2-5-3'!$B$114:$AF$214,MATCH($D7,'表30-5-2-5-3'!$4:$4,0)-1,FALSE)*(S7/100-M7/G7)*100
-VLOOKUP($R7,'表30-5-2-5-3'!$B$114:$AF$214,MATCH($D7,'表30-5-2-5-3'!$4:$4,0)-1,FALSE)*(1-(R7/100-L7/G7)*100),0))))</f>
        <v>0</v>
      </c>
      <c r="V7" s="1990">
        <f t="shared" ref="V7:V70" si="5">G7*T7*P7</f>
        <v>0</v>
      </c>
      <c r="W7" s="1990">
        <f t="shared" ref="W7:W70" si="6">G7*U7*P7</f>
        <v>0</v>
      </c>
      <c r="X7" s="1990">
        <f t="shared" ref="X7:X70" si="7">G7*T7*Q7</f>
        <v>0</v>
      </c>
      <c r="Y7" s="1990">
        <f t="shared" ref="Y7:Y70" si="8">G7*U7*Q7</f>
        <v>0</v>
      </c>
    </row>
    <row r="8" spans="1:25">
      <c r="A8" s="1985" t="str">
        <f t="shared" si="4"/>
        <v/>
      </c>
      <c r="B8" s="2114"/>
      <c r="C8" s="2114"/>
      <c r="D8" s="2114"/>
      <c r="E8" s="2115"/>
      <c r="F8" s="2115"/>
      <c r="G8" s="2116"/>
      <c r="H8" s="2118"/>
      <c r="I8" s="2118"/>
      <c r="J8" s="2119"/>
      <c r="K8" s="2119"/>
      <c r="L8" s="2115"/>
      <c r="M8" s="2115"/>
      <c r="N8" s="1986">
        <f t="shared" si="0"/>
        <v>0</v>
      </c>
      <c r="O8" s="1986">
        <f t="shared" si="1"/>
        <v>0</v>
      </c>
      <c r="P8" s="1987">
        <f>IF(OR(E8="QS",E8=""),0,(M8-L8)/G8*J8)</f>
        <v>0</v>
      </c>
      <c r="Q8" s="1987">
        <f>IF(OR(E8="QS",E8=""),0,(M8-L8)/G8*K8)</f>
        <v>0</v>
      </c>
      <c r="R8" s="1988">
        <f t="shared" si="2"/>
        <v>0</v>
      </c>
      <c r="S8" s="1988">
        <f t="shared" si="3"/>
        <v>0</v>
      </c>
      <c r="T8" s="1989">
        <f>IF(OR(E8="QS",B8=""),0,
VLOOKUP($S8,'表30-5-2-5-1'!$B:$AF,MATCH($D8&amp;"a",'表30-5-2-5-1'!$4:$4,0)-1,FALSE)
-IF($R8-1&lt;=0,0,VLOOKUP($R8-1,'表30-5-2-5-1'!$B:$AF,MATCH($D8&amp;"a",'表30-5-2-5-1'!$4:$4,0)-1,FALSE))
-VLOOKUP($S8,'表30-5-2-5-1'!$B:$AF,MATCH($D8,'表30-5-2-5-1'!$4:$4,0)-1,FALSE)*(S8/100-M8/G8)*100
-VLOOKUP($R8,'表30-5-2-5-1'!$B:$AF,MATCH($D8,'表30-5-2-5-1'!$4:$4,0)-1,FALSE)*(1-(R8/100-L8/G8)*100)
)</f>
        <v>0</v>
      </c>
      <c r="U8" s="1989">
        <f>IF(OR(E8="QS",B8=""),0,
IF(C8="F",VLOOKUP($S8,'表30-5-2-5-2'!$B:$AF,MATCH($D8&amp;"a",'表30-5-2-5-2'!$4:$4,0)-1,FALSE)
-IF($R8-1&lt;=0,0,VLOOKUP($R8-1,'表30-5-2-5-2'!$B:$AF,MATCH($D8&amp;"a",'表30-5-2-5-2'!$4:$4,0)-1,FALSE))
-VLOOKUP($S8,'表30-5-2-5-2'!$B:$AF,MATCH($D8,'表30-5-2-5-2'!$4:$4,0)-1,FALSE)*(S8/100-M8/G8)*100
-VLOOKUP($R8,'表30-5-2-5-2'!$B:$AF,MATCH($D8,'表30-5-2-5-2'!$4:$4,0)-1,FALSE)*(1-(R8/100-L8/G8)*100),
IF(C8="E1",VLOOKUP($S8,'表30-5-2-5-3'!$B$4:$AF$104,MATCH($D8&amp;"a",'表30-5-2-5-3'!$4:$4,0)-1,FALSE)
-IF($R8-1&lt;=0,0,VLOOKUP($R8-1,'表30-5-2-5-3'!$B$4:$AF$104,MATCH($D8&amp;"a",'表30-5-2-5-3'!$4:$4,0)-1,FALSE))
-VLOOKUP($S8,'表30-5-2-5-3'!$B$4:$AF$104,MATCH($D8,'表30-5-2-5-3'!$4:$4,0)-1,FALSE)*(S8/100-M8/G8)*100
-VLOOKUP($R8,'表30-5-2-5-3'!$B$4:$AF$104,MATCH($D8,'表30-5-2-5-3'!$4:$4,0)-1,FALSE)*(1-(R8/100-L8/G8)*100),
IF(C8="E2",VLOOKUP($S8,'表30-5-2-5-3'!$B$114:$AF$214,MATCH($D8&amp;"a",'表30-5-2-5-3'!$4:$4,0)-1,FALSE)
-IF($R8-1&lt;=0,0,VLOOKUP($R8-1,'表30-5-2-5-3'!$B$114:$AF$214,MATCH($D8&amp;"a",'表30-5-2-5-3'!$4:$4,0)-1,FALSE))
-VLOOKUP($S8,'表30-5-2-5-3'!$B$114:$AF$214,MATCH($D8,'表30-5-2-5-3'!$4:$4,0)-1,FALSE)*(S8/100-M8/G8)*100
-VLOOKUP($R8,'表30-5-2-5-3'!$B$114:$AF$214,MATCH($D8,'表30-5-2-5-3'!$4:$4,0)-1,FALSE)*(1-(R8/100-L8/G8)*100),0))))</f>
        <v>0</v>
      </c>
      <c r="V8" s="1990">
        <f t="shared" si="5"/>
        <v>0</v>
      </c>
      <c r="W8" s="1990">
        <f t="shared" si="6"/>
        <v>0</v>
      </c>
      <c r="X8" s="1990">
        <f t="shared" si="7"/>
        <v>0</v>
      </c>
      <c r="Y8" s="1990">
        <f t="shared" si="8"/>
        <v>0</v>
      </c>
    </row>
    <row r="9" spans="1:25">
      <c r="A9" s="1985" t="str">
        <f t="shared" si="4"/>
        <v/>
      </c>
      <c r="B9" s="2114"/>
      <c r="C9" s="2114"/>
      <c r="D9" s="2114"/>
      <c r="E9" s="2115"/>
      <c r="F9" s="2115"/>
      <c r="G9" s="2116"/>
      <c r="H9" s="2118"/>
      <c r="I9" s="2118"/>
      <c r="J9" s="2118"/>
      <c r="K9" s="2118"/>
      <c r="L9" s="2115"/>
      <c r="M9" s="2115"/>
      <c r="N9" s="1986">
        <f t="shared" si="0"/>
        <v>0</v>
      </c>
      <c r="O9" s="1986">
        <f t="shared" si="1"/>
        <v>0</v>
      </c>
      <c r="P9" s="1987">
        <f t="shared" ref="P9:P72" si="9">IF(OR(E9="QS",E9=""),0,(M9-L9)/G9*J9)</f>
        <v>0</v>
      </c>
      <c r="Q9" s="1987">
        <f t="shared" ref="Q9:Q72" si="10">IF(OR(E9="QS",E9=""),0,(M9-L9)/G9*K9)</f>
        <v>0</v>
      </c>
      <c r="R9" s="1988">
        <f t="shared" si="2"/>
        <v>0</v>
      </c>
      <c r="S9" s="1988">
        <f t="shared" si="3"/>
        <v>0</v>
      </c>
      <c r="T9" s="1989">
        <f>IF(OR(E9="QS",B9=""),0,
VLOOKUP($S9,'表30-5-2-5-1'!$B:$AF,MATCH($D9&amp;"a",'表30-5-2-5-1'!$4:$4,0)-1,FALSE)
-IF($R9-1&lt;=0,0,VLOOKUP($R9-1,'表30-5-2-5-1'!$B:$AF,MATCH($D9&amp;"a",'表30-5-2-5-1'!$4:$4,0)-1,FALSE))
-VLOOKUP($S9,'表30-5-2-5-1'!$B:$AF,MATCH($D9,'表30-5-2-5-1'!$4:$4,0)-1,FALSE)*(S9/100-M9/G9)*100
-VLOOKUP($R9,'表30-5-2-5-1'!$B:$AF,MATCH($D9,'表30-5-2-5-1'!$4:$4,0)-1,FALSE)*(1-(R9/100-L9/G9)*100)
)</f>
        <v>0</v>
      </c>
      <c r="U9" s="1989">
        <f>IF(OR(E9="QS",B9=""),0,
IF(C9="F",VLOOKUP($S9,'表30-5-2-5-2'!$B:$AF,MATCH($D9&amp;"a",'表30-5-2-5-2'!$4:$4,0)-1,FALSE)
-IF($R9-1&lt;=0,0,VLOOKUP($R9-1,'表30-5-2-5-2'!$B:$AF,MATCH($D9&amp;"a",'表30-5-2-5-2'!$4:$4,0)-1,FALSE))
-VLOOKUP($S9,'表30-5-2-5-2'!$B:$AF,MATCH($D9,'表30-5-2-5-2'!$4:$4,0)-1,FALSE)*(S9/100-M9/G9)*100
-VLOOKUP($R9,'表30-5-2-5-2'!$B:$AF,MATCH($D9,'表30-5-2-5-2'!$4:$4,0)-1,FALSE)*(1-(R9/100-L9/G9)*100),
IF(C9="E1",VLOOKUP($S9,'表30-5-2-5-3'!$B$4:$AF$104,MATCH($D9&amp;"a",'表30-5-2-5-3'!$4:$4,0)-1,FALSE)
-IF($R9-1&lt;=0,0,VLOOKUP($R9-1,'表30-5-2-5-3'!$B$4:$AF$104,MATCH($D9&amp;"a",'表30-5-2-5-3'!$4:$4,0)-1,FALSE))
-VLOOKUP($S9,'表30-5-2-5-3'!$B$4:$AF$104,MATCH($D9,'表30-5-2-5-3'!$4:$4,0)-1,FALSE)*(S9/100-M9/G9)*100
-VLOOKUP($R9,'表30-5-2-5-3'!$B$4:$AF$104,MATCH($D9,'表30-5-2-5-3'!$4:$4,0)-1,FALSE)*(1-(R9/100-L9/G9)*100),
IF(C9="E2",VLOOKUP($S9,'表30-5-2-5-3'!$B$114:$AF$214,MATCH($D9&amp;"a",'表30-5-2-5-3'!$4:$4,0)-1,FALSE)
-IF($R9-1&lt;=0,0,VLOOKUP($R9-1,'表30-5-2-5-3'!$B$114:$AF$214,MATCH($D9&amp;"a",'表30-5-2-5-3'!$4:$4,0)-1,FALSE))
-VLOOKUP($S9,'表30-5-2-5-3'!$B$114:$AF$214,MATCH($D9,'表30-5-2-5-3'!$4:$4,0)-1,FALSE)*(S9/100-M9/G9)*100
-VLOOKUP($R9,'表30-5-2-5-3'!$B$114:$AF$214,MATCH($D9,'表30-5-2-5-3'!$4:$4,0)-1,FALSE)*(1-(R9/100-L9/G9)*100),0))))</f>
        <v>0</v>
      </c>
      <c r="V9" s="1990">
        <f t="shared" si="5"/>
        <v>0</v>
      </c>
      <c r="W9" s="1990">
        <f t="shared" si="6"/>
        <v>0</v>
      </c>
      <c r="X9" s="1990">
        <f t="shared" si="7"/>
        <v>0</v>
      </c>
      <c r="Y9" s="1990">
        <f t="shared" si="8"/>
        <v>0</v>
      </c>
    </row>
    <row r="10" spans="1:25">
      <c r="A10" s="1985" t="str">
        <f t="shared" si="4"/>
        <v/>
      </c>
      <c r="B10" s="2114"/>
      <c r="C10" s="2114"/>
      <c r="D10" s="2114"/>
      <c r="E10" s="2115"/>
      <c r="F10" s="2115"/>
      <c r="G10" s="2116"/>
      <c r="H10" s="2117"/>
      <c r="I10" s="2117"/>
      <c r="J10" s="2117"/>
      <c r="K10" s="2117"/>
      <c r="L10" s="2115"/>
      <c r="M10" s="2115"/>
      <c r="N10" s="1986">
        <f t="shared" si="0"/>
        <v>0</v>
      </c>
      <c r="O10" s="1986">
        <f t="shared" si="1"/>
        <v>0</v>
      </c>
      <c r="P10" s="1987">
        <f t="shared" si="9"/>
        <v>0</v>
      </c>
      <c r="Q10" s="1987">
        <f t="shared" si="10"/>
        <v>0</v>
      </c>
      <c r="R10" s="1988">
        <f t="shared" si="2"/>
        <v>0</v>
      </c>
      <c r="S10" s="1988">
        <f t="shared" si="3"/>
        <v>0</v>
      </c>
      <c r="T10" s="1989">
        <f>IF(OR(E10="QS",B10=""),0,
VLOOKUP($S10,'表30-5-2-5-1'!$B:$AF,MATCH($D10&amp;"a",'表30-5-2-5-1'!$4:$4,0)-1,FALSE)
-IF($R10-1&lt;=0,0,VLOOKUP($R10-1,'表30-5-2-5-1'!$B:$AF,MATCH($D10&amp;"a",'表30-5-2-5-1'!$4:$4,0)-1,FALSE))
-VLOOKUP($S10,'表30-5-2-5-1'!$B:$AF,MATCH($D10,'表30-5-2-5-1'!$4:$4,0)-1,FALSE)*(S10/100-M10/G10)*100
-VLOOKUP($R10,'表30-5-2-5-1'!$B:$AF,MATCH($D10,'表30-5-2-5-1'!$4:$4,0)-1,FALSE)*(1-(R10/100-L10/G10)*100)
)</f>
        <v>0</v>
      </c>
      <c r="U10" s="1989">
        <f>IF(OR(E10="QS",B10=""),0,
IF(C10="F",VLOOKUP($S10,'表30-5-2-5-2'!$B:$AF,MATCH($D10&amp;"a",'表30-5-2-5-2'!$4:$4,0)-1,FALSE)
-IF($R10-1&lt;=0,0,VLOOKUP($R10-1,'表30-5-2-5-2'!$B:$AF,MATCH($D10&amp;"a",'表30-5-2-5-2'!$4:$4,0)-1,FALSE))
-VLOOKUP($S10,'表30-5-2-5-2'!$B:$AF,MATCH($D10,'表30-5-2-5-2'!$4:$4,0)-1,FALSE)*(S10/100-M10/G10)*100
-VLOOKUP($R10,'表30-5-2-5-2'!$B:$AF,MATCH($D10,'表30-5-2-5-2'!$4:$4,0)-1,FALSE)*(1-(R10/100-L10/G10)*100),
IF(C10="E1",VLOOKUP($S10,'表30-5-2-5-3'!$B$4:$AF$104,MATCH($D10&amp;"a",'表30-5-2-5-3'!$4:$4,0)-1,FALSE)
-IF($R10-1&lt;=0,0,VLOOKUP($R10-1,'表30-5-2-5-3'!$B$4:$AF$104,MATCH($D10&amp;"a",'表30-5-2-5-3'!$4:$4,0)-1,FALSE))
-VLOOKUP($S10,'表30-5-2-5-3'!$B$4:$AF$104,MATCH($D10,'表30-5-2-5-3'!$4:$4,0)-1,FALSE)*(S10/100-M10/G10)*100
-VLOOKUP($R10,'表30-5-2-5-3'!$B$4:$AF$104,MATCH($D10,'表30-5-2-5-3'!$4:$4,0)-1,FALSE)*(1-(R10/100-L10/G10)*100),
IF(C10="E2",VLOOKUP($S10,'表30-5-2-5-3'!$B$114:$AF$214,MATCH($D10&amp;"a",'表30-5-2-5-3'!$4:$4,0)-1,FALSE)
-IF($R10-1&lt;=0,0,VLOOKUP($R10-1,'表30-5-2-5-3'!$B$114:$AF$214,MATCH($D10&amp;"a",'表30-5-2-5-3'!$4:$4,0)-1,FALSE))
-VLOOKUP($S10,'表30-5-2-5-3'!$B$114:$AF$214,MATCH($D10,'表30-5-2-5-3'!$4:$4,0)-1,FALSE)*(S10/100-M10/G10)*100
-VLOOKUP($R10,'表30-5-2-5-3'!$B$114:$AF$214,MATCH($D10,'表30-5-2-5-3'!$4:$4,0)-1,FALSE)*(1-(R10/100-L10/G10)*100),0))))</f>
        <v>0</v>
      </c>
      <c r="V10" s="1990">
        <f t="shared" si="5"/>
        <v>0</v>
      </c>
      <c r="W10" s="1990">
        <f t="shared" si="6"/>
        <v>0</v>
      </c>
      <c r="X10" s="1990">
        <f t="shared" si="7"/>
        <v>0</v>
      </c>
      <c r="Y10" s="1990">
        <f t="shared" si="8"/>
        <v>0</v>
      </c>
    </row>
    <row r="11" spans="1:25">
      <c r="A11" s="1985" t="str">
        <f t="shared" si="4"/>
        <v/>
      </c>
      <c r="B11" s="2114"/>
      <c r="C11" s="2114"/>
      <c r="D11" s="2114"/>
      <c r="E11" s="2115"/>
      <c r="F11" s="2115"/>
      <c r="G11" s="2116"/>
      <c r="H11" s="2118"/>
      <c r="I11" s="2118"/>
      <c r="J11" s="2119"/>
      <c r="K11" s="2119"/>
      <c r="L11" s="2115"/>
      <c r="M11" s="2115"/>
      <c r="N11" s="1986">
        <f t="shared" si="0"/>
        <v>0</v>
      </c>
      <c r="O11" s="1986">
        <f t="shared" si="1"/>
        <v>0</v>
      </c>
      <c r="P11" s="1987">
        <f t="shared" si="9"/>
        <v>0</v>
      </c>
      <c r="Q11" s="1987">
        <f t="shared" si="10"/>
        <v>0</v>
      </c>
      <c r="R11" s="1988">
        <f t="shared" si="2"/>
        <v>0</v>
      </c>
      <c r="S11" s="1988">
        <f t="shared" si="3"/>
        <v>0</v>
      </c>
      <c r="T11" s="1989">
        <f>IF(OR(E11="QS",B11=""),0,
VLOOKUP($S11,'表30-5-2-5-1'!$B:$AF,MATCH($D11&amp;"a",'表30-5-2-5-1'!$4:$4,0)-1,FALSE)
-IF($R11-1&lt;=0,0,VLOOKUP($R11-1,'表30-5-2-5-1'!$B:$AF,MATCH($D11&amp;"a",'表30-5-2-5-1'!$4:$4,0)-1,FALSE))
-VLOOKUP($S11,'表30-5-2-5-1'!$B:$AF,MATCH($D11,'表30-5-2-5-1'!$4:$4,0)-1,FALSE)*(S11/100-M11/G11)*100
-VLOOKUP($R11,'表30-5-2-5-1'!$B:$AF,MATCH($D11,'表30-5-2-5-1'!$4:$4,0)-1,FALSE)*(1-(R11/100-L11/G11)*100)
)</f>
        <v>0</v>
      </c>
      <c r="U11" s="1989">
        <f>IF(OR(E11="QS",B11=""),0,
IF(C11="F",VLOOKUP($S11,'表30-5-2-5-2'!$B:$AF,MATCH($D11&amp;"a",'表30-5-2-5-2'!$4:$4,0)-1,FALSE)
-IF($R11-1&lt;=0,0,VLOOKUP($R11-1,'表30-5-2-5-2'!$B:$AF,MATCH($D11&amp;"a",'表30-5-2-5-2'!$4:$4,0)-1,FALSE))
-VLOOKUP($S11,'表30-5-2-5-2'!$B:$AF,MATCH($D11,'表30-5-2-5-2'!$4:$4,0)-1,FALSE)*(S11/100-M11/G11)*100
-VLOOKUP($R11,'表30-5-2-5-2'!$B:$AF,MATCH($D11,'表30-5-2-5-2'!$4:$4,0)-1,FALSE)*(1-(R11/100-L11/G11)*100),
IF(C11="E1",VLOOKUP($S11,'表30-5-2-5-3'!$B$4:$AF$104,MATCH($D11&amp;"a",'表30-5-2-5-3'!$4:$4,0)-1,FALSE)
-IF($R11-1&lt;=0,0,VLOOKUP($R11-1,'表30-5-2-5-3'!$B$4:$AF$104,MATCH($D11&amp;"a",'表30-5-2-5-3'!$4:$4,0)-1,FALSE))
-VLOOKUP($S11,'表30-5-2-5-3'!$B$4:$AF$104,MATCH($D11,'表30-5-2-5-3'!$4:$4,0)-1,FALSE)*(S11/100-M11/G11)*100
-VLOOKUP($R11,'表30-5-2-5-3'!$B$4:$AF$104,MATCH($D11,'表30-5-2-5-3'!$4:$4,0)-1,FALSE)*(1-(R11/100-L11/G11)*100),
IF(C11="E2",VLOOKUP($S11,'表30-5-2-5-3'!$B$114:$AF$214,MATCH($D11&amp;"a",'表30-5-2-5-3'!$4:$4,0)-1,FALSE)
-IF($R11-1&lt;=0,0,VLOOKUP($R11-1,'表30-5-2-5-3'!$B$114:$AF$214,MATCH($D11&amp;"a",'表30-5-2-5-3'!$4:$4,0)-1,FALSE))
-VLOOKUP($S11,'表30-5-2-5-3'!$B$114:$AF$214,MATCH($D11,'表30-5-2-5-3'!$4:$4,0)-1,FALSE)*(S11/100-M11/G11)*100
-VLOOKUP($R11,'表30-5-2-5-3'!$B$114:$AF$214,MATCH($D11,'表30-5-2-5-3'!$4:$4,0)-1,FALSE)*(1-(R11/100-L11/G11)*100),0))))</f>
        <v>0</v>
      </c>
      <c r="V11" s="1990">
        <f t="shared" si="5"/>
        <v>0</v>
      </c>
      <c r="W11" s="1990">
        <f t="shared" si="6"/>
        <v>0</v>
      </c>
      <c r="X11" s="1990">
        <f t="shared" si="7"/>
        <v>0</v>
      </c>
      <c r="Y11" s="1990">
        <f t="shared" si="8"/>
        <v>0</v>
      </c>
    </row>
    <row r="12" spans="1:25">
      <c r="A12" s="1985" t="str">
        <f t="shared" si="4"/>
        <v/>
      </c>
      <c r="B12" s="2114"/>
      <c r="C12" s="2114"/>
      <c r="D12" s="2114"/>
      <c r="E12" s="2115"/>
      <c r="F12" s="2115"/>
      <c r="G12" s="2116"/>
      <c r="H12" s="2118"/>
      <c r="I12" s="2118"/>
      <c r="J12" s="2119"/>
      <c r="K12" s="2119"/>
      <c r="L12" s="2115"/>
      <c r="M12" s="2115"/>
      <c r="N12" s="1986">
        <f t="shared" si="0"/>
        <v>0</v>
      </c>
      <c r="O12" s="1986">
        <f t="shared" si="1"/>
        <v>0</v>
      </c>
      <c r="P12" s="1987">
        <f t="shared" si="9"/>
        <v>0</v>
      </c>
      <c r="Q12" s="1987">
        <f t="shared" si="10"/>
        <v>0</v>
      </c>
      <c r="R12" s="1988">
        <f t="shared" si="2"/>
        <v>0</v>
      </c>
      <c r="S12" s="1988">
        <f t="shared" si="3"/>
        <v>0</v>
      </c>
      <c r="T12" s="1989">
        <f>IF(OR(E12="QS",B12=""),0,
VLOOKUP($S12,'表30-5-2-5-1'!$B:$AF,MATCH($D12&amp;"a",'表30-5-2-5-1'!$4:$4,0)-1,FALSE)
-IF($R12-1&lt;=0,0,VLOOKUP($R12-1,'表30-5-2-5-1'!$B:$AF,MATCH($D12&amp;"a",'表30-5-2-5-1'!$4:$4,0)-1,FALSE))
-VLOOKUP($S12,'表30-5-2-5-1'!$B:$AF,MATCH($D12,'表30-5-2-5-1'!$4:$4,0)-1,FALSE)*(S12/100-M12/G12)*100
-VLOOKUP($R12,'表30-5-2-5-1'!$B:$AF,MATCH($D12,'表30-5-2-5-1'!$4:$4,0)-1,FALSE)*(1-(R12/100-L12/G12)*100)
)</f>
        <v>0</v>
      </c>
      <c r="U12" s="1989">
        <f>IF(OR(E12="QS",B12=""),0,
IF(C12="F",VLOOKUP($S12,'表30-5-2-5-2'!$B:$AF,MATCH($D12&amp;"a",'表30-5-2-5-2'!$4:$4,0)-1,FALSE)
-IF($R12-1&lt;=0,0,VLOOKUP($R12-1,'表30-5-2-5-2'!$B:$AF,MATCH($D12&amp;"a",'表30-5-2-5-2'!$4:$4,0)-1,FALSE))
-VLOOKUP($S12,'表30-5-2-5-2'!$B:$AF,MATCH($D12,'表30-5-2-5-2'!$4:$4,0)-1,FALSE)*(S12/100-M12/G12)*100
-VLOOKUP($R12,'表30-5-2-5-2'!$B:$AF,MATCH($D12,'表30-5-2-5-2'!$4:$4,0)-1,FALSE)*(1-(R12/100-L12/G12)*100),
IF(C12="E1",VLOOKUP($S12,'表30-5-2-5-3'!$B$4:$AF$104,MATCH($D12&amp;"a",'表30-5-2-5-3'!$4:$4,0)-1,FALSE)
-IF($R12-1&lt;=0,0,VLOOKUP($R12-1,'表30-5-2-5-3'!$B$4:$AF$104,MATCH($D12&amp;"a",'表30-5-2-5-3'!$4:$4,0)-1,FALSE))
-VLOOKUP($S12,'表30-5-2-5-3'!$B$4:$AF$104,MATCH($D12,'表30-5-2-5-3'!$4:$4,0)-1,FALSE)*(S12/100-M12/G12)*100
-VLOOKUP($R12,'表30-5-2-5-3'!$B$4:$AF$104,MATCH($D12,'表30-5-2-5-3'!$4:$4,0)-1,FALSE)*(1-(R12/100-L12/G12)*100),
IF(C12="E2",VLOOKUP($S12,'表30-5-2-5-3'!$B$114:$AF$214,MATCH($D12&amp;"a",'表30-5-2-5-3'!$4:$4,0)-1,FALSE)
-IF($R12-1&lt;=0,0,VLOOKUP($R12-1,'表30-5-2-5-3'!$B$114:$AF$214,MATCH($D12&amp;"a",'表30-5-2-5-3'!$4:$4,0)-1,FALSE))
-VLOOKUP($S12,'表30-5-2-5-3'!$B$114:$AF$214,MATCH($D12,'表30-5-2-5-3'!$4:$4,0)-1,FALSE)*(S12/100-M12/G12)*100
-VLOOKUP($R12,'表30-5-2-5-3'!$B$114:$AF$214,MATCH($D12,'表30-5-2-5-3'!$4:$4,0)-1,FALSE)*(1-(R12/100-L12/G12)*100),0))))</f>
        <v>0</v>
      </c>
      <c r="V12" s="1990">
        <f t="shared" si="5"/>
        <v>0</v>
      </c>
      <c r="W12" s="1990">
        <f t="shared" si="6"/>
        <v>0</v>
      </c>
      <c r="X12" s="1990">
        <f t="shared" si="7"/>
        <v>0</v>
      </c>
      <c r="Y12" s="1990">
        <f t="shared" si="8"/>
        <v>0</v>
      </c>
    </row>
    <row r="13" spans="1:25">
      <c r="A13" s="1985" t="str">
        <f t="shared" si="4"/>
        <v/>
      </c>
      <c r="B13" s="2114"/>
      <c r="C13" s="2114"/>
      <c r="D13" s="2114"/>
      <c r="E13" s="2115"/>
      <c r="F13" s="2115"/>
      <c r="G13" s="2116"/>
      <c r="H13" s="2118"/>
      <c r="I13" s="2118"/>
      <c r="J13" s="2119"/>
      <c r="K13" s="2119"/>
      <c r="L13" s="2115"/>
      <c r="M13" s="2115"/>
      <c r="N13" s="1986">
        <f t="shared" si="0"/>
        <v>0</v>
      </c>
      <c r="O13" s="1986">
        <f t="shared" si="1"/>
        <v>0</v>
      </c>
      <c r="P13" s="1987">
        <f t="shared" si="9"/>
        <v>0</v>
      </c>
      <c r="Q13" s="1987">
        <f t="shared" si="10"/>
        <v>0</v>
      </c>
      <c r="R13" s="1988">
        <f t="shared" si="2"/>
        <v>0</v>
      </c>
      <c r="S13" s="1988">
        <f t="shared" si="3"/>
        <v>0</v>
      </c>
      <c r="T13" s="1989">
        <f>IF(OR(E13="QS",B13=""),0,
VLOOKUP($S13,'表30-5-2-5-1'!$B:$AF,MATCH($D13&amp;"a",'表30-5-2-5-1'!$4:$4,0)-1,FALSE)
-IF($R13-1&lt;=0,0,VLOOKUP($R13-1,'表30-5-2-5-1'!$B:$AF,MATCH($D13&amp;"a",'表30-5-2-5-1'!$4:$4,0)-1,FALSE))
-VLOOKUP($S13,'表30-5-2-5-1'!$B:$AF,MATCH($D13,'表30-5-2-5-1'!$4:$4,0)-1,FALSE)*(S13/100-M13/G13)*100
-VLOOKUP($R13,'表30-5-2-5-1'!$B:$AF,MATCH($D13,'表30-5-2-5-1'!$4:$4,0)-1,FALSE)*(1-(R13/100-L13/G13)*100)
)</f>
        <v>0</v>
      </c>
      <c r="U13" s="1989">
        <f>IF(OR(E13="QS",B13=""),0,
IF(C13="F",VLOOKUP($S13,'表30-5-2-5-2'!$B:$AF,MATCH($D13&amp;"a",'表30-5-2-5-2'!$4:$4,0)-1,FALSE)
-IF($R13-1&lt;=0,0,VLOOKUP($R13-1,'表30-5-2-5-2'!$B:$AF,MATCH($D13&amp;"a",'表30-5-2-5-2'!$4:$4,0)-1,FALSE))
-VLOOKUP($S13,'表30-5-2-5-2'!$B:$AF,MATCH($D13,'表30-5-2-5-2'!$4:$4,0)-1,FALSE)*(S13/100-M13/G13)*100
-VLOOKUP($R13,'表30-5-2-5-2'!$B:$AF,MATCH($D13,'表30-5-2-5-2'!$4:$4,0)-1,FALSE)*(1-(R13/100-L13/G13)*100),
IF(C13="E1",VLOOKUP($S13,'表30-5-2-5-3'!$B$4:$AF$104,MATCH($D13&amp;"a",'表30-5-2-5-3'!$4:$4,0)-1,FALSE)
-IF($R13-1&lt;=0,0,VLOOKUP($R13-1,'表30-5-2-5-3'!$B$4:$AF$104,MATCH($D13&amp;"a",'表30-5-2-5-3'!$4:$4,0)-1,FALSE))
-VLOOKUP($S13,'表30-5-2-5-3'!$B$4:$AF$104,MATCH($D13,'表30-5-2-5-3'!$4:$4,0)-1,FALSE)*(S13/100-M13/G13)*100
-VLOOKUP($R13,'表30-5-2-5-3'!$B$4:$AF$104,MATCH($D13,'表30-5-2-5-3'!$4:$4,0)-1,FALSE)*(1-(R13/100-L13/G13)*100),
IF(C13="E2",VLOOKUP($S13,'表30-5-2-5-3'!$B$114:$AF$214,MATCH($D13&amp;"a",'表30-5-2-5-3'!$4:$4,0)-1,FALSE)
-IF($R13-1&lt;=0,0,VLOOKUP($R13-1,'表30-5-2-5-3'!$B$114:$AF$214,MATCH($D13&amp;"a",'表30-5-2-5-3'!$4:$4,0)-1,FALSE))
-VLOOKUP($S13,'表30-5-2-5-3'!$B$114:$AF$214,MATCH($D13,'表30-5-2-5-3'!$4:$4,0)-1,FALSE)*(S13/100-M13/G13)*100
-VLOOKUP($R13,'表30-5-2-5-3'!$B$114:$AF$214,MATCH($D13,'表30-5-2-5-3'!$4:$4,0)-1,FALSE)*(1-(R13/100-L13/G13)*100),0))))</f>
        <v>0</v>
      </c>
      <c r="V13" s="1990">
        <f t="shared" si="5"/>
        <v>0</v>
      </c>
      <c r="W13" s="1990">
        <f t="shared" si="6"/>
        <v>0</v>
      </c>
      <c r="X13" s="1990">
        <f t="shared" si="7"/>
        <v>0</v>
      </c>
      <c r="Y13" s="1990">
        <f t="shared" si="8"/>
        <v>0</v>
      </c>
    </row>
    <row r="14" spans="1:25">
      <c r="A14" s="1985" t="str">
        <f t="shared" si="4"/>
        <v/>
      </c>
      <c r="B14" s="2114"/>
      <c r="C14" s="2114"/>
      <c r="D14" s="2114"/>
      <c r="E14" s="2115"/>
      <c r="F14" s="2115"/>
      <c r="G14" s="2116"/>
      <c r="H14" s="2118"/>
      <c r="I14" s="2118"/>
      <c r="J14" s="2119"/>
      <c r="K14" s="2119"/>
      <c r="L14" s="2115"/>
      <c r="M14" s="2115"/>
      <c r="N14" s="1986">
        <f t="shared" si="0"/>
        <v>0</v>
      </c>
      <c r="O14" s="1986">
        <f t="shared" si="1"/>
        <v>0</v>
      </c>
      <c r="P14" s="1987">
        <f t="shared" si="9"/>
        <v>0</v>
      </c>
      <c r="Q14" s="1987">
        <f t="shared" si="10"/>
        <v>0</v>
      </c>
      <c r="R14" s="1988">
        <f t="shared" si="2"/>
        <v>0</v>
      </c>
      <c r="S14" s="1988">
        <f t="shared" si="3"/>
        <v>0</v>
      </c>
      <c r="T14" s="1989">
        <f>IF(OR(E14="QS",B14=""),0,
VLOOKUP($S14,'表30-5-2-5-1'!$B:$AF,MATCH($D14&amp;"a",'表30-5-2-5-1'!$4:$4,0)-1,FALSE)
-IF($R14-1&lt;=0,0,VLOOKUP($R14-1,'表30-5-2-5-1'!$B:$AF,MATCH($D14&amp;"a",'表30-5-2-5-1'!$4:$4,0)-1,FALSE))
-VLOOKUP($S14,'表30-5-2-5-1'!$B:$AF,MATCH($D14,'表30-5-2-5-1'!$4:$4,0)-1,FALSE)*(S14/100-M14/G14)*100
-VLOOKUP($R14,'表30-5-2-5-1'!$B:$AF,MATCH($D14,'表30-5-2-5-1'!$4:$4,0)-1,FALSE)*(1-(R14/100-L14/G14)*100)
)</f>
        <v>0</v>
      </c>
      <c r="U14" s="1989">
        <f>IF(OR(E14="QS",B14=""),0,
IF(C14="F",VLOOKUP($S14,'表30-5-2-5-2'!$B:$AF,MATCH($D14&amp;"a",'表30-5-2-5-2'!$4:$4,0)-1,FALSE)
-IF($R14-1&lt;=0,0,VLOOKUP($R14-1,'表30-5-2-5-2'!$B:$AF,MATCH($D14&amp;"a",'表30-5-2-5-2'!$4:$4,0)-1,FALSE))
-VLOOKUP($S14,'表30-5-2-5-2'!$B:$AF,MATCH($D14,'表30-5-2-5-2'!$4:$4,0)-1,FALSE)*(S14/100-M14/G14)*100
-VLOOKUP($R14,'表30-5-2-5-2'!$B:$AF,MATCH($D14,'表30-5-2-5-2'!$4:$4,0)-1,FALSE)*(1-(R14/100-L14/G14)*100),
IF(C14="E1",VLOOKUP($S14,'表30-5-2-5-3'!$B$4:$AF$104,MATCH($D14&amp;"a",'表30-5-2-5-3'!$4:$4,0)-1,FALSE)
-IF($R14-1&lt;=0,0,VLOOKUP($R14-1,'表30-5-2-5-3'!$B$4:$AF$104,MATCH($D14&amp;"a",'表30-5-2-5-3'!$4:$4,0)-1,FALSE))
-VLOOKUP($S14,'表30-5-2-5-3'!$B$4:$AF$104,MATCH($D14,'表30-5-2-5-3'!$4:$4,0)-1,FALSE)*(S14/100-M14/G14)*100
-VLOOKUP($R14,'表30-5-2-5-3'!$B$4:$AF$104,MATCH($D14,'表30-5-2-5-3'!$4:$4,0)-1,FALSE)*(1-(R14/100-L14/G14)*100),
IF(C14="E2",VLOOKUP($S14,'表30-5-2-5-3'!$B$114:$AF$214,MATCH($D14&amp;"a",'表30-5-2-5-3'!$4:$4,0)-1,FALSE)
-IF($R14-1&lt;=0,0,VLOOKUP($R14-1,'表30-5-2-5-3'!$B$114:$AF$214,MATCH($D14&amp;"a",'表30-5-2-5-3'!$4:$4,0)-1,FALSE))
-VLOOKUP($S14,'表30-5-2-5-3'!$B$114:$AF$214,MATCH($D14,'表30-5-2-5-3'!$4:$4,0)-1,FALSE)*(S14/100-M14/G14)*100
-VLOOKUP($R14,'表30-5-2-5-3'!$B$114:$AF$214,MATCH($D14,'表30-5-2-5-3'!$4:$4,0)-1,FALSE)*(1-(R14/100-L14/G14)*100),0))))</f>
        <v>0</v>
      </c>
      <c r="V14" s="1990">
        <f t="shared" si="5"/>
        <v>0</v>
      </c>
      <c r="W14" s="1990">
        <f t="shared" si="6"/>
        <v>0</v>
      </c>
      <c r="X14" s="1990">
        <f t="shared" si="7"/>
        <v>0</v>
      </c>
      <c r="Y14" s="1990">
        <f t="shared" si="8"/>
        <v>0</v>
      </c>
    </row>
    <row r="15" spans="1:25">
      <c r="A15" s="1985" t="str">
        <f t="shared" si="4"/>
        <v/>
      </c>
      <c r="B15" s="2114"/>
      <c r="C15" s="2114"/>
      <c r="D15" s="2114"/>
      <c r="E15" s="2115"/>
      <c r="F15" s="2115"/>
      <c r="G15" s="2116"/>
      <c r="H15" s="2117"/>
      <c r="I15" s="2117"/>
      <c r="J15" s="2117"/>
      <c r="K15" s="2117"/>
      <c r="L15" s="2115"/>
      <c r="M15" s="2115"/>
      <c r="N15" s="1986">
        <f t="shared" si="0"/>
        <v>0</v>
      </c>
      <c r="O15" s="1986">
        <f t="shared" si="1"/>
        <v>0</v>
      </c>
      <c r="P15" s="1987">
        <f t="shared" si="9"/>
        <v>0</v>
      </c>
      <c r="Q15" s="1987">
        <f t="shared" si="10"/>
        <v>0</v>
      </c>
      <c r="R15" s="1988">
        <f t="shared" si="2"/>
        <v>0</v>
      </c>
      <c r="S15" s="1988">
        <f t="shared" si="3"/>
        <v>0</v>
      </c>
      <c r="T15" s="1989">
        <f>IF(OR(E15="QS",B15=""),0,
VLOOKUP($S15,'表30-5-2-5-1'!$B:$AF,MATCH($D15&amp;"a",'表30-5-2-5-1'!$4:$4,0)-1,FALSE)
-IF($R15-1&lt;=0,0,VLOOKUP($R15-1,'表30-5-2-5-1'!$B:$AF,MATCH($D15&amp;"a",'表30-5-2-5-1'!$4:$4,0)-1,FALSE))
-VLOOKUP($S15,'表30-5-2-5-1'!$B:$AF,MATCH($D15,'表30-5-2-5-1'!$4:$4,0)-1,FALSE)*(S15/100-M15/G15)*100
-VLOOKUP($R15,'表30-5-2-5-1'!$B:$AF,MATCH($D15,'表30-5-2-5-1'!$4:$4,0)-1,FALSE)*(1-(R15/100-L15/G15)*100)
)</f>
        <v>0</v>
      </c>
      <c r="U15" s="1989">
        <f>IF(OR(E15="QS",B15=""),0,
IF(C15="F",VLOOKUP($S15,'表30-5-2-5-2'!$B:$AF,MATCH($D15&amp;"a",'表30-5-2-5-2'!$4:$4,0)-1,FALSE)
-IF($R15-1&lt;=0,0,VLOOKUP($R15-1,'表30-5-2-5-2'!$B:$AF,MATCH($D15&amp;"a",'表30-5-2-5-2'!$4:$4,0)-1,FALSE))
-VLOOKUP($S15,'表30-5-2-5-2'!$B:$AF,MATCH($D15,'表30-5-2-5-2'!$4:$4,0)-1,FALSE)*(S15/100-M15/G15)*100
-VLOOKUP($R15,'表30-5-2-5-2'!$B:$AF,MATCH($D15,'表30-5-2-5-2'!$4:$4,0)-1,FALSE)*(1-(R15/100-L15/G15)*100),
IF(C15="E1",VLOOKUP($S15,'表30-5-2-5-3'!$B$4:$AF$104,MATCH($D15&amp;"a",'表30-5-2-5-3'!$4:$4,0)-1,FALSE)
-IF($R15-1&lt;=0,0,VLOOKUP($R15-1,'表30-5-2-5-3'!$B$4:$AF$104,MATCH($D15&amp;"a",'表30-5-2-5-3'!$4:$4,0)-1,FALSE))
-VLOOKUP($S15,'表30-5-2-5-3'!$B$4:$AF$104,MATCH($D15,'表30-5-2-5-3'!$4:$4,0)-1,FALSE)*(S15/100-M15/G15)*100
-VLOOKUP($R15,'表30-5-2-5-3'!$B$4:$AF$104,MATCH($D15,'表30-5-2-5-3'!$4:$4,0)-1,FALSE)*(1-(R15/100-L15/G15)*100),
IF(C15="E2",VLOOKUP($S15,'表30-5-2-5-3'!$B$114:$AF$214,MATCH($D15&amp;"a",'表30-5-2-5-3'!$4:$4,0)-1,FALSE)
-IF($R15-1&lt;=0,0,VLOOKUP($R15-1,'表30-5-2-5-3'!$B$114:$AF$214,MATCH($D15&amp;"a",'表30-5-2-5-3'!$4:$4,0)-1,FALSE))
-VLOOKUP($S15,'表30-5-2-5-3'!$B$114:$AF$214,MATCH($D15,'表30-5-2-5-3'!$4:$4,0)-1,FALSE)*(S15/100-M15/G15)*100
-VLOOKUP($R15,'表30-5-2-5-3'!$B$114:$AF$214,MATCH($D15,'表30-5-2-5-3'!$4:$4,0)-1,FALSE)*(1-(R15/100-L15/G15)*100),0))))</f>
        <v>0</v>
      </c>
      <c r="V15" s="1990">
        <f t="shared" si="5"/>
        <v>0</v>
      </c>
      <c r="W15" s="1990">
        <f t="shared" si="6"/>
        <v>0</v>
      </c>
      <c r="X15" s="1990">
        <f t="shared" si="7"/>
        <v>0</v>
      </c>
      <c r="Y15" s="1990">
        <f t="shared" si="8"/>
        <v>0</v>
      </c>
    </row>
    <row r="16" spans="1:25">
      <c r="A16" s="1985" t="str">
        <f t="shared" si="4"/>
        <v/>
      </c>
      <c r="B16" s="2114"/>
      <c r="C16" s="2114"/>
      <c r="D16" s="2114"/>
      <c r="E16" s="2115"/>
      <c r="F16" s="2115"/>
      <c r="G16" s="2116"/>
      <c r="H16" s="2117"/>
      <c r="I16" s="2117"/>
      <c r="J16" s="2117"/>
      <c r="K16" s="2117"/>
      <c r="L16" s="2115"/>
      <c r="M16" s="2115"/>
      <c r="N16" s="1986">
        <f t="shared" si="0"/>
        <v>0</v>
      </c>
      <c r="O16" s="1986">
        <f t="shared" si="1"/>
        <v>0</v>
      </c>
      <c r="P16" s="1987">
        <f t="shared" si="9"/>
        <v>0</v>
      </c>
      <c r="Q16" s="1987">
        <f t="shared" si="10"/>
        <v>0</v>
      </c>
      <c r="R16" s="1988">
        <f t="shared" si="2"/>
        <v>0</v>
      </c>
      <c r="S16" s="1988">
        <f t="shared" si="3"/>
        <v>0</v>
      </c>
      <c r="T16" s="1989">
        <f>IF(OR(E16="QS",B16=""),0,
VLOOKUP($S16,'表30-5-2-5-1'!$B:$AF,MATCH($D16&amp;"a",'表30-5-2-5-1'!$4:$4,0)-1,FALSE)
-IF($R16-1&lt;=0,0,VLOOKUP($R16-1,'表30-5-2-5-1'!$B:$AF,MATCH($D16&amp;"a",'表30-5-2-5-1'!$4:$4,0)-1,FALSE))
-VLOOKUP($S16,'表30-5-2-5-1'!$B:$AF,MATCH($D16,'表30-5-2-5-1'!$4:$4,0)-1,FALSE)*(S16/100-M16/G16)*100
-VLOOKUP($R16,'表30-5-2-5-1'!$B:$AF,MATCH($D16,'表30-5-2-5-1'!$4:$4,0)-1,FALSE)*(1-(R16/100-L16/G16)*100)
)</f>
        <v>0</v>
      </c>
      <c r="U16" s="1989">
        <f>IF(OR(E16="QS",B16=""),0,
IF(C16="F",VLOOKUP($S16,'表30-5-2-5-2'!$B:$AF,MATCH($D16&amp;"a",'表30-5-2-5-2'!$4:$4,0)-1,FALSE)
-IF($R16-1&lt;=0,0,VLOOKUP($R16-1,'表30-5-2-5-2'!$B:$AF,MATCH($D16&amp;"a",'表30-5-2-5-2'!$4:$4,0)-1,FALSE))
-VLOOKUP($S16,'表30-5-2-5-2'!$B:$AF,MATCH($D16,'表30-5-2-5-2'!$4:$4,0)-1,FALSE)*(S16/100-M16/G16)*100
-VLOOKUP($R16,'表30-5-2-5-2'!$B:$AF,MATCH($D16,'表30-5-2-5-2'!$4:$4,0)-1,FALSE)*(1-(R16/100-L16/G16)*100),
IF(C16="E1",VLOOKUP($S16,'表30-5-2-5-3'!$B$4:$AF$104,MATCH($D16&amp;"a",'表30-5-2-5-3'!$4:$4,0)-1,FALSE)
-IF($R16-1&lt;=0,0,VLOOKUP($R16-1,'表30-5-2-5-3'!$B$4:$AF$104,MATCH($D16&amp;"a",'表30-5-2-5-3'!$4:$4,0)-1,FALSE))
-VLOOKUP($S16,'表30-5-2-5-3'!$B$4:$AF$104,MATCH($D16,'表30-5-2-5-3'!$4:$4,0)-1,FALSE)*(S16/100-M16/G16)*100
-VLOOKUP($R16,'表30-5-2-5-3'!$B$4:$AF$104,MATCH($D16,'表30-5-2-5-3'!$4:$4,0)-1,FALSE)*(1-(R16/100-L16/G16)*100),
IF(C16="E2",VLOOKUP($S16,'表30-5-2-5-3'!$B$114:$AF$214,MATCH($D16&amp;"a",'表30-5-2-5-3'!$4:$4,0)-1,FALSE)
-IF($R16-1&lt;=0,0,VLOOKUP($R16-1,'表30-5-2-5-3'!$B$114:$AF$214,MATCH($D16&amp;"a",'表30-5-2-5-3'!$4:$4,0)-1,FALSE))
-VLOOKUP($S16,'表30-5-2-5-3'!$B$114:$AF$214,MATCH($D16,'表30-5-2-5-3'!$4:$4,0)-1,FALSE)*(S16/100-M16/G16)*100
-VLOOKUP($R16,'表30-5-2-5-3'!$B$114:$AF$214,MATCH($D16,'表30-5-2-5-3'!$4:$4,0)-1,FALSE)*(1-(R16/100-L16/G16)*100),0))))</f>
        <v>0</v>
      </c>
      <c r="V16" s="1990">
        <f t="shared" si="5"/>
        <v>0</v>
      </c>
      <c r="W16" s="1990">
        <f t="shared" si="6"/>
        <v>0</v>
      </c>
      <c r="X16" s="1990">
        <f t="shared" si="7"/>
        <v>0</v>
      </c>
      <c r="Y16" s="1990">
        <f t="shared" si="8"/>
        <v>0</v>
      </c>
    </row>
    <row r="17" spans="1:25">
      <c r="A17" s="1985" t="str">
        <f t="shared" si="4"/>
        <v/>
      </c>
      <c r="B17" s="2114"/>
      <c r="C17" s="2114"/>
      <c r="D17" s="2114"/>
      <c r="E17" s="2115"/>
      <c r="F17" s="2115"/>
      <c r="G17" s="2116"/>
      <c r="H17" s="2118"/>
      <c r="I17" s="2118"/>
      <c r="J17" s="2119"/>
      <c r="K17" s="2119"/>
      <c r="L17" s="2115"/>
      <c r="M17" s="2115"/>
      <c r="N17" s="1986">
        <f t="shared" si="0"/>
        <v>0</v>
      </c>
      <c r="O17" s="1986">
        <f t="shared" si="1"/>
        <v>0</v>
      </c>
      <c r="P17" s="1987">
        <f t="shared" si="9"/>
        <v>0</v>
      </c>
      <c r="Q17" s="1987">
        <f t="shared" si="10"/>
        <v>0</v>
      </c>
      <c r="R17" s="1988">
        <f t="shared" si="2"/>
        <v>0</v>
      </c>
      <c r="S17" s="1988">
        <f t="shared" si="3"/>
        <v>0</v>
      </c>
      <c r="T17" s="1989">
        <f>IF(OR(E17="QS",B17=""),0,
VLOOKUP($S17,'表30-5-2-5-1'!$B:$AF,MATCH($D17&amp;"a",'表30-5-2-5-1'!$4:$4,0)-1,FALSE)
-IF($R17-1&lt;=0,0,VLOOKUP($R17-1,'表30-5-2-5-1'!$B:$AF,MATCH($D17&amp;"a",'表30-5-2-5-1'!$4:$4,0)-1,FALSE))
-VLOOKUP($S17,'表30-5-2-5-1'!$B:$AF,MATCH($D17,'表30-5-2-5-1'!$4:$4,0)-1,FALSE)*(S17/100-M17/G17)*100
-VLOOKUP($R17,'表30-5-2-5-1'!$B:$AF,MATCH($D17,'表30-5-2-5-1'!$4:$4,0)-1,FALSE)*(1-(R17/100-L17/G17)*100)
)</f>
        <v>0</v>
      </c>
      <c r="U17" s="1989">
        <f>IF(OR(E17="QS",B17=""),0,
IF(C17="F",VLOOKUP($S17,'表30-5-2-5-2'!$B:$AF,MATCH($D17&amp;"a",'表30-5-2-5-2'!$4:$4,0)-1,FALSE)
-IF($R17-1&lt;=0,0,VLOOKUP($R17-1,'表30-5-2-5-2'!$B:$AF,MATCH($D17&amp;"a",'表30-5-2-5-2'!$4:$4,0)-1,FALSE))
-VLOOKUP($S17,'表30-5-2-5-2'!$B:$AF,MATCH($D17,'表30-5-2-5-2'!$4:$4,0)-1,FALSE)*(S17/100-M17/G17)*100
-VLOOKUP($R17,'表30-5-2-5-2'!$B:$AF,MATCH($D17,'表30-5-2-5-2'!$4:$4,0)-1,FALSE)*(1-(R17/100-L17/G17)*100),
IF(C17="E1",VLOOKUP($S17,'表30-5-2-5-3'!$B$4:$AF$104,MATCH($D17&amp;"a",'表30-5-2-5-3'!$4:$4,0)-1,FALSE)
-IF($R17-1&lt;=0,0,VLOOKUP($R17-1,'表30-5-2-5-3'!$B$4:$AF$104,MATCH($D17&amp;"a",'表30-5-2-5-3'!$4:$4,0)-1,FALSE))
-VLOOKUP($S17,'表30-5-2-5-3'!$B$4:$AF$104,MATCH($D17,'表30-5-2-5-3'!$4:$4,0)-1,FALSE)*(S17/100-M17/G17)*100
-VLOOKUP($R17,'表30-5-2-5-3'!$B$4:$AF$104,MATCH($D17,'表30-5-2-5-3'!$4:$4,0)-1,FALSE)*(1-(R17/100-L17/G17)*100),
IF(C17="E2",VLOOKUP($S17,'表30-5-2-5-3'!$B$114:$AF$214,MATCH($D17&amp;"a",'表30-5-2-5-3'!$4:$4,0)-1,FALSE)
-IF($R17-1&lt;=0,0,VLOOKUP($R17-1,'表30-5-2-5-3'!$B$114:$AF$214,MATCH($D17&amp;"a",'表30-5-2-5-3'!$4:$4,0)-1,FALSE))
-VLOOKUP($S17,'表30-5-2-5-3'!$B$114:$AF$214,MATCH($D17,'表30-5-2-5-3'!$4:$4,0)-1,FALSE)*(S17/100-M17/G17)*100
-VLOOKUP($R17,'表30-5-2-5-3'!$B$114:$AF$214,MATCH($D17,'表30-5-2-5-3'!$4:$4,0)-1,FALSE)*(1-(R17/100-L17/G17)*100),0))))</f>
        <v>0</v>
      </c>
      <c r="V17" s="1990">
        <f>G17*T17*P17</f>
        <v>0</v>
      </c>
      <c r="W17" s="1990">
        <f t="shared" si="6"/>
        <v>0</v>
      </c>
      <c r="X17" s="1990">
        <f t="shared" si="7"/>
        <v>0</v>
      </c>
      <c r="Y17" s="1990">
        <f t="shared" si="8"/>
        <v>0</v>
      </c>
    </row>
    <row r="18" spans="1:25">
      <c r="A18" s="1985" t="str">
        <f t="shared" si="4"/>
        <v/>
      </c>
      <c r="B18" s="2114"/>
      <c r="C18" s="2114"/>
      <c r="D18" s="2114"/>
      <c r="E18" s="2115"/>
      <c r="F18" s="2115"/>
      <c r="G18" s="2116"/>
      <c r="H18" s="2118"/>
      <c r="I18" s="2118"/>
      <c r="J18" s="2119"/>
      <c r="K18" s="2119"/>
      <c r="L18" s="2115"/>
      <c r="M18" s="2115"/>
      <c r="N18" s="1986">
        <f t="shared" si="0"/>
        <v>0</v>
      </c>
      <c r="O18" s="1986">
        <f t="shared" si="1"/>
        <v>0</v>
      </c>
      <c r="P18" s="1987">
        <f t="shared" si="9"/>
        <v>0</v>
      </c>
      <c r="Q18" s="1987">
        <f t="shared" si="10"/>
        <v>0</v>
      </c>
      <c r="R18" s="1988">
        <f t="shared" si="2"/>
        <v>0</v>
      </c>
      <c r="S18" s="1988">
        <f t="shared" si="3"/>
        <v>0</v>
      </c>
      <c r="T18" s="1989">
        <f>IF(OR(E18="QS",B18=""),0,
VLOOKUP($S18,'表30-5-2-5-1'!$B:$AF,MATCH($D18&amp;"a",'表30-5-2-5-1'!$4:$4,0)-1,FALSE)
-IF($R18-1&lt;=0,0,VLOOKUP($R18-1,'表30-5-2-5-1'!$B:$AF,MATCH($D18&amp;"a",'表30-5-2-5-1'!$4:$4,0)-1,FALSE))
-VLOOKUP($S18,'表30-5-2-5-1'!$B:$AF,MATCH($D18,'表30-5-2-5-1'!$4:$4,0)-1,FALSE)*(S18/100-M18/G18)*100
-VLOOKUP($R18,'表30-5-2-5-1'!$B:$AF,MATCH($D18,'表30-5-2-5-1'!$4:$4,0)-1,FALSE)*(1-(R18/100-L18/G18)*100)
)</f>
        <v>0</v>
      </c>
      <c r="U18" s="1989">
        <f>IF(OR(E18="QS",B18=""),0,
IF(C18="F",VLOOKUP($S18,'表30-5-2-5-2'!$B:$AF,MATCH($D18&amp;"a",'表30-5-2-5-2'!$4:$4,0)-1,FALSE)
-IF($R18-1&lt;=0,0,VLOOKUP($R18-1,'表30-5-2-5-2'!$B:$AF,MATCH($D18&amp;"a",'表30-5-2-5-2'!$4:$4,0)-1,FALSE))
-VLOOKUP($S18,'表30-5-2-5-2'!$B:$AF,MATCH($D18,'表30-5-2-5-2'!$4:$4,0)-1,FALSE)*(S18/100-M18/G18)*100
-VLOOKUP($R18,'表30-5-2-5-2'!$B:$AF,MATCH($D18,'表30-5-2-5-2'!$4:$4,0)-1,FALSE)*(1-(R18/100-L18/G18)*100),
IF(C18="E1",VLOOKUP($S18,'表30-5-2-5-3'!$B$4:$AF$104,MATCH($D18&amp;"a",'表30-5-2-5-3'!$4:$4,0)-1,FALSE)
-IF($R18-1&lt;=0,0,VLOOKUP($R18-1,'表30-5-2-5-3'!$B$4:$AF$104,MATCH($D18&amp;"a",'表30-5-2-5-3'!$4:$4,0)-1,FALSE))
-VLOOKUP($S18,'表30-5-2-5-3'!$B$4:$AF$104,MATCH($D18,'表30-5-2-5-3'!$4:$4,0)-1,FALSE)*(S18/100-M18/G18)*100
-VLOOKUP($R18,'表30-5-2-5-3'!$B$4:$AF$104,MATCH($D18,'表30-5-2-5-3'!$4:$4,0)-1,FALSE)*(1-(R18/100-L18/G18)*100),
IF(C18="E2",VLOOKUP($S18,'表30-5-2-5-3'!$B$114:$AF$214,MATCH($D18&amp;"a",'表30-5-2-5-3'!$4:$4,0)-1,FALSE)
-IF($R18-1&lt;=0,0,VLOOKUP($R18-1,'表30-5-2-5-3'!$B$114:$AF$214,MATCH($D18&amp;"a",'表30-5-2-5-3'!$4:$4,0)-1,FALSE))
-VLOOKUP($S18,'表30-5-2-5-3'!$B$114:$AF$214,MATCH($D18,'表30-5-2-5-3'!$4:$4,0)-1,FALSE)*(S18/100-M18/G18)*100
-VLOOKUP($R18,'表30-5-2-5-3'!$B$114:$AF$214,MATCH($D18,'表30-5-2-5-3'!$4:$4,0)-1,FALSE)*(1-(R18/100-L18/G18)*100),0))))</f>
        <v>0</v>
      </c>
      <c r="V18" s="1990">
        <f t="shared" si="5"/>
        <v>0</v>
      </c>
      <c r="W18" s="1990">
        <f t="shared" si="6"/>
        <v>0</v>
      </c>
      <c r="X18" s="1990">
        <f t="shared" si="7"/>
        <v>0</v>
      </c>
      <c r="Y18" s="1990">
        <f t="shared" si="8"/>
        <v>0</v>
      </c>
    </row>
    <row r="19" spans="1:25">
      <c r="A19" s="1985" t="str">
        <f t="shared" si="4"/>
        <v/>
      </c>
      <c r="B19" s="2114"/>
      <c r="C19" s="2114"/>
      <c r="D19" s="2114"/>
      <c r="E19" s="2115"/>
      <c r="F19" s="2115"/>
      <c r="G19" s="2116"/>
      <c r="H19" s="2118"/>
      <c r="I19" s="2118"/>
      <c r="J19" s="2119"/>
      <c r="K19" s="2119"/>
      <c r="L19" s="2115"/>
      <c r="M19" s="2115"/>
      <c r="N19" s="1986">
        <f t="shared" si="0"/>
        <v>0</v>
      </c>
      <c r="O19" s="1986">
        <f t="shared" si="1"/>
        <v>0</v>
      </c>
      <c r="P19" s="1987">
        <f t="shared" si="9"/>
        <v>0</v>
      </c>
      <c r="Q19" s="1987">
        <f t="shared" si="10"/>
        <v>0</v>
      </c>
      <c r="R19" s="1988">
        <f t="shared" si="2"/>
        <v>0</v>
      </c>
      <c r="S19" s="1988">
        <f t="shared" si="3"/>
        <v>0</v>
      </c>
      <c r="T19" s="1989">
        <f>IF(OR(E19="QS",B19=""),0,
VLOOKUP($S19,'表30-5-2-5-1'!$B:$AF,MATCH($D19&amp;"a",'表30-5-2-5-1'!$4:$4,0)-1,FALSE)
-IF($R19-1&lt;=0,0,VLOOKUP($R19-1,'表30-5-2-5-1'!$B:$AF,MATCH($D19&amp;"a",'表30-5-2-5-1'!$4:$4,0)-1,FALSE))
-VLOOKUP($S19,'表30-5-2-5-1'!$B:$AF,MATCH($D19,'表30-5-2-5-1'!$4:$4,0)-1,FALSE)*(S19/100-M19/G19)*100
-VLOOKUP($R19,'表30-5-2-5-1'!$B:$AF,MATCH($D19,'表30-5-2-5-1'!$4:$4,0)-1,FALSE)*(1-(R19/100-L19/G19)*100)
)</f>
        <v>0</v>
      </c>
      <c r="U19" s="1989">
        <f>IF(OR(E19="QS",B19=""),0,
IF(C19="F",VLOOKUP($S19,'表30-5-2-5-2'!$B:$AF,MATCH($D19&amp;"a",'表30-5-2-5-2'!$4:$4,0)-1,FALSE)
-IF($R19-1&lt;=0,0,VLOOKUP($R19-1,'表30-5-2-5-2'!$B:$AF,MATCH($D19&amp;"a",'表30-5-2-5-2'!$4:$4,0)-1,FALSE))
-VLOOKUP($S19,'表30-5-2-5-2'!$B:$AF,MATCH($D19,'表30-5-2-5-2'!$4:$4,0)-1,FALSE)*(S19/100-M19/G19)*100
-VLOOKUP($R19,'表30-5-2-5-2'!$B:$AF,MATCH($D19,'表30-5-2-5-2'!$4:$4,0)-1,FALSE)*(1-(R19/100-L19/G19)*100),
IF(C19="E1",VLOOKUP($S19,'表30-5-2-5-3'!$B$4:$AF$104,MATCH($D19&amp;"a",'表30-5-2-5-3'!$4:$4,0)-1,FALSE)
-IF($R19-1&lt;=0,0,VLOOKUP($R19-1,'表30-5-2-5-3'!$B$4:$AF$104,MATCH($D19&amp;"a",'表30-5-2-5-3'!$4:$4,0)-1,FALSE))
-VLOOKUP($S19,'表30-5-2-5-3'!$B$4:$AF$104,MATCH($D19,'表30-5-2-5-3'!$4:$4,0)-1,FALSE)*(S19/100-M19/G19)*100
-VLOOKUP($R19,'表30-5-2-5-3'!$B$4:$AF$104,MATCH($D19,'表30-5-2-5-3'!$4:$4,0)-1,FALSE)*(1-(R19/100-L19/G19)*100),
IF(C19="E2",VLOOKUP($S19,'表30-5-2-5-3'!$B$114:$AF$214,MATCH($D19&amp;"a",'表30-5-2-5-3'!$4:$4,0)-1,FALSE)
-IF($R19-1&lt;=0,0,VLOOKUP($R19-1,'表30-5-2-5-3'!$B$114:$AF$214,MATCH($D19&amp;"a",'表30-5-2-5-3'!$4:$4,0)-1,FALSE))
-VLOOKUP($S19,'表30-5-2-5-3'!$B$114:$AF$214,MATCH($D19,'表30-5-2-5-3'!$4:$4,0)-1,FALSE)*(S19/100-M19/G19)*100
-VLOOKUP($R19,'表30-5-2-5-3'!$B$114:$AF$214,MATCH($D19,'表30-5-2-5-3'!$4:$4,0)-1,FALSE)*(1-(R19/100-L19/G19)*100),0))))</f>
        <v>0</v>
      </c>
      <c r="V19" s="1990">
        <f t="shared" si="5"/>
        <v>0</v>
      </c>
      <c r="W19" s="1990">
        <f t="shared" si="6"/>
        <v>0</v>
      </c>
      <c r="X19" s="1990">
        <f t="shared" si="7"/>
        <v>0</v>
      </c>
      <c r="Y19" s="1990">
        <f t="shared" si="8"/>
        <v>0</v>
      </c>
    </row>
    <row r="20" spans="1:25">
      <c r="A20" s="1985" t="str">
        <f t="shared" si="4"/>
        <v/>
      </c>
      <c r="B20" s="2114"/>
      <c r="C20" s="2114"/>
      <c r="D20" s="2114"/>
      <c r="E20" s="2115"/>
      <c r="F20" s="2115"/>
      <c r="G20" s="2116"/>
      <c r="H20" s="2118"/>
      <c r="I20" s="2118"/>
      <c r="J20" s="2119"/>
      <c r="K20" s="2119"/>
      <c r="L20" s="2115"/>
      <c r="M20" s="2115"/>
      <c r="N20" s="1986">
        <f t="shared" si="0"/>
        <v>0</v>
      </c>
      <c r="O20" s="1986">
        <f t="shared" si="1"/>
        <v>0</v>
      </c>
      <c r="P20" s="1987">
        <f t="shared" si="9"/>
        <v>0</v>
      </c>
      <c r="Q20" s="1987">
        <f t="shared" si="10"/>
        <v>0</v>
      </c>
      <c r="R20" s="1988">
        <f t="shared" si="2"/>
        <v>0</v>
      </c>
      <c r="S20" s="1988">
        <f t="shared" si="3"/>
        <v>0</v>
      </c>
      <c r="T20" s="1989">
        <f>IF(OR(E20="QS",B20=""),0,
VLOOKUP($S20,'表30-5-2-5-1'!$B:$AF,MATCH($D20&amp;"a",'表30-5-2-5-1'!$4:$4,0)-1,FALSE)
-IF($R20-1&lt;=0,0,VLOOKUP($R20-1,'表30-5-2-5-1'!$B:$AF,MATCH($D20&amp;"a",'表30-5-2-5-1'!$4:$4,0)-1,FALSE))
-VLOOKUP($S20,'表30-5-2-5-1'!$B:$AF,MATCH($D20,'表30-5-2-5-1'!$4:$4,0)-1,FALSE)*(S20/100-M20/G20)*100
-VLOOKUP($R20,'表30-5-2-5-1'!$B:$AF,MATCH($D20,'表30-5-2-5-1'!$4:$4,0)-1,FALSE)*(1-(R20/100-L20/G20)*100)
)</f>
        <v>0</v>
      </c>
      <c r="U20" s="1989">
        <f>IF(OR(E20="QS",B20=""),0,
IF(C20="F",VLOOKUP($S20,'表30-5-2-5-2'!$B:$AF,MATCH($D20&amp;"a",'表30-5-2-5-2'!$4:$4,0)-1,FALSE)
-IF($R20-1&lt;=0,0,VLOOKUP($R20-1,'表30-5-2-5-2'!$B:$AF,MATCH($D20&amp;"a",'表30-5-2-5-2'!$4:$4,0)-1,FALSE))
-VLOOKUP($S20,'表30-5-2-5-2'!$B:$AF,MATCH($D20,'表30-5-2-5-2'!$4:$4,0)-1,FALSE)*(S20/100-M20/G20)*100
-VLOOKUP($R20,'表30-5-2-5-2'!$B:$AF,MATCH($D20,'表30-5-2-5-2'!$4:$4,0)-1,FALSE)*(1-(R20/100-L20/G20)*100),
IF(C20="E1",VLOOKUP($S20,'表30-5-2-5-3'!$B$4:$AF$104,MATCH($D20&amp;"a",'表30-5-2-5-3'!$4:$4,0)-1,FALSE)
-IF($R20-1&lt;=0,0,VLOOKUP($R20-1,'表30-5-2-5-3'!$B$4:$AF$104,MATCH($D20&amp;"a",'表30-5-2-5-3'!$4:$4,0)-1,FALSE))
-VLOOKUP($S20,'表30-5-2-5-3'!$B$4:$AF$104,MATCH($D20,'表30-5-2-5-3'!$4:$4,0)-1,FALSE)*(S20/100-M20/G20)*100
-VLOOKUP($R20,'表30-5-2-5-3'!$B$4:$AF$104,MATCH($D20,'表30-5-2-5-3'!$4:$4,0)-1,FALSE)*(1-(R20/100-L20/G20)*100),
IF(C20="E2",VLOOKUP($S20,'表30-5-2-5-3'!$B$114:$AF$214,MATCH($D20&amp;"a",'表30-5-2-5-3'!$4:$4,0)-1,FALSE)
-IF($R20-1&lt;=0,0,VLOOKUP($R20-1,'表30-5-2-5-3'!$B$114:$AF$214,MATCH($D20&amp;"a",'表30-5-2-5-3'!$4:$4,0)-1,FALSE))
-VLOOKUP($S20,'表30-5-2-5-3'!$B$114:$AF$214,MATCH($D20,'表30-5-2-5-3'!$4:$4,0)-1,FALSE)*(S20/100-M20/G20)*100
-VLOOKUP($R20,'表30-5-2-5-3'!$B$114:$AF$214,MATCH($D20,'表30-5-2-5-3'!$4:$4,0)-1,FALSE)*(1-(R20/100-L20/G20)*100),0))))</f>
        <v>0</v>
      </c>
      <c r="V20" s="1990">
        <f t="shared" si="5"/>
        <v>0</v>
      </c>
      <c r="W20" s="1990">
        <f t="shared" si="6"/>
        <v>0</v>
      </c>
      <c r="X20" s="1990">
        <f t="shared" si="7"/>
        <v>0</v>
      </c>
      <c r="Y20" s="1990">
        <f t="shared" si="8"/>
        <v>0</v>
      </c>
    </row>
    <row r="21" spans="1:25">
      <c r="A21" s="1985" t="str">
        <f t="shared" si="4"/>
        <v/>
      </c>
      <c r="B21" s="2114"/>
      <c r="C21" s="2114"/>
      <c r="D21" s="2114"/>
      <c r="E21" s="2115"/>
      <c r="F21" s="2115"/>
      <c r="G21" s="2116"/>
      <c r="H21" s="2118"/>
      <c r="I21" s="2118"/>
      <c r="J21" s="2119"/>
      <c r="K21" s="2119"/>
      <c r="L21" s="2115"/>
      <c r="M21" s="2115"/>
      <c r="N21" s="1986">
        <f t="shared" si="0"/>
        <v>0</v>
      </c>
      <c r="O21" s="1986">
        <f t="shared" si="1"/>
        <v>0</v>
      </c>
      <c r="P21" s="1987">
        <f t="shared" si="9"/>
        <v>0</v>
      </c>
      <c r="Q21" s="1987">
        <f t="shared" si="10"/>
        <v>0</v>
      </c>
      <c r="R21" s="1988">
        <f t="shared" si="2"/>
        <v>0</v>
      </c>
      <c r="S21" s="1988">
        <f t="shared" si="3"/>
        <v>0</v>
      </c>
      <c r="T21" s="1989">
        <f>IF(OR(E21="QS",B21=""),0,
VLOOKUP($S21,'表30-5-2-5-1'!$B:$AF,MATCH($D21&amp;"a",'表30-5-2-5-1'!$4:$4,0)-1,FALSE)
-IF($R21-1&lt;=0,0,VLOOKUP($R21-1,'表30-5-2-5-1'!$B:$AF,MATCH($D21&amp;"a",'表30-5-2-5-1'!$4:$4,0)-1,FALSE))
-VLOOKUP($S21,'表30-5-2-5-1'!$B:$AF,MATCH($D21,'表30-5-2-5-1'!$4:$4,0)-1,FALSE)*(S21/100-M21/G21)*100
-VLOOKUP($R21,'表30-5-2-5-1'!$B:$AF,MATCH($D21,'表30-5-2-5-1'!$4:$4,0)-1,FALSE)*(1-(R21/100-L21/G21)*100)
)</f>
        <v>0</v>
      </c>
      <c r="U21" s="1989">
        <f>IF(OR(E21="QS",B21=""),0,
IF(C21="F",VLOOKUP($S21,'表30-5-2-5-2'!$B:$AF,MATCH($D21&amp;"a",'表30-5-2-5-2'!$4:$4,0)-1,FALSE)
-IF($R21-1&lt;=0,0,VLOOKUP($R21-1,'表30-5-2-5-2'!$B:$AF,MATCH($D21&amp;"a",'表30-5-2-5-2'!$4:$4,0)-1,FALSE))
-VLOOKUP($S21,'表30-5-2-5-2'!$B:$AF,MATCH($D21,'表30-5-2-5-2'!$4:$4,0)-1,FALSE)*(S21/100-M21/G21)*100
-VLOOKUP($R21,'表30-5-2-5-2'!$B:$AF,MATCH($D21,'表30-5-2-5-2'!$4:$4,0)-1,FALSE)*(1-(R21/100-L21/G21)*100),
IF(C21="E1",VLOOKUP($S21,'表30-5-2-5-3'!$B$4:$AF$104,MATCH($D21&amp;"a",'表30-5-2-5-3'!$4:$4,0)-1,FALSE)
-IF($R21-1&lt;=0,0,VLOOKUP($R21-1,'表30-5-2-5-3'!$B$4:$AF$104,MATCH($D21&amp;"a",'表30-5-2-5-3'!$4:$4,0)-1,FALSE))
-VLOOKUP($S21,'表30-5-2-5-3'!$B$4:$AF$104,MATCH($D21,'表30-5-2-5-3'!$4:$4,0)-1,FALSE)*(S21/100-M21/G21)*100
-VLOOKUP($R21,'表30-5-2-5-3'!$B$4:$AF$104,MATCH($D21,'表30-5-2-5-3'!$4:$4,0)-1,FALSE)*(1-(R21/100-L21/G21)*100),
IF(C21="E2",VLOOKUP($S21,'表30-5-2-5-3'!$B$114:$AF$214,MATCH($D21&amp;"a",'表30-5-2-5-3'!$4:$4,0)-1,FALSE)
-IF($R21-1&lt;=0,0,VLOOKUP($R21-1,'表30-5-2-5-3'!$B$114:$AF$214,MATCH($D21&amp;"a",'表30-5-2-5-3'!$4:$4,0)-1,FALSE))
-VLOOKUP($S21,'表30-5-2-5-3'!$B$114:$AF$214,MATCH($D21,'表30-5-2-5-3'!$4:$4,0)-1,FALSE)*(S21/100-M21/G21)*100
-VLOOKUP($R21,'表30-5-2-5-3'!$B$114:$AF$214,MATCH($D21,'表30-5-2-5-3'!$4:$4,0)-1,FALSE)*(1-(R21/100-L21/G21)*100),0))))</f>
        <v>0</v>
      </c>
      <c r="V21" s="1990">
        <f t="shared" si="5"/>
        <v>0</v>
      </c>
      <c r="W21" s="1990">
        <f t="shared" si="6"/>
        <v>0</v>
      </c>
      <c r="X21" s="1990">
        <f t="shared" si="7"/>
        <v>0</v>
      </c>
      <c r="Y21" s="1990">
        <f t="shared" si="8"/>
        <v>0</v>
      </c>
    </row>
    <row r="22" spans="1:25">
      <c r="A22" s="1985" t="str">
        <f t="shared" si="4"/>
        <v/>
      </c>
      <c r="B22" s="2120"/>
      <c r="C22" s="2120"/>
      <c r="D22" s="2120"/>
      <c r="E22" s="2121"/>
      <c r="F22" s="2121"/>
      <c r="G22" s="2122"/>
      <c r="H22" s="2123"/>
      <c r="I22" s="2123"/>
      <c r="J22" s="2123"/>
      <c r="K22" s="2123"/>
      <c r="L22" s="2121"/>
      <c r="M22" s="2121"/>
      <c r="N22" s="1986">
        <f t="shared" si="0"/>
        <v>0</v>
      </c>
      <c r="O22" s="1986">
        <f t="shared" si="1"/>
        <v>0</v>
      </c>
      <c r="P22" s="1987">
        <f t="shared" si="9"/>
        <v>0</v>
      </c>
      <c r="Q22" s="1987">
        <f t="shared" si="10"/>
        <v>0</v>
      </c>
      <c r="R22" s="1988">
        <f t="shared" si="2"/>
        <v>0</v>
      </c>
      <c r="S22" s="1988">
        <f t="shared" si="3"/>
        <v>0</v>
      </c>
      <c r="T22" s="1989">
        <f>IF(OR(E22="QS",B22=""),0,
VLOOKUP($S22,'表30-5-2-5-1'!$B:$AF,MATCH($D22&amp;"a",'表30-5-2-5-1'!$4:$4,0)-1,FALSE)
-IF($R22-1&lt;=0,0,VLOOKUP($R22-1,'表30-5-2-5-1'!$B:$AF,MATCH($D22&amp;"a",'表30-5-2-5-1'!$4:$4,0)-1,FALSE))
-VLOOKUP($S22,'表30-5-2-5-1'!$B:$AF,MATCH($D22,'表30-5-2-5-1'!$4:$4,0)-1,FALSE)*(S22/100-M22/G22)*100
-VLOOKUP($R22,'表30-5-2-5-1'!$B:$AF,MATCH($D22,'表30-5-2-5-1'!$4:$4,0)-1,FALSE)*(1-(R22/100-L22/G22)*100)
)</f>
        <v>0</v>
      </c>
      <c r="U22" s="1989">
        <f>IF(OR(E22="QS",B22=""),0,
IF(C22="F",VLOOKUP($S22,'表30-5-2-5-2'!$B:$AF,MATCH($D22&amp;"a",'表30-5-2-5-2'!$4:$4,0)-1,FALSE)
-IF($R22-1&lt;=0,0,VLOOKUP($R22-1,'表30-5-2-5-2'!$B:$AF,MATCH($D22&amp;"a",'表30-5-2-5-2'!$4:$4,0)-1,FALSE))
-VLOOKUP($S22,'表30-5-2-5-2'!$B:$AF,MATCH($D22,'表30-5-2-5-2'!$4:$4,0)-1,FALSE)*(S22/100-M22/G22)*100
-VLOOKUP($R22,'表30-5-2-5-2'!$B:$AF,MATCH($D22,'表30-5-2-5-2'!$4:$4,0)-1,FALSE)*(1-(R22/100-L22/G22)*100),
IF(C22="E1",VLOOKUP($S22,'表30-5-2-5-3'!$B$4:$AF$104,MATCH($D22&amp;"a",'表30-5-2-5-3'!$4:$4,0)-1,FALSE)
-IF($R22-1&lt;=0,0,VLOOKUP($R22-1,'表30-5-2-5-3'!$B$4:$AF$104,MATCH($D22&amp;"a",'表30-5-2-5-3'!$4:$4,0)-1,FALSE))
-VLOOKUP($S22,'表30-5-2-5-3'!$B$4:$AF$104,MATCH($D22,'表30-5-2-5-3'!$4:$4,0)-1,FALSE)*(S22/100-M22/G22)*100
-VLOOKUP($R22,'表30-5-2-5-3'!$B$4:$AF$104,MATCH($D22,'表30-5-2-5-3'!$4:$4,0)-1,FALSE)*(1-(R22/100-L22/G22)*100),
IF(C22="E2",VLOOKUP($S22,'表30-5-2-5-3'!$B$114:$AF$214,MATCH($D22&amp;"a",'表30-5-2-5-3'!$4:$4,0)-1,FALSE)
-IF($R22-1&lt;=0,0,VLOOKUP($R22-1,'表30-5-2-5-3'!$B$114:$AF$214,MATCH($D22&amp;"a",'表30-5-2-5-3'!$4:$4,0)-1,FALSE))
-VLOOKUP($S22,'表30-5-2-5-3'!$B$114:$AF$214,MATCH($D22,'表30-5-2-5-3'!$4:$4,0)-1,FALSE)*(S22/100-M22/G22)*100
-VLOOKUP($R22,'表30-5-2-5-3'!$B$114:$AF$214,MATCH($D22,'表30-5-2-5-3'!$4:$4,0)-1,FALSE)*(1-(R22/100-L22/G22)*100),0))))</f>
        <v>0</v>
      </c>
      <c r="V22" s="1990">
        <f t="shared" si="5"/>
        <v>0</v>
      </c>
      <c r="W22" s="1990">
        <f t="shared" si="6"/>
        <v>0</v>
      </c>
      <c r="X22" s="1990">
        <f t="shared" si="7"/>
        <v>0</v>
      </c>
      <c r="Y22" s="1990">
        <f t="shared" si="8"/>
        <v>0</v>
      </c>
    </row>
    <row r="23" spans="1:25">
      <c r="A23" s="1985" t="str">
        <f t="shared" si="4"/>
        <v/>
      </c>
      <c r="B23" s="2120"/>
      <c r="C23" s="2120"/>
      <c r="D23" s="2120"/>
      <c r="E23" s="2121"/>
      <c r="F23" s="2121"/>
      <c r="G23" s="2122"/>
      <c r="H23" s="2123"/>
      <c r="I23" s="2123"/>
      <c r="J23" s="2123"/>
      <c r="K23" s="2123"/>
      <c r="L23" s="2121"/>
      <c r="M23" s="2121"/>
      <c r="N23" s="1986">
        <f t="shared" si="0"/>
        <v>0</v>
      </c>
      <c r="O23" s="1986">
        <f t="shared" si="1"/>
        <v>0</v>
      </c>
      <c r="P23" s="1987">
        <f t="shared" si="9"/>
        <v>0</v>
      </c>
      <c r="Q23" s="1987">
        <f t="shared" si="10"/>
        <v>0</v>
      </c>
      <c r="R23" s="1988">
        <f t="shared" si="2"/>
        <v>0</v>
      </c>
      <c r="S23" s="1988">
        <f t="shared" si="3"/>
        <v>0</v>
      </c>
      <c r="T23" s="1989">
        <f>IF(OR(E23="QS",B23=""),0,
VLOOKUP($S23,'表30-5-2-5-1'!$B:$AF,MATCH($D23&amp;"a",'表30-5-2-5-1'!$4:$4,0)-1,FALSE)
-IF($R23-1&lt;=0,0,VLOOKUP($R23-1,'表30-5-2-5-1'!$B:$AF,MATCH($D23&amp;"a",'表30-5-2-5-1'!$4:$4,0)-1,FALSE))
-VLOOKUP($S23,'表30-5-2-5-1'!$B:$AF,MATCH($D23,'表30-5-2-5-1'!$4:$4,0)-1,FALSE)*(S23/100-M23/G23)*100
-VLOOKUP($R23,'表30-5-2-5-1'!$B:$AF,MATCH($D23,'表30-5-2-5-1'!$4:$4,0)-1,FALSE)*(1-(R23/100-L23/G23)*100)
)</f>
        <v>0</v>
      </c>
      <c r="U23" s="1989">
        <f>IF(OR(E23="QS",B23=""),0,
IF(C23="F",VLOOKUP($S23,'表30-5-2-5-2'!$B:$AF,MATCH($D23&amp;"a",'表30-5-2-5-2'!$4:$4,0)-1,FALSE)
-IF($R23-1&lt;=0,0,VLOOKUP($R23-1,'表30-5-2-5-2'!$B:$AF,MATCH($D23&amp;"a",'表30-5-2-5-2'!$4:$4,0)-1,FALSE))
-VLOOKUP($S23,'表30-5-2-5-2'!$B:$AF,MATCH($D23,'表30-5-2-5-2'!$4:$4,0)-1,FALSE)*(S23/100-M23/G23)*100
-VLOOKUP($R23,'表30-5-2-5-2'!$B:$AF,MATCH($D23,'表30-5-2-5-2'!$4:$4,0)-1,FALSE)*(1-(R23/100-L23/G23)*100),
IF(C23="E1",VLOOKUP($S23,'表30-5-2-5-3'!$B$4:$AF$104,MATCH($D23&amp;"a",'表30-5-2-5-3'!$4:$4,0)-1,FALSE)
-IF($R23-1&lt;=0,0,VLOOKUP($R23-1,'表30-5-2-5-3'!$B$4:$AF$104,MATCH($D23&amp;"a",'表30-5-2-5-3'!$4:$4,0)-1,FALSE))
-VLOOKUP($S23,'表30-5-2-5-3'!$B$4:$AF$104,MATCH($D23,'表30-5-2-5-3'!$4:$4,0)-1,FALSE)*(S23/100-M23/G23)*100
-VLOOKUP($R23,'表30-5-2-5-3'!$B$4:$AF$104,MATCH($D23,'表30-5-2-5-3'!$4:$4,0)-1,FALSE)*(1-(R23/100-L23/G23)*100),
IF(C23="E2",VLOOKUP($S23,'表30-5-2-5-3'!$B$114:$AF$214,MATCH($D23&amp;"a",'表30-5-2-5-3'!$4:$4,0)-1,FALSE)
-IF($R23-1&lt;=0,0,VLOOKUP($R23-1,'表30-5-2-5-3'!$B$114:$AF$214,MATCH($D23&amp;"a",'表30-5-2-5-3'!$4:$4,0)-1,FALSE))
-VLOOKUP($S23,'表30-5-2-5-3'!$B$114:$AF$214,MATCH($D23,'表30-5-2-5-3'!$4:$4,0)-1,FALSE)*(S23/100-M23/G23)*100
-VLOOKUP($R23,'表30-5-2-5-3'!$B$114:$AF$214,MATCH($D23,'表30-5-2-5-3'!$4:$4,0)-1,FALSE)*(1-(R23/100-L23/G23)*100),0))))</f>
        <v>0</v>
      </c>
      <c r="V23" s="1990">
        <f t="shared" si="5"/>
        <v>0</v>
      </c>
      <c r="W23" s="1990">
        <f t="shared" si="6"/>
        <v>0</v>
      </c>
      <c r="X23" s="1990">
        <f t="shared" si="7"/>
        <v>0</v>
      </c>
      <c r="Y23" s="1990">
        <f t="shared" si="8"/>
        <v>0</v>
      </c>
    </row>
    <row r="24" spans="1:25">
      <c r="A24" s="1985" t="str">
        <f t="shared" si="4"/>
        <v/>
      </c>
      <c r="B24" s="2120"/>
      <c r="C24" s="2120"/>
      <c r="D24" s="2120"/>
      <c r="E24" s="2121"/>
      <c r="F24" s="2121"/>
      <c r="G24" s="2122"/>
      <c r="H24" s="2123"/>
      <c r="I24" s="2123"/>
      <c r="J24" s="2123"/>
      <c r="K24" s="2123"/>
      <c r="L24" s="2121"/>
      <c r="M24" s="2121"/>
      <c r="N24" s="1986">
        <f t="shared" si="0"/>
        <v>0</v>
      </c>
      <c r="O24" s="1986">
        <f t="shared" si="1"/>
        <v>0</v>
      </c>
      <c r="P24" s="1987">
        <f t="shared" si="9"/>
        <v>0</v>
      </c>
      <c r="Q24" s="1987">
        <f t="shared" si="10"/>
        <v>0</v>
      </c>
      <c r="R24" s="1988">
        <f t="shared" si="2"/>
        <v>0</v>
      </c>
      <c r="S24" s="1988">
        <f t="shared" si="3"/>
        <v>0</v>
      </c>
      <c r="T24" s="1989">
        <f>IF(OR(E24="QS",B24=""),0,
VLOOKUP($S24,'表30-5-2-5-1'!$B:$AF,MATCH($D24&amp;"a",'表30-5-2-5-1'!$4:$4,0)-1,FALSE)
-IF($R24-1&lt;=0,0,VLOOKUP($R24-1,'表30-5-2-5-1'!$B:$AF,MATCH($D24&amp;"a",'表30-5-2-5-1'!$4:$4,0)-1,FALSE))
-VLOOKUP($S24,'表30-5-2-5-1'!$B:$AF,MATCH($D24,'表30-5-2-5-1'!$4:$4,0)-1,FALSE)*(S24/100-M24/G24)*100
-VLOOKUP($R24,'表30-5-2-5-1'!$B:$AF,MATCH($D24,'表30-5-2-5-1'!$4:$4,0)-1,FALSE)*(1-(R24/100-L24/G24)*100)
)</f>
        <v>0</v>
      </c>
      <c r="U24" s="1989">
        <f>IF(OR(E24="QS",B24=""),0,
IF(C24="F",VLOOKUP($S24,'表30-5-2-5-2'!$B:$AF,MATCH($D24&amp;"a",'表30-5-2-5-2'!$4:$4,0)-1,FALSE)
-IF($R24-1&lt;=0,0,VLOOKUP($R24-1,'表30-5-2-5-2'!$B:$AF,MATCH($D24&amp;"a",'表30-5-2-5-2'!$4:$4,0)-1,FALSE))
-VLOOKUP($S24,'表30-5-2-5-2'!$B:$AF,MATCH($D24,'表30-5-2-5-2'!$4:$4,0)-1,FALSE)*(S24/100-M24/G24)*100
-VLOOKUP($R24,'表30-5-2-5-2'!$B:$AF,MATCH($D24,'表30-5-2-5-2'!$4:$4,0)-1,FALSE)*(1-(R24/100-L24/G24)*100),
IF(C24="E1",VLOOKUP($S24,'表30-5-2-5-3'!$B$4:$AF$104,MATCH($D24&amp;"a",'表30-5-2-5-3'!$4:$4,0)-1,FALSE)
-IF($R24-1&lt;=0,0,VLOOKUP($R24-1,'表30-5-2-5-3'!$B$4:$AF$104,MATCH($D24&amp;"a",'表30-5-2-5-3'!$4:$4,0)-1,FALSE))
-VLOOKUP($S24,'表30-5-2-5-3'!$B$4:$AF$104,MATCH($D24,'表30-5-2-5-3'!$4:$4,0)-1,FALSE)*(S24/100-M24/G24)*100
-VLOOKUP($R24,'表30-5-2-5-3'!$B$4:$AF$104,MATCH($D24,'表30-5-2-5-3'!$4:$4,0)-1,FALSE)*(1-(R24/100-L24/G24)*100),
IF(C24="E2",VLOOKUP($S24,'表30-5-2-5-3'!$B$114:$AF$214,MATCH($D24&amp;"a",'表30-5-2-5-3'!$4:$4,0)-1,FALSE)
-IF($R24-1&lt;=0,0,VLOOKUP($R24-1,'表30-5-2-5-3'!$B$114:$AF$214,MATCH($D24&amp;"a",'表30-5-2-5-3'!$4:$4,0)-1,FALSE))
-VLOOKUP($S24,'表30-5-2-5-3'!$B$114:$AF$214,MATCH($D24,'表30-5-2-5-3'!$4:$4,0)-1,FALSE)*(S24/100-M24/G24)*100
-VLOOKUP($R24,'表30-5-2-5-3'!$B$114:$AF$214,MATCH($D24,'表30-5-2-5-3'!$4:$4,0)-1,FALSE)*(1-(R24/100-L24/G24)*100),0))))</f>
        <v>0</v>
      </c>
      <c r="V24" s="1990">
        <f t="shared" si="5"/>
        <v>0</v>
      </c>
      <c r="W24" s="1990">
        <f t="shared" si="6"/>
        <v>0</v>
      </c>
      <c r="X24" s="1990">
        <f t="shared" si="7"/>
        <v>0</v>
      </c>
      <c r="Y24" s="1990">
        <f t="shared" si="8"/>
        <v>0</v>
      </c>
    </row>
    <row r="25" spans="1:25">
      <c r="A25" s="1985" t="str">
        <f t="shared" si="4"/>
        <v/>
      </c>
      <c r="B25" s="2120"/>
      <c r="C25" s="2120"/>
      <c r="D25" s="2120"/>
      <c r="E25" s="2121"/>
      <c r="F25" s="2121"/>
      <c r="G25" s="2122"/>
      <c r="H25" s="2123"/>
      <c r="I25" s="2123"/>
      <c r="J25" s="2123"/>
      <c r="K25" s="2123"/>
      <c r="L25" s="2121"/>
      <c r="M25" s="2121"/>
      <c r="N25" s="1986">
        <f t="shared" si="0"/>
        <v>0</v>
      </c>
      <c r="O25" s="1986">
        <f t="shared" si="1"/>
        <v>0</v>
      </c>
      <c r="P25" s="1987">
        <f t="shared" si="9"/>
        <v>0</v>
      </c>
      <c r="Q25" s="1987">
        <f t="shared" si="10"/>
        <v>0</v>
      </c>
      <c r="R25" s="1988">
        <f t="shared" si="2"/>
        <v>0</v>
      </c>
      <c r="S25" s="1988">
        <f t="shared" si="3"/>
        <v>0</v>
      </c>
      <c r="T25" s="1989">
        <f>IF(OR(E25="QS",B25=""),0,
VLOOKUP($S25,'表30-5-2-5-1'!$B:$AF,MATCH($D25&amp;"a",'表30-5-2-5-1'!$4:$4,0)-1,FALSE)
-IF($R25-1&lt;=0,0,VLOOKUP($R25-1,'表30-5-2-5-1'!$B:$AF,MATCH($D25&amp;"a",'表30-5-2-5-1'!$4:$4,0)-1,FALSE))
-VLOOKUP($S25,'表30-5-2-5-1'!$B:$AF,MATCH($D25,'表30-5-2-5-1'!$4:$4,0)-1,FALSE)*(S25/100-M25/G25)*100
-VLOOKUP($R25,'表30-5-2-5-1'!$B:$AF,MATCH($D25,'表30-5-2-5-1'!$4:$4,0)-1,FALSE)*(1-(R25/100-L25/G25)*100)
)</f>
        <v>0</v>
      </c>
      <c r="U25" s="1989">
        <f>IF(OR(E25="QS",B25=""),0,
IF(C25="F",VLOOKUP($S25,'表30-5-2-5-2'!$B:$AF,MATCH($D25&amp;"a",'表30-5-2-5-2'!$4:$4,0)-1,FALSE)
-IF($R25-1&lt;=0,0,VLOOKUP($R25-1,'表30-5-2-5-2'!$B:$AF,MATCH($D25&amp;"a",'表30-5-2-5-2'!$4:$4,0)-1,FALSE))
-VLOOKUP($S25,'表30-5-2-5-2'!$B:$AF,MATCH($D25,'表30-5-2-5-2'!$4:$4,0)-1,FALSE)*(S25/100-M25/G25)*100
-VLOOKUP($R25,'表30-5-2-5-2'!$B:$AF,MATCH($D25,'表30-5-2-5-2'!$4:$4,0)-1,FALSE)*(1-(R25/100-L25/G25)*100),
IF(C25="E1",VLOOKUP($S25,'表30-5-2-5-3'!$B$4:$AF$104,MATCH($D25&amp;"a",'表30-5-2-5-3'!$4:$4,0)-1,FALSE)
-IF($R25-1&lt;=0,0,VLOOKUP($R25-1,'表30-5-2-5-3'!$B$4:$AF$104,MATCH($D25&amp;"a",'表30-5-2-5-3'!$4:$4,0)-1,FALSE))
-VLOOKUP($S25,'表30-5-2-5-3'!$B$4:$AF$104,MATCH($D25,'表30-5-2-5-3'!$4:$4,0)-1,FALSE)*(S25/100-M25/G25)*100
-VLOOKUP($R25,'表30-5-2-5-3'!$B$4:$AF$104,MATCH($D25,'表30-5-2-5-3'!$4:$4,0)-1,FALSE)*(1-(R25/100-L25/G25)*100),
IF(C25="E2",VLOOKUP($S25,'表30-5-2-5-3'!$B$114:$AF$214,MATCH($D25&amp;"a",'表30-5-2-5-3'!$4:$4,0)-1,FALSE)
-IF($R25-1&lt;=0,0,VLOOKUP($R25-1,'表30-5-2-5-3'!$B$114:$AF$214,MATCH($D25&amp;"a",'表30-5-2-5-3'!$4:$4,0)-1,FALSE))
-VLOOKUP($S25,'表30-5-2-5-3'!$B$114:$AF$214,MATCH($D25,'表30-5-2-5-3'!$4:$4,0)-1,FALSE)*(S25/100-M25/G25)*100
-VLOOKUP($R25,'表30-5-2-5-3'!$B$114:$AF$214,MATCH($D25,'表30-5-2-5-3'!$4:$4,0)-1,FALSE)*(1-(R25/100-L25/G25)*100),0))))</f>
        <v>0</v>
      </c>
      <c r="V25" s="1990">
        <f t="shared" si="5"/>
        <v>0</v>
      </c>
      <c r="W25" s="1990">
        <f t="shared" si="6"/>
        <v>0</v>
      </c>
      <c r="X25" s="1990">
        <f t="shared" si="7"/>
        <v>0</v>
      </c>
      <c r="Y25" s="1990">
        <f t="shared" si="8"/>
        <v>0</v>
      </c>
    </row>
    <row r="26" spans="1:25">
      <c r="A26" s="1985" t="str">
        <f t="shared" si="4"/>
        <v/>
      </c>
      <c r="B26" s="2120"/>
      <c r="C26" s="2120"/>
      <c r="D26" s="2120"/>
      <c r="E26" s="2121"/>
      <c r="F26" s="2121"/>
      <c r="G26" s="2122"/>
      <c r="H26" s="2123"/>
      <c r="I26" s="2123"/>
      <c r="J26" s="2123"/>
      <c r="K26" s="2123"/>
      <c r="L26" s="2121"/>
      <c r="M26" s="2121"/>
      <c r="N26" s="1986">
        <f t="shared" si="0"/>
        <v>0</v>
      </c>
      <c r="O26" s="1986">
        <f t="shared" si="1"/>
        <v>0</v>
      </c>
      <c r="P26" s="1987">
        <f t="shared" si="9"/>
        <v>0</v>
      </c>
      <c r="Q26" s="1987">
        <f t="shared" si="10"/>
        <v>0</v>
      </c>
      <c r="R26" s="1988">
        <f t="shared" si="2"/>
        <v>0</v>
      </c>
      <c r="S26" s="1988">
        <f t="shared" si="3"/>
        <v>0</v>
      </c>
      <c r="T26" s="1989">
        <f>IF(OR(E26="QS",B26=""),0,
VLOOKUP($S26,'表30-5-2-5-1'!$B:$AF,MATCH($D26&amp;"a",'表30-5-2-5-1'!$4:$4,0)-1,FALSE)
-IF($R26-1&lt;=0,0,VLOOKUP($R26-1,'表30-5-2-5-1'!$B:$AF,MATCH($D26&amp;"a",'表30-5-2-5-1'!$4:$4,0)-1,FALSE))
-VLOOKUP($S26,'表30-5-2-5-1'!$B:$AF,MATCH($D26,'表30-5-2-5-1'!$4:$4,0)-1,FALSE)*(S26/100-M26/G26)*100
-VLOOKUP($R26,'表30-5-2-5-1'!$B:$AF,MATCH($D26,'表30-5-2-5-1'!$4:$4,0)-1,FALSE)*(1-(R26/100-L26/G26)*100)
)</f>
        <v>0</v>
      </c>
      <c r="U26" s="1989">
        <f>IF(OR(E26="QS",B26=""),0,
IF(C26="F",VLOOKUP($S26,'表30-5-2-5-2'!$B:$AF,MATCH($D26&amp;"a",'表30-5-2-5-2'!$4:$4,0)-1,FALSE)
-IF($R26-1&lt;=0,0,VLOOKUP($R26-1,'表30-5-2-5-2'!$B:$AF,MATCH($D26&amp;"a",'表30-5-2-5-2'!$4:$4,0)-1,FALSE))
-VLOOKUP($S26,'表30-5-2-5-2'!$B:$AF,MATCH($D26,'表30-5-2-5-2'!$4:$4,0)-1,FALSE)*(S26/100-M26/G26)*100
-VLOOKUP($R26,'表30-5-2-5-2'!$B:$AF,MATCH($D26,'表30-5-2-5-2'!$4:$4,0)-1,FALSE)*(1-(R26/100-L26/G26)*100),
IF(C26="E1",VLOOKUP($S26,'表30-5-2-5-3'!$B$4:$AF$104,MATCH($D26&amp;"a",'表30-5-2-5-3'!$4:$4,0)-1,FALSE)
-IF($R26-1&lt;=0,0,VLOOKUP($R26-1,'表30-5-2-5-3'!$B$4:$AF$104,MATCH($D26&amp;"a",'表30-5-2-5-3'!$4:$4,0)-1,FALSE))
-VLOOKUP($S26,'表30-5-2-5-3'!$B$4:$AF$104,MATCH($D26,'表30-5-2-5-3'!$4:$4,0)-1,FALSE)*(S26/100-M26/G26)*100
-VLOOKUP($R26,'表30-5-2-5-3'!$B$4:$AF$104,MATCH($D26,'表30-5-2-5-3'!$4:$4,0)-1,FALSE)*(1-(R26/100-L26/G26)*100),
IF(C26="E2",VLOOKUP($S26,'表30-5-2-5-3'!$B$114:$AF$214,MATCH($D26&amp;"a",'表30-5-2-5-3'!$4:$4,0)-1,FALSE)
-IF($R26-1&lt;=0,0,VLOOKUP($R26-1,'表30-5-2-5-3'!$B$114:$AF$214,MATCH($D26&amp;"a",'表30-5-2-5-3'!$4:$4,0)-1,FALSE))
-VLOOKUP($S26,'表30-5-2-5-3'!$B$114:$AF$214,MATCH($D26,'表30-5-2-5-3'!$4:$4,0)-1,FALSE)*(S26/100-M26/G26)*100
-VLOOKUP($R26,'表30-5-2-5-3'!$B$114:$AF$214,MATCH($D26,'表30-5-2-5-3'!$4:$4,0)-1,FALSE)*(1-(R26/100-L26/G26)*100),0))))</f>
        <v>0</v>
      </c>
      <c r="V26" s="1990">
        <f t="shared" si="5"/>
        <v>0</v>
      </c>
      <c r="W26" s="1990">
        <f t="shared" si="6"/>
        <v>0</v>
      </c>
      <c r="X26" s="1990">
        <f t="shared" si="7"/>
        <v>0</v>
      </c>
      <c r="Y26" s="1990">
        <f t="shared" si="8"/>
        <v>0</v>
      </c>
    </row>
    <row r="27" spans="1:25">
      <c r="A27" s="1985" t="str">
        <f t="shared" si="4"/>
        <v/>
      </c>
      <c r="B27" s="2120"/>
      <c r="C27" s="2120"/>
      <c r="D27" s="2120"/>
      <c r="E27" s="2121"/>
      <c r="F27" s="2121"/>
      <c r="G27" s="2122"/>
      <c r="H27" s="2123"/>
      <c r="I27" s="2123"/>
      <c r="J27" s="2123"/>
      <c r="K27" s="2123"/>
      <c r="L27" s="2121"/>
      <c r="M27" s="2121"/>
      <c r="N27" s="1986">
        <f t="shared" si="0"/>
        <v>0</v>
      </c>
      <c r="O27" s="1986">
        <f t="shared" si="1"/>
        <v>0</v>
      </c>
      <c r="P27" s="1987">
        <f t="shared" si="9"/>
        <v>0</v>
      </c>
      <c r="Q27" s="1987">
        <f t="shared" si="10"/>
        <v>0</v>
      </c>
      <c r="R27" s="1988">
        <f t="shared" si="2"/>
        <v>0</v>
      </c>
      <c r="S27" s="1988">
        <f t="shared" si="3"/>
        <v>0</v>
      </c>
      <c r="T27" s="1989">
        <f>IF(OR(E27="QS",B27=""),0,
VLOOKUP($S27,'表30-5-2-5-1'!$B:$AF,MATCH($D27&amp;"a",'表30-5-2-5-1'!$4:$4,0)-1,FALSE)
-IF($R27-1&lt;=0,0,VLOOKUP($R27-1,'表30-5-2-5-1'!$B:$AF,MATCH($D27&amp;"a",'表30-5-2-5-1'!$4:$4,0)-1,FALSE))
-VLOOKUP($S27,'表30-5-2-5-1'!$B:$AF,MATCH($D27,'表30-5-2-5-1'!$4:$4,0)-1,FALSE)*(S27/100-M27/G27)*100
-VLOOKUP($R27,'表30-5-2-5-1'!$B:$AF,MATCH($D27,'表30-5-2-5-1'!$4:$4,0)-1,FALSE)*(1-(R27/100-L27/G27)*100)
)</f>
        <v>0</v>
      </c>
      <c r="U27" s="1989">
        <f>IF(OR(E27="QS",B27=""),0,
IF(C27="F",VLOOKUP($S27,'表30-5-2-5-2'!$B:$AF,MATCH($D27&amp;"a",'表30-5-2-5-2'!$4:$4,0)-1,FALSE)
-IF($R27-1&lt;=0,0,VLOOKUP($R27-1,'表30-5-2-5-2'!$B:$AF,MATCH($D27&amp;"a",'表30-5-2-5-2'!$4:$4,0)-1,FALSE))
-VLOOKUP($S27,'表30-5-2-5-2'!$B:$AF,MATCH($D27,'表30-5-2-5-2'!$4:$4,0)-1,FALSE)*(S27/100-M27/G27)*100
-VLOOKUP($R27,'表30-5-2-5-2'!$B:$AF,MATCH($D27,'表30-5-2-5-2'!$4:$4,0)-1,FALSE)*(1-(R27/100-L27/G27)*100),
IF(C27="E1",VLOOKUP($S27,'表30-5-2-5-3'!$B$4:$AF$104,MATCH($D27&amp;"a",'表30-5-2-5-3'!$4:$4,0)-1,FALSE)
-IF($R27-1&lt;=0,0,VLOOKUP($R27-1,'表30-5-2-5-3'!$B$4:$AF$104,MATCH($D27&amp;"a",'表30-5-2-5-3'!$4:$4,0)-1,FALSE))
-VLOOKUP($S27,'表30-5-2-5-3'!$B$4:$AF$104,MATCH($D27,'表30-5-2-5-3'!$4:$4,0)-1,FALSE)*(S27/100-M27/G27)*100
-VLOOKUP($R27,'表30-5-2-5-3'!$B$4:$AF$104,MATCH($D27,'表30-5-2-5-3'!$4:$4,0)-1,FALSE)*(1-(R27/100-L27/G27)*100),
IF(C27="E2",VLOOKUP($S27,'表30-5-2-5-3'!$B$114:$AF$214,MATCH($D27&amp;"a",'表30-5-2-5-3'!$4:$4,0)-1,FALSE)
-IF($R27-1&lt;=0,0,VLOOKUP($R27-1,'表30-5-2-5-3'!$B$114:$AF$214,MATCH($D27&amp;"a",'表30-5-2-5-3'!$4:$4,0)-1,FALSE))
-VLOOKUP($S27,'表30-5-2-5-3'!$B$114:$AF$214,MATCH($D27,'表30-5-2-5-3'!$4:$4,0)-1,FALSE)*(S27/100-M27/G27)*100
-VLOOKUP($R27,'表30-5-2-5-3'!$B$114:$AF$214,MATCH($D27,'表30-5-2-5-3'!$4:$4,0)-1,FALSE)*(1-(R27/100-L27/G27)*100),0))))</f>
        <v>0</v>
      </c>
      <c r="V27" s="1990">
        <f t="shared" si="5"/>
        <v>0</v>
      </c>
      <c r="W27" s="1990">
        <f t="shared" si="6"/>
        <v>0</v>
      </c>
      <c r="X27" s="1990">
        <f t="shared" si="7"/>
        <v>0</v>
      </c>
      <c r="Y27" s="1990">
        <f t="shared" si="8"/>
        <v>0</v>
      </c>
    </row>
    <row r="28" spans="1:25">
      <c r="A28" s="1985" t="str">
        <f t="shared" si="4"/>
        <v/>
      </c>
      <c r="B28" s="2120"/>
      <c r="C28" s="2120"/>
      <c r="D28" s="2120"/>
      <c r="E28" s="2121"/>
      <c r="F28" s="2121"/>
      <c r="G28" s="2122"/>
      <c r="H28" s="2123"/>
      <c r="I28" s="2123"/>
      <c r="J28" s="2123"/>
      <c r="K28" s="2123"/>
      <c r="L28" s="2121"/>
      <c r="M28" s="2121"/>
      <c r="N28" s="1986">
        <f t="shared" si="0"/>
        <v>0</v>
      </c>
      <c r="O28" s="1986">
        <f t="shared" si="1"/>
        <v>0</v>
      </c>
      <c r="P28" s="1987">
        <f t="shared" si="9"/>
        <v>0</v>
      </c>
      <c r="Q28" s="1987">
        <f t="shared" si="10"/>
        <v>0</v>
      </c>
      <c r="R28" s="1988">
        <f t="shared" si="2"/>
        <v>0</v>
      </c>
      <c r="S28" s="1988">
        <f t="shared" si="3"/>
        <v>0</v>
      </c>
      <c r="T28" s="1989">
        <f>IF(OR(E28="QS",B28=""),0,
VLOOKUP($S28,'表30-5-2-5-1'!$B:$AF,MATCH($D28&amp;"a",'表30-5-2-5-1'!$4:$4,0)-1,FALSE)
-IF($R28-1&lt;=0,0,VLOOKUP($R28-1,'表30-5-2-5-1'!$B:$AF,MATCH($D28&amp;"a",'表30-5-2-5-1'!$4:$4,0)-1,FALSE))
-VLOOKUP($S28,'表30-5-2-5-1'!$B:$AF,MATCH($D28,'表30-5-2-5-1'!$4:$4,0)-1,FALSE)*(S28/100-M28/G28)*100
-VLOOKUP($R28,'表30-5-2-5-1'!$B:$AF,MATCH($D28,'表30-5-2-5-1'!$4:$4,0)-1,FALSE)*(1-(R28/100-L28/G28)*100)
)</f>
        <v>0</v>
      </c>
      <c r="U28" s="1989">
        <f>IF(OR(E28="QS",B28=""),0,
IF(C28="F",VLOOKUP($S28,'表30-5-2-5-2'!$B:$AF,MATCH($D28&amp;"a",'表30-5-2-5-2'!$4:$4,0)-1,FALSE)
-IF($R28-1&lt;=0,0,VLOOKUP($R28-1,'表30-5-2-5-2'!$B:$AF,MATCH($D28&amp;"a",'表30-5-2-5-2'!$4:$4,0)-1,FALSE))
-VLOOKUP($S28,'表30-5-2-5-2'!$B:$AF,MATCH($D28,'表30-5-2-5-2'!$4:$4,0)-1,FALSE)*(S28/100-M28/G28)*100
-VLOOKUP($R28,'表30-5-2-5-2'!$B:$AF,MATCH($D28,'表30-5-2-5-2'!$4:$4,0)-1,FALSE)*(1-(R28/100-L28/G28)*100),
IF(C28="E1",VLOOKUP($S28,'表30-5-2-5-3'!$B$4:$AF$104,MATCH($D28&amp;"a",'表30-5-2-5-3'!$4:$4,0)-1,FALSE)
-IF($R28-1&lt;=0,0,VLOOKUP($R28-1,'表30-5-2-5-3'!$B$4:$AF$104,MATCH($D28&amp;"a",'表30-5-2-5-3'!$4:$4,0)-1,FALSE))
-VLOOKUP($S28,'表30-5-2-5-3'!$B$4:$AF$104,MATCH($D28,'表30-5-2-5-3'!$4:$4,0)-1,FALSE)*(S28/100-M28/G28)*100
-VLOOKUP($R28,'表30-5-2-5-3'!$B$4:$AF$104,MATCH($D28,'表30-5-2-5-3'!$4:$4,0)-1,FALSE)*(1-(R28/100-L28/G28)*100),
IF(C28="E2",VLOOKUP($S28,'表30-5-2-5-3'!$B$114:$AF$214,MATCH($D28&amp;"a",'表30-5-2-5-3'!$4:$4,0)-1,FALSE)
-IF($R28-1&lt;=0,0,VLOOKUP($R28-1,'表30-5-2-5-3'!$B$114:$AF$214,MATCH($D28&amp;"a",'表30-5-2-5-3'!$4:$4,0)-1,FALSE))
-VLOOKUP($S28,'表30-5-2-5-3'!$B$114:$AF$214,MATCH($D28,'表30-5-2-5-3'!$4:$4,0)-1,FALSE)*(S28/100-M28/G28)*100
-VLOOKUP($R28,'表30-5-2-5-3'!$B$114:$AF$214,MATCH($D28,'表30-5-2-5-3'!$4:$4,0)-1,FALSE)*(1-(R28/100-L28/G28)*100),0))))</f>
        <v>0</v>
      </c>
      <c r="V28" s="1990">
        <f t="shared" si="5"/>
        <v>0</v>
      </c>
      <c r="W28" s="1990">
        <f t="shared" si="6"/>
        <v>0</v>
      </c>
      <c r="X28" s="1990">
        <f t="shared" si="7"/>
        <v>0</v>
      </c>
      <c r="Y28" s="1990">
        <f t="shared" si="8"/>
        <v>0</v>
      </c>
    </row>
    <row r="29" spans="1:25">
      <c r="A29" s="1985" t="str">
        <f t="shared" si="4"/>
        <v/>
      </c>
      <c r="B29" s="2120"/>
      <c r="C29" s="2120"/>
      <c r="D29" s="2120"/>
      <c r="E29" s="2121"/>
      <c r="F29" s="2121"/>
      <c r="G29" s="2122"/>
      <c r="H29" s="2123"/>
      <c r="I29" s="2123"/>
      <c r="J29" s="2123"/>
      <c r="K29" s="2123"/>
      <c r="L29" s="2121"/>
      <c r="M29" s="2121"/>
      <c r="N29" s="1986">
        <f t="shared" si="0"/>
        <v>0</v>
      </c>
      <c r="O29" s="1986">
        <f t="shared" si="1"/>
        <v>0</v>
      </c>
      <c r="P29" s="1987">
        <f t="shared" si="9"/>
        <v>0</v>
      </c>
      <c r="Q29" s="1987">
        <f t="shared" si="10"/>
        <v>0</v>
      </c>
      <c r="R29" s="1988">
        <f t="shared" si="2"/>
        <v>0</v>
      </c>
      <c r="S29" s="1988">
        <f t="shared" si="3"/>
        <v>0</v>
      </c>
      <c r="T29" s="1989">
        <f>IF(OR(E29="QS",B29=""),0,
VLOOKUP($S29,'表30-5-2-5-1'!$B:$AF,MATCH($D29&amp;"a",'表30-5-2-5-1'!$4:$4,0)-1,FALSE)
-IF($R29-1&lt;=0,0,VLOOKUP($R29-1,'表30-5-2-5-1'!$B:$AF,MATCH($D29&amp;"a",'表30-5-2-5-1'!$4:$4,0)-1,FALSE))
-VLOOKUP($S29,'表30-5-2-5-1'!$B:$AF,MATCH($D29,'表30-5-2-5-1'!$4:$4,0)-1,FALSE)*(S29/100-M29/G29)*100
-VLOOKUP($R29,'表30-5-2-5-1'!$B:$AF,MATCH($D29,'表30-5-2-5-1'!$4:$4,0)-1,FALSE)*(1-(R29/100-L29/G29)*100)
)</f>
        <v>0</v>
      </c>
      <c r="U29" s="1989">
        <f>IF(OR(E29="QS",B29=""),0,
IF(C29="F",VLOOKUP($S29,'表30-5-2-5-2'!$B:$AF,MATCH($D29&amp;"a",'表30-5-2-5-2'!$4:$4,0)-1,FALSE)
-IF($R29-1&lt;=0,0,VLOOKUP($R29-1,'表30-5-2-5-2'!$B:$AF,MATCH($D29&amp;"a",'表30-5-2-5-2'!$4:$4,0)-1,FALSE))
-VLOOKUP($S29,'表30-5-2-5-2'!$B:$AF,MATCH($D29,'表30-5-2-5-2'!$4:$4,0)-1,FALSE)*(S29/100-M29/G29)*100
-VLOOKUP($R29,'表30-5-2-5-2'!$B:$AF,MATCH($D29,'表30-5-2-5-2'!$4:$4,0)-1,FALSE)*(1-(R29/100-L29/G29)*100),
IF(C29="E1",VLOOKUP($S29,'表30-5-2-5-3'!$B$4:$AF$104,MATCH($D29&amp;"a",'表30-5-2-5-3'!$4:$4,0)-1,FALSE)
-IF($R29-1&lt;=0,0,VLOOKUP($R29-1,'表30-5-2-5-3'!$B$4:$AF$104,MATCH($D29&amp;"a",'表30-5-2-5-3'!$4:$4,0)-1,FALSE))
-VLOOKUP($S29,'表30-5-2-5-3'!$B$4:$AF$104,MATCH($D29,'表30-5-2-5-3'!$4:$4,0)-1,FALSE)*(S29/100-M29/G29)*100
-VLOOKUP($R29,'表30-5-2-5-3'!$B$4:$AF$104,MATCH($D29,'表30-5-2-5-3'!$4:$4,0)-1,FALSE)*(1-(R29/100-L29/G29)*100),
IF(C29="E2",VLOOKUP($S29,'表30-5-2-5-3'!$B$114:$AF$214,MATCH($D29&amp;"a",'表30-5-2-5-3'!$4:$4,0)-1,FALSE)
-IF($R29-1&lt;=0,0,VLOOKUP($R29-1,'表30-5-2-5-3'!$B$114:$AF$214,MATCH($D29&amp;"a",'表30-5-2-5-3'!$4:$4,0)-1,FALSE))
-VLOOKUP($S29,'表30-5-2-5-3'!$B$114:$AF$214,MATCH($D29,'表30-5-2-5-3'!$4:$4,0)-1,FALSE)*(S29/100-M29/G29)*100
-VLOOKUP($R29,'表30-5-2-5-3'!$B$114:$AF$214,MATCH($D29,'表30-5-2-5-3'!$4:$4,0)-1,FALSE)*(1-(R29/100-L29/G29)*100),0))))</f>
        <v>0</v>
      </c>
      <c r="V29" s="1990">
        <f t="shared" si="5"/>
        <v>0</v>
      </c>
      <c r="W29" s="1990">
        <f t="shared" si="6"/>
        <v>0</v>
      </c>
      <c r="X29" s="1990">
        <f t="shared" si="7"/>
        <v>0</v>
      </c>
      <c r="Y29" s="1990">
        <f t="shared" si="8"/>
        <v>0</v>
      </c>
    </row>
    <row r="30" spans="1:25">
      <c r="A30" s="1985" t="str">
        <f t="shared" si="4"/>
        <v/>
      </c>
      <c r="B30" s="2120"/>
      <c r="C30" s="2120"/>
      <c r="D30" s="2120"/>
      <c r="E30" s="2121"/>
      <c r="F30" s="2121"/>
      <c r="G30" s="2122"/>
      <c r="H30" s="2123"/>
      <c r="I30" s="2123"/>
      <c r="J30" s="2123"/>
      <c r="K30" s="2123"/>
      <c r="L30" s="2121"/>
      <c r="M30" s="2121"/>
      <c r="N30" s="1986">
        <f t="shared" si="0"/>
        <v>0</v>
      </c>
      <c r="O30" s="1986">
        <f t="shared" si="1"/>
        <v>0</v>
      </c>
      <c r="P30" s="1987">
        <f t="shared" si="9"/>
        <v>0</v>
      </c>
      <c r="Q30" s="1987">
        <f t="shared" si="10"/>
        <v>0</v>
      </c>
      <c r="R30" s="1988">
        <f t="shared" si="2"/>
        <v>0</v>
      </c>
      <c r="S30" s="1988">
        <f t="shared" si="3"/>
        <v>0</v>
      </c>
      <c r="T30" s="1989">
        <f>IF(OR(E30="QS",B30=""),0,
VLOOKUP($S30,'表30-5-2-5-1'!$B:$AF,MATCH($D30&amp;"a",'表30-5-2-5-1'!$4:$4,0)-1,FALSE)
-IF($R30-1&lt;=0,0,VLOOKUP($R30-1,'表30-5-2-5-1'!$B:$AF,MATCH($D30&amp;"a",'表30-5-2-5-1'!$4:$4,0)-1,FALSE))
-VLOOKUP($S30,'表30-5-2-5-1'!$B:$AF,MATCH($D30,'表30-5-2-5-1'!$4:$4,0)-1,FALSE)*(S30/100-M30/G30)*100
-VLOOKUP($R30,'表30-5-2-5-1'!$B:$AF,MATCH($D30,'表30-5-2-5-1'!$4:$4,0)-1,FALSE)*(1-(R30/100-L30/G30)*100)
)</f>
        <v>0</v>
      </c>
      <c r="U30" s="1989">
        <f>IF(OR(E30="QS",B30=""),0,
IF(C30="F",VLOOKUP($S30,'表30-5-2-5-2'!$B:$AF,MATCH($D30&amp;"a",'表30-5-2-5-2'!$4:$4,0)-1,FALSE)
-IF($R30-1&lt;=0,0,VLOOKUP($R30-1,'表30-5-2-5-2'!$B:$AF,MATCH($D30&amp;"a",'表30-5-2-5-2'!$4:$4,0)-1,FALSE))
-VLOOKUP($S30,'表30-5-2-5-2'!$B:$AF,MATCH($D30,'表30-5-2-5-2'!$4:$4,0)-1,FALSE)*(S30/100-M30/G30)*100
-VLOOKUP($R30,'表30-5-2-5-2'!$B:$AF,MATCH($D30,'表30-5-2-5-2'!$4:$4,0)-1,FALSE)*(1-(R30/100-L30/G30)*100),
IF(C30="E1",VLOOKUP($S30,'表30-5-2-5-3'!$B$4:$AF$104,MATCH($D30&amp;"a",'表30-5-2-5-3'!$4:$4,0)-1,FALSE)
-IF($R30-1&lt;=0,0,VLOOKUP($R30-1,'表30-5-2-5-3'!$B$4:$AF$104,MATCH($D30&amp;"a",'表30-5-2-5-3'!$4:$4,0)-1,FALSE))
-VLOOKUP($S30,'表30-5-2-5-3'!$B$4:$AF$104,MATCH($D30,'表30-5-2-5-3'!$4:$4,0)-1,FALSE)*(S30/100-M30/G30)*100
-VLOOKUP($R30,'表30-5-2-5-3'!$B$4:$AF$104,MATCH($D30,'表30-5-2-5-3'!$4:$4,0)-1,FALSE)*(1-(R30/100-L30/G30)*100),
IF(C30="E2",VLOOKUP($S30,'表30-5-2-5-3'!$B$114:$AF$214,MATCH($D30&amp;"a",'表30-5-2-5-3'!$4:$4,0)-1,FALSE)
-IF($R30-1&lt;=0,0,VLOOKUP($R30-1,'表30-5-2-5-3'!$B$114:$AF$214,MATCH($D30&amp;"a",'表30-5-2-5-3'!$4:$4,0)-1,FALSE))
-VLOOKUP($S30,'表30-5-2-5-3'!$B$114:$AF$214,MATCH($D30,'表30-5-2-5-3'!$4:$4,0)-1,FALSE)*(S30/100-M30/G30)*100
-VLOOKUP($R30,'表30-5-2-5-3'!$B$114:$AF$214,MATCH($D30,'表30-5-2-5-3'!$4:$4,0)-1,FALSE)*(1-(R30/100-L30/G30)*100),0))))</f>
        <v>0</v>
      </c>
      <c r="V30" s="1990">
        <f t="shared" si="5"/>
        <v>0</v>
      </c>
      <c r="W30" s="1990">
        <f t="shared" si="6"/>
        <v>0</v>
      </c>
      <c r="X30" s="1990">
        <f t="shared" si="7"/>
        <v>0</v>
      </c>
      <c r="Y30" s="1990">
        <f t="shared" si="8"/>
        <v>0</v>
      </c>
    </row>
    <row r="31" spans="1:25">
      <c r="A31" s="1985" t="str">
        <f t="shared" si="4"/>
        <v/>
      </c>
      <c r="B31" s="2120"/>
      <c r="C31" s="2120"/>
      <c r="D31" s="2120"/>
      <c r="E31" s="2121"/>
      <c r="F31" s="2121"/>
      <c r="G31" s="2122"/>
      <c r="H31" s="2123"/>
      <c r="I31" s="2123"/>
      <c r="J31" s="2123"/>
      <c r="K31" s="2123"/>
      <c r="L31" s="2121"/>
      <c r="M31" s="2121"/>
      <c r="N31" s="1986">
        <f t="shared" si="0"/>
        <v>0</v>
      </c>
      <c r="O31" s="1986">
        <f t="shared" si="1"/>
        <v>0</v>
      </c>
      <c r="P31" s="1987">
        <f t="shared" si="9"/>
        <v>0</v>
      </c>
      <c r="Q31" s="1987">
        <f t="shared" si="10"/>
        <v>0</v>
      </c>
      <c r="R31" s="1988">
        <f t="shared" si="2"/>
        <v>0</v>
      </c>
      <c r="S31" s="1988">
        <f t="shared" si="3"/>
        <v>0</v>
      </c>
      <c r="T31" s="1989">
        <f>IF(OR(E31="QS",B31=""),0,
VLOOKUP($S31,'表30-5-2-5-1'!$B:$AF,MATCH($D31&amp;"a",'表30-5-2-5-1'!$4:$4,0)-1,FALSE)
-IF($R31-1&lt;=0,0,VLOOKUP($R31-1,'表30-5-2-5-1'!$B:$AF,MATCH($D31&amp;"a",'表30-5-2-5-1'!$4:$4,0)-1,FALSE))
-VLOOKUP($S31,'表30-5-2-5-1'!$B:$AF,MATCH($D31,'表30-5-2-5-1'!$4:$4,0)-1,FALSE)*(S31/100-M31/G31)*100
-VLOOKUP($R31,'表30-5-2-5-1'!$B:$AF,MATCH($D31,'表30-5-2-5-1'!$4:$4,0)-1,FALSE)*(1-(R31/100-L31/G31)*100)
)</f>
        <v>0</v>
      </c>
      <c r="U31" s="1989">
        <f>IF(OR(E31="QS",B31=""),0,
IF(C31="F",VLOOKUP($S31,'表30-5-2-5-2'!$B:$AF,MATCH($D31&amp;"a",'表30-5-2-5-2'!$4:$4,0)-1,FALSE)
-IF($R31-1&lt;=0,0,VLOOKUP($R31-1,'表30-5-2-5-2'!$B:$AF,MATCH($D31&amp;"a",'表30-5-2-5-2'!$4:$4,0)-1,FALSE))
-VLOOKUP($S31,'表30-5-2-5-2'!$B:$AF,MATCH($D31,'表30-5-2-5-2'!$4:$4,0)-1,FALSE)*(S31/100-M31/G31)*100
-VLOOKUP($R31,'表30-5-2-5-2'!$B:$AF,MATCH($D31,'表30-5-2-5-2'!$4:$4,0)-1,FALSE)*(1-(R31/100-L31/G31)*100),
IF(C31="E1",VLOOKUP($S31,'表30-5-2-5-3'!$B$4:$AF$104,MATCH($D31&amp;"a",'表30-5-2-5-3'!$4:$4,0)-1,FALSE)
-IF($R31-1&lt;=0,0,VLOOKUP($R31-1,'表30-5-2-5-3'!$B$4:$AF$104,MATCH($D31&amp;"a",'表30-5-2-5-3'!$4:$4,0)-1,FALSE))
-VLOOKUP($S31,'表30-5-2-5-3'!$B$4:$AF$104,MATCH($D31,'表30-5-2-5-3'!$4:$4,0)-1,FALSE)*(S31/100-M31/G31)*100
-VLOOKUP($R31,'表30-5-2-5-3'!$B$4:$AF$104,MATCH($D31,'表30-5-2-5-3'!$4:$4,0)-1,FALSE)*(1-(R31/100-L31/G31)*100),
IF(C31="E2",VLOOKUP($S31,'表30-5-2-5-3'!$B$114:$AF$214,MATCH($D31&amp;"a",'表30-5-2-5-3'!$4:$4,0)-1,FALSE)
-IF($R31-1&lt;=0,0,VLOOKUP($R31-1,'表30-5-2-5-3'!$B$114:$AF$214,MATCH($D31&amp;"a",'表30-5-2-5-3'!$4:$4,0)-1,FALSE))
-VLOOKUP($S31,'表30-5-2-5-3'!$B$114:$AF$214,MATCH($D31,'表30-5-2-5-3'!$4:$4,0)-1,FALSE)*(S31/100-M31/G31)*100
-VLOOKUP($R31,'表30-5-2-5-3'!$B$114:$AF$214,MATCH($D31,'表30-5-2-5-3'!$4:$4,0)-1,FALSE)*(1-(R31/100-L31/G31)*100),0))))</f>
        <v>0</v>
      </c>
      <c r="V31" s="1990">
        <f t="shared" si="5"/>
        <v>0</v>
      </c>
      <c r="W31" s="1990">
        <f t="shared" si="6"/>
        <v>0</v>
      </c>
      <c r="X31" s="1990">
        <f t="shared" si="7"/>
        <v>0</v>
      </c>
      <c r="Y31" s="1990">
        <f t="shared" si="8"/>
        <v>0</v>
      </c>
    </row>
    <row r="32" spans="1:25">
      <c r="A32" s="1985" t="str">
        <f t="shared" si="4"/>
        <v/>
      </c>
      <c r="B32" s="2120"/>
      <c r="C32" s="2120"/>
      <c r="D32" s="2120"/>
      <c r="E32" s="2121"/>
      <c r="F32" s="2121"/>
      <c r="G32" s="2122"/>
      <c r="H32" s="2123"/>
      <c r="I32" s="2123"/>
      <c r="J32" s="2123"/>
      <c r="K32" s="2123"/>
      <c r="L32" s="2121"/>
      <c r="M32" s="2121"/>
      <c r="N32" s="1986">
        <f t="shared" si="0"/>
        <v>0</v>
      </c>
      <c r="O32" s="1986">
        <f t="shared" si="1"/>
        <v>0</v>
      </c>
      <c r="P32" s="1987">
        <f t="shared" si="9"/>
        <v>0</v>
      </c>
      <c r="Q32" s="1987">
        <f t="shared" si="10"/>
        <v>0</v>
      </c>
      <c r="R32" s="1988">
        <f t="shared" si="2"/>
        <v>0</v>
      </c>
      <c r="S32" s="1988">
        <f t="shared" si="3"/>
        <v>0</v>
      </c>
      <c r="T32" s="1989">
        <f>IF(OR(E32="QS",B32=""),0,
VLOOKUP($S32,'表30-5-2-5-1'!$B:$AF,MATCH($D32&amp;"a",'表30-5-2-5-1'!$4:$4,0)-1,FALSE)
-IF($R32-1&lt;=0,0,VLOOKUP($R32-1,'表30-5-2-5-1'!$B:$AF,MATCH($D32&amp;"a",'表30-5-2-5-1'!$4:$4,0)-1,FALSE))
-VLOOKUP($S32,'表30-5-2-5-1'!$B:$AF,MATCH($D32,'表30-5-2-5-1'!$4:$4,0)-1,FALSE)*(S32/100-M32/G32)*100
-VLOOKUP($R32,'表30-5-2-5-1'!$B:$AF,MATCH($D32,'表30-5-2-5-1'!$4:$4,0)-1,FALSE)*(1-(R32/100-L32/G32)*100)
)</f>
        <v>0</v>
      </c>
      <c r="U32" s="1989">
        <f>IF(OR(E32="QS",B32=""),0,
IF(C32="F",VLOOKUP($S32,'表30-5-2-5-2'!$B:$AF,MATCH($D32&amp;"a",'表30-5-2-5-2'!$4:$4,0)-1,FALSE)
-IF($R32-1&lt;=0,0,VLOOKUP($R32-1,'表30-5-2-5-2'!$B:$AF,MATCH($D32&amp;"a",'表30-5-2-5-2'!$4:$4,0)-1,FALSE))
-VLOOKUP($S32,'表30-5-2-5-2'!$B:$AF,MATCH($D32,'表30-5-2-5-2'!$4:$4,0)-1,FALSE)*(S32/100-M32/G32)*100
-VLOOKUP($R32,'表30-5-2-5-2'!$B:$AF,MATCH($D32,'表30-5-2-5-2'!$4:$4,0)-1,FALSE)*(1-(R32/100-L32/G32)*100),
IF(C32="E1",VLOOKUP($S32,'表30-5-2-5-3'!$B$4:$AF$104,MATCH($D32&amp;"a",'表30-5-2-5-3'!$4:$4,0)-1,FALSE)
-IF($R32-1&lt;=0,0,VLOOKUP($R32-1,'表30-5-2-5-3'!$B$4:$AF$104,MATCH($D32&amp;"a",'表30-5-2-5-3'!$4:$4,0)-1,FALSE))
-VLOOKUP($S32,'表30-5-2-5-3'!$B$4:$AF$104,MATCH($D32,'表30-5-2-5-3'!$4:$4,0)-1,FALSE)*(S32/100-M32/G32)*100
-VLOOKUP($R32,'表30-5-2-5-3'!$B$4:$AF$104,MATCH($D32,'表30-5-2-5-3'!$4:$4,0)-1,FALSE)*(1-(R32/100-L32/G32)*100),
IF(C32="E2",VLOOKUP($S32,'表30-5-2-5-3'!$B$114:$AF$214,MATCH($D32&amp;"a",'表30-5-2-5-3'!$4:$4,0)-1,FALSE)
-IF($R32-1&lt;=0,0,VLOOKUP($R32-1,'表30-5-2-5-3'!$B$114:$AF$214,MATCH($D32&amp;"a",'表30-5-2-5-3'!$4:$4,0)-1,FALSE))
-VLOOKUP($S32,'表30-5-2-5-3'!$B$114:$AF$214,MATCH($D32,'表30-5-2-5-3'!$4:$4,0)-1,FALSE)*(S32/100-M32/G32)*100
-VLOOKUP($R32,'表30-5-2-5-3'!$B$114:$AF$214,MATCH($D32,'表30-5-2-5-3'!$4:$4,0)-1,FALSE)*(1-(R32/100-L32/G32)*100),0))))</f>
        <v>0</v>
      </c>
      <c r="V32" s="1990">
        <f t="shared" si="5"/>
        <v>0</v>
      </c>
      <c r="W32" s="1990">
        <f t="shared" si="6"/>
        <v>0</v>
      </c>
      <c r="X32" s="1990">
        <f t="shared" si="7"/>
        <v>0</v>
      </c>
      <c r="Y32" s="1990">
        <f t="shared" si="8"/>
        <v>0</v>
      </c>
    </row>
    <row r="33" spans="1:25">
      <c r="A33" s="1985" t="str">
        <f t="shared" si="4"/>
        <v/>
      </c>
      <c r="B33" s="2120"/>
      <c r="C33" s="2120"/>
      <c r="D33" s="2120"/>
      <c r="E33" s="2121"/>
      <c r="F33" s="2121"/>
      <c r="G33" s="2122"/>
      <c r="H33" s="2123"/>
      <c r="I33" s="2123"/>
      <c r="J33" s="2123"/>
      <c r="K33" s="2123"/>
      <c r="L33" s="2121"/>
      <c r="M33" s="2121"/>
      <c r="N33" s="1986">
        <f t="shared" si="0"/>
        <v>0</v>
      </c>
      <c r="O33" s="1986">
        <f t="shared" si="1"/>
        <v>0</v>
      </c>
      <c r="P33" s="1987">
        <f t="shared" si="9"/>
        <v>0</v>
      </c>
      <c r="Q33" s="1987">
        <f t="shared" si="10"/>
        <v>0</v>
      </c>
      <c r="R33" s="1988">
        <f t="shared" si="2"/>
        <v>0</v>
      </c>
      <c r="S33" s="1988">
        <f t="shared" si="3"/>
        <v>0</v>
      </c>
      <c r="T33" s="1989">
        <f>IF(OR(E33="QS",B33=""),0,
VLOOKUP($S33,'表30-5-2-5-1'!$B:$AF,MATCH($D33&amp;"a",'表30-5-2-5-1'!$4:$4,0)-1,FALSE)
-IF($R33-1&lt;=0,0,VLOOKUP($R33-1,'表30-5-2-5-1'!$B:$AF,MATCH($D33&amp;"a",'表30-5-2-5-1'!$4:$4,0)-1,FALSE))
-VLOOKUP($S33,'表30-5-2-5-1'!$B:$AF,MATCH($D33,'表30-5-2-5-1'!$4:$4,0)-1,FALSE)*(S33/100-M33/G33)*100
-VLOOKUP($R33,'表30-5-2-5-1'!$B:$AF,MATCH($D33,'表30-5-2-5-1'!$4:$4,0)-1,FALSE)*(1-(R33/100-L33/G33)*100)
)</f>
        <v>0</v>
      </c>
      <c r="U33" s="1989">
        <f>IF(OR(E33="QS",B33=""),0,
IF(C33="F",VLOOKUP($S33,'表30-5-2-5-2'!$B:$AF,MATCH($D33&amp;"a",'表30-5-2-5-2'!$4:$4,0)-1,FALSE)
-IF($R33-1&lt;=0,0,VLOOKUP($R33-1,'表30-5-2-5-2'!$B:$AF,MATCH($D33&amp;"a",'表30-5-2-5-2'!$4:$4,0)-1,FALSE))
-VLOOKUP($S33,'表30-5-2-5-2'!$B:$AF,MATCH($D33,'表30-5-2-5-2'!$4:$4,0)-1,FALSE)*(S33/100-M33/G33)*100
-VLOOKUP($R33,'表30-5-2-5-2'!$B:$AF,MATCH($D33,'表30-5-2-5-2'!$4:$4,0)-1,FALSE)*(1-(R33/100-L33/G33)*100),
IF(C33="E1",VLOOKUP($S33,'表30-5-2-5-3'!$B$4:$AF$104,MATCH($D33&amp;"a",'表30-5-2-5-3'!$4:$4,0)-1,FALSE)
-IF($R33-1&lt;=0,0,VLOOKUP($R33-1,'表30-5-2-5-3'!$B$4:$AF$104,MATCH($D33&amp;"a",'表30-5-2-5-3'!$4:$4,0)-1,FALSE))
-VLOOKUP($S33,'表30-5-2-5-3'!$B$4:$AF$104,MATCH($D33,'表30-5-2-5-3'!$4:$4,0)-1,FALSE)*(S33/100-M33/G33)*100
-VLOOKUP($R33,'表30-5-2-5-3'!$B$4:$AF$104,MATCH($D33,'表30-5-2-5-3'!$4:$4,0)-1,FALSE)*(1-(R33/100-L33/G33)*100),
IF(C33="E2",VLOOKUP($S33,'表30-5-2-5-3'!$B$114:$AF$214,MATCH($D33&amp;"a",'表30-5-2-5-3'!$4:$4,0)-1,FALSE)
-IF($R33-1&lt;=0,0,VLOOKUP($R33-1,'表30-5-2-5-3'!$B$114:$AF$214,MATCH($D33&amp;"a",'表30-5-2-5-3'!$4:$4,0)-1,FALSE))
-VLOOKUP($S33,'表30-5-2-5-3'!$B$114:$AF$214,MATCH($D33,'表30-5-2-5-3'!$4:$4,0)-1,FALSE)*(S33/100-M33/G33)*100
-VLOOKUP($R33,'表30-5-2-5-3'!$B$114:$AF$214,MATCH($D33,'表30-5-2-5-3'!$4:$4,0)-1,FALSE)*(1-(R33/100-L33/G33)*100),0))))</f>
        <v>0</v>
      </c>
      <c r="V33" s="1990">
        <f t="shared" si="5"/>
        <v>0</v>
      </c>
      <c r="W33" s="1990">
        <f t="shared" si="6"/>
        <v>0</v>
      </c>
      <c r="X33" s="1990">
        <f t="shared" si="7"/>
        <v>0</v>
      </c>
      <c r="Y33" s="1990">
        <f t="shared" si="8"/>
        <v>0</v>
      </c>
    </row>
    <row r="34" spans="1:25">
      <c r="A34" s="1985" t="str">
        <f t="shared" si="4"/>
        <v/>
      </c>
      <c r="B34" s="2120"/>
      <c r="C34" s="2120"/>
      <c r="D34" s="2120"/>
      <c r="E34" s="2121"/>
      <c r="F34" s="2121"/>
      <c r="G34" s="2122"/>
      <c r="H34" s="2123"/>
      <c r="I34" s="2123"/>
      <c r="J34" s="2123"/>
      <c r="K34" s="2123"/>
      <c r="L34" s="2121"/>
      <c r="M34" s="2121"/>
      <c r="N34" s="1986">
        <f t="shared" si="0"/>
        <v>0</v>
      </c>
      <c r="O34" s="1986">
        <f t="shared" si="1"/>
        <v>0</v>
      </c>
      <c r="P34" s="1987">
        <f t="shared" si="9"/>
        <v>0</v>
      </c>
      <c r="Q34" s="1987">
        <f t="shared" si="10"/>
        <v>0</v>
      </c>
      <c r="R34" s="1988">
        <f t="shared" si="2"/>
        <v>0</v>
      </c>
      <c r="S34" s="1988">
        <f t="shared" si="3"/>
        <v>0</v>
      </c>
      <c r="T34" s="1989">
        <f>IF(OR(E34="QS",B34=""),0,
VLOOKUP($S34,'表30-5-2-5-1'!$B:$AF,MATCH($D34&amp;"a",'表30-5-2-5-1'!$4:$4,0)-1,FALSE)
-IF($R34-1&lt;=0,0,VLOOKUP($R34-1,'表30-5-2-5-1'!$B:$AF,MATCH($D34&amp;"a",'表30-5-2-5-1'!$4:$4,0)-1,FALSE))
-VLOOKUP($S34,'表30-5-2-5-1'!$B:$AF,MATCH($D34,'表30-5-2-5-1'!$4:$4,0)-1,FALSE)*(S34/100-M34/G34)*100
-VLOOKUP($R34,'表30-5-2-5-1'!$B:$AF,MATCH($D34,'表30-5-2-5-1'!$4:$4,0)-1,FALSE)*(1-(R34/100-L34/G34)*100)
)</f>
        <v>0</v>
      </c>
      <c r="U34" s="1989">
        <f>IF(OR(E34="QS",B34=""),0,
IF(C34="F",VLOOKUP($S34,'表30-5-2-5-2'!$B:$AF,MATCH($D34&amp;"a",'表30-5-2-5-2'!$4:$4,0)-1,FALSE)
-IF($R34-1&lt;=0,0,VLOOKUP($R34-1,'表30-5-2-5-2'!$B:$AF,MATCH($D34&amp;"a",'表30-5-2-5-2'!$4:$4,0)-1,FALSE))
-VLOOKUP($S34,'表30-5-2-5-2'!$B:$AF,MATCH($D34,'表30-5-2-5-2'!$4:$4,0)-1,FALSE)*(S34/100-M34/G34)*100
-VLOOKUP($R34,'表30-5-2-5-2'!$B:$AF,MATCH($D34,'表30-5-2-5-2'!$4:$4,0)-1,FALSE)*(1-(R34/100-L34/G34)*100),
IF(C34="E1",VLOOKUP($S34,'表30-5-2-5-3'!$B$4:$AF$104,MATCH($D34&amp;"a",'表30-5-2-5-3'!$4:$4,0)-1,FALSE)
-IF($R34-1&lt;=0,0,VLOOKUP($R34-1,'表30-5-2-5-3'!$B$4:$AF$104,MATCH($D34&amp;"a",'表30-5-2-5-3'!$4:$4,0)-1,FALSE))
-VLOOKUP($S34,'表30-5-2-5-3'!$B$4:$AF$104,MATCH($D34,'表30-5-2-5-3'!$4:$4,0)-1,FALSE)*(S34/100-M34/G34)*100
-VLOOKUP($R34,'表30-5-2-5-3'!$B$4:$AF$104,MATCH($D34,'表30-5-2-5-3'!$4:$4,0)-1,FALSE)*(1-(R34/100-L34/G34)*100),
IF(C34="E2",VLOOKUP($S34,'表30-5-2-5-3'!$B$114:$AF$214,MATCH($D34&amp;"a",'表30-5-2-5-3'!$4:$4,0)-1,FALSE)
-IF($R34-1&lt;=0,0,VLOOKUP($R34-1,'表30-5-2-5-3'!$B$114:$AF$214,MATCH($D34&amp;"a",'表30-5-2-5-3'!$4:$4,0)-1,FALSE))
-VLOOKUP($S34,'表30-5-2-5-3'!$B$114:$AF$214,MATCH($D34,'表30-5-2-5-3'!$4:$4,0)-1,FALSE)*(S34/100-M34/G34)*100
-VLOOKUP($R34,'表30-5-2-5-3'!$B$114:$AF$214,MATCH($D34,'表30-5-2-5-3'!$4:$4,0)-1,FALSE)*(1-(R34/100-L34/G34)*100),0))))</f>
        <v>0</v>
      </c>
      <c r="V34" s="1990">
        <f t="shared" si="5"/>
        <v>0</v>
      </c>
      <c r="W34" s="1990">
        <f t="shared" si="6"/>
        <v>0</v>
      </c>
      <c r="X34" s="1990">
        <f t="shared" si="7"/>
        <v>0</v>
      </c>
      <c r="Y34" s="1990">
        <f t="shared" si="8"/>
        <v>0</v>
      </c>
    </row>
    <row r="35" spans="1:25">
      <c r="A35" s="1985" t="str">
        <f t="shared" si="4"/>
        <v/>
      </c>
      <c r="B35" s="2120"/>
      <c r="C35" s="2120"/>
      <c r="D35" s="2120"/>
      <c r="E35" s="2121"/>
      <c r="F35" s="2121"/>
      <c r="G35" s="2122"/>
      <c r="H35" s="2123"/>
      <c r="I35" s="2123"/>
      <c r="J35" s="2123"/>
      <c r="K35" s="2123"/>
      <c r="L35" s="2121"/>
      <c r="M35" s="2121"/>
      <c r="N35" s="1986">
        <f t="shared" si="0"/>
        <v>0</v>
      </c>
      <c r="O35" s="1986">
        <f t="shared" si="1"/>
        <v>0</v>
      </c>
      <c r="P35" s="1987">
        <f t="shared" si="9"/>
        <v>0</v>
      </c>
      <c r="Q35" s="1987">
        <f t="shared" si="10"/>
        <v>0</v>
      </c>
      <c r="R35" s="1988">
        <f t="shared" si="2"/>
        <v>0</v>
      </c>
      <c r="S35" s="1988">
        <f t="shared" si="3"/>
        <v>0</v>
      </c>
      <c r="T35" s="1989">
        <f>IF(OR(E35="QS",B35=""),0,
VLOOKUP($S35,'表30-5-2-5-1'!$B:$AF,MATCH($D35&amp;"a",'表30-5-2-5-1'!$4:$4,0)-1,FALSE)
-IF($R35-1&lt;=0,0,VLOOKUP($R35-1,'表30-5-2-5-1'!$B:$AF,MATCH($D35&amp;"a",'表30-5-2-5-1'!$4:$4,0)-1,FALSE))
-VLOOKUP($S35,'表30-5-2-5-1'!$B:$AF,MATCH($D35,'表30-5-2-5-1'!$4:$4,0)-1,FALSE)*(S35/100-M35/G35)*100
-VLOOKUP($R35,'表30-5-2-5-1'!$B:$AF,MATCH($D35,'表30-5-2-5-1'!$4:$4,0)-1,FALSE)*(1-(R35/100-L35/G35)*100)
)</f>
        <v>0</v>
      </c>
      <c r="U35" s="1989">
        <f>IF(OR(E35="QS",B35=""),0,
IF(C35="F",VLOOKUP($S35,'表30-5-2-5-2'!$B:$AF,MATCH($D35&amp;"a",'表30-5-2-5-2'!$4:$4,0)-1,FALSE)
-IF($R35-1&lt;=0,0,VLOOKUP($R35-1,'表30-5-2-5-2'!$B:$AF,MATCH($D35&amp;"a",'表30-5-2-5-2'!$4:$4,0)-1,FALSE))
-VLOOKUP($S35,'表30-5-2-5-2'!$B:$AF,MATCH($D35,'表30-5-2-5-2'!$4:$4,0)-1,FALSE)*(S35/100-M35/G35)*100
-VLOOKUP($R35,'表30-5-2-5-2'!$B:$AF,MATCH($D35,'表30-5-2-5-2'!$4:$4,0)-1,FALSE)*(1-(R35/100-L35/G35)*100),
IF(C35="E1",VLOOKUP($S35,'表30-5-2-5-3'!$B$4:$AF$104,MATCH($D35&amp;"a",'表30-5-2-5-3'!$4:$4,0)-1,FALSE)
-IF($R35-1&lt;=0,0,VLOOKUP($R35-1,'表30-5-2-5-3'!$B$4:$AF$104,MATCH($D35&amp;"a",'表30-5-2-5-3'!$4:$4,0)-1,FALSE))
-VLOOKUP($S35,'表30-5-2-5-3'!$B$4:$AF$104,MATCH($D35,'表30-5-2-5-3'!$4:$4,0)-1,FALSE)*(S35/100-M35/G35)*100
-VLOOKUP($R35,'表30-5-2-5-3'!$B$4:$AF$104,MATCH($D35,'表30-5-2-5-3'!$4:$4,0)-1,FALSE)*(1-(R35/100-L35/G35)*100),
IF(C35="E2",VLOOKUP($S35,'表30-5-2-5-3'!$B$114:$AF$214,MATCH($D35&amp;"a",'表30-5-2-5-3'!$4:$4,0)-1,FALSE)
-IF($R35-1&lt;=0,0,VLOOKUP($R35-1,'表30-5-2-5-3'!$B$114:$AF$214,MATCH($D35&amp;"a",'表30-5-2-5-3'!$4:$4,0)-1,FALSE))
-VLOOKUP($S35,'表30-5-2-5-3'!$B$114:$AF$214,MATCH($D35,'表30-5-2-5-3'!$4:$4,0)-1,FALSE)*(S35/100-M35/G35)*100
-VLOOKUP($R35,'表30-5-2-5-3'!$B$114:$AF$214,MATCH($D35,'表30-5-2-5-3'!$4:$4,0)-1,FALSE)*(1-(R35/100-L35/G35)*100),0))))</f>
        <v>0</v>
      </c>
      <c r="V35" s="1990">
        <f t="shared" si="5"/>
        <v>0</v>
      </c>
      <c r="W35" s="1990">
        <f t="shared" si="6"/>
        <v>0</v>
      </c>
      <c r="X35" s="1990">
        <f t="shared" si="7"/>
        <v>0</v>
      </c>
      <c r="Y35" s="1990">
        <f t="shared" si="8"/>
        <v>0</v>
      </c>
    </row>
    <row r="36" spans="1:25">
      <c r="A36" s="1985" t="str">
        <f t="shared" si="4"/>
        <v/>
      </c>
      <c r="B36" s="2120"/>
      <c r="C36" s="2120"/>
      <c r="D36" s="2120"/>
      <c r="E36" s="2121"/>
      <c r="F36" s="2121"/>
      <c r="G36" s="2122"/>
      <c r="H36" s="2123"/>
      <c r="I36" s="2123"/>
      <c r="J36" s="2123"/>
      <c r="K36" s="2123"/>
      <c r="L36" s="2121"/>
      <c r="M36" s="2121"/>
      <c r="N36" s="1986">
        <f t="shared" si="0"/>
        <v>0</v>
      </c>
      <c r="O36" s="1986">
        <f t="shared" si="1"/>
        <v>0</v>
      </c>
      <c r="P36" s="1987">
        <f t="shared" si="9"/>
        <v>0</v>
      </c>
      <c r="Q36" s="1987">
        <f t="shared" si="10"/>
        <v>0</v>
      </c>
      <c r="R36" s="1988">
        <f t="shared" si="2"/>
        <v>0</v>
      </c>
      <c r="S36" s="1988">
        <f t="shared" si="3"/>
        <v>0</v>
      </c>
      <c r="T36" s="1989">
        <f>IF(OR(E36="QS",B36=""),0,
VLOOKUP($S36,'表30-5-2-5-1'!$B:$AF,MATCH($D36&amp;"a",'表30-5-2-5-1'!$4:$4,0)-1,FALSE)
-IF($R36-1&lt;=0,0,VLOOKUP($R36-1,'表30-5-2-5-1'!$B:$AF,MATCH($D36&amp;"a",'表30-5-2-5-1'!$4:$4,0)-1,FALSE))
-VLOOKUP($S36,'表30-5-2-5-1'!$B:$AF,MATCH($D36,'表30-5-2-5-1'!$4:$4,0)-1,FALSE)*(S36/100-M36/G36)*100
-VLOOKUP($R36,'表30-5-2-5-1'!$B:$AF,MATCH($D36,'表30-5-2-5-1'!$4:$4,0)-1,FALSE)*(1-(R36/100-L36/G36)*100)
)</f>
        <v>0</v>
      </c>
      <c r="U36" s="1989">
        <f>IF(OR(E36="QS",B36=""),0,
IF(C36="F",VLOOKUP($S36,'表30-5-2-5-2'!$B:$AF,MATCH($D36&amp;"a",'表30-5-2-5-2'!$4:$4,0)-1,FALSE)
-IF($R36-1&lt;=0,0,VLOOKUP($R36-1,'表30-5-2-5-2'!$B:$AF,MATCH($D36&amp;"a",'表30-5-2-5-2'!$4:$4,0)-1,FALSE))
-VLOOKUP($S36,'表30-5-2-5-2'!$B:$AF,MATCH($D36,'表30-5-2-5-2'!$4:$4,0)-1,FALSE)*(S36/100-M36/G36)*100
-VLOOKUP($R36,'表30-5-2-5-2'!$B:$AF,MATCH($D36,'表30-5-2-5-2'!$4:$4,0)-1,FALSE)*(1-(R36/100-L36/G36)*100),
IF(C36="E1",VLOOKUP($S36,'表30-5-2-5-3'!$B$4:$AF$104,MATCH($D36&amp;"a",'表30-5-2-5-3'!$4:$4,0)-1,FALSE)
-IF($R36-1&lt;=0,0,VLOOKUP($R36-1,'表30-5-2-5-3'!$B$4:$AF$104,MATCH($D36&amp;"a",'表30-5-2-5-3'!$4:$4,0)-1,FALSE))
-VLOOKUP($S36,'表30-5-2-5-3'!$B$4:$AF$104,MATCH($D36,'表30-5-2-5-3'!$4:$4,0)-1,FALSE)*(S36/100-M36/G36)*100
-VLOOKUP($R36,'表30-5-2-5-3'!$B$4:$AF$104,MATCH($D36,'表30-5-2-5-3'!$4:$4,0)-1,FALSE)*(1-(R36/100-L36/G36)*100),
IF(C36="E2",VLOOKUP($S36,'表30-5-2-5-3'!$B$114:$AF$214,MATCH($D36&amp;"a",'表30-5-2-5-3'!$4:$4,0)-1,FALSE)
-IF($R36-1&lt;=0,0,VLOOKUP($R36-1,'表30-5-2-5-3'!$B$114:$AF$214,MATCH($D36&amp;"a",'表30-5-2-5-3'!$4:$4,0)-1,FALSE))
-VLOOKUP($S36,'表30-5-2-5-3'!$B$114:$AF$214,MATCH($D36,'表30-5-2-5-3'!$4:$4,0)-1,FALSE)*(S36/100-M36/G36)*100
-VLOOKUP($R36,'表30-5-2-5-3'!$B$114:$AF$214,MATCH($D36,'表30-5-2-5-3'!$4:$4,0)-1,FALSE)*(1-(R36/100-L36/G36)*100),0))))</f>
        <v>0</v>
      </c>
      <c r="V36" s="1990">
        <f t="shared" si="5"/>
        <v>0</v>
      </c>
      <c r="W36" s="1990">
        <f t="shared" si="6"/>
        <v>0</v>
      </c>
      <c r="X36" s="1990">
        <f t="shared" si="7"/>
        <v>0</v>
      </c>
      <c r="Y36" s="1990">
        <f t="shared" si="8"/>
        <v>0</v>
      </c>
    </row>
    <row r="37" spans="1:25">
      <c r="A37" s="1985" t="str">
        <f t="shared" si="4"/>
        <v/>
      </c>
      <c r="B37" s="2120"/>
      <c r="C37" s="2120"/>
      <c r="D37" s="2120"/>
      <c r="E37" s="2121"/>
      <c r="F37" s="2121"/>
      <c r="G37" s="2122"/>
      <c r="H37" s="2123"/>
      <c r="I37" s="2123"/>
      <c r="J37" s="2123"/>
      <c r="K37" s="2123"/>
      <c r="L37" s="2121"/>
      <c r="M37" s="2121"/>
      <c r="N37" s="1986">
        <f t="shared" si="0"/>
        <v>0</v>
      </c>
      <c r="O37" s="1986">
        <f t="shared" si="1"/>
        <v>0</v>
      </c>
      <c r="P37" s="1987">
        <f t="shared" si="9"/>
        <v>0</v>
      </c>
      <c r="Q37" s="1987">
        <f t="shared" si="10"/>
        <v>0</v>
      </c>
      <c r="R37" s="1988">
        <f t="shared" si="2"/>
        <v>0</v>
      </c>
      <c r="S37" s="1988">
        <f t="shared" si="3"/>
        <v>0</v>
      </c>
      <c r="T37" s="1989">
        <f>IF(OR(E37="QS",B37=""),0,
VLOOKUP($S37,'表30-5-2-5-1'!$B:$AF,MATCH($D37&amp;"a",'表30-5-2-5-1'!$4:$4,0)-1,FALSE)
-IF($R37-1&lt;=0,0,VLOOKUP($R37-1,'表30-5-2-5-1'!$B:$AF,MATCH($D37&amp;"a",'表30-5-2-5-1'!$4:$4,0)-1,FALSE))
-VLOOKUP($S37,'表30-5-2-5-1'!$B:$AF,MATCH($D37,'表30-5-2-5-1'!$4:$4,0)-1,FALSE)*(S37/100-M37/G37)*100
-VLOOKUP($R37,'表30-5-2-5-1'!$B:$AF,MATCH($D37,'表30-5-2-5-1'!$4:$4,0)-1,FALSE)*(1-(R37/100-L37/G37)*100)
)</f>
        <v>0</v>
      </c>
      <c r="U37" s="1989">
        <f>IF(OR(E37="QS",B37=""),0,
IF(C37="F",VLOOKUP($S37,'表30-5-2-5-2'!$B:$AF,MATCH($D37&amp;"a",'表30-5-2-5-2'!$4:$4,0)-1,FALSE)
-IF($R37-1&lt;=0,0,VLOOKUP($R37-1,'表30-5-2-5-2'!$B:$AF,MATCH($D37&amp;"a",'表30-5-2-5-2'!$4:$4,0)-1,FALSE))
-VLOOKUP($S37,'表30-5-2-5-2'!$B:$AF,MATCH($D37,'表30-5-2-5-2'!$4:$4,0)-1,FALSE)*(S37/100-M37/G37)*100
-VLOOKUP($R37,'表30-5-2-5-2'!$B:$AF,MATCH($D37,'表30-5-2-5-2'!$4:$4,0)-1,FALSE)*(1-(R37/100-L37/G37)*100),
IF(C37="E1",VLOOKUP($S37,'表30-5-2-5-3'!$B$4:$AF$104,MATCH($D37&amp;"a",'表30-5-2-5-3'!$4:$4,0)-1,FALSE)
-IF($R37-1&lt;=0,0,VLOOKUP($R37-1,'表30-5-2-5-3'!$B$4:$AF$104,MATCH($D37&amp;"a",'表30-5-2-5-3'!$4:$4,0)-1,FALSE))
-VLOOKUP($S37,'表30-5-2-5-3'!$B$4:$AF$104,MATCH($D37,'表30-5-2-5-3'!$4:$4,0)-1,FALSE)*(S37/100-M37/G37)*100
-VLOOKUP($R37,'表30-5-2-5-3'!$B$4:$AF$104,MATCH($D37,'表30-5-2-5-3'!$4:$4,0)-1,FALSE)*(1-(R37/100-L37/G37)*100),
IF(C37="E2",VLOOKUP($S37,'表30-5-2-5-3'!$B$114:$AF$214,MATCH($D37&amp;"a",'表30-5-2-5-3'!$4:$4,0)-1,FALSE)
-IF($R37-1&lt;=0,0,VLOOKUP($R37-1,'表30-5-2-5-3'!$B$114:$AF$214,MATCH($D37&amp;"a",'表30-5-2-5-3'!$4:$4,0)-1,FALSE))
-VLOOKUP($S37,'表30-5-2-5-3'!$B$114:$AF$214,MATCH($D37,'表30-5-2-5-3'!$4:$4,0)-1,FALSE)*(S37/100-M37/G37)*100
-VLOOKUP($R37,'表30-5-2-5-3'!$B$114:$AF$214,MATCH($D37,'表30-5-2-5-3'!$4:$4,0)-1,FALSE)*(1-(R37/100-L37/G37)*100),0))))</f>
        <v>0</v>
      </c>
      <c r="V37" s="1990">
        <f t="shared" si="5"/>
        <v>0</v>
      </c>
      <c r="W37" s="1990">
        <f t="shared" si="6"/>
        <v>0</v>
      </c>
      <c r="X37" s="1990">
        <f t="shared" si="7"/>
        <v>0</v>
      </c>
      <c r="Y37" s="1990">
        <f t="shared" si="8"/>
        <v>0</v>
      </c>
    </row>
    <row r="38" spans="1:25">
      <c r="A38" s="1985" t="str">
        <f t="shared" si="4"/>
        <v/>
      </c>
      <c r="B38" s="2120"/>
      <c r="C38" s="2120"/>
      <c r="D38" s="2120"/>
      <c r="E38" s="2121"/>
      <c r="F38" s="2121"/>
      <c r="G38" s="2122"/>
      <c r="H38" s="2123"/>
      <c r="I38" s="2123"/>
      <c r="J38" s="2123"/>
      <c r="K38" s="2123"/>
      <c r="L38" s="2121"/>
      <c r="M38" s="2121"/>
      <c r="N38" s="1986">
        <f t="shared" si="0"/>
        <v>0</v>
      </c>
      <c r="O38" s="1986">
        <f t="shared" si="1"/>
        <v>0</v>
      </c>
      <c r="P38" s="1987">
        <f t="shared" si="9"/>
        <v>0</v>
      </c>
      <c r="Q38" s="1987">
        <f t="shared" si="10"/>
        <v>0</v>
      </c>
      <c r="R38" s="1988">
        <f t="shared" si="2"/>
        <v>0</v>
      </c>
      <c r="S38" s="1988">
        <f t="shared" si="3"/>
        <v>0</v>
      </c>
      <c r="T38" s="1989">
        <f>IF(OR(E38="QS",B38=""),0,
VLOOKUP($S38,'表30-5-2-5-1'!$B:$AF,MATCH($D38&amp;"a",'表30-5-2-5-1'!$4:$4,0)-1,FALSE)
-IF($R38-1&lt;=0,0,VLOOKUP($R38-1,'表30-5-2-5-1'!$B:$AF,MATCH($D38&amp;"a",'表30-5-2-5-1'!$4:$4,0)-1,FALSE))
-VLOOKUP($S38,'表30-5-2-5-1'!$B:$AF,MATCH($D38,'表30-5-2-5-1'!$4:$4,0)-1,FALSE)*(S38/100-M38/G38)*100
-VLOOKUP($R38,'表30-5-2-5-1'!$B:$AF,MATCH($D38,'表30-5-2-5-1'!$4:$4,0)-1,FALSE)*(1-(R38/100-L38/G38)*100)
)</f>
        <v>0</v>
      </c>
      <c r="U38" s="1989">
        <f>IF(OR(E38="QS",B38=""),0,
IF(C38="F",VLOOKUP($S38,'表30-5-2-5-2'!$B:$AF,MATCH($D38&amp;"a",'表30-5-2-5-2'!$4:$4,0)-1,FALSE)
-IF($R38-1&lt;=0,0,VLOOKUP($R38-1,'表30-5-2-5-2'!$B:$AF,MATCH($D38&amp;"a",'表30-5-2-5-2'!$4:$4,0)-1,FALSE))
-VLOOKUP($S38,'表30-5-2-5-2'!$B:$AF,MATCH($D38,'表30-5-2-5-2'!$4:$4,0)-1,FALSE)*(S38/100-M38/G38)*100
-VLOOKUP($R38,'表30-5-2-5-2'!$B:$AF,MATCH($D38,'表30-5-2-5-2'!$4:$4,0)-1,FALSE)*(1-(R38/100-L38/G38)*100),
IF(C38="E1",VLOOKUP($S38,'表30-5-2-5-3'!$B$4:$AF$104,MATCH($D38&amp;"a",'表30-5-2-5-3'!$4:$4,0)-1,FALSE)
-IF($R38-1&lt;=0,0,VLOOKUP($R38-1,'表30-5-2-5-3'!$B$4:$AF$104,MATCH($D38&amp;"a",'表30-5-2-5-3'!$4:$4,0)-1,FALSE))
-VLOOKUP($S38,'表30-5-2-5-3'!$B$4:$AF$104,MATCH($D38,'表30-5-2-5-3'!$4:$4,0)-1,FALSE)*(S38/100-M38/G38)*100
-VLOOKUP($R38,'表30-5-2-5-3'!$B$4:$AF$104,MATCH($D38,'表30-5-2-5-3'!$4:$4,0)-1,FALSE)*(1-(R38/100-L38/G38)*100),
IF(C38="E2",VLOOKUP($S38,'表30-5-2-5-3'!$B$114:$AF$214,MATCH($D38&amp;"a",'表30-5-2-5-3'!$4:$4,0)-1,FALSE)
-IF($R38-1&lt;=0,0,VLOOKUP($R38-1,'表30-5-2-5-3'!$B$114:$AF$214,MATCH($D38&amp;"a",'表30-5-2-5-3'!$4:$4,0)-1,FALSE))
-VLOOKUP($S38,'表30-5-2-5-3'!$B$114:$AF$214,MATCH($D38,'表30-5-2-5-3'!$4:$4,0)-1,FALSE)*(S38/100-M38/G38)*100
-VLOOKUP($R38,'表30-5-2-5-3'!$B$114:$AF$214,MATCH($D38,'表30-5-2-5-3'!$4:$4,0)-1,FALSE)*(1-(R38/100-L38/G38)*100),0))))</f>
        <v>0</v>
      </c>
      <c r="V38" s="1990">
        <f t="shared" si="5"/>
        <v>0</v>
      </c>
      <c r="W38" s="1990">
        <f t="shared" si="6"/>
        <v>0</v>
      </c>
      <c r="X38" s="1990">
        <f t="shared" si="7"/>
        <v>0</v>
      </c>
      <c r="Y38" s="1990">
        <f t="shared" si="8"/>
        <v>0</v>
      </c>
    </row>
    <row r="39" spans="1:25">
      <c r="A39" s="1985" t="str">
        <f t="shared" si="4"/>
        <v/>
      </c>
      <c r="B39" s="2120"/>
      <c r="C39" s="2120"/>
      <c r="D39" s="2120"/>
      <c r="E39" s="2121"/>
      <c r="F39" s="2121"/>
      <c r="G39" s="2122"/>
      <c r="H39" s="2123"/>
      <c r="I39" s="2123"/>
      <c r="J39" s="2123"/>
      <c r="K39" s="2123"/>
      <c r="L39" s="2121"/>
      <c r="M39" s="2121"/>
      <c r="N39" s="1986">
        <f t="shared" si="0"/>
        <v>0</v>
      </c>
      <c r="O39" s="1986">
        <f t="shared" si="1"/>
        <v>0</v>
      </c>
      <c r="P39" s="1987">
        <f t="shared" si="9"/>
        <v>0</v>
      </c>
      <c r="Q39" s="1987">
        <f t="shared" si="10"/>
        <v>0</v>
      </c>
      <c r="R39" s="1988">
        <f t="shared" si="2"/>
        <v>0</v>
      </c>
      <c r="S39" s="1988">
        <f t="shared" si="3"/>
        <v>0</v>
      </c>
      <c r="T39" s="1989">
        <f>IF(OR(E39="QS",B39=""),0,
VLOOKUP($S39,'表30-5-2-5-1'!$B:$AF,MATCH($D39&amp;"a",'表30-5-2-5-1'!$4:$4,0)-1,FALSE)
-IF($R39-1&lt;=0,0,VLOOKUP($R39-1,'表30-5-2-5-1'!$B:$AF,MATCH($D39&amp;"a",'表30-5-2-5-1'!$4:$4,0)-1,FALSE))
-VLOOKUP($S39,'表30-5-2-5-1'!$B:$AF,MATCH($D39,'表30-5-2-5-1'!$4:$4,0)-1,FALSE)*(S39/100-M39/G39)*100
-VLOOKUP($R39,'表30-5-2-5-1'!$B:$AF,MATCH($D39,'表30-5-2-5-1'!$4:$4,0)-1,FALSE)*(1-(R39/100-L39/G39)*100)
)</f>
        <v>0</v>
      </c>
      <c r="U39" s="1989">
        <f>IF(OR(E39="QS",B39=""),0,
IF(C39="F",VLOOKUP($S39,'表30-5-2-5-2'!$B:$AF,MATCH($D39&amp;"a",'表30-5-2-5-2'!$4:$4,0)-1,FALSE)
-IF($R39-1&lt;=0,0,VLOOKUP($R39-1,'表30-5-2-5-2'!$B:$AF,MATCH($D39&amp;"a",'表30-5-2-5-2'!$4:$4,0)-1,FALSE))
-VLOOKUP($S39,'表30-5-2-5-2'!$B:$AF,MATCH($D39,'表30-5-2-5-2'!$4:$4,0)-1,FALSE)*(S39/100-M39/G39)*100
-VLOOKUP($R39,'表30-5-2-5-2'!$B:$AF,MATCH($D39,'表30-5-2-5-2'!$4:$4,0)-1,FALSE)*(1-(R39/100-L39/G39)*100),
IF(C39="E1",VLOOKUP($S39,'表30-5-2-5-3'!$B$4:$AF$104,MATCH($D39&amp;"a",'表30-5-2-5-3'!$4:$4,0)-1,FALSE)
-IF($R39-1&lt;=0,0,VLOOKUP($R39-1,'表30-5-2-5-3'!$B$4:$AF$104,MATCH($D39&amp;"a",'表30-5-2-5-3'!$4:$4,0)-1,FALSE))
-VLOOKUP($S39,'表30-5-2-5-3'!$B$4:$AF$104,MATCH($D39,'表30-5-2-5-3'!$4:$4,0)-1,FALSE)*(S39/100-M39/G39)*100
-VLOOKUP($R39,'表30-5-2-5-3'!$B$4:$AF$104,MATCH($D39,'表30-5-2-5-3'!$4:$4,0)-1,FALSE)*(1-(R39/100-L39/G39)*100),
IF(C39="E2",VLOOKUP($S39,'表30-5-2-5-3'!$B$114:$AF$214,MATCH($D39&amp;"a",'表30-5-2-5-3'!$4:$4,0)-1,FALSE)
-IF($R39-1&lt;=0,0,VLOOKUP($R39-1,'表30-5-2-5-3'!$B$114:$AF$214,MATCH($D39&amp;"a",'表30-5-2-5-3'!$4:$4,0)-1,FALSE))
-VLOOKUP($S39,'表30-5-2-5-3'!$B$114:$AF$214,MATCH($D39,'表30-5-2-5-3'!$4:$4,0)-1,FALSE)*(S39/100-M39/G39)*100
-VLOOKUP($R39,'表30-5-2-5-3'!$B$114:$AF$214,MATCH($D39,'表30-5-2-5-3'!$4:$4,0)-1,FALSE)*(1-(R39/100-L39/G39)*100),0))))</f>
        <v>0</v>
      </c>
      <c r="V39" s="1990">
        <f t="shared" si="5"/>
        <v>0</v>
      </c>
      <c r="W39" s="1990">
        <f t="shared" si="6"/>
        <v>0</v>
      </c>
      <c r="X39" s="1990">
        <f t="shared" si="7"/>
        <v>0</v>
      </c>
      <c r="Y39" s="1990">
        <f t="shared" si="8"/>
        <v>0</v>
      </c>
    </row>
    <row r="40" spans="1:25">
      <c r="A40" s="1985" t="str">
        <f t="shared" si="4"/>
        <v/>
      </c>
      <c r="B40" s="2120"/>
      <c r="C40" s="2120"/>
      <c r="D40" s="2120"/>
      <c r="E40" s="2121"/>
      <c r="F40" s="2121"/>
      <c r="G40" s="2122"/>
      <c r="H40" s="2123"/>
      <c r="I40" s="2123"/>
      <c r="J40" s="2123"/>
      <c r="K40" s="2123"/>
      <c r="L40" s="2121"/>
      <c r="M40" s="2121"/>
      <c r="N40" s="1986">
        <f t="shared" si="0"/>
        <v>0</v>
      </c>
      <c r="O40" s="1986">
        <f t="shared" si="1"/>
        <v>0</v>
      </c>
      <c r="P40" s="1987">
        <f t="shared" si="9"/>
        <v>0</v>
      </c>
      <c r="Q40" s="1987">
        <f t="shared" si="10"/>
        <v>0</v>
      </c>
      <c r="R40" s="1988">
        <f t="shared" si="2"/>
        <v>0</v>
      </c>
      <c r="S40" s="1988">
        <f t="shared" si="3"/>
        <v>0</v>
      </c>
      <c r="T40" s="1989">
        <f>IF(OR(E40="QS",B40=""),0,
VLOOKUP($S40,'表30-5-2-5-1'!$B:$AF,MATCH($D40&amp;"a",'表30-5-2-5-1'!$4:$4,0)-1,FALSE)
-IF($R40-1&lt;=0,0,VLOOKUP($R40-1,'表30-5-2-5-1'!$B:$AF,MATCH($D40&amp;"a",'表30-5-2-5-1'!$4:$4,0)-1,FALSE))
-VLOOKUP($S40,'表30-5-2-5-1'!$B:$AF,MATCH($D40,'表30-5-2-5-1'!$4:$4,0)-1,FALSE)*(S40/100-M40/G40)*100
-VLOOKUP($R40,'表30-5-2-5-1'!$B:$AF,MATCH($D40,'表30-5-2-5-1'!$4:$4,0)-1,FALSE)*(1-(R40/100-L40/G40)*100)
)</f>
        <v>0</v>
      </c>
      <c r="U40" s="1989">
        <f>IF(OR(E40="QS",B40=""),0,
IF(C40="F",VLOOKUP($S40,'表30-5-2-5-2'!$B:$AF,MATCH($D40&amp;"a",'表30-5-2-5-2'!$4:$4,0)-1,FALSE)
-IF($R40-1&lt;=0,0,VLOOKUP($R40-1,'表30-5-2-5-2'!$B:$AF,MATCH($D40&amp;"a",'表30-5-2-5-2'!$4:$4,0)-1,FALSE))
-VLOOKUP($S40,'表30-5-2-5-2'!$B:$AF,MATCH($D40,'表30-5-2-5-2'!$4:$4,0)-1,FALSE)*(S40/100-M40/G40)*100
-VLOOKUP($R40,'表30-5-2-5-2'!$B:$AF,MATCH($D40,'表30-5-2-5-2'!$4:$4,0)-1,FALSE)*(1-(R40/100-L40/G40)*100),
IF(C40="E1",VLOOKUP($S40,'表30-5-2-5-3'!$B$4:$AF$104,MATCH($D40&amp;"a",'表30-5-2-5-3'!$4:$4,0)-1,FALSE)
-IF($R40-1&lt;=0,0,VLOOKUP($R40-1,'表30-5-2-5-3'!$B$4:$AF$104,MATCH($D40&amp;"a",'表30-5-2-5-3'!$4:$4,0)-1,FALSE))
-VLOOKUP($S40,'表30-5-2-5-3'!$B$4:$AF$104,MATCH($D40,'表30-5-2-5-3'!$4:$4,0)-1,FALSE)*(S40/100-M40/G40)*100
-VLOOKUP($R40,'表30-5-2-5-3'!$B$4:$AF$104,MATCH($D40,'表30-5-2-5-3'!$4:$4,0)-1,FALSE)*(1-(R40/100-L40/G40)*100),
IF(C40="E2",VLOOKUP($S40,'表30-5-2-5-3'!$B$114:$AF$214,MATCH($D40&amp;"a",'表30-5-2-5-3'!$4:$4,0)-1,FALSE)
-IF($R40-1&lt;=0,0,VLOOKUP($R40-1,'表30-5-2-5-3'!$B$114:$AF$214,MATCH($D40&amp;"a",'表30-5-2-5-3'!$4:$4,0)-1,FALSE))
-VLOOKUP($S40,'表30-5-2-5-3'!$B$114:$AF$214,MATCH($D40,'表30-5-2-5-3'!$4:$4,0)-1,FALSE)*(S40/100-M40/G40)*100
-VLOOKUP($R40,'表30-5-2-5-3'!$B$114:$AF$214,MATCH($D40,'表30-5-2-5-3'!$4:$4,0)-1,FALSE)*(1-(R40/100-L40/G40)*100),0))))</f>
        <v>0</v>
      </c>
      <c r="V40" s="1990">
        <f t="shared" si="5"/>
        <v>0</v>
      </c>
      <c r="W40" s="1990">
        <f t="shared" si="6"/>
        <v>0</v>
      </c>
      <c r="X40" s="1990">
        <f t="shared" si="7"/>
        <v>0</v>
      </c>
      <c r="Y40" s="1990">
        <f t="shared" si="8"/>
        <v>0</v>
      </c>
    </row>
    <row r="41" spans="1:25">
      <c r="A41" s="1985" t="str">
        <f t="shared" si="4"/>
        <v/>
      </c>
      <c r="B41" s="2120"/>
      <c r="C41" s="2120"/>
      <c r="D41" s="2120"/>
      <c r="E41" s="2121"/>
      <c r="F41" s="2121"/>
      <c r="G41" s="2122"/>
      <c r="H41" s="2123"/>
      <c r="I41" s="2123"/>
      <c r="J41" s="2123"/>
      <c r="K41" s="2123"/>
      <c r="L41" s="2121"/>
      <c r="M41" s="2121"/>
      <c r="N41" s="1986">
        <f t="shared" si="0"/>
        <v>0</v>
      </c>
      <c r="O41" s="1986">
        <f t="shared" si="1"/>
        <v>0</v>
      </c>
      <c r="P41" s="1987">
        <f t="shared" si="9"/>
        <v>0</v>
      </c>
      <c r="Q41" s="1987">
        <f t="shared" si="10"/>
        <v>0</v>
      </c>
      <c r="R41" s="1988">
        <f t="shared" si="2"/>
        <v>0</v>
      </c>
      <c r="S41" s="1988">
        <f t="shared" si="3"/>
        <v>0</v>
      </c>
      <c r="T41" s="1989">
        <f>IF(OR(E41="QS",B41=""),0,
VLOOKUP($S41,'表30-5-2-5-1'!$B:$AF,MATCH($D41&amp;"a",'表30-5-2-5-1'!$4:$4,0)-1,FALSE)
-IF($R41-1&lt;=0,0,VLOOKUP($R41-1,'表30-5-2-5-1'!$B:$AF,MATCH($D41&amp;"a",'表30-5-2-5-1'!$4:$4,0)-1,FALSE))
-VLOOKUP($S41,'表30-5-2-5-1'!$B:$AF,MATCH($D41,'表30-5-2-5-1'!$4:$4,0)-1,FALSE)*(S41/100-M41/G41)*100
-VLOOKUP($R41,'表30-5-2-5-1'!$B:$AF,MATCH($D41,'表30-5-2-5-1'!$4:$4,0)-1,FALSE)*(1-(R41/100-L41/G41)*100)
)</f>
        <v>0</v>
      </c>
      <c r="U41" s="1989">
        <f>IF(OR(E41="QS",B41=""),0,
IF(C41="F",VLOOKUP($S41,'表30-5-2-5-2'!$B:$AF,MATCH($D41&amp;"a",'表30-5-2-5-2'!$4:$4,0)-1,FALSE)
-IF($R41-1&lt;=0,0,VLOOKUP($R41-1,'表30-5-2-5-2'!$B:$AF,MATCH($D41&amp;"a",'表30-5-2-5-2'!$4:$4,0)-1,FALSE))
-VLOOKUP($S41,'表30-5-2-5-2'!$B:$AF,MATCH($D41,'表30-5-2-5-2'!$4:$4,0)-1,FALSE)*(S41/100-M41/G41)*100
-VLOOKUP($R41,'表30-5-2-5-2'!$B:$AF,MATCH($D41,'表30-5-2-5-2'!$4:$4,0)-1,FALSE)*(1-(R41/100-L41/G41)*100),
IF(C41="E1",VLOOKUP($S41,'表30-5-2-5-3'!$B$4:$AF$104,MATCH($D41&amp;"a",'表30-5-2-5-3'!$4:$4,0)-1,FALSE)
-IF($R41-1&lt;=0,0,VLOOKUP($R41-1,'表30-5-2-5-3'!$B$4:$AF$104,MATCH($D41&amp;"a",'表30-5-2-5-3'!$4:$4,0)-1,FALSE))
-VLOOKUP($S41,'表30-5-2-5-3'!$B$4:$AF$104,MATCH($D41,'表30-5-2-5-3'!$4:$4,0)-1,FALSE)*(S41/100-M41/G41)*100
-VLOOKUP($R41,'表30-5-2-5-3'!$B$4:$AF$104,MATCH($D41,'表30-5-2-5-3'!$4:$4,0)-1,FALSE)*(1-(R41/100-L41/G41)*100),
IF(C41="E2",VLOOKUP($S41,'表30-5-2-5-3'!$B$114:$AF$214,MATCH($D41&amp;"a",'表30-5-2-5-3'!$4:$4,0)-1,FALSE)
-IF($R41-1&lt;=0,0,VLOOKUP($R41-1,'表30-5-2-5-3'!$B$114:$AF$214,MATCH($D41&amp;"a",'表30-5-2-5-3'!$4:$4,0)-1,FALSE))
-VLOOKUP($S41,'表30-5-2-5-3'!$B$114:$AF$214,MATCH($D41,'表30-5-2-5-3'!$4:$4,0)-1,FALSE)*(S41/100-M41/G41)*100
-VLOOKUP($R41,'表30-5-2-5-3'!$B$114:$AF$214,MATCH($D41,'表30-5-2-5-3'!$4:$4,0)-1,FALSE)*(1-(R41/100-L41/G41)*100),0))))</f>
        <v>0</v>
      </c>
      <c r="V41" s="1990">
        <f t="shared" si="5"/>
        <v>0</v>
      </c>
      <c r="W41" s="1990">
        <f t="shared" si="6"/>
        <v>0</v>
      </c>
      <c r="X41" s="1990">
        <f t="shared" si="7"/>
        <v>0</v>
      </c>
      <c r="Y41" s="1990">
        <f t="shared" si="8"/>
        <v>0</v>
      </c>
    </row>
    <row r="42" spans="1:25">
      <c r="A42" s="1985" t="str">
        <f t="shared" si="4"/>
        <v/>
      </c>
      <c r="B42" s="2120"/>
      <c r="C42" s="2120"/>
      <c r="D42" s="2120"/>
      <c r="E42" s="2121"/>
      <c r="F42" s="2121"/>
      <c r="G42" s="2122"/>
      <c r="H42" s="2123"/>
      <c r="I42" s="2123"/>
      <c r="J42" s="2123"/>
      <c r="K42" s="2123"/>
      <c r="L42" s="2121"/>
      <c r="M42" s="2121"/>
      <c r="N42" s="1986">
        <f t="shared" si="0"/>
        <v>0</v>
      </c>
      <c r="O42" s="1986">
        <f t="shared" si="1"/>
        <v>0</v>
      </c>
      <c r="P42" s="1987">
        <f t="shared" si="9"/>
        <v>0</v>
      </c>
      <c r="Q42" s="1987">
        <f t="shared" si="10"/>
        <v>0</v>
      </c>
      <c r="R42" s="1988">
        <f t="shared" si="2"/>
        <v>0</v>
      </c>
      <c r="S42" s="1988">
        <f t="shared" si="3"/>
        <v>0</v>
      </c>
      <c r="T42" s="1989">
        <f>IF(OR(E42="QS",B42=""),0,
VLOOKUP($S42,'表30-5-2-5-1'!$B:$AF,MATCH($D42&amp;"a",'表30-5-2-5-1'!$4:$4,0)-1,FALSE)
-IF($R42-1&lt;=0,0,VLOOKUP($R42-1,'表30-5-2-5-1'!$B:$AF,MATCH($D42&amp;"a",'表30-5-2-5-1'!$4:$4,0)-1,FALSE))
-VLOOKUP($S42,'表30-5-2-5-1'!$B:$AF,MATCH($D42,'表30-5-2-5-1'!$4:$4,0)-1,FALSE)*(S42/100-M42/G42)*100
-VLOOKUP($R42,'表30-5-2-5-1'!$B:$AF,MATCH($D42,'表30-5-2-5-1'!$4:$4,0)-1,FALSE)*(1-(R42/100-L42/G42)*100)
)</f>
        <v>0</v>
      </c>
      <c r="U42" s="1989">
        <f>IF(OR(E42="QS",B42=""),0,
IF(C42="F",VLOOKUP($S42,'表30-5-2-5-2'!$B:$AF,MATCH($D42&amp;"a",'表30-5-2-5-2'!$4:$4,0)-1,FALSE)
-IF($R42-1&lt;=0,0,VLOOKUP($R42-1,'表30-5-2-5-2'!$B:$AF,MATCH($D42&amp;"a",'表30-5-2-5-2'!$4:$4,0)-1,FALSE))
-VLOOKUP($S42,'表30-5-2-5-2'!$B:$AF,MATCH($D42,'表30-5-2-5-2'!$4:$4,0)-1,FALSE)*(S42/100-M42/G42)*100
-VLOOKUP($R42,'表30-5-2-5-2'!$B:$AF,MATCH($D42,'表30-5-2-5-2'!$4:$4,0)-1,FALSE)*(1-(R42/100-L42/G42)*100),
IF(C42="E1",VLOOKUP($S42,'表30-5-2-5-3'!$B$4:$AF$104,MATCH($D42&amp;"a",'表30-5-2-5-3'!$4:$4,0)-1,FALSE)
-IF($R42-1&lt;=0,0,VLOOKUP($R42-1,'表30-5-2-5-3'!$B$4:$AF$104,MATCH($D42&amp;"a",'表30-5-2-5-3'!$4:$4,0)-1,FALSE))
-VLOOKUP($S42,'表30-5-2-5-3'!$B$4:$AF$104,MATCH($D42,'表30-5-2-5-3'!$4:$4,0)-1,FALSE)*(S42/100-M42/G42)*100
-VLOOKUP($R42,'表30-5-2-5-3'!$B$4:$AF$104,MATCH($D42,'表30-5-2-5-3'!$4:$4,0)-1,FALSE)*(1-(R42/100-L42/G42)*100),
IF(C42="E2",VLOOKUP($S42,'表30-5-2-5-3'!$B$114:$AF$214,MATCH($D42&amp;"a",'表30-5-2-5-3'!$4:$4,0)-1,FALSE)
-IF($R42-1&lt;=0,0,VLOOKUP($R42-1,'表30-5-2-5-3'!$B$114:$AF$214,MATCH($D42&amp;"a",'表30-5-2-5-3'!$4:$4,0)-1,FALSE))
-VLOOKUP($S42,'表30-5-2-5-3'!$B$114:$AF$214,MATCH($D42,'表30-5-2-5-3'!$4:$4,0)-1,FALSE)*(S42/100-M42/G42)*100
-VLOOKUP($R42,'表30-5-2-5-3'!$B$114:$AF$214,MATCH($D42,'表30-5-2-5-3'!$4:$4,0)-1,FALSE)*(1-(R42/100-L42/G42)*100),0))))</f>
        <v>0</v>
      </c>
      <c r="V42" s="1990">
        <f t="shared" si="5"/>
        <v>0</v>
      </c>
      <c r="W42" s="1990">
        <f t="shared" si="6"/>
        <v>0</v>
      </c>
      <c r="X42" s="1990">
        <f t="shared" si="7"/>
        <v>0</v>
      </c>
      <c r="Y42" s="1990">
        <f t="shared" si="8"/>
        <v>0</v>
      </c>
    </row>
    <row r="43" spans="1:25">
      <c r="A43" s="1985" t="str">
        <f t="shared" si="4"/>
        <v/>
      </c>
      <c r="B43" s="2120"/>
      <c r="C43" s="2120"/>
      <c r="D43" s="2120"/>
      <c r="E43" s="2121"/>
      <c r="F43" s="2121"/>
      <c r="G43" s="2122"/>
      <c r="H43" s="2123"/>
      <c r="I43" s="2123"/>
      <c r="J43" s="2123"/>
      <c r="K43" s="2123"/>
      <c r="L43" s="2121"/>
      <c r="M43" s="2121"/>
      <c r="N43" s="1986">
        <f t="shared" si="0"/>
        <v>0</v>
      </c>
      <c r="O43" s="1986">
        <f t="shared" si="1"/>
        <v>0</v>
      </c>
      <c r="P43" s="1987">
        <f t="shared" si="9"/>
        <v>0</v>
      </c>
      <c r="Q43" s="1987">
        <f t="shared" si="10"/>
        <v>0</v>
      </c>
      <c r="R43" s="1988">
        <f t="shared" si="2"/>
        <v>0</v>
      </c>
      <c r="S43" s="1988">
        <f t="shared" si="3"/>
        <v>0</v>
      </c>
      <c r="T43" s="1989">
        <f>IF(OR(E43="QS",B43=""),0,
VLOOKUP($S43,'表30-5-2-5-1'!$B:$AF,MATCH($D43&amp;"a",'表30-5-2-5-1'!$4:$4,0)-1,FALSE)
-IF($R43-1&lt;=0,0,VLOOKUP($R43-1,'表30-5-2-5-1'!$B:$AF,MATCH($D43&amp;"a",'表30-5-2-5-1'!$4:$4,0)-1,FALSE))
-VLOOKUP($S43,'表30-5-2-5-1'!$B:$AF,MATCH($D43,'表30-5-2-5-1'!$4:$4,0)-1,FALSE)*(S43/100-M43/G43)*100
-VLOOKUP($R43,'表30-5-2-5-1'!$B:$AF,MATCH($D43,'表30-5-2-5-1'!$4:$4,0)-1,FALSE)*(1-(R43/100-L43/G43)*100)
)</f>
        <v>0</v>
      </c>
      <c r="U43" s="1989">
        <f>IF(OR(E43="QS",B43=""),0,
IF(C43="F",VLOOKUP($S43,'表30-5-2-5-2'!$B:$AF,MATCH($D43&amp;"a",'表30-5-2-5-2'!$4:$4,0)-1,FALSE)
-IF($R43-1&lt;=0,0,VLOOKUP($R43-1,'表30-5-2-5-2'!$B:$AF,MATCH($D43&amp;"a",'表30-5-2-5-2'!$4:$4,0)-1,FALSE))
-VLOOKUP($S43,'表30-5-2-5-2'!$B:$AF,MATCH($D43,'表30-5-2-5-2'!$4:$4,0)-1,FALSE)*(S43/100-M43/G43)*100
-VLOOKUP($R43,'表30-5-2-5-2'!$B:$AF,MATCH($D43,'表30-5-2-5-2'!$4:$4,0)-1,FALSE)*(1-(R43/100-L43/G43)*100),
IF(C43="E1",VLOOKUP($S43,'表30-5-2-5-3'!$B$4:$AF$104,MATCH($D43&amp;"a",'表30-5-2-5-3'!$4:$4,0)-1,FALSE)
-IF($R43-1&lt;=0,0,VLOOKUP($R43-1,'表30-5-2-5-3'!$B$4:$AF$104,MATCH($D43&amp;"a",'表30-5-2-5-3'!$4:$4,0)-1,FALSE))
-VLOOKUP($S43,'表30-5-2-5-3'!$B$4:$AF$104,MATCH($D43,'表30-5-2-5-3'!$4:$4,0)-1,FALSE)*(S43/100-M43/G43)*100
-VLOOKUP($R43,'表30-5-2-5-3'!$B$4:$AF$104,MATCH($D43,'表30-5-2-5-3'!$4:$4,0)-1,FALSE)*(1-(R43/100-L43/G43)*100),
IF(C43="E2",VLOOKUP($S43,'表30-5-2-5-3'!$B$114:$AF$214,MATCH($D43&amp;"a",'表30-5-2-5-3'!$4:$4,0)-1,FALSE)
-IF($R43-1&lt;=0,0,VLOOKUP($R43-1,'表30-5-2-5-3'!$B$114:$AF$214,MATCH($D43&amp;"a",'表30-5-2-5-3'!$4:$4,0)-1,FALSE))
-VLOOKUP($S43,'表30-5-2-5-3'!$B$114:$AF$214,MATCH($D43,'表30-5-2-5-3'!$4:$4,0)-1,FALSE)*(S43/100-M43/G43)*100
-VLOOKUP($R43,'表30-5-2-5-3'!$B$114:$AF$214,MATCH($D43,'表30-5-2-5-3'!$4:$4,0)-1,FALSE)*(1-(R43/100-L43/G43)*100),0))))</f>
        <v>0</v>
      </c>
      <c r="V43" s="1990">
        <f t="shared" si="5"/>
        <v>0</v>
      </c>
      <c r="W43" s="1990">
        <f t="shared" si="6"/>
        <v>0</v>
      </c>
      <c r="X43" s="1990">
        <f t="shared" si="7"/>
        <v>0</v>
      </c>
      <c r="Y43" s="1990">
        <f t="shared" si="8"/>
        <v>0</v>
      </c>
    </row>
    <row r="44" spans="1:25">
      <c r="A44" s="1985" t="str">
        <f t="shared" si="4"/>
        <v/>
      </c>
      <c r="B44" s="2120"/>
      <c r="C44" s="2120"/>
      <c r="D44" s="2120"/>
      <c r="E44" s="2121"/>
      <c r="F44" s="2121"/>
      <c r="G44" s="2122"/>
      <c r="H44" s="2123"/>
      <c r="I44" s="2123"/>
      <c r="J44" s="2123"/>
      <c r="K44" s="2123"/>
      <c r="L44" s="2121"/>
      <c r="M44" s="2121"/>
      <c r="N44" s="1986">
        <f t="shared" si="0"/>
        <v>0</v>
      </c>
      <c r="O44" s="1986">
        <f t="shared" si="1"/>
        <v>0</v>
      </c>
      <c r="P44" s="1987">
        <f t="shared" si="9"/>
        <v>0</v>
      </c>
      <c r="Q44" s="1987">
        <f t="shared" si="10"/>
        <v>0</v>
      </c>
      <c r="R44" s="1988">
        <f t="shared" si="2"/>
        <v>0</v>
      </c>
      <c r="S44" s="1988">
        <f t="shared" si="3"/>
        <v>0</v>
      </c>
      <c r="T44" s="1989">
        <f>IF(OR(E44="QS",B44=""),0,
VLOOKUP($S44,'表30-5-2-5-1'!$B:$AF,MATCH($D44&amp;"a",'表30-5-2-5-1'!$4:$4,0)-1,FALSE)
-IF($R44-1&lt;=0,0,VLOOKUP($R44-1,'表30-5-2-5-1'!$B:$AF,MATCH($D44&amp;"a",'表30-5-2-5-1'!$4:$4,0)-1,FALSE))
-VLOOKUP($S44,'表30-5-2-5-1'!$B:$AF,MATCH($D44,'表30-5-2-5-1'!$4:$4,0)-1,FALSE)*(S44/100-M44/G44)*100
-VLOOKUP($R44,'表30-5-2-5-1'!$B:$AF,MATCH($D44,'表30-5-2-5-1'!$4:$4,0)-1,FALSE)*(1-(R44/100-L44/G44)*100)
)</f>
        <v>0</v>
      </c>
      <c r="U44" s="1989">
        <f>IF(OR(E44="QS",B44=""),0,
IF(C44="F",VLOOKUP($S44,'表30-5-2-5-2'!$B:$AF,MATCH($D44&amp;"a",'表30-5-2-5-2'!$4:$4,0)-1,FALSE)
-IF($R44-1&lt;=0,0,VLOOKUP($R44-1,'表30-5-2-5-2'!$B:$AF,MATCH($D44&amp;"a",'表30-5-2-5-2'!$4:$4,0)-1,FALSE))
-VLOOKUP($S44,'表30-5-2-5-2'!$B:$AF,MATCH($D44,'表30-5-2-5-2'!$4:$4,0)-1,FALSE)*(S44/100-M44/G44)*100
-VLOOKUP($R44,'表30-5-2-5-2'!$B:$AF,MATCH($D44,'表30-5-2-5-2'!$4:$4,0)-1,FALSE)*(1-(R44/100-L44/G44)*100),
IF(C44="E1",VLOOKUP($S44,'表30-5-2-5-3'!$B$4:$AF$104,MATCH($D44&amp;"a",'表30-5-2-5-3'!$4:$4,0)-1,FALSE)
-IF($R44-1&lt;=0,0,VLOOKUP($R44-1,'表30-5-2-5-3'!$B$4:$AF$104,MATCH($D44&amp;"a",'表30-5-2-5-3'!$4:$4,0)-1,FALSE))
-VLOOKUP($S44,'表30-5-2-5-3'!$B$4:$AF$104,MATCH($D44,'表30-5-2-5-3'!$4:$4,0)-1,FALSE)*(S44/100-M44/G44)*100
-VLOOKUP($R44,'表30-5-2-5-3'!$B$4:$AF$104,MATCH($D44,'表30-5-2-5-3'!$4:$4,0)-1,FALSE)*(1-(R44/100-L44/G44)*100),
IF(C44="E2",VLOOKUP($S44,'表30-5-2-5-3'!$B$114:$AF$214,MATCH($D44&amp;"a",'表30-5-2-5-3'!$4:$4,0)-1,FALSE)
-IF($R44-1&lt;=0,0,VLOOKUP($R44-1,'表30-5-2-5-3'!$B$114:$AF$214,MATCH($D44&amp;"a",'表30-5-2-5-3'!$4:$4,0)-1,FALSE))
-VLOOKUP($S44,'表30-5-2-5-3'!$B$114:$AF$214,MATCH($D44,'表30-5-2-5-3'!$4:$4,0)-1,FALSE)*(S44/100-M44/G44)*100
-VLOOKUP($R44,'表30-5-2-5-3'!$B$114:$AF$214,MATCH($D44,'表30-5-2-5-3'!$4:$4,0)-1,FALSE)*(1-(R44/100-L44/G44)*100),0))))</f>
        <v>0</v>
      </c>
      <c r="V44" s="1990">
        <f t="shared" si="5"/>
        <v>0</v>
      </c>
      <c r="W44" s="1990">
        <f t="shared" si="6"/>
        <v>0</v>
      </c>
      <c r="X44" s="1990">
        <f t="shared" si="7"/>
        <v>0</v>
      </c>
      <c r="Y44" s="1990">
        <f t="shared" si="8"/>
        <v>0</v>
      </c>
    </row>
    <row r="45" spans="1:25">
      <c r="A45" s="1985" t="str">
        <f t="shared" si="4"/>
        <v/>
      </c>
      <c r="B45" s="2120"/>
      <c r="C45" s="2120"/>
      <c r="D45" s="2120"/>
      <c r="E45" s="2121"/>
      <c r="F45" s="2121"/>
      <c r="G45" s="2122"/>
      <c r="H45" s="2123"/>
      <c r="I45" s="2123"/>
      <c r="J45" s="2123"/>
      <c r="K45" s="2123"/>
      <c r="L45" s="2121"/>
      <c r="M45" s="2121"/>
      <c r="N45" s="1986">
        <f t="shared" si="0"/>
        <v>0</v>
      </c>
      <c r="O45" s="1986">
        <f t="shared" si="1"/>
        <v>0</v>
      </c>
      <c r="P45" s="1987">
        <f t="shared" si="9"/>
        <v>0</v>
      </c>
      <c r="Q45" s="1987">
        <f t="shared" si="10"/>
        <v>0</v>
      </c>
      <c r="R45" s="1988">
        <f t="shared" si="2"/>
        <v>0</v>
      </c>
      <c r="S45" s="1988">
        <f t="shared" si="3"/>
        <v>0</v>
      </c>
      <c r="T45" s="1989">
        <f>IF(OR(E45="QS",B45=""),0,
VLOOKUP($S45,'表30-5-2-5-1'!$B:$AF,MATCH($D45&amp;"a",'表30-5-2-5-1'!$4:$4,0)-1,FALSE)
-IF($R45-1&lt;=0,0,VLOOKUP($R45-1,'表30-5-2-5-1'!$B:$AF,MATCH($D45&amp;"a",'表30-5-2-5-1'!$4:$4,0)-1,FALSE))
-VLOOKUP($S45,'表30-5-2-5-1'!$B:$AF,MATCH($D45,'表30-5-2-5-1'!$4:$4,0)-1,FALSE)*(S45/100-M45/G45)*100
-VLOOKUP($R45,'表30-5-2-5-1'!$B:$AF,MATCH($D45,'表30-5-2-5-1'!$4:$4,0)-1,FALSE)*(1-(R45/100-L45/G45)*100)
)</f>
        <v>0</v>
      </c>
      <c r="U45" s="1989">
        <f>IF(OR(E45="QS",B45=""),0,
IF(C45="F",VLOOKUP($S45,'表30-5-2-5-2'!$B:$AF,MATCH($D45&amp;"a",'表30-5-2-5-2'!$4:$4,0)-1,FALSE)
-IF($R45-1&lt;=0,0,VLOOKUP($R45-1,'表30-5-2-5-2'!$B:$AF,MATCH($D45&amp;"a",'表30-5-2-5-2'!$4:$4,0)-1,FALSE))
-VLOOKUP($S45,'表30-5-2-5-2'!$B:$AF,MATCH($D45,'表30-5-2-5-2'!$4:$4,0)-1,FALSE)*(S45/100-M45/G45)*100
-VLOOKUP($R45,'表30-5-2-5-2'!$B:$AF,MATCH($D45,'表30-5-2-5-2'!$4:$4,0)-1,FALSE)*(1-(R45/100-L45/G45)*100),
IF(C45="E1",VLOOKUP($S45,'表30-5-2-5-3'!$B$4:$AF$104,MATCH($D45&amp;"a",'表30-5-2-5-3'!$4:$4,0)-1,FALSE)
-IF($R45-1&lt;=0,0,VLOOKUP($R45-1,'表30-5-2-5-3'!$B$4:$AF$104,MATCH($D45&amp;"a",'表30-5-2-5-3'!$4:$4,0)-1,FALSE))
-VLOOKUP($S45,'表30-5-2-5-3'!$B$4:$AF$104,MATCH($D45,'表30-5-2-5-3'!$4:$4,0)-1,FALSE)*(S45/100-M45/G45)*100
-VLOOKUP($R45,'表30-5-2-5-3'!$B$4:$AF$104,MATCH($D45,'表30-5-2-5-3'!$4:$4,0)-1,FALSE)*(1-(R45/100-L45/G45)*100),
IF(C45="E2",VLOOKUP($S45,'表30-5-2-5-3'!$B$114:$AF$214,MATCH($D45&amp;"a",'表30-5-2-5-3'!$4:$4,0)-1,FALSE)
-IF($R45-1&lt;=0,0,VLOOKUP($R45-1,'表30-5-2-5-3'!$B$114:$AF$214,MATCH($D45&amp;"a",'表30-5-2-5-3'!$4:$4,0)-1,FALSE))
-VLOOKUP($S45,'表30-5-2-5-3'!$B$114:$AF$214,MATCH($D45,'表30-5-2-5-3'!$4:$4,0)-1,FALSE)*(S45/100-M45/G45)*100
-VLOOKUP($R45,'表30-5-2-5-3'!$B$114:$AF$214,MATCH($D45,'表30-5-2-5-3'!$4:$4,0)-1,FALSE)*(1-(R45/100-L45/G45)*100),0))))</f>
        <v>0</v>
      </c>
      <c r="V45" s="1990">
        <f t="shared" si="5"/>
        <v>0</v>
      </c>
      <c r="W45" s="1990">
        <f t="shared" si="6"/>
        <v>0</v>
      </c>
      <c r="X45" s="1990">
        <f t="shared" si="7"/>
        <v>0</v>
      </c>
      <c r="Y45" s="1990">
        <f t="shared" si="8"/>
        <v>0</v>
      </c>
    </row>
    <row r="46" spans="1:25">
      <c r="A46" s="1985" t="str">
        <f t="shared" si="4"/>
        <v/>
      </c>
      <c r="B46" s="2120"/>
      <c r="C46" s="2120"/>
      <c r="D46" s="2120"/>
      <c r="E46" s="2121"/>
      <c r="F46" s="2121"/>
      <c r="G46" s="2122"/>
      <c r="H46" s="2123"/>
      <c r="I46" s="2123"/>
      <c r="J46" s="2123"/>
      <c r="K46" s="2123"/>
      <c r="L46" s="2121"/>
      <c r="M46" s="2121"/>
      <c r="N46" s="1986">
        <f t="shared" si="0"/>
        <v>0</v>
      </c>
      <c r="O46" s="1986">
        <f t="shared" si="1"/>
        <v>0</v>
      </c>
      <c r="P46" s="1987">
        <f t="shared" si="9"/>
        <v>0</v>
      </c>
      <c r="Q46" s="1987">
        <f t="shared" si="10"/>
        <v>0</v>
      </c>
      <c r="R46" s="1988">
        <f t="shared" si="2"/>
        <v>0</v>
      </c>
      <c r="S46" s="1988">
        <f t="shared" si="3"/>
        <v>0</v>
      </c>
      <c r="T46" s="1989">
        <f>IF(OR(E46="QS",B46=""),0,
VLOOKUP($S46,'表30-5-2-5-1'!$B:$AF,MATCH($D46&amp;"a",'表30-5-2-5-1'!$4:$4,0)-1,FALSE)
-IF($R46-1&lt;=0,0,VLOOKUP($R46-1,'表30-5-2-5-1'!$B:$AF,MATCH($D46&amp;"a",'表30-5-2-5-1'!$4:$4,0)-1,FALSE))
-VLOOKUP($S46,'表30-5-2-5-1'!$B:$AF,MATCH($D46,'表30-5-2-5-1'!$4:$4,0)-1,FALSE)*(S46/100-M46/G46)*100
-VLOOKUP($R46,'表30-5-2-5-1'!$B:$AF,MATCH($D46,'表30-5-2-5-1'!$4:$4,0)-1,FALSE)*(1-(R46/100-L46/G46)*100)
)</f>
        <v>0</v>
      </c>
      <c r="U46" s="1989">
        <f>IF(OR(E46="QS",B46=""),0,
IF(C46="F",VLOOKUP($S46,'表30-5-2-5-2'!$B:$AF,MATCH($D46&amp;"a",'表30-5-2-5-2'!$4:$4,0)-1,FALSE)
-IF($R46-1&lt;=0,0,VLOOKUP($R46-1,'表30-5-2-5-2'!$B:$AF,MATCH($D46&amp;"a",'表30-5-2-5-2'!$4:$4,0)-1,FALSE))
-VLOOKUP($S46,'表30-5-2-5-2'!$B:$AF,MATCH($D46,'表30-5-2-5-2'!$4:$4,0)-1,FALSE)*(S46/100-M46/G46)*100
-VLOOKUP($R46,'表30-5-2-5-2'!$B:$AF,MATCH($D46,'表30-5-2-5-2'!$4:$4,0)-1,FALSE)*(1-(R46/100-L46/G46)*100),
IF(C46="E1",VLOOKUP($S46,'表30-5-2-5-3'!$B$4:$AF$104,MATCH($D46&amp;"a",'表30-5-2-5-3'!$4:$4,0)-1,FALSE)
-IF($R46-1&lt;=0,0,VLOOKUP($R46-1,'表30-5-2-5-3'!$B$4:$AF$104,MATCH($D46&amp;"a",'表30-5-2-5-3'!$4:$4,0)-1,FALSE))
-VLOOKUP($S46,'表30-5-2-5-3'!$B$4:$AF$104,MATCH($D46,'表30-5-2-5-3'!$4:$4,0)-1,FALSE)*(S46/100-M46/G46)*100
-VLOOKUP($R46,'表30-5-2-5-3'!$B$4:$AF$104,MATCH($D46,'表30-5-2-5-3'!$4:$4,0)-1,FALSE)*(1-(R46/100-L46/G46)*100),
IF(C46="E2",VLOOKUP($S46,'表30-5-2-5-3'!$B$114:$AF$214,MATCH($D46&amp;"a",'表30-5-2-5-3'!$4:$4,0)-1,FALSE)
-IF($R46-1&lt;=0,0,VLOOKUP($R46-1,'表30-5-2-5-3'!$B$114:$AF$214,MATCH($D46&amp;"a",'表30-5-2-5-3'!$4:$4,0)-1,FALSE))
-VLOOKUP($S46,'表30-5-2-5-3'!$B$114:$AF$214,MATCH($D46,'表30-5-2-5-3'!$4:$4,0)-1,FALSE)*(S46/100-M46/G46)*100
-VLOOKUP($R46,'表30-5-2-5-3'!$B$114:$AF$214,MATCH($D46,'表30-5-2-5-3'!$4:$4,0)-1,FALSE)*(1-(R46/100-L46/G46)*100),0))))</f>
        <v>0</v>
      </c>
      <c r="V46" s="1990">
        <f t="shared" si="5"/>
        <v>0</v>
      </c>
      <c r="W46" s="1990">
        <f t="shared" si="6"/>
        <v>0</v>
      </c>
      <c r="X46" s="1990">
        <f t="shared" si="7"/>
        <v>0</v>
      </c>
      <c r="Y46" s="1990">
        <f t="shared" si="8"/>
        <v>0</v>
      </c>
    </row>
    <row r="47" spans="1:25">
      <c r="A47" s="1985" t="str">
        <f t="shared" si="4"/>
        <v/>
      </c>
      <c r="B47" s="2120"/>
      <c r="C47" s="2120"/>
      <c r="D47" s="2120"/>
      <c r="E47" s="2121"/>
      <c r="F47" s="2121"/>
      <c r="G47" s="2122"/>
      <c r="H47" s="2123"/>
      <c r="I47" s="2123"/>
      <c r="J47" s="2123"/>
      <c r="K47" s="2123"/>
      <c r="L47" s="2121"/>
      <c r="M47" s="2121"/>
      <c r="N47" s="1986">
        <f t="shared" si="0"/>
        <v>0</v>
      </c>
      <c r="O47" s="1986">
        <f t="shared" si="1"/>
        <v>0</v>
      </c>
      <c r="P47" s="1987">
        <f t="shared" si="9"/>
        <v>0</v>
      </c>
      <c r="Q47" s="1987">
        <f t="shared" si="10"/>
        <v>0</v>
      </c>
      <c r="R47" s="1988">
        <f t="shared" si="2"/>
        <v>0</v>
      </c>
      <c r="S47" s="1988">
        <f t="shared" si="3"/>
        <v>0</v>
      </c>
      <c r="T47" s="1989">
        <f>IF(OR(E47="QS",B47=""),0,
VLOOKUP($S47,'表30-5-2-5-1'!$B:$AF,MATCH($D47&amp;"a",'表30-5-2-5-1'!$4:$4,0)-1,FALSE)
-IF($R47-1&lt;=0,0,VLOOKUP($R47-1,'表30-5-2-5-1'!$B:$AF,MATCH($D47&amp;"a",'表30-5-2-5-1'!$4:$4,0)-1,FALSE))
-VLOOKUP($S47,'表30-5-2-5-1'!$B:$AF,MATCH($D47,'表30-5-2-5-1'!$4:$4,0)-1,FALSE)*(S47/100-M47/G47)*100
-VLOOKUP($R47,'表30-5-2-5-1'!$B:$AF,MATCH($D47,'表30-5-2-5-1'!$4:$4,0)-1,FALSE)*(1-(R47/100-L47/G47)*100)
)</f>
        <v>0</v>
      </c>
      <c r="U47" s="1989">
        <f>IF(OR(E47="QS",B47=""),0,
IF(C47="F",VLOOKUP($S47,'表30-5-2-5-2'!$B:$AF,MATCH($D47&amp;"a",'表30-5-2-5-2'!$4:$4,0)-1,FALSE)
-IF($R47-1&lt;=0,0,VLOOKUP($R47-1,'表30-5-2-5-2'!$B:$AF,MATCH($D47&amp;"a",'表30-5-2-5-2'!$4:$4,0)-1,FALSE))
-VLOOKUP($S47,'表30-5-2-5-2'!$B:$AF,MATCH($D47,'表30-5-2-5-2'!$4:$4,0)-1,FALSE)*(S47/100-M47/G47)*100
-VLOOKUP($R47,'表30-5-2-5-2'!$B:$AF,MATCH($D47,'表30-5-2-5-2'!$4:$4,0)-1,FALSE)*(1-(R47/100-L47/G47)*100),
IF(C47="E1",VLOOKUP($S47,'表30-5-2-5-3'!$B$4:$AF$104,MATCH($D47&amp;"a",'表30-5-2-5-3'!$4:$4,0)-1,FALSE)
-IF($R47-1&lt;=0,0,VLOOKUP($R47-1,'表30-5-2-5-3'!$B$4:$AF$104,MATCH($D47&amp;"a",'表30-5-2-5-3'!$4:$4,0)-1,FALSE))
-VLOOKUP($S47,'表30-5-2-5-3'!$B$4:$AF$104,MATCH($D47,'表30-5-2-5-3'!$4:$4,0)-1,FALSE)*(S47/100-M47/G47)*100
-VLOOKUP($R47,'表30-5-2-5-3'!$B$4:$AF$104,MATCH($D47,'表30-5-2-5-3'!$4:$4,0)-1,FALSE)*(1-(R47/100-L47/G47)*100),
IF(C47="E2",VLOOKUP($S47,'表30-5-2-5-3'!$B$114:$AF$214,MATCH($D47&amp;"a",'表30-5-2-5-3'!$4:$4,0)-1,FALSE)
-IF($R47-1&lt;=0,0,VLOOKUP($R47-1,'表30-5-2-5-3'!$B$114:$AF$214,MATCH($D47&amp;"a",'表30-5-2-5-3'!$4:$4,0)-1,FALSE))
-VLOOKUP($S47,'表30-5-2-5-3'!$B$114:$AF$214,MATCH($D47,'表30-5-2-5-3'!$4:$4,0)-1,FALSE)*(S47/100-M47/G47)*100
-VLOOKUP($R47,'表30-5-2-5-3'!$B$114:$AF$214,MATCH($D47,'表30-5-2-5-3'!$4:$4,0)-1,FALSE)*(1-(R47/100-L47/G47)*100),0))))</f>
        <v>0</v>
      </c>
      <c r="V47" s="1990">
        <f t="shared" si="5"/>
        <v>0</v>
      </c>
      <c r="W47" s="1990">
        <f t="shared" si="6"/>
        <v>0</v>
      </c>
      <c r="X47" s="1990">
        <f t="shared" si="7"/>
        <v>0</v>
      </c>
      <c r="Y47" s="1990">
        <f t="shared" si="8"/>
        <v>0</v>
      </c>
    </row>
    <row r="48" spans="1:25">
      <c r="A48" s="1985" t="str">
        <f t="shared" si="4"/>
        <v/>
      </c>
      <c r="B48" s="2120"/>
      <c r="C48" s="2120"/>
      <c r="D48" s="2120"/>
      <c r="E48" s="2121"/>
      <c r="F48" s="2121"/>
      <c r="G48" s="2122"/>
      <c r="H48" s="2123"/>
      <c r="I48" s="2123"/>
      <c r="J48" s="2123"/>
      <c r="K48" s="2123"/>
      <c r="L48" s="2121"/>
      <c r="M48" s="2121"/>
      <c r="N48" s="1986">
        <f t="shared" si="0"/>
        <v>0</v>
      </c>
      <c r="O48" s="1986">
        <f t="shared" si="1"/>
        <v>0</v>
      </c>
      <c r="P48" s="1987">
        <f t="shared" si="9"/>
        <v>0</v>
      </c>
      <c r="Q48" s="1987">
        <f t="shared" si="10"/>
        <v>0</v>
      </c>
      <c r="R48" s="1988">
        <f t="shared" si="2"/>
        <v>0</v>
      </c>
      <c r="S48" s="1988">
        <f t="shared" si="3"/>
        <v>0</v>
      </c>
      <c r="T48" s="1989">
        <f>IF(OR(E48="QS",B48=""),0,
VLOOKUP($S48,'表30-5-2-5-1'!$B:$AF,MATCH($D48&amp;"a",'表30-5-2-5-1'!$4:$4,0)-1,FALSE)
-IF($R48-1&lt;=0,0,VLOOKUP($R48-1,'表30-5-2-5-1'!$B:$AF,MATCH($D48&amp;"a",'表30-5-2-5-1'!$4:$4,0)-1,FALSE))
-VLOOKUP($S48,'表30-5-2-5-1'!$B:$AF,MATCH($D48,'表30-5-2-5-1'!$4:$4,0)-1,FALSE)*(S48/100-M48/G48)*100
-VLOOKUP($R48,'表30-5-2-5-1'!$B:$AF,MATCH($D48,'表30-5-2-5-1'!$4:$4,0)-1,FALSE)*(1-(R48/100-L48/G48)*100)
)</f>
        <v>0</v>
      </c>
      <c r="U48" s="1989">
        <f>IF(OR(E48="QS",B48=""),0,
IF(C48="F",VLOOKUP($S48,'表30-5-2-5-2'!$B:$AF,MATCH($D48&amp;"a",'表30-5-2-5-2'!$4:$4,0)-1,FALSE)
-IF($R48-1&lt;=0,0,VLOOKUP($R48-1,'表30-5-2-5-2'!$B:$AF,MATCH($D48&amp;"a",'表30-5-2-5-2'!$4:$4,0)-1,FALSE))
-VLOOKUP($S48,'表30-5-2-5-2'!$B:$AF,MATCH($D48,'表30-5-2-5-2'!$4:$4,0)-1,FALSE)*(S48/100-M48/G48)*100
-VLOOKUP($R48,'表30-5-2-5-2'!$B:$AF,MATCH($D48,'表30-5-2-5-2'!$4:$4,0)-1,FALSE)*(1-(R48/100-L48/G48)*100),
IF(C48="E1",VLOOKUP($S48,'表30-5-2-5-3'!$B$4:$AF$104,MATCH($D48&amp;"a",'表30-5-2-5-3'!$4:$4,0)-1,FALSE)
-IF($R48-1&lt;=0,0,VLOOKUP($R48-1,'表30-5-2-5-3'!$B$4:$AF$104,MATCH($D48&amp;"a",'表30-5-2-5-3'!$4:$4,0)-1,FALSE))
-VLOOKUP($S48,'表30-5-2-5-3'!$B$4:$AF$104,MATCH($D48,'表30-5-2-5-3'!$4:$4,0)-1,FALSE)*(S48/100-M48/G48)*100
-VLOOKUP($R48,'表30-5-2-5-3'!$B$4:$AF$104,MATCH($D48,'表30-5-2-5-3'!$4:$4,0)-1,FALSE)*(1-(R48/100-L48/G48)*100),
IF(C48="E2",VLOOKUP($S48,'表30-5-2-5-3'!$B$114:$AF$214,MATCH($D48&amp;"a",'表30-5-2-5-3'!$4:$4,0)-1,FALSE)
-IF($R48-1&lt;=0,0,VLOOKUP($R48-1,'表30-5-2-5-3'!$B$114:$AF$214,MATCH($D48&amp;"a",'表30-5-2-5-3'!$4:$4,0)-1,FALSE))
-VLOOKUP($S48,'表30-5-2-5-3'!$B$114:$AF$214,MATCH($D48,'表30-5-2-5-3'!$4:$4,0)-1,FALSE)*(S48/100-M48/G48)*100
-VLOOKUP($R48,'表30-5-2-5-3'!$B$114:$AF$214,MATCH($D48,'表30-5-2-5-3'!$4:$4,0)-1,FALSE)*(1-(R48/100-L48/G48)*100),0))))</f>
        <v>0</v>
      </c>
      <c r="V48" s="1990">
        <f t="shared" si="5"/>
        <v>0</v>
      </c>
      <c r="W48" s="1990">
        <f t="shared" si="6"/>
        <v>0</v>
      </c>
      <c r="X48" s="1990">
        <f t="shared" si="7"/>
        <v>0</v>
      </c>
      <c r="Y48" s="1990">
        <f t="shared" si="8"/>
        <v>0</v>
      </c>
    </row>
    <row r="49" spans="1:25">
      <c r="A49" s="1985" t="str">
        <f t="shared" si="4"/>
        <v/>
      </c>
      <c r="B49" s="2120"/>
      <c r="C49" s="2120"/>
      <c r="D49" s="2120"/>
      <c r="E49" s="2121"/>
      <c r="F49" s="2121"/>
      <c r="G49" s="2122"/>
      <c r="H49" s="2123"/>
      <c r="I49" s="2123"/>
      <c r="J49" s="2123"/>
      <c r="K49" s="2123"/>
      <c r="L49" s="2121"/>
      <c r="M49" s="2121"/>
      <c r="N49" s="1986">
        <f t="shared" si="0"/>
        <v>0</v>
      </c>
      <c r="O49" s="1986">
        <f t="shared" si="1"/>
        <v>0</v>
      </c>
      <c r="P49" s="1987">
        <f t="shared" si="9"/>
        <v>0</v>
      </c>
      <c r="Q49" s="1987">
        <f t="shared" si="10"/>
        <v>0</v>
      </c>
      <c r="R49" s="1988">
        <f t="shared" si="2"/>
        <v>0</v>
      </c>
      <c r="S49" s="1988">
        <f t="shared" si="3"/>
        <v>0</v>
      </c>
      <c r="T49" s="1989">
        <f>IF(OR(E49="QS",B49=""),0,
VLOOKUP($S49,'表30-5-2-5-1'!$B:$AF,MATCH($D49&amp;"a",'表30-5-2-5-1'!$4:$4,0)-1,FALSE)
-IF($R49-1&lt;=0,0,VLOOKUP($R49-1,'表30-5-2-5-1'!$B:$AF,MATCH($D49&amp;"a",'表30-5-2-5-1'!$4:$4,0)-1,FALSE))
-VLOOKUP($S49,'表30-5-2-5-1'!$B:$AF,MATCH($D49,'表30-5-2-5-1'!$4:$4,0)-1,FALSE)*(S49/100-M49/G49)*100
-VLOOKUP($R49,'表30-5-2-5-1'!$B:$AF,MATCH($D49,'表30-5-2-5-1'!$4:$4,0)-1,FALSE)*(1-(R49/100-L49/G49)*100)
)</f>
        <v>0</v>
      </c>
      <c r="U49" s="1989">
        <f>IF(OR(E49="QS",B49=""),0,
IF(C49="F",VLOOKUP($S49,'表30-5-2-5-2'!$B:$AF,MATCH($D49&amp;"a",'表30-5-2-5-2'!$4:$4,0)-1,FALSE)
-IF($R49-1&lt;=0,0,VLOOKUP($R49-1,'表30-5-2-5-2'!$B:$AF,MATCH($D49&amp;"a",'表30-5-2-5-2'!$4:$4,0)-1,FALSE))
-VLOOKUP($S49,'表30-5-2-5-2'!$B:$AF,MATCH($D49,'表30-5-2-5-2'!$4:$4,0)-1,FALSE)*(S49/100-M49/G49)*100
-VLOOKUP($R49,'表30-5-2-5-2'!$B:$AF,MATCH($D49,'表30-5-2-5-2'!$4:$4,0)-1,FALSE)*(1-(R49/100-L49/G49)*100),
IF(C49="E1",VLOOKUP($S49,'表30-5-2-5-3'!$B$4:$AF$104,MATCH($D49&amp;"a",'表30-5-2-5-3'!$4:$4,0)-1,FALSE)
-IF($R49-1&lt;=0,0,VLOOKUP($R49-1,'表30-5-2-5-3'!$B$4:$AF$104,MATCH($D49&amp;"a",'表30-5-2-5-3'!$4:$4,0)-1,FALSE))
-VLOOKUP($S49,'表30-5-2-5-3'!$B$4:$AF$104,MATCH($D49,'表30-5-2-5-3'!$4:$4,0)-1,FALSE)*(S49/100-M49/G49)*100
-VLOOKUP($R49,'表30-5-2-5-3'!$B$4:$AF$104,MATCH($D49,'表30-5-2-5-3'!$4:$4,0)-1,FALSE)*(1-(R49/100-L49/G49)*100),
IF(C49="E2",VLOOKUP($S49,'表30-5-2-5-3'!$B$114:$AF$214,MATCH($D49&amp;"a",'表30-5-2-5-3'!$4:$4,0)-1,FALSE)
-IF($R49-1&lt;=0,0,VLOOKUP($R49-1,'表30-5-2-5-3'!$B$114:$AF$214,MATCH($D49&amp;"a",'表30-5-2-5-3'!$4:$4,0)-1,FALSE))
-VLOOKUP($S49,'表30-5-2-5-3'!$B$114:$AF$214,MATCH($D49,'表30-5-2-5-3'!$4:$4,0)-1,FALSE)*(S49/100-M49/G49)*100
-VLOOKUP($R49,'表30-5-2-5-3'!$B$114:$AF$214,MATCH($D49,'表30-5-2-5-3'!$4:$4,0)-1,FALSE)*(1-(R49/100-L49/G49)*100),0))))</f>
        <v>0</v>
      </c>
      <c r="V49" s="1990">
        <f t="shared" si="5"/>
        <v>0</v>
      </c>
      <c r="W49" s="1990">
        <f t="shared" si="6"/>
        <v>0</v>
      </c>
      <c r="X49" s="1990">
        <f t="shared" si="7"/>
        <v>0</v>
      </c>
      <c r="Y49" s="1990">
        <f t="shared" si="8"/>
        <v>0</v>
      </c>
    </row>
    <row r="50" spans="1:25">
      <c r="A50" s="1985" t="str">
        <f t="shared" si="4"/>
        <v/>
      </c>
      <c r="B50" s="2120"/>
      <c r="C50" s="2120"/>
      <c r="D50" s="2120"/>
      <c r="E50" s="2121"/>
      <c r="F50" s="2121"/>
      <c r="G50" s="2122"/>
      <c r="H50" s="2123"/>
      <c r="I50" s="2123"/>
      <c r="J50" s="2123"/>
      <c r="K50" s="2123"/>
      <c r="L50" s="2121"/>
      <c r="M50" s="2121"/>
      <c r="N50" s="1986">
        <f t="shared" si="0"/>
        <v>0</v>
      </c>
      <c r="O50" s="1986">
        <f t="shared" si="1"/>
        <v>0</v>
      </c>
      <c r="P50" s="1987">
        <f t="shared" si="9"/>
        <v>0</v>
      </c>
      <c r="Q50" s="1987">
        <f t="shared" si="10"/>
        <v>0</v>
      </c>
      <c r="R50" s="1988">
        <f t="shared" si="2"/>
        <v>0</v>
      </c>
      <c r="S50" s="1988">
        <f t="shared" si="3"/>
        <v>0</v>
      </c>
      <c r="T50" s="1989">
        <f>IF(OR(E50="QS",B50=""),0,
VLOOKUP($S50,'表30-5-2-5-1'!$B:$AF,MATCH($D50&amp;"a",'表30-5-2-5-1'!$4:$4,0)-1,FALSE)
-IF($R50-1&lt;=0,0,VLOOKUP($R50-1,'表30-5-2-5-1'!$B:$AF,MATCH($D50&amp;"a",'表30-5-2-5-1'!$4:$4,0)-1,FALSE))
-VLOOKUP($S50,'表30-5-2-5-1'!$B:$AF,MATCH($D50,'表30-5-2-5-1'!$4:$4,0)-1,FALSE)*(S50/100-M50/G50)*100
-VLOOKUP($R50,'表30-5-2-5-1'!$B:$AF,MATCH($D50,'表30-5-2-5-1'!$4:$4,0)-1,FALSE)*(1-(R50/100-L50/G50)*100)
)</f>
        <v>0</v>
      </c>
      <c r="U50" s="1989">
        <f>IF(OR(E50="QS",B50=""),0,
IF(C50="F",VLOOKUP($S50,'表30-5-2-5-2'!$B:$AF,MATCH($D50&amp;"a",'表30-5-2-5-2'!$4:$4,0)-1,FALSE)
-IF($R50-1&lt;=0,0,VLOOKUP($R50-1,'表30-5-2-5-2'!$B:$AF,MATCH($D50&amp;"a",'表30-5-2-5-2'!$4:$4,0)-1,FALSE))
-VLOOKUP($S50,'表30-5-2-5-2'!$B:$AF,MATCH($D50,'表30-5-2-5-2'!$4:$4,0)-1,FALSE)*(S50/100-M50/G50)*100
-VLOOKUP($R50,'表30-5-2-5-2'!$B:$AF,MATCH($D50,'表30-5-2-5-2'!$4:$4,0)-1,FALSE)*(1-(R50/100-L50/G50)*100),
IF(C50="E1",VLOOKUP($S50,'表30-5-2-5-3'!$B$4:$AF$104,MATCH($D50&amp;"a",'表30-5-2-5-3'!$4:$4,0)-1,FALSE)
-IF($R50-1&lt;=0,0,VLOOKUP($R50-1,'表30-5-2-5-3'!$B$4:$AF$104,MATCH($D50&amp;"a",'表30-5-2-5-3'!$4:$4,0)-1,FALSE))
-VLOOKUP($S50,'表30-5-2-5-3'!$B$4:$AF$104,MATCH($D50,'表30-5-2-5-3'!$4:$4,0)-1,FALSE)*(S50/100-M50/G50)*100
-VLOOKUP($R50,'表30-5-2-5-3'!$B$4:$AF$104,MATCH($D50,'表30-5-2-5-3'!$4:$4,0)-1,FALSE)*(1-(R50/100-L50/G50)*100),
IF(C50="E2",VLOOKUP($S50,'表30-5-2-5-3'!$B$114:$AF$214,MATCH($D50&amp;"a",'表30-5-2-5-3'!$4:$4,0)-1,FALSE)
-IF($R50-1&lt;=0,0,VLOOKUP($R50-1,'表30-5-2-5-3'!$B$114:$AF$214,MATCH($D50&amp;"a",'表30-5-2-5-3'!$4:$4,0)-1,FALSE))
-VLOOKUP($S50,'表30-5-2-5-3'!$B$114:$AF$214,MATCH($D50,'表30-5-2-5-3'!$4:$4,0)-1,FALSE)*(S50/100-M50/G50)*100
-VLOOKUP($R50,'表30-5-2-5-3'!$B$114:$AF$214,MATCH($D50,'表30-5-2-5-3'!$4:$4,0)-1,FALSE)*(1-(R50/100-L50/G50)*100),0))))</f>
        <v>0</v>
      </c>
      <c r="V50" s="1990">
        <f t="shared" si="5"/>
        <v>0</v>
      </c>
      <c r="W50" s="1990">
        <f t="shared" si="6"/>
        <v>0</v>
      </c>
      <c r="X50" s="1990">
        <f t="shared" si="7"/>
        <v>0</v>
      </c>
      <c r="Y50" s="1990">
        <f t="shared" si="8"/>
        <v>0</v>
      </c>
    </row>
    <row r="51" spans="1:25">
      <c r="A51" s="1985" t="str">
        <f t="shared" si="4"/>
        <v/>
      </c>
      <c r="B51" s="2120"/>
      <c r="C51" s="2120"/>
      <c r="D51" s="2120"/>
      <c r="E51" s="2121"/>
      <c r="F51" s="2121"/>
      <c r="G51" s="2122"/>
      <c r="H51" s="2123"/>
      <c r="I51" s="2123"/>
      <c r="J51" s="2123"/>
      <c r="K51" s="2123"/>
      <c r="L51" s="2121"/>
      <c r="M51" s="2121"/>
      <c r="N51" s="1986">
        <f t="shared" si="0"/>
        <v>0</v>
      </c>
      <c r="O51" s="1986">
        <f t="shared" si="1"/>
        <v>0</v>
      </c>
      <c r="P51" s="1987">
        <f t="shared" si="9"/>
        <v>0</v>
      </c>
      <c r="Q51" s="1987">
        <f t="shared" si="10"/>
        <v>0</v>
      </c>
      <c r="R51" s="1988">
        <f t="shared" si="2"/>
        <v>0</v>
      </c>
      <c r="S51" s="1988">
        <f t="shared" si="3"/>
        <v>0</v>
      </c>
      <c r="T51" s="1989">
        <f>IF(OR(E51="QS",B51=""),0,
VLOOKUP($S51,'表30-5-2-5-1'!$B:$AF,MATCH($D51&amp;"a",'表30-5-2-5-1'!$4:$4,0)-1,FALSE)
-IF($R51-1&lt;=0,0,VLOOKUP($R51-1,'表30-5-2-5-1'!$B:$AF,MATCH($D51&amp;"a",'表30-5-2-5-1'!$4:$4,0)-1,FALSE))
-VLOOKUP($S51,'表30-5-2-5-1'!$B:$AF,MATCH($D51,'表30-5-2-5-1'!$4:$4,0)-1,FALSE)*(S51/100-M51/G51)*100
-VLOOKUP($R51,'表30-5-2-5-1'!$B:$AF,MATCH($D51,'表30-5-2-5-1'!$4:$4,0)-1,FALSE)*(1-(R51/100-L51/G51)*100)
)</f>
        <v>0</v>
      </c>
      <c r="U51" s="1989">
        <f>IF(OR(E51="QS",B51=""),0,
IF(C51="F",VLOOKUP($S51,'表30-5-2-5-2'!$B:$AF,MATCH($D51&amp;"a",'表30-5-2-5-2'!$4:$4,0)-1,FALSE)
-IF($R51-1&lt;=0,0,VLOOKUP($R51-1,'表30-5-2-5-2'!$B:$AF,MATCH($D51&amp;"a",'表30-5-2-5-2'!$4:$4,0)-1,FALSE))
-VLOOKUP($S51,'表30-5-2-5-2'!$B:$AF,MATCH($D51,'表30-5-2-5-2'!$4:$4,0)-1,FALSE)*(S51/100-M51/G51)*100
-VLOOKUP($R51,'表30-5-2-5-2'!$B:$AF,MATCH($D51,'表30-5-2-5-2'!$4:$4,0)-1,FALSE)*(1-(R51/100-L51/G51)*100),
IF(C51="E1",VLOOKUP($S51,'表30-5-2-5-3'!$B$4:$AF$104,MATCH($D51&amp;"a",'表30-5-2-5-3'!$4:$4,0)-1,FALSE)
-IF($R51-1&lt;=0,0,VLOOKUP($R51-1,'表30-5-2-5-3'!$B$4:$AF$104,MATCH($D51&amp;"a",'表30-5-2-5-3'!$4:$4,0)-1,FALSE))
-VLOOKUP($S51,'表30-5-2-5-3'!$B$4:$AF$104,MATCH($D51,'表30-5-2-5-3'!$4:$4,0)-1,FALSE)*(S51/100-M51/G51)*100
-VLOOKUP($R51,'表30-5-2-5-3'!$B$4:$AF$104,MATCH($D51,'表30-5-2-5-3'!$4:$4,0)-1,FALSE)*(1-(R51/100-L51/G51)*100),
IF(C51="E2",VLOOKUP($S51,'表30-5-2-5-3'!$B$114:$AF$214,MATCH($D51&amp;"a",'表30-5-2-5-3'!$4:$4,0)-1,FALSE)
-IF($R51-1&lt;=0,0,VLOOKUP($R51-1,'表30-5-2-5-3'!$B$114:$AF$214,MATCH($D51&amp;"a",'表30-5-2-5-3'!$4:$4,0)-1,FALSE))
-VLOOKUP($S51,'表30-5-2-5-3'!$B$114:$AF$214,MATCH($D51,'表30-5-2-5-3'!$4:$4,0)-1,FALSE)*(S51/100-M51/G51)*100
-VLOOKUP($R51,'表30-5-2-5-3'!$B$114:$AF$214,MATCH($D51,'表30-5-2-5-3'!$4:$4,0)-1,FALSE)*(1-(R51/100-L51/G51)*100),0))))</f>
        <v>0</v>
      </c>
      <c r="V51" s="1990">
        <f t="shared" si="5"/>
        <v>0</v>
      </c>
      <c r="W51" s="1990">
        <f t="shared" si="6"/>
        <v>0</v>
      </c>
      <c r="X51" s="1990">
        <f t="shared" si="7"/>
        <v>0</v>
      </c>
      <c r="Y51" s="1990">
        <f t="shared" si="8"/>
        <v>0</v>
      </c>
    </row>
    <row r="52" spans="1:25">
      <c r="A52" s="1985" t="str">
        <f t="shared" si="4"/>
        <v/>
      </c>
      <c r="B52" s="2120"/>
      <c r="C52" s="2120"/>
      <c r="D52" s="2120"/>
      <c r="E52" s="2121"/>
      <c r="F52" s="2121"/>
      <c r="G52" s="2122"/>
      <c r="H52" s="2123"/>
      <c r="I52" s="2123"/>
      <c r="J52" s="2123"/>
      <c r="K52" s="2123"/>
      <c r="L52" s="2121"/>
      <c r="M52" s="2121"/>
      <c r="N52" s="1986">
        <f t="shared" si="0"/>
        <v>0</v>
      </c>
      <c r="O52" s="1986">
        <f t="shared" si="1"/>
        <v>0</v>
      </c>
      <c r="P52" s="1987">
        <f t="shared" si="9"/>
        <v>0</v>
      </c>
      <c r="Q52" s="1987">
        <f t="shared" si="10"/>
        <v>0</v>
      </c>
      <c r="R52" s="1988">
        <f t="shared" si="2"/>
        <v>0</v>
      </c>
      <c r="S52" s="1988">
        <f t="shared" si="3"/>
        <v>0</v>
      </c>
      <c r="T52" s="1989">
        <f>IF(OR(E52="QS",B52=""),0,
VLOOKUP($S52,'表30-5-2-5-1'!$B:$AF,MATCH($D52&amp;"a",'表30-5-2-5-1'!$4:$4,0)-1,FALSE)
-IF($R52-1&lt;=0,0,VLOOKUP($R52-1,'表30-5-2-5-1'!$B:$AF,MATCH($D52&amp;"a",'表30-5-2-5-1'!$4:$4,0)-1,FALSE))
-VLOOKUP($S52,'表30-5-2-5-1'!$B:$AF,MATCH($D52,'表30-5-2-5-1'!$4:$4,0)-1,FALSE)*(S52/100-M52/G52)*100
-VLOOKUP($R52,'表30-5-2-5-1'!$B:$AF,MATCH($D52,'表30-5-2-5-1'!$4:$4,0)-1,FALSE)*(1-(R52/100-L52/G52)*100)
)</f>
        <v>0</v>
      </c>
      <c r="U52" s="1989">
        <f>IF(OR(E52="QS",B52=""),0,
IF(C52="F",VLOOKUP($S52,'表30-5-2-5-2'!$B:$AF,MATCH($D52&amp;"a",'表30-5-2-5-2'!$4:$4,0)-1,FALSE)
-IF($R52-1&lt;=0,0,VLOOKUP($R52-1,'表30-5-2-5-2'!$B:$AF,MATCH($D52&amp;"a",'表30-5-2-5-2'!$4:$4,0)-1,FALSE))
-VLOOKUP($S52,'表30-5-2-5-2'!$B:$AF,MATCH($D52,'表30-5-2-5-2'!$4:$4,0)-1,FALSE)*(S52/100-M52/G52)*100
-VLOOKUP($R52,'表30-5-2-5-2'!$B:$AF,MATCH($D52,'表30-5-2-5-2'!$4:$4,0)-1,FALSE)*(1-(R52/100-L52/G52)*100),
IF(C52="E1",VLOOKUP($S52,'表30-5-2-5-3'!$B$4:$AF$104,MATCH($D52&amp;"a",'表30-5-2-5-3'!$4:$4,0)-1,FALSE)
-IF($R52-1&lt;=0,0,VLOOKUP($R52-1,'表30-5-2-5-3'!$B$4:$AF$104,MATCH($D52&amp;"a",'表30-5-2-5-3'!$4:$4,0)-1,FALSE))
-VLOOKUP($S52,'表30-5-2-5-3'!$B$4:$AF$104,MATCH($D52,'表30-5-2-5-3'!$4:$4,0)-1,FALSE)*(S52/100-M52/G52)*100
-VLOOKUP($R52,'表30-5-2-5-3'!$B$4:$AF$104,MATCH($D52,'表30-5-2-5-3'!$4:$4,0)-1,FALSE)*(1-(R52/100-L52/G52)*100),
IF(C52="E2",VLOOKUP($S52,'表30-5-2-5-3'!$B$114:$AF$214,MATCH($D52&amp;"a",'表30-5-2-5-3'!$4:$4,0)-1,FALSE)
-IF($R52-1&lt;=0,0,VLOOKUP($R52-1,'表30-5-2-5-3'!$B$114:$AF$214,MATCH($D52&amp;"a",'表30-5-2-5-3'!$4:$4,0)-1,FALSE))
-VLOOKUP($S52,'表30-5-2-5-3'!$B$114:$AF$214,MATCH($D52,'表30-5-2-5-3'!$4:$4,0)-1,FALSE)*(S52/100-M52/G52)*100
-VLOOKUP($R52,'表30-5-2-5-3'!$B$114:$AF$214,MATCH($D52,'表30-5-2-5-3'!$4:$4,0)-1,FALSE)*(1-(R52/100-L52/G52)*100),0))))</f>
        <v>0</v>
      </c>
      <c r="V52" s="1990">
        <f t="shared" si="5"/>
        <v>0</v>
      </c>
      <c r="W52" s="1990">
        <f t="shared" si="6"/>
        <v>0</v>
      </c>
      <c r="X52" s="1990">
        <f t="shared" si="7"/>
        <v>0</v>
      </c>
      <c r="Y52" s="1990">
        <f t="shared" si="8"/>
        <v>0</v>
      </c>
    </row>
    <row r="53" spans="1:25">
      <c r="A53" s="1985" t="str">
        <f t="shared" si="4"/>
        <v/>
      </c>
      <c r="B53" s="2120"/>
      <c r="C53" s="2120"/>
      <c r="D53" s="2120"/>
      <c r="E53" s="2121"/>
      <c r="F53" s="2121"/>
      <c r="G53" s="2122"/>
      <c r="H53" s="2123"/>
      <c r="I53" s="2123"/>
      <c r="J53" s="2123"/>
      <c r="K53" s="2123"/>
      <c r="L53" s="2121"/>
      <c r="M53" s="2121"/>
      <c r="N53" s="1986">
        <f t="shared" si="0"/>
        <v>0</v>
      </c>
      <c r="O53" s="1986">
        <f t="shared" si="1"/>
        <v>0</v>
      </c>
      <c r="P53" s="1987">
        <f t="shared" si="9"/>
        <v>0</v>
      </c>
      <c r="Q53" s="1987">
        <f t="shared" si="10"/>
        <v>0</v>
      </c>
      <c r="R53" s="1988">
        <f t="shared" si="2"/>
        <v>0</v>
      </c>
      <c r="S53" s="1988">
        <f t="shared" si="3"/>
        <v>0</v>
      </c>
      <c r="T53" s="1989">
        <f>IF(OR(E53="QS",B53=""),0,
VLOOKUP($S53,'表30-5-2-5-1'!$B:$AF,MATCH($D53&amp;"a",'表30-5-2-5-1'!$4:$4,0)-1,FALSE)
-IF($R53-1&lt;=0,0,VLOOKUP($R53-1,'表30-5-2-5-1'!$B:$AF,MATCH($D53&amp;"a",'表30-5-2-5-1'!$4:$4,0)-1,FALSE))
-VLOOKUP($S53,'表30-5-2-5-1'!$B:$AF,MATCH($D53,'表30-5-2-5-1'!$4:$4,0)-1,FALSE)*(S53/100-M53/G53)*100
-VLOOKUP($R53,'表30-5-2-5-1'!$B:$AF,MATCH($D53,'表30-5-2-5-1'!$4:$4,0)-1,FALSE)*(1-(R53/100-L53/G53)*100)
)</f>
        <v>0</v>
      </c>
      <c r="U53" s="1989">
        <f>IF(OR(E53="QS",B53=""),0,
IF(C53="F",VLOOKUP($S53,'表30-5-2-5-2'!$B:$AF,MATCH($D53&amp;"a",'表30-5-2-5-2'!$4:$4,0)-1,FALSE)
-IF($R53-1&lt;=0,0,VLOOKUP($R53-1,'表30-5-2-5-2'!$B:$AF,MATCH($D53&amp;"a",'表30-5-2-5-2'!$4:$4,0)-1,FALSE))
-VLOOKUP($S53,'表30-5-2-5-2'!$B:$AF,MATCH($D53,'表30-5-2-5-2'!$4:$4,0)-1,FALSE)*(S53/100-M53/G53)*100
-VLOOKUP($R53,'表30-5-2-5-2'!$B:$AF,MATCH($D53,'表30-5-2-5-2'!$4:$4,0)-1,FALSE)*(1-(R53/100-L53/G53)*100),
IF(C53="E1",VLOOKUP($S53,'表30-5-2-5-3'!$B$4:$AF$104,MATCH($D53&amp;"a",'表30-5-2-5-3'!$4:$4,0)-1,FALSE)
-IF($R53-1&lt;=0,0,VLOOKUP($R53-1,'表30-5-2-5-3'!$B$4:$AF$104,MATCH($D53&amp;"a",'表30-5-2-5-3'!$4:$4,0)-1,FALSE))
-VLOOKUP($S53,'表30-5-2-5-3'!$B$4:$AF$104,MATCH($D53,'表30-5-2-5-3'!$4:$4,0)-1,FALSE)*(S53/100-M53/G53)*100
-VLOOKUP($R53,'表30-5-2-5-3'!$B$4:$AF$104,MATCH($D53,'表30-5-2-5-3'!$4:$4,0)-1,FALSE)*(1-(R53/100-L53/G53)*100),
IF(C53="E2",VLOOKUP($S53,'表30-5-2-5-3'!$B$114:$AF$214,MATCH($D53&amp;"a",'表30-5-2-5-3'!$4:$4,0)-1,FALSE)
-IF($R53-1&lt;=0,0,VLOOKUP($R53-1,'表30-5-2-5-3'!$B$114:$AF$214,MATCH($D53&amp;"a",'表30-5-2-5-3'!$4:$4,0)-1,FALSE))
-VLOOKUP($S53,'表30-5-2-5-3'!$B$114:$AF$214,MATCH($D53,'表30-5-2-5-3'!$4:$4,0)-1,FALSE)*(S53/100-M53/G53)*100
-VLOOKUP($R53,'表30-5-2-5-3'!$B$114:$AF$214,MATCH($D53,'表30-5-2-5-3'!$4:$4,0)-1,FALSE)*(1-(R53/100-L53/G53)*100),0))))</f>
        <v>0</v>
      </c>
      <c r="V53" s="1990">
        <f t="shared" si="5"/>
        <v>0</v>
      </c>
      <c r="W53" s="1990">
        <f t="shared" si="6"/>
        <v>0</v>
      </c>
      <c r="X53" s="1990">
        <f t="shared" si="7"/>
        <v>0</v>
      </c>
      <c r="Y53" s="1990">
        <f t="shared" si="8"/>
        <v>0</v>
      </c>
    </row>
    <row r="54" spans="1:25">
      <c r="A54" s="1985" t="str">
        <f t="shared" si="4"/>
        <v/>
      </c>
      <c r="B54" s="2120"/>
      <c r="C54" s="2120"/>
      <c r="D54" s="2120"/>
      <c r="E54" s="2121"/>
      <c r="F54" s="2121"/>
      <c r="G54" s="2122"/>
      <c r="H54" s="2123"/>
      <c r="I54" s="2123"/>
      <c r="J54" s="2123"/>
      <c r="K54" s="2123"/>
      <c r="L54" s="2121"/>
      <c r="M54" s="2121"/>
      <c r="N54" s="1986">
        <f t="shared" si="0"/>
        <v>0</v>
      </c>
      <c r="O54" s="1986">
        <f t="shared" si="1"/>
        <v>0</v>
      </c>
      <c r="P54" s="1987">
        <f t="shared" si="9"/>
        <v>0</v>
      </c>
      <c r="Q54" s="1987">
        <f t="shared" si="10"/>
        <v>0</v>
      </c>
      <c r="R54" s="1988">
        <f t="shared" si="2"/>
        <v>0</v>
      </c>
      <c r="S54" s="1988">
        <f t="shared" si="3"/>
        <v>0</v>
      </c>
      <c r="T54" s="1989">
        <f>IF(OR(E54="QS",B54=""),0,
VLOOKUP($S54,'表30-5-2-5-1'!$B:$AF,MATCH($D54&amp;"a",'表30-5-2-5-1'!$4:$4,0)-1,FALSE)
-IF($R54-1&lt;=0,0,VLOOKUP($R54-1,'表30-5-2-5-1'!$B:$AF,MATCH($D54&amp;"a",'表30-5-2-5-1'!$4:$4,0)-1,FALSE))
-VLOOKUP($S54,'表30-5-2-5-1'!$B:$AF,MATCH($D54,'表30-5-2-5-1'!$4:$4,0)-1,FALSE)*(S54/100-M54/G54)*100
-VLOOKUP($R54,'表30-5-2-5-1'!$B:$AF,MATCH($D54,'表30-5-2-5-1'!$4:$4,0)-1,FALSE)*(1-(R54/100-L54/G54)*100)
)</f>
        <v>0</v>
      </c>
      <c r="U54" s="1989">
        <f>IF(OR(E54="QS",B54=""),0,
IF(C54="F",VLOOKUP($S54,'表30-5-2-5-2'!$B:$AF,MATCH($D54&amp;"a",'表30-5-2-5-2'!$4:$4,0)-1,FALSE)
-IF($R54-1&lt;=0,0,VLOOKUP($R54-1,'表30-5-2-5-2'!$B:$AF,MATCH($D54&amp;"a",'表30-5-2-5-2'!$4:$4,0)-1,FALSE))
-VLOOKUP($S54,'表30-5-2-5-2'!$B:$AF,MATCH($D54,'表30-5-2-5-2'!$4:$4,0)-1,FALSE)*(S54/100-M54/G54)*100
-VLOOKUP($R54,'表30-5-2-5-2'!$B:$AF,MATCH($D54,'表30-5-2-5-2'!$4:$4,0)-1,FALSE)*(1-(R54/100-L54/G54)*100),
IF(C54="E1",VLOOKUP($S54,'表30-5-2-5-3'!$B$4:$AF$104,MATCH($D54&amp;"a",'表30-5-2-5-3'!$4:$4,0)-1,FALSE)
-IF($R54-1&lt;=0,0,VLOOKUP($R54-1,'表30-5-2-5-3'!$B$4:$AF$104,MATCH($D54&amp;"a",'表30-5-2-5-3'!$4:$4,0)-1,FALSE))
-VLOOKUP($S54,'表30-5-2-5-3'!$B$4:$AF$104,MATCH($D54,'表30-5-2-5-3'!$4:$4,0)-1,FALSE)*(S54/100-M54/G54)*100
-VLOOKUP($R54,'表30-5-2-5-3'!$B$4:$AF$104,MATCH($D54,'表30-5-2-5-3'!$4:$4,0)-1,FALSE)*(1-(R54/100-L54/G54)*100),
IF(C54="E2",VLOOKUP($S54,'表30-5-2-5-3'!$B$114:$AF$214,MATCH($D54&amp;"a",'表30-5-2-5-3'!$4:$4,0)-1,FALSE)
-IF($R54-1&lt;=0,0,VLOOKUP($R54-1,'表30-5-2-5-3'!$B$114:$AF$214,MATCH($D54&amp;"a",'表30-5-2-5-3'!$4:$4,0)-1,FALSE))
-VLOOKUP($S54,'表30-5-2-5-3'!$B$114:$AF$214,MATCH($D54,'表30-5-2-5-3'!$4:$4,0)-1,FALSE)*(S54/100-M54/G54)*100
-VLOOKUP($R54,'表30-5-2-5-3'!$B$114:$AF$214,MATCH($D54,'表30-5-2-5-3'!$4:$4,0)-1,FALSE)*(1-(R54/100-L54/G54)*100),0))))</f>
        <v>0</v>
      </c>
      <c r="V54" s="1990">
        <f t="shared" si="5"/>
        <v>0</v>
      </c>
      <c r="W54" s="1990">
        <f t="shared" si="6"/>
        <v>0</v>
      </c>
      <c r="X54" s="1990">
        <f t="shared" si="7"/>
        <v>0</v>
      </c>
      <c r="Y54" s="1990">
        <f t="shared" si="8"/>
        <v>0</v>
      </c>
    </row>
    <row r="55" spans="1:25">
      <c r="A55" s="1985" t="str">
        <f t="shared" si="4"/>
        <v/>
      </c>
      <c r="B55" s="2120"/>
      <c r="C55" s="2120"/>
      <c r="D55" s="2120"/>
      <c r="E55" s="2121"/>
      <c r="F55" s="2121"/>
      <c r="G55" s="2122"/>
      <c r="H55" s="2123"/>
      <c r="I55" s="2123"/>
      <c r="J55" s="2123"/>
      <c r="K55" s="2123"/>
      <c r="L55" s="2121"/>
      <c r="M55" s="2121"/>
      <c r="N55" s="1986">
        <f t="shared" si="0"/>
        <v>0</v>
      </c>
      <c r="O55" s="1986">
        <f t="shared" si="1"/>
        <v>0</v>
      </c>
      <c r="P55" s="1987">
        <f t="shared" si="9"/>
        <v>0</v>
      </c>
      <c r="Q55" s="1987">
        <f t="shared" si="10"/>
        <v>0</v>
      </c>
      <c r="R55" s="1988">
        <f t="shared" si="2"/>
        <v>0</v>
      </c>
      <c r="S55" s="1988">
        <f t="shared" si="3"/>
        <v>0</v>
      </c>
      <c r="T55" s="1989">
        <f>IF(OR(E55="QS",B55=""),0,
VLOOKUP($S55,'表30-5-2-5-1'!$B:$AF,MATCH($D55&amp;"a",'表30-5-2-5-1'!$4:$4,0)-1,FALSE)
-IF($R55-1&lt;=0,0,VLOOKUP($R55-1,'表30-5-2-5-1'!$B:$AF,MATCH($D55&amp;"a",'表30-5-2-5-1'!$4:$4,0)-1,FALSE))
-VLOOKUP($S55,'表30-5-2-5-1'!$B:$AF,MATCH($D55,'表30-5-2-5-1'!$4:$4,0)-1,FALSE)*(S55/100-M55/G55)*100
-VLOOKUP($R55,'表30-5-2-5-1'!$B:$AF,MATCH($D55,'表30-5-2-5-1'!$4:$4,0)-1,FALSE)*(1-(R55/100-L55/G55)*100)
)</f>
        <v>0</v>
      </c>
      <c r="U55" s="1989">
        <f>IF(OR(E55="QS",B55=""),0,
IF(C55="F",VLOOKUP($S55,'表30-5-2-5-2'!$B:$AF,MATCH($D55&amp;"a",'表30-5-2-5-2'!$4:$4,0)-1,FALSE)
-IF($R55-1&lt;=0,0,VLOOKUP($R55-1,'表30-5-2-5-2'!$B:$AF,MATCH($D55&amp;"a",'表30-5-2-5-2'!$4:$4,0)-1,FALSE))
-VLOOKUP($S55,'表30-5-2-5-2'!$B:$AF,MATCH($D55,'表30-5-2-5-2'!$4:$4,0)-1,FALSE)*(S55/100-M55/G55)*100
-VLOOKUP($R55,'表30-5-2-5-2'!$B:$AF,MATCH($D55,'表30-5-2-5-2'!$4:$4,0)-1,FALSE)*(1-(R55/100-L55/G55)*100),
IF(C55="E1",VLOOKUP($S55,'表30-5-2-5-3'!$B$4:$AF$104,MATCH($D55&amp;"a",'表30-5-2-5-3'!$4:$4,0)-1,FALSE)
-IF($R55-1&lt;=0,0,VLOOKUP($R55-1,'表30-5-2-5-3'!$B$4:$AF$104,MATCH($D55&amp;"a",'表30-5-2-5-3'!$4:$4,0)-1,FALSE))
-VLOOKUP($S55,'表30-5-2-5-3'!$B$4:$AF$104,MATCH($D55,'表30-5-2-5-3'!$4:$4,0)-1,FALSE)*(S55/100-M55/G55)*100
-VLOOKUP($R55,'表30-5-2-5-3'!$B$4:$AF$104,MATCH($D55,'表30-5-2-5-3'!$4:$4,0)-1,FALSE)*(1-(R55/100-L55/G55)*100),
IF(C55="E2",VLOOKUP($S55,'表30-5-2-5-3'!$B$114:$AF$214,MATCH($D55&amp;"a",'表30-5-2-5-3'!$4:$4,0)-1,FALSE)
-IF($R55-1&lt;=0,0,VLOOKUP($R55-1,'表30-5-2-5-3'!$B$114:$AF$214,MATCH($D55&amp;"a",'表30-5-2-5-3'!$4:$4,0)-1,FALSE))
-VLOOKUP($S55,'表30-5-2-5-3'!$B$114:$AF$214,MATCH($D55,'表30-5-2-5-3'!$4:$4,0)-1,FALSE)*(S55/100-M55/G55)*100
-VLOOKUP($R55,'表30-5-2-5-3'!$B$114:$AF$214,MATCH($D55,'表30-5-2-5-3'!$4:$4,0)-1,FALSE)*(1-(R55/100-L55/G55)*100),0))))</f>
        <v>0</v>
      </c>
      <c r="V55" s="1990">
        <f t="shared" si="5"/>
        <v>0</v>
      </c>
      <c r="W55" s="1990">
        <f t="shared" si="6"/>
        <v>0</v>
      </c>
      <c r="X55" s="1990">
        <f t="shared" si="7"/>
        <v>0</v>
      </c>
      <c r="Y55" s="1990">
        <f t="shared" si="8"/>
        <v>0</v>
      </c>
    </row>
    <row r="56" spans="1:25">
      <c r="A56" s="1985" t="str">
        <f t="shared" si="4"/>
        <v/>
      </c>
      <c r="B56" s="2120"/>
      <c r="C56" s="2120"/>
      <c r="D56" s="2120"/>
      <c r="E56" s="2121"/>
      <c r="F56" s="2121"/>
      <c r="G56" s="2122"/>
      <c r="H56" s="2123"/>
      <c r="I56" s="2123"/>
      <c r="J56" s="2123"/>
      <c r="K56" s="2123"/>
      <c r="L56" s="2121"/>
      <c r="M56" s="2121"/>
      <c r="N56" s="1986">
        <f t="shared" si="0"/>
        <v>0</v>
      </c>
      <c r="O56" s="1986">
        <f t="shared" si="1"/>
        <v>0</v>
      </c>
      <c r="P56" s="1987">
        <f t="shared" si="9"/>
        <v>0</v>
      </c>
      <c r="Q56" s="1987">
        <f t="shared" si="10"/>
        <v>0</v>
      </c>
      <c r="R56" s="1988">
        <f t="shared" si="2"/>
        <v>0</v>
      </c>
      <c r="S56" s="1988">
        <f t="shared" si="3"/>
        <v>0</v>
      </c>
      <c r="T56" s="1989">
        <f>IF(OR(E56="QS",B56=""),0,
VLOOKUP($S56,'表30-5-2-5-1'!$B:$AF,MATCH($D56&amp;"a",'表30-5-2-5-1'!$4:$4,0)-1,FALSE)
-IF($R56-1&lt;=0,0,VLOOKUP($R56-1,'表30-5-2-5-1'!$B:$AF,MATCH($D56&amp;"a",'表30-5-2-5-1'!$4:$4,0)-1,FALSE))
-VLOOKUP($S56,'表30-5-2-5-1'!$B:$AF,MATCH($D56,'表30-5-2-5-1'!$4:$4,0)-1,FALSE)*(S56/100-M56/G56)*100
-VLOOKUP($R56,'表30-5-2-5-1'!$B:$AF,MATCH($D56,'表30-5-2-5-1'!$4:$4,0)-1,FALSE)*(1-(R56/100-L56/G56)*100)
)</f>
        <v>0</v>
      </c>
      <c r="U56" s="1989">
        <f>IF(OR(E56="QS",B56=""),0,
IF(C56="F",VLOOKUP($S56,'表30-5-2-5-2'!$B:$AF,MATCH($D56&amp;"a",'表30-5-2-5-2'!$4:$4,0)-1,FALSE)
-IF($R56-1&lt;=0,0,VLOOKUP($R56-1,'表30-5-2-5-2'!$B:$AF,MATCH($D56&amp;"a",'表30-5-2-5-2'!$4:$4,0)-1,FALSE))
-VLOOKUP($S56,'表30-5-2-5-2'!$B:$AF,MATCH($D56,'表30-5-2-5-2'!$4:$4,0)-1,FALSE)*(S56/100-M56/G56)*100
-VLOOKUP($R56,'表30-5-2-5-2'!$B:$AF,MATCH($D56,'表30-5-2-5-2'!$4:$4,0)-1,FALSE)*(1-(R56/100-L56/G56)*100),
IF(C56="E1",VLOOKUP($S56,'表30-5-2-5-3'!$B$4:$AF$104,MATCH($D56&amp;"a",'表30-5-2-5-3'!$4:$4,0)-1,FALSE)
-IF($R56-1&lt;=0,0,VLOOKUP($R56-1,'表30-5-2-5-3'!$B$4:$AF$104,MATCH($D56&amp;"a",'表30-5-2-5-3'!$4:$4,0)-1,FALSE))
-VLOOKUP($S56,'表30-5-2-5-3'!$B$4:$AF$104,MATCH($D56,'表30-5-2-5-3'!$4:$4,0)-1,FALSE)*(S56/100-M56/G56)*100
-VLOOKUP($R56,'表30-5-2-5-3'!$B$4:$AF$104,MATCH($D56,'表30-5-2-5-3'!$4:$4,0)-1,FALSE)*(1-(R56/100-L56/G56)*100),
IF(C56="E2",VLOOKUP($S56,'表30-5-2-5-3'!$B$114:$AF$214,MATCH($D56&amp;"a",'表30-5-2-5-3'!$4:$4,0)-1,FALSE)
-IF($R56-1&lt;=0,0,VLOOKUP($R56-1,'表30-5-2-5-3'!$B$114:$AF$214,MATCH($D56&amp;"a",'表30-5-2-5-3'!$4:$4,0)-1,FALSE))
-VLOOKUP($S56,'表30-5-2-5-3'!$B$114:$AF$214,MATCH($D56,'表30-5-2-5-3'!$4:$4,0)-1,FALSE)*(S56/100-M56/G56)*100
-VLOOKUP($R56,'表30-5-2-5-3'!$B$114:$AF$214,MATCH($D56,'表30-5-2-5-3'!$4:$4,0)-1,FALSE)*(1-(R56/100-L56/G56)*100),0))))</f>
        <v>0</v>
      </c>
      <c r="V56" s="1990">
        <f t="shared" si="5"/>
        <v>0</v>
      </c>
      <c r="W56" s="1990">
        <f t="shared" si="6"/>
        <v>0</v>
      </c>
      <c r="X56" s="1990">
        <f t="shared" si="7"/>
        <v>0</v>
      </c>
      <c r="Y56" s="1990">
        <f t="shared" si="8"/>
        <v>0</v>
      </c>
    </row>
    <row r="57" spans="1:25">
      <c r="A57" s="1985" t="str">
        <f t="shared" si="4"/>
        <v/>
      </c>
      <c r="B57" s="2120"/>
      <c r="C57" s="2120"/>
      <c r="D57" s="2120"/>
      <c r="E57" s="2121"/>
      <c r="F57" s="2121"/>
      <c r="G57" s="2122"/>
      <c r="H57" s="2123"/>
      <c r="I57" s="2123"/>
      <c r="J57" s="2123"/>
      <c r="K57" s="2123"/>
      <c r="L57" s="2121"/>
      <c r="M57" s="2121"/>
      <c r="N57" s="1986">
        <f t="shared" si="0"/>
        <v>0</v>
      </c>
      <c r="O57" s="1986">
        <f t="shared" si="1"/>
        <v>0</v>
      </c>
      <c r="P57" s="1987">
        <f t="shared" si="9"/>
        <v>0</v>
      </c>
      <c r="Q57" s="1987">
        <f t="shared" si="10"/>
        <v>0</v>
      </c>
      <c r="R57" s="1988">
        <f t="shared" si="2"/>
        <v>0</v>
      </c>
      <c r="S57" s="1988">
        <f t="shared" si="3"/>
        <v>0</v>
      </c>
      <c r="T57" s="1989">
        <f>IF(OR(E57="QS",B57=""),0,
VLOOKUP($S57,'表30-5-2-5-1'!$B:$AF,MATCH($D57&amp;"a",'表30-5-2-5-1'!$4:$4,0)-1,FALSE)
-IF($R57-1&lt;=0,0,VLOOKUP($R57-1,'表30-5-2-5-1'!$B:$AF,MATCH($D57&amp;"a",'表30-5-2-5-1'!$4:$4,0)-1,FALSE))
-VLOOKUP($S57,'表30-5-2-5-1'!$B:$AF,MATCH($D57,'表30-5-2-5-1'!$4:$4,0)-1,FALSE)*(S57/100-M57/G57)*100
-VLOOKUP($R57,'表30-5-2-5-1'!$B:$AF,MATCH($D57,'表30-5-2-5-1'!$4:$4,0)-1,FALSE)*(1-(R57/100-L57/G57)*100)
)</f>
        <v>0</v>
      </c>
      <c r="U57" s="1989">
        <f>IF(OR(E57="QS",B57=""),0,
IF(C57="F",VLOOKUP($S57,'表30-5-2-5-2'!$B:$AF,MATCH($D57&amp;"a",'表30-5-2-5-2'!$4:$4,0)-1,FALSE)
-IF($R57-1&lt;=0,0,VLOOKUP($R57-1,'表30-5-2-5-2'!$B:$AF,MATCH($D57&amp;"a",'表30-5-2-5-2'!$4:$4,0)-1,FALSE))
-VLOOKUP($S57,'表30-5-2-5-2'!$B:$AF,MATCH($D57,'表30-5-2-5-2'!$4:$4,0)-1,FALSE)*(S57/100-M57/G57)*100
-VLOOKUP($R57,'表30-5-2-5-2'!$B:$AF,MATCH($D57,'表30-5-2-5-2'!$4:$4,0)-1,FALSE)*(1-(R57/100-L57/G57)*100),
IF(C57="E1",VLOOKUP($S57,'表30-5-2-5-3'!$B$4:$AF$104,MATCH($D57&amp;"a",'表30-5-2-5-3'!$4:$4,0)-1,FALSE)
-IF($R57-1&lt;=0,0,VLOOKUP($R57-1,'表30-5-2-5-3'!$B$4:$AF$104,MATCH($D57&amp;"a",'表30-5-2-5-3'!$4:$4,0)-1,FALSE))
-VLOOKUP($S57,'表30-5-2-5-3'!$B$4:$AF$104,MATCH($D57,'表30-5-2-5-3'!$4:$4,0)-1,FALSE)*(S57/100-M57/G57)*100
-VLOOKUP($R57,'表30-5-2-5-3'!$B$4:$AF$104,MATCH($D57,'表30-5-2-5-3'!$4:$4,0)-1,FALSE)*(1-(R57/100-L57/G57)*100),
IF(C57="E2",VLOOKUP($S57,'表30-5-2-5-3'!$B$114:$AF$214,MATCH($D57&amp;"a",'表30-5-2-5-3'!$4:$4,0)-1,FALSE)
-IF($R57-1&lt;=0,0,VLOOKUP($R57-1,'表30-5-2-5-3'!$B$114:$AF$214,MATCH($D57&amp;"a",'表30-5-2-5-3'!$4:$4,0)-1,FALSE))
-VLOOKUP($S57,'表30-5-2-5-3'!$B$114:$AF$214,MATCH($D57,'表30-5-2-5-3'!$4:$4,0)-1,FALSE)*(S57/100-M57/G57)*100
-VLOOKUP($R57,'表30-5-2-5-3'!$B$114:$AF$214,MATCH($D57,'表30-5-2-5-3'!$4:$4,0)-1,FALSE)*(1-(R57/100-L57/G57)*100),0))))</f>
        <v>0</v>
      </c>
      <c r="V57" s="1990">
        <f t="shared" si="5"/>
        <v>0</v>
      </c>
      <c r="W57" s="1990">
        <f t="shared" si="6"/>
        <v>0</v>
      </c>
      <c r="X57" s="1990">
        <f t="shared" si="7"/>
        <v>0</v>
      </c>
      <c r="Y57" s="1990">
        <f t="shared" si="8"/>
        <v>0</v>
      </c>
    </row>
    <row r="58" spans="1:25">
      <c r="A58" s="1985" t="str">
        <f t="shared" si="4"/>
        <v/>
      </c>
      <c r="B58" s="2120"/>
      <c r="C58" s="2120"/>
      <c r="D58" s="2120"/>
      <c r="E58" s="2121"/>
      <c r="F58" s="2121"/>
      <c r="G58" s="2122"/>
      <c r="H58" s="2123"/>
      <c r="I58" s="2123"/>
      <c r="J58" s="2123"/>
      <c r="K58" s="2123"/>
      <c r="L58" s="2121"/>
      <c r="M58" s="2121"/>
      <c r="N58" s="1986">
        <f t="shared" si="0"/>
        <v>0</v>
      </c>
      <c r="O58" s="1986">
        <f t="shared" si="1"/>
        <v>0</v>
      </c>
      <c r="P58" s="1987">
        <f t="shared" si="9"/>
        <v>0</v>
      </c>
      <c r="Q58" s="1987">
        <f t="shared" si="10"/>
        <v>0</v>
      </c>
      <c r="R58" s="1988">
        <f t="shared" si="2"/>
        <v>0</v>
      </c>
      <c r="S58" s="1988">
        <f t="shared" si="3"/>
        <v>0</v>
      </c>
      <c r="T58" s="1989">
        <f>IF(OR(E58="QS",B58=""),0,
VLOOKUP($S58,'表30-5-2-5-1'!$B:$AF,MATCH($D58&amp;"a",'表30-5-2-5-1'!$4:$4,0)-1,FALSE)
-IF($R58-1&lt;=0,0,VLOOKUP($R58-1,'表30-5-2-5-1'!$B:$AF,MATCH($D58&amp;"a",'表30-5-2-5-1'!$4:$4,0)-1,FALSE))
-VLOOKUP($S58,'表30-5-2-5-1'!$B:$AF,MATCH($D58,'表30-5-2-5-1'!$4:$4,0)-1,FALSE)*(S58/100-M58/G58)*100
-VLOOKUP($R58,'表30-5-2-5-1'!$B:$AF,MATCH($D58,'表30-5-2-5-1'!$4:$4,0)-1,FALSE)*(1-(R58/100-L58/G58)*100)
)</f>
        <v>0</v>
      </c>
      <c r="U58" s="1989">
        <f>IF(OR(E58="QS",B58=""),0,
IF(C58="F",VLOOKUP($S58,'表30-5-2-5-2'!$B:$AF,MATCH($D58&amp;"a",'表30-5-2-5-2'!$4:$4,0)-1,FALSE)
-IF($R58-1&lt;=0,0,VLOOKUP($R58-1,'表30-5-2-5-2'!$B:$AF,MATCH($D58&amp;"a",'表30-5-2-5-2'!$4:$4,0)-1,FALSE))
-VLOOKUP($S58,'表30-5-2-5-2'!$B:$AF,MATCH($D58,'表30-5-2-5-2'!$4:$4,0)-1,FALSE)*(S58/100-M58/G58)*100
-VLOOKUP($R58,'表30-5-2-5-2'!$B:$AF,MATCH($D58,'表30-5-2-5-2'!$4:$4,0)-1,FALSE)*(1-(R58/100-L58/G58)*100),
IF(C58="E1",VLOOKUP($S58,'表30-5-2-5-3'!$B$4:$AF$104,MATCH($D58&amp;"a",'表30-5-2-5-3'!$4:$4,0)-1,FALSE)
-IF($R58-1&lt;=0,0,VLOOKUP($R58-1,'表30-5-2-5-3'!$B$4:$AF$104,MATCH($D58&amp;"a",'表30-5-2-5-3'!$4:$4,0)-1,FALSE))
-VLOOKUP($S58,'表30-5-2-5-3'!$B$4:$AF$104,MATCH($D58,'表30-5-2-5-3'!$4:$4,0)-1,FALSE)*(S58/100-M58/G58)*100
-VLOOKUP($R58,'表30-5-2-5-3'!$B$4:$AF$104,MATCH($D58,'表30-5-2-5-3'!$4:$4,0)-1,FALSE)*(1-(R58/100-L58/G58)*100),
IF(C58="E2",VLOOKUP($S58,'表30-5-2-5-3'!$B$114:$AF$214,MATCH($D58&amp;"a",'表30-5-2-5-3'!$4:$4,0)-1,FALSE)
-IF($R58-1&lt;=0,0,VLOOKUP($R58-1,'表30-5-2-5-3'!$B$114:$AF$214,MATCH($D58&amp;"a",'表30-5-2-5-3'!$4:$4,0)-1,FALSE))
-VLOOKUP($S58,'表30-5-2-5-3'!$B$114:$AF$214,MATCH($D58,'表30-5-2-5-3'!$4:$4,0)-1,FALSE)*(S58/100-M58/G58)*100
-VLOOKUP($R58,'表30-5-2-5-3'!$B$114:$AF$214,MATCH($D58,'表30-5-2-5-3'!$4:$4,0)-1,FALSE)*(1-(R58/100-L58/G58)*100),0))))</f>
        <v>0</v>
      </c>
      <c r="V58" s="1990">
        <f t="shared" si="5"/>
        <v>0</v>
      </c>
      <c r="W58" s="1990">
        <f t="shared" si="6"/>
        <v>0</v>
      </c>
      <c r="X58" s="1990">
        <f t="shared" si="7"/>
        <v>0</v>
      </c>
      <c r="Y58" s="1990">
        <f t="shared" si="8"/>
        <v>0</v>
      </c>
    </row>
    <row r="59" spans="1:25">
      <c r="A59" s="1985" t="str">
        <f t="shared" si="4"/>
        <v/>
      </c>
      <c r="B59" s="2120"/>
      <c r="C59" s="2120"/>
      <c r="D59" s="2120"/>
      <c r="E59" s="2121"/>
      <c r="F59" s="2121"/>
      <c r="G59" s="2122"/>
      <c r="H59" s="2123"/>
      <c r="I59" s="2123"/>
      <c r="J59" s="2123"/>
      <c r="K59" s="2123"/>
      <c r="L59" s="2121"/>
      <c r="M59" s="2121"/>
      <c r="N59" s="1986">
        <f t="shared" si="0"/>
        <v>0</v>
      </c>
      <c r="O59" s="1986">
        <f t="shared" si="1"/>
        <v>0</v>
      </c>
      <c r="P59" s="1987">
        <f t="shared" si="9"/>
        <v>0</v>
      </c>
      <c r="Q59" s="1987">
        <f t="shared" si="10"/>
        <v>0</v>
      </c>
      <c r="R59" s="1988">
        <f t="shared" si="2"/>
        <v>0</v>
      </c>
      <c r="S59" s="1988">
        <f t="shared" si="3"/>
        <v>0</v>
      </c>
      <c r="T59" s="1989">
        <f>IF(OR(E59="QS",B59=""),0,
VLOOKUP($S59,'表30-5-2-5-1'!$B:$AF,MATCH($D59&amp;"a",'表30-5-2-5-1'!$4:$4,0)-1,FALSE)
-IF($R59-1&lt;=0,0,VLOOKUP($R59-1,'表30-5-2-5-1'!$B:$AF,MATCH($D59&amp;"a",'表30-5-2-5-1'!$4:$4,0)-1,FALSE))
-VLOOKUP($S59,'表30-5-2-5-1'!$B:$AF,MATCH($D59,'表30-5-2-5-1'!$4:$4,0)-1,FALSE)*(S59/100-M59/G59)*100
-VLOOKUP($R59,'表30-5-2-5-1'!$B:$AF,MATCH($D59,'表30-5-2-5-1'!$4:$4,0)-1,FALSE)*(1-(R59/100-L59/G59)*100)
)</f>
        <v>0</v>
      </c>
      <c r="U59" s="1989">
        <f>IF(OR(E59="QS",B59=""),0,
IF(C59="F",VLOOKUP($S59,'表30-5-2-5-2'!$B:$AF,MATCH($D59&amp;"a",'表30-5-2-5-2'!$4:$4,0)-1,FALSE)
-IF($R59-1&lt;=0,0,VLOOKUP($R59-1,'表30-5-2-5-2'!$B:$AF,MATCH($D59&amp;"a",'表30-5-2-5-2'!$4:$4,0)-1,FALSE))
-VLOOKUP($S59,'表30-5-2-5-2'!$B:$AF,MATCH($D59,'表30-5-2-5-2'!$4:$4,0)-1,FALSE)*(S59/100-M59/G59)*100
-VLOOKUP($R59,'表30-5-2-5-2'!$B:$AF,MATCH($D59,'表30-5-2-5-2'!$4:$4,0)-1,FALSE)*(1-(R59/100-L59/G59)*100),
IF(C59="E1",VLOOKUP($S59,'表30-5-2-5-3'!$B$4:$AF$104,MATCH($D59&amp;"a",'表30-5-2-5-3'!$4:$4,0)-1,FALSE)
-IF($R59-1&lt;=0,0,VLOOKUP($R59-1,'表30-5-2-5-3'!$B$4:$AF$104,MATCH($D59&amp;"a",'表30-5-2-5-3'!$4:$4,0)-1,FALSE))
-VLOOKUP($S59,'表30-5-2-5-3'!$B$4:$AF$104,MATCH($D59,'表30-5-2-5-3'!$4:$4,0)-1,FALSE)*(S59/100-M59/G59)*100
-VLOOKUP($R59,'表30-5-2-5-3'!$B$4:$AF$104,MATCH($D59,'表30-5-2-5-3'!$4:$4,0)-1,FALSE)*(1-(R59/100-L59/G59)*100),
IF(C59="E2",VLOOKUP($S59,'表30-5-2-5-3'!$B$114:$AF$214,MATCH($D59&amp;"a",'表30-5-2-5-3'!$4:$4,0)-1,FALSE)
-IF($R59-1&lt;=0,0,VLOOKUP($R59-1,'表30-5-2-5-3'!$B$114:$AF$214,MATCH($D59&amp;"a",'表30-5-2-5-3'!$4:$4,0)-1,FALSE))
-VLOOKUP($S59,'表30-5-2-5-3'!$B$114:$AF$214,MATCH($D59,'表30-5-2-5-3'!$4:$4,0)-1,FALSE)*(S59/100-M59/G59)*100
-VLOOKUP($R59,'表30-5-2-5-3'!$B$114:$AF$214,MATCH($D59,'表30-5-2-5-3'!$4:$4,0)-1,FALSE)*(1-(R59/100-L59/G59)*100),0))))</f>
        <v>0</v>
      </c>
      <c r="V59" s="1990">
        <f t="shared" si="5"/>
        <v>0</v>
      </c>
      <c r="W59" s="1990">
        <f t="shared" si="6"/>
        <v>0</v>
      </c>
      <c r="X59" s="1990">
        <f t="shared" si="7"/>
        <v>0</v>
      </c>
      <c r="Y59" s="1990">
        <f t="shared" si="8"/>
        <v>0</v>
      </c>
    </row>
    <row r="60" spans="1:25">
      <c r="A60" s="1985" t="str">
        <f t="shared" si="4"/>
        <v/>
      </c>
      <c r="B60" s="2120"/>
      <c r="C60" s="2120"/>
      <c r="D60" s="2120"/>
      <c r="E60" s="2121"/>
      <c r="F60" s="2121"/>
      <c r="G60" s="2122"/>
      <c r="H60" s="2123"/>
      <c r="I60" s="2123"/>
      <c r="J60" s="2123"/>
      <c r="K60" s="2123"/>
      <c r="L60" s="2121"/>
      <c r="M60" s="2121"/>
      <c r="N60" s="1986">
        <f t="shared" si="0"/>
        <v>0</v>
      </c>
      <c r="O60" s="1986">
        <f t="shared" si="1"/>
        <v>0</v>
      </c>
      <c r="P60" s="1987">
        <f t="shared" si="9"/>
        <v>0</v>
      </c>
      <c r="Q60" s="1987">
        <f t="shared" si="10"/>
        <v>0</v>
      </c>
      <c r="R60" s="1988">
        <f t="shared" si="2"/>
        <v>0</v>
      </c>
      <c r="S60" s="1988">
        <f t="shared" si="3"/>
        <v>0</v>
      </c>
      <c r="T60" s="1989">
        <f>IF(OR(E60="QS",B60=""),0,
VLOOKUP($S60,'表30-5-2-5-1'!$B:$AF,MATCH($D60&amp;"a",'表30-5-2-5-1'!$4:$4,0)-1,FALSE)
-IF($R60-1&lt;=0,0,VLOOKUP($R60-1,'表30-5-2-5-1'!$B:$AF,MATCH($D60&amp;"a",'表30-5-2-5-1'!$4:$4,0)-1,FALSE))
-VLOOKUP($S60,'表30-5-2-5-1'!$B:$AF,MATCH($D60,'表30-5-2-5-1'!$4:$4,0)-1,FALSE)*(S60/100-M60/G60)*100
-VLOOKUP($R60,'表30-5-2-5-1'!$B:$AF,MATCH($D60,'表30-5-2-5-1'!$4:$4,0)-1,FALSE)*(1-(R60/100-L60/G60)*100)
)</f>
        <v>0</v>
      </c>
      <c r="U60" s="1989">
        <f>IF(OR(E60="QS",B60=""),0,
IF(C60="F",VLOOKUP($S60,'表30-5-2-5-2'!$B:$AF,MATCH($D60&amp;"a",'表30-5-2-5-2'!$4:$4,0)-1,FALSE)
-IF($R60-1&lt;=0,0,VLOOKUP($R60-1,'表30-5-2-5-2'!$B:$AF,MATCH($D60&amp;"a",'表30-5-2-5-2'!$4:$4,0)-1,FALSE))
-VLOOKUP($S60,'表30-5-2-5-2'!$B:$AF,MATCH($D60,'表30-5-2-5-2'!$4:$4,0)-1,FALSE)*(S60/100-M60/G60)*100
-VLOOKUP($R60,'表30-5-2-5-2'!$B:$AF,MATCH($D60,'表30-5-2-5-2'!$4:$4,0)-1,FALSE)*(1-(R60/100-L60/G60)*100),
IF(C60="E1",VLOOKUP($S60,'表30-5-2-5-3'!$B$4:$AF$104,MATCH($D60&amp;"a",'表30-5-2-5-3'!$4:$4,0)-1,FALSE)
-IF($R60-1&lt;=0,0,VLOOKUP($R60-1,'表30-5-2-5-3'!$B$4:$AF$104,MATCH($D60&amp;"a",'表30-5-2-5-3'!$4:$4,0)-1,FALSE))
-VLOOKUP($S60,'表30-5-2-5-3'!$B$4:$AF$104,MATCH($D60,'表30-5-2-5-3'!$4:$4,0)-1,FALSE)*(S60/100-M60/G60)*100
-VLOOKUP($R60,'表30-5-2-5-3'!$B$4:$AF$104,MATCH($D60,'表30-5-2-5-3'!$4:$4,0)-1,FALSE)*(1-(R60/100-L60/G60)*100),
IF(C60="E2",VLOOKUP($S60,'表30-5-2-5-3'!$B$114:$AF$214,MATCH($D60&amp;"a",'表30-5-2-5-3'!$4:$4,0)-1,FALSE)
-IF($R60-1&lt;=0,0,VLOOKUP($R60-1,'表30-5-2-5-3'!$B$114:$AF$214,MATCH($D60&amp;"a",'表30-5-2-5-3'!$4:$4,0)-1,FALSE))
-VLOOKUP($S60,'表30-5-2-5-3'!$B$114:$AF$214,MATCH($D60,'表30-5-2-5-3'!$4:$4,0)-1,FALSE)*(S60/100-M60/G60)*100
-VLOOKUP($R60,'表30-5-2-5-3'!$B$114:$AF$214,MATCH($D60,'表30-5-2-5-3'!$4:$4,0)-1,FALSE)*(1-(R60/100-L60/G60)*100),0))))</f>
        <v>0</v>
      </c>
      <c r="V60" s="1990">
        <f t="shared" si="5"/>
        <v>0</v>
      </c>
      <c r="W60" s="1990">
        <f t="shared" si="6"/>
        <v>0</v>
      </c>
      <c r="X60" s="1990">
        <f t="shared" si="7"/>
        <v>0</v>
      </c>
      <c r="Y60" s="1990">
        <f t="shared" si="8"/>
        <v>0</v>
      </c>
    </row>
    <row r="61" spans="1:25">
      <c r="A61" s="1985" t="str">
        <f t="shared" si="4"/>
        <v/>
      </c>
      <c r="B61" s="2120"/>
      <c r="C61" s="2120"/>
      <c r="D61" s="2120"/>
      <c r="E61" s="2121"/>
      <c r="F61" s="2121"/>
      <c r="G61" s="2122"/>
      <c r="H61" s="2123"/>
      <c r="I61" s="2123"/>
      <c r="J61" s="2123"/>
      <c r="K61" s="2123"/>
      <c r="L61" s="2121"/>
      <c r="M61" s="2121"/>
      <c r="N61" s="1986">
        <f t="shared" si="0"/>
        <v>0</v>
      </c>
      <c r="O61" s="1986">
        <f t="shared" si="1"/>
        <v>0</v>
      </c>
      <c r="P61" s="1987">
        <f t="shared" si="9"/>
        <v>0</v>
      </c>
      <c r="Q61" s="1987">
        <f t="shared" si="10"/>
        <v>0</v>
      </c>
      <c r="R61" s="1988">
        <f t="shared" si="2"/>
        <v>0</v>
      </c>
      <c r="S61" s="1988">
        <f t="shared" si="3"/>
        <v>0</v>
      </c>
      <c r="T61" s="1989">
        <f>IF(OR(E61="QS",B61=""),0,
VLOOKUP($S61,'表30-5-2-5-1'!$B:$AF,MATCH($D61&amp;"a",'表30-5-2-5-1'!$4:$4,0)-1,FALSE)
-IF($R61-1&lt;=0,0,VLOOKUP($R61-1,'表30-5-2-5-1'!$B:$AF,MATCH($D61&amp;"a",'表30-5-2-5-1'!$4:$4,0)-1,FALSE))
-VLOOKUP($S61,'表30-5-2-5-1'!$B:$AF,MATCH($D61,'表30-5-2-5-1'!$4:$4,0)-1,FALSE)*(S61/100-M61/G61)*100
-VLOOKUP($R61,'表30-5-2-5-1'!$B:$AF,MATCH($D61,'表30-5-2-5-1'!$4:$4,0)-1,FALSE)*(1-(R61/100-L61/G61)*100)
)</f>
        <v>0</v>
      </c>
      <c r="U61" s="1989">
        <f>IF(OR(E61="QS",B61=""),0,
IF(C61="F",VLOOKUP($S61,'表30-5-2-5-2'!$B:$AF,MATCH($D61&amp;"a",'表30-5-2-5-2'!$4:$4,0)-1,FALSE)
-IF($R61-1&lt;=0,0,VLOOKUP($R61-1,'表30-5-2-5-2'!$B:$AF,MATCH($D61&amp;"a",'表30-5-2-5-2'!$4:$4,0)-1,FALSE))
-VLOOKUP($S61,'表30-5-2-5-2'!$B:$AF,MATCH($D61,'表30-5-2-5-2'!$4:$4,0)-1,FALSE)*(S61/100-M61/G61)*100
-VLOOKUP($R61,'表30-5-2-5-2'!$B:$AF,MATCH($D61,'表30-5-2-5-2'!$4:$4,0)-1,FALSE)*(1-(R61/100-L61/G61)*100),
IF(C61="E1",VLOOKUP($S61,'表30-5-2-5-3'!$B$4:$AF$104,MATCH($D61&amp;"a",'表30-5-2-5-3'!$4:$4,0)-1,FALSE)
-IF($R61-1&lt;=0,0,VLOOKUP($R61-1,'表30-5-2-5-3'!$B$4:$AF$104,MATCH($D61&amp;"a",'表30-5-2-5-3'!$4:$4,0)-1,FALSE))
-VLOOKUP($S61,'表30-5-2-5-3'!$B$4:$AF$104,MATCH($D61,'表30-5-2-5-3'!$4:$4,0)-1,FALSE)*(S61/100-M61/G61)*100
-VLOOKUP($R61,'表30-5-2-5-3'!$B$4:$AF$104,MATCH($D61,'表30-5-2-5-3'!$4:$4,0)-1,FALSE)*(1-(R61/100-L61/G61)*100),
IF(C61="E2",VLOOKUP($S61,'表30-5-2-5-3'!$B$114:$AF$214,MATCH($D61&amp;"a",'表30-5-2-5-3'!$4:$4,0)-1,FALSE)
-IF($R61-1&lt;=0,0,VLOOKUP($R61-1,'表30-5-2-5-3'!$B$114:$AF$214,MATCH($D61&amp;"a",'表30-5-2-5-3'!$4:$4,0)-1,FALSE))
-VLOOKUP($S61,'表30-5-2-5-3'!$B$114:$AF$214,MATCH($D61,'表30-5-2-5-3'!$4:$4,0)-1,FALSE)*(S61/100-M61/G61)*100
-VLOOKUP($R61,'表30-5-2-5-3'!$B$114:$AF$214,MATCH($D61,'表30-5-2-5-3'!$4:$4,0)-1,FALSE)*(1-(R61/100-L61/G61)*100),0))))</f>
        <v>0</v>
      </c>
      <c r="V61" s="1990">
        <f t="shared" si="5"/>
        <v>0</v>
      </c>
      <c r="W61" s="1990">
        <f t="shared" si="6"/>
        <v>0</v>
      </c>
      <c r="X61" s="1990">
        <f t="shared" si="7"/>
        <v>0</v>
      </c>
      <c r="Y61" s="1990">
        <f t="shared" si="8"/>
        <v>0</v>
      </c>
    </row>
    <row r="62" spans="1:25">
      <c r="A62" s="1985" t="str">
        <f t="shared" si="4"/>
        <v/>
      </c>
      <c r="B62" s="2120"/>
      <c r="C62" s="2120"/>
      <c r="D62" s="2120"/>
      <c r="E62" s="2121"/>
      <c r="F62" s="2121"/>
      <c r="G62" s="2122"/>
      <c r="H62" s="2123"/>
      <c r="I62" s="2123"/>
      <c r="J62" s="2123"/>
      <c r="K62" s="2123"/>
      <c r="L62" s="2121"/>
      <c r="M62" s="2121"/>
      <c r="N62" s="1986">
        <f t="shared" si="0"/>
        <v>0</v>
      </c>
      <c r="O62" s="1986">
        <f t="shared" si="1"/>
        <v>0</v>
      </c>
      <c r="P62" s="1987">
        <f t="shared" si="9"/>
        <v>0</v>
      </c>
      <c r="Q62" s="1987">
        <f t="shared" si="10"/>
        <v>0</v>
      </c>
      <c r="R62" s="1988">
        <f t="shared" si="2"/>
        <v>0</v>
      </c>
      <c r="S62" s="1988">
        <f t="shared" si="3"/>
        <v>0</v>
      </c>
      <c r="T62" s="1989">
        <f>IF(OR(E62="QS",B62=""),0,
VLOOKUP($S62,'表30-5-2-5-1'!$B:$AF,MATCH($D62&amp;"a",'表30-5-2-5-1'!$4:$4,0)-1,FALSE)
-IF($R62-1&lt;=0,0,VLOOKUP($R62-1,'表30-5-2-5-1'!$B:$AF,MATCH($D62&amp;"a",'表30-5-2-5-1'!$4:$4,0)-1,FALSE))
-VLOOKUP($S62,'表30-5-2-5-1'!$B:$AF,MATCH($D62,'表30-5-2-5-1'!$4:$4,0)-1,FALSE)*(S62/100-M62/G62)*100
-VLOOKUP($R62,'表30-5-2-5-1'!$B:$AF,MATCH($D62,'表30-5-2-5-1'!$4:$4,0)-1,FALSE)*(1-(R62/100-L62/G62)*100)
)</f>
        <v>0</v>
      </c>
      <c r="U62" s="1989">
        <f>IF(OR(E62="QS",B62=""),0,
IF(C62="F",VLOOKUP($S62,'表30-5-2-5-2'!$B:$AF,MATCH($D62&amp;"a",'表30-5-2-5-2'!$4:$4,0)-1,FALSE)
-IF($R62-1&lt;=0,0,VLOOKUP($R62-1,'表30-5-2-5-2'!$B:$AF,MATCH($D62&amp;"a",'表30-5-2-5-2'!$4:$4,0)-1,FALSE))
-VLOOKUP($S62,'表30-5-2-5-2'!$B:$AF,MATCH($D62,'表30-5-2-5-2'!$4:$4,0)-1,FALSE)*(S62/100-M62/G62)*100
-VLOOKUP($R62,'表30-5-2-5-2'!$B:$AF,MATCH($D62,'表30-5-2-5-2'!$4:$4,0)-1,FALSE)*(1-(R62/100-L62/G62)*100),
IF(C62="E1",VLOOKUP($S62,'表30-5-2-5-3'!$B$4:$AF$104,MATCH($D62&amp;"a",'表30-5-2-5-3'!$4:$4,0)-1,FALSE)
-IF($R62-1&lt;=0,0,VLOOKUP($R62-1,'表30-5-2-5-3'!$B$4:$AF$104,MATCH($D62&amp;"a",'表30-5-2-5-3'!$4:$4,0)-1,FALSE))
-VLOOKUP($S62,'表30-5-2-5-3'!$B$4:$AF$104,MATCH($D62,'表30-5-2-5-3'!$4:$4,0)-1,FALSE)*(S62/100-M62/G62)*100
-VLOOKUP($R62,'表30-5-2-5-3'!$B$4:$AF$104,MATCH($D62,'表30-5-2-5-3'!$4:$4,0)-1,FALSE)*(1-(R62/100-L62/G62)*100),
IF(C62="E2",VLOOKUP($S62,'表30-5-2-5-3'!$B$114:$AF$214,MATCH($D62&amp;"a",'表30-5-2-5-3'!$4:$4,0)-1,FALSE)
-IF($R62-1&lt;=0,0,VLOOKUP($R62-1,'表30-5-2-5-3'!$B$114:$AF$214,MATCH($D62&amp;"a",'表30-5-2-5-3'!$4:$4,0)-1,FALSE))
-VLOOKUP($S62,'表30-5-2-5-3'!$B$114:$AF$214,MATCH($D62,'表30-5-2-5-3'!$4:$4,0)-1,FALSE)*(S62/100-M62/G62)*100
-VLOOKUP($R62,'表30-5-2-5-3'!$B$114:$AF$214,MATCH($D62,'表30-5-2-5-3'!$4:$4,0)-1,FALSE)*(1-(R62/100-L62/G62)*100),0))))</f>
        <v>0</v>
      </c>
      <c r="V62" s="1990">
        <f t="shared" si="5"/>
        <v>0</v>
      </c>
      <c r="W62" s="1990">
        <f t="shared" si="6"/>
        <v>0</v>
      </c>
      <c r="X62" s="1990">
        <f t="shared" si="7"/>
        <v>0</v>
      </c>
      <c r="Y62" s="1990">
        <f t="shared" si="8"/>
        <v>0</v>
      </c>
    </row>
    <row r="63" spans="1:25">
      <c r="A63" s="1985" t="str">
        <f t="shared" si="4"/>
        <v/>
      </c>
      <c r="B63" s="2120"/>
      <c r="C63" s="2120"/>
      <c r="D63" s="2120"/>
      <c r="E63" s="2121"/>
      <c r="F63" s="2121"/>
      <c r="G63" s="2122"/>
      <c r="H63" s="2123"/>
      <c r="I63" s="2123"/>
      <c r="J63" s="2123"/>
      <c r="K63" s="2123"/>
      <c r="L63" s="2121"/>
      <c r="M63" s="2121"/>
      <c r="N63" s="1986">
        <f t="shared" si="0"/>
        <v>0</v>
      </c>
      <c r="O63" s="1986">
        <f t="shared" si="1"/>
        <v>0</v>
      </c>
      <c r="P63" s="1987">
        <f t="shared" si="9"/>
        <v>0</v>
      </c>
      <c r="Q63" s="1987">
        <f t="shared" si="10"/>
        <v>0</v>
      </c>
      <c r="R63" s="1988">
        <f t="shared" si="2"/>
        <v>0</v>
      </c>
      <c r="S63" s="1988">
        <f t="shared" si="3"/>
        <v>0</v>
      </c>
      <c r="T63" s="1989">
        <f>IF(OR(E63="QS",B63=""),0,
VLOOKUP($S63,'表30-5-2-5-1'!$B:$AF,MATCH($D63&amp;"a",'表30-5-2-5-1'!$4:$4,0)-1,FALSE)
-IF($R63-1&lt;=0,0,VLOOKUP($R63-1,'表30-5-2-5-1'!$B:$AF,MATCH($D63&amp;"a",'表30-5-2-5-1'!$4:$4,0)-1,FALSE))
-VLOOKUP($S63,'表30-5-2-5-1'!$B:$AF,MATCH($D63,'表30-5-2-5-1'!$4:$4,0)-1,FALSE)*(S63/100-M63/G63)*100
-VLOOKUP($R63,'表30-5-2-5-1'!$B:$AF,MATCH($D63,'表30-5-2-5-1'!$4:$4,0)-1,FALSE)*(1-(R63/100-L63/G63)*100)
)</f>
        <v>0</v>
      </c>
      <c r="U63" s="1989">
        <f>IF(OR(E63="QS",B63=""),0,
IF(C63="F",VLOOKUP($S63,'表30-5-2-5-2'!$B:$AF,MATCH($D63&amp;"a",'表30-5-2-5-2'!$4:$4,0)-1,FALSE)
-IF($R63-1&lt;=0,0,VLOOKUP($R63-1,'表30-5-2-5-2'!$B:$AF,MATCH($D63&amp;"a",'表30-5-2-5-2'!$4:$4,0)-1,FALSE))
-VLOOKUP($S63,'表30-5-2-5-2'!$B:$AF,MATCH($D63,'表30-5-2-5-2'!$4:$4,0)-1,FALSE)*(S63/100-M63/G63)*100
-VLOOKUP($R63,'表30-5-2-5-2'!$B:$AF,MATCH($D63,'表30-5-2-5-2'!$4:$4,0)-1,FALSE)*(1-(R63/100-L63/G63)*100),
IF(C63="E1",VLOOKUP($S63,'表30-5-2-5-3'!$B$4:$AF$104,MATCH($D63&amp;"a",'表30-5-2-5-3'!$4:$4,0)-1,FALSE)
-IF($R63-1&lt;=0,0,VLOOKUP($R63-1,'表30-5-2-5-3'!$B$4:$AF$104,MATCH($D63&amp;"a",'表30-5-2-5-3'!$4:$4,0)-1,FALSE))
-VLOOKUP($S63,'表30-5-2-5-3'!$B$4:$AF$104,MATCH($D63,'表30-5-2-5-3'!$4:$4,0)-1,FALSE)*(S63/100-M63/G63)*100
-VLOOKUP($R63,'表30-5-2-5-3'!$B$4:$AF$104,MATCH($D63,'表30-5-2-5-3'!$4:$4,0)-1,FALSE)*(1-(R63/100-L63/G63)*100),
IF(C63="E2",VLOOKUP($S63,'表30-5-2-5-3'!$B$114:$AF$214,MATCH($D63&amp;"a",'表30-5-2-5-3'!$4:$4,0)-1,FALSE)
-IF($R63-1&lt;=0,0,VLOOKUP($R63-1,'表30-5-2-5-3'!$B$114:$AF$214,MATCH($D63&amp;"a",'表30-5-2-5-3'!$4:$4,0)-1,FALSE))
-VLOOKUP($S63,'表30-5-2-5-3'!$B$114:$AF$214,MATCH($D63,'表30-5-2-5-3'!$4:$4,0)-1,FALSE)*(S63/100-M63/G63)*100
-VLOOKUP($R63,'表30-5-2-5-3'!$B$114:$AF$214,MATCH($D63,'表30-5-2-5-3'!$4:$4,0)-1,FALSE)*(1-(R63/100-L63/G63)*100),0))))</f>
        <v>0</v>
      </c>
      <c r="V63" s="1990">
        <f t="shared" si="5"/>
        <v>0</v>
      </c>
      <c r="W63" s="1990">
        <f t="shared" si="6"/>
        <v>0</v>
      </c>
      <c r="X63" s="1990">
        <f t="shared" si="7"/>
        <v>0</v>
      </c>
      <c r="Y63" s="1990">
        <f t="shared" si="8"/>
        <v>0</v>
      </c>
    </row>
    <row r="64" spans="1:25">
      <c r="A64" s="1985" t="str">
        <f t="shared" si="4"/>
        <v/>
      </c>
      <c r="B64" s="2120"/>
      <c r="C64" s="2120"/>
      <c r="D64" s="2120"/>
      <c r="E64" s="2121"/>
      <c r="F64" s="2121"/>
      <c r="G64" s="2122"/>
      <c r="H64" s="2123"/>
      <c r="I64" s="2123"/>
      <c r="J64" s="2123"/>
      <c r="K64" s="2123"/>
      <c r="L64" s="2121"/>
      <c r="M64" s="2121"/>
      <c r="N64" s="1986">
        <f t="shared" si="0"/>
        <v>0</v>
      </c>
      <c r="O64" s="1986">
        <f t="shared" si="1"/>
        <v>0</v>
      </c>
      <c r="P64" s="1987">
        <f t="shared" si="9"/>
        <v>0</v>
      </c>
      <c r="Q64" s="1987">
        <f t="shared" si="10"/>
        <v>0</v>
      </c>
      <c r="R64" s="1988">
        <f t="shared" si="2"/>
        <v>0</v>
      </c>
      <c r="S64" s="1988">
        <f t="shared" si="3"/>
        <v>0</v>
      </c>
      <c r="T64" s="1989">
        <f>IF(OR(E64="QS",B64=""),0,
VLOOKUP($S64,'表30-5-2-5-1'!$B:$AF,MATCH($D64&amp;"a",'表30-5-2-5-1'!$4:$4,0)-1,FALSE)
-IF($R64-1&lt;=0,0,VLOOKUP($R64-1,'表30-5-2-5-1'!$B:$AF,MATCH($D64&amp;"a",'表30-5-2-5-1'!$4:$4,0)-1,FALSE))
-VLOOKUP($S64,'表30-5-2-5-1'!$B:$AF,MATCH($D64,'表30-5-2-5-1'!$4:$4,0)-1,FALSE)*(S64/100-M64/G64)*100
-VLOOKUP($R64,'表30-5-2-5-1'!$B:$AF,MATCH($D64,'表30-5-2-5-1'!$4:$4,0)-1,FALSE)*(1-(R64/100-L64/G64)*100)
)</f>
        <v>0</v>
      </c>
      <c r="U64" s="1989">
        <f>IF(OR(E64="QS",B64=""),0,
IF(C64="F",VLOOKUP($S64,'表30-5-2-5-2'!$B:$AF,MATCH($D64&amp;"a",'表30-5-2-5-2'!$4:$4,0)-1,FALSE)
-IF($R64-1&lt;=0,0,VLOOKUP($R64-1,'表30-5-2-5-2'!$B:$AF,MATCH($D64&amp;"a",'表30-5-2-5-2'!$4:$4,0)-1,FALSE))
-VLOOKUP($S64,'表30-5-2-5-2'!$B:$AF,MATCH($D64,'表30-5-2-5-2'!$4:$4,0)-1,FALSE)*(S64/100-M64/G64)*100
-VLOOKUP($R64,'表30-5-2-5-2'!$B:$AF,MATCH($D64,'表30-5-2-5-2'!$4:$4,0)-1,FALSE)*(1-(R64/100-L64/G64)*100),
IF(C64="E1",VLOOKUP($S64,'表30-5-2-5-3'!$B$4:$AF$104,MATCH($D64&amp;"a",'表30-5-2-5-3'!$4:$4,0)-1,FALSE)
-IF($R64-1&lt;=0,0,VLOOKUP($R64-1,'表30-5-2-5-3'!$B$4:$AF$104,MATCH($D64&amp;"a",'表30-5-2-5-3'!$4:$4,0)-1,FALSE))
-VLOOKUP($S64,'表30-5-2-5-3'!$B$4:$AF$104,MATCH($D64,'表30-5-2-5-3'!$4:$4,0)-1,FALSE)*(S64/100-M64/G64)*100
-VLOOKUP($R64,'表30-5-2-5-3'!$B$4:$AF$104,MATCH($D64,'表30-5-2-5-3'!$4:$4,0)-1,FALSE)*(1-(R64/100-L64/G64)*100),
IF(C64="E2",VLOOKUP($S64,'表30-5-2-5-3'!$B$114:$AF$214,MATCH($D64&amp;"a",'表30-5-2-5-3'!$4:$4,0)-1,FALSE)
-IF($R64-1&lt;=0,0,VLOOKUP($R64-1,'表30-5-2-5-3'!$B$114:$AF$214,MATCH($D64&amp;"a",'表30-5-2-5-3'!$4:$4,0)-1,FALSE))
-VLOOKUP($S64,'表30-5-2-5-3'!$B$114:$AF$214,MATCH($D64,'表30-5-2-5-3'!$4:$4,0)-1,FALSE)*(S64/100-M64/G64)*100
-VLOOKUP($R64,'表30-5-2-5-3'!$B$114:$AF$214,MATCH($D64,'表30-5-2-5-3'!$4:$4,0)-1,FALSE)*(1-(R64/100-L64/G64)*100),0))))</f>
        <v>0</v>
      </c>
      <c r="V64" s="1990">
        <f t="shared" si="5"/>
        <v>0</v>
      </c>
      <c r="W64" s="1990">
        <f t="shared" si="6"/>
        <v>0</v>
      </c>
      <c r="X64" s="1990">
        <f t="shared" si="7"/>
        <v>0</v>
      </c>
      <c r="Y64" s="1990">
        <f t="shared" si="8"/>
        <v>0</v>
      </c>
    </row>
    <row r="65" spans="1:25">
      <c r="A65" s="1985" t="str">
        <f t="shared" si="4"/>
        <v/>
      </c>
      <c r="B65" s="2120"/>
      <c r="C65" s="2120"/>
      <c r="D65" s="2120"/>
      <c r="E65" s="2121"/>
      <c r="F65" s="2121"/>
      <c r="G65" s="2122"/>
      <c r="H65" s="2123"/>
      <c r="I65" s="2123"/>
      <c r="J65" s="2123"/>
      <c r="K65" s="2123"/>
      <c r="L65" s="2121"/>
      <c r="M65" s="2121"/>
      <c r="N65" s="1986">
        <f t="shared" si="0"/>
        <v>0</v>
      </c>
      <c r="O65" s="1986">
        <f t="shared" si="1"/>
        <v>0</v>
      </c>
      <c r="P65" s="1987">
        <f t="shared" si="9"/>
        <v>0</v>
      </c>
      <c r="Q65" s="1987">
        <f t="shared" si="10"/>
        <v>0</v>
      </c>
      <c r="R65" s="1988">
        <f t="shared" si="2"/>
        <v>0</v>
      </c>
      <c r="S65" s="1988">
        <f t="shared" si="3"/>
        <v>0</v>
      </c>
      <c r="T65" s="1989">
        <f>IF(OR(E65="QS",B65=""),0,
VLOOKUP($S65,'表30-5-2-5-1'!$B:$AF,MATCH($D65&amp;"a",'表30-5-2-5-1'!$4:$4,0)-1,FALSE)
-IF($R65-1&lt;=0,0,VLOOKUP($R65-1,'表30-5-2-5-1'!$B:$AF,MATCH($D65&amp;"a",'表30-5-2-5-1'!$4:$4,0)-1,FALSE))
-VLOOKUP($S65,'表30-5-2-5-1'!$B:$AF,MATCH($D65,'表30-5-2-5-1'!$4:$4,0)-1,FALSE)*(S65/100-M65/G65)*100
-VLOOKUP($R65,'表30-5-2-5-1'!$B:$AF,MATCH($D65,'表30-5-2-5-1'!$4:$4,0)-1,FALSE)*(1-(R65/100-L65/G65)*100)
)</f>
        <v>0</v>
      </c>
      <c r="U65" s="1989">
        <f>IF(OR(E65="QS",B65=""),0,
IF(C65="F",VLOOKUP($S65,'表30-5-2-5-2'!$B:$AF,MATCH($D65&amp;"a",'表30-5-2-5-2'!$4:$4,0)-1,FALSE)
-IF($R65-1&lt;=0,0,VLOOKUP($R65-1,'表30-5-2-5-2'!$B:$AF,MATCH($D65&amp;"a",'表30-5-2-5-2'!$4:$4,0)-1,FALSE))
-VLOOKUP($S65,'表30-5-2-5-2'!$B:$AF,MATCH($D65,'表30-5-2-5-2'!$4:$4,0)-1,FALSE)*(S65/100-M65/G65)*100
-VLOOKUP($R65,'表30-5-2-5-2'!$B:$AF,MATCH($D65,'表30-5-2-5-2'!$4:$4,0)-1,FALSE)*(1-(R65/100-L65/G65)*100),
IF(C65="E1",VLOOKUP($S65,'表30-5-2-5-3'!$B$4:$AF$104,MATCH($D65&amp;"a",'表30-5-2-5-3'!$4:$4,0)-1,FALSE)
-IF($R65-1&lt;=0,0,VLOOKUP($R65-1,'表30-5-2-5-3'!$B$4:$AF$104,MATCH($D65&amp;"a",'表30-5-2-5-3'!$4:$4,0)-1,FALSE))
-VLOOKUP($S65,'表30-5-2-5-3'!$B$4:$AF$104,MATCH($D65,'表30-5-2-5-3'!$4:$4,0)-1,FALSE)*(S65/100-M65/G65)*100
-VLOOKUP($R65,'表30-5-2-5-3'!$B$4:$AF$104,MATCH($D65,'表30-5-2-5-3'!$4:$4,0)-1,FALSE)*(1-(R65/100-L65/G65)*100),
IF(C65="E2",VLOOKUP($S65,'表30-5-2-5-3'!$B$114:$AF$214,MATCH($D65&amp;"a",'表30-5-2-5-3'!$4:$4,0)-1,FALSE)
-IF($R65-1&lt;=0,0,VLOOKUP($R65-1,'表30-5-2-5-3'!$B$114:$AF$214,MATCH($D65&amp;"a",'表30-5-2-5-3'!$4:$4,0)-1,FALSE))
-VLOOKUP($S65,'表30-5-2-5-3'!$B$114:$AF$214,MATCH($D65,'表30-5-2-5-3'!$4:$4,0)-1,FALSE)*(S65/100-M65/G65)*100
-VLOOKUP($R65,'表30-5-2-5-3'!$B$114:$AF$214,MATCH($D65,'表30-5-2-5-3'!$4:$4,0)-1,FALSE)*(1-(R65/100-L65/G65)*100),0))))</f>
        <v>0</v>
      </c>
      <c r="V65" s="1990">
        <f t="shared" si="5"/>
        <v>0</v>
      </c>
      <c r="W65" s="1990">
        <f t="shared" si="6"/>
        <v>0</v>
      </c>
      <c r="X65" s="1990">
        <f t="shared" si="7"/>
        <v>0</v>
      </c>
      <c r="Y65" s="1990">
        <f t="shared" si="8"/>
        <v>0</v>
      </c>
    </row>
    <row r="66" spans="1:25">
      <c r="A66" s="1985" t="str">
        <f t="shared" si="4"/>
        <v/>
      </c>
      <c r="B66" s="2120"/>
      <c r="C66" s="2120"/>
      <c r="D66" s="2120"/>
      <c r="E66" s="2121"/>
      <c r="F66" s="2121"/>
      <c r="G66" s="2122"/>
      <c r="H66" s="2123"/>
      <c r="I66" s="2123"/>
      <c r="J66" s="2123"/>
      <c r="K66" s="2123"/>
      <c r="L66" s="2121"/>
      <c r="M66" s="2121"/>
      <c r="N66" s="1986">
        <f t="shared" si="0"/>
        <v>0</v>
      </c>
      <c r="O66" s="1986">
        <f t="shared" si="1"/>
        <v>0</v>
      </c>
      <c r="P66" s="1987">
        <f t="shared" si="9"/>
        <v>0</v>
      </c>
      <c r="Q66" s="1987">
        <f t="shared" si="10"/>
        <v>0</v>
      </c>
      <c r="R66" s="1988">
        <f t="shared" si="2"/>
        <v>0</v>
      </c>
      <c r="S66" s="1988">
        <f t="shared" si="3"/>
        <v>0</v>
      </c>
      <c r="T66" s="1989">
        <f>IF(OR(E66="QS",B66=""),0,
VLOOKUP($S66,'表30-5-2-5-1'!$B:$AF,MATCH($D66&amp;"a",'表30-5-2-5-1'!$4:$4,0)-1,FALSE)
-IF($R66-1&lt;=0,0,VLOOKUP($R66-1,'表30-5-2-5-1'!$B:$AF,MATCH($D66&amp;"a",'表30-5-2-5-1'!$4:$4,0)-1,FALSE))
-VLOOKUP($S66,'表30-5-2-5-1'!$B:$AF,MATCH($D66,'表30-5-2-5-1'!$4:$4,0)-1,FALSE)*(S66/100-M66/G66)*100
-VLOOKUP($R66,'表30-5-2-5-1'!$B:$AF,MATCH($D66,'表30-5-2-5-1'!$4:$4,0)-1,FALSE)*(1-(R66/100-L66/G66)*100)
)</f>
        <v>0</v>
      </c>
      <c r="U66" s="1989">
        <f>IF(OR(E66="QS",B66=""),0,
IF(C66="F",VLOOKUP($S66,'表30-5-2-5-2'!$B:$AF,MATCH($D66&amp;"a",'表30-5-2-5-2'!$4:$4,0)-1,FALSE)
-IF($R66-1&lt;=0,0,VLOOKUP($R66-1,'表30-5-2-5-2'!$B:$AF,MATCH($D66&amp;"a",'表30-5-2-5-2'!$4:$4,0)-1,FALSE))
-VLOOKUP($S66,'表30-5-2-5-2'!$B:$AF,MATCH($D66,'表30-5-2-5-2'!$4:$4,0)-1,FALSE)*(S66/100-M66/G66)*100
-VLOOKUP($R66,'表30-5-2-5-2'!$B:$AF,MATCH($D66,'表30-5-2-5-2'!$4:$4,0)-1,FALSE)*(1-(R66/100-L66/G66)*100),
IF(C66="E1",VLOOKUP($S66,'表30-5-2-5-3'!$B$4:$AF$104,MATCH($D66&amp;"a",'表30-5-2-5-3'!$4:$4,0)-1,FALSE)
-IF($R66-1&lt;=0,0,VLOOKUP($R66-1,'表30-5-2-5-3'!$B$4:$AF$104,MATCH($D66&amp;"a",'表30-5-2-5-3'!$4:$4,0)-1,FALSE))
-VLOOKUP($S66,'表30-5-2-5-3'!$B$4:$AF$104,MATCH($D66,'表30-5-2-5-3'!$4:$4,0)-1,FALSE)*(S66/100-M66/G66)*100
-VLOOKUP($R66,'表30-5-2-5-3'!$B$4:$AF$104,MATCH($D66,'表30-5-2-5-3'!$4:$4,0)-1,FALSE)*(1-(R66/100-L66/G66)*100),
IF(C66="E2",VLOOKUP($S66,'表30-5-2-5-3'!$B$114:$AF$214,MATCH($D66&amp;"a",'表30-5-2-5-3'!$4:$4,0)-1,FALSE)
-IF($R66-1&lt;=0,0,VLOOKUP($R66-1,'表30-5-2-5-3'!$B$114:$AF$214,MATCH($D66&amp;"a",'表30-5-2-5-3'!$4:$4,0)-1,FALSE))
-VLOOKUP($S66,'表30-5-2-5-3'!$B$114:$AF$214,MATCH($D66,'表30-5-2-5-3'!$4:$4,0)-1,FALSE)*(S66/100-M66/G66)*100
-VLOOKUP($R66,'表30-5-2-5-3'!$B$114:$AF$214,MATCH($D66,'表30-5-2-5-3'!$4:$4,0)-1,FALSE)*(1-(R66/100-L66/G66)*100),0))))</f>
        <v>0</v>
      </c>
      <c r="V66" s="1990">
        <f t="shared" si="5"/>
        <v>0</v>
      </c>
      <c r="W66" s="1990">
        <f t="shared" si="6"/>
        <v>0</v>
      </c>
      <c r="X66" s="1990">
        <f t="shared" si="7"/>
        <v>0</v>
      </c>
      <c r="Y66" s="1990">
        <f t="shared" si="8"/>
        <v>0</v>
      </c>
    </row>
    <row r="67" spans="1:25">
      <c r="A67" s="1985" t="str">
        <f t="shared" si="4"/>
        <v/>
      </c>
      <c r="B67" s="2120"/>
      <c r="C67" s="2120"/>
      <c r="D67" s="2120"/>
      <c r="E67" s="2121"/>
      <c r="F67" s="2121"/>
      <c r="G67" s="2122"/>
      <c r="H67" s="2123"/>
      <c r="I67" s="2123"/>
      <c r="J67" s="2123"/>
      <c r="K67" s="2123"/>
      <c r="L67" s="2121"/>
      <c r="M67" s="2121"/>
      <c r="N67" s="1986">
        <f t="shared" si="0"/>
        <v>0</v>
      </c>
      <c r="O67" s="1986">
        <f t="shared" si="1"/>
        <v>0</v>
      </c>
      <c r="P67" s="1987">
        <f t="shared" si="9"/>
        <v>0</v>
      </c>
      <c r="Q67" s="1987">
        <f t="shared" si="10"/>
        <v>0</v>
      </c>
      <c r="R67" s="1988">
        <f t="shared" si="2"/>
        <v>0</v>
      </c>
      <c r="S67" s="1988">
        <f t="shared" si="3"/>
        <v>0</v>
      </c>
      <c r="T67" s="1989">
        <f>IF(OR(E67="QS",B67=""),0,
VLOOKUP($S67,'表30-5-2-5-1'!$B:$AF,MATCH($D67&amp;"a",'表30-5-2-5-1'!$4:$4,0)-1,FALSE)
-IF($R67-1&lt;=0,0,VLOOKUP($R67-1,'表30-5-2-5-1'!$B:$AF,MATCH($D67&amp;"a",'表30-5-2-5-1'!$4:$4,0)-1,FALSE))
-VLOOKUP($S67,'表30-5-2-5-1'!$B:$AF,MATCH($D67,'表30-5-2-5-1'!$4:$4,0)-1,FALSE)*(S67/100-M67/G67)*100
-VLOOKUP($R67,'表30-5-2-5-1'!$B:$AF,MATCH($D67,'表30-5-2-5-1'!$4:$4,0)-1,FALSE)*(1-(R67/100-L67/G67)*100)
)</f>
        <v>0</v>
      </c>
      <c r="U67" s="1989">
        <f>IF(OR(E67="QS",B67=""),0,
IF(C67="F",VLOOKUP($S67,'表30-5-2-5-2'!$B:$AF,MATCH($D67&amp;"a",'表30-5-2-5-2'!$4:$4,0)-1,FALSE)
-IF($R67-1&lt;=0,0,VLOOKUP($R67-1,'表30-5-2-5-2'!$B:$AF,MATCH($D67&amp;"a",'表30-5-2-5-2'!$4:$4,0)-1,FALSE))
-VLOOKUP($S67,'表30-5-2-5-2'!$B:$AF,MATCH($D67,'表30-5-2-5-2'!$4:$4,0)-1,FALSE)*(S67/100-M67/G67)*100
-VLOOKUP($R67,'表30-5-2-5-2'!$B:$AF,MATCH($D67,'表30-5-2-5-2'!$4:$4,0)-1,FALSE)*(1-(R67/100-L67/G67)*100),
IF(C67="E1",VLOOKUP($S67,'表30-5-2-5-3'!$B$4:$AF$104,MATCH($D67&amp;"a",'表30-5-2-5-3'!$4:$4,0)-1,FALSE)
-IF($R67-1&lt;=0,0,VLOOKUP($R67-1,'表30-5-2-5-3'!$B$4:$AF$104,MATCH($D67&amp;"a",'表30-5-2-5-3'!$4:$4,0)-1,FALSE))
-VLOOKUP($S67,'表30-5-2-5-3'!$B$4:$AF$104,MATCH($D67,'表30-5-2-5-3'!$4:$4,0)-1,FALSE)*(S67/100-M67/G67)*100
-VLOOKUP($R67,'表30-5-2-5-3'!$B$4:$AF$104,MATCH($D67,'表30-5-2-5-3'!$4:$4,0)-1,FALSE)*(1-(R67/100-L67/G67)*100),
IF(C67="E2",VLOOKUP($S67,'表30-5-2-5-3'!$B$114:$AF$214,MATCH($D67&amp;"a",'表30-5-2-5-3'!$4:$4,0)-1,FALSE)
-IF($R67-1&lt;=0,0,VLOOKUP($R67-1,'表30-5-2-5-3'!$B$114:$AF$214,MATCH($D67&amp;"a",'表30-5-2-5-3'!$4:$4,0)-1,FALSE))
-VLOOKUP($S67,'表30-5-2-5-3'!$B$114:$AF$214,MATCH($D67,'表30-5-2-5-3'!$4:$4,0)-1,FALSE)*(S67/100-M67/G67)*100
-VLOOKUP($R67,'表30-5-2-5-3'!$B$114:$AF$214,MATCH($D67,'表30-5-2-5-3'!$4:$4,0)-1,FALSE)*(1-(R67/100-L67/G67)*100),0))))</f>
        <v>0</v>
      </c>
      <c r="V67" s="1990">
        <f t="shared" si="5"/>
        <v>0</v>
      </c>
      <c r="W67" s="1990">
        <f t="shared" si="6"/>
        <v>0</v>
      </c>
      <c r="X67" s="1990">
        <f t="shared" si="7"/>
        <v>0</v>
      </c>
      <c r="Y67" s="1990">
        <f t="shared" si="8"/>
        <v>0</v>
      </c>
    </row>
    <row r="68" spans="1:25">
      <c r="A68" s="1985" t="str">
        <f t="shared" si="4"/>
        <v/>
      </c>
      <c r="B68" s="2120"/>
      <c r="C68" s="2120"/>
      <c r="D68" s="2120"/>
      <c r="E68" s="2121"/>
      <c r="F68" s="2121"/>
      <c r="G68" s="2122"/>
      <c r="H68" s="2123"/>
      <c r="I68" s="2123"/>
      <c r="J68" s="2123"/>
      <c r="K68" s="2123"/>
      <c r="L68" s="2121"/>
      <c r="M68" s="2121"/>
      <c r="N68" s="1986">
        <f t="shared" si="0"/>
        <v>0</v>
      </c>
      <c r="O68" s="1986">
        <f t="shared" si="1"/>
        <v>0</v>
      </c>
      <c r="P68" s="1987">
        <f t="shared" si="9"/>
        <v>0</v>
      </c>
      <c r="Q68" s="1987">
        <f t="shared" si="10"/>
        <v>0</v>
      </c>
      <c r="R68" s="1988">
        <f t="shared" si="2"/>
        <v>0</v>
      </c>
      <c r="S68" s="1988">
        <f t="shared" si="3"/>
        <v>0</v>
      </c>
      <c r="T68" s="1989">
        <f>IF(OR(E68="QS",B68=""),0,
VLOOKUP($S68,'表30-5-2-5-1'!$B:$AF,MATCH($D68&amp;"a",'表30-5-2-5-1'!$4:$4,0)-1,FALSE)
-IF($R68-1&lt;=0,0,VLOOKUP($R68-1,'表30-5-2-5-1'!$B:$AF,MATCH($D68&amp;"a",'表30-5-2-5-1'!$4:$4,0)-1,FALSE))
-VLOOKUP($S68,'表30-5-2-5-1'!$B:$AF,MATCH($D68,'表30-5-2-5-1'!$4:$4,0)-1,FALSE)*(S68/100-M68/G68)*100
-VLOOKUP($R68,'表30-5-2-5-1'!$B:$AF,MATCH($D68,'表30-5-2-5-1'!$4:$4,0)-1,FALSE)*(1-(R68/100-L68/G68)*100)
)</f>
        <v>0</v>
      </c>
      <c r="U68" s="1989">
        <f>IF(OR(E68="QS",B68=""),0,
IF(C68="F",VLOOKUP($S68,'表30-5-2-5-2'!$B:$AF,MATCH($D68&amp;"a",'表30-5-2-5-2'!$4:$4,0)-1,FALSE)
-IF($R68-1&lt;=0,0,VLOOKUP($R68-1,'表30-5-2-5-2'!$B:$AF,MATCH($D68&amp;"a",'表30-5-2-5-2'!$4:$4,0)-1,FALSE))
-VLOOKUP($S68,'表30-5-2-5-2'!$B:$AF,MATCH($D68,'表30-5-2-5-2'!$4:$4,0)-1,FALSE)*(S68/100-M68/G68)*100
-VLOOKUP($R68,'表30-5-2-5-2'!$B:$AF,MATCH($D68,'表30-5-2-5-2'!$4:$4,0)-1,FALSE)*(1-(R68/100-L68/G68)*100),
IF(C68="E1",VLOOKUP($S68,'表30-5-2-5-3'!$B$4:$AF$104,MATCH($D68&amp;"a",'表30-5-2-5-3'!$4:$4,0)-1,FALSE)
-IF($R68-1&lt;=0,0,VLOOKUP($R68-1,'表30-5-2-5-3'!$B$4:$AF$104,MATCH($D68&amp;"a",'表30-5-2-5-3'!$4:$4,0)-1,FALSE))
-VLOOKUP($S68,'表30-5-2-5-3'!$B$4:$AF$104,MATCH($D68,'表30-5-2-5-3'!$4:$4,0)-1,FALSE)*(S68/100-M68/G68)*100
-VLOOKUP($R68,'表30-5-2-5-3'!$B$4:$AF$104,MATCH($D68,'表30-5-2-5-3'!$4:$4,0)-1,FALSE)*(1-(R68/100-L68/G68)*100),
IF(C68="E2",VLOOKUP($S68,'表30-5-2-5-3'!$B$114:$AF$214,MATCH($D68&amp;"a",'表30-5-2-5-3'!$4:$4,0)-1,FALSE)
-IF($R68-1&lt;=0,0,VLOOKUP($R68-1,'表30-5-2-5-3'!$B$114:$AF$214,MATCH($D68&amp;"a",'表30-5-2-5-3'!$4:$4,0)-1,FALSE))
-VLOOKUP($S68,'表30-5-2-5-3'!$B$114:$AF$214,MATCH($D68,'表30-5-2-5-3'!$4:$4,0)-1,FALSE)*(S68/100-M68/G68)*100
-VLOOKUP($R68,'表30-5-2-5-3'!$B$114:$AF$214,MATCH($D68,'表30-5-2-5-3'!$4:$4,0)-1,FALSE)*(1-(R68/100-L68/G68)*100),0))))</f>
        <v>0</v>
      </c>
      <c r="V68" s="1990">
        <f t="shared" si="5"/>
        <v>0</v>
      </c>
      <c r="W68" s="1990">
        <f t="shared" si="6"/>
        <v>0</v>
      </c>
      <c r="X68" s="1990">
        <f t="shared" si="7"/>
        <v>0</v>
      </c>
      <c r="Y68" s="1990">
        <f t="shared" si="8"/>
        <v>0</v>
      </c>
    </row>
    <row r="69" spans="1:25">
      <c r="A69" s="1985" t="str">
        <f t="shared" si="4"/>
        <v/>
      </c>
      <c r="B69" s="2120"/>
      <c r="C69" s="2120"/>
      <c r="D69" s="2120"/>
      <c r="E69" s="2121"/>
      <c r="F69" s="2121"/>
      <c r="G69" s="2122"/>
      <c r="H69" s="2123"/>
      <c r="I69" s="2123"/>
      <c r="J69" s="2123"/>
      <c r="K69" s="2123"/>
      <c r="L69" s="2121"/>
      <c r="M69" s="2121"/>
      <c r="N69" s="1986">
        <f t="shared" si="0"/>
        <v>0</v>
      </c>
      <c r="O69" s="1986">
        <f t="shared" si="1"/>
        <v>0</v>
      </c>
      <c r="P69" s="1987">
        <f t="shared" si="9"/>
        <v>0</v>
      </c>
      <c r="Q69" s="1987">
        <f t="shared" si="10"/>
        <v>0</v>
      </c>
      <c r="R69" s="1988">
        <f t="shared" si="2"/>
        <v>0</v>
      </c>
      <c r="S69" s="1988">
        <f t="shared" si="3"/>
        <v>0</v>
      </c>
      <c r="T69" s="1989">
        <f>IF(OR(E69="QS",B69=""),0,
VLOOKUP($S69,'表30-5-2-5-1'!$B:$AF,MATCH($D69&amp;"a",'表30-5-2-5-1'!$4:$4,0)-1,FALSE)
-IF($R69-1&lt;=0,0,VLOOKUP($R69-1,'表30-5-2-5-1'!$B:$AF,MATCH($D69&amp;"a",'表30-5-2-5-1'!$4:$4,0)-1,FALSE))
-VLOOKUP($S69,'表30-5-2-5-1'!$B:$AF,MATCH($D69,'表30-5-2-5-1'!$4:$4,0)-1,FALSE)*(S69/100-M69/G69)*100
-VLOOKUP($R69,'表30-5-2-5-1'!$B:$AF,MATCH($D69,'表30-5-2-5-1'!$4:$4,0)-1,FALSE)*(1-(R69/100-L69/G69)*100)
)</f>
        <v>0</v>
      </c>
      <c r="U69" s="1989">
        <f>IF(OR(E69="QS",B69=""),0,
IF(C69="F",VLOOKUP($S69,'表30-5-2-5-2'!$B:$AF,MATCH($D69&amp;"a",'表30-5-2-5-2'!$4:$4,0)-1,FALSE)
-IF($R69-1&lt;=0,0,VLOOKUP($R69-1,'表30-5-2-5-2'!$B:$AF,MATCH($D69&amp;"a",'表30-5-2-5-2'!$4:$4,0)-1,FALSE))
-VLOOKUP($S69,'表30-5-2-5-2'!$B:$AF,MATCH($D69,'表30-5-2-5-2'!$4:$4,0)-1,FALSE)*(S69/100-M69/G69)*100
-VLOOKUP($R69,'表30-5-2-5-2'!$B:$AF,MATCH($D69,'表30-5-2-5-2'!$4:$4,0)-1,FALSE)*(1-(R69/100-L69/G69)*100),
IF(C69="E1",VLOOKUP($S69,'表30-5-2-5-3'!$B$4:$AF$104,MATCH($D69&amp;"a",'表30-5-2-5-3'!$4:$4,0)-1,FALSE)
-IF($R69-1&lt;=0,0,VLOOKUP($R69-1,'表30-5-2-5-3'!$B$4:$AF$104,MATCH($D69&amp;"a",'表30-5-2-5-3'!$4:$4,0)-1,FALSE))
-VLOOKUP($S69,'表30-5-2-5-3'!$B$4:$AF$104,MATCH($D69,'表30-5-2-5-3'!$4:$4,0)-1,FALSE)*(S69/100-M69/G69)*100
-VLOOKUP($R69,'表30-5-2-5-3'!$B$4:$AF$104,MATCH($D69,'表30-5-2-5-3'!$4:$4,0)-1,FALSE)*(1-(R69/100-L69/G69)*100),
IF(C69="E2",VLOOKUP($S69,'表30-5-2-5-3'!$B$114:$AF$214,MATCH($D69&amp;"a",'表30-5-2-5-3'!$4:$4,0)-1,FALSE)
-IF($R69-1&lt;=0,0,VLOOKUP($R69-1,'表30-5-2-5-3'!$B$114:$AF$214,MATCH($D69&amp;"a",'表30-5-2-5-3'!$4:$4,0)-1,FALSE))
-VLOOKUP($S69,'表30-5-2-5-3'!$B$114:$AF$214,MATCH($D69,'表30-5-2-5-3'!$4:$4,0)-1,FALSE)*(S69/100-M69/G69)*100
-VLOOKUP($R69,'表30-5-2-5-3'!$B$114:$AF$214,MATCH($D69,'表30-5-2-5-3'!$4:$4,0)-1,FALSE)*(1-(R69/100-L69/G69)*100),0))))</f>
        <v>0</v>
      </c>
      <c r="V69" s="1990">
        <f t="shared" si="5"/>
        <v>0</v>
      </c>
      <c r="W69" s="1990">
        <f t="shared" si="6"/>
        <v>0</v>
      </c>
      <c r="X69" s="1990">
        <f t="shared" si="7"/>
        <v>0</v>
      </c>
      <c r="Y69" s="1990">
        <f t="shared" si="8"/>
        <v>0</v>
      </c>
    </row>
    <row r="70" spans="1:25">
      <c r="A70" s="1985" t="str">
        <f t="shared" si="4"/>
        <v/>
      </c>
      <c r="B70" s="2120"/>
      <c r="C70" s="2120"/>
      <c r="D70" s="2120"/>
      <c r="E70" s="2121"/>
      <c r="F70" s="2121"/>
      <c r="G70" s="2122"/>
      <c r="H70" s="2123"/>
      <c r="I70" s="2123"/>
      <c r="J70" s="2123"/>
      <c r="K70" s="2123"/>
      <c r="L70" s="2121"/>
      <c r="M70" s="2121"/>
      <c r="N70" s="1986">
        <f t="shared" ref="N70:N133" si="11">IF(E70="QS",F70*H70,0)</f>
        <v>0</v>
      </c>
      <c r="O70" s="1986">
        <f t="shared" ref="O70:O133" si="12">IF(E70="QS",F70*I70,0)</f>
        <v>0</v>
      </c>
      <c r="P70" s="1987">
        <f t="shared" si="9"/>
        <v>0</v>
      </c>
      <c r="Q70" s="1987">
        <f t="shared" si="10"/>
        <v>0</v>
      </c>
      <c r="R70" s="1988">
        <f t="shared" ref="R70:R133" si="13">IF(OR(E70="QS",B70=""),0,CEILING((L70+1)/G70*100,1))</f>
        <v>0</v>
      </c>
      <c r="S70" s="1988">
        <f t="shared" ref="S70:S133" si="14">IF(OR(E70="QS",B70=""),0,CEILING(M70/G70*100,1))</f>
        <v>0</v>
      </c>
      <c r="T70" s="1989">
        <f>IF(OR(E70="QS",B70=""),0,
VLOOKUP($S70,'表30-5-2-5-1'!$B:$AF,MATCH($D70&amp;"a",'表30-5-2-5-1'!$4:$4,0)-1,FALSE)
-IF($R70-1&lt;=0,0,VLOOKUP($R70-1,'表30-5-2-5-1'!$B:$AF,MATCH($D70&amp;"a",'表30-5-2-5-1'!$4:$4,0)-1,FALSE))
-VLOOKUP($S70,'表30-5-2-5-1'!$B:$AF,MATCH($D70,'表30-5-2-5-1'!$4:$4,0)-1,FALSE)*(S70/100-M70/G70)*100
-VLOOKUP($R70,'表30-5-2-5-1'!$B:$AF,MATCH($D70,'表30-5-2-5-1'!$4:$4,0)-1,FALSE)*(1-(R70/100-L70/G70)*100)
)</f>
        <v>0</v>
      </c>
      <c r="U70" s="1989">
        <f>IF(OR(E70="QS",B70=""),0,
IF(C70="F",VLOOKUP($S70,'表30-5-2-5-2'!$B:$AF,MATCH($D70&amp;"a",'表30-5-2-5-2'!$4:$4,0)-1,FALSE)
-IF($R70-1&lt;=0,0,VLOOKUP($R70-1,'表30-5-2-5-2'!$B:$AF,MATCH($D70&amp;"a",'表30-5-2-5-2'!$4:$4,0)-1,FALSE))
-VLOOKUP($S70,'表30-5-2-5-2'!$B:$AF,MATCH($D70,'表30-5-2-5-2'!$4:$4,0)-1,FALSE)*(S70/100-M70/G70)*100
-VLOOKUP($R70,'表30-5-2-5-2'!$B:$AF,MATCH($D70,'表30-5-2-5-2'!$4:$4,0)-1,FALSE)*(1-(R70/100-L70/G70)*100),
IF(C70="E1",VLOOKUP($S70,'表30-5-2-5-3'!$B$4:$AF$104,MATCH($D70&amp;"a",'表30-5-2-5-3'!$4:$4,0)-1,FALSE)
-IF($R70-1&lt;=0,0,VLOOKUP($R70-1,'表30-5-2-5-3'!$B$4:$AF$104,MATCH($D70&amp;"a",'表30-5-2-5-3'!$4:$4,0)-1,FALSE))
-VLOOKUP($S70,'表30-5-2-5-3'!$B$4:$AF$104,MATCH($D70,'表30-5-2-5-3'!$4:$4,0)-1,FALSE)*(S70/100-M70/G70)*100
-VLOOKUP($R70,'表30-5-2-5-3'!$B$4:$AF$104,MATCH($D70,'表30-5-2-5-3'!$4:$4,0)-1,FALSE)*(1-(R70/100-L70/G70)*100),
IF(C70="E2",VLOOKUP($S70,'表30-5-2-5-3'!$B$114:$AF$214,MATCH($D70&amp;"a",'表30-5-2-5-3'!$4:$4,0)-1,FALSE)
-IF($R70-1&lt;=0,0,VLOOKUP($R70-1,'表30-5-2-5-3'!$B$114:$AF$214,MATCH($D70&amp;"a",'表30-5-2-5-3'!$4:$4,0)-1,FALSE))
-VLOOKUP($S70,'表30-5-2-5-3'!$B$114:$AF$214,MATCH($D70,'表30-5-2-5-3'!$4:$4,0)-1,FALSE)*(S70/100-M70/G70)*100
-VLOOKUP($R70,'表30-5-2-5-3'!$B$114:$AF$214,MATCH($D70,'表30-5-2-5-3'!$4:$4,0)-1,FALSE)*(1-(R70/100-L70/G70)*100),0))))</f>
        <v>0</v>
      </c>
      <c r="V70" s="1990">
        <f t="shared" si="5"/>
        <v>0</v>
      </c>
      <c r="W70" s="1990">
        <f t="shared" si="6"/>
        <v>0</v>
      </c>
      <c r="X70" s="1990">
        <f t="shared" si="7"/>
        <v>0</v>
      </c>
      <c r="Y70" s="1990">
        <f t="shared" si="8"/>
        <v>0</v>
      </c>
    </row>
    <row r="71" spans="1:25">
      <c r="A71" s="1985" t="str">
        <f t="shared" ref="A71:A134" si="15">C71&amp;D71&amp;LEFT(E71,1)</f>
        <v/>
      </c>
      <c r="B71" s="2120"/>
      <c r="C71" s="2120"/>
      <c r="D71" s="2120"/>
      <c r="E71" s="2121"/>
      <c r="F71" s="2121"/>
      <c r="G71" s="2122"/>
      <c r="H71" s="2123"/>
      <c r="I71" s="2123"/>
      <c r="J71" s="2123"/>
      <c r="K71" s="2123"/>
      <c r="L71" s="2121"/>
      <c r="M71" s="2121"/>
      <c r="N71" s="1986">
        <f t="shared" si="11"/>
        <v>0</v>
      </c>
      <c r="O71" s="1986">
        <f t="shared" si="12"/>
        <v>0</v>
      </c>
      <c r="P71" s="1987">
        <f t="shared" si="9"/>
        <v>0</v>
      </c>
      <c r="Q71" s="1987">
        <f t="shared" si="10"/>
        <v>0</v>
      </c>
      <c r="R71" s="1988">
        <f t="shared" si="13"/>
        <v>0</v>
      </c>
      <c r="S71" s="1988">
        <f t="shared" si="14"/>
        <v>0</v>
      </c>
      <c r="T71" s="1989">
        <f>IF(OR(E71="QS",B71=""),0,
VLOOKUP($S71,'表30-5-2-5-1'!$B:$AF,MATCH($D71&amp;"a",'表30-5-2-5-1'!$4:$4,0)-1,FALSE)
-IF($R71-1&lt;=0,0,VLOOKUP($R71-1,'表30-5-2-5-1'!$B:$AF,MATCH($D71&amp;"a",'表30-5-2-5-1'!$4:$4,0)-1,FALSE))
-VLOOKUP($S71,'表30-5-2-5-1'!$B:$AF,MATCH($D71,'表30-5-2-5-1'!$4:$4,0)-1,FALSE)*(S71/100-M71/G71)*100
-VLOOKUP($R71,'表30-5-2-5-1'!$B:$AF,MATCH($D71,'表30-5-2-5-1'!$4:$4,0)-1,FALSE)*(1-(R71/100-L71/G71)*100)
)</f>
        <v>0</v>
      </c>
      <c r="U71" s="1989">
        <f>IF(OR(E71="QS",B71=""),0,
IF(C71="F",VLOOKUP($S71,'表30-5-2-5-2'!$B:$AF,MATCH($D71&amp;"a",'表30-5-2-5-2'!$4:$4,0)-1,FALSE)
-IF($R71-1&lt;=0,0,VLOOKUP($R71-1,'表30-5-2-5-2'!$B:$AF,MATCH($D71&amp;"a",'表30-5-2-5-2'!$4:$4,0)-1,FALSE))
-VLOOKUP($S71,'表30-5-2-5-2'!$B:$AF,MATCH($D71,'表30-5-2-5-2'!$4:$4,0)-1,FALSE)*(S71/100-M71/G71)*100
-VLOOKUP($R71,'表30-5-2-5-2'!$B:$AF,MATCH($D71,'表30-5-2-5-2'!$4:$4,0)-1,FALSE)*(1-(R71/100-L71/G71)*100),
IF(C71="E1",VLOOKUP($S71,'表30-5-2-5-3'!$B$4:$AF$104,MATCH($D71&amp;"a",'表30-5-2-5-3'!$4:$4,0)-1,FALSE)
-IF($R71-1&lt;=0,0,VLOOKUP($R71-1,'表30-5-2-5-3'!$B$4:$AF$104,MATCH($D71&amp;"a",'表30-5-2-5-3'!$4:$4,0)-1,FALSE))
-VLOOKUP($S71,'表30-5-2-5-3'!$B$4:$AF$104,MATCH($D71,'表30-5-2-5-3'!$4:$4,0)-1,FALSE)*(S71/100-M71/G71)*100
-VLOOKUP($R71,'表30-5-2-5-3'!$B$4:$AF$104,MATCH($D71,'表30-5-2-5-3'!$4:$4,0)-1,FALSE)*(1-(R71/100-L71/G71)*100),
IF(C71="E2",VLOOKUP($S71,'表30-5-2-5-3'!$B$114:$AF$214,MATCH($D71&amp;"a",'表30-5-2-5-3'!$4:$4,0)-1,FALSE)
-IF($R71-1&lt;=0,0,VLOOKUP($R71-1,'表30-5-2-5-3'!$B$114:$AF$214,MATCH($D71&amp;"a",'表30-5-2-5-3'!$4:$4,0)-1,FALSE))
-VLOOKUP($S71,'表30-5-2-5-3'!$B$114:$AF$214,MATCH($D71,'表30-5-2-5-3'!$4:$4,0)-1,FALSE)*(S71/100-M71/G71)*100
-VLOOKUP($R71,'表30-5-2-5-3'!$B$114:$AF$214,MATCH($D71,'表30-5-2-5-3'!$4:$4,0)-1,FALSE)*(1-(R71/100-L71/G71)*100),0))))</f>
        <v>0</v>
      </c>
      <c r="V71" s="1990">
        <f t="shared" ref="V71:V134" si="16">G71*T71*P71</f>
        <v>0</v>
      </c>
      <c r="W71" s="1990">
        <f t="shared" ref="W71:W134" si="17">G71*U71*P71</f>
        <v>0</v>
      </c>
      <c r="X71" s="1990">
        <f t="shared" ref="X71:X134" si="18">G71*T71*Q71</f>
        <v>0</v>
      </c>
      <c r="Y71" s="1990">
        <f t="shared" ref="Y71:Y134" si="19">G71*U71*Q71</f>
        <v>0</v>
      </c>
    </row>
    <row r="72" spans="1:25">
      <c r="A72" s="1985" t="str">
        <f t="shared" si="15"/>
        <v/>
      </c>
      <c r="B72" s="2120"/>
      <c r="C72" s="2120"/>
      <c r="D72" s="2120"/>
      <c r="E72" s="2121"/>
      <c r="F72" s="2121"/>
      <c r="G72" s="2122"/>
      <c r="H72" s="2123"/>
      <c r="I72" s="2123"/>
      <c r="J72" s="2123"/>
      <c r="K72" s="2123"/>
      <c r="L72" s="2121"/>
      <c r="M72" s="2121"/>
      <c r="N72" s="1986">
        <f t="shared" si="11"/>
        <v>0</v>
      </c>
      <c r="O72" s="1986">
        <f t="shared" si="12"/>
        <v>0</v>
      </c>
      <c r="P72" s="1987">
        <f t="shared" si="9"/>
        <v>0</v>
      </c>
      <c r="Q72" s="1987">
        <f t="shared" si="10"/>
        <v>0</v>
      </c>
      <c r="R72" s="1988">
        <f t="shared" si="13"/>
        <v>0</v>
      </c>
      <c r="S72" s="1988">
        <f t="shared" si="14"/>
        <v>0</v>
      </c>
      <c r="T72" s="1989">
        <f>IF(OR(E72="QS",B72=""),0,
VLOOKUP($S72,'表30-5-2-5-1'!$B:$AF,MATCH($D72&amp;"a",'表30-5-2-5-1'!$4:$4,0)-1,FALSE)
-IF($R72-1&lt;=0,0,VLOOKUP($R72-1,'表30-5-2-5-1'!$B:$AF,MATCH($D72&amp;"a",'表30-5-2-5-1'!$4:$4,0)-1,FALSE))
-VLOOKUP($S72,'表30-5-2-5-1'!$B:$AF,MATCH($D72,'表30-5-2-5-1'!$4:$4,0)-1,FALSE)*(S72/100-M72/G72)*100
-VLOOKUP($R72,'表30-5-2-5-1'!$B:$AF,MATCH($D72,'表30-5-2-5-1'!$4:$4,0)-1,FALSE)*(1-(R72/100-L72/G72)*100)
)</f>
        <v>0</v>
      </c>
      <c r="U72" s="1989">
        <f>IF(OR(E72="QS",B72=""),0,
IF(C72="F",VLOOKUP($S72,'表30-5-2-5-2'!$B:$AF,MATCH($D72&amp;"a",'表30-5-2-5-2'!$4:$4,0)-1,FALSE)
-IF($R72-1&lt;=0,0,VLOOKUP($R72-1,'表30-5-2-5-2'!$B:$AF,MATCH($D72&amp;"a",'表30-5-2-5-2'!$4:$4,0)-1,FALSE))
-VLOOKUP($S72,'表30-5-2-5-2'!$B:$AF,MATCH($D72,'表30-5-2-5-2'!$4:$4,0)-1,FALSE)*(S72/100-M72/G72)*100
-VLOOKUP($R72,'表30-5-2-5-2'!$B:$AF,MATCH($D72,'表30-5-2-5-2'!$4:$4,0)-1,FALSE)*(1-(R72/100-L72/G72)*100),
IF(C72="E1",VLOOKUP($S72,'表30-5-2-5-3'!$B$4:$AF$104,MATCH($D72&amp;"a",'表30-5-2-5-3'!$4:$4,0)-1,FALSE)
-IF($R72-1&lt;=0,0,VLOOKUP($R72-1,'表30-5-2-5-3'!$B$4:$AF$104,MATCH($D72&amp;"a",'表30-5-2-5-3'!$4:$4,0)-1,FALSE))
-VLOOKUP($S72,'表30-5-2-5-3'!$B$4:$AF$104,MATCH($D72,'表30-5-2-5-3'!$4:$4,0)-1,FALSE)*(S72/100-M72/G72)*100
-VLOOKUP($R72,'表30-5-2-5-3'!$B$4:$AF$104,MATCH($D72,'表30-5-2-5-3'!$4:$4,0)-1,FALSE)*(1-(R72/100-L72/G72)*100),
IF(C72="E2",VLOOKUP($S72,'表30-5-2-5-3'!$B$114:$AF$214,MATCH($D72&amp;"a",'表30-5-2-5-3'!$4:$4,0)-1,FALSE)
-IF($R72-1&lt;=0,0,VLOOKUP($R72-1,'表30-5-2-5-3'!$B$114:$AF$214,MATCH($D72&amp;"a",'表30-5-2-5-3'!$4:$4,0)-1,FALSE))
-VLOOKUP($S72,'表30-5-2-5-3'!$B$114:$AF$214,MATCH($D72,'表30-5-2-5-3'!$4:$4,0)-1,FALSE)*(S72/100-M72/G72)*100
-VLOOKUP($R72,'表30-5-2-5-3'!$B$114:$AF$214,MATCH($D72,'表30-5-2-5-3'!$4:$4,0)-1,FALSE)*(1-(R72/100-L72/G72)*100),0))))</f>
        <v>0</v>
      </c>
      <c r="V72" s="1990">
        <f t="shared" si="16"/>
        <v>0</v>
      </c>
      <c r="W72" s="1990">
        <f t="shared" si="17"/>
        <v>0</v>
      </c>
      <c r="X72" s="1990">
        <f t="shared" si="18"/>
        <v>0</v>
      </c>
      <c r="Y72" s="1990">
        <f t="shared" si="19"/>
        <v>0</v>
      </c>
    </row>
    <row r="73" spans="1:25">
      <c r="A73" s="1985" t="str">
        <f t="shared" si="15"/>
        <v/>
      </c>
      <c r="B73" s="2120"/>
      <c r="C73" s="2120"/>
      <c r="D73" s="2120"/>
      <c r="E73" s="2121"/>
      <c r="F73" s="2121"/>
      <c r="G73" s="2122"/>
      <c r="H73" s="2123"/>
      <c r="I73" s="2123"/>
      <c r="J73" s="2123"/>
      <c r="K73" s="2123"/>
      <c r="L73" s="2121"/>
      <c r="M73" s="2121"/>
      <c r="N73" s="1986">
        <f t="shared" si="11"/>
        <v>0</v>
      </c>
      <c r="O73" s="1986">
        <f t="shared" si="12"/>
        <v>0</v>
      </c>
      <c r="P73" s="1987">
        <f t="shared" ref="P73:P136" si="20">IF(OR(E73="QS",E73=""),0,(M73-L73)/G73*J73)</f>
        <v>0</v>
      </c>
      <c r="Q73" s="1987">
        <f t="shared" ref="Q73:Q136" si="21">IF(OR(E73="QS",E73=""),0,(M73-L73)/G73*K73)</f>
        <v>0</v>
      </c>
      <c r="R73" s="1988">
        <f t="shared" si="13"/>
        <v>0</v>
      </c>
      <c r="S73" s="1988">
        <f t="shared" si="14"/>
        <v>0</v>
      </c>
      <c r="T73" s="1989">
        <f>IF(OR(E73="QS",B73=""),0,
VLOOKUP($S73,'表30-5-2-5-1'!$B:$AF,MATCH($D73&amp;"a",'表30-5-2-5-1'!$4:$4,0)-1,FALSE)
-IF($R73-1&lt;=0,0,VLOOKUP($R73-1,'表30-5-2-5-1'!$B:$AF,MATCH($D73&amp;"a",'表30-5-2-5-1'!$4:$4,0)-1,FALSE))
-VLOOKUP($S73,'表30-5-2-5-1'!$B:$AF,MATCH($D73,'表30-5-2-5-1'!$4:$4,0)-1,FALSE)*(S73/100-M73/G73)*100
-VLOOKUP($R73,'表30-5-2-5-1'!$B:$AF,MATCH($D73,'表30-5-2-5-1'!$4:$4,0)-1,FALSE)*(1-(R73/100-L73/G73)*100)
)</f>
        <v>0</v>
      </c>
      <c r="U73" s="1989">
        <f>IF(OR(E73="QS",B73=""),0,
IF(C73="F",VLOOKUP($S73,'表30-5-2-5-2'!$B:$AF,MATCH($D73&amp;"a",'表30-5-2-5-2'!$4:$4,0)-1,FALSE)
-IF($R73-1&lt;=0,0,VLOOKUP($R73-1,'表30-5-2-5-2'!$B:$AF,MATCH($D73&amp;"a",'表30-5-2-5-2'!$4:$4,0)-1,FALSE))
-VLOOKUP($S73,'表30-5-2-5-2'!$B:$AF,MATCH($D73,'表30-5-2-5-2'!$4:$4,0)-1,FALSE)*(S73/100-M73/G73)*100
-VLOOKUP($R73,'表30-5-2-5-2'!$B:$AF,MATCH($D73,'表30-5-2-5-2'!$4:$4,0)-1,FALSE)*(1-(R73/100-L73/G73)*100),
IF(C73="E1",VLOOKUP($S73,'表30-5-2-5-3'!$B$4:$AF$104,MATCH($D73&amp;"a",'表30-5-2-5-3'!$4:$4,0)-1,FALSE)
-IF($R73-1&lt;=0,0,VLOOKUP($R73-1,'表30-5-2-5-3'!$B$4:$AF$104,MATCH($D73&amp;"a",'表30-5-2-5-3'!$4:$4,0)-1,FALSE))
-VLOOKUP($S73,'表30-5-2-5-3'!$B$4:$AF$104,MATCH($D73,'表30-5-2-5-3'!$4:$4,0)-1,FALSE)*(S73/100-M73/G73)*100
-VLOOKUP($R73,'表30-5-2-5-3'!$B$4:$AF$104,MATCH($D73,'表30-5-2-5-3'!$4:$4,0)-1,FALSE)*(1-(R73/100-L73/G73)*100),
IF(C73="E2",VLOOKUP($S73,'表30-5-2-5-3'!$B$114:$AF$214,MATCH($D73&amp;"a",'表30-5-2-5-3'!$4:$4,0)-1,FALSE)
-IF($R73-1&lt;=0,0,VLOOKUP($R73-1,'表30-5-2-5-3'!$B$114:$AF$214,MATCH($D73&amp;"a",'表30-5-2-5-3'!$4:$4,0)-1,FALSE))
-VLOOKUP($S73,'表30-5-2-5-3'!$B$114:$AF$214,MATCH($D73,'表30-5-2-5-3'!$4:$4,0)-1,FALSE)*(S73/100-M73/G73)*100
-VLOOKUP($R73,'表30-5-2-5-3'!$B$114:$AF$214,MATCH($D73,'表30-5-2-5-3'!$4:$4,0)-1,FALSE)*(1-(R73/100-L73/G73)*100),0))))</f>
        <v>0</v>
      </c>
      <c r="V73" s="1990">
        <f t="shared" si="16"/>
        <v>0</v>
      </c>
      <c r="W73" s="1990">
        <f t="shared" si="17"/>
        <v>0</v>
      </c>
      <c r="X73" s="1990">
        <f t="shared" si="18"/>
        <v>0</v>
      </c>
      <c r="Y73" s="1990">
        <f t="shared" si="19"/>
        <v>0</v>
      </c>
    </row>
    <row r="74" spans="1:25">
      <c r="A74" s="1985" t="str">
        <f t="shared" si="15"/>
        <v/>
      </c>
      <c r="B74" s="2120"/>
      <c r="C74" s="2120"/>
      <c r="D74" s="2120"/>
      <c r="E74" s="2121"/>
      <c r="F74" s="2121"/>
      <c r="G74" s="2122"/>
      <c r="H74" s="2123"/>
      <c r="I74" s="2123"/>
      <c r="J74" s="2123"/>
      <c r="K74" s="2123"/>
      <c r="L74" s="2121"/>
      <c r="M74" s="2121"/>
      <c r="N74" s="1986">
        <f t="shared" si="11"/>
        <v>0</v>
      </c>
      <c r="O74" s="1986">
        <f t="shared" si="12"/>
        <v>0</v>
      </c>
      <c r="P74" s="1987">
        <f t="shared" si="20"/>
        <v>0</v>
      </c>
      <c r="Q74" s="1987">
        <f t="shared" si="21"/>
        <v>0</v>
      </c>
      <c r="R74" s="1988">
        <f t="shared" si="13"/>
        <v>0</v>
      </c>
      <c r="S74" s="1988">
        <f t="shared" si="14"/>
        <v>0</v>
      </c>
      <c r="T74" s="1989">
        <f>IF(OR(E74="QS",B74=""),0,
VLOOKUP($S74,'表30-5-2-5-1'!$B:$AF,MATCH($D74&amp;"a",'表30-5-2-5-1'!$4:$4,0)-1,FALSE)
-IF($R74-1&lt;=0,0,VLOOKUP($R74-1,'表30-5-2-5-1'!$B:$AF,MATCH($D74&amp;"a",'表30-5-2-5-1'!$4:$4,0)-1,FALSE))
-VLOOKUP($S74,'表30-5-2-5-1'!$B:$AF,MATCH($D74,'表30-5-2-5-1'!$4:$4,0)-1,FALSE)*(S74/100-M74/G74)*100
-VLOOKUP($R74,'表30-5-2-5-1'!$B:$AF,MATCH($D74,'表30-5-2-5-1'!$4:$4,0)-1,FALSE)*(1-(R74/100-L74/G74)*100)
)</f>
        <v>0</v>
      </c>
      <c r="U74" s="1989">
        <f>IF(OR(E74="QS",B74=""),0,
IF(C74="F",VLOOKUP($S74,'表30-5-2-5-2'!$B:$AF,MATCH($D74&amp;"a",'表30-5-2-5-2'!$4:$4,0)-1,FALSE)
-IF($R74-1&lt;=0,0,VLOOKUP($R74-1,'表30-5-2-5-2'!$B:$AF,MATCH($D74&amp;"a",'表30-5-2-5-2'!$4:$4,0)-1,FALSE))
-VLOOKUP($S74,'表30-5-2-5-2'!$B:$AF,MATCH($D74,'表30-5-2-5-2'!$4:$4,0)-1,FALSE)*(S74/100-M74/G74)*100
-VLOOKUP($R74,'表30-5-2-5-2'!$B:$AF,MATCH($D74,'表30-5-2-5-2'!$4:$4,0)-1,FALSE)*(1-(R74/100-L74/G74)*100),
IF(C74="E1",VLOOKUP($S74,'表30-5-2-5-3'!$B$4:$AF$104,MATCH($D74&amp;"a",'表30-5-2-5-3'!$4:$4,0)-1,FALSE)
-IF($R74-1&lt;=0,0,VLOOKUP($R74-1,'表30-5-2-5-3'!$B$4:$AF$104,MATCH($D74&amp;"a",'表30-5-2-5-3'!$4:$4,0)-1,FALSE))
-VLOOKUP($S74,'表30-5-2-5-3'!$B$4:$AF$104,MATCH($D74,'表30-5-2-5-3'!$4:$4,0)-1,FALSE)*(S74/100-M74/G74)*100
-VLOOKUP($R74,'表30-5-2-5-3'!$B$4:$AF$104,MATCH($D74,'表30-5-2-5-3'!$4:$4,0)-1,FALSE)*(1-(R74/100-L74/G74)*100),
IF(C74="E2",VLOOKUP($S74,'表30-5-2-5-3'!$B$114:$AF$214,MATCH($D74&amp;"a",'表30-5-2-5-3'!$4:$4,0)-1,FALSE)
-IF($R74-1&lt;=0,0,VLOOKUP($R74-1,'表30-5-2-5-3'!$B$114:$AF$214,MATCH($D74&amp;"a",'表30-5-2-5-3'!$4:$4,0)-1,FALSE))
-VLOOKUP($S74,'表30-5-2-5-3'!$B$114:$AF$214,MATCH($D74,'表30-5-2-5-3'!$4:$4,0)-1,FALSE)*(S74/100-M74/G74)*100
-VLOOKUP($R74,'表30-5-2-5-3'!$B$114:$AF$214,MATCH($D74,'表30-5-2-5-3'!$4:$4,0)-1,FALSE)*(1-(R74/100-L74/G74)*100),0))))</f>
        <v>0</v>
      </c>
      <c r="V74" s="1990">
        <f t="shared" si="16"/>
        <v>0</v>
      </c>
      <c r="W74" s="1990">
        <f t="shared" si="17"/>
        <v>0</v>
      </c>
      <c r="X74" s="1990">
        <f t="shared" si="18"/>
        <v>0</v>
      </c>
      <c r="Y74" s="1990">
        <f t="shared" si="19"/>
        <v>0</v>
      </c>
    </row>
    <row r="75" spans="1:25">
      <c r="A75" s="1985" t="str">
        <f t="shared" si="15"/>
        <v/>
      </c>
      <c r="B75" s="2120"/>
      <c r="C75" s="2120"/>
      <c r="D75" s="2120"/>
      <c r="E75" s="2121"/>
      <c r="F75" s="2121"/>
      <c r="G75" s="2122"/>
      <c r="H75" s="2123"/>
      <c r="I75" s="2123"/>
      <c r="J75" s="2123"/>
      <c r="K75" s="2123"/>
      <c r="L75" s="2121"/>
      <c r="M75" s="2121"/>
      <c r="N75" s="1986">
        <f t="shared" si="11"/>
        <v>0</v>
      </c>
      <c r="O75" s="1986">
        <f t="shared" si="12"/>
        <v>0</v>
      </c>
      <c r="P75" s="1987">
        <f t="shared" si="20"/>
        <v>0</v>
      </c>
      <c r="Q75" s="1987">
        <f t="shared" si="21"/>
        <v>0</v>
      </c>
      <c r="R75" s="1988">
        <f t="shared" si="13"/>
        <v>0</v>
      </c>
      <c r="S75" s="1988">
        <f t="shared" si="14"/>
        <v>0</v>
      </c>
      <c r="T75" s="1989">
        <f>IF(OR(E75="QS",B75=""),0,
VLOOKUP($S75,'表30-5-2-5-1'!$B:$AF,MATCH($D75&amp;"a",'表30-5-2-5-1'!$4:$4,0)-1,FALSE)
-IF($R75-1&lt;=0,0,VLOOKUP($R75-1,'表30-5-2-5-1'!$B:$AF,MATCH($D75&amp;"a",'表30-5-2-5-1'!$4:$4,0)-1,FALSE))
-VLOOKUP($S75,'表30-5-2-5-1'!$B:$AF,MATCH($D75,'表30-5-2-5-1'!$4:$4,0)-1,FALSE)*(S75/100-M75/G75)*100
-VLOOKUP($R75,'表30-5-2-5-1'!$B:$AF,MATCH($D75,'表30-5-2-5-1'!$4:$4,0)-1,FALSE)*(1-(R75/100-L75/G75)*100)
)</f>
        <v>0</v>
      </c>
      <c r="U75" s="1989">
        <f>IF(OR(E75="QS",B75=""),0,
IF(C75="F",VLOOKUP($S75,'表30-5-2-5-2'!$B:$AF,MATCH($D75&amp;"a",'表30-5-2-5-2'!$4:$4,0)-1,FALSE)
-IF($R75-1&lt;=0,0,VLOOKUP($R75-1,'表30-5-2-5-2'!$B:$AF,MATCH($D75&amp;"a",'表30-5-2-5-2'!$4:$4,0)-1,FALSE))
-VLOOKUP($S75,'表30-5-2-5-2'!$B:$AF,MATCH($D75,'表30-5-2-5-2'!$4:$4,0)-1,FALSE)*(S75/100-M75/G75)*100
-VLOOKUP($R75,'表30-5-2-5-2'!$B:$AF,MATCH($D75,'表30-5-2-5-2'!$4:$4,0)-1,FALSE)*(1-(R75/100-L75/G75)*100),
IF(C75="E1",VLOOKUP($S75,'表30-5-2-5-3'!$B$4:$AF$104,MATCH($D75&amp;"a",'表30-5-2-5-3'!$4:$4,0)-1,FALSE)
-IF($R75-1&lt;=0,0,VLOOKUP($R75-1,'表30-5-2-5-3'!$B$4:$AF$104,MATCH($D75&amp;"a",'表30-5-2-5-3'!$4:$4,0)-1,FALSE))
-VLOOKUP($S75,'表30-5-2-5-3'!$B$4:$AF$104,MATCH($D75,'表30-5-2-5-3'!$4:$4,0)-1,FALSE)*(S75/100-M75/G75)*100
-VLOOKUP($R75,'表30-5-2-5-3'!$B$4:$AF$104,MATCH($D75,'表30-5-2-5-3'!$4:$4,0)-1,FALSE)*(1-(R75/100-L75/G75)*100),
IF(C75="E2",VLOOKUP($S75,'表30-5-2-5-3'!$B$114:$AF$214,MATCH($D75&amp;"a",'表30-5-2-5-3'!$4:$4,0)-1,FALSE)
-IF($R75-1&lt;=0,0,VLOOKUP($R75-1,'表30-5-2-5-3'!$B$114:$AF$214,MATCH($D75&amp;"a",'表30-5-2-5-3'!$4:$4,0)-1,FALSE))
-VLOOKUP($S75,'表30-5-2-5-3'!$B$114:$AF$214,MATCH($D75,'表30-5-2-5-3'!$4:$4,0)-1,FALSE)*(S75/100-M75/G75)*100
-VLOOKUP($R75,'表30-5-2-5-3'!$B$114:$AF$214,MATCH($D75,'表30-5-2-5-3'!$4:$4,0)-1,FALSE)*(1-(R75/100-L75/G75)*100),0))))</f>
        <v>0</v>
      </c>
      <c r="V75" s="1990">
        <f t="shared" si="16"/>
        <v>0</v>
      </c>
      <c r="W75" s="1990">
        <f t="shared" si="17"/>
        <v>0</v>
      </c>
      <c r="X75" s="1990">
        <f t="shared" si="18"/>
        <v>0</v>
      </c>
      <c r="Y75" s="1990">
        <f t="shared" si="19"/>
        <v>0</v>
      </c>
    </row>
    <row r="76" spans="1:25">
      <c r="A76" s="1985" t="str">
        <f t="shared" si="15"/>
        <v/>
      </c>
      <c r="B76" s="2120"/>
      <c r="C76" s="2120"/>
      <c r="D76" s="2120"/>
      <c r="E76" s="2121"/>
      <c r="F76" s="2121"/>
      <c r="G76" s="2122"/>
      <c r="H76" s="2123"/>
      <c r="I76" s="2123"/>
      <c r="J76" s="2123"/>
      <c r="K76" s="2123"/>
      <c r="L76" s="2121"/>
      <c r="M76" s="2121"/>
      <c r="N76" s="1986">
        <f t="shared" si="11"/>
        <v>0</v>
      </c>
      <c r="O76" s="1986">
        <f t="shared" si="12"/>
        <v>0</v>
      </c>
      <c r="P76" s="1987">
        <f t="shared" si="20"/>
        <v>0</v>
      </c>
      <c r="Q76" s="1987">
        <f t="shared" si="21"/>
        <v>0</v>
      </c>
      <c r="R76" s="1988">
        <f t="shared" si="13"/>
        <v>0</v>
      </c>
      <c r="S76" s="1988">
        <f t="shared" si="14"/>
        <v>0</v>
      </c>
      <c r="T76" s="1989">
        <f>IF(OR(E76="QS",B76=""),0,
VLOOKUP($S76,'表30-5-2-5-1'!$B:$AF,MATCH($D76&amp;"a",'表30-5-2-5-1'!$4:$4,0)-1,FALSE)
-IF($R76-1&lt;=0,0,VLOOKUP($R76-1,'表30-5-2-5-1'!$B:$AF,MATCH($D76&amp;"a",'表30-5-2-5-1'!$4:$4,0)-1,FALSE))
-VLOOKUP($S76,'表30-5-2-5-1'!$B:$AF,MATCH($D76,'表30-5-2-5-1'!$4:$4,0)-1,FALSE)*(S76/100-M76/G76)*100
-VLOOKUP($R76,'表30-5-2-5-1'!$B:$AF,MATCH($D76,'表30-5-2-5-1'!$4:$4,0)-1,FALSE)*(1-(R76/100-L76/G76)*100)
)</f>
        <v>0</v>
      </c>
      <c r="U76" s="1989">
        <f>IF(OR(E76="QS",B76=""),0,
IF(C76="F",VLOOKUP($S76,'表30-5-2-5-2'!$B:$AF,MATCH($D76&amp;"a",'表30-5-2-5-2'!$4:$4,0)-1,FALSE)
-IF($R76-1&lt;=0,0,VLOOKUP($R76-1,'表30-5-2-5-2'!$B:$AF,MATCH($D76&amp;"a",'表30-5-2-5-2'!$4:$4,0)-1,FALSE))
-VLOOKUP($S76,'表30-5-2-5-2'!$B:$AF,MATCH($D76,'表30-5-2-5-2'!$4:$4,0)-1,FALSE)*(S76/100-M76/G76)*100
-VLOOKUP($R76,'表30-5-2-5-2'!$B:$AF,MATCH($D76,'表30-5-2-5-2'!$4:$4,0)-1,FALSE)*(1-(R76/100-L76/G76)*100),
IF(C76="E1",VLOOKUP($S76,'表30-5-2-5-3'!$B$4:$AF$104,MATCH($D76&amp;"a",'表30-5-2-5-3'!$4:$4,0)-1,FALSE)
-IF($R76-1&lt;=0,0,VLOOKUP($R76-1,'表30-5-2-5-3'!$B$4:$AF$104,MATCH($D76&amp;"a",'表30-5-2-5-3'!$4:$4,0)-1,FALSE))
-VLOOKUP($S76,'表30-5-2-5-3'!$B$4:$AF$104,MATCH($D76,'表30-5-2-5-3'!$4:$4,0)-1,FALSE)*(S76/100-M76/G76)*100
-VLOOKUP($R76,'表30-5-2-5-3'!$B$4:$AF$104,MATCH($D76,'表30-5-2-5-3'!$4:$4,0)-1,FALSE)*(1-(R76/100-L76/G76)*100),
IF(C76="E2",VLOOKUP($S76,'表30-5-2-5-3'!$B$114:$AF$214,MATCH($D76&amp;"a",'表30-5-2-5-3'!$4:$4,0)-1,FALSE)
-IF($R76-1&lt;=0,0,VLOOKUP($R76-1,'表30-5-2-5-3'!$B$114:$AF$214,MATCH($D76&amp;"a",'表30-5-2-5-3'!$4:$4,0)-1,FALSE))
-VLOOKUP($S76,'表30-5-2-5-3'!$B$114:$AF$214,MATCH($D76,'表30-5-2-5-3'!$4:$4,0)-1,FALSE)*(S76/100-M76/G76)*100
-VLOOKUP($R76,'表30-5-2-5-3'!$B$114:$AF$214,MATCH($D76,'表30-5-2-5-3'!$4:$4,0)-1,FALSE)*(1-(R76/100-L76/G76)*100),0))))</f>
        <v>0</v>
      </c>
      <c r="V76" s="1990">
        <f t="shared" si="16"/>
        <v>0</v>
      </c>
      <c r="W76" s="1990">
        <f t="shared" si="17"/>
        <v>0</v>
      </c>
      <c r="X76" s="1990">
        <f t="shared" si="18"/>
        <v>0</v>
      </c>
      <c r="Y76" s="1990">
        <f t="shared" si="19"/>
        <v>0</v>
      </c>
    </row>
    <row r="77" spans="1:25">
      <c r="A77" s="1985" t="str">
        <f t="shared" si="15"/>
        <v/>
      </c>
      <c r="B77" s="2120"/>
      <c r="C77" s="2120"/>
      <c r="D77" s="2120"/>
      <c r="E77" s="2121"/>
      <c r="F77" s="2121"/>
      <c r="G77" s="2122"/>
      <c r="H77" s="2123"/>
      <c r="I77" s="2123"/>
      <c r="J77" s="2123"/>
      <c r="K77" s="2123"/>
      <c r="L77" s="2121"/>
      <c r="M77" s="2121"/>
      <c r="N77" s="1986">
        <f t="shared" si="11"/>
        <v>0</v>
      </c>
      <c r="O77" s="1986">
        <f t="shared" si="12"/>
        <v>0</v>
      </c>
      <c r="P77" s="1987">
        <f t="shared" si="20"/>
        <v>0</v>
      </c>
      <c r="Q77" s="1987">
        <f t="shared" si="21"/>
        <v>0</v>
      </c>
      <c r="R77" s="1988">
        <f t="shared" si="13"/>
        <v>0</v>
      </c>
      <c r="S77" s="1988">
        <f t="shared" si="14"/>
        <v>0</v>
      </c>
      <c r="T77" s="1989">
        <f>IF(OR(E77="QS",B77=""),0,
VLOOKUP($S77,'表30-5-2-5-1'!$B:$AF,MATCH($D77&amp;"a",'表30-5-2-5-1'!$4:$4,0)-1,FALSE)
-IF($R77-1&lt;=0,0,VLOOKUP($R77-1,'表30-5-2-5-1'!$B:$AF,MATCH($D77&amp;"a",'表30-5-2-5-1'!$4:$4,0)-1,FALSE))
-VLOOKUP($S77,'表30-5-2-5-1'!$B:$AF,MATCH($D77,'表30-5-2-5-1'!$4:$4,0)-1,FALSE)*(S77/100-M77/G77)*100
-VLOOKUP($R77,'表30-5-2-5-1'!$B:$AF,MATCH($D77,'表30-5-2-5-1'!$4:$4,0)-1,FALSE)*(1-(R77/100-L77/G77)*100)
)</f>
        <v>0</v>
      </c>
      <c r="U77" s="1989">
        <f>IF(OR(E77="QS",B77=""),0,
IF(C77="F",VLOOKUP($S77,'表30-5-2-5-2'!$B:$AF,MATCH($D77&amp;"a",'表30-5-2-5-2'!$4:$4,0)-1,FALSE)
-IF($R77-1&lt;=0,0,VLOOKUP($R77-1,'表30-5-2-5-2'!$B:$AF,MATCH($D77&amp;"a",'表30-5-2-5-2'!$4:$4,0)-1,FALSE))
-VLOOKUP($S77,'表30-5-2-5-2'!$B:$AF,MATCH($D77,'表30-5-2-5-2'!$4:$4,0)-1,FALSE)*(S77/100-M77/G77)*100
-VLOOKUP($R77,'表30-5-2-5-2'!$B:$AF,MATCH($D77,'表30-5-2-5-2'!$4:$4,0)-1,FALSE)*(1-(R77/100-L77/G77)*100),
IF(C77="E1",VLOOKUP($S77,'表30-5-2-5-3'!$B$4:$AF$104,MATCH($D77&amp;"a",'表30-5-2-5-3'!$4:$4,0)-1,FALSE)
-IF($R77-1&lt;=0,0,VLOOKUP($R77-1,'表30-5-2-5-3'!$B$4:$AF$104,MATCH($D77&amp;"a",'表30-5-2-5-3'!$4:$4,0)-1,FALSE))
-VLOOKUP($S77,'表30-5-2-5-3'!$B$4:$AF$104,MATCH($D77,'表30-5-2-5-3'!$4:$4,0)-1,FALSE)*(S77/100-M77/G77)*100
-VLOOKUP($R77,'表30-5-2-5-3'!$B$4:$AF$104,MATCH($D77,'表30-5-2-5-3'!$4:$4,0)-1,FALSE)*(1-(R77/100-L77/G77)*100),
IF(C77="E2",VLOOKUP($S77,'表30-5-2-5-3'!$B$114:$AF$214,MATCH($D77&amp;"a",'表30-5-2-5-3'!$4:$4,0)-1,FALSE)
-IF($R77-1&lt;=0,0,VLOOKUP($R77-1,'表30-5-2-5-3'!$B$114:$AF$214,MATCH($D77&amp;"a",'表30-5-2-5-3'!$4:$4,0)-1,FALSE))
-VLOOKUP($S77,'表30-5-2-5-3'!$B$114:$AF$214,MATCH($D77,'表30-5-2-5-3'!$4:$4,0)-1,FALSE)*(S77/100-M77/G77)*100
-VLOOKUP($R77,'表30-5-2-5-3'!$B$114:$AF$214,MATCH($D77,'表30-5-2-5-3'!$4:$4,0)-1,FALSE)*(1-(R77/100-L77/G77)*100),0))))</f>
        <v>0</v>
      </c>
      <c r="V77" s="1990">
        <f t="shared" si="16"/>
        <v>0</v>
      </c>
      <c r="W77" s="1990">
        <f t="shared" si="17"/>
        <v>0</v>
      </c>
      <c r="X77" s="1990">
        <f t="shared" si="18"/>
        <v>0</v>
      </c>
      <c r="Y77" s="1990">
        <f t="shared" si="19"/>
        <v>0</v>
      </c>
    </row>
    <row r="78" spans="1:25">
      <c r="A78" s="1985" t="str">
        <f t="shared" si="15"/>
        <v/>
      </c>
      <c r="B78" s="2120"/>
      <c r="C78" s="2120"/>
      <c r="D78" s="2120"/>
      <c r="E78" s="2121"/>
      <c r="F78" s="2121"/>
      <c r="G78" s="2122"/>
      <c r="H78" s="2123"/>
      <c r="I78" s="2123"/>
      <c r="J78" s="2123"/>
      <c r="K78" s="2123"/>
      <c r="L78" s="2121"/>
      <c r="M78" s="2121"/>
      <c r="N78" s="1986">
        <f t="shared" si="11"/>
        <v>0</v>
      </c>
      <c r="O78" s="1986">
        <f t="shared" si="12"/>
        <v>0</v>
      </c>
      <c r="P78" s="1987">
        <f t="shared" si="20"/>
        <v>0</v>
      </c>
      <c r="Q78" s="1987">
        <f t="shared" si="21"/>
        <v>0</v>
      </c>
      <c r="R78" s="1988">
        <f t="shared" si="13"/>
        <v>0</v>
      </c>
      <c r="S78" s="1988">
        <f t="shared" si="14"/>
        <v>0</v>
      </c>
      <c r="T78" s="1989">
        <f>IF(OR(E78="QS",B78=""),0,
VLOOKUP($S78,'表30-5-2-5-1'!$B:$AF,MATCH($D78&amp;"a",'表30-5-2-5-1'!$4:$4,0)-1,FALSE)
-IF($R78-1&lt;=0,0,VLOOKUP($R78-1,'表30-5-2-5-1'!$B:$AF,MATCH($D78&amp;"a",'表30-5-2-5-1'!$4:$4,0)-1,FALSE))
-VLOOKUP($S78,'表30-5-2-5-1'!$B:$AF,MATCH($D78,'表30-5-2-5-1'!$4:$4,0)-1,FALSE)*(S78/100-M78/G78)*100
-VLOOKUP($R78,'表30-5-2-5-1'!$B:$AF,MATCH($D78,'表30-5-2-5-1'!$4:$4,0)-1,FALSE)*(1-(R78/100-L78/G78)*100)
)</f>
        <v>0</v>
      </c>
      <c r="U78" s="1989">
        <f>IF(OR(E78="QS",B78=""),0,
IF(C78="F",VLOOKUP($S78,'表30-5-2-5-2'!$B:$AF,MATCH($D78&amp;"a",'表30-5-2-5-2'!$4:$4,0)-1,FALSE)
-IF($R78-1&lt;=0,0,VLOOKUP($R78-1,'表30-5-2-5-2'!$B:$AF,MATCH($D78&amp;"a",'表30-5-2-5-2'!$4:$4,0)-1,FALSE))
-VLOOKUP($S78,'表30-5-2-5-2'!$B:$AF,MATCH($D78,'表30-5-2-5-2'!$4:$4,0)-1,FALSE)*(S78/100-M78/G78)*100
-VLOOKUP($R78,'表30-5-2-5-2'!$B:$AF,MATCH($D78,'表30-5-2-5-2'!$4:$4,0)-1,FALSE)*(1-(R78/100-L78/G78)*100),
IF(C78="E1",VLOOKUP($S78,'表30-5-2-5-3'!$B$4:$AF$104,MATCH($D78&amp;"a",'表30-5-2-5-3'!$4:$4,0)-1,FALSE)
-IF($R78-1&lt;=0,0,VLOOKUP($R78-1,'表30-5-2-5-3'!$B$4:$AF$104,MATCH($D78&amp;"a",'表30-5-2-5-3'!$4:$4,0)-1,FALSE))
-VLOOKUP($S78,'表30-5-2-5-3'!$B$4:$AF$104,MATCH($D78,'表30-5-2-5-3'!$4:$4,0)-1,FALSE)*(S78/100-M78/G78)*100
-VLOOKUP($R78,'表30-5-2-5-3'!$B$4:$AF$104,MATCH($D78,'表30-5-2-5-3'!$4:$4,0)-1,FALSE)*(1-(R78/100-L78/G78)*100),
IF(C78="E2",VLOOKUP($S78,'表30-5-2-5-3'!$B$114:$AF$214,MATCH($D78&amp;"a",'表30-5-2-5-3'!$4:$4,0)-1,FALSE)
-IF($R78-1&lt;=0,0,VLOOKUP($R78-1,'表30-5-2-5-3'!$B$114:$AF$214,MATCH($D78&amp;"a",'表30-5-2-5-3'!$4:$4,0)-1,FALSE))
-VLOOKUP($S78,'表30-5-2-5-3'!$B$114:$AF$214,MATCH($D78,'表30-5-2-5-3'!$4:$4,0)-1,FALSE)*(S78/100-M78/G78)*100
-VLOOKUP($R78,'表30-5-2-5-3'!$B$114:$AF$214,MATCH($D78,'表30-5-2-5-3'!$4:$4,0)-1,FALSE)*(1-(R78/100-L78/G78)*100),0))))</f>
        <v>0</v>
      </c>
      <c r="V78" s="1990">
        <f t="shared" si="16"/>
        <v>0</v>
      </c>
      <c r="W78" s="1990">
        <f t="shared" si="17"/>
        <v>0</v>
      </c>
      <c r="X78" s="1990">
        <f t="shared" si="18"/>
        <v>0</v>
      </c>
      <c r="Y78" s="1990">
        <f t="shared" si="19"/>
        <v>0</v>
      </c>
    </row>
    <row r="79" spans="1:25">
      <c r="A79" s="1985" t="str">
        <f t="shared" si="15"/>
        <v/>
      </c>
      <c r="B79" s="2120"/>
      <c r="C79" s="2120"/>
      <c r="D79" s="2120"/>
      <c r="E79" s="2121"/>
      <c r="F79" s="2121"/>
      <c r="G79" s="2122"/>
      <c r="H79" s="2123"/>
      <c r="I79" s="2123"/>
      <c r="J79" s="2123"/>
      <c r="K79" s="2123"/>
      <c r="L79" s="2121"/>
      <c r="M79" s="2121"/>
      <c r="N79" s="1986">
        <f t="shared" si="11"/>
        <v>0</v>
      </c>
      <c r="O79" s="1986">
        <f t="shared" si="12"/>
        <v>0</v>
      </c>
      <c r="P79" s="1987">
        <f t="shared" si="20"/>
        <v>0</v>
      </c>
      <c r="Q79" s="1987">
        <f t="shared" si="21"/>
        <v>0</v>
      </c>
      <c r="R79" s="1988">
        <f t="shared" si="13"/>
        <v>0</v>
      </c>
      <c r="S79" s="1988">
        <f t="shared" si="14"/>
        <v>0</v>
      </c>
      <c r="T79" s="1989">
        <f>IF(OR(E79="QS",B79=""),0,
VLOOKUP($S79,'表30-5-2-5-1'!$B:$AF,MATCH($D79&amp;"a",'表30-5-2-5-1'!$4:$4,0)-1,FALSE)
-IF($R79-1&lt;=0,0,VLOOKUP($R79-1,'表30-5-2-5-1'!$B:$AF,MATCH($D79&amp;"a",'表30-5-2-5-1'!$4:$4,0)-1,FALSE))
-VLOOKUP($S79,'表30-5-2-5-1'!$B:$AF,MATCH($D79,'表30-5-2-5-1'!$4:$4,0)-1,FALSE)*(S79/100-M79/G79)*100
-VLOOKUP($R79,'表30-5-2-5-1'!$B:$AF,MATCH($D79,'表30-5-2-5-1'!$4:$4,0)-1,FALSE)*(1-(R79/100-L79/G79)*100)
)</f>
        <v>0</v>
      </c>
      <c r="U79" s="1989">
        <f>IF(OR(E79="QS",B79=""),0,
IF(C79="F",VLOOKUP($S79,'表30-5-2-5-2'!$B:$AF,MATCH($D79&amp;"a",'表30-5-2-5-2'!$4:$4,0)-1,FALSE)
-IF($R79-1&lt;=0,0,VLOOKUP($R79-1,'表30-5-2-5-2'!$B:$AF,MATCH($D79&amp;"a",'表30-5-2-5-2'!$4:$4,0)-1,FALSE))
-VLOOKUP($S79,'表30-5-2-5-2'!$B:$AF,MATCH($D79,'表30-5-2-5-2'!$4:$4,0)-1,FALSE)*(S79/100-M79/G79)*100
-VLOOKUP($R79,'表30-5-2-5-2'!$B:$AF,MATCH($D79,'表30-5-2-5-2'!$4:$4,0)-1,FALSE)*(1-(R79/100-L79/G79)*100),
IF(C79="E1",VLOOKUP($S79,'表30-5-2-5-3'!$B$4:$AF$104,MATCH($D79&amp;"a",'表30-5-2-5-3'!$4:$4,0)-1,FALSE)
-IF($R79-1&lt;=0,0,VLOOKUP($R79-1,'表30-5-2-5-3'!$B$4:$AF$104,MATCH($D79&amp;"a",'表30-5-2-5-3'!$4:$4,0)-1,FALSE))
-VLOOKUP($S79,'表30-5-2-5-3'!$B$4:$AF$104,MATCH($D79,'表30-5-2-5-3'!$4:$4,0)-1,FALSE)*(S79/100-M79/G79)*100
-VLOOKUP($R79,'表30-5-2-5-3'!$B$4:$AF$104,MATCH($D79,'表30-5-2-5-3'!$4:$4,0)-1,FALSE)*(1-(R79/100-L79/G79)*100),
IF(C79="E2",VLOOKUP($S79,'表30-5-2-5-3'!$B$114:$AF$214,MATCH($D79&amp;"a",'表30-5-2-5-3'!$4:$4,0)-1,FALSE)
-IF($R79-1&lt;=0,0,VLOOKUP($R79-1,'表30-5-2-5-3'!$B$114:$AF$214,MATCH($D79&amp;"a",'表30-5-2-5-3'!$4:$4,0)-1,FALSE))
-VLOOKUP($S79,'表30-5-2-5-3'!$B$114:$AF$214,MATCH($D79,'表30-5-2-5-3'!$4:$4,0)-1,FALSE)*(S79/100-M79/G79)*100
-VLOOKUP($R79,'表30-5-2-5-3'!$B$114:$AF$214,MATCH($D79,'表30-5-2-5-3'!$4:$4,0)-1,FALSE)*(1-(R79/100-L79/G79)*100),0))))</f>
        <v>0</v>
      </c>
      <c r="V79" s="1990">
        <f t="shared" si="16"/>
        <v>0</v>
      </c>
      <c r="W79" s="1990">
        <f t="shared" si="17"/>
        <v>0</v>
      </c>
      <c r="X79" s="1990">
        <f t="shared" si="18"/>
        <v>0</v>
      </c>
      <c r="Y79" s="1990">
        <f t="shared" si="19"/>
        <v>0</v>
      </c>
    </row>
    <row r="80" spans="1:25">
      <c r="A80" s="1985" t="str">
        <f t="shared" si="15"/>
        <v/>
      </c>
      <c r="B80" s="2120"/>
      <c r="C80" s="2120"/>
      <c r="D80" s="2120"/>
      <c r="E80" s="2121"/>
      <c r="F80" s="2121"/>
      <c r="G80" s="2122"/>
      <c r="H80" s="2123"/>
      <c r="I80" s="2123"/>
      <c r="J80" s="2123"/>
      <c r="K80" s="2123"/>
      <c r="L80" s="2121"/>
      <c r="M80" s="2121"/>
      <c r="N80" s="1986">
        <f t="shared" si="11"/>
        <v>0</v>
      </c>
      <c r="O80" s="1986">
        <f t="shared" si="12"/>
        <v>0</v>
      </c>
      <c r="P80" s="1987">
        <f t="shared" si="20"/>
        <v>0</v>
      </c>
      <c r="Q80" s="1987">
        <f t="shared" si="21"/>
        <v>0</v>
      </c>
      <c r="R80" s="1988">
        <f t="shared" si="13"/>
        <v>0</v>
      </c>
      <c r="S80" s="1988">
        <f t="shared" si="14"/>
        <v>0</v>
      </c>
      <c r="T80" s="1989">
        <f>IF(OR(E80="QS",B80=""),0,
VLOOKUP($S80,'表30-5-2-5-1'!$B:$AF,MATCH($D80&amp;"a",'表30-5-2-5-1'!$4:$4,0)-1,FALSE)
-IF($R80-1&lt;=0,0,VLOOKUP($R80-1,'表30-5-2-5-1'!$B:$AF,MATCH($D80&amp;"a",'表30-5-2-5-1'!$4:$4,0)-1,FALSE))
-VLOOKUP($S80,'表30-5-2-5-1'!$B:$AF,MATCH($D80,'表30-5-2-5-1'!$4:$4,0)-1,FALSE)*(S80/100-M80/G80)*100
-VLOOKUP($R80,'表30-5-2-5-1'!$B:$AF,MATCH($D80,'表30-5-2-5-1'!$4:$4,0)-1,FALSE)*(1-(R80/100-L80/G80)*100)
)</f>
        <v>0</v>
      </c>
      <c r="U80" s="1989">
        <f>IF(OR(E80="QS",B80=""),0,
IF(C80="F",VLOOKUP($S80,'表30-5-2-5-2'!$B:$AF,MATCH($D80&amp;"a",'表30-5-2-5-2'!$4:$4,0)-1,FALSE)
-IF($R80-1&lt;=0,0,VLOOKUP($R80-1,'表30-5-2-5-2'!$B:$AF,MATCH($D80&amp;"a",'表30-5-2-5-2'!$4:$4,0)-1,FALSE))
-VLOOKUP($S80,'表30-5-2-5-2'!$B:$AF,MATCH($D80,'表30-5-2-5-2'!$4:$4,0)-1,FALSE)*(S80/100-M80/G80)*100
-VLOOKUP($R80,'表30-5-2-5-2'!$B:$AF,MATCH($D80,'表30-5-2-5-2'!$4:$4,0)-1,FALSE)*(1-(R80/100-L80/G80)*100),
IF(C80="E1",VLOOKUP($S80,'表30-5-2-5-3'!$B$4:$AF$104,MATCH($D80&amp;"a",'表30-5-2-5-3'!$4:$4,0)-1,FALSE)
-IF($R80-1&lt;=0,0,VLOOKUP($R80-1,'表30-5-2-5-3'!$B$4:$AF$104,MATCH($D80&amp;"a",'表30-5-2-5-3'!$4:$4,0)-1,FALSE))
-VLOOKUP($S80,'表30-5-2-5-3'!$B$4:$AF$104,MATCH($D80,'表30-5-2-5-3'!$4:$4,0)-1,FALSE)*(S80/100-M80/G80)*100
-VLOOKUP($R80,'表30-5-2-5-3'!$B$4:$AF$104,MATCH($D80,'表30-5-2-5-3'!$4:$4,0)-1,FALSE)*(1-(R80/100-L80/G80)*100),
IF(C80="E2",VLOOKUP($S80,'表30-5-2-5-3'!$B$114:$AF$214,MATCH($D80&amp;"a",'表30-5-2-5-3'!$4:$4,0)-1,FALSE)
-IF($R80-1&lt;=0,0,VLOOKUP($R80-1,'表30-5-2-5-3'!$B$114:$AF$214,MATCH($D80&amp;"a",'表30-5-2-5-3'!$4:$4,0)-1,FALSE))
-VLOOKUP($S80,'表30-5-2-5-3'!$B$114:$AF$214,MATCH($D80,'表30-5-2-5-3'!$4:$4,0)-1,FALSE)*(S80/100-M80/G80)*100
-VLOOKUP($R80,'表30-5-2-5-3'!$B$114:$AF$214,MATCH($D80,'表30-5-2-5-3'!$4:$4,0)-1,FALSE)*(1-(R80/100-L80/G80)*100),0))))</f>
        <v>0</v>
      </c>
      <c r="V80" s="1990">
        <f t="shared" si="16"/>
        <v>0</v>
      </c>
      <c r="W80" s="1990">
        <f t="shared" si="17"/>
        <v>0</v>
      </c>
      <c r="X80" s="1990">
        <f t="shared" si="18"/>
        <v>0</v>
      </c>
      <c r="Y80" s="1990">
        <f t="shared" si="19"/>
        <v>0</v>
      </c>
    </row>
    <row r="81" spans="1:25">
      <c r="A81" s="1985" t="str">
        <f t="shared" si="15"/>
        <v/>
      </c>
      <c r="B81" s="2120"/>
      <c r="C81" s="2120"/>
      <c r="D81" s="2120"/>
      <c r="E81" s="2121"/>
      <c r="F81" s="2121"/>
      <c r="G81" s="2122"/>
      <c r="H81" s="2123"/>
      <c r="I81" s="2123"/>
      <c r="J81" s="2123"/>
      <c r="K81" s="2123"/>
      <c r="L81" s="2121"/>
      <c r="M81" s="2121"/>
      <c r="N81" s="1986">
        <f t="shared" si="11"/>
        <v>0</v>
      </c>
      <c r="O81" s="1986">
        <f t="shared" si="12"/>
        <v>0</v>
      </c>
      <c r="P81" s="1987">
        <f t="shared" si="20"/>
        <v>0</v>
      </c>
      <c r="Q81" s="1987">
        <f t="shared" si="21"/>
        <v>0</v>
      </c>
      <c r="R81" s="1988">
        <f t="shared" si="13"/>
        <v>0</v>
      </c>
      <c r="S81" s="1988">
        <f t="shared" si="14"/>
        <v>0</v>
      </c>
      <c r="T81" s="1989">
        <f>IF(OR(E81="QS",B81=""),0,
VLOOKUP($S81,'表30-5-2-5-1'!$B:$AF,MATCH($D81&amp;"a",'表30-5-2-5-1'!$4:$4,0)-1,FALSE)
-IF($R81-1&lt;=0,0,VLOOKUP($R81-1,'表30-5-2-5-1'!$B:$AF,MATCH($D81&amp;"a",'表30-5-2-5-1'!$4:$4,0)-1,FALSE))
-VLOOKUP($S81,'表30-5-2-5-1'!$B:$AF,MATCH($D81,'表30-5-2-5-1'!$4:$4,0)-1,FALSE)*(S81/100-M81/G81)*100
-VLOOKUP($R81,'表30-5-2-5-1'!$B:$AF,MATCH($D81,'表30-5-2-5-1'!$4:$4,0)-1,FALSE)*(1-(R81/100-L81/G81)*100)
)</f>
        <v>0</v>
      </c>
      <c r="U81" s="1989">
        <f>IF(OR(E81="QS",B81=""),0,
IF(C81="F",VLOOKUP($S81,'表30-5-2-5-2'!$B:$AF,MATCH($D81&amp;"a",'表30-5-2-5-2'!$4:$4,0)-1,FALSE)
-IF($R81-1&lt;=0,0,VLOOKUP($R81-1,'表30-5-2-5-2'!$B:$AF,MATCH($D81&amp;"a",'表30-5-2-5-2'!$4:$4,0)-1,FALSE))
-VLOOKUP($S81,'表30-5-2-5-2'!$B:$AF,MATCH($D81,'表30-5-2-5-2'!$4:$4,0)-1,FALSE)*(S81/100-M81/G81)*100
-VLOOKUP($R81,'表30-5-2-5-2'!$B:$AF,MATCH($D81,'表30-5-2-5-2'!$4:$4,0)-1,FALSE)*(1-(R81/100-L81/G81)*100),
IF(C81="E1",VLOOKUP($S81,'表30-5-2-5-3'!$B$4:$AF$104,MATCH($D81&amp;"a",'表30-5-2-5-3'!$4:$4,0)-1,FALSE)
-IF($R81-1&lt;=0,0,VLOOKUP($R81-1,'表30-5-2-5-3'!$B$4:$AF$104,MATCH($D81&amp;"a",'表30-5-2-5-3'!$4:$4,0)-1,FALSE))
-VLOOKUP($S81,'表30-5-2-5-3'!$B$4:$AF$104,MATCH($D81,'表30-5-2-5-3'!$4:$4,0)-1,FALSE)*(S81/100-M81/G81)*100
-VLOOKUP($R81,'表30-5-2-5-3'!$B$4:$AF$104,MATCH($D81,'表30-5-2-5-3'!$4:$4,0)-1,FALSE)*(1-(R81/100-L81/G81)*100),
IF(C81="E2",VLOOKUP($S81,'表30-5-2-5-3'!$B$114:$AF$214,MATCH($D81&amp;"a",'表30-5-2-5-3'!$4:$4,0)-1,FALSE)
-IF($R81-1&lt;=0,0,VLOOKUP($R81-1,'表30-5-2-5-3'!$B$114:$AF$214,MATCH($D81&amp;"a",'表30-5-2-5-3'!$4:$4,0)-1,FALSE))
-VLOOKUP($S81,'表30-5-2-5-3'!$B$114:$AF$214,MATCH($D81,'表30-5-2-5-3'!$4:$4,0)-1,FALSE)*(S81/100-M81/G81)*100
-VLOOKUP($R81,'表30-5-2-5-3'!$B$114:$AF$214,MATCH($D81,'表30-5-2-5-3'!$4:$4,0)-1,FALSE)*(1-(R81/100-L81/G81)*100),0))))</f>
        <v>0</v>
      </c>
      <c r="V81" s="1990">
        <f t="shared" si="16"/>
        <v>0</v>
      </c>
      <c r="W81" s="1990">
        <f t="shared" si="17"/>
        <v>0</v>
      </c>
      <c r="X81" s="1990">
        <f t="shared" si="18"/>
        <v>0</v>
      </c>
      <c r="Y81" s="1990">
        <f t="shared" si="19"/>
        <v>0</v>
      </c>
    </row>
    <row r="82" spans="1:25">
      <c r="A82" s="1985" t="str">
        <f t="shared" si="15"/>
        <v/>
      </c>
      <c r="B82" s="2120"/>
      <c r="C82" s="2120"/>
      <c r="D82" s="2120"/>
      <c r="E82" s="2121"/>
      <c r="F82" s="2121"/>
      <c r="G82" s="2122"/>
      <c r="H82" s="2123"/>
      <c r="I82" s="2123"/>
      <c r="J82" s="2123"/>
      <c r="K82" s="2123"/>
      <c r="L82" s="2121"/>
      <c r="M82" s="2121"/>
      <c r="N82" s="1986">
        <f t="shared" si="11"/>
        <v>0</v>
      </c>
      <c r="O82" s="1986">
        <f t="shared" si="12"/>
        <v>0</v>
      </c>
      <c r="P82" s="1987">
        <f t="shared" si="20"/>
        <v>0</v>
      </c>
      <c r="Q82" s="1987">
        <f t="shared" si="21"/>
        <v>0</v>
      </c>
      <c r="R82" s="1988">
        <f t="shared" si="13"/>
        <v>0</v>
      </c>
      <c r="S82" s="1988">
        <f t="shared" si="14"/>
        <v>0</v>
      </c>
      <c r="T82" s="1989">
        <f>IF(OR(E82="QS",B82=""),0,
VLOOKUP($S82,'表30-5-2-5-1'!$B:$AF,MATCH($D82&amp;"a",'表30-5-2-5-1'!$4:$4,0)-1,FALSE)
-IF($R82-1&lt;=0,0,VLOOKUP($R82-1,'表30-5-2-5-1'!$B:$AF,MATCH($D82&amp;"a",'表30-5-2-5-1'!$4:$4,0)-1,FALSE))
-VLOOKUP($S82,'表30-5-2-5-1'!$B:$AF,MATCH($D82,'表30-5-2-5-1'!$4:$4,0)-1,FALSE)*(S82/100-M82/G82)*100
-VLOOKUP($R82,'表30-5-2-5-1'!$B:$AF,MATCH($D82,'表30-5-2-5-1'!$4:$4,0)-1,FALSE)*(1-(R82/100-L82/G82)*100)
)</f>
        <v>0</v>
      </c>
      <c r="U82" s="1989">
        <f>IF(OR(E82="QS",B82=""),0,
IF(C82="F",VLOOKUP($S82,'表30-5-2-5-2'!$B:$AF,MATCH($D82&amp;"a",'表30-5-2-5-2'!$4:$4,0)-1,FALSE)
-IF($R82-1&lt;=0,0,VLOOKUP($R82-1,'表30-5-2-5-2'!$B:$AF,MATCH($D82&amp;"a",'表30-5-2-5-2'!$4:$4,0)-1,FALSE))
-VLOOKUP($S82,'表30-5-2-5-2'!$B:$AF,MATCH($D82,'表30-5-2-5-2'!$4:$4,0)-1,FALSE)*(S82/100-M82/G82)*100
-VLOOKUP($R82,'表30-5-2-5-2'!$B:$AF,MATCH($D82,'表30-5-2-5-2'!$4:$4,0)-1,FALSE)*(1-(R82/100-L82/G82)*100),
IF(C82="E1",VLOOKUP($S82,'表30-5-2-5-3'!$B$4:$AF$104,MATCH($D82&amp;"a",'表30-5-2-5-3'!$4:$4,0)-1,FALSE)
-IF($R82-1&lt;=0,0,VLOOKUP($R82-1,'表30-5-2-5-3'!$B$4:$AF$104,MATCH($D82&amp;"a",'表30-5-2-5-3'!$4:$4,0)-1,FALSE))
-VLOOKUP($S82,'表30-5-2-5-3'!$B$4:$AF$104,MATCH($D82,'表30-5-2-5-3'!$4:$4,0)-1,FALSE)*(S82/100-M82/G82)*100
-VLOOKUP($R82,'表30-5-2-5-3'!$B$4:$AF$104,MATCH($D82,'表30-5-2-5-3'!$4:$4,0)-1,FALSE)*(1-(R82/100-L82/G82)*100),
IF(C82="E2",VLOOKUP($S82,'表30-5-2-5-3'!$B$114:$AF$214,MATCH($D82&amp;"a",'表30-5-2-5-3'!$4:$4,0)-1,FALSE)
-IF($R82-1&lt;=0,0,VLOOKUP($R82-1,'表30-5-2-5-3'!$B$114:$AF$214,MATCH($D82&amp;"a",'表30-5-2-5-3'!$4:$4,0)-1,FALSE))
-VLOOKUP($S82,'表30-5-2-5-3'!$B$114:$AF$214,MATCH($D82,'表30-5-2-5-3'!$4:$4,0)-1,FALSE)*(S82/100-M82/G82)*100
-VLOOKUP($R82,'表30-5-2-5-3'!$B$114:$AF$214,MATCH($D82,'表30-5-2-5-3'!$4:$4,0)-1,FALSE)*(1-(R82/100-L82/G82)*100),0))))</f>
        <v>0</v>
      </c>
      <c r="V82" s="1990">
        <f t="shared" si="16"/>
        <v>0</v>
      </c>
      <c r="W82" s="1990">
        <f t="shared" si="17"/>
        <v>0</v>
      </c>
      <c r="X82" s="1990">
        <f t="shared" si="18"/>
        <v>0</v>
      </c>
      <c r="Y82" s="1990">
        <f t="shared" si="19"/>
        <v>0</v>
      </c>
    </row>
    <row r="83" spans="1:25">
      <c r="A83" s="1985" t="str">
        <f t="shared" si="15"/>
        <v/>
      </c>
      <c r="B83" s="2120"/>
      <c r="C83" s="2120"/>
      <c r="D83" s="2120"/>
      <c r="E83" s="2121"/>
      <c r="F83" s="2121"/>
      <c r="G83" s="2122"/>
      <c r="H83" s="2123"/>
      <c r="I83" s="2123"/>
      <c r="J83" s="2123"/>
      <c r="K83" s="2123"/>
      <c r="L83" s="2121"/>
      <c r="M83" s="2121"/>
      <c r="N83" s="1986">
        <f t="shared" si="11"/>
        <v>0</v>
      </c>
      <c r="O83" s="1986">
        <f t="shared" si="12"/>
        <v>0</v>
      </c>
      <c r="P83" s="1987">
        <f t="shared" si="20"/>
        <v>0</v>
      </c>
      <c r="Q83" s="1987">
        <f t="shared" si="21"/>
        <v>0</v>
      </c>
      <c r="R83" s="1988">
        <f t="shared" si="13"/>
        <v>0</v>
      </c>
      <c r="S83" s="1988">
        <f t="shared" si="14"/>
        <v>0</v>
      </c>
      <c r="T83" s="1989">
        <f>IF(OR(E83="QS",B83=""),0,
VLOOKUP($S83,'表30-5-2-5-1'!$B:$AF,MATCH($D83&amp;"a",'表30-5-2-5-1'!$4:$4,0)-1,FALSE)
-IF($R83-1&lt;=0,0,VLOOKUP($R83-1,'表30-5-2-5-1'!$B:$AF,MATCH($D83&amp;"a",'表30-5-2-5-1'!$4:$4,0)-1,FALSE))
-VLOOKUP($S83,'表30-5-2-5-1'!$B:$AF,MATCH($D83,'表30-5-2-5-1'!$4:$4,0)-1,FALSE)*(S83/100-M83/G83)*100
-VLOOKUP($R83,'表30-5-2-5-1'!$B:$AF,MATCH($D83,'表30-5-2-5-1'!$4:$4,0)-1,FALSE)*(1-(R83/100-L83/G83)*100)
)</f>
        <v>0</v>
      </c>
      <c r="U83" s="1989">
        <f>IF(OR(E83="QS",B83=""),0,
IF(C83="F",VLOOKUP($S83,'表30-5-2-5-2'!$B:$AF,MATCH($D83&amp;"a",'表30-5-2-5-2'!$4:$4,0)-1,FALSE)
-IF($R83-1&lt;=0,0,VLOOKUP($R83-1,'表30-5-2-5-2'!$B:$AF,MATCH($D83&amp;"a",'表30-5-2-5-2'!$4:$4,0)-1,FALSE))
-VLOOKUP($S83,'表30-5-2-5-2'!$B:$AF,MATCH($D83,'表30-5-2-5-2'!$4:$4,0)-1,FALSE)*(S83/100-M83/G83)*100
-VLOOKUP($R83,'表30-5-2-5-2'!$B:$AF,MATCH($D83,'表30-5-2-5-2'!$4:$4,0)-1,FALSE)*(1-(R83/100-L83/G83)*100),
IF(C83="E1",VLOOKUP($S83,'表30-5-2-5-3'!$B$4:$AF$104,MATCH($D83&amp;"a",'表30-5-2-5-3'!$4:$4,0)-1,FALSE)
-IF($R83-1&lt;=0,0,VLOOKUP($R83-1,'表30-5-2-5-3'!$B$4:$AF$104,MATCH($D83&amp;"a",'表30-5-2-5-3'!$4:$4,0)-1,FALSE))
-VLOOKUP($S83,'表30-5-2-5-3'!$B$4:$AF$104,MATCH($D83,'表30-5-2-5-3'!$4:$4,0)-1,FALSE)*(S83/100-M83/G83)*100
-VLOOKUP($R83,'表30-5-2-5-3'!$B$4:$AF$104,MATCH($D83,'表30-5-2-5-3'!$4:$4,0)-1,FALSE)*(1-(R83/100-L83/G83)*100),
IF(C83="E2",VLOOKUP($S83,'表30-5-2-5-3'!$B$114:$AF$214,MATCH($D83&amp;"a",'表30-5-2-5-3'!$4:$4,0)-1,FALSE)
-IF($R83-1&lt;=0,0,VLOOKUP($R83-1,'表30-5-2-5-3'!$B$114:$AF$214,MATCH($D83&amp;"a",'表30-5-2-5-3'!$4:$4,0)-1,FALSE))
-VLOOKUP($S83,'表30-5-2-5-3'!$B$114:$AF$214,MATCH($D83,'表30-5-2-5-3'!$4:$4,0)-1,FALSE)*(S83/100-M83/G83)*100
-VLOOKUP($R83,'表30-5-2-5-3'!$B$114:$AF$214,MATCH($D83,'表30-5-2-5-3'!$4:$4,0)-1,FALSE)*(1-(R83/100-L83/G83)*100),0))))</f>
        <v>0</v>
      </c>
      <c r="V83" s="1990">
        <f t="shared" si="16"/>
        <v>0</v>
      </c>
      <c r="W83" s="1990">
        <f t="shared" si="17"/>
        <v>0</v>
      </c>
      <c r="X83" s="1990">
        <f t="shared" si="18"/>
        <v>0</v>
      </c>
      <c r="Y83" s="1990">
        <f t="shared" si="19"/>
        <v>0</v>
      </c>
    </row>
    <row r="84" spans="1:25">
      <c r="A84" s="1985" t="str">
        <f t="shared" si="15"/>
        <v/>
      </c>
      <c r="B84" s="2120"/>
      <c r="C84" s="2120"/>
      <c r="D84" s="2120"/>
      <c r="E84" s="2121"/>
      <c r="F84" s="2121"/>
      <c r="G84" s="2122"/>
      <c r="H84" s="2123"/>
      <c r="I84" s="2123"/>
      <c r="J84" s="2123"/>
      <c r="K84" s="2123"/>
      <c r="L84" s="2121"/>
      <c r="M84" s="2121"/>
      <c r="N84" s="1986">
        <f t="shared" si="11"/>
        <v>0</v>
      </c>
      <c r="O84" s="1986">
        <f t="shared" si="12"/>
        <v>0</v>
      </c>
      <c r="P84" s="1987">
        <f t="shared" si="20"/>
        <v>0</v>
      </c>
      <c r="Q84" s="1987">
        <f t="shared" si="21"/>
        <v>0</v>
      </c>
      <c r="R84" s="1988">
        <f t="shared" si="13"/>
        <v>0</v>
      </c>
      <c r="S84" s="1988">
        <f t="shared" si="14"/>
        <v>0</v>
      </c>
      <c r="T84" s="1989">
        <f>IF(OR(E84="QS",B84=""),0,
VLOOKUP($S84,'表30-5-2-5-1'!$B:$AF,MATCH($D84&amp;"a",'表30-5-2-5-1'!$4:$4,0)-1,FALSE)
-IF($R84-1&lt;=0,0,VLOOKUP($R84-1,'表30-5-2-5-1'!$B:$AF,MATCH($D84&amp;"a",'表30-5-2-5-1'!$4:$4,0)-1,FALSE))
-VLOOKUP($S84,'表30-5-2-5-1'!$B:$AF,MATCH($D84,'表30-5-2-5-1'!$4:$4,0)-1,FALSE)*(S84/100-M84/G84)*100
-VLOOKUP($R84,'表30-5-2-5-1'!$B:$AF,MATCH($D84,'表30-5-2-5-1'!$4:$4,0)-1,FALSE)*(1-(R84/100-L84/G84)*100)
)</f>
        <v>0</v>
      </c>
      <c r="U84" s="1989">
        <f>IF(OR(E84="QS",B84=""),0,
IF(C84="F",VLOOKUP($S84,'表30-5-2-5-2'!$B:$AF,MATCH($D84&amp;"a",'表30-5-2-5-2'!$4:$4,0)-1,FALSE)
-IF($R84-1&lt;=0,0,VLOOKUP($R84-1,'表30-5-2-5-2'!$B:$AF,MATCH($D84&amp;"a",'表30-5-2-5-2'!$4:$4,0)-1,FALSE))
-VLOOKUP($S84,'表30-5-2-5-2'!$B:$AF,MATCH($D84,'表30-5-2-5-2'!$4:$4,0)-1,FALSE)*(S84/100-M84/G84)*100
-VLOOKUP($R84,'表30-5-2-5-2'!$B:$AF,MATCH($D84,'表30-5-2-5-2'!$4:$4,0)-1,FALSE)*(1-(R84/100-L84/G84)*100),
IF(C84="E1",VLOOKUP($S84,'表30-5-2-5-3'!$B$4:$AF$104,MATCH($D84&amp;"a",'表30-5-2-5-3'!$4:$4,0)-1,FALSE)
-IF($R84-1&lt;=0,0,VLOOKUP($R84-1,'表30-5-2-5-3'!$B$4:$AF$104,MATCH($D84&amp;"a",'表30-5-2-5-3'!$4:$4,0)-1,FALSE))
-VLOOKUP($S84,'表30-5-2-5-3'!$B$4:$AF$104,MATCH($D84,'表30-5-2-5-3'!$4:$4,0)-1,FALSE)*(S84/100-M84/G84)*100
-VLOOKUP($R84,'表30-5-2-5-3'!$B$4:$AF$104,MATCH($D84,'表30-5-2-5-3'!$4:$4,0)-1,FALSE)*(1-(R84/100-L84/G84)*100),
IF(C84="E2",VLOOKUP($S84,'表30-5-2-5-3'!$B$114:$AF$214,MATCH($D84&amp;"a",'表30-5-2-5-3'!$4:$4,0)-1,FALSE)
-IF($R84-1&lt;=0,0,VLOOKUP($R84-1,'表30-5-2-5-3'!$B$114:$AF$214,MATCH($D84&amp;"a",'表30-5-2-5-3'!$4:$4,0)-1,FALSE))
-VLOOKUP($S84,'表30-5-2-5-3'!$B$114:$AF$214,MATCH($D84,'表30-5-2-5-3'!$4:$4,0)-1,FALSE)*(S84/100-M84/G84)*100
-VLOOKUP($R84,'表30-5-2-5-3'!$B$114:$AF$214,MATCH($D84,'表30-5-2-5-3'!$4:$4,0)-1,FALSE)*(1-(R84/100-L84/G84)*100),0))))</f>
        <v>0</v>
      </c>
      <c r="V84" s="1990">
        <f t="shared" si="16"/>
        <v>0</v>
      </c>
      <c r="W84" s="1990">
        <f t="shared" si="17"/>
        <v>0</v>
      </c>
      <c r="X84" s="1990">
        <f t="shared" si="18"/>
        <v>0</v>
      </c>
      <c r="Y84" s="1990">
        <f t="shared" si="19"/>
        <v>0</v>
      </c>
    </row>
    <row r="85" spans="1:25">
      <c r="A85" s="1985" t="str">
        <f t="shared" si="15"/>
        <v/>
      </c>
      <c r="B85" s="2120"/>
      <c r="C85" s="2120"/>
      <c r="D85" s="2120"/>
      <c r="E85" s="2121"/>
      <c r="F85" s="2121"/>
      <c r="G85" s="2122"/>
      <c r="H85" s="2123"/>
      <c r="I85" s="2123"/>
      <c r="J85" s="2123"/>
      <c r="K85" s="2123"/>
      <c r="L85" s="2121"/>
      <c r="M85" s="2121"/>
      <c r="N85" s="1986">
        <f t="shared" si="11"/>
        <v>0</v>
      </c>
      <c r="O85" s="1986">
        <f t="shared" si="12"/>
        <v>0</v>
      </c>
      <c r="P85" s="1987">
        <f t="shared" si="20"/>
        <v>0</v>
      </c>
      <c r="Q85" s="1987">
        <f t="shared" si="21"/>
        <v>0</v>
      </c>
      <c r="R85" s="1988">
        <f t="shared" si="13"/>
        <v>0</v>
      </c>
      <c r="S85" s="1988">
        <f t="shared" si="14"/>
        <v>0</v>
      </c>
      <c r="T85" s="1989">
        <f>IF(OR(E85="QS",B85=""),0,
VLOOKUP($S85,'表30-5-2-5-1'!$B:$AF,MATCH($D85&amp;"a",'表30-5-2-5-1'!$4:$4,0)-1,FALSE)
-IF($R85-1&lt;=0,0,VLOOKUP($R85-1,'表30-5-2-5-1'!$B:$AF,MATCH($D85&amp;"a",'表30-5-2-5-1'!$4:$4,0)-1,FALSE))
-VLOOKUP($S85,'表30-5-2-5-1'!$B:$AF,MATCH($D85,'表30-5-2-5-1'!$4:$4,0)-1,FALSE)*(S85/100-M85/G85)*100
-VLOOKUP($R85,'表30-5-2-5-1'!$B:$AF,MATCH($D85,'表30-5-2-5-1'!$4:$4,0)-1,FALSE)*(1-(R85/100-L85/G85)*100)
)</f>
        <v>0</v>
      </c>
      <c r="U85" s="1989">
        <f>IF(OR(E85="QS",B85=""),0,
IF(C85="F",VLOOKUP($S85,'表30-5-2-5-2'!$B:$AF,MATCH($D85&amp;"a",'表30-5-2-5-2'!$4:$4,0)-1,FALSE)
-IF($R85-1&lt;=0,0,VLOOKUP($R85-1,'表30-5-2-5-2'!$B:$AF,MATCH($D85&amp;"a",'表30-5-2-5-2'!$4:$4,0)-1,FALSE))
-VLOOKUP($S85,'表30-5-2-5-2'!$B:$AF,MATCH($D85,'表30-5-2-5-2'!$4:$4,0)-1,FALSE)*(S85/100-M85/G85)*100
-VLOOKUP($R85,'表30-5-2-5-2'!$B:$AF,MATCH($D85,'表30-5-2-5-2'!$4:$4,0)-1,FALSE)*(1-(R85/100-L85/G85)*100),
IF(C85="E1",VLOOKUP($S85,'表30-5-2-5-3'!$B$4:$AF$104,MATCH($D85&amp;"a",'表30-5-2-5-3'!$4:$4,0)-1,FALSE)
-IF($R85-1&lt;=0,0,VLOOKUP($R85-1,'表30-5-2-5-3'!$B$4:$AF$104,MATCH($D85&amp;"a",'表30-5-2-5-3'!$4:$4,0)-1,FALSE))
-VLOOKUP($S85,'表30-5-2-5-3'!$B$4:$AF$104,MATCH($D85,'表30-5-2-5-3'!$4:$4,0)-1,FALSE)*(S85/100-M85/G85)*100
-VLOOKUP($R85,'表30-5-2-5-3'!$B$4:$AF$104,MATCH($D85,'表30-5-2-5-3'!$4:$4,0)-1,FALSE)*(1-(R85/100-L85/G85)*100),
IF(C85="E2",VLOOKUP($S85,'表30-5-2-5-3'!$B$114:$AF$214,MATCH($D85&amp;"a",'表30-5-2-5-3'!$4:$4,0)-1,FALSE)
-IF($R85-1&lt;=0,0,VLOOKUP($R85-1,'表30-5-2-5-3'!$B$114:$AF$214,MATCH($D85&amp;"a",'表30-5-2-5-3'!$4:$4,0)-1,FALSE))
-VLOOKUP($S85,'表30-5-2-5-3'!$B$114:$AF$214,MATCH($D85,'表30-5-2-5-3'!$4:$4,0)-1,FALSE)*(S85/100-M85/G85)*100
-VLOOKUP($R85,'表30-5-2-5-3'!$B$114:$AF$214,MATCH($D85,'表30-5-2-5-3'!$4:$4,0)-1,FALSE)*(1-(R85/100-L85/G85)*100),0))))</f>
        <v>0</v>
      </c>
      <c r="V85" s="1990">
        <f t="shared" si="16"/>
        <v>0</v>
      </c>
      <c r="W85" s="1990">
        <f t="shared" si="17"/>
        <v>0</v>
      </c>
      <c r="X85" s="1990">
        <f t="shared" si="18"/>
        <v>0</v>
      </c>
      <c r="Y85" s="1990">
        <f t="shared" si="19"/>
        <v>0</v>
      </c>
    </row>
    <row r="86" spans="1:25">
      <c r="A86" s="1985" t="str">
        <f t="shared" si="15"/>
        <v/>
      </c>
      <c r="B86" s="2120"/>
      <c r="C86" s="2120"/>
      <c r="D86" s="2120"/>
      <c r="E86" s="2121"/>
      <c r="F86" s="2121"/>
      <c r="G86" s="2122"/>
      <c r="H86" s="2123"/>
      <c r="I86" s="2123"/>
      <c r="J86" s="2123"/>
      <c r="K86" s="2123"/>
      <c r="L86" s="2121"/>
      <c r="M86" s="2121"/>
      <c r="N86" s="1986">
        <f t="shared" si="11"/>
        <v>0</v>
      </c>
      <c r="O86" s="1986">
        <f t="shared" si="12"/>
        <v>0</v>
      </c>
      <c r="P86" s="1987">
        <f t="shared" si="20"/>
        <v>0</v>
      </c>
      <c r="Q86" s="1987">
        <f t="shared" si="21"/>
        <v>0</v>
      </c>
      <c r="R86" s="1988">
        <f t="shared" si="13"/>
        <v>0</v>
      </c>
      <c r="S86" s="1988">
        <f t="shared" si="14"/>
        <v>0</v>
      </c>
      <c r="T86" s="1989">
        <f>IF(OR(E86="QS",B86=""),0,
VLOOKUP($S86,'表30-5-2-5-1'!$B:$AF,MATCH($D86&amp;"a",'表30-5-2-5-1'!$4:$4,0)-1,FALSE)
-IF($R86-1&lt;=0,0,VLOOKUP($R86-1,'表30-5-2-5-1'!$B:$AF,MATCH($D86&amp;"a",'表30-5-2-5-1'!$4:$4,0)-1,FALSE))
-VLOOKUP($S86,'表30-5-2-5-1'!$B:$AF,MATCH($D86,'表30-5-2-5-1'!$4:$4,0)-1,FALSE)*(S86/100-M86/G86)*100
-VLOOKUP($R86,'表30-5-2-5-1'!$B:$AF,MATCH($D86,'表30-5-2-5-1'!$4:$4,0)-1,FALSE)*(1-(R86/100-L86/G86)*100)
)</f>
        <v>0</v>
      </c>
      <c r="U86" s="1989">
        <f>IF(OR(E86="QS",B86=""),0,
IF(C86="F",VLOOKUP($S86,'表30-5-2-5-2'!$B:$AF,MATCH($D86&amp;"a",'表30-5-2-5-2'!$4:$4,0)-1,FALSE)
-IF($R86-1&lt;=0,0,VLOOKUP($R86-1,'表30-5-2-5-2'!$B:$AF,MATCH($D86&amp;"a",'表30-5-2-5-2'!$4:$4,0)-1,FALSE))
-VLOOKUP($S86,'表30-5-2-5-2'!$B:$AF,MATCH($D86,'表30-5-2-5-2'!$4:$4,0)-1,FALSE)*(S86/100-M86/G86)*100
-VLOOKUP($R86,'表30-5-2-5-2'!$B:$AF,MATCH($D86,'表30-5-2-5-2'!$4:$4,0)-1,FALSE)*(1-(R86/100-L86/G86)*100),
IF(C86="E1",VLOOKUP($S86,'表30-5-2-5-3'!$B$4:$AF$104,MATCH($D86&amp;"a",'表30-5-2-5-3'!$4:$4,0)-1,FALSE)
-IF($R86-1&lt;=0,0,VLOOKUP($R86-1,'表30-5-2-5-3'!$B$4:$AF$104,MATCH($D86&amp;"a",'表30-5-2-5-3'!$4:$4,0)-1,FALSE))
-VLOOKUP($S86,'表30-5-2-5-3'!$B$4:$AF$104,MATCH($D86,'表30-5-2-5-3'!$4:$4,0)-1,FALSE)*(S86/100-M86/G86)*100
-VLOOKUP($R86,'表30-5-2-5-3'!$B$4:$AF$104,MATCH($D86,'表30-5-2-5-3'!$4:$4,0)-1,FALSE)*(1-(R86/100-L86/G86)*100),
IF(C86="E2",VLOOKUP($S86,'表30-5-2-5-3'!$B$114:$AF$214,MATCH($D86&amp;"a",'表30-5-2-5-3'!$4:$4,0)-1,FALSE)
-IF($R86-1&lt;=0,0,VLOOKUP($R86-1,'表30-5-2-5-3'!$B$114:$AF$214,MATCH($D86&amp;"a",'表30-5-2-5-3'!$4:$4,0)-1,FALSE))
-VLOOKUP($S86,'表30-5-2-5-3'!$B$114:$AF$214,MATCH($D86,'表30-5-2-5-3'!$4:$4,0)-1,FALSE)*(S86/100-M86/G86)*100
-VLOOKUP($R86,'表30-5-2-5-3'!$B$114:$AF$214,MATCH($D86,'表30-5-2-5-3'!$4:$4,0)-1,FALSE)*(1-(R86/100-L86/G86)*100),0))))</f>
        <v>0</v>
      </c>
      <c r="V86" s="1990">
        <f t="shared" si="16"/>
        <v>0</v>
      </c>
      <c r="W86" s="1990">
        <f t="shared" si="17"/>
        <v>0</v>
      </c>
      <c r="X86" s="1990">
        <f t="shared" si="18"/>
        <v>0</v>
      </c>
      <c r="Y86" s="1990">
        <f t="shared" si="19"/>
        <v>0</v>
      </c>
    </row>
    <row r="87" spans="1:25">
      <c r="A87" s="1985" t="str">
        <f t="shared" si="15"/>
        <v/>
      </c>
      <c r="B87" s="2120"/>
      <c r="C87" s="2120"/>
      <c r="D87" s="2120"/>
      <c r="E87" s="2121"/>
      <c r="F87" s="2121"/>
      <c r="G87" s="2122"/>
      <c r="H87" s="2123"/>
      <c r="I87" s="2123"/>
      <c r="J87" s="2123"/>
      <c r="K87" s="2123"/>
      <c r="L87" s="2121"/>
      <c r="M87" s="2121"/>
      <c r="N87" s="1986">
        <f t="shared" si="11"/>
        <v>0</v>
      </c>
      <c r="O87" s="1986">
        <f t="shared" si="12"/>
        <v>0</v>
      </c>
      <c r="P87" s="1987">
        <f t="shared" si="20"/>
        <v>0</v>
      </c>
      <c r="Q87" s="1987">
        <f t="shared" si="21"/>
        <v>0</v>
      </c>
      <c r="R87" s="1988">
        <f t="shared" si="13"/>
        <v>0</v>
      </c>
      <c r="S87" s="1988">
        <f t="shared" si="14"/>
        <v>0</v>
      </c>
      <c r="T87" s="1989">
        <f>IF(OR(E87="QS",B87=""),0,
VLOOKUP($S87,'表30-5-2-5-1'!$B:$AF,MATCH($D87&amp;"a",'表30-5-2-5-1'!$4:$4,0)-1,FALSE)
-IF($R87-1&lt;=0,0,VLOOKUP($R87-1,'表30-5-2-5-1'!$B:$AF,MATCH($D87&amp;"a",'表30-5-2-5-1'!$4:$4,0)-1,FALSE))
-VLOOKUP($S87,'表30-5-2-5-1'!$B:$AF,MATCH($D87,'表30-5-2-5-1'!$4:$4,0)-1,FALSE)*(S87/100-M87/G87)*100
-VLOOKUP($R87,'表30-5-2-5-1'!$B:$AF,MATCH($D87,'表30-5-2-5-1'!$4:$4,0)-1,FALSE)*(1-(R87/100-L87/G87)*100)
)</f>
        <v>0</v>
      </c>
      <c r="U87" s="1989">
        <f>IF(OR(E87="QS",B87=""),0,
IF(C87="F",VLOOKUP($S87,'表30-5-2-5-2'!$B:$AF,MATCH($D87&amp;"a",'表30-5-2-5-2'!$4:$4,0)-1,FALSE)
-IF($R87-1&lt;=0,0,VLOOKUP($R87-1,'表30-5-2-5-2'!$B:$AF,MATCH($D87&amp;"a",'表30-5-2-5-2'!$4:$4,0)-1,FALSE))
-VLOOKUP($S87,'表30-5-2-5-2'!$B:$AF,MATCH($D87,'表30-5-2-5-2'!$4:$4,0)-1,FALSE)*(S87/100-M87/G87)*100
-VLOOKUP($R87,'表30-5-2-5-2'!$B:$AF,MATCH($D87,'表30-5-2-5-2'!$4:$4,0)-1,FALSE)*(1-(R87/100-L87/G87)*100),
IF(C87="E1",VLOOKUP($S87,'表30-5-2-5-3'!$B$4:$AF$104,MATCH($D87&amp;"a",'表30-5-2-5-3'!$4:$4,0)-1,FALSE)
-IF($R87-1&lt;=0,0,VLOOKUP($R87-1,'表30-5-2-5-3'!$B$4:$AF$104,MATCH($D87&amp;"a",'表30-5-2-5-3'!$4:$4,0)-1,FALSE))
-VLOOKUP($S87,'表30-5-2-5-3'!$B$4:$AF$104,MATCH($D87,'表30-5-2-5-3'!$4:$4,0)-1,FALSE)*(S87/100-M87/G87)*100
-VLOOKUP($R87,'表30-5-2-5-3'!$B$4:$AF$104,MATCH($D87,'表30-5-2-5-3'!$4:$4,0)-1,FALSE)*(1-(R87/100-L87/G87)*100),
IF(C87="E2",VLOOKUP($S87,'表30-5-2-5-3'!$B$114:$AF$214,MATCH($D87&amp;"a",'表30-5-2-5-3'!$4:$4,0)-1,FALSE)
-IF($R87-1&lt;=0,0,VLOOKUP($R87-1,'表30-5-2-5-3'!$B$114:$AF$214,MATCH($D87&amp;"a",'表30-5-2-5-3'!$4:$4,0)-1,FALSE))
-VLOOKUP($S87,'表30-5-2-5-3'!$B$114:$AF$214,MATCH($D87,'表30-5-2-5-3'!$4:$4,0)-1,FALSE)*(S87/100-M87/G87)*100
-VLOOKUP($R87,'表30-5-2-5-3'!$B$114:$AF$214,MATCH($D87,'表30-5-2-5-3'!$4:$4,0)-1,FALSE)*(1-(R87/100-L87/G87)*100),0))))</f>
        <v>0</v>
      </c>
      <c r="V87" s="1990">
        <f t="shared" si="16"/>
        <v>0</v>
      </c>
      <c r="W87" s="1990">
        <f t="shared" si="17"/>
        <v>0</v>
      </c>
      <c r="X87" s="1990">
        <f t="shared" si="18"/>
        <v>0</v>
      </c>
      <c r="Y87" s="1990">
        <f t="shared" si="19"/>
        <v>0</v>
      </c>
    </row>
    <row r="88" spans="1:25">
      <c r="A88" s="1985" t="str">
        <f t="shared" si="15"/>
        <v/>
      </c>
      <c r="B88" s="2120"/>
      <c r="C88" s="2120"/>
      <c r="D88" s="2120"/>
      <c r="E88" s="2121"/>
      <c r="F88" s="2121"/>
      <c r="G88" s="2122"/>
      <c r="H88" s="2123"/>
      <c r="I88" s="2123"/>
      <c r="J88" s="2123"/>
      <c r="K88" s="2123"/>
      <c r="L88" s="2121"/>
      <c r="M88" s="2121"/>
      <c r="N88" s="1986">
        <f t="shared" si="11"/>
        <v>0</v>
      </c>
      <c r="O88" s="1986">
        <f t="shared" si="12"/>
        <v>0</v>
      </c>
      <c r="P88" s="1987">
        <f t="shared" si="20"/>
        <v>0</v>
      </c>
      <c r="Q88" s="1987">
        <f t="shared" si="21"/>
        <v>0</v>
      </c>
      <c r="R88" s="1988">
        <f t="shared" si="13"/>
        <v>0</v>
      </c>
      <c r="S88" s="1988">
        <f t="shared" si="14"/>
        <v>0</v>
      </c>
      <c r="T88" s="1989">
        <f>IF(OR(E88="QS",B88=""),0,
VLOOKUP($S88,'表30-5-2-5-1'!$B:$AF,MATCH($D88&amp;"a",'表30-5-2-5-1'!$4:$4,0)-1,FALSE)
-IF($R88-1&lt;=0,0,VLOOKUP($R88-1,'表30-5-2-5-1'!$B:$AF,MATCH($D88&amp;"a",'表30-5-2-5-1'!$4:$4,0)-1,FALSE))
-VLOOKUP($S88,'表30-5-2-5-1'!$B:$AF,MATCH($D88,'表30-5-2-5-1'!$4:$4,0)-1,FALSE)*(S88/100-M88/G88)*100
-VLOOKUP($R88,'表30-5-2-5-1'!$B:$AF,MATCH($D88,'表30-5-2-5-1'!$4:$4,0)-1,FALSE)*(1-(R88/100-L88/G88)*100)
)</f>
        <v>0</v>
      </c>
      <c r="U88" s="1989">
        <f>IF(OR(E88="QS",B88=""),0,
IF(C88="F",VLOOKUP($S88,'表30-5-2-5-2'!$B:$AF,MATCH($D88&amp;"a",'表30-5-2-5-2'!$4:$4,0)-1,FALSE)
-IF($R88-1&lt;=0,0,VLOOKUP($R88-1,'表30-5-2-5-2'!$B:$AF,MATCH($D88&amp;"a",'表30-5-2-5-2'!$4:$4,0)-1,FALSE))
-VLOOKUP($S88,'表30-5-2-5-2'!$B:$AF,MATCH($D88,'表30-5-2-5-2'!$4:$4,0)-1,FALSE)*(S88/100-M88/G88)*100
-VLOOKUP($R88,'表30-5-2-5-2'!$B:$AF,MATCH($D88,'表30-5-2-5-2'!$4:$4,0)-1,FALSE)*(1-(R88/100-L88/G88)*100),
IF(C88="E1",VLOOKUP($S88,'表30-5-2-5-3'!$B$4:$AF$104,MATCH($D88&amp;"a",'表30-5-2-5-3'!$4:$4,0)-1,FALSE)
-IF($R88-1&lt;=0,0,VLOOKUP($R88-1,'表30-5-2-5-3'!$B$4:$AF$104,MATCH($D88&amp;"a",'表30-5-2-5-3'!$4:$4,0)-1,FALSE))
-VLOOKUP($S88,'表30-5-2-5-3'!$B$4:$AF$104,MATCH($D88,'表30-5-2-5-3'!$4:$4,0)-1,FALSE)*(S88/100-M88/G88)*100
-VLOOKUP($R88,'表30-5-2-5-3'!$B$4:$AF$104,MATCH($D88,'表30-5-2-5-3'!$4:$4,0)-1,FALSE)*(1-(R88/100-L88/G88)*100),
IF(C88="E2",VLOOKUP($S88,'表30-5-2-5-3'!$B$114:$AF$214,MATCH($D88&amp;"a",'表30-5-2-5-3'!$4:$4,0)-1,FALSE)
-IF($R88-1&lt;=0,0,VLOOKUP($R88-1,'表30-5-2-5-3'!$B$114:$AF$214,MATCH($D88&amp;"a",'表30-5-2-5-3'!$4:$4,0)-1,FALSE))
-VLOOKUP($S88,'表30-5-2-5-3'!$B$114:$AF$214,MATCH($D88,'表30-5-2-5-3'!$4:$4,0)-1,FALSE)*(S88/100-M88/G88)*100
-VLOOKUP($R88,'表30-5-2-5-3'!$B$114:$AF$214,MATCH($D88,'表30-5-2-5-3'!$4:$4,0)-1,FALSE)*(1-(R88/100-L88/G88)*100),0))))</f>
        <v>0</v>
      </c>
      <c r="V88" s="1990">
        <f t="shared" si="16"/>
        <v>0</v>
      </c>
      <c r="W88" s="1990">
        <f t="shared" si="17"/>
        <v>0</v>
      </c>
      <c r="X88" s="1990">
        <f t="shared" si="18"/>
        <v>0</v>
      </c>
      <c r="Y88" s="1990">
        <f t="shared" si="19"/>
        <v>0</v>
      </c>
    </row>
    <row r="89" spans="1:25">
      <c r="A89" s="1985" t="str">
        <f t="shared" si="15"/>
        <v/>
      </c>
      <c r="B89" s="2120"/>
      <c r="C89" s="2120"/>
      <c r="D89" s="2120"/>
      <c r="E89" s="2121"/>
      <c r="F89" s="2121"/>
      <c r="G89" s="2122"/>
      <c r="H89" s="2123"/>
      <c r="I89" s="2123"/>
      <c r="J89" s="2123"/>
      <c r="K89" s="2123"/>
      <c r="L89" s="2121"/>
      <c r="M89" s="2121"/>
      <c r="N89" s="1986">
        <f t="shared" si="11"/>
        <v>0</v>
      </c>
      <c r="O89" s="1986">
        <f t="shared" si="12"/>
        <v>0</v>
      </c>
      <c r="P89" s="1987">
        <f t="shared" si="20"/>
        <v>0</v>
      </c>
      <c r="Q89" s="1987">
        <f t="shared" si="21"/>
        <v>0</v>
      </c>
      <c r="R89" s="1988">
        <f t="shared" si="13"/>
        <v>0</v>
      </c>
      <c r="S89" s="1988">
        <f t="shared" si="14"/>
        <v>0</v>
      </c>
      <c r="T89" s="1989">
        <f>IF(OR(E89="QS",B89=""),0,
VLOOKUP($S89,'表30-5-2-5-1'!$B:$AF,MATCH($D89&amp;"a",'表30-5-2-5-1'!$4:$4,0)-1,FALSE)
-IF($R89-1&lt;=0,0,VLOOKUP($R89-1,'表30-5-2-5-1'!$B:$AF,MATCH($D89&amp;"a",'表30-5-2-5-1'!$4:$4,0)-1,FALSE))
-VLOOKUP($S89,'表30-5-2-5-1'!$B:$AF,MATCH($D89,'表30-5-2-5-1'!$4:$4,0)-1,FALSE)*(S89/100-M89/G89)*100
-VLOOKUP($R89,'表30-5-2-5-1'!$B:$AF,MATCH($D89,'表30-5-2-5-1'!$4:$4,0)-1,FALSE)*(1-(R89/100-L89/G89)*100)
)</f>
        <v>0</v>
      </c>
      <c r="U89" s="1989">
        <f>IF(OR(E89="QS",B89=""),0,
IF(C89="F",VLOOKUP($S89,'表30-5-2-5-2'!$B:$AF,MATCH($D89&amp;"a",'表30-5-2-5-2'!$4:$4,0)-1,FALSE)
-IF($R89-1&lt;=0,0,VLOOKUP($R89-1,'表30-5-2-5-2'!$B:$AF,MATCH($D89&amp;"a",'表30-5-2-5-2'!$4:$4,0)-1,FALSE))
-VLOOKUP($S89,'表30-5-2-5-2'!$B:$AF,MATCH($D89,'表30-5-2-5-2'!$4:$4,0)-1,FALSE)*(S89/100-M89/G89)*100
-VLOOKUP($R89,'表30-5-2-5-2'!$B:$AF,MATCH($D89,'表30-5-2-5-2'!$4:$4,0)-1,FALSE)*(1-(R89/100-L89/G89)*100),
IF(C89="E1",VLOOKUP($S89,'表30-5-2-5-3'!$B$4:$AF$104,MATCH($D89&amp;"a",'表30-5-2-5-3'!$4:$4,0)-1,FALSE)
-IF($R89-1&lt;=0,0,VLOOKUP($R89-1,'表30-5-2-5-3'!$B$4:$AF$104,MATCH($D89&amp;"a",'表30-5-2-5-3'!$4:$4,0)-1,FALSE))
-VLOOKUP($S89,'表30-5-2-5-3'!$B$4:$AF$104,MATCH($D89,'表30-5-2-5-3'!$4:$4,0)-1,FALSE)*(S89/100-M89/G89)*100
-VLOOKUP($R89,'表30-5-2-5-3'!$B$4:$AF$104,MATCH($D89,'表30-5-2-5-3'!$4:$4,0)-1,FALSE)*(1-(R89/100-L89/G89)*100),
IF(C89="E2",VLOOKUP($S89,'表30-5-2-5-3'!$B$114:$AF$214,MATCH($D89&amp;"a",'表30-5-2-5-3'!$4:$4,0)-1,FALSE)
-IF($R89-1&lt;=0,0,VLOOKUP($R89-1,'表30-5-2-5-3'!$B$114:$AF$214,MATCH($D89&amp;"a",'表30-5-2-5-3'!$4:$4,0)-1,FALSE))
-VLOOKUP($S89,'表30-5-2-5-3'!$B$114:$AF$214,MATCH($D89,'表30-5-2-5-3'!$4:$4,0)-1,FALSE)*(S89/100-M89/G89)*100
-VLOOKUP($R89,'表30-5-2-5-3'!$B$114:$AF$214,MATCH($D89,'表30-5-2-5-3'!$4:$4,0)-1,FALSE)*(1-(R89/100-L89/G89)*100),0))))</f>
        <v>0</v>
      </c>
      <c r="V89" s="1990">
        <f t="shared" si="16"/>
        <v>0</v>
      </c>
      <c r="W89" s="1990">
        <f t="shared" si="17"/>
        <v>0</v>
      </c>
      <c r="X89" s="1990">
        <f t="shared" si="18"/>
        <v>0</v>
      </c>
      <c r="Y89" s="1990">
        <f t="shared" si="19"/>
        <v>0</v>
      </c>
    </row>
    <row r="90" spans="1:25">
      <c r="A90" s="1985" t="str">
        <f t="shared" si="15"/>
        <v/>
      </c>
      <c r="B90" s="2120"/>
      <c r="C90" s="2120"/>
      <c r="D90" s="2120"/>
      <c r="E90" s="2121"/>
      <c r="F90" s="2121"/>
      <c r="G90" s="2122"/>
      <c r="H90" s="2123"/>
      <c r="I90" s="2123"/>
      <c r="J90" s="2123"/>
      <c r="K90" s="2123"/>
      <c r="L90" s="2121"/>
      <c r="M90" s="2121"/>
      <c r="N90" s="1986">
        <f t="shared" si="11"/>
        <v>0</v>
      </c>
      <c r="O90" s="1986">
        <f t="shared" si="12"/>
        <v>0</v>
      </c>
      <c r="P90" s="1987">
        <f t="shared" si="20"/>
        <v>0</v>
      </c>
      <c r="Q90" s="1987">
        <f t="shared" si="21"/>
        <v>0</v>
      </c>
      <c r="R90" s="1988">
        <f t="shared" si="13"/>
        <v>0</v>
      </c>
      <c r="S90" s="1988">
        <f t="shared" si="14"/>
        <v>0</v>
      </c>
      <c r="T90" s="1989">
        <f>IF(OR(E90="QS",B90=""),0,
VLOOKUP($S90,'表30-5-2-5-1'!$B:$AF,MATCH($D90&amp;"a",'表30-5-2-5-1'!$4:$4,0)-1,FALSE)
-IF($R90-1&lt;=0,0,VLOOKUP($R90-1,'表30-5-2-5-1'!$B:$AF,MATCH($D90&amp;"a",'表30-5-2-5-1'!$4:$4,0)-1,FALSE))
-VLOOKUP($S90,'表30-5-2-5-1'!$B:$AF,MATCH($D90,'表30-5-2-5-1'!$4:$4,0)-1,FALSE)*(S90/100-M90/G90)*100
-VLOOKUP($R90,'表30-5-2-5-1'!$B:$AF,MATCH($D90,'表30-5-2-5-1'!$4:$4,0)-1,FALSE)*(1-(R90/100-L90/G90)*100)
)</f>
        <v>0</v>
      </c>
      <c r="U90" s="1989">
        <f>IF(OR(E90="QS",B90=""),0,
IF(C90="F",VLOOKUP($S90,'表30-5-2-5-2'!$B:$AF,MATCH($D90&amp;"a",'表30-5-2-5-2'!$4:$4,0)-1,FALSE)
-IF($R90-1&lt;=0,0,VLOOKUP($R90-1,'表30-5-2-5-2'!$B:$AF,MATCH($D90&amp;"a",'表30-5-2-5-2'!$4:$4,0)-1,FALSE))
-VLOOKUP($S90,'表30-5-2-5-2'!$B:$AF,MATCH($D90,'表30-5-2-5-2'!$4:$4,0)-1,FALSE)*(S90/100-M90/G90)*100
-VLOOKUP($R90,'表30-5-2-5-2'!$B:$AF,MATCH($D90,'表30-5-2-5-2'!$4:$4,0)-1,FALSE)*(1-(R90/100-L90/G90)*100),
IF(C90="E1",VLOOKUP($S90,'表30-5-2-5-3'!$B$4:$AF$104,MATCH($D90&amp;"a",'表30-5-2-5-3'!$4:$4,0)-1,FALSE)
-IF($R90-1&lt;=0,0,VLOOKUP($R90-1,'表30-5-2-5-3'!$B$4:$AF$104,MATCH($D90&amp;"a",'表30-5-2-5-3'!$4:$4,0)-1,FALSE))
-VLOOKUP($S90,'表30-5-2-5-3'!$B$4:$AF$104,MATCH($D90,'表30-5-2-5-3'!$4:$4,0)-1,FALSE)*(S90/100-M90/G90)*100
-VLOOKUP($R90,'表30-5-2-5-3'!$B$4:$AF$104,MATCH($D90,'表30-5-2-5-3'!$4:$4,0)-1,FALSE)*(1-(R90/100-L90/G90)*100),
IF(C90="E2",VLOOKUP($S90,'表30-5-2-5-3'!$B$114:$AF$214,MATCH($D90&amp;"a",'表30-5-2-5-3'!$4:$4,0)-1,FALSE)
-IF($R90-1&lt;=0,0,VLOOKUP($R90-1,'表30-5-2-5-3'!$B$114:$AF$214,MATCH($D90&amp;"a",'表30-5-2-5-3'!$4:$4,0)-1,FALSE))
-VLOOKUP($S90,'表30-5-2-5-3'!$B$114:$AF$214,MATCH($D90,'表30-5-2-5-3'!$4:$4,0)-1,FALSE)*(S90/100-M90/G90)*100
-VLOOKUP($R90,'表30-5-2-5-3'!$B$114:$AF$214,MATCH($D90,'表30-5-2-5-3'!$4:$4,0)-1,FALSE)*(1-(R90/100-L90/G90)*100),0))))</f>
        <v>0</v>
      </c>
      <c r="V90" s="1990">
        <f t="shared" si="16"/>
        <v>0</v>
      </c>
      <c r="W90" s="1990">
        <f t="shared" si="17"/>
        <v>0</v>
      </c>
      <c r="X90" s="1990">
        <f t="shared" si="18"/>
        <v>0</v>
      </c>
      <c r="Y90" s="1990">
        <f t="shared" si="19"/>
        <v>0</v>
      </c>
    </row>
    <row r="91" spans="1:25">
      <c r="A91" s="1985" t="str">
        <f t="shared" si="15"/>
        <v/>
      </c>
      <c r="B91" s="2120"/>
      <c r="C91" s="2120"/>
      <c r="D91" s="2120"/>
      <c r="E91" s="2121"/>
      <c r="F91" s="2121"/>
      <c r="G91" s="2122"/>
      <c r="H91" s="2123"/>
      <c r="I91" s="2123"/>
      <c r="J91" s="2123"/>
      <c r="K91" s="2123"/>
      <c r="L91" s="2121"/>
      <c r="M91" s="2121"/>
      <c r="N91" s="1986">
        <f t="shared" si="11"/>
        <v>0</v>
      </c>
      <c r="O91" s="1986">
        <f t="shared" si="12"/>
        <v>0</v>
      </c>
      <c r="P91" s="1987">
        <f t="shared" si="20"/>
        <v>0</v>
      </c>
      <c r="Q91" s="1987">
        <f t="shared" si="21"/>
        <v>0</v>
      </c>
      <c r="R91" s="1988">
        <f t="shared" si="13"/>
        <v>0</v>
      </c>
      <c r="S91" s="1988">
        <f t="shared" si="14"/>
        <v>0</v>
      </c>
      <c r="T91" s="1989">
        <f>IF(OR(E91="QS",B91=""),0,
VLOOKUP($S91,'表30-5-2-5-1'!$B:$AF,MATCH($D91&amp;"a",'表30-5-2-5-1'!$4:$4,0)-1,FALSE)
-IF($R91-1&lt;=0,0,VLOOKUP($R91-1,'表30-5-2-5-1'!$B:$AF,MATCH($D91&amp;"a",'表30-5-2-5-1'!$4:$4,0)-1,FALSE))
-VLOOKUP($S91,'表30-5-2-5-1'!$B:$AF,MATCH($D91,'表30-5-2-5-1'!$4:$4,0)-1,FALSE)*(S91/100-M91/G91)*100
-VLOOKUP($R91,'表30-5-2-5-1'!$B:$AF,MATCH($D91,'表30-5-2-5-1'!$4:$4,0)-1,FALSE)*(1-(R91/100-L91/G91)*100)
)</f>
        <v>0</v>
      </c>
      <c r="U91" s="1989">
        <f>IF(OR(E91="QS",B91=""),0,
IF(C91="F",VLOOKUP($S91,'表30-5-2-5-2'!$B:$AF,MATCH($D91&amp;"a",'表30-5-2-5-2'!$4:$4,0)-1,FALSE)
-IF($R91-1&lt;=0,0,VLOOKUP($R91-1,'表30-5-2-5-2'!$B:$AF,MATCH($D91&amp;"a",'表30-5-2-5-2'!$4:$4,0)-1,FALSE))
-VLOOKUP($S91,'表30-5-2-5-2'!$B:$AF,MATCH($D91,'表30-5-2-5-2'!$4:$4,0)-1,FALSE)*(S91/100-M91/G91)*100
-VLOOKUP($R91,'表30-5-2-5-2'!$B:$AF,MATCH($D91,'表30-5-2-5-2'!$4:$4,0)-1,FALSE)*(1-(R91/100-L91/G91)*100),
IF(C91="E1",VLOOKUP($S91,'表30-5-2-5-3'!$B$4:$AF$104,MATCH($D91&amp;"a",'表30-5-2-5-3'!$4:$4,0)-1,FALSE)
-IF($R91-1&lt;=0,0,VLOOKUP($R91-1,'表30-5-2-5-3'!$B$4:$AF$104,MATCH($D91&amp;"a",'表30-5-2-5-3'!$4:$4,0)-1,FALSE))
-VLOOKUP($S91,'表30-5-2-5-3'!$B$4:$AF$104,MATCH($D91,'表30-5-2-5-3'!$4:$4,0)-1,FALSE)*(S91/100-M91/G91)*100
-VLOOKUP($R91,'表30-5-2-5-3'!$B$4:$AF$104,MATCH($D91,'表30-5-2-5-3'!$4:$4,0)-1,FALSE)*(1-(R91/100-L91/G91)*100),
IF(C91="E2",VLOOKUP($S91,'表30-5-2-5-3'!$B$114:$AF$214,MATCH($D91&amp;"a",'表30-5-2-5-3'!$4:$4,0)-1,FALSE)
-IF($R91-1&lt;=0,0,VLOOKUP($R91-1,'表30-5-2-5-3'!$B$114:$AF$214,MATCH($D91&amp;"a",'表30-5-2-5-3'!$4:$4,0)-1,FALSE))
-VLOOKUP($S91,'表30-5-2-5-3'!$B$114:$AF$214,MATCH($D91,'表30-5-2-5-3'!$4:$4,0)-1,FALSE)*(S91/100-M91/G91)*100
-VLOOKUP($R91,'表30-5-2-5-3'!$B$114:$AF$214,MATCH($D91,'表30-5-2-5-3'!$4:$4,0)-1,FALSE)*(1-(R91/100-L91/G91)*100),0))))</f>
        <v>0</v>
      </c>
      <c r="V91" s="1990">
        <f t="shared" si="16"/>
        <v>0</v>
      </c>
      <c r="W91" s="1990">
        <f t="shared" si="17"/>
        <v>0</v>
      </c>
      <c r="X91" s="1990">
        <f t="shared" si="18"/>
        <v>0</v>
      </c>
      <c r="Y91" s="1990">
        <f t="shared" si="19"/>
        <v>0</v>
      </c>
    </row>
    <row r="92" spans="1:25">
      <c r="A92" s="1985" t="str">
        <f t="shared" si="15"/>
        <v/>
      </c>
      <c r="B92" s="2120"/>
      <c r="C92" s="2120"/>
      <c r="D92" s="2120"/>
      <c r="E92" s="2121"/>
      <c r="F92" s="2121"/>
      <c r="G92" s="2122"/>
      <c r="H92" s="2123"/>
      <c r="I92" s="2123"/>
      <c r="J92" s="2123"/>
      <c r="K92" s="2123"/>
      <c r="L92" s="2121"/>
      <c r="M92" s="2121"/>
      <c r="N92" s="1986">
        <f t="shared" si="11"/>
        <v>0</v>
      </c>
      <c r="O92" s="1986">
        <f t="shared" si="12"/>
        <v>0</v>
      </c>
      <c r="P92" s="1987">
        <f t="shared" si="20"/>
        <v>0</v>
      </c>
      <c r="Q92" s="1987">
        <f t="shared" si="21"/>
        <v>0</v>
      </c>
      <c r="R92" s="1988">
        <f t="shared" si="13"/>
        <v>0</v>
      </c>
      <c r="S92" s="1988">
        <f t="shared" si="14"/>
        <v>0</v>
      </c>
      <c r="T92" s="1989">
        <f>IF(OR(E92="QS",B92=""),0,
VLOOKUP($S92,'表30-5-2-5-1'!$B:$AF,MATCH($D92&amp;"a",'表30-5-2-5-1'!$4:$4,0)-1,FALSE)
-IF($R92-1&lt;=0,0,VLOOKUP($R92-1,'表30-5-2-5-1'!$B:$AF,MATCH($D92&amp;"a",'表30-5-2-5-1'!$4:$4,0)-1,FALSE))
-VLOOKUP($S92,'表30-5-2-5-1'!$B:$AF,MATCH($D92,'表30-5-2-5-1'!$4:$4,0)-1,FALSE)*(S92/100-M92/G92)*100
-VLOOKUP($R92,'表30-5-2-5-1'!$B:$AF,MATCH($D92,'表30-5-2-5-1'!$4:$4,0)-1,FALSE)*(1-(R92/100-L92/G92)*100)
)</f>
        <v>0</v>
      </c>
      <c r="U92" s="1989">
        <f>IF(OR(E92="QS",B92=""),0,
IF(C92="F",VLOOKUP($S92,'表30-5-2-5-2'!$B:$AF,MATCH($D92&amp;"a",'表30-5-2-5-2'!$4:$4,0)-1,FALSE)
-IF($R92-1&lt;=0,0,VLOOKUP($R92-1,'表30-5-2-5-2'!$B:$AF,MATCH($D92&amp;"a",'表30-5-2-5-2'!$4:$4,0)-1,FALSE))
-VLOOKUP($S92,'表30-5-2-5-2'!$B:$AF,MATCH($D92,'表30-5-2-5-2'!$4:$4,0)-1,FALSE)*(S92/100-M92/G92)*100
-VLOOKUP($R92,'表30-5-2-5-2'!$B:$AF,MATCH($D92,'表30-5-2-5-2'!$4:$4,0)-1,FALSE)*(1-(R92/100-L92/G92)*100),
IF(C92="E1",VLOOKUP($S92,'表30-5-2-5-3'!$B$4:$AF$104,MATCH($D92&amp;"a",'表30-5-2-5-3'!$4:$4,0)-1,FALSE)
-IF($R92-1&lt;=0,0,VLOOKUP($R92-1,'表30-5-2-5-3'!$B$4:$AF$104,MATCH($D92&amp;"a",'表30-5-2-5-3'!$4:$4,0)-1,FALSE))
-VLOOKUP($S92,'表30-5-2-5-3'!$B$4:$AF$104,MATCH($D92,'表30-5-2-5-3'!$4:$4,0)-1,FALSE)*(S92/100-M92/G92)*100
-VLOOKUP($R92,'表30-5-2-5-3'!$B$4:$AF$104,MATCH($D92,'表30-5-2-5-3'!$4:$4,0)-1,FALSE)*(1-(R92/100-L92/G92)*100),
IF(C92="E2",VLOOKUP($S92,'表30-5-2-5-3'!$B$114:$AF$214,MATCH($D92&amp;"a",'表30-5-2-5-3'!$4:$4,0)-1,FALSE)
-IF($R92-1&lt;=0,0,VLOOKUP($R92-1,'表30-5-2-5-3'!$B$114:$AF$214,MATCH($D92&amp;"a",'表30-5-2-5-3'!$4:$4,0)-1,FALSE))
-VLOOKUP($S92,'表30-5-2-5-3'!$B$114:$AF$214,MATCH($D92,'表30-5-2-5-3'!$4:$4,0)-1,FALSE)*(S92/100-M92/G92)*100
-VLOOKUP($R92,'表30-5-2-5-3'!$B$114:$AF$214,MATCH($D92,'表30-5-2-5-3'!$4:$4,0)-1,FALSE)*(1-(R92/100-L92/G92)*100),0))))</f>
        <v>0</v>
      </c>
      <c r="V92" s="1990">
        <f t="shared" si="16"/>
        <v>0</v>
      </c>
      <c r="W92" s="1990">
        <f t="shared" si="17"/>
        <v>0</v>
      </c>
      <c r="X92" s="1990">
        <f t="shared" si="18"/>
        <v>0</v>
      </c>
      <c r="Y92" s="1990">
        <f t="shared" si="19"/>
        <v>0</v>
      </c>
    </row>
    <row r="93" spans="1:25">
      <c r="A93" s="1985" t="str">
        <f t="shared" si="15"/>
        <v/>
      </c>
      <c r="B93" s="2120"/>
      <c r="C93" s="2120"/>
      <c r="D93" s="2120"/>
      <c r="E93" s="2121"/>
      <c r="F93" s="2121"/>
      <c r="G93" s="2122"/>
      <c r="H93" s="2123"/>
      <c r="I93" s="2123"/>
      <c r="J93" s="2123"/>
      <c r="K93" s="2123"/>
      <c r="L93" s="2121"/>
      <c r="M93" s="2121"/>
      <c r="N93" s="1986">
        <f t="shared" si="11"/>
        <v>0</v>
      </c>
      <c r="O93" s="1986">
        <f t="shared" si="12"/>
        <v>0</v>
      </c>
      <c r="P93" s="1987">
        <f t="shared" si="20"/>
        <v>0</v>
      </c>
      <c r="Q93" s="1987">
        <f t="shared" si="21"/>
        <v>0</v>
      </c>
      <c r="R93" s="1988">
        <f t="shared" si="13"/>
        <v>0</v>
      </c>
      <c r="S93" s="1988">
        <f t="shared" si="14"/>
        <v>0</v>
      </c>
      <c r="T93" s="1989">
        <f>IF(OR(E93="QS",B93=""),0,
VLOOKUP($S93,'表30-5-2-5-1'!$B:$AF,MATCH($D93&amp;"a",'表30-5-2-5-1'!$4:$4,0)-1,FALSE)
-IF($R93-1&lt;=0,0,VLOOKUP($R93-1,'表30-5-2-5-1'!$B:$AF,MATCH($D93&amp;"a",'表30-5-2-5-1'!$4:$4,0)-1,FALSE))
-VLOOKUP($S93,'表30-5-2-5-1'!$B:$AF,MATCH($D93,'表30-5-2-5-1'!$4:$4,0)-1,FALSE)*(S93/100-M93/G93)*100
-VLOOKUP($R93,'表30-5-2-5-1'!$B:$AF,MATCH($D93,'表30-5-2-5-1'!$4:$4,0)-1,FALSE)*(1-(R93/100-L93/G93)*100)
)</f>
        <v>0</v>
      </c>
      <c r="U93" s="1989">
        <f>IF(OR(E93="QS",B93=""),0,
IF(C93="F",VLOOKUP($S93,'表30-5-2-5-2'!$B:$AF,MATCH($D93&amp;"a",'表30-5-2-5-2'!$4:$4,0)-1,FALSE)
-IF($R93-1&lt;=0,0,VLOOKUP($R93-1,'表30-5-2-5-2'!$B:$AF,MATCH($D93&amp;"a",'表30-5-2-5-2'!$4:$4,0)-1,FALSE))
-VLOOKUP($S93,'表30-5-2-5-2'!$B:$AF,MATCH($D93,'表30-5-2-5-2'!$4:$4,0)-1,FALSE)*(S93/100-M93/G93)*100
-VLOOKUP($R93,'表30-5-2-5-2'!$B:$AF,MATCH($D93,'表30-5-2-5-2'!$4:$4,0)-1,FALSE)*(1-(R93/100-L93/G93)*100),
IF(C93="E1",VLOOKUP($S93,'表30-5-2-5-3'!$B$4:$AF$104,MATCH($D93&amp;"a",'表30-5-2-5-3'!$4:$4,0)-1,FALSE)
-IF($R93-1&lt;=0,0,VLOOKUP($R93-1,'表30-5-2-5-3'!$B$4:$AF$104,MATCH($D93&amp;"a",'表30-5-2-5-3'!$4:$4,0)-1,FALSE))
-VLOOKUP($S93,'表30-5-2-5-3'!$B$4:$AF$104,MATCH($D93,'表30-5-2-5-3'!$4:$4,0)-1,FALSE)*(S93/100-M93/G93)*100
-VLOOKUP($R93,'表30-5-2-5-3'!$B$4:$AF$104,MATCH($D93,'表30-5-2-5-3'!$4:$4,0)-1,FALSE)*(1-(R93/100-L93/G93)*100),
IF(C93="E2",VLOOKUP($S93,'表30-5-2-5-3'!$B$114:$AF$214,MATCH($D93&amp;"a",'表30-5-2-5-3'!$4:$4,0)-1,FALSE)
-IF($R93-1&lt;=0,0,VLOOKUP($R93-1,'表30-5-2-5-3'!$B$114:$AF$214,MATCH($D93&amp;"a",'表30-5-2-5-3'!$4:$4,0)-1,FALSE))
-VLOOKUP($S93,'表30-5-2-5-3'!$B$114:$AF$214,MATCH($D93,'表30-5-2-5-3'!$4:$4,0)-1,FALSE)*(S93/100-M93/G93)*100
-VLOOKUP($R93,'表30-5-2-5-3'!$B$114:$AF$214,MATCH($D93,'表30-5-2-5-3'!$4:$4,0)-1,FALSE)*(1-(R93/100-L93/G93)*100),0))))</f>
        <v>0</v>
      </c>
      <c r="V93" s="1990">
        <f t="shared" si="16"/>
        <v>0</v>
      </c>
      <c r="W93" s="1990">
        <f t="shared" si="17"/>
        <v>0</v>
      </c>
      <c r="X93" s="1990">
        <f t="shared" si="18"/>
        <v>0</v>
      </c>
      <c r="Y93" s="1990">
        <f t="shared" si="19"/>
        <v>0</v>
      </c>
    </row>
    <row r="94" spans="1:25">
      <c r="A94" s="1985" t="str">
        <f t="shared" si="15"/>
        <v/>
      </c>
      <c r="B94" s="2120"/>
      <c r="C94" s="2120"/>
      <c r="D94" s="2120"/>
      <c r="E94" s="2121"/>
      <c r="F94" s="2121"/>
      <c r="G94" s="2122"/>
      <c r="H94" s="2123"/>
      <c r="I94" s="2123"/>
      <c r="J94" s="2123"/>
      <c r="K94" s="2123"/>
      <c r="L94" s="2121"/>
      <c r="M94" s="2121"/>
      <c r="N94" s="1986">
        <f t="shared" si="11"/>
        <v>0</v>
      </c>
      <c r="O94" s="1986">
        <f t="shared" si="12"/>
        <v>0</v>
      </c>
      <c r="P94" s="1987">
        <f t="shared" si="20"/>
        <v>0</v>
      </c>
      <c r="Q94" s="1987">
        <f t="shared" si="21"/>
        <v>0</v>
      </c>
      <c r="R94" s="1988">
        <f t="shared" si="13"/>
        <v>0</v>
      </c>
      <c r="S94" s="1988">
        <f t="shared" si="14"/>
        <v>0</v>
      </c>
      <c r="T94" s="1989">
        <f>IF(OR(E94="QS",B94=""),0,
VLOOKUP($S94,'表30-5-2-5-1'!$B:$AF,MATCH($D94&amp;"a",'表30-5-2-5-1'!$4:$4,0)-1,FALSE)
-IF($R94-1&lt;=0,0,VLOOKUP($R94-1,'表30-5-2-5-1'!$B:$AF,MATCH($D94&amp;"a",'表30-5-2-5-1'!$4:$4,0)-1,FALSE))
-VLOOKUP($S94,'表30-5-2-5-1'!$B:$AF,MATCH($D94,'表30-5-2-5-1'!$4:$4,0)-1,FALSE)*(S94/100-M94/G94)*100
-VLOOKUP($R94,'表30-5-2-5-1'!$B:$AF,MATCH($D94,'表30-5-2-5-1'!$4:$4,0)-1,FALSE)*(1-(R94/100-L94/G94)*100)
)</f>
        <v>0</v>
      </c>
      <c r="U94" s="1989">
        <f>IF(OR(E94="QS",B94=""),0,
IF(C94="F",VLOOKUP($S94,'表30-5-2-5-2'!$B:$AF,MATCH($D94&amp;"a",'表30-5-2-5-2'!$4:$4,0)-1,FALSE)
-IF($R94-1&lt;=0,0,VLOOKUP($R94-1,'表30-5-2-5-2'!$B:$AF,MATCH($D94&amp;"a",'表30-5-2-5-2'!$4:$4,0)-1,FALSE))
-VLOOKUP($S94,'表30-5-2-5-2'!$B:$AF,MATCH($D94,'表30-5-2-5-2'!$4:$4,0)-1,FALSE)*(S94/100-M94/G94)*100
-VLOOKUP($R94,'表30-5-2-5-2'!$B:$AF,MATCH($D94,'表30-5-2-5-2'!$4:$4,0)-1,FALSE)*(1-(R94/100-L94/G94)*100),
IF(C94="E1",VLOOKUP($S94,'表30-5-2-5-3'!$B$4:$AF$104,MATCH($D94&amp;"a",'表30-5-2-5-3'!$4:$4,0)-1,FALSE)
-IF($R94-1&lt;=0,0,VLOOKUP($R94-1,'表30-5-2-5-3'!$B$4:$AF$104,MATCH($D94&amp;"a",'表30-5-2-5-3'!$4:$4,0)-1,FALSE))
-VLOOKUP($S94,'表30-5-2-5-3'!$B$4:$AF$104,MATCH($D94,'表30-5-2-5-3'!$4:$4,0)-1,FALSE)*(S94/100-M94/G94)*100
-VLOOKUP($R94,'表30-5-2-5-3'!$B$4:$AF$104,MATCH($D94,'表30-5-2-5-3'!$4:$4,0)-1,FALSE)*(1-(R94/100-L94/G94)*100),
IF(C94="E2",VLOOKUP($S94,'表30-5-2-5-3'!$B$114:$AF$214,MATCH($D94&amp;"a",'表30-5-2-5-3'!$4:$4,0)-1,FALSE)
-IF($R94-1&lt;=0,0,VLOOKUP($R94-1,'表30-5-2-5-3'!$B$114:$AF$214,MATCH($D94&amp;"a",'表30-5-2-5-3'!$4:$4,0)-1,FALSE))
-VLOOKUP($S94,'表30-5-2-5-3'!$B$114:$AF$214,MATCH($D94,'表30-5-2-5-3'!$4:$4,0)-1,FALSE)*(S94/100-M94/G94)*100
-VLOOKUP($R94,'表30-5-2-5-3'!$B$114:$AF$214,MATCH($D94,'表30-5-2-5-3'!$4:$4,0)-1,FALSE)*(1-(R94/100-L94/G94)*100),0))))</f>
        <v>0</v>
      </c>
      <c r="V94" s="1990">
        <f t="shared" si="16"/>
        <v>0</v>
      </c>
      <c r="W94" s="1990">
        <f t="shared" si="17"/>
        <v>0</v>
      </c>
      <c r="X94" s="1990">
        <f t="shared" si="18"/>
        <v>0</v>
      </c>
      <c r="Y94" s="1990">
        <f t="shared" si="19"/>
        <v>0</v>
      </c>
    </row>
    <row r="95" spans="1:25">
      <c r="A95" s="1985" t="str">
        <f t="shared" si="15"/>
        <v/>
      </c>
      <c r="B95" s="2120"/>
      <c r="C95" s="2120"/>
      <c r="D95" s="2120"/>
      <c r="E95" s="2121"/>
      <c r="F95" s="2121"/>
      <c r="G95" s="2122"/>
      <c r="H95" s="2123"/>
      <c r="I95" s="2123"/>
      <c r="J95" s="2123"/>
      <c r="K95" s="2123"/>
      <c r="L95" s="2121"/>
      <c r="M95" s="2121"/>
      <c r="N95" s="1986">
        <f t="shared" si="11"/>
        <v>0</v>
      </c>
      <c r="O95" s="1986">
        <f t="shared" si="12"/>
        <v>0</v>
      </c>
      <c r="P95" s="1987">
        <f t="shared" si="20"/>
        <v>0</v>
      </c>
      <c r="Q95" s="1987">
        <f t="shared" si="21"/>
        <v>0</v>
      </c>
      <c r="R95" s="1988">
        <f t="shared" si="13"/>
        <v>0</v>
      </c>
      <c r="S95" s="1988">
        <f t="shared" si="14"/>
        <v>0</v>
      </c>
      <c r="T95" s="1989">
        <f>IF(OR(E95="QS",B95=""),0,
VLOOKUP($S95,'表30-5-2-5-1'!$B:$AF,MATCH($D95&amp;"a",'表30-5-2-5-1'!$4:$4,0)-1,FALSE)
-IF($R95-1&lt;=0,0,VLOOKUP($R95-1,'表30-5-2-5-1'!$B:$AF,MATCH($D95&amp;"a",'表30-5-2-5-1'!$4:$4,0)-1,FALSE))
-VLOOKUP($S95,'表30-5-2-5-1'!$B:$AF,MATCH($D95,'表30-5-2-5-1'!$4:$4,0)-1,FALSE)*(S95/100-M95/G95)*100
-VLOOKUP($R95,'表30-5-2-5-1'!$B:$AF,MATCH($D95,'表30-5-2-5-1'!$4:$4,0)-1,FALSE)*(1-(R95/100-L95/G95)*100)
)</f>
        <v>0</v>
      </c>
      <c r="U95" s="1989">
        <f>IF(OR(E95="QS",B95=""),0,
IF(C95="F",VLOOKUP($S95,'表30-5-2-5-2'!$B:$AF,MATCH($D95&amp;"a",'表30-5-2-5-2'!$4:$4,0)-1,FALSE)
-IF($R95-1&lt;=0,0,VLOOKUP($R95-1,'表30-5-2-5-2'!$B:$AF,MATCH($D95&amp;"a",'表30-5-2-5-2'!$4:$4,0)-1,FALSE))
-VLOOKUP($S95,'表30-5-2-5-2'!$B:$AF,MATCH($D95,'表30-5-2-5-2'!$4:$4,0)-1,FALSE)*(S95/100-M95/G95)*100
-VLOOKUP($R95,'表30-5-2-5-2'!$B:$AF,MATCH($D95,'表30-5-2-5-2'!$4:$4,0)-1,FALSE)*(1-(R95/100-L95/G95)*100),
IF(C95="E1",VLOOKUP($S95,'表30-5-2-5-3'!$B$4:$AF$104,MATCH($D95&amp;"a",'表30-5-2-5-3'!$4:$4,0)-1,FALSE)
-IF($R95-1&lt;=0,0,VLOOKUP($R95-1,'表30-5-2-5-3'!$B$4:$AF$104,MATCH($D95&amp;"a",'表30-5-2-5-3'!$4:$4,0)-1,FALSE))
-VLOOKUP($S95,'表30-5-2-5-3'!$B$4:$AF$104,MATCH($D95,'表30-5-2-5-3'!$4:$4,0)-1,FALSE)*(S95/100-M95/G95)*100
-VLOOKUP($R95,'表30-5-2-5-3'!$B$4:$AF$104,MATCH($D95,'表30-5-2-5-3'!$4:$4,0)-1,FALSE)*(1-(R95/100-L95/G95)*100),
IF(C95="E2",VLOOKUP($S95,'表30-5-2-5-3'!$B$114:$AF$214,MATCH($D95&amp;"a",'表30-5-2-5-3'!$4:$4,0)-1,FALSE)
-IF($R95-1&lt;=0,0,VLOOKUP($R95-1,'表30-5-2-5-3'!$B$114:$AF$214,MATCH($D95&amp;"a",'表30-5-2-5-3'!$4:$4,0)-1,FALSE))
-VLOOKUP($S95,'表30-5-2-5-3'!$B$114:$AF$214,MATCH($D95,'表30-5-2-5-3'!$4:$4,0)-1,FALSE)*(S95/100-M95/G95)*100
-VLOOKUP($R95,'表30-5-2-5-3'!$B$114:$AF$214,MATCH($D95,'表30-5-2-5-3'!$4:$4,0)-1,FALSE)*(1-(R95/100-L95/G95)*100),0))))</f>
        <v>0</v>
      </c>
      <c r="V95" s="1990">
        <f t="shared" si="16"/>
        <v>0</v>
      </c>
      <c r="W95" s="1990">
        <f t="shared" si="17"/>
        <v>0</v>
      </c>
      <c r="X95" s="1990">
        <f t="shared" si="18"/>
        <v>0</v>
      </c>
      <c r="Y95" s="1990">
        <f t="shared" si="19"/>
        <v>0</v>
      </c>
    </row>
    <row r="96" spans="1:25">
      <c r="A96" s="1985" t="str">
        <f t="shared" si="15"/>
        <v/>
      </c>
      <c r="B96" s="2120"/>
      <c r="C96" s="2120"/>
      <c r="D96" s="2120"/>
      <c r="E96" s="2121"/>
      <c r="F96" s="2121"/>
      <c r="G96" s="2122"/>
      <c r="H96" s="2123"/>
      <c r="I96" s="2123"/>
      <c r="J96" s="2123"/>
      <c r="K96" s="2123"/>
      <c r="L96" s="2121"/>
      <c r="M96" s="2121"/>
      <c r="N96" s="1986">
        <f t="shared" si="11"/>
        <v>0</v>
      </c>
      <c r="O96" s="1986">
        <f t="shared" si="12"/>
        <v>0</v>
      </c>
      <c r="P96" s="1987">
        <f t="shared" si="20"/>
        <v>0</v>
      </c>
      <c r="Q96" s="1987">
        <f t="shared" si="21"/>
        <v>0</v>
      </c>
      <c r="R96" s="1988">
        <f t="shared" si="13"/>
        <v>0</v>
      </c>
      <c r="S96" s="1988">
        <f t="shared" si="14"/>
        <v>0</v>
      </c>
      <c r="T96" s="1989">
        <f>IF(OR(E96="QS",B96=""),0,
VLOOKUP($S96,'表30-5-2-5-1'!$B:$AF,MATCH($D96&amp;"a",'表30-5-2-5-1'!$4:$4,0)-1,FALSE)
-IF($R96-1&lt;=0,0,VLOOKUP($R96-1,'表30-5-2-5-1'!$B:$AF,MATCH($D96&amp;"a",'表30-5-2-5-1'!$4:$4,0)-1,FALSE))
-VLOOKUP($S96,'表30-5-2-5-1'!$B:$AF,MATCH($D96,'表30-5-2-5-1'!$4:$4,0)-1,FALSE)*(S96/100-M96/G96)*100
-VLOOKUP($R96,'表30-5-2-5-1'!$B:$AF,MATCH($D96,'表30-5-2-5-1'!$4:$4,0)-1,FALSE)*(1-(R96/100-L96/G96)*100)
)</f>
        <v>0</v>
      </c>
      <c r="U96" s="1989">
        <f>IF(OR(E96="QS",B96=""),0,
IF(C96="F",VLOOKUP($S96,'表30-5-2-5-2'!$B:$AF,MATCH($D96&amp;"a",'表30-5-2-5-2'!$4:$4,0)-1,FALSE)
-IF($R96-1&lt;=0,0,VLOOKUP($R96-1,'表30-5-2-5-2'!$B:$AF,MATCH($D96&amp;"a",'表30-5-2-5-2'!$4:$4,0)-1,FALSE))
-VLOOKUP($S96,'表30-5-2-5-2'!$B:$AF,MATCH($D96,'表30-5-2-5-2'!$4:$4,0)-1,FALSE)*(S96/100-M96/G96)*100
-VLOOKUP($R96,'表30-5-2-5-2'!$B:$AF,MATCH($D96,'表30-5-2-5-2'!$4:$4,0)-1,FALSE)*(1-(R96/100-L96/G96)*100),
IF(C96="E1",VLOOKUP($S96,'表30-5-2-5-3'!$B$4:$AF$104,MATCH($D96&amp;"a",'表30-5-2-5-3'!$4:$4,0)-1,FALSE)
-IF($R96-1&lt;=0,0,VLOOKUP($R96-1,'表30-5-2-5-3'!$B$4:$AF$104,MATCH($D96&amp;"a",'表30-5-2-5-3'!$4:$4,0)-1,FALSE))
-VLOOKUP($S96,'表30-5-2-5-3'!$B$4:$AF$104,MATCH($D96,'表30-5-2-5-3'!$4:$4,0)-1,FALSE)*(S96/100-M96/G96)*100
-VLOOKUP($R96,'表30-5-2-5-3'!$B$4:$AF$104,MATCH($D96,'表30-5-2-5-3'!$4:$4,0)-1,FALSE)*(1-(R96/100-L96/G96)*100),
IF(C96="E2",VLOOKUP($S96,'表30-5-2-5-3'!$B$114:$AF$214,MATCH($D96&amp;"a",'表30-5-2-5-3'!$4:$4,0)-1,FALSE)
-IF($R96-1&lt;=0,0,VLOOKUP($R96-1,'表30-5-2-5-3'!$B$114:$AF$214,MATCH($D96&amp;"a",'表30-5-2-5-3'!$4:$4,0)-1,FALSE))
-VLOOKUP($S96,'表30-5-2-5-3'!$B$114:$AF$214,MATCH($D96,'表30-5-2-5-3'!$4:$4,0)-1,FALSE)*(S96/100-M96/G96)*100
-VLOOKUP($R96,'表30-5-2-5-3'!$B$114:$AF$214,MATCH($D96,'表30-5-2-5-3'!$4:$4,0)-1,FALSE)*(1-(R96/100-L96/G96)*100),0))))</f>
        <v>0</v>
      </c>
      <c r="V96" s="1990">
        <f t="shared" si="16"/>
        <v>0</v>
      </c>
      <c r="W96" s="1990">
        <f t="shared" si="17"/>
        <v>0</v>
      </c>
      <c r="X96" s="1990">
        <f t="shared" si="18"/>
        <v>0</v>
      </c>
      <c r="Y96" s="1990">
        <f t="shared" si="19"/>
        <v>0</v>
      </c>
    </row>
    <row r="97" spans="1:25">
      <c r="A97" s="1985" t="str">
        <f t="shared" si="15"/>
        <v/>
      </c>
      <c r="B97" s="2120"/>
      <c r="C97" s="2120"/>
      <c r="D97" s="2120"/>
      <c r="E97" s="2121"/>
      <c r="F97" s="2121"/>
      <c r="G97" s="2122"/>
      <c r="H97" s="2123"/>
      <c r="I97" s="2123"/>
      <c r="J97" s="2123"/>
      <c r="K97" s="2123"/>
      <c r="L97" s="2121"/>
      <c r="M97" s="2121"/>
      <c r="N97" s="1986">
        <f t="shared" si="11"/>
        <v>0</v>
      </c>
      <c r="O97" s="1986">
        <f t="shared" si="12"/>
        <v>0</v>
      </c>
      <c r="P97" s="1987">
        <f t="shared" si="20"/>
        <v>0</v>
      </c>
      <c r="Q97" s="1987">
        <f t="shared" si="21"/>
        <v>0</v>
      </c>
      <c r="R97" s="1988">
        <f t="shared" si="13"/>
        <v>0</v>
      </c>
      <c r="S97" s="1988">
        <f t="shared" si="14"/>
        <v>0</v>
      </c>
      <c r="T97" s="1989">
        <f>IF(OR(E97="QS",B97=""),0,
VLOOKUP($S97,'表30-5-2-5-1'!$B:$AF,MATCH($D97&amp;"a",'表30-5-2-5-1'!$4:$4,0)-1,FALSE)
-IF($R97-1&lt;=0,0,VLOOKUP($R97-1,'表30-5-2-5-1'!$B:$AF,MATCH($D97&amp;"a",'表30-5-2-5-1'!$4:$4,0)-1,FALSE))
-VLOOKUP($S97,'表30-5-2-5-1'!$B:$AF,MATCH($D97,'表30-5-2-5-1'!$4:$4,0)-1,FALSE)*(S97/100-M97/G97)*100
-VLOOKUP($R97,'表30-5-2-5-1'!$B:$AF,MATCH($D97,'表30-5-2-5-1'!$4:$4,0)-1,FALSE)*(1-(R97/100-L97/G97)*100)
)</f>
        <v>0</v>
      </c>
      <c r="U97" s="1989">
        <f>IF(OR(E97="QS",B97=""),0,
IF(C97="F",VLOOKUP($S97,'表30-5-2-5-2'!$B:$AF,MATCH($D97&amp;"a",'表30-5-2-5-2'!$4:$4,0)-1,FALSE)
-IF($R97-1&lt;=0,0,VLOOKUP($R97-1,'表30-5-2-5-2'!$B:$AF,MATCH($D97&amp;"a",'表30-5-2-5-2'!$4:$4,0)-1,FALSE))
-VLOOKUP($S97,'表30-5-2-5-2'!$B:$AF,MATCH($D97,'表30-5-2-5-2'!$4:$4,0)-1,FALSE)*(S97/100-M97/G97)*100
-VLOOKUP($R97,'表30-5-2-5-2'!$B:$AF,MATCH($D97,'表30-5-2-5-2'!$4:$4,0)-1,FALSE)*(1-(R97/100-L97/G97)*100),
IF(C97="E1",VLOOKUP($S97,'表30-5-2-5-3'!$B$4:$AF$104,MATCH($D97&amp;"a",'表30-5-2-5-3'!$4:$4,0)-1,FALSE)
-IF($R97-1&lt;=0,0,VLOOKUP($R97-1,'表30-5-2-5-3'!$B$4:$AF$104,MATCH($D97&amp;"a",'表30-5-2-5-3'!$4:$4,0)-1,FALSE))
-VLOOKUP($S97,'表30-5-2-5-3'!$B$4:$AF$104,MATCH($D97,'表30-5-2-5-3'!$4:$4,0)-1,FALSE)*(S97/100-M97/G97)*100
-VLOOKUP($R97,'表30-5-2-5-3'!$B$4:$AF$104,MATCH($D97,'表30-5-2-5-3'!$4:$4,0)-1,FALSE)*(1-(R97/100-L97/G97)*100),
IF(C97="E2",VLOOKUP($S97,'表30-5-2-5-3'!$B$114:$AF$214,MATCH($D97&amp;"a",'表30-5-2-5-3'!$4:$4,0)-1,FALSE)
-IF($R97-1&lt;=0,0,VLOOKUP($R97-1,'表30-5-2-5-3'!$B$114:$AF$214,MATCH($D97&amp;"a",'表30-5-2-5-3'!$4:$4,0)-1,FALSE))
-VLOOKUP($S97,'表30-5-2-5-3'!$B$114:$AF$214,MATCH($D97,'表30-5-2-5-3'!$4:$4,0)-1,FALSE)*(S97/100-M97/G97)*100
-VLOOKUP($R97,'表30-5-2-5-3'!$B$114:$AF$214,MATCH($D97,'表30-5-2-5-3'!$4:$4,0)-1,FALSE)*(1-(R97/100-L97/G97)*100),0))))</f>
        <v>0</v>
      </c>
      <c r="V97" s="1990">
        <f t="shared" si="16"/>
        <v>0</v>
      </c>
      <c r="W97" s="1990">
        <f t="shared" si="17"/>
        <v>0</v>
      </c>
      <c r="X97" s="1990">
        <f t="shared" si="18"/>
        <v>0</v>
      </c>
      <c r="Y97" s="1990">
        <f t="shared" si="19"/>
        <v>0</v>
      </c>
    </row>
    <row r="98" spans="1:25">
      <c r="A98" s="1985" t="str">
        <f t="shared" si="15"/>
        <v/>
      </c>
      <c r="B98" s="2120"/>
      <c r="C98" s="2120"/>
      <c r="D98" s="2120"/>
      <c r="E98" s="2121"/>
      <c r="F98" s="2121"/>
      <c r="G98" s="2122"/>
      <c r="H98" s="2123"/>
      <c r="I98" s="2123"/>
      <c r="J98" s="2123"/>
      <c r="K98" s="2123"/>
      <c r="L98" s="2121"/>
      <c r="M98" s="2121"/>
      <c r="N98" s="1986">
        <f t="shared" si="11"/>
        <v>0</v>
      </c>
      <c r="O98" s="1986">
        <f t="shared" si="12"/>
        <v>0</v>
      </c>
      <c r="P98" s="1987">
        <f t="shared" si="20"/>
        <v>0</v>
      </c>
      <c r="Q98" s="1987">
        <f t="shared" si="21"/>
        <v>0</v>
      </c>
      <c r="R98" s="1988">
        <f t="shared" si="13"/>
        <v>0</v>
      </c>
      <c r="S98" s="1988">
        <f t="shared" si="14"/>
        <v>0</v>
      </c>
      <c r="T98" s="1989">
        <f>IF(OR(E98="QS",B98=""),0,
VLOOKUP($S98,'表30-5-2-5-1'!$B:$AF,MATCH($D98&amp;"a",'表30-5-2-5-1'!$4:$4,0)-1,FALSE)
-IF($R98-1&lt;=0,0,VLOOKUP($R98-1,'表30-5-2-5-1'!$B:$AF,MATCH($D98&amp;"a",'表30-5-2-5-1'!$4:$4,0)-1,FALSE))
-VLOOKUP($S98,'表30-5-2-5-1'!$B:$AF,MATCH($D98,'表30-5-2-5-1'!$4:$4,0)-1,FALSE)*(S98/100-M98/G98)*100
-VLOOKUP($R98,'表30-5-2-5-1'!$B:$AF,MATCH($D98,'表30-5-2-5-1'!$4:$4,0)-1,FALSE)*(1-(R98/100-L98/G98)*100)
)</f>
        <v>0</v>
      </c>
      <c r="U98" s="1989">
        <f>IF(OR(E98="QS",B98=""),0,
IF(C98="F",VLOOKUP($S98,'表30-5-2-5-2'!$B:$AF,MATCH($D98&amp;"a",'表30-5-2-5-2'!$4:$4,0)-1,FALSE)
-IF($R98-1&lt;=0,0,VLOOKUP($R98-1,'表30-5-2-5-2'!$B:$AF,MATCH($D98&amp;"a",'表30-5-2-5-2'!$4:$4,0)-1,FALSE))
-VLOOKUP($S98,'表30-5-2-5-2'!$B:$AF,MATCH($D98,'表30-5-2-5-2'!$4:$4,0)-1,FALSE)*(S98/100-M98/G98)*100
-VLOOKUP($R98,'表30-5-2-5-2'!$B:$AF,MATCH($D98,'表30-5-2-5-2'!$4:$4,0)-1,FALSE)*(1-(R98/100-L98/G98)*100),
IF(C98="E1",VLOOKUP($S98,'表30-5-2-5-3'!$B$4:$AF$104,MATCH($D98&amp;"a",'表30-5-2-5-3'!$4:$4,0)-1,FALSE)
-IF($R98-1&lt;=0,0,VLOOKUP($R98-1,'表30-5-2-5-3'!$B$4:$AF$104,MATCH($D98&amp;"a",'表30-5-2-5-3'!$4:$4,0)-1,FALSE))
-VLOOKUP($S98,'表30-5-2-5-3'!$B$4:$AF$104,MATCH($D98,'表30-5-2-5-3'!$4:$4,0)-1,FALSE)*(S98/100-M98/G98)*100
-VLOOKUP($R98,'表30-5-2-5-3'!$B$4:$AF$104,MATCH($D98,'表30-5-2-5-3'!$4:$4,0)-1,FALSE)*(1-(R98/100-L98/G98)*100),
IF(C98="E2",VLOOKUP($S98,'表30-5-2-5-3'!$B$114:$AF$214,MATCH($D98&amp;"a",'表30-5-2-5-3'!$4:$4,0)-1,FALSE)
-IF($R98-1&lt;=0,0,VLOOKUP($R98-1,'表30-5-2-5-3'!$B$114:$AF$214,MATCH($D98&amp;"a",'表30-5-2-5-3'!$4:$4,0)-1,FALSE))
-VLOOKUP($S98,'表30-5-2-5-3'!$B$114:$AF$214,MATCH($D98,'表30-5-2-5-3'!$4:$4,0)-1,FALSE)*(S98/100-M98/G98)*100
-VLOOKUP($R98,'表30-5-2-5-3'!$B$114:$AF$214,MATCH($D98,'表30-5-2-5-3'!$4:$4,0)-1,FALSE)*(1-(R98/100-L98/G98)*100),0))))</f>
        <v>0</v>
      </c>
      <c r="V98" s="1990">
        <f t="shared" si="16"/>
        <v>0</v>
      </c>
      <c r="W98" s="1990">
        <f t="shared" si="17"/>
        <v>0</v>
      </c>
      <c r="X98" s="1990">
        <f t="shared" si="18"/>
        <v>0</v>
      </c>
      <c r="Y98" s="1990">
        <f t="shared" si="19"/>
        <v>0</v>
      </c>
    </row>
    <row r="99" spans="1:25">
      <c r="A99" s="1985" t="str">
        <f t="shared" si="15"/>
        <v/>
      </c>
      <c r="B99" s="2120"/>
      <c r="C99" s="2120"/>
      <c r="D99" s="2120"/>
      <c r="E99" s="2121"/>
      <c r="F99" s="2121"/>
      <c r="G99" s="2122"/>
      <c r="H99" s="2123"/>
      <c r="I99" s="2123"/>
      <c r="J99" s="2123"/>
      <c r="K99" s="2123"/>
      <c r="L99" s="2121"/>
      <c r="M99" s="2121"/>
      <c r="N99" s="1986">
        <f t="shared" si="11"/>
        <v>0</v>
      </c>
      <c r="O99" s="1986">
        <f t="shared" si="12"/>
        <v>0</v>
      </c>
      <c r="P99" s="1987">
        <f t="shared" si="20"/>
        <v>0</v>
      </c>
      <c r="Q99" s="1987">
        <f t="shared" si="21"/>
        <v>0</v>
      </c>
      <c r="R99" s="1988">
        <f t="shared" si="13"/>
        <v>0</v>
      </c>
      <c r="S99" s="1988">
        <f t="shared" si="14"/>
        <v>0</v>
      </c>
      <c r="T99" s="1989">
        <f>IF(OR(E99="QS",B99=""),0,
VLOOKUP($S99,'表30-5-2-5-1'!$B:$AF,MATCH($D99&amp;"a",'表30-5-2-5-1'!$4:$4,0)-1,FALSE)
-IF($R99-1&lt;=0,0,VLOOKUP($R99-1,'表30-5-2-5-1'!$B:$AF,MATCH($D99&amp;"a",'表30-5-2-5-1'!$4:$4,0)-1,FALSE))
-VLOOKUP($S99,'表30-5-2-5-1'!$B:$AF,MATCH($D99,'表30-5-2-5-1'!$4:$4,0)-1,FALSE)*(S99/100-M99/G99)*100
-VLOOKUP($R99,'表30-5-2-5-1'!$B:$AF,MATCH($D99,'表30-5-2-5-1'!$4:$4,0)-1,FALSE)*(1-(R99/100-L99/G99)*100)
)</f>
        <v>0</v>
      </c>
      <c r="U99" s="1989">
        <f>IF(OR(E99="QS",B99=""),0,
IF(C99="F",VLOOKUP($S99,'表30-5-2-5-2'!$B:$AF,MATCH($D99&amp;"a",'表30-5-2-5-2'!$4:$4,0)-1,FALSE)
-IF($R99-1&lt;=0,0,VLOOKUP($R99-1,'表30-5-2-5-2'!$B:$AF,MATCH($D99&amp;"a",'表30-5-2-5-2'!$4:$4,0)-1,FALSE))
-VLOOKUP($S99,'表30-5-2-5-2'!$B:$AF,MATCH($D99,'表30-5-2-5-2'!$4:$4,0)-1,FALSE)*(S99/100-M99/G99)*100
-VLOOKUP($R99,'表30-5-2-5-2'!$B:$AF,MATCH($D99,'表30-5-2-5-2'!$4:$4,0)-1,FALSE)*(1-(R99/100-L99/G99)*100),
IF(C99="E1",VLOOKUP($S99,'表30-5-2-5-3'!$B$4:$AF$104,MATCH($D99&amp;"a",'表30-5-2-5-3'!$4:$4,0)-1,FALSE)
-IF($R99-1&lt;=0,0,VLOOKUP($R99-1,'表30-5-2-5-3'!$B$4:$AF$104,MATCH($D99&amp;"a",'表30-5-2-5-3'!$4:$4,0)-1,FALSE))
-VLOOKUP($S99,'表30-5-2-5-3'!$B$4:$AF$104,MATCH($D99,'表30-5-2-5-3'!$4:$4,0)-1,FALSE)*(S99/100-M99/G99)*100
-VLOOKUP($R99,'表30-5-2-5-3'!$B$4:$AF$104,MATCH($D99,'表30-5-2-5-3'!$4:$4,0)-1,FALSE)*(1-(R99/100-L99/G99)*100),
IF(C99="E2",VLOOKUP($S99,'表30-5-2-5-3'!$B$114:$AF$214,MATCH($D99&amp;"a",'表30-5-2-5-3'!$4:$4,0)-1,FALSE)
-IF($R99-1&lt;=0,0,VLOOKUP($R99-1,'表30-5-2-5-3'!$B$114:$AF$214,MATCH($D99&amp;"a",'表30-5-2-5-3'!$4:$4,0)-1,FALSE))
-VLOOKUP($S99,'表30-5-2-5-3'!$B$114:$AF$214,MATCH($D99,'表30-5-2-5-3'!$4:$4,0)-1,FALSE)*(S99/100-M99/G99)*100
-VLOOKUP($R99,'表30-5-2-5-3'!$B$114:$AF$214,MATCH($D99,'表30-5-2-5-3'!$4:$4,0)-1,FALSE)*(1-(R99/100-L99/G99)*100),0))))</f>
        <v>0</v>
      </c>
      <c r="V99" s="1990">
        <f t="shared" si="16"/>
        <v>0</v>
      </c>
      <c r="W99" s="1990">
        <f t="shared" si="17"/>
        <v>0</v>
      </c>
      <c r="X99" s="1990">
        <f t="shared" si="18"/>
        <v>0</v>
      </c>
      <c r="Y99" s="1990">
        <f t="shared" si="19"/>
        <v>0</v>
      </c>
    </row>
    <row r="100" spans="1:25">
      <c r="A100" s="1985" t="str">
        <f t="shared" si="15"/>
        <v/>
      </c>
      <c r="B100" s="2120"/>
      <c r="C100" s="2120"/>
      <c r="D100" s="2120"/>
      <c r="E100" s="2121"/>
      <c r="F100" s="2121"/>
      <c r="G100" s="2122"/>
      <c r="H100" s="2123"/>
      <c r="I100" s="2123"/>
      <c r="J100" s="2123"/>
      <c r="K100" s="2123"/>
      <c r="L100" s="2121"/>
      <c r="M100" s="2121"/>
      <c r="N100" s="1986">
        <f t="shared" si="11"/>
        <v>0</v>
      </c>
      <c r="O100" s="1986">
        <f t="shared" si="12"/>
        <v>0</v>
      </c>
      <c r="P100" s="1987">
        <f t="shared" si="20"/>
        <v>0</v>
      </c>
      <c r="Q100" s="1987">
        <f t="shared" si="21"/>
        <v>0</v>
      </c>
      <c r="R100" s="1988">
        <f t="shared" si="13"/>
        <v>0</v>
      </c>
      <c r="S100" s="1988">
        <f t="shared" si="14"/>
        <v>0</v>
      </c>
      <c r="T100" s="1989">
        <f>IF(OR(E100="QS",B100=""),0,
VLOOKUP($S100,'表30-5-2-5-1'!$B:$AF,MATCH($D100&amp;"a",'表30-5-2-5-1'!$4:$4,0)-1,FALSE)
-IF($R100-1&lt;=0,0,VLOOKUP($R100-1,'表30-5-2-5-1'!$B:$AF,MATCH($D100&amp;"a",'表30-5-2-5-1'!$4:$4,0)-1,FALSE))
-VLOOKUP($S100,'表30-5-2-5-1'!$B:$AF,MATCH($D100,'表30-5-2-5-1'!$4:$4,0)-1,FALSE)*(S100/100-M100/G100)*100
-VLOOKUP($R100,'表30-5-2-5-1'!$B:$AF,MATCH($D100,'表30-5-2-5-1'!$4:$4,0)-1,FALSE)*(1-(R100/100-L100/G100)*100)
)</f>
        <v>0</v>
      </c>
      <c r="U100" s="1989">
        <f>IF(OR(E100="QS",B100=""),0,
IF(C100="F",VLOOKUP($S100,'表30-5-2-5-2'!$B:$AF,MATCH($D100&amp;"a",'表30-5-2-5-2'!$4:$4,0)-1,FALSE)
-IF($R100-1&lt;=0,0,VLOOKUP($R100-1,'表30-5-2-5-2'!$B:$AF,MATCH($D100&amp;"a",'表30-5-2-5-2'!$4:$4,0)-1,FALSE))
-VLOOKUP($S100,'表30-5-2-5-2'!$B:$AF,MATCH($D100,'表30-5-2-5-2'!$4:$4,0)-1,FALSE)*(S100/100-M100/G100)*100
-VLOOKUP($R100,'表30-5-2-5-2'!$B:$AF,MATCH($D100,'表30-5-2-5-2'!$4:$4,0)-1,FALSE)*(1-(R100/100-L100/G100)*100),
IF(C100="E1",VLOOKUP($S100,'表30-5-2-5-3'!$B$4:$AF$104,MATCH($D100&amp;"a",'表30-5-2-5-3'!$4:$4,0)-1,FALSE)
-IF($R100-1&lt;=0,0,VLOOKUP($R100-1,'表30-5-2-5-3'!$B$4:$AF$104,MATCH($D100&amp;"a",'表30-5-2-5-3'!$4:$4,0)-1,FALSE))
-VLOOKUP($S100,'表30-5-2-5-3'!$B$4:$AF$104,MATCH($D100,'表30-5-2-5-3'!$4:$4,0)-1,FALSE)*(S100/100-M100/G100)*100
-VLOOKUP($R100,'表30-5-2-5-3'!$B$4:$AF$104,MATCH($D100,'表30-5-2-5-3'!$4:$4,0)-1,FALSE)*(1-(R100/100-L100/G100)*100),
IF(C100="E2",VLOOKUP($S100,'表30-5-2-5-3'!$B$114:$AF$214,MATCH($D100&amp;"a",'表30-5-2-5-3'!$4:$4,0)-1,FALSE)
-IF($R100-1&lt;=0,0,VLOOKUP($R100-1,'表30-5-2-5-3'!$B$114:$AF$214,MATCH($D100&amp;"a",'表30-5-2-5-3'!$4:$4,0)-1,FALSE))
-VLOOKUP($S100,'表30-5-2-5-3'!$B$114:$AF$214,MATCH($D100,'表30-5-2-5-3'!$4:$4,0)-1,FALSE)*(S100/100-M100/G100)*100
-VLOOKUP($R100,'表30-5-2-5-3'!$B$114:$AF$214,MATCH($D100,'表30-5-2-5-3'!$4:$4,0)-1,FALSE)*(1-(R100/100-L100/G100)*100),0))))</f>
        <v>0</v>
      </c>
      <c r="V100" s="1990">
        <f t="shared" si="16"/>
        <v>0</v>
      </c>
      <c r="W100" s="1990">
        <f t="shared" si="17"/>
        <v>0</v>
      </c>
      <c r="X100" s="1990">
        <f t="shared" si="18"/>
        <v>0</v>
      </c>
      <c r="Y100" s="1990">
        <f t="shared" si="19"/>
        <v>0</v>
      </c>
    </row>
    <row r="101" spans="1:25">
      <c r="A101" s="1985" t="str">
        <f t="shared" si="15"/>
        <v/>
      </c>
      <c r="B101" s="2120"/>
      <c r="C101" s="2120"/>
      <c r="D101" s="2120"/>
      <c r="E101" s="2121"/>
      <c r="F101" s="2121"/>
      <c r="G101" s="2122"/>
      <c r="H101" s="2123"/>
      <c r="I101" s="2123"/>
      <c r="J101" s="2123"/>
      <c r="K101" s="2123"/>
      <c r="L101" s="2121"/>
      <c r="M101" s="2121"/>
      <c r="N101" s="1986">
        <f t="shared" si="11"/>
        <v>0</v>
      </c>
      <c r="O101" s="1986">
        <f t="shared" si="12"/>
        <v>0</v>
      </c>
      <c r="P101" s="1987">
        <f t="shared" si="20"/>
        <v>0</v>
      </c>
      <c r="Q101" s="1987">
        <f t="shared" si="21"/>
        <v>0</v>
      </c>
      <c r="R101" s="1988">
        <f t="shared" si="13"/>
        <v>0</v>
      </c>
      <c r="S101" s="1988">
        <f t="shared" si="14"/>
        <v>0</v>
      </c>
      <c r="T101" s="1989">
        <f>IF(OR(E101="QS",B101=""),0,
VLOOKUP($S101,'表30-5-2-5-1'!$B:$AF,MATCH($D101&amp;"a",'表30-5-2-5-1'!$4:$4,0)-1,FALSE)
-IF($R101-1&lt;=0,0,VLOOKUP($R101-1,'表30-5-2-5-1'!$B:$AF,MATCH($D101&amp;"a",'表30-5-2-5-1'!$4:$4,0)-1,FALSE))
-VLOOKUP($S101,'表30-5-2-5-1'!$B:$AF,MATCH($D101,'表30-5-2-5-1'!$4:$4,0)-1,FALSE)*(S101/100-M101/G101)*100
-VLOOKUP($R101,'表30-5-2-5-1'!$B:$AF,MATCH($D101,'表30-5-2-5-1'!$4:$4,0)-1,FALSE)*(1-(R101/100-L101/G101)*100)
)</f>
        <v>0</v>
      </c>
      <c r="U101" s="1989">
        <f>IF(OR(E101="QS",B101=""),0,
IF(C101="F",VLOOKUP($S101,'表30-5-2-5-2'!$B:$AF,MATCH($D101&amp;"a",'表30-5-2-5-2'!$4:$4,0)-1,FALSE)
-IF($R101-1&lt;=0,0,VLOOKUP($R101-1,'表30-5-2-5-2'!$B:$AF,MATCH($D101&amp;"a",'表30-5-2-5-2'!$4:$4,0)-1,FALSE))
-VLOOKUP($S101,'表30-5-2-5-2'!$B:$AF,MATCH($D101,'表30-5-2-5-2'!$4:$4,0)-1,FALSE)*(S101/100-M101/G101)*100
-VLOOKUP($R101,'表30-5-2-5-2'!$B:$AF,MATCH($D101,'表30-5-2-5-2'!$4:$4,0)-1,FALSE)*(1-(R101/100-L101/G101)*100),
IF(C101="E1",VLOOKUP($S101,'表30-5-2-5-3'!$B$4:$AF$104,MATCH($D101&amp;"a",'表30-5-2-5-3'!$4:$4,0)-1,FALSE)
-IF($R101-1&lt;=0,0,VLOOKUP($R101-1,'表30-5-2-5-3'!$B$4:$AF$104,MATCH($D101&amp;"a",'表30-5-2-5-3'!$4:$4,0)-1,FALSE))
-VLOOKUP($S101,'表30-5-2-5-3'!$B$4:$AF$104,MATCH($D101,'表30-5-2-5-3'!$4:$4,0)-1,FALSE)*(S101/100-M101/G101)*100
-VLOOKUP($R101,'表30-5-2-5-3'!$B$4:$AF$104,MATCH($D101,'表30-5-2-5-3'!$4:$4,0)-1,FALSE)*(1-(R101/100-L101/G101)*100),
IF(C101="E2",VLOOKUP($S101,'表30-5-2-5-3'!$B$114:$AF$214,MATCH($D101&amp;"a",'表30-5-2-5-3'!$4:$4,0)-1,FALSE)
-IF($R101-1&lt;=0,0,VLOOKUP($R101-1,'表30-5-2-5-3'!$B$114:$AF$214,MATCH($D101&amp;"a",'表30-5-2-5-3'!$4:$4,0)-1,FALSE))
-VLOOKUP($S101,'表30-5-2-5-3'!$B$114:$AF$214,MATCH($D101,'表30-5-2-5-3'!$4:$4,0)-1,FALSE)*(S101/100-M101/G101)*100
-VLOOKUP($R101,'表30-5-2-5-3'!$B$114:$AF$214,MATCH($D101,'表30-5-2-5-3'!$4:$4,0)-1,FALSE)*(1-(R101/100-L101/G101)*100),0))))</f>
        <v>0</v>
      </c>
      <c r="V101" s="1990">
        <f t="shared" si="16"/>
        <v>0</v>
      </c>
      <c r="W101" s="1990">
        <f t="shared" si="17"/>
        <v>0</v>
      </c>
      <c r="X101" s="1990">
        <f t="shared" si="18"/>
        <v>0</v>
      </c>
      <c r="Y101" s="1990">
        <f t="shared" si="19"/>
        <v>0</v>
      </c>
    </row>
    <row r="102" spans="1:25">
      <c r="A102" s="1985" t="str">
        <f t="shared" si="15"/>
        <v/>
      </c>
      <c r="B102" s="2120"/>
      <c r="C102" s="2120"/>
      <c r="D102" s="2120"/>
      <c r="E102" s="2121"/>
      <c r="F102" s="2121"/>
      <c r="G102" s="2122"/>
      <c r="H102" s="2123"/>
      <c r="I102" s="2123"/>
      <c r="J102" s="2123"/>
      <c r="K102" s="2123"/>
      <c r="L102" s="2121"/>
      <c r="M102" s="2121"/>
      <c r="N102" s="1986">
        <f t="shared" si="11"/>
        <v>0</v>
      </c>
      <c r="O102" s="1986">
        <f t="shared" si="12"/>
        <v>0</v>
      </c>
      <c r="P102" s="1987">
        <f t="shared" si="20"/>
        <v>0</v>
      </c>
      <c r="Q102" s="1987">
        <f t="shared" si="21"/>
        <v>0</v>
      </c>
      <c r="R102" s="1988">
        <f t="shared" si="13"/>
        <v>0</v>
      </c>
      <c r="S102" s="1988">
        <f t="shared" si="14"/>
        <v>0</v>
      </c>
      <c r="T102" s="1989">
        <f>IF(OR(E102="QS",B102=""),0,
VLOOKUP($S102,'表30-5-2-5-1'!$B:$AF,MATCH($D102&amp;"a",'表30-5-2-5-1'!$4:$4,0)-1,FALSE)
-IF($R102-1&lt;=0,0,VLOOKUP($R102-1,'表30-5-2-5-1'!$B:$AF,MATCH($D102&amp;"a",'表30-5-2-5-1'!$4:$4,0)-1,FALSE))
-VLOOKUP($S102,'表30-5-2-5-1'!$B:$AF,MATCH($D102,'表30-5-2-5-1'!$4:$4,0)-1,FALSE)*(S102/100-M102/G102)*100
-VLOOKUP($R102,'表30-5-2-5-1'!$B:$AF,MATCH($D102,'表30-5-2-5-1'!$4:$4,0)-1,FALSE)*(1-(R102/100-L102/G102)*100)
)</f>
        <v>0</v>
      </c>
      <c r="U102" s="1989">
        <f>IF(OR(E102="QS",B102=""),0,
IF(C102="F",VLOOKUP($S102,'表30-5-2-5-2'!$B:$AF,MATCH($D102&amp;"a",'表30-5-2-5-2'!$4:$4,0)-1,FALSE)
-IF($R102-1&lt;=0,0,VLOOKUP($R102-1,'表30-5-2-5-2'!$B:$AF,MATCH($D102&amp;"a",'表30-5-2-5-2'!$4:$4,0)-1,FALSE))
-VLOOKUP($S102,'表30-5-2-5-2'!$B:$AF,MATCH($D102,'表30-5-2-5-2'!$4:$4,0)-1,FALSE)*(S102/100-M102/G102)*100
-VLOOKUP($R102,'表30-5-2-5-2'!$B:$AF,MATCH($D102,'表30-5-2-5-2'!$4:$4,0)-1,FALSE)*(1-(R102/100-L102/G102)*100),
IF(C102="E1",VLOOKUP($S102,'表30-5-2-5-3'!$B$4:$AF$104,MATCH($D102&amp;"a",'表30-5-2-5-3'!$4:$4,0)-1,FALSE)
-IF($R102-1&lt;=0,0,VLOOKUP($R102-1,'表30-5-2-5-3'!$B$4:$AF$104,MATCH($D102&amp;"a",'表30-5-2-5-3'!$4:$4,0)-1,FALSE))
-VLOOKUP($S102,'表30-5-2-5-3'!$B$4:$AF$104,MATCH($D102,'表30-5-2-5-3'!$4:$4,0)-1,FALSE)*(S102/100-M102/G102)*100
-VLOOKUP($R102,'表30-5-2-5-3'!$B$4:$AF$104,MATCH($D102,'表30-5-2-5-3'!$4:$4,0)-1,FALSE)*(1-(R102/100-L102/G102)*100),
IF(C102="E2",VLOOKUP($S102,'表30-5-2-5-3'!$B$114:$AF$214,MATCH($D102&amp;"a",'表30-5-2-5-3'!$4:$4,0)-1,FALSE)
-IF($R102-1&lt;=0,0,VLOOKUP($R102-1,'表30-5-2-5-3'!$B$114:$AF$214,MATCH($D102&amp;"a",'表30-5-2-5-3'!$4:$4,0)-1,FALSE))
-VLOOKUP($S102,'表30-5-2-5-3'!$B$114:$AF$214,MATCH($D102,'表30-5-2-5-3'!$4:$4,0)-1,FALSE)*(S102/100-M102/G102)*100
-VLOOKUP($R102,'表30-5-2-5-3'!$B$114:$AF$214,MATCH($D102,'表30-5-2-5-3'!$4:$4,0)-1,FALSE)*(1-(R102/100-L102/G102)*100),0))))</f>
        <v>0</v>
      </c>
      <c r="V102" s="1990">
        <f t="shared" si="16"/>
        <v>0</v>
      </c>
      <c r="W102" s="1990">
        <f t="shared" si="17"/>
        <v>0</v>
      </c>
      <c r="X102" s="1990">
        <f t="shared" si="18"/>
        <v>0</v>
      </c>
      <c r="Y102" s="1990">
        <f t="shared" si="19"/>
        <v>0</v>
      </c>
    </row>
    <row r="103" spans="1:25">
      <c r="A103" s="1985" t="str">
        <f t="shared" si="15"/>
        <v/>
      </c>
      <c r="B103" s="2120"/>
      <c r="C103" s="2120"/>
      <c r="D103" s="2120"/>
      <c r="E103" s="2121"/>
      <c r="F103" s="2121"/>
      <c r="G103" s="2122"/>
      <c r="H103" s="2123"/>
      <c r="I103" s="2123"/>
      <c r="J103" s="2123"/>
      <c r="K103" s="2123"/>
      <c r="L103" s="2121"/>
      <c r="M103" s="2121"/>
      <c r="N103" s="1986">
        <f t="shared" si="11"/>
        <v>0</v>
      </c>
      <c r="O103" s="1986">
        <f t="shared" si="12"/>
        <v>0</v>
      </c>
      <c r="P103" s="1987">
        <f t="shared" si="20"/>
        <v>0</v>
      </c>
      <c r="Q103" s="1987">
        <f t="shared" si="21"/>
        <v>0</v>
      </c>
      <c r="R103" s="1988">
        <f t="shared" si="13"/>
        <v>0</v>
      </c>
      <c r="S103" s="1988">
        <f t="shared" si="14"/>
        <v>0</v>
      </c>
      <c r="T103" s="1989">
        <f>IF(OR(E103="QS",B103=""),0,
VLOOKUP($S103,'表30-5-2-5-1'!$B:$AF,MATCH($D103&amp;"a",'表30-5-2-5-1'!$4:$4,0)-1,FALSE)
-IF($R103-1&lt;=0,0,VLOOKUP($R103-1,'表30-5-2-5-1'!$B:$AF,MATCH($D103&amp;"a",'表30-5-2-5-1'!$4:$4,0)-1,FALSE))
-VLOOKUP($S103,'表30-5-2-5-1'!$B:$AF,MATCH($D103,'表30-5-2-5-1'!$4:$4,0)-1,FALSE)*(S103/100-M103/G103)*100
-VLOOKUP($R103,'表30-5-2-5-1'!$B:$AF,MATCH($D103,'表30-5-2-5-1'!$4:$4,0)-1,FALSE)*(1-(R103/100-L103/G103)*100)
)</f>
        <v>0</v>
      </c>
      <c r="U103" s="1989">
        <f>IF(OR(E103="QS",B103=""),0,
IF(C103="F",VLOOKUP($S103,'表30-5-2-5-2'!$B:$AF,MATCH($D103&amp;"a",'表30-5-2-5-2'!$4:$4,0)-1,FALSE)
-IF($R103-1&lt;=0,0,VLOOKUP($R103-1,'表30-5-2-5-2'!$B:$AF,MATCH($D103&amp;"a",'表30-5-2-5-2'!$4:$4,0)-1,FALSE))
-VLOOKUP($S103,'表30-5-2-5-2'!$B:$AF,MATCH($D103,'表30-5-2-5-2'!$4:$4,0)-1,FALSE)*(S103/100-M103/G103)*100
-VLOOKUP($R103,'表30-5-2-5-2'!$B:$AF,MATCH($D103,'表30-5-2-5-2'!$4:$4,0)-1,FALSE)*(1-(R103/100-L103/G103)*100),
IF(C103="E1",VLOOKUP($S103,'表30-5-2-5-3'!$B$4:$AF$104,MATCH($D103&amp;"a",'表30-5-2-5-3'!$4:$4,0)-1,FALSE)
-IF($R103-1&lt;=0,0,VLOOKUP($R103-1,'表30-5-2-5-3'!$B$4:$AF$104,MATCH($D103&amp;"a",'表30-5-2-5-3'!$4:$4,0)-1,FALSE))
-VLOOKUP($S103,'表30-5-2-5-3'!$B$4:$AF$104,MATCH($D103,'表30-5-2-5-3'!$4:$4,0)-1,FALSE)*(S103/100-M103/G103)*100
-VLOOKUP($R103,'表30-5-2-5-3'!$B$4:$AF$104,MATCH($D103,'表30-5-2-5-3'!$4:$4,0)-1,FALSE)*(1-(R103/100-L103/G103)*100),
IF(C103="E2",VLOOKUP($S103,'表30-5-2-5-3'!$B$114:$AF$214,MATCH($D103&amp;"a",'表30-5-2-5-3'!$4:$4,0)-1,FALSE)
-IF($R103-1&lt;=0,0,VLOOKUP($R103-1,'表30-5-2-5-3'!$B$114:$AF$214,MATCH($D103&amp;"a",'表30-5-2-5-3'!$4:$4,0)-1,FALSE))
-VLOOKUP($S103,'表30-5-2-5-3'!$B$114:$AF$214,MATCH($D103,'表30-5-2-5-3'!$4:$4,0)-1,FALSE)*(S103/100-M103/G103)*100
-VLOOKUP($R103,'表30-5-2-5-3'!$B$114:$AF$214,MATCH($D103,'表30-5-2-5-3'!$4:$4,0)-1,FALSE)*(1-(R103/100-L103/G103)*100),0))))</f>
        <v>0</v>
      </c>
      <c r="V103" s="1990">
        <f t="shared" si="16"/>
        <v>0</v>
      </c>
      <c r="W103" s="1990">
        <f t="shared" si="17"/>
        <v>0</v>
      </c>
      <c r="X103" s="1990">
        <f t="shared" si="18"/>
        <v>0</v>
      </c>
      <c r="Y103" s="1990">
        <f t="shared" si="19"/>
        <v>0</v>
      </c>
    </row>
    <row r="104" spans="1:25">
      <c r="A104" s="1985" t="str">
        <f t="shared" si="15"/>
        <v/>
      </c>
      <c r="B104" s="2120"/>
      <c r="C104" s="2120"/>
      <c r="D104" s="2120"/>
      <c r="E104" s="2121"/>
      <c r="F104" s="2121"/>
      <c r="G104" s="2122"/>
      <c r="H104" s="2123"/>
      <c r="I104" s="2123"/>
      <c r="J104" s="2123"/>
      <c r="K104" s="2123"/>
      <c r="L104" s="2121"/>
      <c r="M104" s="2121"/>
      <c r="N104" s="1986">
        <f t="shared" si="11"/>
        <v>0</v>
      </c>
      <c r="O104" s="1986">
        <f t="shared" si="12"/>
        <v>0</v>
      </c>
      <c r="P104" s="1987">
        <f t="shared" si="20"/>
        <v>0</v>
      </c>
      <c r="Q104" s="1987">
        <f t="shared" si="21"/>
        <v>0</v>
      </c>
      <c r="R104" s="1988">
        <f t="shared" si="13"/>
        <v>0</v>
      </c>
      <c r="S104" s="1988">
        <f t="shared" si="14"/>
        <v>0</v>
      </c>
      <c r="T104" s="1989">
        <f>IF(OR(E104="QS",B104=""),0,
VLOOKUP($S104,'表30-5-2-5-1'!$B:$AF,MATCH($D104&amp;"a",'表30-5-2-5-1'!$4:$4,0)-1,FALSE)
-IF($R104-1&lt;=0,0,VLOOKUP($R104-1,'表30-5-2-5-1'!$B:$AF,MATCH($D104&amp;"a",'表30-5-2-5-1'!$4:$4,0)-1,FALSE))
-VLOOKUP($S104,'表30-5-2-5-1'!$B:$AF,MATCH($D104,'表30-5-2-5-1'!$4:$4,0)-1,FALSE)*(S104/100-M104/G104)*100
-VLOOKUP($R104,'表30-5-2-5-1'!$B:$AF,MATCH($D104,'表30-5-2-5-1'!$4:$4,0)-1,FALSE)*(1-(R104/100-L104/G104)*100)
)</f>
        <v>0</v>
      </c>
      <c r="U104" s="1989">
        <f>IF(OR(E104="QS",B104=""),0,
IF(C104="F",VLOOKUP($S104,'表30-5-2-5-2'!$B:$AF,MATCH($D104&amp;"a",'表30-5-2-5-2'!$4:$4,0)-1,FALSE)
-IF($R104-1&lt;=0,0,VLOOKUP($R104-1,'表30-5-2-5-2'!$B:$AF,MATCH($D104&amp;"a",'表30-5-2-5-2'!$4:$4,0)-1,FALSE))
-VLOOKUP($S104,'表30-5-2-5-2'!$B:$AF,MATCH($D104,'表30-5-2-5-2'!$4:$4,0)-1,FALSE)*(S104/100-M104/G104)*100
-VLOOKUP($R104,'表30-5-2-5-2'!$B:$AF,MATCH($D104,'表30-5-2-5-2'!$4:$4,0)-1,FALSE)*(1-(R104/100-L104/G104)*100),
IF(C104="E1",VLOOKUP($S104,'表30-5-2-5-3'!$B$4:$AF$104,MATCH($D104&amp;"a",'表30-5-2-5-3'!$4:$4,0)-1,FALSE)
-IF($R104-1&lt;=0,0,VLOOKUP($R104-1,'表30-5-2-5-3'!$B$4:$AF$104,MATCH($D104&amp;"a",'表30-5-2-5-3'!$4:$4,0)-1,FALSE))
-VLOOKUP($S104,'表30-5-2-5-3'!$B$4:$AF$104,MATCH($D104,'表30-5-2-5-3'!$4:$4,0)-1,FALSE)*(S104/100-M104/G104)*100
-VLOOKUP($R104,'表30-5-2-5-3'!$B$4:$AF$104,MATCH($D104,'表30-5-2-5-3'!$4:$4,0)-1,FALSE)*(1-(R104/100-L104/G104)*100),
IF(C104="E2",VLOOKUP($S104,'表30-5-2-5-3'!$B$114:$AF$214,MATCH($D104&amp;"a",'表30-5-2-5-3'!$4:$4,0)-1,FALSE)
-IF($R104-1&lt;=0,0,VLOOKUP($R104-1,'表30-5-2-5-3'!$B$114:$AF$214,MATCH($D104&amp;"a",'表30-5-2-5-3'!$4:$4,0)-1,FALSE))
-VLOOKUP($S104,'表30-5-2-5-3'!$B$114:$AF$214,MATCH($D104,'表30-5-2-5-3'!$4:$4,0)-1,FALSE)*(S104/100-M104/G104)*100
-VLOOKUP($R104,'表30-5-2-5-3'!$B$114:$AF$214,MATCH($D104,'表30-5-2-5-3'!$4:$4,0)-1,FALSE)*(1-(R104/100-L104/G104)*100),0))))</f>
        <v>0</v>
      </c>
      <c r="V104" s="1990">
        <f t="shared" si="16"/>
        <v>0</v>
      </c>
      <c r="W104" s="1990">
        <f t="shared" si="17"/>
        <v>0</v>
      </c>
      <c r="X104" s="1990">
        <f t="shared" si="18"/>
        <v>0</v>
      </c>
      <c r="Y104" s="1990">
        <f t="shared" si="19"/>
        <v>0</v>
      </c>
    </row>
    <row r="105" spans="1:25">
      <c r="A105" s="1985" t="str">
        <f t="shared" si="15"/>
        <v/>
      </c>
      <c r="B105" s="2120"/>
      <c r="C105" s="2120"/>
      <c r="D105" s="2120"/>
      <c r="E105" s="2121"/>
      <c r="F105" s="2121"/>
      <c r="G105" s="2122"/>
      <c r="H105" s="2123"/>
      <c r="I105" s="2123"/>
      <c r="J105" s="2123"/>
      <c r="K105" s="2123"/>
      <c r="L105" s="2121"/>
      <c r="M105" s="2121"/>
      <c r="N105" s="1986">
        <f t="shared" si="11"/>
        <v>0</v>
      </c>
      <c r="O105" s="1986">
        <f t="shared" si="12"/>
        <v>0</v>
      </c>
      <c r="P105" s="1987">
        <f t="shared" si="20"/>
        <v>0</v>
      </c>
      <c r="Q105" s="1987">
        <f t="shared" si="21"/>
        <v>0</v>
      </c>
      <c r="R105" s="1988">
        <f t="shared" si="13"/>
        <v>0</v>
      </c>
      <c r="S105" s="1988">
        <f t="shared" si="14"/>
        <v>0</v>
      </c>
      <c r="T105" s="1989">
        <f>IF(OR(E105="QS",B105=""),0,
VLOOKUP($S105,'表30-5-2-5-1'!$B:$AF,MATCH($D105&amp;"a",'表30-5-2-5-1'!$4:$4,0)-1,FALSE)
-IF($R105-1&lt;=0,0,VLOOKUP($R105-1,'表30-5-2-5-1'!$B:$AF,MATCH($D105&amp;"a",'表30-5-2-5-1'!$4:$4,0)-1,FALSE))
-VLOOKUP($S105,'表30-5-2-5-1'!$B:$AF,MATCH($D105,'表30-5-2-5-1'!$4:$4,0)-1,FALSE)*(S105/100-M105/G105)*100
-VLOOKUP($R105,'表30-5-2-5-1'!$B:$AF,MATCH($D105,'表30-5-2-5-1'!$4:$4,0)-1,FALSE)*(1-(R105/100-L105/G105)*100)
)</f>
        <v>0</v>
      </c>
      <c r="U105" s="1989">
        <f>IF(OR(E105="QS",B105=""),0,
IF(C105="F",VLOOKUP($S105,'表30-5-2-5-2'!$B:$AF,MATCH($D105&amp;"a",'表30-5-2-5-2'!$4:$4,0)-1,FALSE)
-IF($R105-1&lt;=0,0,VLOOKUP($R105-1,'表30-5-2-5-2'!$B:$AF,MATCH($D105&amp;"a",'表30-5-2-5-2'!$4:$4,0)-1,FALSE))
-VLOOKUP($S105,'表30-5-2-5-2'!$B:$AF,MATCH($D105,'表30-5-2-5-2'!$4:$4,0)-1,FALSE)*(S105/100-M105/G105)*100
-VLOOKUP($R105,'表30-5-2-5-2'!$B:$AF,MATCH($D105,'表30-5-2-5-2'!$4:$4,0)-1,FALSE)*(1-(R105/100-L105/G105)*100),
IF(C105="E1",VLOOKUP($S105,'表30-5-2-5-3'!$B$4:$AF$104,MATCH($D105&amp;"a",'表30-5-2-5-3'!$4:$4,0)-1,FALSE)
-IF($R105-1&lt;=0,0,VLOOKUP($R105-1,'表30-5-2-5-3'!$B$4:$AF$104,MATCH($D105&amp;"a",'表30-5-2-5-3'!$4:$4,0)-1,FALSE))
-VLOOKUP($S105,'表30-5-2-5-3'!$B$4:$AF$104,MATCH($D105,'表30-5-2-5-3'!$4:$4,0)-1,FALSE)*(S105/100-M105/G105)*100
-VLOOKUP($R105,'表30-5-2-5-3'!$B$4:$AF$104,MATCH($D105,'表30-5-2-5-3'!$4:$4,0)-1,FALSE)*(1-(R105/100-L105/G105)*100),
IF(C105="E2",VLOOKUP($S105,'表30-5-2-5-3'!$B$114:$AF$214,MATCH($D105&amp;"a",'表30-5-2-5-3'!$4:$4,0)-1,FALSE)
-IF($R105-1&lt;=0,0,VLOOKUP($R105-1,'表30-5-2-5-3'!$B$114:$AF$214,MATCH($D105&amp;"a",'表30-5-2-5-3'!$4:$4,0)-1,FALSE))
-VLOOKUP($S105,'表30-5-2-5-3'!$B$114:$AF$214,MATCH($D105,'表30-5-2-5-3'!$4:$4,0)-1,FALSE)*(S105/100-M105/G105)*100
-VLOOKUP($R105,'表30-5-2-5-3'!$B$114:$AF$214,MATCH($D105,'表30-5-2-5-3'!$4:$4,0)-1,FALSE)*(1-(R105/100-L105/G105)*100),0))))</f>
        <v>0</v>
      </c>
      <c r="V105" s="1990">
        <f t="shared" si="16"/>
        <v>0</v>
      </c>
      <c r="W105" s="1990">
        <f t="shared" si="17"/>
        <v>0</v>
      </c>
      <c r="X105" s="1990">
        <f t="shared" si="18"/>
        <v>0</v>
      </c>
      <c r="Y105" s="1990">
        <f t="shared" si="19"/>
        <v>0</v>
      </c>
    </row>
    <row r="106" spans="1:25">
      <c r="A106" s="1985" t="str">
        <f t="shared" si="15"/>
        <v/>
      </c>
      <c r="B106" s="2120"/>
      <c r="C106" s="2120"/>
      <c r="D106" s="2120"/>
      <c r="E106" s="2121"/>
      <c r="F106" s="2121"/>
      <c r="G106" s="2122"/>
      <c r="H106" s="2123"/>
      <c r="I106" s="2123"/>
      <c r="J106" s="2123"/>
      <c r="K106" s="2123"/>
      <c r="L106" s="2121"/>
      <c r="M106" s="2121"/>
      <c r="N106" s="1986">
        <f t="shared" si="11"/>
        <v>0</v>
      </c>
      <c r="O106" s="1986">
        <f t="shared" si="12"/>
        <v>0</v>
      </c>
      <c r="P106" s="1987">
        <f t="shared" si="20"/>
        <v>0</v>
      </c>
      <c r="Q106" s="1987">
        <f t="shared" si="21"/>
        <v>0</v>
      </c>
      <c r="R106" s="1988">
        <f t="shared" si="13"/>
        <v>0</v>
      </c>
      <c r="S106" s="1988">
        <f t="shared" si="14"/>
        <v>0</v>
      </c>
      <c r="T106" s="1989">
        <f>IF(OR(E106="QS",B106=""),0,
VLOOKUP($S106,'表30-5-2-5-1'!$B:$AF,MATCH($D106&amp;"a",'表30-5-2-5-1'!$4:$4,0)-1,FALSE)
-IF($R106-1&lt;=0,0,VLOOKUP($R106-1,'表30-5-2-5-1'!$B:$AF,MATCH($D106&amp;"a",'表30-5-2-5-1'!$4:$4,0)-1,FALSE))
-VLOOKUP($S106,'表30-5-2-5-1'!$B:$AF,MATCH($D106,'表30-5-2-5-1'!$4:$4,0)-1,FALSE)*(S106/100-M106/G106)*100
-VLOOKUP($R106,'表30-5-2-5-1'!$B:$AF,MATCH($D106,'表30-5-2-5-1'!$4:$4,0)-1,FALSE)*(1-(R106/100-L106/G106)*100)
)</f>
        <v>0</v>
      </c>
      <c r="U106" s="1989">
        <f>IF(OR(E106="QS",B106=""),0,
IF(C106="F",VLOOKUP($S106,'表30-5-2-5-2'!$B:$AF,MATCH($D106&amp;"a",'表30-5-2-5-2'!$4:$4,0)-1,FALSE)
-IF($R106-1&lt;=0,0,VLOOKUP($R106-1,'表30-5-2-5-2'!$B:$AF,MATCH($D106&amp;"a",'表30-5-2-5-2'!$4:$4,0)-1,FALSE))
-VLOOKUP($S106,'表30-5-2-5-2'!$B:$AF,MATCH($D106,'表30-5-2-5-2'!$4:$4,0)-1,FALSE)*(S106/100-M106/G106)*100
-VLOOKUP($R106,'表30-5-2-5-2'!$B:$AF,MATCH($D106,'表30-5-2-5-2'!$4:$4,0)-1,FALSE)*(1-(R106/100-L106/G106)*100),
IF(C106="E1",VLOOKUP($S106,'表30-5-2-5-3'!$B$4:$AF$104,MATCH($D106&amp;"a",'表30-5-2-5-3'!$4:$4,0)-1,FALSE)
-IF($R106-1&lt;=0,0,VLOOKUP($R106-1,'表30-5-2-5-3'!$B$4:$AF$104,MATCH($D106&amp;"a",'表30-5-2-5-3'!$4:$4,0)-1,FALSE))
-VLOOKUP($S106,'表30-5-2-5-3'!$B$4:$AF$104,MATCH($D106,'表30-5-2-5-3'!$4:$4,0)-1,FALSE)*(S106/100-M106/G106)*100
-VLOOKUP($R106,'表30-5-2-5-3'!$B$4:$AF$104,MATCH($D106,'表30-5-2-5-3'!$4:$4,0)-1,FALSE)*(1-(R106/100-L106/G106)*100),
IF(C106="E2",VLOOKUP($S106,'表30-5-2-5-3'!$B$114:$AF$214,MATCH($D106&amp;"a",'表30-5-2-5-3'!$4:$4,0)-1,FALSE)
-IF($R106-1&lt;=0,0,VLOOKUP($R106-1,'表30-5-2-5-3'!$B$114:$AF$214,MATCH($D106&amp;"a",'表30-5-2-5-3'!$4:$4,0)-1,FALSE))
-VLOOKUP($S106,'表30-5-2-5-3'!$B$114:$AF$214,MATCH($D106,'表30-5-2-5-3'!$4:$4,0)-1,FALSE)*(S106/100-M106/G106)*100
-VLOOKUP($R106,'表30-5-2-5-3'!$B$114:$AF$214,MATCH($D106,'表30-5-2-5-3'!$4:$4,0)-1,FALSE)*(1-(R106/100-L106/G106)*100),0))))</f>
        <v>0</v>
      </c>
      <c r="V106" s="1990">
        <f t="shared" si="16"/>
        <v>0</v>
      </c>
      <c r="W106" s="1990">
        <f t="shared" si="17"/>
        <v>0</v>
      </c>
      <c r="X106" s="1990">
        <f t="shared" si="18"/>
        <v>0</v>
      </c>
      <c r="Y106" s="1990">
        <f t="shared" si="19"/>
        <v>0</v>
      </c>
    </row>
    <row r="107" spans="1:25">
      <c r="A107" s="1985" t="str">
        <f t="shared" si="15"/>
        <v/>
      </c>
      <c r="B107" s="2120"/>
      <c r="C107" s="2120"/>
      <c r="D107" s="2120"/>
      <c r="E107" s="2121"/>
      <c r="F107" s="2121"/>
      <c r="G107" s="2122"/>
      <c r="H107" s="2123"/>
      <c r="I107" s="2123"/>
      <c r="J107" s="2123"/>
      <c r="K107" s="2123"/>
      <c r="L107" s="2121"/>
      <c r="M107" s="2121"/>
      <c r="N107" s="1986">
        <f t="shared" si="11"/>
        <v>0</v>
      </c>
      <c r="O107" s="1986">
        <f t="shared" si="12"/>
        <v>0</v>
      </c>
      <c r="P107" s="1987">
        <f t="shared" si="20"/>
        <v>0</v>
      </c>
      <c r="Q107" s="1987">
        <f t="shared" si="21"/>
        <v>0</v>
      </c>
      <c r="R107" s="1988">
        <f t="shared" si="13"/>
        <v>0</v>
      </c>
      <c r="S107" s="1988">
        <f t="shared" si="14"/>
        <v>0</v>
      </c>
      <c r="T107" s="1989">
        <f>IF(OR(E107="QS",B107=""),0,
VLOOKUP($S107,'表30-5-2-5-1'!$B:$AF,MATCH($D107&amp;"a",'表30-5-2-5-1'!$4:$4,0)-1,FALSE)
-IF($R107-1&lt;=0,0,VLOOKUP($R107-1,'表30-5-2-5-1'!$B:$AF,MATCH($D107&amp;"a",'表30-5-2-5-1'!$4:$4,0)-1,FALSE))
-VLOOKUP($S107,'表30-5-2-5-1'!$B:$AF,MATCH($D107,'表30-5-2-5-1'!$4:$4,0)-1,FALSE)*(S107/100-M107/G107)*100
-VLOOKUP($R107,'表30-5-2-5-1'!$B:$AF,MATCH($D107,'表30-5-2-5-1'!$4:$4,0)-1,FALSE)*(1-(R107/100-L107/G107)*100)
)</f>
        <v>0</v>
      </c>
      <c r="U107" s="1989">
        <f>IF(OR(E107="QS",B107=""),0,
IF(C107="F",VLOOKUP($S107,'表30-5-2-5-2'!$B:$AF,MATCH($D107&amp;"a",'表30-5-2-5-2'!$4:$4,0)-1,FALSE)
-IF($R107-1&lt;=0,0,VLOOKUP($R107-1,'表30-5-2-5-2'!$B:$AF,MATCH($D107&amp;"a",'表30-5-2-5-2'!$4:$4,0)-1,FALSE))
-VLOOKUP($S107,'表30-5-2-5-2'!$B:$AF,MATCH($D107,'表30-5-2-5-2'!$4:$4,0)-1,FALSE)*(S107/100-M107/G107)*100
-VLOOKUP($R107,'表30-5-2-5-2'!$B:$AF,MATCH($D107,'表30-5-2-5-2'!$4:$4,0)-1,FALSE)*(1-(R107/100-L107/G107)*100),
IF(C107="E1",VLOOKUP($S107,'表30-5-2-5-3'!$B$4:$AF$104,MATCH($D107&amp;"a",'表30-5-2-5-3'!$4:$4,0)-1,FALSE)
-IF($R107-1&lt;=0,0,VLOOKUP($R107-1,'表30-5-2-5-3'!$B$4:$AF$104,MATCH($D107&amp;"a",'表30-5-2-5-3'!$4:$4,0)-1,FALSE))
-VLOOKUP($S107,'表30-5-2-5-3'!$B$4:$AF$104,MATCH($D107,'表30-5-2-5-3'!$4:$4,0)-1,FALSE)*(S107/100-M107/G107)*100
-VLOOKUP($R107,'表30-5-2-5-3'!$B$4:$AF$104,MATCH($D107,'表30-5-2-5-3'!$4:$4,0)-1,FALSE)*(1-(R107/100-L107/G107)*100),
IF(C107="E2",VLOOKUP($S107,'表30-5-2-5-3'!$B$114:$AF$214,MATCH($D107&amp;"a",'表30-5-2-5-3'!$4:$4,0)-1,FALSE)
-IF($R107-1&lt;=0,0,VLOOKUP($R107-1,'表30-5-2-5-3'!$B$114:$AF$214,MATCH($D107&amp;"a",'表30-5-2-5-3'!$4:$4,0)-1,FALSE))
-VLOOKUP($S107,'表30-5-2-5-3'!$B$114:$AF$214,MATCH($D107,'表30-5-2-5-3'!$4:$4,0)-1,FALSE)*(S107/100-M107/G107)*100
-VLOOKUP($R107,'表30-5-2-5-3'!$B$114:$AF$214,MATCH($D107,'表30-5-2-5-3'!$4:$4,0)-1,FALSE)*(1-(R107/100-L107/G107)*100),0))))</f>
        <v>0</v>
      </c>
      <c r="V107" s="1990">
        <f t="shared" si="16"/>
        <v>0</v>
      </c>
      <c r="W107" s="1990">
        <f t="shared" si="17"/>
        <v>0</v>
      </c>
      <c r="X107" s="1990">
        <f t="shared" si="18"/>
        <v>0</v>
      </c>
      <c r="Y107" s="1990">
        <f t="shared" si="19"/>
        <v>0</v>
      </c>
    </row>
    <row r="108" spans="1:25">
      <c r="A108" s="1985" t="str">
        <f t="shared" si="15"/>
        <v/>
      </c>
      <c r="B108" s="2120"/>
      <c r="C108" s="2120"/>
      <c r="D108" s="2120"/>
      <c r="E108" s="2121"/>
      <c r="F108" s="2121"/>
      <c r="G108" s="2122"/>
      <c r="H108" s="2123"/>
      <c r="I108" s="2123"/>
      <c r="J108" s="2123"/>
      <c r="K108" s="2123"/>
      <c r="L108" s="2121"/>
      <c r="M108" s="2121"/>
      <c r="N108" s="1986">
        <f t="shared" si="11"/>
        <v>0</v>
      </c>
      <c r="O108" s="1986">
        <f t="shared" si="12"/>
        <v>0</v>
      </c>
      <c r="P108" s="1987">
        <f t="shared" si="20"/>
        <v>0</v>
      </c>
      <c r="Q108" s="1987">
        <f t="shared" si="21"/>
        <v>0</v>
      </c>
      <c r="R108" s="1988">
        <f t="shared" si="13"/>
        <v>0</v>
      </c>
      <c r="S108" s="1988">
        <f t="shared" si="14"/>
        <v>0</v>
      </c>
      <c r="T108" s="1989">
        <f>IF(OR(E108="QS",B108=""),0,
VLOOKUP($S108,'表30-5-2-5-1'!$B:$AF,MATCH($D108&amp;"a",'表30-5-2-5-1'!$4:$4,0)-1,FALSE)
-IF($R108-1&lt;=0,0,VLOOKUP($R108-1,'表30-5-2-5-1'!$B:$AF,MATCH($D108&amp;"a",'表30-5-2-5-1'!$4:$4,0)-1,FALSE))
-VLOOKUP($S108,'表30-5-2-5-1'!$B:$AF,MATCH($D108,'表30-5-2-5-1'!$4:$4,0)-1,FALSE)*(S108/100-M108/G108)*100
-VLOOKUP($R108,'表30-5-2-5-1'!$B:$AF,MATCH($D108,'表30-5-2-5-1'!$4:$4,0)-1,FALSE)*(1-(R108/100-L108/G108)*100)
)</f>
        <v>0</v>
      </c>
      <c r="U108" s="1989">
        <f>IF(OR(E108="QS",B108=""),0,
IF(C108="F",VLOOKUP($S108,'表30-5-2-5-2'!$B:$AF,MATCH($D108&amp;"a",'表30-5-2-5-2'!$4:$4,0)-1,FALSE)
-IF($R108-1&lt;=0,0,VLOOKUP($R108-1,'表30-5-2-5-2'!$B:$AF,MATCH($D108&amp;"a",'表30-5-2-5-2'!$4:$4,0)-1,FALSE))
-VLOOKUP($S108,'表30-5-2-5-2'!$B:$AF,MATCH($D108,'表30-5-2-5-2'!$4:$4,0)-1,FALSE)*(S108/100-M108/G108)*100
-VLOOKUP($R108,'表30-5-2-5-2'!$B:$AF,MATCH($D108,'表30-5-2-5-2'!$4:$4,0)-1,FALSE)*(1-(R108/100-L108/G108)*100),
IF(C108="E1",VLOOKUP($S108,'表30-5-2-5-3'!$B$4:$AF$104,MATCH($D108&amp;"a",'表30-5-2-5-3'!$4:$4,0)-1,FALSE)
-IF($R108-1&lt;=0,0,VLOOKUP($R108-1,'表30-5-2-5-3'!$B$4:$AF$104,MATCH($D108&amp;"a",'表30-5-2-5-3'!$4:$4,0)-1,FALSE))
-VLOOKUP($S108,'表30-5-2-5-3'!$B$4:$AF$104,MATCH($D108,'表30-5-2-5-3'!$4:$4,0)-1,FALSE)*(S108/100-M108/G108)*100
-VLOOKUP($R108,'表30-5-2-5-3'!$B$4:$AF$104,MATCH($D108,'表30-5-2-5-3'!$4:$4,0)-1,FALSE)*(1-(R108/100-L108/G108)*100),
IF(C108="E2",VLOOKUP($S108,'表30-5-2-5-3'!$B$114:$AF$214,MATCH($D108&amp;"a",'表30-5-2-5-3'!$4:$4,0)-1,FALSE)
-IF($R108-1&lt;=0,0,VLOOKUP($R108-1,'表30-5-2-5-3'!$B$114:$AF$214,MATCH($D108&amp;"a",'表30-5-2-5-3'!$4:$4,0)-1,FALSE))
-VLOOKUP($S108,'表30-5-2-5-3'!$B$114:$AF$214,MATCH($D108,'表30-5-2-5-3'!$4:$4,0)-1,FALSE)*(S108/100-M108/G108)*100
-VLOOKUP($R108,'表30-5-2-5-3'!$B$114:$AF$214,MATCH($D108,'表30-5-2-5-3'!$4:$4,0)-1,FALSE)*(1-(R108/100-L108/G108)*100),0))))</f>
        <v>0</v>
      </c>
      <c r="V108" s="1990">
        <f t="shared" si="16"/>
        <v>0</v>
      </c>
      <c r="W108" s="1990">
        <f t="shared" si="17"/>
        <v>0</v>
      </c>
      <c r="X108" s="1990">
        <f t="shared" si="18"/>
        <v>0</v>
      </c>
      <c r="Y108" s="1990">
        <f t="shared" si="19"/>
        <v>0</v>
      </c>
    </row>
    <row r="109" spans="1:25">
      <c r="A109" s="1985" t="str">
        <f t="shared" si="15"/>
        <v/>
      </c>
      <c r="B109" s="2120"/>
      <c r="C109" s="2120"/>
      <c r="D109" s="2120"/>
      <c r="E109" s="2121"/>
      <c r="F109" s="2121"/>
      <c r="G109" s="2122"/>
      <c r="H109" s="2123"/>
      <c r="I109" s="2123"/>
      <c r="J109" s="2123"/>
      <c r="K109" s="2123"/>
      <c r="L109" s="2121"/>
      <c r="M109" s="2121"/>
      <c r="N109" s="1986">
        <f t="shared" si="11"/>
        <v>0</v>
      </c>
      <c r="O109" s="1986">
        <f t="shared" si="12"/>
        <v>0</v>
      </c>
      <c r="P109" s="1987">
        <f t="shared" si="20"/>
        <v>0</v>
      </c>
      <c r="Q109" s="1987">
        <f t="shared" si="21"/>
        <v>0</v>
      </c>
      <c r="R109" s="1988">
        <f t="shared" si="13"/>
        <v>0</v>
      </c>
      <c r="S109" s="1988">
        <f t="shared" si="14"/>
        <v>0</v>
      </c>
      <c r="T109" s="1989">
        <f>IF(OR(E109="QS",B109=""),0,
VLOOKUP($S109,'表30-5-2-5-1'!$B:$AF,MATCH($D109&amp;"a",'表30-5-2-5-1'!$4:$4,0)-1,FALSE)
-IF($R109-1&lt;=0,0,VLOOKUP($R109-1,'表30-5-2-5-1'!$B:$AF,MATCH($D109&amp;"a",'表30-5-2-5-1'!$4:$4,0)-1,FALSE))
-VLOOKUP($S109,'表30-5-2-5-1'!$B:$AF,MATCH($D109,'表30-5-2-5-1'!$4:$4,0)-1,FALSE)*(S109/100-M109/G109)*100
-VLOOKUP($R109,'表30-5-2-5-1'!$B:$AF,MATCH($D109,'表30-5-2-5-1'!$4:$4,0)-1,FALSE)*(1-(R109/100-L109/G109)*100)
)</f>
        <v>0</v>
      </c>
      <c r="U109" s="1989">
        <f>IF(OR(E109="QS",B109=""),0,
IF(C109="F",VLOOKUP($S109,'表30-5-2-5-2'!$B:$AF,MATCH($D109&amp;"a",'表30-5-2-5-2'!$4:$4,0)-1,FALSE)
-IF($R109-1&lt;=0,0,VLOOKUP($R109-1,'表30-5-2-5-2'!$B:$AF,MATCH($D109&amp;"a",'表30-5-2-5-2'!$4:$4,0)-1,FALSE))
-VLOOKUP($S109,'表30-5-2-5-2'!$B:$AF,MATCH($D109,'表30-5-2-5-2'!$4:$4,0)-1,FALSE)*(S109/100-M109/G109)*100
-VLOOKUP($R109,'表30-5-2-5-2'!$B:$AF,MATCH($D109,'表30-5-2-5-2'!$4:$4,0)-1,FALSE)*(1-(R109/100-L109/G109)*100),
IF(C109="E1",VLOOKUP($S109,'表30-5-2-5-3'!$B$4:$AF$104,MATCH($D109&amp;"a",'表30-5-2-5-3'!$4:$4,0)-1,FALSE)
-IF($R109-1&lt;=0,0,VLOOKUP($R109-1,'表30-5-2-5-3'!$B$4:$AF$104,MATCH($D109&amp;"a",'表30-5-2-5-3'!$4:$4,0)-1,FALSE))
-VLOOKUP($S109,'表30-5-2-5-3'!$B$4:$AF$104,MATCH($D109,'表30-5-2-5-3'!$4:$4,0)-1,FALSE)*(S109/100-M109/G109)*100
-VLOOKUP($R109,'表30-5-2-5-3'!$B$4:$AF$104,MATCH($D109,'表30-5-2-5-3'!$4:$4,0)-1,FALSE)*(1-(R109/100-L109/G109)*100),
IF(C109="E2",VLOOKUP($S109,'表30-5-2-5-3'!$B$114:$AF$214,MATCH($D109&amp;"a",'表30-5-2-5-3'!$4:$4,0)-1,FALSE)
-IF($R109-1&lt;=0,0,VLOOKUP($R109-1,'表30-5-2-5-3'!$B$114:$AF$214,MATCH($D109&amp;"a",'表30-5-2-5-3'!$4:$4,0)-1,FALSE))
-VLOOKUP($S109,'表30-5-2-5-3'!$B$114:$AF$214,MATCH($D109,'表30-5-2-5-3'!$4:$4,0)-1,FALSE)*(S109/100-M109/G109)*100
-VLOOKUP($R109,'表30-5-2-5-3'!$B$114:$AF$214,MATCH($D109,'表30-5-2-5-3'!$4:$4,0)-1,FALSE)*(1-(R109/100-L109/G109)*100),0))))</f>
        <v>0</v>
      </c>
      <c r="V109" s="1990">
        <f t="shared" si="16"/>
        <v>0</v>
      </c>
      <c r="W109" s="1990">
        <f t="shared" si="17"/>
        <v>0</v>
      </c>
      <c r="X109" s="1990">
        <f t="shared" si="18"/>
        <v>0</v>
      </c>
      <c r="Y109" s="1990">
        <f t="shared" si="19"/>
        <v>0</v>
      </c>
    </row>
    <row r="110" spans="1:25">
      <c r="A110" s="1985" t="str">
        <f t="shared" si="15"/>
        <v/>
      </c>
      <c r="B110" s="2120"/>
      <c r="C110" s="2120"/>
      <c r="D110" s="2120"/>
      <c r="E110" s="2121"/>
      <c r="F110" s="2121"/>
      <c r="G110" s="2122"/>
      <c r="H110" s="2123"/>
      <c r="I110" s="2123"/>
      <c r="J110" s="2123"/>
      <c r="K110" s="2123"/>
      <c r="L110" s="2121"/>
      <c r="M110" s="2121"/>
      <c r="N110" s="1986">
        <f t="shared" si="11"/>
        <v>0</v>
      </c>
      <c r="O110" s="1986">
        <f t="shared" si="12"/>
        <v>0</v>
      </c>
      <c r="P110" s="1987">
        <f t="shared" si="20"/>
        <v>0</v>
      </c>
      <c r="Q110" s="1987">
        <f t="shared" si="21"/>
        <v>0</v>
      </c>
      <c r="R110" s="1988">
        <f t="shared" si="13"/>
        <v>0</v>
      </c>
      <c r="S110" s="1988">
        <f t="shared" si="14"/>
        <v>0</v>
      </c>
      <c r="T110" s="1989">
        <f>IF(OR(E110="QS",B110=""),0,
VLOOKUP($S110,'表30-5-2-5-1'!$B:$AF,MATCH($D110&amp;"a",'表30-5-2-5-1'!$4:$4,0)-1,FALSE)
-IF($R110-1&lt;=0,0,VLOOKUP($R110-1,'表30-5-2-5-1'!$B:$AF,MATCH($D110&amp;"a",'表30-5-2-5-1'!$4:$4,0)-1,FALSE))
-VLOOKUP($S110,'表30-5-2-5-1'!$B:$AF,MATCH($D110,'表30-5-2-5-1'!$4:$4,0)-1,FALSE)*(S110/100-M110/G110)*100
-VLOOKUP($R110,'表30-5-2-5-1'!$B:$AF,MATCH($D110,'表30-5-2-5-1'!$4:$4,0)-1,FALSE)*(1-(R110/100-L110/G110)*100)
)</f>
        <v>0</v>
      </c>
      <c r="U110" s="1989">
        <f>IF(OR(E110="QS",B110=""),0,
IF(C110="F",VLOOKUP($S110,'表30-5-2-5-2'!$B:$AF,MATCH($D110&amp;"a",'表30-5-2-5-2'!$4:$4,0)-1,FALSE)
-IF($R110-1&lt;=0,0,VLOOKUP($R110-1,'表30-5-2-5-2'!$B:$AF,MATCH($D110&amp;"a",'表30-5-2-5-2'!$4:$4,0)-1,FALSE))
-VLOOKUP($S110,'表30-5-2-5-2'!$B:$AF,MATCH($D110,'表30-5-2-5-2'!$4:$4,0)-1,FALSE)*(S110/100-M110/G110)*100
-VLOOKUP($R110,'表30-5-2-5-2'!$B:$AF,MATCH($D110,'表30-5-2-5-2'!$4:$4,0)-1,FALSE)*(1-(R110/100-L110/G110)*100),
IF(C110="E1",VLOOKUP($S110,'表30-5-2-5-3'!$B$4:$AF$104,MATCH($D110&amp;"a",'表30-5-2-5-3'!$4:$4,0)-1,FALSE)
-IF($R110-1&lt;=0,0,VLOOKUP($R110-1,'表30-5-2-5-3'!$B$4:$AF$104,MATCH($D110&amp;"a",'表30-5-2-5-3'!$4:$4,0)-1,FALSE))
-VLOOKUP($S110,'表30-5-2-5-3'!$B$4:$AF$104,MATCH($D110,'表30-5-2-5-3'!$4:$4,0)-1,FALSE)*(S110/100-M110/G110)*100
-VLOOKUP($R110,'表30-5-2-5-3'!$B$4:$AF$104,MATCH($D110,'表30-5-2-5-3'!$4:$4,0)-1,FALSE)*(1-(R110/100-L110/G110)*100),
IF(C110="E2",VLOOKUP($S110,'表30-5-2-5-3'!$B$114:$AF$214,MATCH($D110&amp;"a",'表30-5-2-5-3'!$4:$4,0)-1,FALSE)
-IF($R110-1&lt;=0,0,VLOOKUP($R110-1,'表30-5-2-5-3'!$B$114:$AF$214,MATCH($D110&amp;"a",'表30-5-2-5-3'!$4:$4,0)-1,FALSE))
-VLOOKUP($S110,'表30-5-2-5-3'!$B$114:$AF$214,MATCH($D110,'表30-5-2-5-3'!$4:$4,0)-1,FALSE)*(S110/100-M110/G110)*100
-VLOOKUP($R110,'表30-5-2-5-3'!$B$114:$AF$214,MATCH($D110,'表30-5-2-5-3'!$4:$4,0)-1,FALSE)*(1-(R110/100-L110/G110)*100),0))))</f>
        <v>0</v>
      </c>
      <c r="V110" s="1990">
        <f t="shared" si="16"/>
        <v>0</v>
      </c>
      <c r="W110" s="1990">
        <f t="shared" si="17"/>
        <v>0</v>
      </c>
      <c r="X110" s="1990">
        <f t="shared" si="18"/>
        <v>0</v>
      </c>
      <c r="Y110" s="1990">
        <f t="shared" si="19"/>
        <v>0</v>
      </c>
    </row>
    <row r="111" spans="1:25">
      <c r="A111" s="1985" t="str">
        <f t="shared" si="15"/>
        <v/>
      </c>
      <c r="B111" s="2120"/>
      <c r="C111" s="2120"/>
      <c r="D111" s="2120"/>
      <c r="E111" s="2121"/>
      <c r="F111" s="2121"/>
      <c r="G111" s="2122"/>
      <c r="H111" s="2123"/>
      <c r="I111" s="2123"/>
      <c r="J111" s="2123"/>
      <c r="K111" s="2123"/>
      <c r="L111" s="2121"/>
      <c r="M111" s="2121"/>
      <c r="N111" s="1986">
        <f t="shared" si="11"/>
        <v>0</v>
      </c>
      <c r="O111" s="1986">
        <f t="shared" si="12"/>
        <v>0</v>
      </c>
      <c r="P111" s="1987">
        <f t="shared" si="20"/>
        <v>0</v>
      </c>
      <c r="Q111" s="1987">
        <f t="shared" si="21"/>
        <v>0</v>
      </c>
      <c r="R111" s="1988">
        <f t="shared" si="13"/>
        <v>0</v>
      </c>
      <c r="S111" s="1988">
        <f t="shared" si="14"/>
        <v>0</v>
      </c>
      <c r="T111" s="1989">
        <f>IF(OR(E111="QS",B111=""),0,
VLOOKUP($S111,'表30-5-2-5-1'!$B:$AF,MATCH($D111&amp;"a",'表30-5-2-5-1'!$4:$4,0)-1,FALSE)
-IF($R111-1&lt;=0,0,VLOOKUP($R111-1,'表30-5-2-5-1'!$B:$AF,MATCH($D111&amp;"a",'表30-5-2-5-1'!$4:$4,0)-1,FALSE))
-VLOOKUP($S111,'表30-5-2-5-1'!$B:$AF,MATCH($D111,'表30-5-2-5-1'!$4:$4,0)-1,FALSE)*(S111/100-M111/G111)*100
-VLOOKUP($R111,'表30-5-2-5-1'!$B:$AF,MATCH($D111,'表30-5-2-5-1'!$4:$4,0)-1,FALSE)*(1-(R111/100-L111/G111)*100)
)</f>
        <v>0</v>
      </c>
      <c r="U111" s="1989">
        <f>IF(OR(E111="QS",B111=""),0,
IF(C111="F",VLOOKUP($S111,'表30-5-2-5-2'!$B:$AF,MATCH($D111&amp;"a",'表30-5-2-5-2'!$4:$4,0)-1,FALSE)
-IF($R111-1&lt;=0,0,VLOOKUP($R111-1,'表30-5-2-5-2'!$B:$AF,MATCH($D111&amp;"a",'表30-5-2-5-2'!$4:$4,0)-1,FALSE))
-VLOOKUP($S111,'表30-5-2-5-2'!$B:$AF,MATCH($D111,'表30-5-2-5-2'!$4:$4,0)-1,FALSE)*(S111/100-M111/G111)*100
-VLOOKUP($R111,'表30-5-2-5-2'!$B:$AF,MATCH($D111,'表30-5-2-5-2'!$4:$4,0)-1,FALSE)*(1-(R111/100-L111/G111)*100),
IF(C111="E1",VLOOKUP($S111,'表30-5-2-5-3'!$B$4:$AF$104,MATCH($D111&amp;"a",'表30-5-2-5-3'!$4:$4,0)-1,FALSE)
-IF($R111-1&lt;=0,0,VLOOKUP($R111-1,'表30-5-2-5-3'!$B$4:$AF$104,MATCH($D111&amp;"a",'表30-5-2-5-3'!$4:$4,0)-1,FALSE))
-VLOOKUP($S111,'表30-5-2-5-3'!$B$4:$AF$104,MATCH($D111,'表30-5-2-5-3'!$4:$4,0)-1,FALSE)*(S111/100-M111/G111)*100
-VLOOKUP($R111,'表30-5-2-5-3'!$B$4:$AF$104,MATCH($D111,'表30-5-2-5-3'!$4:$4,0)-1,FALSE)*(1-(R111/100-L111/G111)*100),
IF(C111="E2",VLOOKUP($S111,'表30-5-2-5-3'!$B$114:$AF$214,MATCH($D111&amp;"a",'表30-5-2-5-3'!$4:$4,0)-1,FALSE)
-IF($R111-1&lt;=0,0,VLOOKUP($R111-1,'表30-5-2-5-3'!$B$114:$AF$214,MATCH($D111&amp;"a",'表30-5-2-5-3'!$4:$4,0)-1,FALSE))
-VLOOKUP($S111,'表30-5-2-5-3'!$B$114:$AF$214,MATCH($D111,'表30-5-2-5-3'!$4:$4,0)-1,FALSE)*(S111/100-M111/G111)*100
-VLOOKUP($R111,'表30-5-2-5-3'!$B$114:$AF$214,MATCH($D111,'表30-5-2-5-3'!$4:$4,0)-1,FALSE)*(1-(R111/100-L111/G111)*100),0))))</f>
        <v>0</v>
      </c>
      <c r="V111" s="1990">
        <f t="shared" si="16"/>
        <v>0</v>
      </c>
      <c r="W111" s="1990">
        <f t="shared" si="17"/>
        <v>0</v>
      </c>
      <c r="X111" s="1990">
        <f t="shared" si="18"/>
        <v>0</v>
      </c>
      <c r="Y111" s="1990">
        <f t="shared" si="19"/>
        <v>0</v>
      </c>
    </row>
    <row r="112" spans="1:25">
      <c r="A112" s="1985" t="str">
        <f t="shared" si="15"/>
        <v/>
      </c>
      <c r="B112" s="2120"/>
      <c r="C112" s="2120"/>
      <c r="D112" s="2120"/>
      <c r="E112" s="2121"/>
      <c r="F112" s="2121"/>
      <c r="G112" s="2122"/>
      <c r="H112" s="2123"/>
      <c r="I112" s="2123"/>
      <c r="J112" s="2123"/>
      <c r="K112" s="2123"/>
      <c r="L112" s="2121"/>
      <c r="M112" s="2121"/>
      <c r="N112" s="1986">
        <f t="shared" si="11"/>
        <v>0</v>
      </c>
      <c r="O112" s="1986">
        <f t="shared" si="12"/>
        <v>0</v>
      </c>
      <c r="P112" s="1987">
        <f t="shared" si="20"/>
        <v>0</v>
      </c>
      <c r="Q112" s="1987">
        <f t="shared" si="21"/>
        <v>0</v>
      </c>
      <c r="R112" s="1988">
        <f t="shared" si="13"/>
        <v>0</v>
      </c>
      <c r="S112" s="1988">
        <f t="shared" si="14"/>
        <v>0</v>
      </c>
      <c r="T112" s="1989">
        <f>IF(OR(E112="QS",B112=""),0,
VLOOKUP($S112,'表30-5-2-5-1'!$B:$AF,MATCH($D112&amp;"a",'表30-5-2-5-1'!$4:$4,0)-1,FALSE)
-IF($R112-1&lt;=0,0,VLOOKUP($R112-1,'表30-5-2-5-1'!$B:$AF,MATCH($D112&amp;"a",'表30-5-2-5-1'!$4:$4,0)-1,FALSE))
-VLOOKUP($S112,'表30-5-2-5-1'!$B:$AF,MATCH($D112,'表30-5-2-5-1'!$4:$4,0)-1,FALSE)*(S112/100-M112/G112)*100
-VLOOKUP($R112,'表30-5-2-5-1'!$B:$AF,MATCH($D112,'表30-5-2-5-1'!$4:$4,0)-1,FALSE)*(1-(R112/100-L112/G112)*100)
)</f>
        <v>0</v>
      </c>
      <c r="U112" s="1989">
        <f>IF(OR(E112="QS",B112=""),0,
IF(C112="F",VLOOKUP($S112,'表30-5-2-5-2'!$B:$AF,MATCH($D112&amp;"a",'表30-5-2-5-2'!$4:$4,0)-1,FALSE)
-IF($R112-1&lt;=0,0,VLOOKUP($R112-1,'表30-5-2-5-2'!$B:$AF,MATCH($D112&amp;"a",'表30-5-2-5-2'!$4:$4,0)-1,FALSE))
-VLOOKUP($S112,'表30-5-2-5-2'!$B:$AF,MATCH($D112,'表30-5-2-5-2'!$4:$4,0)-1,FALSE)*(S112/100-M112/G112)*100
-VLOOKUP($R112,'表30-5-2-5-2'!$B:$AF,MATCH($D112,'表30-5-2-5-2'!$4:$4,0)-1,FALSE)*(1-(R112/100-L112/G112)*100),
IF(C112="E1",VLOOKUP($S112,'表30-5-2-5-3'!$B$4:$AF$104,MATCH($D112&amp;"a",'表30-5-2-5-3'!$4:$4,0)-1,FALSE)
-IF($R112-1&lt;=0,0,VLOOKUP($R112-1,'表30-5-2-5-3'!$B$4:$AF$104,MATCH($D112&amp;"a",'表30-5-2-5-3'!$4:$4,0)-1,FALSE))
-VLOOKUP($S112,'表30-5-2-5-3'!$B$4:$AF$104,MATCH($D112,'表30-5-2-5-3'!$4:$4,0)-1,FALSE)*(S112/100-M112/G112)*100
-VLOOKUP($R112,'表30-5-2-5-3'!$B$4:$AF$104,MATCH($D112,'表30-5-2-5-3'!$4:$4,0)-1,FALSE)*(1-(R112/100-L112/G112)*100),
IF(C112="E2",VLOOKUP($S112,'表30-5-2-5-3'!$B$114:$AF$214,MATCH($D112&amp;"a",'表30-5-2-5-3'!$4:$4,0)-1,FALSE)
-IF($R112-1&lt;=0,0,VLOOKUP($R112-1,'表30-5-2-5-3'!$B$114:$AF$214,MATCH($D112&amp;"a",'表30-5-2-5-3'!$4:$4,0)-1,FALSE))
-VLOOKUP($S112,'表30-5-2-5-3'!$B$114:$AF$214,MATCH($D112,'表30-5-2-5-3'!$4:$4,0)-1,FALSE)*(S112/100-M112/G112)*100
-VLOOKUP($R112,'表30-5-2-5-3'!$B$114:$AF$214,MATCH($D112,'表30-5-2-5-3'!$4:$4,0)-1,FALSE)*(1-(R112/100-L112/G112)*100),0))))</f>
        <v>0</v>
      </c>
      <c r="V112" s="1990">
        <f t="shared" si="16"/>
        <v>0</v>
      </c>
      <c r="W112" s="1990">
        <f t="shared" si="17"/>
        <v>0</v>
      </c>
      <c r="X112" s="1990">
        <f t="shared" si="18"/>
        <v>0</v>
      </c>
      <c r="Y112" s="1990">
        <f t="shared" si="19"/>
        <v>0</v>
      </c>
    </row>
    <row r="113" spans="1:25">
      <c r="A113" s="1985" t="str">
        <f t="shared" si="15"/>
        <v/>
      </c>
      <c r="B113" s="2120"/>
      <c r="C113" s="2120"/>
      <c r="D113" s="2120"/>
      <c r="E113" s="2121"/>
      <c r="F113" s="2121"/>
      <c r="G113" s="2122"/>
      <c r="H113" s="2123"/>
      <c r="I113" s="2123"/>
      <c r="J113" s="2123"/>
      <c r="K113" s="2123"/>
      <c r="L113" s="2121"/>
      <c r="M113" s="2121"/>
      <c r="N113" s="1986">
        <f t="shared" si="11"/>
        <v>0</v>
      </c>
      <c r="O113" s="1986">
        <f t="shared" si="12"/>
        <v>0</v>
      </c>
      <c r="P113" s="1987">
        <f t="shared" si="20"/>
        <v>0</v>
      </c>
      <c r="Q113" s="1987">
        <f t="shared" si="21"/>
        <v>0</v>
      </c>
      <c r="R113" s="1988">
        <f t="shared" si="13"/>
        <v>0</v>
      </c>
      <c r="S113" s="1988">
        <f t="shared" si="14"/>
        <v>0</v>
      </c>
      <c r="T113" s="1989">
        <f>IF(OR(E113="QS",B113=""),0,
VLOOKUP($S113,'表30-5-2-5-1'!$B:$AF,MATCH($D113&amp;"a",'表30-5-2-5-1'!$4:$4,0)-1,FALSE)
-IF($R113-1&lt;=0,0,VLOOKUP($R113-1,'表30-5-2-5-1'!$B:$AF,MATCH($D113&amp;"a",'表30-5-2-5-1'!$4:$4,0)-1,FALSE))
-VLOOKUP($S113,'表30-5-2-5-1'!$B:$AF,MATCH($D113,'表30-5-2-5-1'!$4:$4,0)-1,FALSE)*(S113/100-M113/G113)*100
-VLOOKUP($R113,'表30-5-2-5-1'!$B:$AF,MATCH($D113,'表30-5-2-5-1'!$4:$4,0)-1,FALSE)*(1-(R113/100-L113/G113)*100)
)</f>
        <v>0</v>
      </c>
      <c r="U113" s="1989">
        <f>IF(OR(E113="QS",B113=""),0,
IF(C113="F",VLOOKUP($S113,'表30-5-2-5-2'!$B:$AF,MATCH($D113&amp;"a",'表30-5-2-5-2'!$4:$4,0)-1,FALSE)
-IF($R113-1&lt;=0,0,VLOOKUP($R113-1,'表30-5-2-5-2'!$B:$AF,MATCH($D113&amp;"a",'表30-5-2-5-2'!$4:$4,0)-1,FALSE))
-VLOOKUP($S113,'表30-5-2-5-2'!$B:$AF,MATCH($D113,'表30-5-2-5-2'!$4:$4,0)-1,FALSE)*(S113/100-M113/G113)*100
-VLOOKUP($R113,'表30-5-2-5-2'!$B:$AF,MATCH($D113,'表30-5-2-5-2'!$4:$4,0)-1,FALSE)*(1-(R113/100-L113/G113)*100),
IF(C113="E1",VLOOKUP($S113,'表30-5-2-5-3'!$B$4:$AF$104,MATCH($D113&amp;"a",'表30-5-2-5-3'!$4:$4,0)-1,FALSE)
-IF($R113-1&lt;=0,0,VLOOKUP($R113-1,'表30-5-2-5-3'!$B$4:$AF$104,MATCH($D113&amp;"a",'表30-5-2-5-3'!$4:$4,0)-1,FALSE))
-VLOOKUP($S113,'表30-5-2-5-3'!$B$4:$AF$104,MATCH($D113,'表30-5-2-5-3'!$4:$4,0)-1,FALSE)*(S113/100-M113/G113)*100
-VLOOKUP($R113,'表30-5-2-5-3'!$B$4:$AF$104,MATCH($D113,'表30-5-2-5-3'!$4:$4,0)-1,FALSE)*(1-(R113/100-L113/G113)*100),
IF(C113="E2",VLOOKUP($S113,'表30-5-2-5-3'!$B$114:$AF$214,MATCH($D113&amp;"a",'表30-5-2-5-3'!$4:$4,0)-1,FALSE)
-IF($R113-1&lt;=0,0,VLOOKUP($R113-1,'表30-5-2-5-3'!$B$114:$AF$214,MATCH($D113&amp;"a",'表30-5-2-5-3'!$4:$4,0)-1,FALSE))
-VLOOKUP($S113,'表30-5-2-5-3'!$B$114:$AF$214,MATCH($D113,'表30-5-2-5-3'!$4:$4,0)-1,FALSE)*(S113/100-M113/G113)*100
-VLOOKUP($R113,'表30-5-2-5-3'!$B$114:$AF$214,MATCH($D113,'表30-5-2-5-3'!$4:$4,0)-1,FALSE)*(1-(R113/100-L113/G113)*100),0))))</f>
        <v>0</v>
      </c>
      <c r="V113" s="1990">
        <f t="shared" si="16"/>
        <v>0</v>
      </c>
      <c r="W113" s="1990">
        <f t="shared" si="17"/>
        <v>0</v>
      </c>
      <c r="X113" s="1990">
        <f t="shared" si="18"/>
        <v>0</v>
      </c>
      <c r="Y113" s="1990">
        <f t="shared" si="19"/>
        <v>0</v>
      </c>
    </row>
    <row r="114" spans="1:25">
      <c r="A114" s="1985" t="str">
        <f t="shared" si="15"/>
        <v/>
      </c>
      <c r="B114" s="2120"/>
      <c r="C114" s="2120"/>
      <c r="D114" s="2120"/>
      <c r="E114" s="2121"/>
      <c r="F114" s="2121"/>
      <c r="G114" s="2122"/>
      <c r="H114" s="2123"/>
      <c r="I114" s="2123"/>
      <c r="J114" s="2123"/>
      <c r="K114" s="2123"/>
      <c r="L114" s="2121"/>
      <c r="M114" s="2121"/>
      <c r="N114" s="1986">
        <f t="shared" si="11"/>
        <v>0</v>
      </c>
      <c r="O114" s="1986">
        <f t="shared" si="12"/>
        <v>0</v>
      </c>
      <c r="P114" s="1987">
        <f t="shared" si="20"/>
        <v>0</v>
      </c>
      <c r="Q114" s="1987">
        <f t="shared" si="21"/>
        <v>0</v>
      </c>
      <c r="R114" s="1988">
        <f t="shared" si="13"/>
        <v>0</v>
      </c>
      <c r="S114" s="1988">
        <f t="shared" si="14"/>
        <v>0</v>
      </c>
      <c r="T114" s="1989">
        <f>IF(OR(E114="QS",B114=""),0,
VLOOKUP($S114,'表30-5-2-5-1'!$B:$AF,MATCH($D114&amp;"a",'表30-5-2-5-1'!$4:$4,0)-1,FALSE)
-IF($R114-1&lt;=0,0,VLOOKUP($R114-1,'表30-5-2-5-1'!$B:$AF,MATCH($D114&amp;"a",'表30-5-2-5-1'!$4:$4,0)-1,FALSE))
-VLOOKUP($S114,'表30-5-2-5-1'!$B:$AF,MATCH($D114,'表30-5-2-5-1'!$4:$4,0)-1,FALSE)*(S114/100-M114/G114)*100
-VLOOKUP($R114,'表30-5-2-5-1'!$B:$AF,MATCH($D114,'表30-5-2-5-1'!$4:$4,0)-1,FALSE)*(1-(R114/100-L114/G114)*100)
)</f>
        <v>0</v>
      </c>
      <c r="U114" s="1989">
        <f>IF(OR(E114="QS",B114=""),0,
IF(C114="F",VLOOKUP($S114,'表30-5-2-5-2'!$B:$AF,MATCH($D114&amp;"a",'表30-5-2-5-2'!$4:$4,0)-1,FALSE)
-IF($R114-1&lt;=0,0,VLOOKUP($R114-1,'表30-5-2-5-2'!$B:$AF,MATCH($D114&amp;"a",'表30-5-2-5-2'!$4:$4,0)-1,FALSE))
-VLOOKUP($S114,'表30-5-2-5-2'!$B:$AF,MATCH($D114,'表30-5-2-5-2'!$4:$4,0)-1,FALSE)*(S114/100-M114/G114)*100
-VLOOKUP($R114,'表30-5-2-5-2'!$B:$AF,MATCH($D114,'表30-5-2-5-2'!$4:$4,0)-1,FALSE)*(1-(R114/100-L114/G114)*100),
IF(C114="E1",VLOOKUP($S114,'表30-5-2-5-3'!$B$4:$AF$104,MATCH($D114&amp;"a",'表30-5-2-5-3'!$4:$4,0)-1,FALSE)
-IF($R114-1&lt;=0,0,VLOOKUP($R114-1,'表30-5-2-5-3'!$B$4:$AF$104,MATCH($D114&amp;"a",'表30-5-2-5-3'!$4:$4,0)-1,FALSE))
-VLOOKUP($S114,'表30-5-2-5-3'!$B$4:$AF$104,MATCH($D114,'表30-5-2-5-3'!$4:$4,0)-1,FALSE)*(S114/100-M114/G114)*100
-VLOOKUP($R114,'表30-5-2-5-3'!$B$4:$AF$104,MATCH($D114,'表30-5-2-5-3'!$4:$4,0)-1,FALSE)*(1-(R114/100-L114/G114)*100),
IF(C114="E2",VLOOKUP($S114,'表30-5-2-5-3'!$B$114:$AF$214,MATCH($D114&amp;"a",'表30-5-2-5-3'!$4:$4,0)-1,FALSE)
-IF($R114-1&lt;=0,0,VLOOKUP($R114-1,'表30-5-2-5-3'!$B$114:$AF$214,MATCH($D114&amp;"a",'表30-5-2-5-3'!$4:$4,0)-1,FALSE))
-VLOOKUP($S114,'表30-5-2-5-3'!$B$114:$AF$214,MATCH($D114,'表30-5-2-5-3'!$4:$4,0)-1,FALSE)*(S114/100-M114/G114)*100
-VLOOKUP($R114,'表30-5-2-5-3'!$B$114:$AF$214,MATCH($D114,'表30-5-2-5-3'!$4:$4,0)-1,FALSE)*(1-(R114/100-L114/G114)*100),0))))</f>
        <v>0</v>
      </c>
      <c r="V114" s="1990">
        <f t="shared" si="16"/>
        <v>0</v>
      </c>
      <c r="W114" s="1990">
        <f t="shared" si="17"/>
        <v>0</v>
      </c>
      <c r="X114" s="1990">
        <f t="shared" si="18"/>
        <v>0</v>
      </c>
      <c r="Y114" s="1990">
        <f t="shared" si="19"/>
        <v>0</v>
      </c>
    </row>
    <row r="115" spans="1:25">
      <c r="A115" s="1985" t="str">
        <f t="shared" si="15"/>
        <v/>
      </c>
      <c r="B115" s="2120"/>
      <c r="C115" s="2120"/>
      <c r="D115" s="2120"/>
      <c r="E115" s="2121"/>
      <c r="F115" s="2121"/>
      <c r="G115" s="2122"/>
      <c r="H115" s="2123"/>
      <c r="I115" s="2123"/>
      <c r="J115" s="2123"/>
      <c r="K115" s="2123"/>
      <c r="L115" s="2121"/>
      <c r="M115" s="2121"/>
      <c r="N115" s="1986">
        <f t="shared" si="11"/>
        <v>0</v>
      </c>
      <c r="O115" s="1986">
        <f t="shared" si="12"/>
        <v>0</v>
      </c>
      <c r="P115" s="1987">
        <f t="shared" si="20"/>
        <v>0</v>
      </c>
      <c r="Q115" s="1987">
        <f t="shared" si="21"/>
        <v>0</v>
      </c>
      <c r="R115" s="1988">
        <f t="shared" si="13"/>
        <v>0</v>
      </c>
      <c r="S115" s="1988">
        <f t="shared" si="14"/>
        <v>0</v>
      </c>
      <c r="T115" s="1989">
        <f>IF(OR(E115="QS",B115=""),0,
VLOOKUP($S115,'表30-5-2-5-1'!$B:$AF,MATCH($D115&amp;"a",'表30-5-2-5-1'!$4:$4,0)-1,FALSE)
-IF($R115-1&lt;=0,0,VLOOKUP($R115-1,'表30-5-2-5-1'!$B:$AF,MATCH($D115&amp;"a",'表30-5-2-5-1'!$4:$4,0)-1,FALSE))
-VLOOKUP($S115,'表30-5-2-5-1'!$B:$AF,MATCH($D115,'表30-5-2-5-1'!$4:$4,0)-1,FALSE)*(S115/100-M115/G115)*100
-VLOOKUP($R115,'表30-5-2-5-1'!$B:$AF,MATCH($D115,'表30-5-2-5-1'!$4:$4,0)-1,FALSE)*(1-(R115/100-L115/G115)*100)
)</f>
        <v>0</v>
      </c>
      <c r="U115" s="1989">
        <f>IF(OR(E115="QS",B115=""),0,
IF(C115="F",VLOOKUP($S115,'表30-5-2-5-2'!$B:$AF,MATCH($D115&amp;"a",'表30-5-2-5-2'!$4:$4,0)-1,FALSE)
-IF($R115-1&lt;=0,0,VLOOKUP($R115-1,'表30-5-2-5-2'!$B:$AF,MATCH($D115&amp;"a",'表30-5-2-5-2'!$4:$4,0)-1,FALSE))
-VLOOKUP($S115,'表30-5-2-5-2'!$B:$AF,MATCH($D115,'表30-5-2-5-2'!$4:$4,0)-1,FALSE)*(S115/100-M115/G115)*100
-VLOOKUP($R115,'表30-5-2-5-2'!$B:$AF,MATCH($D115,'表30-5-2-5-2'!$4:$4,0)-1,FALSE)*(1-(R115/100-L115/G115)*100),
IF(C115="E1",VLOOKUP($S115,'表30-5-2-5-3'!$B$4:$AF$104,MATCH($D115&amp;"a",'表30-5-2-5-3'!$4:$4,0)-1,FALSE)
-IF($R115-1&lt;=0,0,VLOOKUP($R115-1,'表30-5-2-5-3'!$B$4:$AF$104,MATCH($D115&amp;"a",'表30-5-2-5-3'!$4:$4,0)-1,FALSE))
-VLOOKUP($S115,'表30-5-2-5-3'!$B$4:$AF$104,MATCH($D115,'表30-5-2-5-3'!$4:$4,0)-1,FALSE)*(S115/100-M115/G115)*100
-VLOOKUP($R115,'表30-5-2-5-3'!$B$4:$AF$104,MATCH($D115,'表30-5-2-5-3'!$4:$4,0)-1,FALSE)*(1-(R115/100-L115/G115)*100),
IF(C115="E2",VLOOKUP($S115,'表30-5-2-5-3'!$B$114:$AF$214,MATCH($D115&amp;"a",'表30-5-2-5-3'!$4:$4,0)-1,FALSE)
-IF($R115-1&lt;=0,0,VLOOKUP($R115-1,'表30-5-2-5-3'!$B$114:$AF$214,MATCH($D115&amp;"a",'表30-5-2-5-3'!$4:$4,0)-1,FALSE))
-VLOOKUP($S115,'表30-5-2-5-3'!$B$114:$AF$214,MATCH($D115,'表30-5-2-5-3'!$4:$4,0)-1,FALSE)*(S115/100-M115/G115)*100
-VLOOKUP($R115,'表30-5-2-5-3'!$B$114:$AF$214,MATCH($D115,'表30-5-2-5-3'!$4:$4,0)-1,FALSE)*(1-(R115/100-L115/G115)*100),0))))</f>
        <v>0</v>
      </c>
      <c r="V115" s="1990">
        <f t="shared" si="16"/>
        <v>0</v>
      </c>
      <c r="W115" s="1990">
        <f t="shared" si="17"/>
        <v>0</v>
      </c>
      <c r="X115" s="1990">
        <f t="shared" si="18"/>
        <v>0</v>
      </c>
      <c r="Y115" s="1990">
        <f t="shared" si="19"/>
        <v>0</v>
      </c>
    </row>
    <row r="116" spans="1:25">
      <c r="A116" s="1985" t="str">
        <f t="shared" si="15"/>
        <v/>
      </c>
      <c r="B116" s="2120"/>
      <c r="C116" s="2120"/>
      <c r="D116" s="2120"/>
      <c r="E116" s="2121"/>
      <c r="F116" s="2121"/>
      <c r="G116" s="2122"/>
      <c r="H116" s="2123"/>
      <c r="I116" s="2123"/>
      <c r="J116" s="2123"/>
      <c r="K116" s="2123"/>
      <c r="L116" s="2121"/>
      <c r="M116" s="2121"/>
      <c r="N116" s="1986">
        <f t="shared" si="11"/>
        <v>0</v>
      </c>
      <c r="O116" s="1986">
        <f t="shared" si="12"/>
        <v>0</v>
      </c>
      <c r="P116" s="1987">
        <f t="shared" si="20"/>
        <v>0</v>
      </c>
      <c r="Q116" s="1987">
        <f t="shared" si="21"/>
        <v>0</v>
      </c>
      <c r="R116" s="1988">
        <f t="shared" si="13"/>
        <v>0</v>
      </c>
      <c r="S116" s="1988">
        <f t="shared" si="14"/>
        <v>0</v>
      </c>
      <c r="T116" s="1989">
        <f>IF(OR(E116="QS",B116=""),0,
VLOOKUP($S116,'表30-5-2-5-1'!$B:$AF,MATCH($D116&amp;"a",'表30-5-2-5-1'!$4:$4,0)-1,FALSE)
-IF($R116-1&lt;=0,0,VLOOKUP($R116-1,'表30-5-2-5-1'!$B:$AF,MATCH($D116&amp;"a",'表30-5-2-5-1'!$4:$4,0)-1,FALSE))
-VLOOKUP($S116,'表30-5-2-5-1'!$B:$AF,MATCH($D116,'表30-5-2-5-1'!$4:$4,0)-1,FALSE)*(S116/100-M116/G116)*100
-VLOOKUP($R116,'表30-5-2-5-1'!$B:$AF,MATCH($D116,'表30-5-2-5-1'!$4:$4,0)-1,FALSE)*(1-(R116/100-L116/G116)*100)
)</f>
        <v>0</v>
      </c>
      <c r="U116" s="1989">
        <f>IF(OR(E116="QS",B116=""),0,
IF(C116="F",VLOOKUP($S116,'表30-5-2-5-2'!$B:$AF,MATCH($D116&amp;"a",'表30-5-2-5-2'!$4:$4,0)-1,FALSE)
-IF($R116-1&lt;=0,0,VLOOKUP($R116-1,'表30-5-2-5-2'!$B:$AF,MATCH($D116&amp;"a",'表30-5-2-5-2'!$4:$4,0)-1,FALSE))
-VLOOKUP($S116,'表30-5-2-5-2'!$B:$AF,MATCH($D116,'表30-5-2-5-2'!$4:$4,0)-1,FALSE)*(S116/100-M116/G116)*100
-VLOOKUP($R116,'表30-5-2-5-2'!$B:$AF,MATCH($D116,'表30-5-2-5-2'!$4:$4,0)-1,FALSE)*(1-(R116/100-L116/G116)*100),
IF(C116="E1",VLOOKUP($S116,'表30-5-2-5-3'!$B$4:$AF$104,MATCH($D116&amp;"a",'表30-5-2-5-3'!$4:$4,0)-1,FALSE)
-IF($R116-1&lt;=0,0,VLOOKUP($R116-1,'表30-5-2-5-3'!$B$4:$AF$104,MATCH($D116&amp;"a",'表30-5-2-5-3'!$4:$4,0)-1,FALSE))
-VLOOKUP($S116,'表30-5-2-5-3'!$B$4:$AF$104,MATCH($D116,'表30-5-2-5-3'!$4:$4,0)-1,FALSE)*(S116/100-M116/G116)*100
-VLOOKUP($R116,'表30-5-2-5-3'!$B$4:$AF$104,MATCH($D116,'表30-5-2-5-3'!$4:$4,0)-1,FALSE)*(1-(R116/100-L116/G116)*100),
IF(C116="E2",VLOOKUP($S116,'表30-5-2-5-3'!$B$114:$AF$214,MATCH($D116&amp;"a",'表30-5-2-5-3'!$4:$4,0)-1,FALSE)
-IF($R116-1&lt;=0,0,VLOOKUP($R116-1,'表30-5-2-5-3'!$B$114:$AF$214,MATCH($D116&amp;"a",'表30-5-2-5-3'!$4:$4,0)-1,FALSE))
-VLOOKUP($S116,'表30-5-2-5-3'!$B$114:$AF$214,MATCH($D116,'表30-5-2-5-3'!$4:$4,0)-1,FALSE)*(S116/100-M116/G116)*100
-VLOOKUP($R116,'表30-5-2-5-3'!$B$114:$AF$214,MATCH($D116,'表30-5-2-5-3'!$4:$4,0)-1,FALSE)*(1-(R116/100-L116/G116)*100),0))))</f>
        <v>0</v>
      </c>
      <c r="V116" s="1990">
        <f t="shared" si="16"/>
        <v>0</v>
      </c>
      <c r="W116" s="1990">
        <f t="shared" si="17"/>
        <v>0</v>
      </c>
      <c r="X116" s="1990">
        <f t="shared" si="18"/>
        <v>0</v>
      </c>
      <c r="Y116" s="1990">
        <f t="shared" si="19"/>
        <v>0</v>
      </c>
    </row>
    <row r="117" spans="1:25">
      <c r="A117" s="1985" t="str">
        <f t="shared" si="15"/>
        <v/>
      </c>
      <c r="B117" s="2120"/>
      <c r="C117" s="2120"/>
      <c r="D117" s="2120"/>
      <c r="E117" s="2121"/>
      <c r="F117" s="2121"/>
      <c r="G117" s="2122"/>
      <c r="H117" s="2123"/>
      <c r="I117" s="2123"/>
      <c r="J117" s="2123"/>
      <c r="K117" s="2123"/>
      <c r="L117" s="2121"/>
      <c r="M117" s="2121"/>
      <c r="N117" s="1986">
        <f t="shared" si="11"/>
        <v>0</v>
      </c>
      <c r="O117" s="1986">
        <f t="shared" si="12"/>
        <v>0</v>
      </c>
      <c r="P117" s="1987">
        <f t="shared" si="20"/>
        <v>0</v>
      </c>
      <c r="Q117" s="1987">
        <f t="shared" si="21"/>
        <v>0</v>
      </c>
      <c r="R117" s="1988">
        <f t="shared" si="13"/>
        <v>0</v>
      </c>
      <c r="S117" s="1988">
        <f t="shared" si="14"/>
        <v>0</v>
      </c>
      <c r="T117" s="1989">
        <f>IF(OR(E117="QS",B117=""),0,
VLOOKUP($S117,'表30-5-2-5-1'!$B:$AF,MATCH($D117&amp;"a",'表30-5-2-5-1'!$4:$4,0)-1,FALSE)
-IF($R117-1&lt;=0,0,VLOOKUP($R117-1,'表30-5-2-5-1'!$B:$AF,MATCH($D117&amp;"a",'表30-5-2-5-1'!$4:$4,0)-1,FALSE))
-VLOOKUP($S117,'表30-5-2-5-1'!$B:$AF,MATCH($D117,'表30-5-2-5-1'!$4:$4,0)-1,FALSE)*(S117/100-M117/G117)*100
-VLOOKUP($R117,'表30-5-2-5-1'!$B:$AF,MATCH($D117,'表30-5-2-5-1'!$4:$4,0)-1,FALSE)*(1-(R117/100-L117/G117)*100)
)</f>
        <v>0</v>
      </c>
      <c r="U117" s="1989">
        <f>IF(OR(E117="QS",B117=""),0,
IF(C117="F",VLOOKUP($S117,'表30-5-2-5-2'!$B:$AF,MATCH($D117&amp;"a",'表30-5-2-5-2'!$4:$4,0)-1,FALSE)
-IF($R117-1&lt;=0,0,VLOOKUP($R117-1,'表30-5-2-5-2'!$B:$AF,MATCH($D117&amp;"a",'表30-5-2-5-2'!$4:$4,0)-1,FALSE))
-VLOOKUP($S117,'表30-5-2-5-2'!$B:$AF,MATCH($D117,'表30-5-2-5-2'!$4:$4,0)-1,FALSE)*(S117/100-M117/G117)*100
-VLOOKUP($R117,'表30-5-2-5-2'!$B:$AF,MATCH($D117,'表30-5-2-5-2'!$4:$4,0)-1,FALSE)*(1-(R117/100-L117/G117)*100),
IF(C117="E1",VLOOKUP($S117,'表30-5-2-5-3'!$B$4:$AF$104,MATCH($D117&amp;"a",'表30-5-2-5-3'!$4:$4,0)-1,FALSE)
-IF($R117-1&lt;=0,0,VLOOKUP($R117-1,'表30-5-2-5-3'!$B$4:$AF$104,MATCH($D117&amp;"a",'表30-5-2-5-3'!$4:$4,0)-1,FALSE))
-VLOOKUP($S117,'表30-5-2-5-3'!$B$4:$AF$104,MATCH($D117,'表30-5-2-5-3'!$4:$4,0)-1,FALSE)*(S117/100-M117/G117)*100
-VLOOKUP($R117,'表30-5-2-5-3'!$B$4:$AF$104,MATCH($D117,'表30-5-2-5-3'!$4:$4,0)-1,FALSE)*(1-(R117/100-L117/G117)*100),
IF(C117="E2",VLOOKUP($S117,'表30-5-2-5-3'!$B$114:$AF$214,MATCH($D117&amp;"a",'表30-5-2-5-3'!$4:$4,0)-1,FALSE)
-IF($R117-1&lt;=0,0,VLOOKUP($R117-1,'表30-5-2-5-3'!$B$114:$AF$214,MATCH($D117&amp;"a",'表30-5-2-5-3'!$4:$4,0)-1,FALSE))
-VLOOKUP($S117,'表30-5-2-5-3'!$B$114:$AF$214,MATCH($D117,'表30-5-2-5-3'!$4:$4,0)-1,FALSE)*(S117/100-M117/G117)*100
-VLOOKUP($R117,'表30-5-2-5-3'!$B$114:$AF$214,MATCH($D117,'表30-5-2-5-3'!$4:$4,0)-1,FALSE)*(1-(R117/100-L117/G117)*100),0))))</f>
        <v>0</v>
      </c>
      <c r="V117" s="1990">
        <f t="shared" si="16"/>
        <v>0</v>
      </c>
      <c r="W117" s="1990">
        <f t="shared" si="17"/>
        <v>0</v>
      </c>
      <c r="X117" s="1990">
        <f t="shared" si="18"/>
        <v>0</v>
      </c>
      <c r="Y117" s="1990">
        <f t="shared" si="19"/>
        <v>0</v>
      </c>
    </row>
    <row r="118" spans="1:25">
      <c r="A118" s="1985" t="str">
        <f t="shared" si="15"/>
        <v/>
      </c>
      <c r="B118" s="2120"/>
      <c r="C118" s="2120"/>
      <c r="D118" s="2120"/>
      <c r="E118" s="2121"/>
      <c r="F118" s="2121"/>
      <c r="G118" s="2122"/>
      <c r="H118" s="2123"/>
      <c r="I118" s="2123"/>
      <c r="J118" s="2123"/>
      <c r="K118" s="2123"/>
      <c r="L118" s="2121"/>
      <c r="M118" s="2121"/>
      <c r="N118" s="1986">
        <f t="shared" si="11"/>
        <v>0</v>
      </c>
      <c r="O118" s="1986">
        <f t="shared" si="12"/>
        <v>0</v>
      </c>
      <c r="P118" s="1987">
        <f t="shared" si="20"/>
        <v>0</v>
      </c>
      <c r="Q118" s="1987">
        <f t="shared" si="21"/>
        <v>0</v>
      </c>
      <c r="R118" s="1988">
        <f t="shared" si="13"/>
        <v>0</v>
      </c>
      <c r="S118" s="1988">
        <f t="shared" si="14"/>
        <v>0</v>
      </c>
      <c r="T118" s="1989">
        <f>IF(OR(E118="QS",B118=""),0,
VLOOKUP($S118,'表30-5-2-5-1'!$B:$AF,MATCH($D118&amp;"a",'表30-5-2-5-1'!$4:$4,0)-1,FALSE)
-IF($R118-1&lt;=0,0,VLOOKUP($R118-1,'表30-5-2-5-1'!$B:$AF,MATCH($D118&amp;"a",'表30-5-2-5-1'!$4:$4,0)-1,FALSE))
-VLOOKUP($S118,'表30-5-2-5-1'!$B:$AF,MATCH($D118,'表30-5-2-5-1'!$4:$4,0)-1,FALSE)*(S118/100-M118/G118)*100
-VLOOKUP($R118,'表30-5-2-5-1'!$B:$AF,MATCH($D118,'表30-5-2-5-1'!$4:$4,0)-1,FALSE)*(1-(R118/100-L118/G118)*100)
)</f>
        <v>0</v>
      </c>
      <c r="U118" s="1989">
        <f>IF(OR(E118="QS",B118=""),0,
IF(C118="F",VLOOKUP($S118,'表30-5-2-5-2'!$B:$AF,MATCH($D118&amp;"a",'表30-5-2-5-2'!$4:$4,0)-1,FALSE)
-IF($R118-1&lt;=0,0,VLOOKUP($R118-1,'表30-5-2-5-2'!$B:$AF,MATCH($D118&amp;"a",'表30-5-2-5-2'!$4:$4,0)-1,FALSE))
-VLOOKUP($S118,'表30-5-2-5-2'!$B:$AF,MATCH($D118,'表30-5-2-5-2'!$4:$4,0)-1,FALSE)*(S118/100-M118/G118)*100
-VLOOKUP($R118,'表30-5-2-5-2'!$B:$AF,MATCH($D118,'表30-5-2-5-2'!$4:$4,0)-1,FALSE)*(1-(R118/100-L118/G118)*100),
IF(C118="E1",VLOOKUP($S118,'表30-5-2-5-3'!$B$4:$AF$104,MATCH($D118&amp;"a",'表30-5-2-5-3'!$4:$4,0)-1,FALSE)
-IF($R118-1&lt;=0,0,VLOOKUP($R118-1,'表30-5-2-5-3'!$B$4:$AF$104,MATCH($D118&amp;"a",'表30-5-2-5-3'!$4:$4,0)-1,FALSE))
-VLOOKUP($S118,'表30-5-2-5-3'!$B$4:$AF$104,MATCH($D118,'表30-5-2-5-3'!$4:$4,0)-1,FALSE)*(S118/100-M118/G118)*100
-VLOOKUP($R118,'表30-5-2-5-3'!$B$4:$AF$104,MATCH($D118,'表30-5-2-5-3'!$4:$4,0)-1,FALSE)*(1-(R118/100-L118/G118)*100),
IF(C118="E2",VLOOKUP($S118,'表30-5-2-5-3'!$B$114:$AF$214,MATCH($D118&amp;"a",'表30-5-2-5-3'!$4:$4,0)-1,FALSE)
-IF($R118-1&lt;=0,0,VLOOKUP($R118-1,'表30-5-2-5-3'!$B$114:$AF$214,MATCH($D118&amp;"a",'表30-5-2-5-3'!$4:$4,0)-1,FALSE))
-VLOOKUP($S118,'表30-5-2-5-3'!$B$114:$AF$214,MATCH($D118,'表30-5-2-5-3'!$4:$4,0)-1,FALSE)*(S118/100-M118/G118)*100
-VLOOKUP($R118,'表30-5-2-5-3'!$B$114:$AF$214,MATCH($D118,'表30-5-2-5-3'!$4:$4,0)-1,FALSE)*(1-(R118/100-L118/G118)*100),0))))</f>
        <v>0</v>
      </c>
      <c r="V118" s="1990">
        <f t="shared" si="16"/>
        <v>0</v>
      </c>
      <c r="W118" s="1990">
        <f t="shared" si="17"/>
        <v>0</v>
      </c>
      <c r="X118" s="1990">
        <f t="shared" si="18"/>
        <v>0</v>
      </c>
      <c r="Y118" s="1990">
        <f t="shared" si="19"/>
        <v>0</v>
      </c>
    </row>
    <row r="119" spans="1:25">
      <c r="A119" s="1985" t="str">
        <f t="shared" si="15"/>
        <v/>
      </c>
      <c r="B119" s="2120"/>
      <c r="C119" s="2120"/>
      <c r="D119" s="2120"/>
      <c r="E119" s="2121"/>
      <c r="F119" s="2121"/>
      <c r="G119" s="2122"/>
      <c r="H119" s="2123"/>
      <c r="I119" s="2123"/>
      <c r="J119" s="2123"/>
      <c r="K119" s="2123"/>
      <c r="L119" s="2121"/>
      <c r="M119" s="2121"/>
      <c r="N119" s="1986">
        <f t="shared" si="11"/>
        <v>0</v>
      </c>
      <c r="O119" s="1986">
        <f t="shared" si="12"/>
        <v>0</v>
      </c>
      <c r="P119" s="1987">
        <f t="shared" si="20"/>
        <v>0</v>
      </c>
      <c r="Q119" s="1987">
        <f t="shared" si="21"/>
        <v>0</v>
      </c>
      <c r="R119" s="1988">
        <f t="shared" si="13"/>
        <v>0</v>
      </c>
      <c r="S119" s="1988">
        <f t="shared" si="14"/>
        <v>0</v>
      </c>
      <c r="T119" s="1989">
        <f>IF(OR(E119="QS",B119=""),0,
VLOOKUP($S119,'表30-5-2-5-1'!$B:$AF,MATCH($D119&amp;"a",'表30-5-2-5-1'!$4:$4,0)-1,FALSE)
-IF($R119-1&lt;=0,0,VLOOKUP($R119-1,'表30-5-2-5-1'!$B:$AF,MATCH($D119&amp;"a",'表30-5-2-5-1'!$4:$4,0)-1,FALSE))
-VLOOKUP($S119,'表30-5-2-5-1'!$B:$AF,MATCH($D119,'表30-5-2-5-1'!$4:$4,0)-1,FALSE)*(S119/100-M119/G119)*100
-VLOOKUP($R119,'表30-5-2-5-1'!$B:$AF,MATCH($D119,'表30-5-2-5-1'!$4:$4,0)-1,FALSE)*(1-(R119/100-L119/G119)*100)
)</f>
        <v>0</v>
      </c>
      <c r="U119" s="1989">
        <f>IF(OR(E119="QS",B119=""),0,
IF(C119="F",VLOOKUP($S119,'表30-5-2-5-2'!$B:$AF,MATCH($D119&amp;"a",'表30-5-2-5-2'!$4:$4,0)-1,FALSE)
-IF($R119-1&lt;=0,0,VLOOKUP($R119-1,'表30-5-2-5-2'!$B:$AF,MATCH($D119&amp;"a",'表30-5-2-5-2'!$4:$4,0)-1,FALSE))
-VLOOKUP($S119,'表30-5-2-5-2'!$B:$AF,MATCH($D119,'表30-5-2-5-2'!$4:$4,0)-1,FALSE)*(S119/100-M119/G119)*100
-VLOOKUP($R119,'表30-5-2-5-2'!$B:$AF,MATCH($D119,'表30-5-2-5-2'!$4:$4,0)-1,FALSE)*(1-(R119/100-L119/G119)*100),
IF(C119="E1",VLOOKUP($S119,'表30-5-2-5-3'!$B$4:$AF$104,MATCH($D119&amp;"a",'表30-5-2-5-3'!$4:$4,0)-1,FALSE)
-IF($R119-1&lt;=0,0,VLOOKUP($R119-1,'表30-5-2-5-3'!$B$4:$AF$104,MATCH($D119&amp;"a",'表30-5-2-5-3'!$4:$4,0)-1,FALSE))
-VLOOKUP($S119,'表30-5-2-5-3'!$B$4:$AF$104,MATCH($D119,'表30-5-2-5-3'!$4:$4,0)-1,FALSE)*(S119/100-M119/G119)*100
-VLOOKUP($R119,'表30-5-2-5-3'!$B$4:$AF$104,MATCH($D119,'表30-5-2-5-3'!$4:$4,0)-1,FALSE)*(1-(R119/100-L119/G119)*100),
IF(C119="E2",VLOOKUP($S119,'表30-5-2-5-3'!$B$114:$AF$214,MATCH($D119&amp;"a",'表30-5-2-5-3'!$4:$4,0)-1,FALSE)
-IF($R119-1&lt;=0,0,VLOOKUP($R119-1,'表30-5-2-5-3'!$B$114:$AF$214,MATCH($D119&amp;"a",'表30-5-2-5-3'!$4:$4,0)-1,FALSE))
-VLOOKUP($S119,'表30-5-2-5-3'!$B$114:$AF$214,MATCH($D119,'表30-5-2-5-3'!$4:$4,0)-1,FALSE)*(S119/100-M119/G119)*100
-VLOOKUP($R119,'表30-5-2-5-3'!$B$114:$AF$214,MATCH($D119,'表30-5-2-5-3'!$4:$4,0)-1,FALSE)*(1-(R119/100-L119/G119)*100),0))))</f>
        <v>0</v>
      </c>
      <c r="V119" s="1990">
        <f t="shared" si="16"/>
        <v>0</v>
      </c>
      <c r="W119" s="1990">
        <f t="shared" si="17"/>
        <v>0</v>
      </c>
      <c r="X119" s="1990">
        <f t="shared" si="18"/>
        <v>0</v>
      </c>
      <c r="Y119" s="1990">
        <f t="shared" si="19"/>
        <v>0</v>
      </c>
    </row>
    <row r="120" spans="1:25">
      <c r="A120" s="1985" t="str">
        <f t="shared" si="15"/>
        <v/>
      </c>
      <c r="B120" s="2120"/>
      <c r="C120" s="2120"/>
      <c r="D120" s="2120"/>
      <c r="E120" s="2121"/>
      <c r="F120" s="2121"/>
      <c r="G120" s="2122"/>
      <c r="H120" s="2123"/>
      <c r="I120" s="2123"/>
      <c r="J120" s="2123"/>
      <c r="K120" s="2123"/>
      <c r="L120" s="2121"/>
      <c r="M120" s="2121"/>
      <c r="N120" s="1986">
        <f t="shared" si="11"/>
        <v>0</v>
      </c>
      <c r="O120" s="1986">
        <f t="shared" si="12"/>
        <v>0</v>
      </c>
      <c r="P120" s="1987">
        <f t="shared" si="20"/>
        <v>0</v>
      </c>
      <c r="Q120" s="1987">
        <f t="shared" si="21"/>
        <v>0</v>
      </c>
      <c r="R120" s="1988">
        <f t="shared" si="13"/>
        <v>0</v>
      </c>
      <c r="S120" s="1988">
        <f t="shared" si="14"/>
        <v>0</v>
      </c>
      <c r="T120" s="1989">
        <f>IF(OR(E120="QS",B120=""),0,
VLOOKUP($S120,'表30-5-2-5-1'!$B:$AF,MATCH($D120&amp;"a",'表30-5-2-5-1'!$4:$4,0)-1,FALSE)
-IF($R120-1&lt;=0,0,VLOOKUP($R120-1,'表30-5-2-5-1'!$B:$AF,MATCH($D120&amp;"a",'表30-5-2-5-1'!$4:$4,0)-1,FALSE))
-VLOOKUP($S120,'表30-5-2-5-1'!$B:$AF,MATCH($D120,'表30-5-2-5-1'!$4:$4,0)-1,FALSE)*(S120/100-M120/G120)*100
-VLOOKUP($R120,'表30-5-2-5-1'!$B:$AF,MATCH($D120,'表30-5-2-5-1'!$4:$4,0)-1,FALSE)*(1-(R120/100-L120/G120)*100)
)</f>
        <v>0</v>
      </c>
      <c r="U120" s="1989">
        <f>IF(OR(E120="QS",B120=""),0,
IF(C120="F",VLOOKUP($S120,'表30-5-2-5-2'!$B:$AF,MATCH($D120&amp;"a",'表30-5-2-5-2'!$4:$4,0)-1,FALSE)
-IF($R120-1&lt;=0,0,VLOOKUP($R120-1,'表30-5-2-5-2'!$B:$AF,MATCH($D120&amp;"a",'表30-5-2-5-2'!$4:$4,0)-1,FALSE))
-VLOOKUP($S120,'表30-5-2-5-2'!$B:$AF,MATCH($D120,'表30-5-2-5-2'!$4:$4,0)-1,FALSE)*(S120/100-M120/G120)*100
-VLOOKUP($R120,'表30-5-2-5-2'!$B:$AF,MATCH($D120,'表30-5-2-5-2'!$4:$4,0)-1,FALSE)*(1-(R120/100-L120/G120)*100),
IF(C120="E1",VLOOKUP($S120,'表30-5-2-5-3'!$B$4:$AF$104,MATCH($D120&amp;"a",'表30-5-2-5-3'!$4:$4,0)-1,FALSE)
-IF($R120-1&lt;=0,0,VLOOKUP($R120-1,'表30-5-2-5-3'!$B$4:$AF$104,MATCH($D120&amp;"a",'表30-5-2-5-3'!$4:$4,0)-1,FALSE))
-VLOOKUP($S120,'表30-5-2-5-3'!$B$4:$AF$104,MATCH($D120,'表30-5-2-5-3'!$4:$4,0)-1,FALSE)*(S120/100-M120/G120)*100
-VLOOKUP($R120,'表30-5-2-5-3'!$B$4:$AF$104,MATCH($D120,'表30-5-2-5-3'!$4:$4,0)-1,FALSE)*(1-(R120/100-L120/G120)*100),
IF(C120="E2",VLOOKUP($S120,'表30-5-2-5-3'!$B$114:$AF$214,MATCH($D120&amp;"a",'表30-5-2-5-3'!$4:$4,0)-1,FALSE)
-IF($R120-1&lt;=0,0,VLOOKUP($R120-1,'表30-5-2-5-3'!$B$114:$AF$214,MATCH($D120&amp;"a",'表30-5-2-5-3'!$4:$4,0)-1,FALSE))
-VLOOKUP($S120,'表30-5-2-5-3'!$B$114:$AF$214,MATCH($D120,'表30-5-2-5-3'!$4:$4,0)-1,FALSE)*(S120/100-M120/G120)*100
-VLOOKUP($R120,'表30-5-2-5-3'!$B$114:$AF$214,MATCH($D120,'表30-5-2-5-3'!$4:$4,0)-1,FALSE)*(1-(R120/100-L120/G120)*100),0))))</f>
        <v>0</v>
      </c>
      <c r="V120" s="1990">
        <f t="shared" si="16"/>
        <v>0</v>
      </c>
      <c r="W120" s="1990">
        <f t="shared" si="17"/>
        <v>0</v>
      </c>
      <c r="X120" s="1990">
        <f t="shared" si="18"/>
        <v>0</v>
      </c>
      <c r="Y120" s="1990">
        <f t="shared" si="19"/>
        <v>0</v>
      </c>
    </row>
    <row r="121" spans="1:25">
      <c r="A121" s="1985" t="str">
        <f t="shared" si="15"/>
        <v/>
      </c>
      <c r="B121" s="2120"/>
      <c r="C121" s="2120"/>
      <c r="D121" s="2120"/>
      <c r="E121" s="2121"/>
      <c r="F121" s="2121"/>
      <c r="G121" s="2122"/>
      <c r="H121" s="2123"/>
      <c r="I121" s="2123"/>
      <c r="J121" s="2123"/>
      <c r="K121" s="2123"/>
      <c r="L121" s="2121"/>
      <c r="M121" s="2121"/>
      <c r="N121" s="1986">
        <f t="shared" si="11"/>
        <v>0</v>
      </c>
      <c r="O121" s="1986">
        <f t="shared" si="12"/>
        <v>0</v>
      </c>
      <c r="P121" s="1987">
        <f t="shared" si="20"/>
        <v>0</v>
      </c>
      <c r="Q121" s="1987">
        <f t="shared" si="21"/>
        <v>0</v>
      </c>
      <c r="R121" s="1988">
        <f t="shared" si="13"/>
        <v>0</v>
      </c>
      <c r="S121" s="1988">
        <f t="shared" si="14"/>
        <v>0</v>
      </c>
      <c r="T121" s="1989">
        <f>IF(OR(E121="QS",B121=""),0,
VLOOKUP($S121,'表30-5-2-5-1'!$B:$AF,MATCH($D121&amp;"a",'表30-5-2-5-1'!$4:$4,0)-1,FALSE)
-IF($R121-1&lt;=0,0,VLOOKUP($R121-1,'表30-5-2-5-1'!$B:$AF,MATCH($D121&amp;"a",'表30-5-2-5-1'!$4:$4,0)-1,FALSE))
-VLOOKUP($S121,'表30-5-2-5-1'!$B:$AF,MATCH($D121,'表30-5-2-5-1'!$4:$4,0)-1,FALSE)*(S121/100-M121/G121)*100
-VLOOKUP($R121,'表30-5-2-5-1'!$B:$AF,MATCH($D121,'表30-5-2-5-1'!$4:$4,0)-1,FALSE)*(1-(R121/100-L121/G121)*100)
)</f>
        <v>0</v>
      </c>
      <c r="U121" s="1989">
        <f>IF(OR(E121="QS",B121=""),0,
IF(C121="F",VLOOKUP($S121,'表30-5-2-5-2'!$B:$AF,MATCH($D121&amp;"a",'表30-5-2-5-2'!$4:$4,0)-1,FALSE)
-IF($R121-1&lt;=0,0,VLOOKUP($R121-1,'表30-5-2-5-2'!$B:$AF,MATCH($D121&amp;"a",'表30-5-2-5-2'!$4:$4,0)-1,FALSE))
-VLOOKUP($S121,'表30-5-2-5-2'!$B:$AF,MATCH($D121,'表30-5-2-5-2'!$4:$4,0)-1,FALSE)*(S121/100-M121/G121)*100
-VLOOKUP($R121,'表30-5-2-5-2'!$B:$AF,MATCH($D121,'表30-5-2-5-2'!$4:$4,0)-1,FALSE)*(1-(R121/100-L121/G121)*100),
IF(C121="E1",VLOOKUP($S121,'表30-5-2-5-3'!$B$4:$AF$104,MATCH($D121&amp;"a",'表30-5-2-5-3'!$4:$4,0)-1,FALSE)
-IF($R121-1&lt;=0,0,VLOOKUP($R121-1,'表30-5-2-5-3'!$B$4:$AF$104,MATCH($D121&amp;"a",'表30-5-2-5-3'!$4:$4,0)-1,FALSE))
-VLOOKUP($S121,'表30-5-2-5-3'!$B$4:$AF$104,MATCH($D121,'表30-5-2-5-3'!$4:$4,0)-1,FALSE)*(S121/100-M121/G121)*100
-VLOOKUP($R121,'表30-5-2-5-3'!$B$4:$AF$104,MATCH($D121,'表30-5-2-5-3'!$4:$4,0)-1,FALSE)*(1-(R121/100-L121/G121)*100),
IF(C121="E2",VLOOKUP($S121,'表30-5-2-5-3'!$B$114:$AF$214,MATCH($D121&amp;"a",'表30-5-2-5-3'!$4:$4,0)-1,FALSE)
-IF($R121-1&lt;=0,0,VLOOKUP($R121-1,'表30-5-2-5-3'!$B$114:$AF$214,MATCH($D121&amp;"a",'表30-5-2-5-3'!$4:$4,0)-1,FALSE))
-VLOOKUP($S121,'表30-5-2-5-3'!$B$114:$AF$214,MATCH($D121,'表30-5-2-5-3'!$4:$4,0)-1,FALSE)*(S121/100-M121/G121)*100
-VLOOKUP($R121,'表30-5-2-5-3'!$B$114:$AF$214,MATCH($D121,'表30-5-2-5-3'!$4:$4,0)-1,FALSE)*(1-(R121/100-L121/G121)*100),0))))</f>
        <v>0</v>
      </c>
      <c r="V121" s="1990">
        <f t="shared" si="16"/>
        <v>0</v>
      </c>
      <c r="W121" s="1990">
        <f t="shared" si="17"/>
        <v>0</v>
      </c>
      <c r="X121" s="1990">
        <f t="shared" si="18"/>
        <v>0</v>
      </c>
      <c r="Y121" s="1990">
        <f t="shared" si="19"/>
        <v>0</v>
      </c>
    </row>
    <row r="122" spans="1:25">
      <c r="A122" s="1985" t="str">
        <f t="shared" si="15"/>
        <v/>
      </c>
      <c r="B122" s="2120"/>
      <c r="C122" s="2120"/>
      <c r="D122" s="2120"/>
      <c r="E122" s="2121"/>
      <c r="F122" s="2121"/>
      <c r="G122" s="2122"/>
      <c r="H122" s="2123"/>
      <c r="I122" s="2123"/>
      <c r="J122" s="2123"/>
      <c r="K122" s="2123"/>
      <c r="L122" s="2121"/>
      <c r="M122" s="2121"/>
      <c r="N122" s="1986">
        <f t="shared" si="11"/>
        <v>0</v>
      </c>
      <c r="O122" s="1986">
        <f t="shared" si="12"/>
        <v>0</v>
      </c>
      <c r="P122" s="1987">
        <f t="shared" si="20"/>
        <v>0</v>
      </c>
      <c r="Q122" s="1987">
        <f t="shared" si="21"/>
        <v>0</v>
      </c>
      <c r="R122" s="1988">
        <f t="shared" si="13"/>
        <v>0</v>
      </c>
      <c r="S122" s="1988">
        <f t="shared" si="14"/>
        <v>0</v>
      </c>
      <c r="T122" s="1989">
        <f>IF(OR(E122="QS",B122=""),0,
VLOOKUP($S122,'表30-5-2-5-1'!$B:$AF,MATCH($D122&amp;"a",'表30-5-2-5-1'!$4:$4,0)-1,FALSE)
-IF($R122-1&lt;=0,0,VLOOKUP($R122-1,'表30-5-2-5-1'!$B:$AF,MATCH($D122&amp;"a",'表30-5-2-5-1'!$4:$4,0)-1,FALSE))
-VLOOKUP($S122,'表30-5-2-5-1'!$B:$AF,MATCH($D122,'表30-5-2-5-1'!$4:$4,0)-1,FALSE)*(S122/100-M122/G122)*100
-VLOOKUP($R122,'表30-5-2-5-1'!$B:$AF,MATCH($D122,'表30-5-2-5-1'!$4:$4,0)-1,FALSE)*(1-(R122/100-L122/G122)*100)
)</f>
        <v>0</v>
      </c>
      <c r="U122" s="1989">
        <f>IF(OR(E122="QS",B122=""),0,
IF(C122="F",VLOOKUP($S122,'表30-5-2-5-2'!$B:$AF,MATCH($D122&amp;"a",'表30-5-2-5-2'!$4:$4,0)-1,FALSE)
-IF($R122-1&lt;=0,0,VLOOKUP($R122-1,'表30-5-2-5-2'!$B:$AF,MATCH($D122&amp;"a",'表30-5-2-5-2'!$4:$4,0)-1,FALSE))
-VLOOKUP($S122,'表30-5-2-5-2'!$B:$AF,MATCH($D122,'表30-5-2-5-2'!$4:$4,0)-1,FALSE)*(S122/100-M122/G122)*100
-VLOOKUP($R122,'表30-5-2-5-2'!$B:$AF,MATCH($D122,'表30-5-2-5-2'!$4:$4,0)-1,FALSE)*(1-(R122/100-L122/G122)*100),
IF(C122="E1",VLOOKUP($S122,'表30-5-2-5-3'!$B$4:$AF$104,MATCH($D122&amp;"a",'表30-5-2-5-3'!$4:$4,0)-1,FALSE)
-IF($R122-1&lt;=0,0,VLOOKUP($R122-1,'表30-5-2-5-3'!$B$4:$AF$104,MATCH($D122&amp;"a",'表30-5-2-5-3'!$4:$4,0)-1,FALSE))
-VLOOKUP($S122,'表30-5-2-5-3'!$B$4:$AF$104,MATCH($D122,'表30-5-2-5-3'!$4:$4,0)-1,FALSE)*(S122/100-M122/G122)*100
-VLOOKUP($R122,'表30-5-2-5-3'!$B$4:$AF$104,MATCH($D122,'表30-5-2-5-3'!$4:$4,0)-1,FALSE)*(1-(R122/100-L122/G122)*100),
IF(C122="E2",VLOOKUP($S122,'表30-5-2-5-3'!$B$114:$AF$214,MATCH($D122&amp;"a",'表30-5-2-5-3'!$4:$4,0)-1,FALSE)
-IF($R122-1&lt;=0,0,VLOOKUP($R122-1,'表30-5-2-5-3'!$B$114:$AF$214,MATCH($D122&amp;"a",'表30-5-2-5-3'!$4:$4,0)-1,FALSE))
-VLOOKUP($S122,'表30-5-2-5-3'!$B$114:$AF$214,MATCH($D122,'表30-5-2-5-3'!$4:$4,0)-1,FALSE)*(S122/100-M122/G122)*100
-VLOOKUP($R122,'表30-5-2-5-3'!$B$114:$AF$214,MATCH($D122,'表30-5-2-5-3'!$4:$4,0)-1,FALSE)*(1-(R122/100-L122/G122)*100),0))))</f>
        <v>0</v>
      </c>
      <c r="V122" s="1990">
        <f t="shared" si="16"/>
        <v>0</v>
      </c>
      <c r="W122" s="1990">
        <f t="shared" si="17"/>
        <v>0</v>
      </c>
      <c r="X122" s="1990">
        <f t="shared" si="18"/>
        <v>0</v>
      </c>
      <c r="Y122" s="1990">
        <f t="shared" si="19"/>
        <v>0</v>
      </c>
    </row>
    <row r="123" spans="1:25">
      <c r="A123" s="1985" t="str">
        <f t="shared" si="15"/>
        <v/>
      </c>
      <c r="B123" s="2120"/>
      <c r="C123" s="2120"/>
      <c r="D123" s="2120"/>
      <c r="E123" s="2121"/>
      <c r="F123" s="2121"/>
      <c r="G123" s="2122"/>
      <c r="H123" s="2123"/>
      <c r="I123" s="2123"/>
      <c r="J123" s="2123"/>
      <c r="K123" s="2123"/>
      <c r="L123" s="2121"/>
      <c r="M123" s="2121"/>
      <c r="N123" s="1986">
        <f t="shared" si="11"/>
        <v>0</v>
      </c>
      <c r="O123" s="1986">
        <f t="shared" si="12"/>
        <v>0</v>
      </c>
      <c r="P123" s="1987">
        <f t="shared" si="20"/>
        <v>0</v>
      </c>
      <c r="Q123" s="1987">
        <f t="shared" si="21"/>
        <v>0</v>
      </c>
      <c r="R123" s="1988">
        <f t="shared" si="13"/>
        <v>0</v>
      </c>
      <c r="S123" s="1988">
        <f t="shared" si="14"/>
        <v>0</v>
      </c>
      <c r="T123" s="1989">
        <f>IF(OR(E123="QS",B123=""),0,
VLOOKUP($S123,'表30-5-2-5-1'!$B:$AF,MATCH($D123&amp;"a",'表30-5-2-5-1'!$4:$4,0)-1,FALSE)
-IF($R123-1&lt;=0,0,VLOOKUP($R123-1,'表30-5-2-5-1'!$B:$AF,MATCH($D123&amp;"a",'表30-5-2-5-1'!$4:$4,0)-1,FALSE))
-VLOOKUP($S123,'表30-5-2-5-1'!$B:$AF,MATCH($D123,'表30-5-2-5-1'!$4:$4,0)-1,FALSE)*(S123/100-M123/G123)*100
-VLOOKUP($R123,'表30-5-2-5-1'!$B:$AF,MATCH($D123,'表30-5-2-5-1'!$4:$4,0)-1,FALSE)*(1-(R123/100-L123/G123)*100)
)</f>
        <v>0</v>
      </c>
      <c r="U123" s="1989">
        <f>IF(OR(E123="QS",B123=""),0,
IF(C123="F",VLOOKUP($S123,'表30-5-2-5-2'!$B:$AF,MATCH($D123&amp;"a",'表30-5-2-5-2'!$4:$4,0)-1,FALSE)
-IF($R123-1&lt;=0,0,VLOOKUP($R123-1,'表30-5-2-5-2'!$B:$AF,MATCH($D123&amp;"a",'表30-5-2-5-2'!$4:$4,0)-1,FALSE))
-VLOOKUP($S123,'表30-5-2-5-2'!$B:$AF,MATCH($D123,'表30-5-2-5-2'!$4:$4,0)-1,FALSE)*(S123/100-M123/G123)*100
-VLOOKUP($R123,'表30-5-2-5-2'!$B:$AF,MATCH($D123,'表30-5-2-5-2'!$4:$4,0)-1,FALSE)*(1-(R123/100-L123/G123)*100),
IF(C123="E1",VLOOKUP($S123,'表30-5-2-5-3'!$B$4:$AF$104,MATCH($D123&amp;"a",'表30-5-2-5-3'!$4:$4,0)-1,FALSE)
-IF($R123-1&lt;=0,0,VLOOKUP($R123-1,'表30-5-2-5-3'!$B$4:$AF$104,MATCH($D123&amp;"a",'表30-5-2-5-3'!$4:$4,0)-1,FALSE))
-VLOOKUP($S123,'表30-5-2-5-3'!$B$4:$AF$104,MATCH($D123,'表30-5-2-5-3'!$4:$4,0)-1,FALSE)*(S123/100-M123/G123)*100
-VLOOKUP($R123,'表30-5-2-5-3'!$B$4:$AF$104,MATCH($D123,'表30-5-2-5-3'!$4:$4,0)-1,FALSE)*(1-(R123/100-L123/G123)*100),
IF(C123="E2",VLOOKUP($S123,'表30-5-2-5-3'!$B$114:$AF$214,MATCH($D123&amp;"a",'表30-5-2-5-3'!$4:$4,0)-1,FALSE)
-IF($R123-1&lt;=0,0,VLOOKUP($R123-1,'表30-5-2-5-3'!$B$114:$AF$214,MATCH($D123&amp;"a",'表30-5-2-5-3'!$4:$4,0)-1,FALSE))
-VLOOKUP($S123,'表30-5-2-5-3'!$B$114:$AF$214,MATCH($D123,'表30-5-2-5-3'!$4:$4,0)-1,FALSE)*(S123/100-M123/G123)*100
-VLOOKUP($R123,'表30-5-2-5-3'!$B$114:$AF$214,MATCH($D123,'表30-5-2-5-3'!$4:$4,0)-1,FALSE)*(1-(R123/100-L123/G123)*100),0))))</f>
        <v>0</v>
      </c>
      <c r="V123" s="1990">
        <f t="shared" si="16"/>
        <v>0</v>
      </c>
      <c r="W123" s="1990">
        <f t="shared" si="17"/>
        <v>0</v>
      </c>
      <c r="X123" s="1990">
        <f t="shared" si="18"/>
        <v>0</v>
      </c>
      <c r="Y123" s="1990">
        <f t="shared" si="19"/>
        <v>0</v>
      </c>
    </row>
    <row r="124" spans="1:25">
      <c r="A124" s="1985" t="str">
        <f t="shared" si="15"/>
        <v/>
      </c>
      <c r="B124" s="2120"/>
      <c r="C124" s="2120"/>
      <c r="D124" s="2120"/>
      <c r="E124" s="2121"/>
      <c r="F124" s="2121"/>
      <c r="G124" s="2122"/>
      <c r="H124" s="2123"/>
      <c r="I124" s="2123"/>
      <c r="J124" s="2123"/>
      <c r="K124" s="2123"/>
      <c r="L124" s="2121"/>
      <c r="M124" s="2121"/>
      <c r="N124" s="1986">
        <f t="shared" si="11"/>
        <v>0</v>
      </c>
      <c r="O124" s="1986">
        <f t="shared" si="12"/>
        <v>0</v>
      </c>
      <c r="P124" s="1987">
        <f t="shared" si="20"/>
        <v>0</v>
      </c>
      <c r="Q124" s="1987">
        <f t="shared" si="21"/>
        <v>0</v>
      </c>
      <c r="R124" s="1988">
        <f t="shared" si="13"/>
        <v>0</v>
      </c>
      <c r="S124" s="1988">
        <f t="shared" si="14"/>
        <v>0</v>
      </c>
      <c r="T124" s="1989">
        <f>IF(OR(E124="QS",B124=""),0,
VLOOKUP($S124,'表30-5-2-5-1'!$B:$AF,MATCH($D124&amp;"a",'表30-5-2-5-1'!$4:$4,0)-1,FALSE)
-IF($R124-1&lt;=0,0,VLOOKUP($R124-1,'表30-5-2-5-1'!$B:$AF,MATCH($D124&amp;"a",'表30-5-2-5-1'!$4:$4,0)-1,FALSE))
-VLOOKUP($S124,'表30-5-2-5-1'!$B:$AF,MATCH($D124,'表30-5-2-5-1'!$4:$4,0)-1,FALSE)*(S124/100-M124/G124)*100
-VLOOKUP($R124,'表30-5-2-5-1'!$B:$AF,MATCH($D124,'表30-5-2-5-1'!$4:$4,0)-1,FALSE)*(1-(R124/100-L124/G124)*100)
)</f>
        <v>0</v>
      </c>
      <c r="U124" s="1989">
        <f>IF(OR(E124="QS",B124=""),0,
IF(C124="F",VLOOKUP($S124,'表30-5-2-5-2'!$B:$AF,MATCH($D124&amp;"a",'表30-5-2-5-2'!$4:$4,0)-1,FALSE)
-IF($R124-1&lt;=0,0,VLOOKUP($R124-1,'表30-5-2-5-2'!$B:$AF,MATCH($D124&amp;"a",'表30-5-2-5-2'!$4:$4,0)-1,FALSE))
-VLOOKUP($S124,'表30-5-2-5-2'!$B:$AF,MATCH($D124,'表30-5-2-5-2'!$4:$4,0)-1,FALSE)*(S124/100-M124/G124)*100
-VLOOKUP($R124,'表30-5-2-5-2'!$B:$AF,MATCH($D124,'表30-5-2-5-2'!$4:$4,0)-1,FALSE)*(1-(R124/100-L124/G124)*100),
IF(C124="E1",VLOOKUP($S124,'表30-5-2-5-3'!$B$4:$AF$104,MATCH($D124&amp;"a",'表30-5-2-5-3'!$4:$4,0)-1,FALSE)
-IF($R124-1&lt;=0,0,VLOOKUP($R124-1,'表30-5-2-5-3'!$B$4:$AF$104,MATCH($D124&amp;"a",'表30-5-2-5-3'!$4:$4,0)-1,FALSE))
-VLOOKUP($S124,'表30-5-2-5-3'!$B$4:$AF$104,MATCH($D124,'表30-5-2-5-3'!$4:$4,0)-1,FALSE)*(S124/100-M124/G124)*100
-VLOOKUP($R124,'表30-5-2-5-3'!$B$4:$AF$104,MATCH($D124,'表30-5-2-5-3'!$4:$4,0)-1,FALSE)*(1-(R124/100-L124/G124)*100),
IF(C124="E2",VLOOKUP($S124,'表30-5-2-5-3'!$B$114:$AF$214,MATCH($D124&amp;"a",'表30-5-2-5-3'!$4:$4,0)-1,FALSE)
-IF($R124-1&lt;=0,0,VLOOKUP($R124-1,'表30-5-2-5-3'!$B$114:$AF$214,MATCH($D124&amp;"a",'表30-5-2-5-3'!$4:$4,0)-1,FALSE))
-VLOOKUP($S124,'表30-5-2-5-3'!$B$114:$AF$214,MATCH($D124,'表30-5-2-5-3'!$4:$4,0)-1,FALSE)*(S124/100-M124/G124)*100
-VLOOKUP($R124,'表30-5-2-5-3'!$B$114:$AF$214,MATCH($D124,'表30-5-2-5-3'!$4:$4,0)-1,FALSE)*(1-(R124/100-L124/G124)*100),0))))</f>
        <v>0</v>
      </c>
      <c r="V124" s="1990">
        <f t="shared" si="16"/>
        <v>0</v>
      </c>
      <c r="W124" s="1990">
        <f t="shared" si="17"/>
        <v>0</v>
      </c>
      <c r="X124" s="1990">
        <f t="shared" si="18"/>
        <v>0</v>
      </c>
      <c r="Y124" s="1990">
        <f t="shared" si="19"/>
        <v>0</v>
      </c>
    </row>
    <row r="125" spans="1:25">
      <c r="A125" s="1985" t="str">
        <f t="shared" si="15"/>
        <v/>
      </c>
      <c r="B125" s="2120"/>
      <c r="C125" s="2120"/>
      <c r="D125" s="2120"/>
      <c r="E125" s="2121"/>
      <c r="F125" s="2121"/>
      <c r="G125" s="2122"/>
      <c r="H125" s="2123"/>
      <c r="I125" s="2123"/>
      <c r="J125" s="2123"/>
      <c r="K125" s="2123"/>
      <c r="L125" s="2121"/>
      <c r="M125" s="2121"/>
      <c r="N125" s="1986">
        <f t="shared" si="11"/>
        <v>0</v>
      </c>
      <c r="O125" s="1986">
        <f t="shared" si="12"/>
        <v>0</v>
      </c>
      <c r="P125" s="1987">
        <f t="shared" si="20"/>
        <v>0</v>
      </c>
      <c r="Q125" s="1987">
        <f t="shared" si="21"/>
        <v>0</v>
      </c>
      <c r="R125" s="1988">
        <f t="shared" si="13"/>
        <v>0</v>
      </c>
      <c r="S125" s="1988">
        <f t="shared" si="14"/>
        <v>0</v>
      </c>
      <c r="T125" s="1989">
        <f>IF(OR(E125="QS",B125=""),0,
VLOOKUP($S125,'表30-5-2-5-1'!$B:$AF,MATCH($D125&amp;"a",'表30-5-2-5-1'!$4:$4,0)-1,FALSE)
-IF($R125-1&lt;=0,0,VLOOKUP($R125-1,'表30-5-2-5-1'!$B:$AF,MATCH($D125&amp;"a",'表30-5-2-5-1'!$4:$4,0)-1,FALSE))
-VLOOKUP($S125,'表30-5-2-5-1'!$B:$AF,MATCH($D125,'表30-5-2-5-1'!$4:$4,0)-1,FALSE)*(S125/100-M125/G125)*100
-VLOOKUP($R125,'表30-5-2-5-1'!$B:$AF,MATCH($D125,'表30-5-2-5-1'!$4:$4,0)-1,FALSE)*(1-(R125/100-L125/G125)*100)
)</f>
        <v>0</v>
      </c>
      <c r="U125" s="1989">
        <f>IF(OR(E125="QS",B125=""),0,
IF(C125="F",VLOOKUP($S125,'表30-5-2-5-2'!$B:$AF,MATCH($D125&amp;"a",'表30-5-2-5-2'!$4:$4,0)-1,FALSE)
-IF($R125-1&lt;=0,0,VLOOKUP($R125-1,'表30-5-2-5-2'!$B:$AF,MATCH($D125&amp;"a",'表30-5-2-5-2'!$4:$4,0)-1,FALSE))
-VLOOKUP($S125,'表30-5-2-5-2'!$B:$AF,MATCH($D125,'表30-5-2-5-2'!$4:$4,0)-1,FALSE)*(S125/100-M125/G125)*100
-VLOOKUP($R125,'表30-5-2-5-2'!$B:$AF,MATCH($D125,'表30-5-2-5-2'!$4:$4,0)-1,FALSE)*(1-(R125/100-L125/G125)*100),
IF(C125="E1",VLOOKUP($S125,'表30-5-2-5-3'!$B$4:$AF$104,MATCH($D125&amp;"a",'表30-5-2-5-3'!$4:$4,0)-1,FALSE)
-IF($R125-1&lt;=0,0,VLOOKUP($R125-1,'表30-5-2-5-3'!$B$4:$AF$104,MATCH($D125&amp;"a",'表30-5-2-5-3'!$4:$4,0)-1,FALSE))
-VLOOKUP($S125,'表30-5-2-5-3'!$B$4:$AF$104,MATCH($D125,'表30-5-2-5-3'!$4:$4,0)-1,FALSE)*(S125/100-M125/G125)*100
-VLOOKUP($R125,'表30-5-2-5-3'!$B$4:$AF$104,MATCH($D125,'表30-5-2-5-3'!$4:$4,0)-1,FALSE)*(1-(R125/100-L125/G125)*100),
IF(C125="E2",VLOOKUP($S125,'表30-5-2-5-3'!$B$114:$AF$214,MATCH($D125&amp;"a",'表30-5-2-5-3'!$4:$4,0)-1,FALSE)
-IF($R125-1&lt;=0,0,VLOOKUP($R125-1,'表30-5-2-5-3'!$B$114:$AF$214,MATCH($D125&amp;"a",'表30-5-2-5-3'!$4:$4,0)-1,FALSE))
-VLOOKUP($S125,'表30-5-2-5-3'!$B$114:$AF$214,MATCH($D125,'表30-5-2-5-3'!$4:$4,0)-1,FALSE)*(S125/100-M125/G125)*100
-VLOOKUP($R125,'表30-5-2-5-3'!$B$114:$AF$214,MATCH($D125,'表30-5-2-5-3'!$4:$4,0)-1,FALSE)*(1-(R125/100-L125/G125)*100),0))))</f>
        <v>0</v>
      </c>
      <c r="V125" s="1990">
        <f t="shared" si="16"/>
        <v>0</v>
      </c>
      <c r="W125" s="1990">
        <f t="shared" si="17"/>
        <v>0</v>
      </c>
      <c r="X125" s="1990">
        <f t="shared" si="18"/>
        <v>0</v>
      </c>
      <c r="Y125" s="1990">
        <f t="shared" si="19"/>
        <v>0</v>
      </c>
    </row>
    <row r="126" spans="1:25">
      <c r="A126" s="1985" t="str">
        <f t="shared" si="15"/>
        <v/>
      </c>
      <c r="B126" s="2120"/>
      <c r="C126" s="2120"/>
      <c r="D126" s="2120"/>
      <c r="E126" s="2121"/>
      <c r="F126" s="2121"/>
      <c r="G126" s="2122"/>
      <c r="H126" s="2123"/>
      <c r="I126" s="2123"/>
      <c r="J126" s="2123"/>
      <c r="K126" s="2123"/>
      <c r="L126" s="2121"/>
      <c r="M126" s="2121"/>
      <c r="N126" s="1986">
        <f t="shared" si="11"/>
        <v>0</v>
      </c>
      <c r="O126" s="1986">
        <f t="shared" si="12"/>
        <v>0</v>
      </c>
      <c r="P126" s="1987">
        <f t="shared" si="20"/>
        <v>0</v>
      </c>
      <c r="Q126" s="1987">
        <f t="shared" si="21"/>
        <v>0</v>
      </c>
      <c r="R126" s="1988">
        <f t="shared" si="13"/>
        <v>0</v>
      </c>
      <c r="S126" s="1988">
        <f t="shared" si="14"/>
        <v>0</v>
      </c>
      <c r="T126" s="1989">
        <f>IF(OR(E126="QS",B126=""),0,
VLOOKUP($S126,'表30-5-2-5-1'!$B:$AF,MATCH($D126&amp;"a",'表30-5-2-5-1'!$4:$4,0)-1,FALSE)
-IF($R126-1&lt;=0,0,VLOOKUP($R126-1,'表30-5-2-5-1'!$B:$AF,MATCH($D126&amp;"a",'表30-5-2-5-1'!$4:$4,0)-1,FALSE))
-VLOOKUP($S126,'表30-5-2-5-1'!$B:$AF,MATCH($D126,'表30-5-2-5-1'!$4:$4,0)-1,FALSE)*(S126/100-M126/G126)*100
-VLOOKUP($R126,'表30-5-2-5-1'!$B:$AF,MATCH($D126,'表30-5-2-5-1'!$4:$4,0)-1,FALSE)*(1-(R126/100-L126/G126)*100)
)</f>
        <v>0</v>
      </c>
      <c r="U126" s="1989">
        <f>IF(OR(E126="QS",B126=""),0,
IF(C126="F",VLOOKUP($S126,'表30-5-2-5-2'!$B:$AF,MATCH($D126&amp;"a",'表30-5-2-5-2'!$4:$4,0)-1,FALSE)
-IF($R126-1&lt;=0,0,VLOOKUP($R126-1,'表30-5-2-5-2'!$B:$AF,MATCH($D126&amp;"a",'表30-5-2-5-2'!$4:$4,0)-1,FALSE))
-VLOOKUP($S126,'表30-5-2-5-2'!$B:$AF,MATCH($D126,'表30-5-2-5-2'!$4:$4,0)-1,FALSE)*(S126/100-M126/G126)*100
-VLOOKUP($R126,'表30-5-2-5-2'!$B:$AF,MATCH($D126,'表30-5-2-5-2'!$4:$4,0)-1,FALSE)*(1-(R126/100-L126/G126)*100),
IF(C126="E1",VLOOKUP($S126,'表30-5-2-5-3'!$B$4:$AF$104,MATCH($D126&amp;"a",'表30-5-2-5-3'!$4:$4,0)-1,FALSE)
-IF($R126-1&lt;=0,0,VLOOKUP($R126-1,'表30-5-2-5-3'!$B$4:$AF$104,MATCH($D126&amp;"a",'表30-5-2-5-3'!$4:$4,0)-1,FALSE))
-VLOOKUP($S126,'表30-5-2-5-3'!$B$4:$AF$104,MATCH($D126,'表30-5-2-5-3'!$4:$4,0)-1,FALSE)*(S126/100-M126/G126)*100
-VLOOKUP($R126,'表30-5-2-5-3'!$B$4:$AF$104,MATCH($D126,'表30-5-2-5-3'!$4:$4,0)-1,FALSE)*(1-(R126/100-L126/G126)*100),
IF(C126="E2",VLOOKUP($S126,'表30-5-2-5-3'!$B$114:$AF$214,MATCH($D126&amp;"a",'表30-5-2-5-3'!$4:$4,0)-1,FALSE)
-IF($R126-1&lt;=0,0,VLOOKUP($R126-1,'表30-5-2-5-3'!$B$114:$AF$214,MATCH($D126&amp;"a",'表30-5-2-5-3'!$4:$4,0)-1,FALSE))
-VLOOKUP($S126,'表30-5-2-5-3'!$B$114:$AF$214,MATCH($D126,'表30-5-2-5-3'!$4:$4,0)-1,FALSE)*(S126/100-M126/G126)*100
-VLOOKUP($R126,'表30-5-2-5-3'!$B$114:$AF$214,MATCH($D126,'表30-5-2-5-3'!$4:$4,0)-1,FALSE)*(1-(R126/100-L126/G126)*100),0))))</f>
        <v>0</v>
      </c>
      <c r="V126" s="1990">
        <f t="shared" si="16"/>
        <v>0</v>
      </c>
      <c r="W126" s="1990">
        <f t="shared" si="17"/>
        <v>0</v>
      </c>
      <c r="X126" s="1990">
        <f t="shared" si="18"/>
        <v>0</v>
      </c>
      <c r="Y126" s="1990">
        <f t="shared" si="19"/>
        <v>0</v>
      </c>
    </row>
    <row r="127" spans="1:25">
      <c r="A127" s="1985" t="str">
        <f t="shared" si="15"/>
        <v/>
      </c>
      <c r="B127" s="2120"/>
      <c r="C127" s="2120"/>
      <c r="D127" s="2120"/>
      <c r="E127" s="2121"/>
      <c r="F127" s="2121"/>
      <c r="G127" s="2122"/>
      <c r="H127" s="2123"/>
      <c r="I127" s="2123"/>
      <c r="J127" s="2123"/>
      <c r="K127" s="2123"/>
      <c r="L127" s="2121"/>
      <c r="M127" s="2121"/>
      <c r="N127" s="1986">
        <f t="shared" si="11"/>
        <v>0</v>
      </c>
      <c r="O127" s="1986">
        <f t="shared" si="12"/>
        <v>0</v>
      </c>
      <c r="P127" s="1987">
        <f t="shared" si="20"/>
        <v>0</v>
      </c>
      <c r="Q127" s="1987">
        <f t="shared" si="21"/>
        <v>0</v>
      </c>
      <c r="R127" s="1988">
        <f t="shared" si="13"/>
        <v>0</v>
      </c>
      <c r="S127" s="1988">
        <f t="shared" si="14"/>
        <v>0</v>
      </c>
      <c r="T127" s="1989">
        <f>IF(OR(E127="QS",B127=""),0,
VLOOKUP($S127,'表30-5-2-5-1'!$B:$AF,MATCH($D127&amp;"a",'表30-5-2-5-1'!$4:$4,0)-1,FALSE)
-IF($R127-1&lt;=0,0,VLOOKUP($R127-1,'表30-5-2-5-1'!$B:$AF,MATCH($D127&amp;"a",'表30-5-2-5-1'!$4:$4,0)-1,FALSE))
-VLOOKUP($S127,'表30-5-2-5-1'!$B:$AF,MATCH($D127,'表30-5-2-5-1'!$4:$4,0)-1,FALSE)*(S127/100-M127/G127)*100
-VLOOKUP($R127,'表30-5-2-5-1'!$B:$AF,MATCH($D127,'表30-5-2-5-1'!$4:$4,0)-1,FALSE)*(1-(R127/100-L127/G127)*100)
)</f>
        <v>0</v>
      </c>
      <c r="U127" s="1989">
        <f>IF(OR(E127="QS",B127=""),0,
IF(C127="F",VLOOKUP($S127,'表30-5-2-5-2'!$B:$AF,MATCH($D127&amp;"a",'表30-5-2-5-2'!$4:$4,0)-1,FALSE)
-IF($R127-1&lt;=0,0,VLOOKUP($R127-1,'表30-5-2-5-2'!$B:$AF,MATCH($D127&amp;"a",'表30-5-2-5-2'!$4:$4,0)-1,FALSE))
-VLOOKUP($S127,'表30-5-2-5-2'!$B:$AF,MATCH($D127,'表30-5-2-5-2'!$4:$4,0)-1,FALSE)*(S127/100-M127/G127)*100
-VLOOKUP($R127,'表30-5-2-5-2'!$B:$AF,MATCH($D127,'表30-5-2-5-2'!$4:$4,0)-1,FALSE)*(1-(R127/100-L127/G127)*100),
IF(C127="E1",VLOOKUP($S127,'表30-5-2-5-3'!$B$4:$AF$104,MATCH($D127&amp;"a",'表30-5-2-5-3'!$4:$4,0)-1,FALSE)
-IF($R127-1&lt;=0,0,VLOOKUP($R127-1,'表30-5-2-5-3'!$B$4:$AF$104,MATCH($D127&amp;"a",'表30-5-2-5-3'!$4:$4,0)-1,FALSE))
-VLOOKUP($S127,'表30-5-2-5-3'!$B$4:$AF$104,MATCH($D127,'表30-5-2-5-3'!$4:$4,0)-1,FALSE)*(S127/100-M127/G127)*100
-VLOOKUP($R127,'表30-5-2-5-3'!$B$4:$AF$104,MATCH($D127,'表30-5-2-5-3'!$4:$4,0)-1,FALSE)*(1-(R127/100-L127/G127)*100),
IF(C127="E2",VLOOKUP($S127,'表30-5-2-5-3'!$B$114:$AF$214,MATCH($D127&amp;"a",'表30-5-2-5-3'!$4:$4,0)-1,FALSE)
-IF($R127-1&lt;=0,0,VLOOKUP($R127-1,'表30-5-2-5-3'!$B$114:$AF$214,MATCH($D127&amp;"a",'表30-5-2-5-3'!$4:$4,0)-1,FALSE))
-VLOOKUP($S127,'表30-5-2-5-3'!$B$114:$AF$214,MATCH($D127,'表30-5-2-5-3'!$4:$4,0)-1,FALSE)*(S127/100-M127/G127)*100
-VLOOKUP($R127,'表30-5-2-5-3'!$B$114:$AF$214,MATCH($D127,'表30-5-2-5-3'!$4:$4,0)-1,FALSE)*(1-(R127/100-L127/G127)*100),0))))</f>
        <v>0</v>
      </c>
      <c r="V127" s="1990">
        <f t="shared" si="16"/>
        <v>0</v>
      </c>
      <c r="W127" s="1990">
        <f t="shared" si="17"/>
        <v>0</v>
      </c>
      <c r="X127" s="1990">
        <f t="shared" si="18"/>
        <v>0</v>
      </c>
      <c r="Y127" s="1990">
        <f t="shared" si="19"/>
        <v>0</v>
      </c>
    </row>
    <row r="128" spans="1:25">
      <c r="A128" s="1985" t="str">
        <f t="shared" si="15"/>
        <v/>
      </c>
      <c r="B128" s="2120"/>
      <c r="C128" s="2120"/>
      <c r="D128" s="2120"/>
      <c r="E128" s="2121"/>
      <c r="F128" s="2121"/>
      <c r="G128" s="2122"/>
      <c r="H128" s="2123"/>
      <c r="I128" s="2123"/>
      <c r="J128" s="2123"/>
      <c r="K128" s="2123"/>
      <c r="L128" s="2121"/>
      <c r="M128" s="2121"/>
      <c r="N128" s="1986">
        <f t="shared" si="11"/>
        <v>0</v>
      </c>
      <c r="O128" s="1986">
        <f t="shared" si="12"/>
        <v>0</v>
      </c>
      <c r="P128" s="1987">
        <f t="shared" si="20"/>
        <v>0</v>
      </c>
      <c r="Q128" s="1987">
        <f t="shared" si="21"/>
        <v>0</v>
      </c>
      <c r="R128" s="1988">
        <f t="shared" si="13"/>
        <v>0</v>
      </c>
      <c r="S128" s="1988">
        <f t="shared" si="14"/>
        <v>0</v>
      </c>
      <c r="T128" s="1989">
        <f>IF(OR(E128="QS",B128=""),0,
VLOOKUP($S128,'表30-5-2-5-1'!$B:$AF,MATCH($D128&amp;"a",'表30-5-2-5-1'!$4:$4,0)-1,FALSE)
-IF($R128-1&lt;=0,0,VLOOKUP($R128-1,'表30-5-2-5-1'!$B:$AF,MATCH($D128&amp;"a",'表30-5-2-5-1'!$4:$4,0)-1,FALSE))
-VLOOKUP($S128,'表30-5-2-5-1'!$B:$AF,MATCH($D128,'表30-5-2-5-1'!$4:$4,0)-1,FALSE)*(S128/100-M128/G128)*100
-VLOOKUP($R128,'表30-5-2-5-1'!$B:$AF,MATCH($D128,'表30-5-2-5-1'!$4:$4,0)-1,FALSE)*(1-(R128/100-L128/G128)*100)
)</f>
        <v>0</v>
      </c>
      <c r="U128" s="1989">
        <f>IF(OR(E128="QS",B128=""),0,
IF(C128="F",VLOOKUP($S128,'表30-5-2-5-2'!$B:$AF,MATCH($D128&amp;"a",'表30-5-2-5-2'!$4:$4,0)-1,FALSE)
-IF($R128-1&lt;=0,0,VLOOKUP($R128-1,'表30-5-2-5-2'!$B:$AF,MATCH($D128&amp;"a",'表30-5-2-5-2'!$4:$4,0)-1,FALSE))
-VLOOKUP($S128,'表30-5-2-5-2'!$B:$AF,MATCH($D128,'表30-5-2-5-2'!$4:$4,0)-1,FALSE)*(S128/100-M128/G128)*100
-VLOOKUP($R128,'表30-5-2-5-2'!$B:$AF,MATCH($D128,'表30-5-2-5-2'!$4:$4,0)-1,FALSE)*(1-(R128/100-L128/G128)*100),
IF(C128="E1",VLOOKUP($S128,'表30-5-2-5-3'!$B$4:$AF$104,MATCH($D128&amp;"a",'表30-5-2-5-3'!$4:$4,0)-1,FALSE)
-IF($R128-1&lt;=0,0,VLOOKUP($R128-1,'表30-5-2-5-3'!$B$4:$AF$104,MATCH($D128&amp;"a",'表30-5-2-5-3'!$4:$4,0)-1,FALSE))
-VLOOKUP($S128,'表30-5-2-5-3'!$B$4:$AF$104,MATCH($D128,'表30-5-2-5-3'!$4:$4,0)-1,FALSE)*(S128/100-M128/G128)*100
-VLOOKUP($R128,'表30-5-2-5-3'!$B$4:$AF$104,MATCH($D128,'表30-5-2-5-3'!$4:$4,0)-1,FALSE)*(1-(R128/100-L128/G128)*100),
IF(C128="E2",VLOOKUP($S128,'表30-5-2-5-3'!$B$114:$AF$214,MATCH($D128&amp;"a",'表30-5-2-5-3'!$4:$4,0)-1,FALSE)
-IF($R128-1&lt;=0,0,VLOOKUP($R128-1,'表30-5-2-5-3'!$B$114:$AF$214,MATCH($D128&amp;"a",'表30-5-2-5-3'!$4:$4,0)-1,FALSE))
-VLOOKUP($S128,'表30-5-2-5-3'!$B$114:$AF$214,MATCH($D128,'表30-5-2-5-3'!$4:$4,0)-1,FALSE)*(S128/100-M128/G128)*100
-VLOOKUP($R128,'表30-5-2-5-3'!$B$114:$AF$214,MATCH($D128,'表30-5-2-5-3'!$4:$4,0)-1,FALSE)*(1-(R128/100-L128/G128)*100),0))))</f>
        <v>0</v>
      </c>
      <c r="V128" s="1990">
        <f t="shared" si="16"/>
        <v>0</v>
      </c>
      <c r="W128" s="1990">
        <f t="shared" si="17"/>
        <v>0</v>
      </c>
      <c r="X128" s="1990">
        <f t="shared" si="18"/>
        <v>0</v>
      </c>
      <c r="Y128" s="1990">
        <f t="shared" si="19"/>
        <v>0</v>
      </c>
    </row>
    <row r="129" spans="1:25">
      <c r="A129" s="1985" t="str">
        <f t="shared" si="15"/>
        <v/>
      </c>
      <c r="B129" s="2120"/>
      <c r="C129" s="2120"/>
      <c r="D129" s="2120"/>
      <c r="E129" s="2121"/>
      <c r="F129" s="2121"/>
      <c r="G129" s="2122"/>
      <c r="H129" s="2123"/>
      <c r="I129" s="2123"/>
      <c r="J129" s="2123"/>
      <c r="K129" s="2123"/>
      <c r="L129" s="2121"/>
      <c r="M129" s="2121"/>
      <c r="N129" s="1986">
        <f t="shared" si="11"/>
        <v>0</v>
      </c>
      <c r="O129" s="1986">
        <f t="shared" si="12"/>
        <v>0</v>
      </c>
      <c r="P129" s="1987">
        <f t="shared" si="20"/>
        <v>0</v>
      </c>
      <c r="Q129" s="1987">
        <f t="shared" si="21"/>
        <v>0</v>
      </c>
      <c r="R129" s="1988">
        <f t="shared" si="13"/>
        <v>0</v>
      </c>
      <c r="S129" s="1988">
        <f t="shared" si="14"/>
        <v>0</v>
      </c>
      <c r="T129" s="1989">
        <f>IF(OR(E129="QS",B129=""),0,
VLOOKUP($S129,'表30-5-2-5-1'!$B:$AF,MATCH($D129&amp;"a",'表30-5-2-5-1'!$4:$4,0)-1,FALSE)
-IF($R129-1&lt;=0,0,VLOOKUP($R129-1,'表30-5-2-5-1'!$B:$AF,MATCH($D129&amp;"a",'表30-5-2-5-1'!$4:$4,0)-1,FALSE))
-VLOOKUP($S129,'表30-5-2-5-1'!$B:$AF,MATCH($D129,'表30-5-2-5-1'!$4:$4,0)-1,FALSE)*(S129/100-M129/G129)*100
-VLOOKUP($R129,'表30-5-2-5-1'!$B:$AF,MATCH($D129,'表30-5-2-5-1'!$4:$4,0)-1,FALSE)*(1-(R129/100-L129/G129)*100)
)</f>
        <v>0</v>
      </c>
      <c r="U129" s="1989">
        <f>IF(OR(E129="QS",B129=""),0,
IF(C129="F",VLOOKUP($S129,'表30-5-2-5-2'!$B:$AF,MATCH($D129&amp;"a",'表30-5-2-5-2'!$4:$4,0)-1,FALSE)
-IF($R129-1&lt;=0,0,VLOOKUP($R129-1,'表30-5-2-5-2'!$B:$AF,MATCH($D129&amp;"a",'表30-5-2-5-2'!$4:$4,0)-1,FALSE))
-VLOOKUP($S129,'表30-5-2-5-2'!$B:$AF,MATCH($D129,'表30-5-2-5-2'!$4:$4,0)-1,FALSE)*(S129/100-M129/G129)*100
-VLOOKUP($R129,'表30-5-2-5-2'!$B:$AF,MATCH($D129,'表30-5-2-5-2'!$4:$4,0)-1,FALSE)*(1-(R129/100-L129/G129)*100),
IF(C129="E1",VLOOKUP($S129,'表30-5-2-5-3'!$B$4:$AF$104,MATCH($D129&amp;"a",'表30-5-2-5-3'!$4:$4,0)-1,FALSE)
-IF($R129-1&lt;=0,0,VLOOKUP($R129-1,'表30-5-2-5-3'!$B$4:$AF$104,MATCH($D129&amp;"a",'表30-5-2-5-3'!$4:$4,0)-1,FALSE))
-VLOOKUP($S129,'表30-5-2-5-3'!$B$4:$AF$104,MATCH($D129,'表30-5-2-5-3'!$4:$4,0)-1,FALSE)*(S129/100-M129/G129)*100
-VLOOKUP($R129,'表30-5-2-5-3'!$B$4:$AF$104,MATCH($D129,'表30-5-2-5-3'!$4:$4,0)-1,FALSE)*(1-(R129/100-L129/G129)*100),
IF(C129="E2",VLOOKUP($S129,'表30-5-2-5-3'!$B$114:$AF$214,MATCH($D129&amp;"a",'表30-5-2-5-3'!$4:$4,0)-1,FALSE)
-IF($R129-1&lt;=0,0,VLOOKUP($R129-1,'表30-5-2-5-3'!$B$114:$AF$214,MATCH($D129&amp;"a",'表30-5-2-5-3'!$4:$4,0)-1,FALSE))
-VLOOKUP($S129,'表30-5-2-5-3'!$B$114:$AF$214,MATCH($D129,'表30-5-2-5-3'!$4:$4,0)-1,FALSE)*(S129/100-M129/G129)*100
-VLOOKUP($R129,'表30-5-2-5-3'!$B$114:$AF$214,MATCH($D129,'表30-5-2-5-3'!$4:$4,0)-1,FALSE)*(1-(R129/100-L129/G129)*100),0))))</f>
        <v>0</v>
      </c>
      <c r="V129" s="1990">
        <f t="shared" si="16"/>
        <v>0</v>
      </c>
      <c r="W129" s="1990">
        <f t="shared" si="17"/>
        <v>0</v>
      </c>
      <c r="X129" s="1990">
        <f t="shared" si="18"/>
        <v>0</v>
      </c>
      <c r="Y129" s="1990">
        <f t="shared" si="19"/>
        <v>0</v>
      </c>
    </row>
    <row r="130" spans="1:25">
      <c r="A130" s="1985" t="str">
        <f t="shared" si="15"/>
        <v/>
      </c>
      <c r="B130" s="2120"/>
      <c r="C130" s="2120"/>
      <c r="D130" s="2120"/>
      <c r="E130" s="2121"/>
      <c r="F130" s="2121"/>
      <c r="G130" s="2122"/>
      <c r="H130" s="2123"/>
      <c r="I130" s="2123"/>
      <c r="J130" s="2123"/>
      <c r="K130" s="2123"/>
      <c r="L130" s="2121"/>
      <c r="M130" s="2121"/>
      <c r="N130" s="1986">
        <f t="shared" si="11"/>
        <v>0</v>
      </c>
      <c r="O130" s="1986">
        <f t="shared" si="12"/>
        <v>0</v>
      </c>
      <c r="P130" s="1987">
        <f t="shared" si="20"/>
        <v>0</v>
      </c>
      <c r="Q130" s="1987">
        <f t="shared" si="21"/>
        <v>0</v>
      </c>
      <c r="R130" s="1988">
        <f t="shared" si="13"/>
        <v>0</v>
      </c>
      <c r="S130" s="1988">
        <f t="shared" si="14"/>
        <v>0</v>
      </c>
      <c r="T130" s="1989">
        <f>IF(OR(E130="QS",B130=""),0,
VLOOKUP($S130,'表30-5-2-5-1'!$B:$AF,MATCH($D130&amp;"a",'表30-5-2-5-1'!$4:$4,0)-1,FALSE)
-IF($R130-1&lt;=0,0,VLOOKUP($R130-1,'表30-5-2-5-1'!$B:$AF,MATCH($D130&amp;"a",'表30-5-2-5-1'!$4:$4,0)-1,FALSE))
-VLOOKUP($S130,'表30-5-2-5-1'!$B:$AF,MATCH($D130,'表30-5-2-5-1'!$4:$4,0)-1,FALSE)*(S130/100-M130/G130)*100
-VLOOKUP($R130,'表30-5-2-5-1'!$B:$AF,MATCH($D130,'表30-5-2-5-1'!$4:$4,0)-1,FALSE)*(1-(R130/100-L130/G130)*100)
)</f>
        <v>0</v>
      </c>
      <c r="U130" s="1989">
        <f>IF(OR(E130="QS",B130=""),0,
IF(C130="F",VLOOKUP($S130,'表30-5-2-5-2'!$B:$AF,MATCH($D130&amp;"a",'表30-5-2-5-2'!$4:$4,0)-1,FALSE)
-IF($R130-1&lt;=0,0,VLOOKUP($R130-1,'表30-5-2-5-2'!$B:$AF,MATCH($D130&amp;"a",'表30-5-2-5-2'!$4:$4,0)-1,FALSE))
-VLOOKUP($S130,'表30-5-2-5-2'!$B:$AF,MATCH($D130,'表30-5-2-5-2'!$4:$4,0)-1,FALSE)*(S130/100-M130/G130)*100
-VLOOKUP($R130,'表30-5-2-5-2'!$B:$AF,MATCH($D130,'表30-5-2-5-2'!$4:$4,0)-1,FALSE)*(1-(R130/100-L130/G130)*100),
IF(C130="E1",VLOOKUP($S130,'表30-5-2-5-3'!$B$4:$AF$104,MATCH($D130&amp;"a",'表30-5-2-5-3'!$4:$4,0)-1,FALSE)
-IF($R130-1&lt;=0,0,VLOOKUP($R130-1,'表30-5-2-5-3'!$B$4:$AF$104,MATCH($D130&amp;"a",'表30-5-2-5-3'!$4:$4,0)-1,FALSE))
-VLOOKUP($S130,'表30-5-2-5-3'!$B$4:$AF$104,MATCH($D130,'表30-5-2-5-3'!$4:$4,0)-1,FALSE)*(S130/100-M130/G130)*100
-VLOOKUP($R130,'表30-5-2-5-3'!$B$4:$AF$104,MATCH($D130,'表30-5-2-5-3'!$4:$4,0)-1,FALSE)*(1-(R130/100-L130/G130)*100),
IF(C130="E2",VLOOKUP($S130,'表30-5-2-5-3'!$B$114:$AF$214,MATCH($D130&amp;"a",'表30-5-2-5-3'!$4:$4,0)-1,FALSE)
-IF($R130-1&lt;=0,0,VLOOKUP($R130-1,'表30-5-2-5-3'!$B$114:$AF$214,MATCH($D130&amp;"a",'表30-5-2-5-3'!$4:$4,0)-1,FALSE))
-VLOOKUP($S130,'表30-5-2-5-3'!$B$114:$AF$214,MATCH($D130,'表30-5-2-5-3'!$4:$4,0)-1,FALSE)*(S130/100-M130/G130)*100
-VLOOKUP($R130,'表30-5-2-5-3'!$B$114:$AF$214,MATCH($D130,'表30-5-2-5-3'!$4:$4,0)-1,FALSE)*(1-(R130/100-L130/G130)*100),0))))</f>
        <v>0</v>
      </c>
      <c r="V130" s="1990">
        <f t="shared" si="16"/>
        <v>0</v>
      </c>
      <c r="W130" s="1990">
        <f t="shared" si="17"/>
        <v>0</v>
      </c>
      <c r="X130" s="1990">
        <f t="shared" si="18"/>
        <v>0</v>
      </c>
      <c r="Y130" s="1990">
        <f t="shared" si="19"/>
        <v>0</v>
      </c>
    </row>
    <row r="131" spans="1:25">
      <c r="A131" s="1985" t="str">
        <f t="shared" si="15"/>
        <v/>
      </c>
      <c r="B131" s="2120"/>
      <c r="C131" s="2120"/>
      <c r="D131" s="2120"/>
      <c r="E131" s="2121"/>
      <c r="F131" s="2121"/>
      <c r="G131" s="2122"/>
      <c r="H131" s="2123"/>
      <c r="I131" s="2123"/>
      <c r="J131" s="2123"/>
      <c r="K131" s="2123"/>
      <c r="L131" s="2121"/>
      <c r="M131" s="2121"/>
      <c r="N131" s="1986">
        <f t="shared" si="11"/>
        <v>0</v>
      </c>
      <c r="O131" s="1986">
        <f t="shared" si="12"/>
        <v>0</v>
      </c>
      <c r="P131" s="1987">
        <f t="shared" si="20"/>
        <v>0</v>
      </c>
      <c r="Q131" s="1987">
        <f t="shared" si="21"/>
        <v>0</v>
      </c>
      <c r="R131" s="1988">
        <f t="shared" si="13"/>
        <v>0</v>
      </c>
      <c r="S131" s="1988">
        <f t="shared" si="14"/>
        <v>0</v>
      </c>
      <c r="T131" s="1989">
        <f>IF(OR(E131="QS",B131=""),0,
VLOOKUP($S131,'表30-5-2-5-1'!$B:$AF,MATCH($D131&amp;"a",'表30-5-2-5-1'!$4:$4,0)-1,FALSE)
-IF($R131-1&lt;=0,0,VLOOKUP($R131-1,'表30-5-2-5-1'!$B:$AF,MATCH($D131&amp;"a",'表30-5-2-5-1'!$4:$4,0)-1,FALSE))
-VLOOKUP($S131,'表30-5-2-5-1'!$B:$AF,MATCH($D131,'表30-5-2-5-1'!$4:$4,0)-1,FALSE)*(S131/100-M131/G131)*100
-VLOOKUP($R131,'表30-5-2-5-1'!$B:$AF,MATCH($D131,'表30-5-2-5-1'!$4:$4,0)-1,FALSE)*(1-(R131/100-L131/G131)*100)
)</f>
        <v>0</v>
      </c>
      <c r="U131" s="1989">
        <f>IF(OR(E131="QS",B131=""),0,
IF(C131="F",VLOOKUP($S131,'表30-5-2-5-2'!$B:$AF,MATCH($D131&amp;"a",'表30-5-2-5-2'!$4:$4,0)-1,FALSE)
-IF($R131-1&lt;=0,0,VLOOKUP($R131-1,'表30-5-2-5-2'!$B:$AF,MATCH($D131&amp;"a",'表30-5-2-5-2'!$4:$4,0)-1,FALSE))
-VLOOKUP($S131,'表30-5-2-5-2'!$B:$AF,MATCH($D131,'表30-5-2-5-2'!$4:$4,0)-1,FALSE)*(S131/100-M131/G131)*100
-VLOOKUP($R131,'表30-5-2-5-2'!$B:$AF,MATCH($D131,'表30-5-2-5-2'!$4:$4,0)-1,FALSE)*(1-(R131/100-L131/G131)*100),
IF(C131="E1",VLOOKUP($S131,'表30-5-2-5-3'!$B$4:$AF$104,MATCH($D131&amp;"a",'表30-5-2-5-3'!$4:$4,0)-1,FALSE)
-IF($R131-1&lt;=0,0,VLOOKUP($R131-1,'表30-5-2-5-3'!$B$4:$AF$104,MATCH($D131&amp;"a",'表30-5-2-5-3'!$4:$4,0)-1,FALSE))
-VLOOKUP($S131,'表30-5-2-5-3'!$B$4:$AF$104,MATCH($D131,'表30-5-2-5-3'!$4:$4,0)-1,FALSE)*(S131/100-M131/G131)*100
-VLOOKUP($R131,'表30-5-2-5-3'!$B$4:$AF$104,MATCH($D131,'表30-5-2-5-3'!$4:$4,0)-1,FALSE)*(1-(R131/100-L131/G131)*100),
IF(C131="E2",VLOOKUP($S131,'表30-5-2-5-3'!$B$114:$AF$214,MATCH($D131&amp;"a",'表30-5-2-5-3'!$4:$4,0)-1,FALSE)
-IF($R131-1&lt;=0,0,VLOOKUP($R131-1,'表30-5-2-5-3'!$B$114:$AF$214,MATCH($D131&amp;"a",'表30-5-2-5-3'!$4:$4,0)-1,FALSE))
-VLOOKUP($S131,'表30-5-2-5-3'!$B$114:$AF$214,MATCH($D131,'表30-5-2-5-3'!$4:$4,0)-1,FALSE)*(S131/100-M131/G131)*100
-VLOOKUP($R131,'表30-5-2-5-3'!$B$114:$AF$214,MATCH($D131,'表30-5-2-5-3'!$4:$4,0)-1,FALSE)*(1-(R131/100-L131/G131)*100),0))))</f>
        <v>0</v>
      </c>
      <c r="V131" s="1990">
        <f t="shared" si="16"/>
        <v>0</v>
      </c>
      <c r="W131" s="1990">
        <f t="shared" si="17"/>
        <v>0</v>
      </c>
      <c r="X131" s="1990">
        <f t="shared" si="18"/>
        <v>0</v>
      </c>
      <c r="Y131" s="1990">
        <f t="shared" si="19"/>
        <v>0</v>
      </c>
    </row>
    <row r="132" spans="1:25">
      <c r="A132" s="1985" t="str">
        <f t="shared" si="15"/>
        <v/>
      </c>
      <c r="B132" s="2120"/>
      <c r="C132" s="2120"/>
      <c r="D132" s="2120"/>
      <c r="E132" s="2121"/>
      <c r="F132" s="2121"/>
      <c r="G132" s="2122"/>
      <c r="H132" s="2123"/>
      <c r="I132" s="2123"/>
      <c r="J132" s="2123"/>
      <c r="K132" s="2123"/>
      <c r="L132" s="2121"/>
      <c r="M132" s="2121"/>
      <c r="N132" s="1986">
        <f t="shared" si="11"/>
        <v>0</v>
      </c>
      <c r="O132" s="1986">
        <f t="shared" si="12"/>
        <v>0</v>
      </c>
      <c r="P132" s="1987">
        <f t="shared" si="20"/>
        <v>0</v>
      </c>
      <c r="Q132" s="1987">
        <f t="shared" si="21"/>
        <v>0</v>
      </c>
      <c r="R132" s="1988">
        <f t="shared" si="13"/>
        <v>0</v>
      </c>
      <c r="S132" s="1988">
        <f t="shared" si="14"/>
        <v>0</v>
      </c>
      <c r="T132" s="1989">
        <f>IF(OR(E132="QS",B132=""),0,
VLOOKUP($S132,'表30-5-2-5-1'!$B:$AF,MATCH($D132&amp;"a",'表30-5-2-5-1'!$4:$4,0)-1,FALSE)
-IF($R132-1&lt;=0,0,VLOOKUP($R132-1,'表30-5-2-5-1'!$B:$AF,MATCH($D132&amp;"a",'表30-5-2-5-1'!$4:$4,0)-1,FALSE))
-VLOOKUP($S132,'表30-5-2-5-1'!$B:$AF,MATCH($D132,'表30-5-2-5-1'!$4:$4,0)-1,FALSE)*(S132/100-M132/G132)*100
-VLOOKUP($R132,'表30-5-2-5-1'!$B:$AF,MATCH($D132,'表30-5-2-5-1'!$4:$4,0)-1,FALSE)*(1-(R132/100-L132/G132)*100)
)</f>
        <v>0</v>
      </c>
      <c r="U132" s="1989">
        <f>IF(OR(E132="QS",B132=""),0,
IF(C132="F",VLOOKUP($S132,'表30-5-2-5-2'!$B:$AF,MATCH($D132&amp;"a",'表30-5-2-5-2'!$4:$4,0)-1,FALSE)
-IF($R132-1&lt;=0,0,VLOOKUP($R132-1,'表30-5-2-5-2'!$B:$AF,MATCH($D132&amp;"a",'表30-5-2-5-2'!$4:$4,0)-1,FALSE))
-VLOOKUP($S132,'表30-5-2-5-2'!$B:$AF,MATCH($D132,'表30-5-2-5-2'!$4:$4,0)-1,FALSE)*(S132/100-M132/G132)*100
-VLOOKUP($R132,'表30-5-2-5-2'!$B:$AF,MATCH($D132,'表30-5-2-5-2'!$4:$4,0)-1,FALSE)*(1-(R132/100-L132/G132)*100),
IF(C132="E1",VLOOKUP($S132,'表30-5-2-5-3'!$B$4:$AF$104,MATCH($D132&amp;"a",'表30-5-2-5-3'!$4:$4,0)-1,FALSE)
-IF($R132-1&lt;=0,0,VLOOKUP($R132-1,'表30-5-2-5-3'!$B$4:$AF$104,MATCH($D132&amp;"a",'表30-5-2-5-3'!$4:$4,0)-1,FALSE))
-VLOOKUP($S132,'表30-5-2-5-3'!$B$4:$AF$104,MATCH($D132,'表30-5-2-5-3'!$4:$4,0)-1,FALSE)*(S132/100-M132/G132)*100
-VLOOKUP($R132,'表30-5-2-5-3'!$B$4:$AF$104,MATCH($D132,'表30-5-2-5-3'!$4:$4,0)-1,FALSE)*(1-(R132/100-L132/G132)*100),
IF(C132="E2",VLOOKUP($S132,'表30-5-2-5-3'!$B$114:$AF$214,MATCH($D132&amp;"a",'表30-5-2-5-3'!$4:$4,0)-1,FALSE)
-IF($R132-1&lt;=0,0,VLOOKUP($R132-1,'表30-5-2-5-3'!$B$114:$AF$214,MATCH($D132&amp;"a",'表30-5-2-5-3'!$4:$4,0)-1,FALSE))
-VLOOKUP($S132,'表30-5-2-5-3'!$B$114:$AF$214,MATCH($D132,'表30-5-2-5-3'!$4:$4,0)-1,FALSE)*(S132/100-M132/G132)*100
-VLOOKUP($R132,'表30-5-2-5-3'!$B$114:$AF$214,MATCH($D132,'表30-5-2-5-3'!$4:$4,0)-1,FALSE)*(1-(R132/100-L132/G132)*100),0))))</f>
        <v>0</v>
      </c>
      <c r="V132" s="1990">
        <f t="shared" si="16"/>
        <v>0</v>
      </c>
      <c r="W132" s="1990">
        <f t="shared" si="17"/>
        <v>0</v>
      </c>
      <c r="X132" s="1990">
        <f t="shared" si="18"/>
        <v>0</v>
      </c>
      <c r="Y132" s="1990">
        <f t="shared" si="19"/>
        <v>0</v>
      </c>
    </row>
    <row r="133" spans="1:25">
      <c r="A133" s="1985" t="str">
        <f t="shared" si="15"/>
        <v/>
      </c>
      <c r="B133" s="2120"/>
      <c r="C133" s="2120"/>
      <c r="D133" s="2120"/>
      <c r="E133" s="2121"/>
      <c r="F133" s="2121"/>
      <c r="G133" s="2122"/>
      <c r="H133" s="2123"/>
      <c r="I133" s="2123"/>
      <c r="J133" s="2123"/>
      <c r="K133" s="2123"/>
      <c r="L133" s="2121"/>
      <c r="M133" s="2121"/>
      <c r="N133" s="1986">
        <f t="shared" si="11"/>
        <v>0</v>
      </c>
      <c r="O133" s="1986">
        <f t="shared" si="12"/>
        <v>0</v>
      </c>
      <c r="P133" s="1987">
        <f t="shared" si="20"/>
        <v>0</v>
      </c>
      <c r="Q133" s="1987">
        <f t="shared" si="21"/>
        <v>0</v>
      </c>
      <c r="R133" s="1988">
        <f t="shared" si="13"/>
        <v>0</v>
      </c>
      <c r="S133" s="1988">
        <f t="shared" si="14"/>
        <v>0</v>
      </c>
      <c r="T133" s="1989">
        <f>IF(OR(E133="QS",B133=""),0,
VLOOKUP($S133,'表30-5-2-5-1'!$B:$AF,MATCH($D133&amp;"a",'表30-5-2-5-1'!$4:$4,0)-1,FALSE)
-IF($R133-1&lt;=0,0,VLOOKUP($R133-1,'表30-5-2-5-1'!$B:$AF,MATCH($D133&amp;"a",'表30-5-2-5-1'!$4:$4,0)-1,FALSE))
-VLOOKUP($S133,'表30-5-2-5-1'!$B:$AF,MATCH($D133,'表30-5-2-5-1'!$4:$4,0)-1,FALSE)*(S133/100-M133/G133)*100
-VLOOKUP($R133,'表30-5-2-5-1'!$B:$AF,MATCH($D133,'表30-5-2-5-1'!$4:$4,0)-1,FALSE)*(1-(R133/100-L133/G133)*100)
)</f>
        <v>0</v>
      </c>
      <c r="U133" s="1989">
        <f>IF(OR(E133="QS",B133=""),0,
IF(C133="F",VLOOKUP($S133,'表30-5-2-5-2'!$B:$AF,MATCH($D133&amp;"a",'表30-5-2-5-2'!$4:$4,0)-1,FALSE)
-IF($R133-1&lt;=0,0,VLOOKUP($R133-1,'表30-5-2-5-2'!$B:$AF,MATCH($D133&amp;"a",'表30-5-2-5-2'!$4:$4,0)-1,FALSE))
-VLOOKUP($S133,'表30-5-2-5-2'!$B:$AF,MATCH($D133,'表30-5-2-5-2'!$4:$4,0)-1,FALSE)*(S133/100-M133/G133)*100
-VLOOKUP($R133,'表30-5-2-5-2'!$B:$AF,MATCH($D133,'表30-5-2-5-2'!$4:$4,0)-1,FALSE)*(1-(R133/100-L133/G133)*100),
IF(C133="E1",VLOOKUP($S133,'表30-5-2-5-3'!$B$4:$AF$104,MATCH($D133&amp;"a",'表30-5-2-5-3'!$4:$4,0)-1,FALSE)
-IF($R133-1&lt;=0,0,VLOOKUP($R133-1,'表30-5-2-5-3'!$B$4:$AF$104,MATCH($D133&amp;"a",'表30-5-2-5-3'!$4:$4,0)-1,FALSE))
-VLOOKUP($S133,'表30-5-2-5-3'!$B$4:$AF$104,MATCH($D133,'表30-5-2-5-3'!$4:$4,0)-1,FALSE)*(S133/100-M133/G133)*100
-VLOOKUP($R133,'表30-5-2-5-3'!$B$4:$AF$104,MATCH($D133,'表30-5-2-5-3'!$4:$4,0)-1,FALSE)*(1-(R133/100-L133/G133)*100),
IF(C133="E2",VLOOKUP($S133,'表30-5-2-5-3'!$B$114:$AF$214,MATCH($D133&amp;"a",'表30-5-2-5-3'!$4:$4,0)-1,FALSE)
-IF($R133-1&lt;=0,0,VLOOKUP($R133-1,'表30-5-2-5-3'!$B$114:$AF$214,MATCH($D133&amp;"a",'表30-5-2-5-3'!$4:$4,0)-1,FALSE))
-VLOOKUP($S133,'表30-5-2-5-3'!$B$114:$AF$214,MATCH($D133,'表30-5-2-5-3'!$4:$4,0)-1,FALSE)*(S133/100-M133/G133)*100
-VLOOKUP($R133,'表30-5-2-5-3'!$B$114:$AF$214,MATCH($D133,'表30-5-2-5-3'!$4:$4,0)-1,FALSE)*(1-(R133/100-L133/G133)*100),0))))</f>
        <v>0</v>
      </c>
      <c r="V133" s="1990">
        <f t="shared" si="16"/>
        <v>0</v>
      </c>
      <c r="W133" s="1990">
        <f t="shared" si="17"/>
        <v>0</v>
      </c>
      <c r="X133" s="1990">
        <f t="shared" si="18"/>
        <v>0</v>
      </c>
      <c r="Y133" s="1990">
        <f t="shared" si="19"/>
        <v>0</v>
      </c>
    </row>
    <row r="134" spans="1:25">
      <c r="A134" s="1985" t="str">
        <f t="shared" si="15"/>
        <v/>
      </c>
      <c r="B134" s="2120"/>
      <c r="C134" s="2120"/>
      <c r="D134" s="2120"/>
      <c r="E134" s="2121"/>
      <c r="F134" s="2121"/>
      <c r="G134" s="2122"/>
      <c r="H134" s="2123"/>
      <c r="I134" s="2123"/>
      <c r="J134" s="2123"/>
      <c r="K134" s="2123"/>
      <c r="L134" s="2121"/>
      <c r="M134" s="2121"/>
      <c r="N134" s="1986">
        <f t="shared" ref="N134:N197" si="22">IF(E134="QS",F134*H134,0)</f>
        <v>0</v>
      </c>
      <c r="O134" s="1986">
        <f t="shared" ref="O134:O197" si="23">IF(E134="QS",F134*I134,0)</f>
        <v>0</v>
      </c>
      <c r="P134" s="1987">
        <f t="shared" si="20"/>
        <v>0</v>
      </c>
      <c r="Q134" s="1987">
        <f t="shared" si="21"/>
        <v>0</v>
      </c>
      <c r="R134" s="1988">
        <f t="shared" ref="R134:R197" si="24">IF(OR(E134="QS",B134=""),0,CEILING((L134+1)/G134*100,1))</f>
        <v>0</v>
      </c>
      <c r="S134" s="1988">
        <f t="shared" ref="S134:S197" si="25">IF(OR(E134="QS",B134=""),0,CEILING(M134/G134*100,1))</f>
        <v>0</v>
      </c>
      <c r="T134" s="1989">
        <f>IF(OR(E134="QS",B134=""),0,
VLOOKUP($S134,'表30-5-2-5-1'!$B:$AF,MATCH($D134&amp;"a",'表30-5-2-5-1'!$4:$4,0)-1,FALSE)
-IF($R134-1&lt;=0,0,VLOOKUP($R134-1,'表30-5-2-5-1'!$B:$AF,MATCH($D134&amp;"a",'表30-5-2-5-1'!$4:$4,0)-1,FALSE))
-VLOOKUP($S134,'表30-5-2-5-1'!$B:$AF,MATCH($D134,'表30-5-2-5-1'!$4:$4,0)-1,FALSE)*(S134/100-M134/G134)*100
-VLOOKUP($R134,'表30-5-2-5-1'!$B:$AF,MATCH($D134,'表30-5-2-5-1'!$4:$4,0)-1,FALSE)*(1-(R134/100-L134/G134)*100)
)</f>
        <v>0</v>
      </c>
      <c r="U134" s="1989">
        <f>IF(OR(E134="QS",B134=""),0,
IF(C134="F",VLOOKUP($S134,'表30-5-2-5-2'!$B:$AF,MATCH($D134&amp;"a",'表30-5-2-5-2'!$4:$4,0)-1,FALSE)
-IF($R134-1&lt;=0,0,VLOOKUP($R134-1,'表30-5-2-5-2'!$B:$AF,MATCH($D134&amp;"a",'表30-5-2-5-2'!$4:$4,0)-1,FALSE))
-VLOOKUP($S134,'表30-5-2-5-2'!$B:$AF,MATCH($D134,'表30-5-2-5-2'!$4:$4,0)-1,FALSE)*(S134/100-M134/G134)*100
-VLOOKUP($R134,'表30-5-2-5-2'!$B:$AF,MATCH($D134,'表30-5-2-5-2'!$4:$4,0)-1,FALSE)*(1-(R134/100-L134/G134)*100),
IF(C134="E1",VLOOKUP($S134,'表30-5-2-5-3'!$B$4:$AF$104,MATCH($D134&amp;"a",'表30-5-2-5-3'!$4:$4,0)-1,FALSE)
-IF($R134-1&lt;=0,0,VLOOKUP($R134-1,'表30-5-2-5-3'!$B$4:$AF$104,MATCH($D134&amp;"a",'表30-5-2-5-3'!$4:$4,0)-1,FALSE))
-VLOOKUP($S134,'表30-5-2-5-3'!$B$4:$AF$104,MATCH($D134,'表30-5-2-5-3'!$4:$4,0)-1,FALSE)*(S134/100-M134/G134)*100
-VLOOKUP($R134,'表30-5-2-5-3'!$B$4:$AF$104,MATCH($D134,'表30-5-2-5-3'!$4:$4,0)-1,FALSE)*(1-(R134/100-L134/G134)*100),
IF(C134="E2",VLOOKUP($S134,'表30-5-2-5-3'!$B$114:$AF$214,MATCH($D134&amp;"a",'表30-5-2-5-3'!$4:$4,0)-1,FALSE)
-IF($R134-1&lt;=0,0,VLOOKUP($R134-1,'表30-5-2-5-3'!$B$114:$AF$214,MATCH($D134&amp;"a",'表30-5-2-5-3'!$4:$4,0)-1,FALSE))
-VLOOKUP($S134,'表30-5-2-5-3'!$B$114:$AF$214,MATCH($D134,'表30-5-2-5-3'!$4:$4,0)-1,FALSE)*(S134/100-M134/G134)*100
-VLOOKUP($R134,'表30-5-2-5-3'!$B$114:$AF$214,MATCH($D134,'表30-5-2-5-3'!$4:$4,0)-1,FALSE)*(1-(R134/100-L134/G134)*100),0))))</f>
        <v>0</v>
      </c>
      <c r="V134" s="1990">
        <f t="shared" si="16"/>
        <v>0</v>
      </c>
      <c r="W134" s="1990">
        <f t="shared" si="17"/>
        <v>0</v>
      </c>
      <c r="X134" s="1990">
        <f t="shared" si="18"/>
        <v>0</v>
      </c>
      <c r="Y134" s="1990">
        <f t="shared" si="19"/>
        <v>0</v>
      </c>
    </row>
    <row r="135" spans="1:25">
      <c r="A135" s="1985" t="str">
        <f t="shared" ref="A135:A198" si="26">C135&amp;D135&amp;LEFT(E135,1)</f>
        <v/>
      </c>
      <c r="B135" s="2120"/>
      <c r="C135" s="2120"/>
      <c r="D135" s="2120"/>
      <c r="E135" s="2121"/>
      <c r="F135" s="2121"/>
      <c r="G135" s="2122"/>
      <c r="H135" s="2123"/>
      <c r="I135" s="2123"/>
      <c r="J135" s="2123"/>
      <c r="K135" s="2123"/>
      <c r="L135" s="2121"/>
      <c r="M135" s="2121"/>
      <c r="N135" s="1986">
        <f t="shared" si="22"/>
        <v>0</v>
      </c>
      <c r="O135" s="1986">
        <f t="shared" si="23"/>
        <v>0</v>
      </c>
      <c r="P135" s="1987">
        <f t="shared" si="20"/>
        <v>0</v>
      </c>
      <c r="Q135" s="1987">
        <f t="shared" si="21"/>
        <v>0</v>
      </c>
      <c r="R135" s="1988">
        <f t="shared" si="24"/>
        <v>0</v>
      </c>
      <c r="S135" s="1988">
        <f t="shared" si="25"/>
        <v>0</v>
      </c>
      <c r="T135" s="1989">
        <f>IF(OR(E135="QS",B135=""),0,
VLOOKUP($S135,'表30-5-2-5-1'!$B:$AF,MATCH($D135&amp;"a",'表30-5-2-5-1'!$4:$4,0)-1,FALSE)
-IF($R135-1&lt;=0,0,VLOOKUP($R135-1,'表30-5-2-5-1'!$B:$AF,MATCH($D135&amp;"a",'表30-5-2-5-1'!$4:$4,0)-1,FALSE))
-VLOOKUP($S135,'表30-5-2-5-1'!$B:$AF,MATCH($D135,'表30-5-2-5-1'!$4:$4,0)-1,FALSE)*(S135/100-M135/G135)*100
-VLOOKUP($R135,'表30-5-2-5-1'!$B:$AF,MATCH($D135,'表30-5-2-5-1'!$4:$4,0)-1,FALSE)*(1-(R135/100-L135/G135)*100)
)</f>
        <v>0</v>
      </c>
      <c r="U135" s="1989">
        <f>IF(OR(E135="QS",B135=""),0,
IF(C135="F",VLOOKUP($S135,'表30-5-2-5-2'!$B:$AF,MATCH($D135&amp;"a",'表30-5-2-5-2'!$4:$4,0)-1,FALSE)
-IF($R135-1&lt;=0,0,VLOOKUP($R135-1,'表30-5-2-5-2'!$B:$AF,MATCH($D135&amp;"a",'表30-5-2-5-2'!$4:$4,0)-1,FALSE))
-VLOOKUP($S135,'表30-5-2-5-2'!$B:$AF,MATCH($D135,'表30-5-2-5-2'!$4:$4,0)-1,FALSE)*(S135/100-M135/G135)*100
-VLOOKUP($R135,'表30-5-2-5-2'!$B:$AF,MATCH($D135,'表30-5-2-5-2'!$4:$4,0)-1,FALSE)*(1-(R135/100-L135/G135)*100),
IF(C135="E1",VLOOKUP($S135,'表30-5-2-5-3'!$B$4:$AF$104,MATCH($D135&amp;"a",'表30-5-2-5-3'!$4:$4,0)-1,FALSE)
-IF($R135-1&lt;=0,0,VLOOKUP($R135-1,'表30-5-2-5-3'!$B$4:$AF$104,MATCH($D135&amp;"a",'表30-5-2-5-3'!$4:$4,0)-1,FALSE))
-VLOOKUP($S135,'表30-5-2-5-3'!$B$4:$AF$104,MATCH($D135,'表30-5-2-5-3'!$4:$4,0)-1,FALSE)*(S135/100-M135/G135)*100
-VLOOKUP($R135,'表30-5-2-5-3'!$B$4:$AF$104,MATCH($D135,'表30-5-2-5-3'!$4:$4,0)-1,FALSE)*(1-(R135/100-L135/G135)*100),
IF(C135="E2",VLOOKUP($S135,'表30-5-2-5-3'!$B$114:$AF$214,MATCH($D135&amp;"a",'表30-5-2-5-3'!$4:$4,0)-1,FALSE)
-IF($R135-1&lt;=0,0,VLOOKUP($R135-1,'表30-5-2-5-3'!$B$114:$AF$214,MATCH($D135&amp;"a",'表30-5-2-5-3'!$4:$4,0)-1,FALSE))
-VLOOKUP($S135,'表30-5-2-5-3'!$B$114:$AF$214,MATCH($D135,'表30-5-2-5-3'!$4:$4,0)-1,FALSE)*(S135/100-M135/G135)*100
-VLOOKUP($R135,'表30-5-2-5-3'!$B$114:$AF$214,MATCH($D135,'表30-5-2-5-3'!$4:$4,0)-1,FALSE)*(1-(R135/100-L135/G135)*100),0))))</f>
        <v>0</v>
      </c>
      <c r="V135" s="1990">
        <f t="shared" ref="V135:V198" si="27">G135*T135*P135</f>
        <v>0</v>
      </c>
      <c r="W135" s="1990">
        <f t="shared" ref="W135:W198" si="28">G135*U135*P135</f>
        <v>0</v>
      </c>
      <c r="X135" s="1990">
        <f t="shared" ref="X135:X198" si="29">G135*T135*Q135</f>
        <v>0</v>
      </c>
      <c r="Y135" s="1990">
        <f t="shared" ref="Y135:Y198" si="30">G135*U135*Q135</f>
        <v>0</v>
      </c>
    </row>
    <row r="136" spans="1:25">
      <c r="A136" s="1985" t="str">
        <f t="shared" si="26"/>
        <v/>
      </c>
      <c r="B136" s="2120"/>
      <c r="C136" s="2120"/>
      <c r="D136" s="2120"/>
      <c r="E136" s="2121"/>
      <c r="F136" s="2121"/>
      <c r="G136" s="2122"/>
      <c r="H136" s="2123"/>
      <c r="I136" s="2123"/>
      <c r="J136" s="2123"/>
      <c r="K136" s="2123"/>
      <c r="L136" s="2121"/>
      <c r="M136" s="2121"/>
      <c r="N136" s="1986">
        <f t="shared" si="22"/>
        <v>0</v>
      </c>
      <c r="O136" s="1986">
        <f t="shared" si="23"/>
        <v>0</v>
      </c>
      <c r="P136" s="1987">
        <f t="shared" si="20"/>
        <v>0</v>
      </c>
      <c r="Q136" s="1987">
        <f t="shared" si="21"/>
        <v>0</v>
      </c>
      <c r="R136" s="1988">
        <f t="shared" si="24"/>
        <v>0</v>
      </c>
      <c r="S136" s="1988">
        <f t="shared" si="25"/>
        <v>0</v>
      </c>
      <c r="T136" s="1989">
        <f>IF(OR(E136="QS",B136=""),0,
VLOOKUP($S136,'表30-5-2-5-1'!$B:$AF,MATCH($D136&amp;"a",'表30-5-2-5-1'!$4:$4,0)-1,FALSE)
-IF($R136-1&lt;=0,0,VLOOKUP($R136-1,'表30-5-2-5-1'!$B:$AF,MATCH($D136&amp;"a",'表30-5-2-5-1'!$4:$4,0)-1,FALSE))
-VLOOKUP($S136,'表30-5-2-5-1'!$B:$AF,MATCH($D136,'表30-5-2-5-1'!$4:$4,0)-1,FALSE)*(S136/100-M136/G136)*100
-VLOOKUP($R136,'表30-5-2-5-1'!$B:$AF,MATCH($D136,'表30-5-2-5-1'!$4:$4,0)-1,FALSE)*(1-(R136/100-L136/G136)*100)
)</f>
        <v>0</v>
      </c>
      <c r="U136" s="1989">
        <f>IF(OR(E136="QS",B136=""),0,
IF(C136="F",VLOOKUP($S136,'表30-5-2-5-2'!$B:$AF,MATCH($D136&amp;"a",'表30-5-2-5-2'!$4:$4,0)-1,FALSE)
-IF($R136-1&lt;=0,0,VLOOKUP($R136-1,'表30-5-2-5-2'!$B:$AF,MATCH($D136&amp;"a",'表30-5-2-5-2'!$4:$4,0)-1,FALSE))
-VLOOKUP($S136,'表30-5-2-5-2'!$B:$AF,MATCH($D136,'表30-5-2-5-2'!$4:$4,0)-1,FALSE)*(S136/100-M136/G136)*100
-VLOOKUP($R136,'表30-5-2-5-2'!$B:$AF,MATCH($D136,'表30-5-2-5-2'!$4:$4,0)-1,FALSE)*(1-(R136/100-L136/G136)*100),
IF(C136="E1",VLOOKUP($S136,'表30-5-2-5-3'!$B$4:$AF$104,MATCH($D136&amp;"a",'表30-5-2-5-3'!$4:$4,0)-1,FALSE)
-IF($R136-1&lt;=0,0,VLOOKUP($R136-1,'表30-5-2-5-3'!$B$4:$AF$104,MATCH($D136&amp;"a",'表30-5-2-5-3'!$4:$4,0)-1,FALSE))
-VLOOKUP($S136,'表30-5-2-5-3'!$B$4:$AF$104,MATCH($D136,'表30-5-2-5-3'!$4:$4,0)-1,FALSE)*(S136/100-M136/G136)*100
-VLOOKUP($R136,'表30-5-2-5-3'!$B$4:$AF$104,MATCH($D136,'表30-5-2-5-3'!$4:$4,0)-1,FALSE)*(1-(R136/100-L136/G136)*100),
IF(C136="E2",VLOOKUP($S136,'表30-5-2-5-3'!$B$114:$AF$214,MATCH($D136&amp;"a",'表30-5-2-5-3'!$4:$4,0)-1,FALSE)
-IF($R136-1&lt;=0,0,VLOOKUP($R136-1,'表30-5-2-5-3'!$B$114:$AF$214,MATCH($D136&amp;"a",'表30-5-2-5-3'!$4:$4,0)-1,FALSE))
-VLOOKUP($S136,'表30-5-2-5-3'!$B$114:$AF$214,MATCH($D136,'表30-5-2-5-3'!$4:$4,0)-1,FALSE)*(S136/100-M136/G136)*100
-VLOOKUP($R136,'表30-5-2-5-3'!$B$114:$AF$214,MATCH($D136,'表30-5-2-5-3'!$4:$4,0)-1,FALSE)*(1-(R136/100-L136/G136)*100),0))))</f>
        <v>0</v>
      </c>
      <c r="V136" s="1990">
        <f t="shared" si="27"/>
        <v>0</v>
      </c>
      <c r="W136" s="1990">
        <f t="shared" si="28"/>
        <v>0</v>
      </c>
      <c r="X136" s="1990">
        <f t="shared" si="29"/>
        <v>0</v>
      </c>
      <c r="Y136" s="1990">
        <f t="shared" si="30"/>
        <v>0</v>
      </c>
    </row>
    <row r="137" spans="1:25">
      <c r="A137" s="1985" t="str">
        <f t="shared" si="26"/>
        <v/>
      </c>
      <c r="B137" s="2120"/>
      <c r="C137" s="2120"/>
      <c r="D137" s="2120"/>
      <c r="E137" s="2121"/>
      <c r="F137" s="2121"/>
      <c r="G137" s="2122"/>
      <c r="H137" s="2123"/>
      <c r="I137" s="2123"/>
      <c r="J137" s="2123"/>
      <c r="K137" s="2123"/>
      <c r="L137" s="2121"/>
      <c r="M137" s="2121"/>
      <c r="N137" s="1986">
        <f t="shared" si="22"/>
        <v>0</v>
      </c>
      <c r="O137" s="1986">
        <f t="shared" si="23"/>
        <v>0</v>
      </c>
      <c r="P137" s="1987">
        <f t="shared" ref="P137:P200" si="31">IF(OR(E137="QS",E137=""),0,(M137-L137)/G137*J137)</f>
        <v>0</v>
      </c>
      <c r="Q137" s="1987">
        <f t="shared" ref="Q137:Q200" si="32">IF(OR(E137="QS",E137=""),0,(M137-L137)/G137*K137)</f>
        <v>0</v>
      </c>
      <c r="R137" s="1988">
        <f t="shared" si="24"/>
        <v>0</v>
      </c>
      <c r="S137" s="1988">
        <f t="shared" si="25"/>
        <v>0</v>
      </c>
      <c r="T137" s="1989">
        <f>IF(OR(E137="QS",B137=""),0,
VLOOKUP($S137,'表30-5-2-5-1'!$B:$AF,MATCH($D137&amp;"a",'表30-5-2-5-1'!$4:$4,0)-1,FALSE)
-IF($R137-1&lt;=0,0,VLOOKUP($R137-1,'表30-5-2-5-1'!$B:$AF,MATCH($D137&amp;"a",'表30-5-2-5-1'!$4:$4,0)-1,FALSE))
-VLOOKUP($S137,'表30-5-2-5-1'!$B:$AF,MATCH($D137,'表30-5-2-5-1'!$4:$4,0)-1,FALSE)*(S137/100-M137/G137)*100
-VLOOKUP($R137,'表30-5-2-5-1'!$B:$AF,MATCH($D137,'表30-5-2-5-1'!$4:$4,0)-1,FALSE)*(1-(R137/100-L137/G137)*100)
)</f>
        <v>0</v>
      </c>
      <c r="U137" s="1989">
        <f>IF(OR(E137="QS",B137=""),0,
IF(C137="F",VLOOKUP($S137,'表30-5-2-5-2'!$B:$AF,MATCH($D137&amp;"a",'表30-5-2-5-2'!$4:$4,0)-1,FALSE)
-IF($R137-1&lt;=0,0,VLOOKUP($R137-1,'表30-5-2-5-2'!$B:$AF,MATCH($D137&amp;"a",'表30-5-2-5-2'!$4:$4,0)-1,FALSE))
-VLOOKUP($S137,'表30-5-2-5-2'!$B:$AF,MATCH($D137,'表30-5-2-5-2'!$4:$4,0)-1,FALSE)*(S137/100-M137/G137)*100
-VLOOKUP($R137,'表30-5-2-5-2'!$B:$AF,MATCH($D137,'表30-5-2-5-2'!$4:$4,0)-1,FALSE)*(1-(R137/100-L137/G137)*100),
IF(C137="E1",VLOOKUP($S137,'表30-5-2-5-3'!$B$4:$AF$104,MATCH($D137&amp;"a",'表30-5-2-5-3'!$4:$4,0)-1,FALSE)
-IF($R137-1&lt;=0,0,VLOOKUP($R137-1,'表30-5-2-5-3'!$B$4:$AF$104,MATCH($D137&amp;"a",'表30-5-2-5-3'!$4:$4,0)-1,FALSE))
-VLOOKUP($S137,'表30-5-2-5-3'!$B$4:$AF$104,MATCH($D137,'表30-5-2-5-3'!$4:$4,0)-1,FALSE)*(S137/100-M137/G137)*100
-VLOOKUP($R137,'表30-5-2-5-3'!$B$4:$AF$104,MATCH($D137,'表30-5-2-5-3'!$4:$4,0)-1,FALSE)*(1-(R137/100-L137/G137)*100),
IF(C137="E2",VLOOKUP($S137,'表30-5-2-5-3'!$B$114:$AF$214,MATCH($D137&amp;"a",'表30-5-2-5-3'!$4:$4,0)-1,FALSE)
-IF($R137-1&lt;=0,0,VLOOKUP($R137-1,'表30-5-2-5-3'!$B$114:$AF$214,MATCH($D137&amp;"a",'表30-5-2-5-3'!$4:$4,0)-1,FALSE))
-VLOOKUP($S137,'表30-5-2-5-3'!$B$114:$AF$214,MATCH($D137,'表30-5-2-5-3'!$4:$4,0)-1,FALSE)*(S137/100-M137/G137)*100
-VLOOKUP($R137,'表30-5-2-5-3'!$B$114:$AF$214,MATCH($D137,'表30-5-2-5-3'!$4:$4,0)-1,FALSE)*(1-(R137/100-L137/G137)*100),0))))</f>
        <v>0</v>
      </c>
      <c r="V137" s="1990">
        <f t="shared" si="27"/>
        <v>0</v>
      </c>
      <c r="W137" s="1990">
        <f t="shared" si="28"/>
        <v>0</v>
      </c>
      <c r="X137" s="1990">
        <f t="shared" si="29"/>
        <v>0</v>
      </c>
      <c r="Y137" s="1990">
        <f t="shared" si="30"/>
        <v>0</v>
      </c>
    </row>
    <row r="138" spans="1:25">
      <c r="A138" s="1985" t="str">
        <f t="shared" si="26"/>
        <v/>
      </c>
      <c r="B138" s="2120"/>
      <c r="C138" s="2120"/>
      <c r="D138" s="2120"/>
      <c r="E138" s="2121"/>
      <c r="F138" s="2121"/>
      <c r="G138" s="2122"/>
      <c r="H138" s="2123"/>
      <c r="I138" s="2123"/>
      <c r="J138" s="2123"/>
      <c r="K138" s="2123"/>
      <c r="L138" s="2121"/>
      <c r="M138" s="2121"/>
      <c r="N138" s="1986">
        <f t="shared" si="22"/>
        <v>0</v>
      </c>
      <c r="O138" s="1986">
        <f t="shared" si="23"/>
        <v>0</v>
      </c>
      <c r="P138" s="1987">
        <f t="shared" si="31"/>
        <v>0</v>
      </c>
      <c r="Q138" s="1987">
        <f t="shared" si="32"/>
        <v>0</v>
      </c>
      <c r="R138" s="1988">
        <f t="shared" si="24"/>
        <v>0</v>
      </c>
      <c r="S138" s="1988">
        <f t="shared" si="25"/>
        <v>0</v>
      </c>
      <c r="T138" s="1989">
        <f>IF(OR(E138="QS",B138=""),0,
VLOOKUP($S138,'表30-5-2-5-1'!$B:$AF,MATCH($D138&amp;"a",'表30-5-2-5-1'!$4:$4,0)-1,FALSE)
-IF($R138-1&lt;=0,0,VLOOKUP($R138-1,'表30-5-2-5-1'!$B:$AF,MATCH($D138&amp;"a",'表30-5-2-5-1'!$4:$4,0)-1,FALSE))
-VLOOKUP($S138,'表30-5-2-5-1'!$B:$AF,MATCH($D138,'表30-5-2-5-1'!$4:$4,0)-1,FALSE)*(S138/100-M138/G138)*100
-VLOOKUP($R138,'表30-5-2-5-1'!$B:$AF,MATCH($D138,'表30-5-2-5-1'!$4:$4,0)-1,FALSE)*(1-(R138/100-L138/G138)*100)
)</f>
        <v>0</v>
      </c>
      <c r="U138" s="1989">
        <f>IF(OR(E138="QS",B138=""),0,
IF(C138="F",VLOOKUP($S138,'表30-5-2-5-2'!$B:$AF,MATCH($D138&amp;"a",'表30-5-2-5-2'!$4:$4,0)-1,FALSE)
-IF($R138-1&lt;=0,0,VLOOKUP($R138-1,'表30-5-2-5-2'!$B:$AF,MATCH($D138&amp;"a",'表30-5-2-5-2'!$4:$4,0)-1,FALSE))
-VLOOKUP($S138,'表30-5-2-5-2'!$B:$AF,MATCH($D138,'表30-5-2-5-2'!$4:$4,0)-1,FALSE)*(S138/100-M138/G138)*100
-VLOOKUP($R138,'表30-5-2-5-2'!$B:$AF,MATCH($D138,'表30-5-2-5-2'!$4:$4,0)-1,FALSE)*(1-(R138/100-L138/G138)*100),
IF(C138="E1",VLOOKUP($S138,'表30-5-2-5-3'!$B$4:$AF$104,MATCH($D138&amp;"a",'表30-5-2-5-3'!$4:$4,0)-1,FALSE)
-IF($R138-1&lt;=0,0,VLOOKUP($R138-1,'表30-5-2-5-3'!$B$4:$AF$104,MATCH($D138&amp;"a",'表30-5-2-5-3'!$4:$4,0)-1,FALSE))
-VLOOKUP($S138,'表30-5-2-5-3'!$B$4:$AF$104,MATCH($D138,'表30-5-2-5-3'!$4:$4,0)-1,FALSE)*(S138/100-M138/G138)*100
-VLOOKUP($R138,'表30-5-2-5-3'!$B$4:$AF$104,MATCH($D138,'表30-5-2-5-3'!$4:$4,0)-1,FALSE)*(1-(R138/100-L138/G138)*100),
IF(C138="E2",VLOOKUP($S138,'表30-5-2-5-3'!$B$114:$AF$214,MATCH($D138&amp;"a",'表30-5-2-5-3'!$4:$4,0)-1,FALSE)
-IF($R138-1&lt;=0,0,VLOOKUP($R138-1,'表30-5-2-5-3'!$B$114:$AF$214,MATCH($D138&amp;"a",'表30-5-2-5-3'!$4:$4,0)-1,FALSE))
-VLOOKUP($S138,'表30-5-2-5-3'!$B$114:$AF$214,MATCH($D138,'表30-5-2-5-3'!$4:$4,0)-1,FALSE)*(S138/100-M138/G138)*100
-VLOOKUP($R138,'表30-5-2-5-3'!$B$114:$AF$214,MATCH($D138,'表30-5-2-5-3'!$4:$4,0)-1,FALSE)*(1-(R138/100-L138/G138)*100),0))))</f>
        <v>0</v>
      </c>
      <c r="V138" s="1990">
        <f t="shared" si="27"/>
        <v>0</v>
      </c>
      <c r="W138" s="1990">
        <f t="shared" si="28"/>
        <v>0</v>
      </c>
      <c r="X138" s="1990">
        <f t="shared" si="29"/>
        <v>0</v>
      </c>
      <c r="Y138" s="1990">
        <f t="shared" si="30"/>
        <v>0</v>
      </c>
    </row>
    <row r="139" spans="1:25">
      <c r="A139" s="1985" t="str">
        <f t="shared" si="26"/>
        <v/>
      </c>
      <c r="B139" s="2120"/>
      <c r="C139" s="2120"/>
      <c r="D139" s="2120"/>
      <c r="E139" s="2121"/>
      <c r="F139" s="2121"/>
      <c r="G139" s="2122"/>
      <c r="H139" s="2123"/>
      <c r="I139" s="2123"/>
      <c r="J139" s="2123"/>
      <c r="K139" s="2123"/>
      <c r="L139" s="2121"/>
      <c r="M139" s="2121"/>
      <c r="N139" s="1986">
        <f t="shared" si="22"/>
        <v>0</v>
      </c>
      <c r="O139" s="1986">
        <f t="shared" si="23"/>
        <v>0</v>
      </c>
      <c r="P139" s="1987">
        <f t="shared" si="31"/>
        <v>0</v>
      </c>
      <c r="Q139" s="1987">
        <f t="shared" si="32"/>
        <v>0</v>
      </c>
      <c r="R139" s="1988">
        <f t="shared" si="24"/>
        <v>0</v>
      </c>
      <c r="S139" s="1988">
        <f t="shared" si="25"/>
        <v>0</v>
      </c>
      <c r="T139" s="1989">
        <f>IF(OR(E139="QS",B139=""),0,
VLOOKUP($S139,'表30-5-2-5-1'!$B:$AF,MATCH($D139&amp;"a",'表30-5-2-5-1'!$4:$4,0)-1,FALSE)
-IF($R139-1&lt;=0,0,VLOOKUP($R139-1,'表30-5-2-5-1'!$B:$AF,MATCH($D139&amp;"a",'表30-5-2-5-1'!$4:$4,0)-1,FALSE))
-VLOOKUP($S139,'表30-5-2-5-1'!$B:$AF,MATCH($D139,'表30-5-2-5-1'!$4:$4,0)-1,FALSE)*(S139/100-M139/G139)*100
-VLOOKUP($R139,'表30-5-2-5-1'!$B:$AF,MATCH($D139,'表30-5-2-5-1'!$4:$4,0)-1,FALSE)*(1-(R139/100-L139/G139)*100)
)</f>
        <v>0</v>
      </c>
      <c r="U139" s="1989">
        <f>IF(OR(E139="QS",B139=""),0,
IF(C139="F",VLOOKUP($S139,'表30-5-2-5-2'!$B:$AF,MATCH($D139&amp;"a",'表30-5-2-5-2'!$4:$4,0)-1,FALSE)
-IF($R139-1&lt;=0,0,VLOOKUP($R139-1,'表30-5-2-5-2'!$B:$AF,MATCH($D139&amp;"a",'表30-5-2-5-2'!$4:$4,0)-1,FALSE))
-VLOOKUP($S139,'表30-5-2-5-2'!$B:$AF,MATCH($D139,'表30-5-2-5-2'!$4:$4,0)-1,FALSE)*(S139/100-M139/G139)*100
-VLOOKUP($R139,'表30-5-2-5-2'!$B:$AF,MATCH($D139,'表30-5-2-5-2'!$4:$4,0)-1,FALSE)*(1-(R139/100-L139/G139)*100),
IF(C139="E1",VLOOKUP($S139,'表30-5-2-5-3'!$B$4:$AF$104,MATCH($D139&amp;"a",'表30-5-2-5-3'!$4:$4,0)-1,FALSE)
-IF($R139-1&lt;=0,0,VLOOKUP($R139-1,'表30-5-2-5-3'!$B$4:$AF$104,MATCH($D139&amp;"a",'表30-5-2-5-3'!$4:$4,0)-1,FALSE))
-VLOOKUP($S139,'表30-5-2-5-3'!$B$4:$AF$104,MATCH($D139,'表30-5-2-5-3'!$4:$4,0)-1,FALSE)*(S139/100-M139/G139)*100
-VLOOKUP($R139,'表30-5-2-5-3'!$B$4:$AF$104,MATCH($D139,'表30-5-2-5-3'!$4:$4,0)-1,FALSE)*(1-(R139/100-L139/G139)*100),
IF(C139="E2",VLOOKUP($S139,'表30-5-2-5-3'!$B$114:$AF$214,MATCH($D139&amp;"a",'表30-5-2-5-3'!$4:$4,0)-1,FALSE)
-IF($R139-1&lt;=0,0,VLOOKUP($R139-1,'表30-5-2-5-3'!$B$114:$AF$214,MATCH($D139&amp;"a",'表30-5-2-5-3'!$4:$4,0)-1,FALSE))
-VLOOKUP($S139,'表30-5-2-5-3'!$B$114:$AF$214,MATCH($D139,'表30-5-2-5-3'!$4:$4,0)-1,FALSE)*(S139/100-M139/G139)*100
-VLOOKUP($R139,'表30-5-2-5-3'!$B$114:$AF$214,MATCH($D139,'表30-5-2-5-3'!$4:$4,0)-1,FALSE)*(1-(R139/100-L139/G139)*100),0))))</f>
        <v>0</v>
      </c>
      <c r="V139" s="1990">
        <f t="shared" si="27"/>
        <v>0</v>
      </c>
      <c r="W139" s="1990">
        <f t="shared" si="28"/>
        <v>0</v>
      </c>
      <c r="X139" s="1990">
        <f t="shared" si="29"/>
        <v>0</v>
      </c>
      <c r="Y139" s="1990">
        <f t="shared" si="30"/>
        <v>0</v>
      </c>
    </row>
    <row r="140" spans="1:25">
      <c r="A140" s="1985" t="str">
        <f t="shared" si="26"/>
        <v/>
      </c>
      <c r="B140" s="2120"/>
      <c r="C140" s="2120"/>
      <c r="D140" s="2120"/>
      <c r="E140" s="2121"/>
      <c r="F140" s="2121"/>
      <c r="G140" s="2122"/>
      <c r="H140" s="2123"/>
      <c r="I140" s="2123"/>
      <c r="J140" s="2123"/>
      <c r="K140" s="2123"/>
      <c r="L140" s="2121"/>
      <c r="M140" s="2121"/>
      <c r="N140" s="1986">
        <f t="shared" si="22"/>
        <v>0</v>
      </c>
      <c r="O140" s="1986">
        <f t="shared" si="23"/>
        <v>0</v>
      </c>
      <c r="P140" s="1987">
        <f t="shared" si="31"/>
        <v>0</v>
      </c>
      <c r="Q140" s="1987">
        <f t="shared" si="32"/>
        <v>0</v>
      </c>
      <c r="R140" s="1988">
        <f t="shared" si="24"/>
        <v>0</v>
      </c>
      <c r="S140" s="1988">
        <f t="shared" si="25"/>
        <v>0</v>
      </c>
      <c r="T140" s="1989">
        <f>IF(OR(E140="QS",B140=""),0,
VLOOKUP($S140,'表30-5-2-5-1'!$B:$AF,MATCH($D140&amp;"a",'表30-5-2-5-1'!$4:$4,0)-1,FALSE)
-IF($R140-1&lt;=0,0,VLOOKUP($R140-1,'表30-5-2-5-1'!$B:$AF,MATCH($D140&amp;"a",'表30-5-2-5-1'!$4:$4,0)-1,FALSE))
-VLOOKUP($S140,'表30-5-2-5-1'!$B:$AF,MATCH($D140,'表30-5-2-5-1'!$4:$4,0)-1,FALSE)*(S140/100-M140/G140)*100
-VLOOKUP($R140,'表30-5-2-5-1'!$B:$AF,MATCH($D140,'表30-5-2-5-1'!$4:$4,0)-1,FALSE)*(1-(R140/100-L140/G140)*100)
)</f>
        <v>0</v>
      </c>
      <c r="U140" s="1989">
        <f>IF(OR(E140="QS",B140=""),0,
IF(C140="F",VLOOKUP($S140,'表30-5-2-5-2'!$B:$AF,MATCH($D140&amp;"a",'表30-5-2-5-2'!$4:$4,0)-1,FALSE)
-IF($R140-1&lt;=0,0,VLOOKUP($R140-1,'表30-5-2-5-2'!$B:$AF,MATCH($D140&amp;"a",'表30-5-2-5-2'!$4:$4,0)-1,FALSE))
-VLOOKUP($S140,'表30-5-2-5-2'!$B:$AF,MATCH($D140,'表30-5-2-5-2'!$4:$4,0)-1,FALSE)*(S140/100-M140/G140)*100
-VLOOKUP($R140,'表30-5-2-5-2'!$B:$AF,MATCH($D140,'表30-5-2-5-2'!$4:$4,0)-1,FALSE)*(1-(R140/100-L140/G140)*100),
IF(C140="E1",VLOOKUP($S140,'表30-5-2-5-3'!$B$4:$AF$104,MATCH($D140&amp;"a",'表30-5-2-5-3'!$4:$4,0)-1,FALSE)
-IF($R140-1&lt;=0,0,VLOOKUP($R140-1,'表30-5-2-5-3'!$B$4:$AF$104,MATCH($D140&amp;"a",'表30-5-2-5-3'!$4:$4,0)-1,FALSE))
-VLOOKUP($S140,'表30-5-2-5-3'!$B$4:$AF$104,MATCH($D140,'表30-5-2-5-3'!$4:$4,0)-1,FALSE)*(S140/100-M140/G140)*100
-VLOOKUP($R140,'表30-5-2-5-3'!$B$4:$AF$104,MATCH($D140,'表30-5-2-5-3'!$4:$4,0)-1,FALSE)*(1-(R140/100-L140/G140)*100),
IF(C140="E2",VLOOKUP($S140,'表30-5-2-5-3'!$B$114:$AF$214,MATCH($D140&amp;"a",'表30-5-2-5-3'!$4:$4,0)-1,FALSE)
-IF($R140-1&lt;=0,0,VLOOKUP($R140-1,'表30-5-2-5-3'!$B$114:$AF$214,MATCH($D140&amp;"a",'表30-5-2-5-3'!$4:$4,0)-1,FALSE))
-VLOOKUP($S140,'表30-5-2-5-3'!$B$114:$AF$214,MATCH($D140,'表30-5-2-5-3'!$4:$4,0)-1,FALSE)*(S140/100-M140/G140)*100
-VLOOKUP($R140,'表30-5-2-5-3'!$B$114:$AF$214,MATCH($D140,'表30-5-2-5-3'!$4:$4,0)-1,FALSE)*(1-(R140/100-L140/G140)*100),0))))</f>
        <v>0</v>
      </c>
      <c r="V140" s="1990">
        <f t="shared" si="27"/>
        <v>0</v>
      </c>
      <c r="W140" s="1990">
        <f t="shared" si="28"/>
        <v>0</v>
      </c>
      <c r="X140" s="1990">
        <f t="shared" si="29"/>
        <v>0</v>
      </c>
      <c r="Y140" s="1990">
        <f t="shared" si="30"/>
        <v>0</v>
      </c>
    </row>
    <row r="141" spans="1:25">
      <c r="A141" s="1985" t="str">
        <f t="shared" si="26"/>
        <v/>
      </c>
      <c r="B141" s="2120"/>
      <c r="C141" s="2120"/>
      <c r="D141" s="2120"/>
      <c r="E141" s="2121"/>
      <c r="F141" s="2121"/>
      <c r="G141" s="2122"/>
      <c r="H141" s="2123"/>
      <c r="I141" s="2123"/>
      <c r="J141" s="2123"/>
      <c r="K141" s="2123"/>
      <c r="L141" s="2121"/>
      <c r="M141" s="2121"/>
      <c r="N141" s="1986">
        <f t="shared" si="22"/>
        <v>0</v>
      </c>
      <c r="O141" s="1986">
        <f t="shared" si="23"/>
        <v>0</v>
      </c>
      <c r="P141" s="1987">
        <f t="shared" si="31"/>
        <v>0</v>
      </c>
      <c r="Q141" s="1987">
        <f t="shared" si="32"/>
        <v>0</v>
      </c>
      <c r="R141" s="1988">
        <f t="shared" si="24"/>
        <v>0</v>
      </c>
      <c r="S141" s="1988">
        <f t="shared" si="25"/>
        <v>0</v>
      </c>
      <c r="T141" s="1989">
        <f>IF(OR(E141="QS",B141=""),0,
VLOOKUP($S141,'表30-5-2-5-1'!$B:$AF,MATCH($D141&amp;"a",'表30-5-2-5-1'!$4:$4,0)-1,FALSE)
-IF($R141-1&lt;=0,0,VLOOKUP($R141-1,'表30-5-2-5-1'!$B:$AF,MATCH($D141&amp;"a",'表30-5-2-5-1'!$4:$4,0)-1,FALSE))
-VLOOKUP($S141,'表30-5-2-5-1'!$B:$AF,MATCH($D141,'表30-5-2-5-1'!$4:$4,0)-1,FALSE)*(S141/100-M141/G141)*100
-VLOOKUP($R141,'表30-5-2-5-1'!$B:$AF,MATCH($D141,'表30-5-2-5-1'!$4:$4,0)-1,FALSE)*(1-(R141/100-L141/G141)*100)
)</f>
        <v>0</v>
      </c>
      <c r="U141" s="1989">
        <f>IF(OR(E141="QS",B141=""),0,
IF(C141="F",VLOOKUP($S141,'表30-5-2-5-2'!$B:$AF,MATCH($D141&amp;"a",'表30-5-2-5-2'!$4:$4,0)-1,FALSE)
-IF($R141-1&lt;=0,0,VLOOKUP($R141-1,'表30-5-2-5-2'!$B:$AF,MATCH($D141&amp;"a",'表30-5-2-5-2'!$4:$4,0)-1,FALSE))
-VLOOKUP($S141,'表30-5-2-5-2'!$B:$AF,MATCH($D141,'表30-5-2-5-2'!$4:$4,0)-1,FALSE)*(S141/100-M141/G141)*100
-VLOOKUP($R141,'表30-5-2-5-2'!$B:$AF,MATCH($D141,'表30-5-2-5-2'!$4:$4,0)-1,FALSE)*(1-(R141/100-L141/G141)*100),
IF(C141="E1",VLOOKUP($S141,'表30-5-2-5-3'!$B$4:$AF$104,MATCH($D141&amp;"a",'表30-5-2-5-3'!$4:$4,0)-1,FALSE)
-IF($R141-1&lt;=0,0,VLOOKUP($R141-1,'表30-5-2-5-3'!$B$4:$AF$104,MATCH($D141&amp;"a",'表30-5-2-5-3'!$4:$4,0)-1,FALSE))
-VLOOKUP($S141,'表30-5-2-5-3'!$B$4:$AF$104,MATCH($D141,'表30-5-2-5-3'!$4:$4,0)-1,FALSE)*(S141/100-M141/G141)*100
-VLOOKUP($R141,'表30-5-2-5-3'!$B$4:$AF$104,MATCH($D141,'表30-5-2-5-3'!$4:$4,0)-1,FALSE)*(1-(R141/100-L141/G141)*100),
IF(C141="E2",VLOOKUP($S141,'表30-5-2-5-3'!$B$114:$AF$214,MATCH($D141&amp;"a",'表30-5-2-5-3'!$4:$4,0)-1,FALSE)
-IF($R141-1&lt;=0,0,VLOOKUP($R141-1,'表30-5-2-5-3'!$B$114:$AF$214,MATCH($D141&amp;"a",'表30-5-2-5-3'!$4:$4,0)-1,FALSE))
-VLOOKUP($S141,'表30-5-2-5-3'!$B$114:$AF$214,MATCH($D141,'表30-5-2-5-3'!$4:$4,0)-1,FALSE)*(S141/100-M141/G141)*100
-VLOOKUP($R141,'表30-5-2-5-3'!$B$114:$AF$214,MATCH($D141,'表30-5-2-5-3'!$4:$4,0)-1,FALSE)*(1-(R141/100-L141/G141)*100),0))))</f>
        <v>0</v>
      </c>
      <c r="V141" s="1990">
        <f t="shared" si="27"/>
        <v>0</v>
      </c>
      <c r="W141" s="1990">
        <f t="shared" si="28"/>
        <v>0</v>
      </c>
      <c r="X141" s="1990">
        <f t="shared" si="29"/>
        <v>0</v>
      </c>
      <c r="Y141" s="1990">
        <f t="shared" si="30"/>
        <v>0</v>
      </c>
    </row>
    <row r="142" spans="1:25">
      <c r="A142" s="1985" t="str">
        <f t="shared" si="26"/>
        <v/>
      </c>
      <c r="B142" s="2120"/>
      <c r="C142" s="2120"/>
      <c r="D142" s="2120"/>
      <c r="E142" s="2121"/>
      <c r="F142" s="2121"/>
      <c r="G142" s="2122"/>
      <c r="H142" s="2123"/>
      <c r="I142" s="2123"/>
      <c r="J142" s="2123"/>
      <c r="K142" s="2123"/>
      <c r="L142" s="2121"/>
      <c r="M142" s="2121"/>
      <c r="N142" s="1986">
        <f t="shared" si="22"/>
        <v>0</v>
      </c>
      <c r="O142" s="1986">
        <f t="shared" si="23"/>
        <v>0</v>
      </c>
      <c r="P142" s="1987">
        <f t="shared" si="31"/>
        <v>0</v>
      </c>
      <c r="Q142" s="1987">
        <f t="shared" si="32"/>
        <v>0</v>
      </c>
      <c r="R142" s="1988">
        <f t="shared" si="24"/>
        <v>0</v>
      </c>
      <c r="S142" s="1988">
        <f t="shared" si="25"/>
        <v>0</v>
      </c>
      <c r="T142" s="1989">
        <f>IF(OR(E142="QS",B142=""),0,
VLOOKUP($S142,'表30-5-2-5-1'!$B:$AF,MATCH($D142&amp;"a",'表30-5-2-5-1'!$4:$4,0)-1,FALSE)
-IF($R142-1&lt;=0,0,VLOOKUP($R142-1,'表30-5-2-5-1'!$B:$AF,MATCH($D142&amp;"a",'表30-5-2-5-1'!$4:$4,0)-1,FALSE))
-VLOOKUP($S142,'表30-5-2-5-1'!$B:$AF,MATCH($D142,'表30-5-2-5-1'!$4:$4,0)-1,FALSE)*(S142/100-M142/G142)*100
-VLOOKUP($R142,'表30-5-2-5-1'!$B:$AF,MATCH($D142,'表30-5-2-5-1'!$4:$4,0)-1,FALSE)*(1-(R142/100-L142/G142)*100)
)</f>
        <v>0</v>
      </c>
      <c r="U142" s="1989">
        <f>IF(OR(E142="QS",B142=""),0,
IF(C142="F",VLOOKUP($S142,'表30-5-2-5-2'!$B:$AF,MATCH($D142&amp;"a",'表30-5-2-5-2'!$4:$4,0)-1,FALSE)
-IF($R142-1&lt;=0,0,VLOOKUP($R142-1,'表30-5-2-5-2'!$B:$AF,MATCH($D142&amp;"a",'表30-5-2-5-2'!$4:$4,0)-1,FALSE))
-VLOOKUP($S142,'表30-5-2-5-2'!$B:$AF,MATCH($D142,'表30-5-2-5-2'!$4:$4,0)-1,FALSE)*(S142/100-M142/G142)*100
-VLOOKUP($R142,'表30-5-2-5-2'!$B:$AF,MATCH($D142,'表30-5-2-5-2'!$4:$4,0)-1,FALSE)*(1-(R142/100-L142/G142)*100),
IF(C142="E1",VLOOKUP($S142,'表30-5-2-5-3'!$B$4:$AF$104,MATCH($D142&amp;"a",'表30-5-2-5-3'!$4:$4,0)-1,FALSE)
-IF($R142-1&lt;=0,0,VLOOKUP($R142-1,'表30-5-2-5-3'!$B$4:$AF$104,MATCH($D142&amp;"a",'表30-5-2-5-3'!$4:$4,0)-1,FALSE))
-VLOOKUP($S142,'表30-5-2-5-3'!$B$4:$AF$104,MATCH($D142,'表30-5-2-5-3'!$4:$4,0)-1,FALSE)*(S142/100-M142/G142)*100
-VLOOKUP($R142,'表30-5-2-5-3'!$B$4:$AF$104,MATCH($D142,'表30-5-2-5-3'!$4:$4,0)-1,FALSE)*(1-(R142/100-L142/G142)*100),
IF(C142="E2",VLOOKUP($S142,'表30-5-2-5-3'!$B$114:$AF$214,MATCH($D142&amp;"a",'表30-5-2-5-3'!$4:$4,0)-1,FALSE)
-IF($R142-1&lt;=0,0,VLOOKUP($R142-1,'表30-5-2-5-3'!$B$114:$AF$214,MATCH($D142&amp;"a",'表30-5-2-5-3'!$4:$4,0)-1,FALSE))
-VLOOKUP($S142,'表30-5-2-5-3'!$B$114:$AF$214,MATCH($D142,'表30-5-2-5-3'!$4:$4,0)-1,FALSE)*(S142/100-M142/G142)*100
-VLOOKUP($R142,'表30-5-2-5-3'!$B$114:$AF$214,MATCH($D142,'表30-5-2-5-3'!$4:$4,0)-1,FALSE)*(1-(R142/100-L142/G142)*100),0))))</f>
        <v>0</v>
      </c>
      <c r="V142" s="1990">
        <f t="shared" si="27"/>
        <v>0</v>
      </c>
      <c r="W142" s="1990">
        <f t="shared" si="28"/>
        <v>0</v>
      </c>
      <c r="X142" s="1990">
        <f t="shared" si="29"/>
        <v>0</v>
      </c>
      <c r="Y142" s="1990">
        <f t="shared" si="30"/>
        <v>0</v>
      </c>
    </row>
    <row r="143" spans="1:25">
      <c r="A143" s="1985" t="str">
        <f t="shared" si="26"/>
        <v/>
      </c>
      <c r="B143" s="2120"/>
      <c r="C143" s="2120"/>
      <c r="D143" s="2120"/>
      <c r="E143" s="2121"/>
      <c r="F143" s="2121"/>
      <c r="G143" s="2122"/>
      <c r="H143" s="2123"/>
      <c r="I143" s="2123"/>
      <c r="J143" s="2123"/>
      <c r="K143" s="2123"/>
      <c r="L143" s="2121"/>
      <c r="M143" s="2121"/>
      <c r="N143" s="1986">
        <f t="shared" si="22"/>
        <v>0</v>
      </c>
      <c r="O143" s="1986">
        <f t="shared" si="23"/>
        <v>0</v>
      </c>
      <c r="P143" s="1987">
        <f t="shared" si="31"/>
        <v>0</v>
      </c>
      <c r="Q143" s="1987">
        <f t="shared" si="32"/>
        <v>0</v>
      </c>
      <c r="R143" s="1988">
        <f t="shared" si="24"/>
        <v>0</v>
      </c>
      <c r="S143" s="1988">
        <f t="shared" si="25"/>
        <v>0</v>
      </c>
      <c r="T143" s="1989">
        <f>IF(OR(E143="QS",B143=""),0,
VLOOKUP($S143,'表30-5-2-5-1'!$B:$AF,MATCH($D143&amp;"a",'表30-5-2-5-1'!$4:$4,0)-1,FALSE)
-IF($R143-1&lt;=0,0,VLOOKUP($R143-1,'表30-5-2-5-1'!$B:$AF,MATCH($D143&amp;"a",'表30-5-2-5-1'!$4:$4,0)-1,FALSE))
-VLOOKUP($S143,'表30-5-2-5-1'!$B:$AF,MATCH($D143,'表30-5-2-5-1'!$4:$4,0)-1,FALSE)*(S143/100-M143/G143)*100
-VLOOKUP($R143,'表30-5-2-5-1'!$B:$AF,MATCH($D143,'表30-5-2-5-1'!$4:$4,0)-1,FALSE)*(1-(R143/100-L143/G143)*100)
)</f>
        <v>0</v>
      </c>
      <c r="U143" s="1989">
        <f>IF(OR(E143="QS",B143=""),0,
IF(C143="F",VLOOKUP($S143,'表30-5-2-5-2'!$B:$AF,MATCH($D143&amp;"a",'表30-5-2-5-2'!$4:$4,0)-1,FALSE)
-IF($R143-1&lt;=0,0,VLOOKUP($R143-1,'表30-5-2-5-2'!$B:$AF,MATCH($D143&amp;"a",'表30-5-2-5-2'!$4:$4,0)-1,FALSE))
-VLOOKUP($S143,'表30-5-2-5-2'!$B:$AF,MATCH($D143,'表30-5-2-5-2'!$4:$4,0)-1,FALSE)*(S143/100-M143/G143)*100
-VLOOKUP($R143,'表30-5-2-5-2'!$B:$AF,MATCH($D143,'表30-5-2-5-2'!$4:$4,0)-1,FALSE)*(1-(R143/100-L143/G143)*100),
IF(C143="E1",VLOOKUP($S143,'表30-5-2-5-3'!$B$4:$AF$104,MATCH($D143&amp;"a",'表30-5-2-5-3'!$4:$4,0)-1,FALSE)
-IF($R143-1&lt;=0,0,VLOOKUP($R143-1,'表30-5-2-5-3'!$B$4:$AF$104,MATCH($D143&amp;"a",'表30-5-2-5-3'!$4:$4,0)-1,FALSE))
-VLOOKUP($S143,'表30-5-2-5-3'!$B$4:$AF$104,MATCH($D143,'表30-5-2-5-3'!$4:$4,0)-1,FALSE)*(S143/100-M143/G143)*100
-VLOOKUP($R143,'表30-5-2-5-3'!$B$4:$AF$104,MATCH($D143,'表30-5-2-5-3'!$4:$4,0)-1,FALSE)*(1-(R143/100-L143/G143)*100),
IF(C143="E2",VLOOKUP($S143,'表30-5-2-5-3'!$B$114:$AF$214,MATCH($D143&amp;"a",'表30-5-2-5-3'!$4:$4,0)-1,FALSE)
-IF($R143-1&lt;=0,0,VLOOKUP($R143-1,'表30-5-2-5-3'!$B$114:$AF$214,MATCH($D143&amp;"a",'表30-5-2-5-3'!$4:$4,0)-1,FALSE))
-VLOOKUP($S143,'表30-5-2-5-3'!$B$114:$AF$214,MATCH($D143,'表30-5-2-5-3'!$4:$4,0)-1,FALSE)*(S143/100-M143/G143)*100
-VLOOKUP($R143,'表30-5-2-5-3'!$B$114:$AF$214,MATCH($D143,'表30-5-2-5-3'!$4:$4,0)-1,FALSE)*(1-(R143/100-L143/G143)*100),0))))</f>
        <v>0</v>
      </c>
      <c r="V143" s="1990">
        <f t="shared" si="27"/>
        <v>0</v>
      </c>
      <c r="W143" s="1990">
        <f t="shared" si="28"/>
        <v>0</v>
      </c>
      <c r="X143" s="1990">
        <f t="shared" si="29"/>
        <v>0</v>
      </c>
      <c r="Y143" s="1990">
        <f t="shared" si="30"/>
        <v>0</v>
      </c>
    </row>
    <row r="144" spans="1:25">
      <c r="A144" s="1985" t="str">
        <f t="shared" si="26"/>
        <v/>
      </c>
      <c r="B144" s="2120"/>
      <c r="C144" s="2120"/>
      <c r="D144" s="2120"/>
      <c r="E144" s="2121"/>
      <c r="F144" s="2121"/>
      <c r="G144" s="2122"/>
      <c r="H144" s="2123"/>
      <c r="I144" s="2123"/>
      <c r="J144" s="2123"/>
      <c r="K144" s="2123"/>
      <c r="L144" s="2121"/>
      <c r="M144" s="2121"/>
      <c r="N144" s="1986">
        <f t="shared" si="22"/>
        <v>0</v>
      </c>
      <c r="O144" s="1986">
        <f t="shared" si="23"/>
        <v>0</v>
      </c>
      <c r="P144" s="1987">
        <f t="shared" si="31"/>
        <v>0</v>
      </c>
      <c r="Q144" s="1987">
        <f t="shared" si="32"/>
        <v>0</v>
      </c>
      <c r="R144" s="1988">
        <f t="shared" si="24"/>
        <v>0</v>
      </c>
      <c r="S144" s="1988">
        <f t="shared" si="25"/>
        <v>0</v>
      </c>
      <c r="T144" s="1989">
        <f>IF(OR(E144="QS",B144=""),0,
VLOOKUP($S144,'表30-5-2-5-1'!$B:$AF,MATCH($D144&amp;"a",'表30-5-2-5-1'!$4:$4,0)-1,FALSE)
-IF($R144-1&lt;=0,0,VLOOKUP($R144-1,'表30-5-2-5-1'!$B:$AF,MATCH($D144&amp;"a",'表30-5-2-5-1'!$4:$4,0)-1,FALSE))
-VLOOKUP($S144,'表30-5-2-5-1'!$B:$AF,MATCH($D144,'表30-5-2-5-1'!$4:$4,0)-1,FALSE)*(S144/100-M144/G144)*100
-VLOOKUP($R144,'表30-5-2-5-1'!$B:$AF,MATCH($D144,'表30-5-2-5-1'!$4:$4,0)-1,FALSE)*(1-(R144/100-L144/G144)*100)
)</f>
        <v>0</v>
      </c>
      <c r="U144" s="1989">
        <f>IF(OR(E144="QS",B144=""),0,
IF(C144="F",VLOOKUP($S144,'表30-5-2-5-2'!$B:$AF,MATCH($D144&amp;"a",'表30-5-2-5-2'!$4:$4,0)-1,FALSE)
-IF($R144-1&lt;=0,0,VLOOKUP($R144-1,'表30-5-2-5-2'!$B:$AF,MATCH($D144&amp;"a",'表30-5-2-5-2'!$4:$4,0)-1,FALSE))
-VLOOKUP($S144,'表30-5-2-5-2'!$B:$AF,MATCH($D144,'表30-5-2-5-2'!$4:$4,0)-1,FALSE)*(S144/100-M144/G144)*100
-VLOOKUP($R144,'表30-5-2-5-2'!$B:$AF,MATCH($D144,'表30-5-2-5-2'!$4:$4,0)-1,FALSE)*(1-(R144/100-L144/G144)*100),
IF(C144="E1",VLOOKUP($S144,'表30-5-2-5-3'!$B$4:$AF$104,MATCH($D144&amp;"a",'表30-5-2-5-3'!$4:$4,0)-1,FALSE)
-IF($R144-1&lt;=0,0,VLOOKUP($R144-1,'表30-5-2-5-3'!$B$4:$AF$104,MATCH($D144&amp;"a",'表30-5-2-5-3'!$4:$4,0)-1,FALSE))
-VLOOKUP($S144,'表30-5-2-5-3'!$B$4:$AF$104,MATCH($D144,'表30-5-2-5-3'!$4:$4,0)-1,FALSE)*(S144/100-M144/G144)*100
-VLOOKUP($R144,'表30-5-2-5-3'!$B$4:$AF$104,MATCH($D144,'表30-5-2-5-3'!$4:$4,0)-1,FALSE)*(1-(R144/100-L144/G144)*100),
IF(C144="E2",VLOOKUP($S144,'表30-5-2-5-3'!$B$114:$AF$214,MATCH($D144&amp;"a",'表30-5-2-5-3'!$4:$4,0)-1,FALSE)
-IF($R144-1&lt;=0,0,VLOOKUP($R144-1,'表30-5-2-5-3'!$B$114:$AF$214,MATCH($D144&amp;"a",'表30-5-2-5-3'!$4:$4,0)-1,FALSE))
-VLOOKUP($S144,'表30-5-2-5-3'!$B$114:$AF$214,MATCH($D144,'表30-5-2-5-3'!$4:$4,0)-1,FALSE)*(S144/100-M144/G144)*100
-VLOOKUP($R144,'表30-5-2-5-3'!$B$114:$AF$214,MATCH($D144,'表30-5-2-5-3'!$4:$4,0)-1,FALSE)*(1-(R144/100-L144/G144)*100),0))))</f>
        <v>0</v>
      </c>
      <c r="V144" s="1990">
        <f t="shared" si="27"/>
        <v>0</v>
      </c>
      <c r="W144" s="1990">
        <f t="shared" si="28"/>
        <v>0</v>
      </c>
      <c r="X144" s="1990">
        <f t="shared" si="29"/>
        <v>0</v>
      </c>
      <c r="Y144" s="1990">
        <f t="shared" si="30"/>
        <v>0</v>
      </c>
    </row>
    <row r="145" spans="1:25">
      <c r="A145" s="1985" t="str">
        <f t="shared" si="26"/>
        <v/>
      </c>
      <c r="B145" s="2120"/>
      <c r="C145" s="2120"/>
      <c r="D145" s="2120"/>
      <c r="E145" s="2121"/>
      <c r="F145" s="2121"/>
      <c r="G145" s="2122"/>
      <c r="H145" s="2123"/>
      <c r="I145" s="2123"/>
      <c r="J145" s="2123"/>
      <c r="K145" s="2123"/>
      <c r="L145" s="2121"/>
      <c r="M145" s="2121"/>
      <c r="N145" s="1986">
        <f t="shared" si="22"/>
        <v>0</v>
      </c>
      <c r="O145" s="1986">
        <f t="shared" si="23"/>
        <v>0</v>
      </c>
      <c r="P145" s="1987">
        <f t="shared" si="31"/>
        <v>0</v>
      </c>
      <c r="Q145" s="1987">
        <f t="shared" si="32"/>
        <v>0</v>
      </c>
      <c r="R145" s="1988">
        <f t="shared" si="24"/>
        <v>0</v>
      </c>
      <c r="S145" s="1988">
        <f t="shared" si="25"/>
        <v>0</v>
      </c>
      <c r="T145" s="1989">
        <f>IF(OR(E145="QS",B145=""),0,
VLOOKUP($S145,'表30-5-2-5-1'!$B:$AF,MATCH($D145&amp;"a",'表30-5-2-5-1'!$4:$4,0)-1,FALSE)
-IF($R145-1&lt;=0,0,VLOOKUP($R145-1,'表30-5-2-5-1'!$B:$AF,MATCH($D145&amp;"a",'表30-5-2-5-1'!$4:$4,0)-1,FALSE))
-VLOOKUP($S145,'表30-5-2-5-1'!$B:$AF,MATCH($D145,'表30-5-2-5-1'!$4:$4,0)-1,FALSE)*(S145/100-M145/G145)*100
-VLOOKUP($R145,'表30-5-2-5-1'!$B:$AF,MATCH($D145,'表30-5-2-5-1'!$4:$4,0)-1,FALSE)*(1-(R145/100-L145/G145)*100)
)</f>
        <v>0</v>
      </c>
      <c r="U145" s="1989">
        <f>IF(OR(E145="QS",B145=""),0,
IF(C145="F",VLOOKUP($S145,'表30-5-2-5-2'!$B:$AF,MATCH($D145&amp;"a",'表30-5-2-5-2'!$4:$4,0)-1,FALSE)
-IF($R145-1&lt;=0,0,VLOOKUP($R145-1,'表30-5-2-5-2'!$B:$AF,MATCH($D145&amp;"a",'表30-5-2-5-2'!$4:$4,0)-1,FALSE))
-VLOOKUP($S145,'表30-5-2-5-2'!$B:$AF,MATCH($D145,'表30-5-2-5-2'!$4:$4,0)-1,FALSE)*(S145/100-M145/G145)*100
-VLOOKUP($R145,'表30-5-2-5-2'!$B:$AF,MATCH($D145,'表30-5-2-5-2'!$4:$4,0)-1,FALSE)*(1-(R145/100-L145/G145)*100),
IF(C145="E1",VLOOKUP($S145,'表30-5-2-5-3'!$B$4:$AF$104,MATCH($D145&amp;"a",'表30-5-2-5-3'!$4:$4,0)-1,FALSE)
-IF($R145-1&lt;=0,0,VLOOKUP($R145-1,'表30-5-2-5-3'!$B$4:$AF$104,MATCH($D145&amp;"a",'表30-5-2-5-3'!$4:$4,0)-1,FALSE))
-VLOOKUP($S145,'表30-5-2-5-3'!$B$4:$AF$104,MATCH($D145,'表30-5-2-5-3'!$4:$4,0)-1,FALSE)*(S145/100-M145/G145)*100
-VLOOKUP($R145,'表30-5-2-5-3'!$B$4:$AF$104,MATCH($D145,'表30-5-2-5-3'!$4:$4,0)-1,FALSE)*(1-(R145/100-L145/G145)*100),
IF(C145="E2",VLOOKUP($S145,'表30-5-2-5-3'!$B$114:$AF$214,MATCH($D145&amp;"a",'表30-5-2-5-3'!$4:$4,0)-1,FALSE)
-IF($R145-1&lt;=0,0,VLOOKUP($R145-1,'表30-5-2-5-3'!$B$114:$AF$214,MATCH($D145&amp;"a",'表30-5-2-5-3'!$4:$4,0)-1,FALSE))
-VLOOKUP($S145,'表30-5-2-5-3'!$B$114:$AF$214,MATCH($D145,'表30-5-2-5-3'!$4:$4,0)-1,FALSE)*(S145/100-M145/G145)*100
-VLOOKUP($R145,'表30-5-2-5-3'!$B$114:$AF$214,MATCH($D145,'表30-5-2-5-3'!$4:$4,0)-1,FALSE)*(1-(R145/100-L145/G145)*100),0))))</f>
        <v>0</v>
      </c>
      <c r="V145" s="1990">
        <f t="shared" si="27"/>
        <v>0</v>
      </c>
      <c r="W145" s="1990">
        <f t="shared" si="28"/>
        <v>0</v>
      </c>
      <c r="X145" s="1990">
        <f t="shared" si="29"/>
        <v>0</v>
      </c>
      <c r="Y145" s="1990">
        <f t="shared" si="30"/>
        <v>0</v>
      </c>
    </row>
    <row r="146" spans="1:25">
      <c r="A146" s="1985" t="str">
        <f t="shared" si="26"/>
        <v/>
      </c>
      <c r="B146" s="2120"/>
      <c r="C146" s="2120"/>
      <c r="D146" s="2120"/>
      <c r="E146" s="2121"/>
      <c r="F146" s="2121"/>
      <c r="G146" s="2122"/>
      <c r="H146" s="2123"/>
      <c r="I146" s="2123"/>
      <c r="J146" s="2123"/>
      <c r="K146" s="2123"/>
      <c r="L146" s="2121"/>
      <c r="M146" s="2121"/>
      <c r="N146" s="1986">
        <f t="shared" si="22"/>
        <v>0</v>
      </c>
      <c r="O146" s="1986">
        <f t="shared" si="23"/>
        <v>0</v>
      </c>
      <c r="P146" s="1987">
        <f t="shared" si="31"/>
        <v>0</v>
      </c>
      <c r="Q146" s="1987">
        <f t="shared" si="32"/>
        <v>0</v>
      </c>
      <c r="R146" s="1988">
        <f t="shared" si="24"/>
        <v>0</v>
      </c>
      <c r="S146" s="1988">
        <f t="shared" si="25"/>
        <v>0</v>
      </c>
      <c r="T146" s="1989">
        <f>IF(OR(E146="QS",B146=""),0,
VLOOKUP($S146,'表30-5-2-5-1'!$B:$AF,MATCH($D146&amp;"a",'表30-5-2-5-1'!$4:$4,0)-1,FALSE)
-IF($R146-1&lt;=0,0,VLOOKUP($R146-1,'表30-5-2-5-1'!$B:$AF,MATCH($D146&amp;"a",'表30-5-2-5-1'!$4:$4,0)-1,FALSE))
-VLOOKUP($S146,'表30-5-2-5-1'!$B:$AF,MATCH($D146,'表30-5-2-5-1'!$4:$4,0)-1,FALSE)*(S146/100-M146/G146)*100
-VLOOKUP($R146,'表30-5-2-5-1'!$B:$AF,MATCH($D146,'表30-5-2-5-1'!$4:$4,0)-1,FALSE)*(1-(R146/100-L146/G146)*100)
)</f>
        <v>0</v>
      </c>
      <c r="U146" s="1989">
        <f>IF(OR(E146="QS",B146=""),0,
IF(C146="F",VLOOKUP($S146,'表30-5-2-5-2'!$B:$AF,MATCH($D146&amp;"a",'表30-5-2-5-2'!$4:$4,0)-1,FALSE)
-IF($R146-1&lt;=0,0,VLOOKUP($R146-1,'表30-5-2-5-2'!$B:$AF,MATCH($D146&amp;"a",'表30-5-2-5-2'!$4:$4,0)-1,FALSE))
-VLOOKUP($S146,'表30-5-2-5-2'!$B:$AF,MATCH($D146,'表30-5-2-5-2'!$4:$4,0)-1,FALSE)*(S146/100-M146/G146)*100
-VLOOKUP($R146,'表30-5-2-5-2'!$B:$AF,MATCH($D146,'表30-5-2-5-2'!$4:$4,0)-1,FALSE)*(1-(R146/100-L146/G146)*100),
IF(C146="E1",VLOOKUP($S146,'表30-5-2-5-3'!$B$4:$AF$104,MATCH($D146&amp;"a",'表30-5-2-5-3'!$4:$4,0)-1,FALSE)
-IF($R146-1&lt;=0,0,VLOOKUP($R146-1,'表30-5-2-5-3'!$B$4:$AF$104,MATCH($D146&amp;"a",'表30-5-2-5-3'!$4:$4,0)-1,FALSE))
-VLOOKUP($S146,'表30-5-2-5-3'!$B$4:$AF$104,MATCH($D146,'表30-5-2-5-3'!$4:$4,0)-1,FALSE)*(S146/100-M146/G146)*100
-VLOOKUP($R146,'表30-5-2-5-3'!$B$4:$AF$104,MATCH($D146,'表30-5-2-5-3'!$4:$4,0)-1,FALSE)*(1-(R146/100-L146/G146)*100),
IF(C146="E2",VLOOKUP($S146,'表30-5-2-5-3'!$B$114:$AF$214,MATCH($D146&amp;"a",'表30-5-2-5-3'!$4:$4,0)-1,FALSE)
-IF($R146-1&lt;=0,0,VLOOKUP($R146-1,'表30-5-2-5-3'!$B$114:$AF$214,MATCH($D146&amp;"a",'表30-5-2-5-3'!$4:$4,0)-1,FALSE))
-VLOOKUP($S146,'表30-5-2-5-3'!$B$114:$AF$214,MATCH($D146,'表30-5-2-5-3'!$4:$4,0)-1,FALSE)*(S146/100-M146/G146)*100
-VLOOKUP($R146,'表30-5-2-5-3'!$B$114:$AF$214,MATCH($D146,'表30-5-2-5-3'!$4:$4,0)-1,FALSE)*(1-(R146/100-L146/G146)*100),0))))</f>
        <v>0</v>
      </c>
      <c r="V146" s="1990">
        <f t="shared" si="27"/>
        <v>0</v>
      </c>
      <c r="W146" s="1990">
        <f t="shared" si="28"/>
        <v>0</v>
      </c>
      <c r="X146" s="1990">
        <f t="shared" si="29"/>
        <v>0</v>
      </c>
      <c r="Y146" s="1990">
        <f t="shared" si="30"/>
        <v>0</v>
      </c>
    </row>
    <row r="147" spans="1:25">
      <c r="A147" s="1985" t="str">
        <f t="shared" si="26"/>
        <v/>
      </c>
      <c r="B147" s="2120"/>
      <c r="C147" s="2120"/>
      <c r="D147" s="2120"/>
      <c r="E147" s="2121"/>
      <c r="F147" s="2121"/>
      <c r="G147" s="2122"/>
      <c r="H147" s="2123"/>
      <c r="I147" s="2123"/>
      <c r="J147" s="2123"/>
      <c r="K147" s="2123"/>
      <c r="L147" s="2121"/>
      <c r="M147" s="2121"/>
      <c r="N147" s="1986">
        <f t="shared" si="22"/>
        <v>0</v>
      </c>
      <c r="O147" s="1986">
        <f t="shared" si="23"/>
        <v>0</v>
      </c>
      <c r="P147" s="1987">
        <f t="shared" si="31"/>
        <v>0</v>
      </c>
      <c r="Q147" s="1987">
        <f t="shared" si="32"/>
        <v>0</v>
      </c>
      <c r="R147" s="1988">
        <f t="shared" si="24"/>
        <v>0</v>
      </c>
      <c r="S147" s="1988">
        <f t="shared" si="25"/>
        <v>0</v>
      </c>
      <c r="T147" s="1989">
        <f>IF(OR(E147="QS",B147=""),0,
VLOOKUP($S147,'表30-5-2-5-1'!$B:$AF,MATCH($D147&amp;"a",'表30-5-2-5-1'!$4:$4,0)-1,FALSE)
-IF($R147-1&lt;=0,0,VLOOKUP($R147-1,'表30-5-2-5-1'!$B:$AF,MATCH($D147&amp;"a",'表30-5-2-5-1'!$4:$4,0)-1,FALSE))
-VLOOKUP($S147,'表30-5-2-5-1'!$B:$AF,MATCH($D147,'表30-5-2-5-1'!$4:$4,0)-1,FALSE)*(S147/100-M147/G147)*100
-VLOOKUP($R147,'表30-5-2-5-1'!$B:$AF,MATCH($D147,'表30-5-2-5-1'!$4:$4,0)-1,FALSE)*(1-(R147/100-L147/G147)*100)
)</f>
        <v>0</v>
      </c>
      <c r="U147" s="1989">
        <f>IF(OR(E147="QS",B147=""),0,
IF(C147="F",VLOOKUP($S147,'表30-5-2-5-2'!$B:$AF,MATCH($D147&amp;"a",'表30-5-2-5-2'!$4:$4,0)-1,FALSE)
-IF($R147-1&lt;=0,0,VLOOKUP($R147-1,'表30-5-2-5-2'!$B:$AF,MATCH($D147&amp;"a",'表30-5-2-5-2'!$4:$4,0)-1,FALSE))
-VLOOKUP($S147,'表30-5-2-5-2'!$B:$AF,MATCH($D147,'表30-5-2-5-2'!$4:$4,0)-1,FALSE)*(S147/100-M147/G147)*100
-VLOOKUP($R147,'表30-5-2-5-2'!$B:$AF,MATCH($D147,'表30-5-2-5-2'!$4:$4,0)-1,FALSE)*(1-(R147/100-L147/G147)*100),
IF(C147="E1",VLOOKUP($S147,'表30-5-2-5-3'!$B$4:$AF$104,MATCH($D147&amp;"a",'表30-5-2-5-3'!$4:$4,0)-1,FALSE)
-IF($R147-1&lt;=0,0,VLOOKUP($R147-1,'表30-5-2-5-3'!$B$4:$AF$104,MATCH($D147&amp;"a",'表30-5-2-5-3'!$4:$4,0)-1,FALSE))
-VLOOKUP($S147,'表30-5-2-5-3'!$B$4:$AF$104,MATCH($D147,'表30-5-2-5-3'!$4:$4,0)-1,FALSE)*(S147/100-M147/G147)*100
-VLOOKUP($R147,'表30-5-2-5-3'!$B$4:$AF$104,MATCH($D147,'表30-5-2-5-3'!$4:$4,0)-1,FALSE)*(1-(R147/100-L147/G147)*100),
IF(C147="E2",VLOOKUP($S147,'表30-5-2-5-3'!$B$114:$AF$214,MATCH($D147&amp;"a",'表30-5-2-5-3'!$4:$4,0)-1,FALSE)
-IF($R147-1&lt;=0,0,VLOOKUP($R147-1,'表30-5-2-5-3'!$B$114:$AF$214,MATCH($D147&amp;"a",'表30-5-2-5-3'!$4:$4,0)-1,FALSE))
-VLOOKUP($S147,'表30-5-2-5-3'!$B$114:$AF$214,MATCH($D147,'表30-5-2-5-3'!$4:$4,0)-1,FALSE)*(S147/100-M147/G147)*100
-VLOOKUP($R147,'表30-5-2-5-3'!$B$114:$AF$214,MATCH($D147,'表30-5-2-5-3'!$4:$4,0)-1,FALSE)*(1-(R147/100-L147/G147)*100),0))))</f>
        <v>0</v>
      </c>
      <c r="V147" s="1990">
        <f t="shared" si="27"/>
        <v>0</v>
      </c>
      <c r="W147" s="1990">
        <f t="shared" si="28"/>
        <v>0</v>
      </c>
      <c r="X147" s="1990">
        <f t="shared" si="29"/>
        <v>0</v>
      </c>
      <c r="Y147" s="1990">
        <f t="shared" si="30"/>
        <v>0</v>
      </c>
    </row>
    <row r="148" spans="1:25">
      <c r="A148" s="1985" t="str">
        <f t="shared" si="26"/>
        <v/>
      </c>
      <c r="B148" s="2120"/>
      <c r="C148" s="2120"/>
      <c r="D148" s="2120"/>
      <c r="E148" s="2121"/>
      <c r="F148" s="2121"/>
      <c r="G148" s="2122"/>
      <c r="H148" s="2123"/>
      <c r="I148" s="2123"/>
      <c r="J148" s="2123"/>
      <c r="K148" s="2123"/>
      <c r="L148" s="2121"/>
      <c r="M148" s="2121"/>
      <c r="N148" s="1986">
        <f t="shared" si="22"/>
        <v>0</v>
      </c>
      <c r="O148" s="1986">
        <f t="shared" si="23"/>
        <v>0</v>
      </c>
      <c r="P148" s="1987">
        <f t="shared" si="31"/>
        <v>0</v>
      </c>
      <c r="Q148" s="1987">
        <f t="shared" si="32"/>
        <v>0</v>
      </c>
      <c r="R148" s="1988">
        <f t="shared" si="24"/>
        <v>0</v>
      </c>
      <c r="S148" s="1988">
        <f t="shared" si="25"/>
        <v>0</v>
      </c>
      <c r="T148" s="1989">
        <f>IF(OR(E148="QS",B148=""),0,
VLOOKUP($S148,'表30-5-2-5-1'!$B:$AF,MATCH($D148&amp;"a",'表30-5-2-5-1'!$4:$4,0)-1,FALSE)
-IF($R148-1&lt;=0,0,VLOOKUP($R148-1,'表30-5-2-5-1'!$B:$AF,MATCH($D148&amp;"a",'表30-5-2-5-1'!$4:$4,0)-1,FALSE))
-VLOOKUP($S148,'表30-5-2-5-1'!$B:$AF,MATCH($D148,'表30-5-2-5-1'!$4:$4,0)-1,FALSE)*(S148/100-M148/G148)*100
-VLOOKUP($R148,'表30-5-2-5-1'!$B:$AF,MATCH($D148,'表30-5-2-5-1'!$4:$4,0)-1,FALSE)*(1-(R148/100-L148/G148)*100)
)</f>
        <v>0</v>
      </c>
      <c r="U148" s="1989">
        <f>IF(OR(E148="QS",B148=""),0,
IF(C148="F",VLOOKUP($S148,'表30-5-2-5-2'!$B:$AF,MATCH($D148&amp;"a",'表30-5-2-5-2'!$4:$4,0)-1,FALSE)
-IF($R148-1&lt;=0,0,VLOOKUP($R148-1,'表30-5-2-5-2'!$B:$AF,MATCH($D148&amp;"a",'表30-5-2-5-2'!$4:$4,0)-1,FALSE))
-VLOOKUP($S148,'表30-5-2-5-2'!$B:$AF,MATCH($D148,'表30-5-2-5-2'!$4:$4,0)-1,FALSE)*(S148/100-M148/G148)*100
-VLOOKUP($R148,'表30-5-2-5-2'!$B:$AF,MATCH($D148,'表30-5-2-5-2'!$4:$4,0)-1,FALSE)*(1-(R148/100-L148/G148)*100),
IF(C148="E1",VLOOKUP($S148,'表30-5-2-5-3'!$B$4:$AF$104,MATCH($D148&amp;"a",'表30-5-2-5-3'!$4:$4,0)-1,FALSE)
-IF($R148-1&lt;=0,0,VLOOKUP($R148-1,'表30-5-2-5-3'!$B$4:$AF$104,MATCH($D148&amp;"a",'表30-5-2-5-3'!$4:$4,0)-1,FALSE))
-VLOOKUP($S148,'表30-5-2-5-3'!$B$4:$AF$104,MATCH($D148,'表30-5-2-5-3'!$4:$4,0)-1,FALSE)*(S148/100-M148/G148)*100
-VLOOKUP($R148,'表30-5-2-5-3'!$B$4:$AF$104,MATCH($D148,'表30-5-2-5-3'!$4:$4,0)-1,FALSE)*(1-(R148/100-L148/G148)*100),
IF(C148="E2",VLOOKUP($S148,'表30-5-2-5-3'!$B$114:$AF$214,MATCH($D148&amp;"a",'表30-5-2-5-3'!$4:$4,0)-1,FALSE)
-IF($R148-1&lt;=0,0,VLOOKUP($R148-1,'表30-5-2-5-3'!$B$114:$AF$214,MATCH($D148&amp;"a",'表30-5-2-5-3'!$4:$4,0)-1,FALSE))
-VLOOKUP($S148,'表30-5-2-5-3'!$B$114:$AF$214,MATCH($D148,'表30-5-2-5-3'!$4:$4,0)-1,FALSE)*(S148/100-M148/G148)*100
-VLOOKUP($R148,'表30-5-2-5-3'!$B$114:$AF$214,MATCH($D148,'表30-5-2-5-3'!$4:$4,0)-1,FALSE)*(1-(R148/100-L148/G148)*100),0))))</f>
        <v>0</v>
      </c>
      <c r="V148" s="1990">
        <f t="shared" si="27"/>
        <v>0</v>
      </c>
      <c r="W148" s="1990">
        <f t="shared" si="28"/>
        <v>0</v>
      </c>
      <c r="X148" s="1990">
        <f t="shared" si="29"/>
        <v>0</v>
      </c>
      <c r="Y148" s="1990">
        <f t="shared" si="30"/>
        <v>0</v>
      </c>
    </row>
    <row r="149" spans="1:25">
      <c r="A149" s="1985" t="str">
        <f t="shared" si="26"/>
        <v/>
      </c>
      <c r="B149" s="2120"/>
      <c r="C149" s="2120"/>
      <c r="D149" s="2120"/>
      <c r="E149" s="2121"/>
      <c r="F149" s="2121"/>
      <c r="G149" s="2122"/>
      <c r="H149" s="2123"/>
      <c r="I149" s="2123"/>
      <c r="J149" s="2123"/>
      <c r="K149" s="2123"/>
      <c r="L149" s="2121"/>
      <c r="M149" s="2121"/>
      <c r="N149" s="1986">
        <f t="shared" si="22"/>
        <v>0</v>
      </c>
      <c r="O149" s="1986">
        <f t="shared" si="23"/>
        <v>0</v>
      </c>
      <c r="P149" s="1987">
        <f t="shared" si="31"/>
        <v>0</v>
      </c>
      <c r="Q149" s="1987">
        <f t="shared" si="32"/>
        <v>0</v>
      </c>
      <c r="R149" s="1988">
        <f t="shared" si="24"/>
        <v>0</v>
      </c>
      <c r="S149" s="1988">
        <f t="shared" si="25"/>
        <v>0</v>
      </c>
      <c r="T149" s="1989">
        <f>IF(OR(E149="QS",B149=""),0,
VLOOKUP($S149,'表30-5-2-5-1'!$B:$AF,MATCH($D149&amp;"a",'表30-5-2-5-1'!$4:$4,0)-1,FALSE)
-IF($R149-1&lt;=0,0,VLOOKUP($R149-1,'表30-5-2-5-1'!$B:$AF,MATCH($D149&amp;"a",'表30-5-2-5-1'!$4:$4,0)-1,FALSE))
-VLOOKUP($S149,'表30-5-2-5-1'!$B:$AF,MATCH($D149,'表30-5-2-5-1'!$4:$4,0)-1,FALSE)*(S149/100-M149/G149)*100
-VLOOKUP($R149,'表30-5-2-5-1'!$B:$AF,MATCH($D149,'表30-5-2-5-1'!$4:$4,0)-1,FALSE)*(1-(R149/100-L149/G149)*100)
)</f>
        <v>0</v>
      </c>
      <c r="U149" s="1989">
        <f>IF(OR(E149="QS",B149=""),0,
IF(C149="F",VLOOKUP($S149,'表30-5-2-5-2'!$B:$AF,MATCH($D149&amp;"a",'表30-5-2-5-2'!$4:$4,0)-1,FALSE)
-IF($R149-1&lt;=0,0,VLOOKUP($R149-1,'表30-5-2-5-2'!$B:$AF,MATCH($D149&amp;"a",'表30-5-2-5-2'!$4:$4,0)-1,FALSE))
-VLOOKUP($S149,'表30-5-2-5-2'!$B:$AF,MATCH($D149,'表30-5-2-5-2'!$4:$4,0)-1,FALSE)*(S149/100-M149/G149)*100
-VLOOKUP($R149,'表30-5-2-5-2'!$B:$AF,MATCH($D149,'表30-5-2-5-2'!$4:$4,0)-1,FALSE)*(1-(R149/100-L149/G149)*100),
IF(C149="E1",VLOOKUP($S149,'表30-5-2-5-3'!$B$4:$AF$104,MATCH($D149&amp;"a",'表30-5-2-5-3'!$4:$4,0)-1,FALSE)
-IF($R149-1&lt;=0,0,VLOOKUP($R149-1,'表30-5-2-5-3'!$B$4:$AF$104,MATCH($D149&amp;"a",'表30-5-2-5-3'!$4:$4,0)-1,FALSE))
-VLOOKUP($S149,'表30-5-2-5-3'!$B$4:$AF$104,MATCH($D149,'表30-5-2-5-3'!$4:$4,0)-1,FALSE)*(S149/100-M149/G149)*100
-VLOOKUP($R149,'表30-5-2-5-3'!$B$4:$AF$104,MATCH($D149,'表30-5-2-5-3'!$4:$4,0)-1,FALSE)*(1-(R149/100-L149/G149)*100),
IF(C149="E2",VLOOKUP($S149,'表30-5-2-5-3'!$B$114:$AF$214,MATCH($D149&amp;"a",'表30-5-2-5-3'!$4:$4,0)-1,FALSE)
-IF($R149-1&lt;=0,0,VLOOKUP($R149-1,'表30-5-2-5-3'!$B$114:$AF$214,MATCH($D149&amp;"a",'表30-5-2-5-3'!$4:$4,0)-1,FALSE))
-VLOOKUP($S149,'表30-5-2-5-3'!$B$114:$AF$214,MATCH($D149,'表30-5-2-5-3'!$4:$4,0)-1,FALSE)*(S149/100-M149/G149)*100
-VLOOKUP($R149,'表30-5-2-5-3'!$B$114:$AF$214,MATCH($D149,'表30-5-2-5-3'!$4:$4,0)-1,FALSE)*(1-(R149/100-L149/G149)*100),0))))</f>
        <v>0</v>
      </c>
      <c r="V149" s="1990">
        <f t="shared" si="27"/>
        <v>0</v>
      </c>
      <c r="W149" s="1990">
        <f t="shared" si="28"/>
        <v>0</v>
      </c>
      <c r="X149" s="1990">
        <f t="shared" si="29"/>
        <v>0</v>
      </c>
      <c r="Y149" s="1990">
        <f t="shared" si="30"/>
        <v>0</v>
      </c>
    </row>
    <row r="150" spans="1:25">
      <c r="A150" s="1985" t="str">
        <f t="shared" si="26"/>
        <v/>
      </c>
      <c r="B150" s="2120"/>
      <c r="C150" s="2120"/>
      <c r="D150" s="2120"/>
      <c r="E150" s="2121"/>
      <c r="F150" s="2121"/>
      <c r="G150" s="2122"/>
      <c r="H150" s="2123"/>
      <c r="I150" s="2123"/>
      <c r="J150" s="2123"/>
      <c r="K150" s="2123"/>
      <c r="L150" s="2121"/>
      <c r="M150" s="2121"/>
      <c r="N150" s="1986">
        <f t="shared" si="22"/>
        <v>0</v>
      </c>
      <c r="O150" s="1986">
        <f t="shared" si="23"/>
        <v>0</v>
      </c>
      <c r="P150" s="1987">
        <f t="shared" si="31"/>
        <v>0</v>
      </c>
      <c r="Q150" s="1987">
        <f t="shared" si="32"/>
        <v>0</v>
      </c>
      <c r="R150" s="1988">
        <f t="shared" si="24"/>
        <v>0</v>
      </c>
      <c r="S150" s="1988">
        <f t="shared" si="25"/>
        <v>0</v>
      </c>
      <c r="T150" s="1989">
        <f>IF(OR(E150="QS",B150=""),0,
VLOOKUP($S150,'表30-5-2-5-1'!$B:$AF,MATCH($D150&amp;"a",'表30-5-2-5-1'!$4:$4,0)-1,FALSE)
-IF($R150-1&lt;=0,0,VLOOKUP($R150-1,'表30-5-2-5-1'!$B:$AF,MATCH($D150&amp;"a",'表30-5-2-5-1'!$4:$4,0)-1,FALSE))
-VLOOKUP($S150,'表30-5-2-5-1'!$B:$AF,MATCH($D150,'表30-5-2-5-1'!$4:$4,0)-1,FALSE)*(S150/100-M150/G150)*100
-VLOOKUP($R150,'表30-5-2-5-1'!$B:$AF,MATCH($D150,'表30-5-2-5-1'!$4:$4,0)-1,FALSE)*(1-(R150/100-L150/G150)*100)
)</f>
        <v>0</v>
      </c>
      <c r="U150" s="1989">
        <f>IF(OR(E150="QS",B150=""),0,
IF(C150="F",VLOOKUP($S150,'表30-5-2-5-2'!$B:$AF,MATCH($D150&amp;"a",'表30-5-2-5-2'!$4:$4,0)-1,FALSE)
-IF($R150-1&lt;=0,0,VLOOKUP($R150-1,'表30-5-2-5-2'!$B:$AF,MATCH($D150&amp;"a",'表30-5-2-5-2'!$4:$4,0)-1,FALSE))
-VLOOKUP($S150,'表30-5-2-5-2'!$B:$AF,MATCH($D150,'表30-5-2-5-2'!$4:$4,0)-1,FALSE)*(S150/100-M150/G150)*100
-VLOOKUP($R150,'表30-5-2-5-2'!$B:$AF,MATCH($D150,'表30-5-2-5-2'!$4:$4,0)-1,FALSE)*(1-(R150/100-L150/G150)*100),
IF(C150="E1",VLOOKUP($S150,'表30-5-2-5-3'!$B$4:$AF$104,MATCH($D150&amp;"a",'表30-5-2-5-3'!$4:$4,0)-1,FALSE)
-IF($R150-1&lt;=0,0,VLOOKUP($R150-1,'表30-5-2-5-3'!$B$4:$AF$104,MATCH($D150&amp;"a",'表30-5-2-5-3'!$4:$4,0)-1,FALSE))
-VLOOKUP($S150,'表30-5-2-5-3'!$B$4:$AF$104,MATCH($D150,'表30-5-2-5-3'!$4:$4,0)-1,FALSE)*(S150/100-M150/G150)*100
-VLOOKUP($R150,'表30-5-2-5-3'!$B$4:$AF$104,MATCH($D150,'表30-5-2-5-3'!$4:$4,0)-1,FALSE)*(1-(R150/100-L150/G150)*100),
IF(C150="E2",VLOOKUP($S150,'表30-5-2-5-3'!$B$114:$AF$214,MATCH($D150&amp;"a",'表30-5-2-5-3'!$4:$4,0)-1,FALSE)
-IF($R150-1&lt;=0,0,VLOOKUP($R150-1,'表30-5-2-5-3'!$B$114:$AF$214,MATCH($D150&amp;"a",'表30-5-2-5-3'!$4:$4,0)-1,FALSE))
-VLOOKUP($S150,'表30-5-2-5-3'!$B$114:$AF$214,MATCH($D150,'表30-5-2-5-3'!$4:$4,0)-1,FALSE)*(S150/100-M150/G150)*100
-VLOOKUP($R150,'表30-5-2-5-3'!$B$114:$AF$214,MATCH($D150,'表30-5-2-5-3'!$4:$4,0)-1,FALSE)*(1-(R150/100-L150/G150)*100),0))))</f>
        <v>0</v>
      </c>
      <c r="V150" s="1990">
        <f t="shared" si="27"/>
        <v>0</v>
      </c>
      <c r="W150" s="1990">
        <f t="shared" si="28"/>
        <v>0</v>
      </c>
      <c r="X150" s="1990">
        <f t="shared" si="29"/>
        <v>0</v>
      </c>
      <c r="Y150" s="1990">
        <f t="shared" si="30"/>
        <v>0</v>
      </c>
    </row>
    <row r="151" spans="1:25">
      <c r="A151" s="1985" t="str">
        <f t="shared" si="26"/>
        <v/>
      </c>
      <c r="B151" s="2120"/>
      <c r="C151" s="2120"/>
      <c r="D151" s="2120"/>
      <c r="E151" s="2121"/>
      <c r="F151" s="2121"/>
      <c r="G151" s="2122"/>
      <c r="H151" s="2123"/>
      <c r="I151" s="2123"/>
      <c r="J151" s="2123"/>
      <c r="K151" s="2123"/>
      <c r="L151" s="2121"/>
      <c r="M151" s="2121"/>
      <c r="N151" s="1986">
        <f t="shared" si="22"/>
        <v>0</v>
      </c>
      <c r="O151" s="1986">
        <f t="shared" si="23"/>
        <v>0</v>
      </c>
      <c r="P151" s="1987">
        <f t="shared" si="31"/>
        <v>0</v>
      </c>
      <c r="Q151" s="1987">
        <f t="shared" si="32"/>
        <v>0</v>
      </c>
      <c r="R151" s="1988">
        <f t="shared" si="24"/>
        <v>0</v>
      </c>
      <c r="S151" s="1988">
        <f t="shared" si="25"/>
        <v>0</v>
      </c>
      <c r="T151" s="1989">
        <f>IF(OR(E151="QS",B151=""),0,
VLOOKUP($S151,'表30-5-2-5-1'!$B:$AF,MATCH($D151&amp;"a",'表30-5-2-5-1'!$4:$4,0)-1,FALSE)
-IF($R151-1&lt;=0,0,VLOOKUP($R151-1,'表30-5-2-5-1'!$B:$AF,MATCH($D151&amp;"a",'表30-5-2-5-1'!$4:$4,0)-1,FALSE))
-VLOOKUP($S151,'表30-5-2-5-1'!$B:$AF,MATCH($D151,'表30-5-2-5-1'!$4:$4,0)-1,FALSE)*(S151/100-M151/G151)*100
-VLOOKUP($R151,'表30-5-2-5-1'!$B:$AF,MATCH($D151,'表30-5-2-5-1'!$4:$4,0)-1,FALSE)*(1-(R151/100-L151/G151)*100)
)</f>
        <v>0</v>
      </c>
      <c r="U151" s="1989">
        <f>IF(OR(E151="QS",B151=""),0,
IF(C151="F",VLOOKUP($S151,'表30-5-2-5-2'!$B:$AF,MATCH($D151&amp;"a",'表30-5-2-5-2'!$4:$4,0)-1,FALSE)
-IF($R151-1&lt;=0,0,VLOOKUP($R151-1,'表30-5-2-5-2'!$B:$AF,MATCH($D151&amp;"a",'表30-5-2-5-2'!$4:$4,0)-1,FALSE))
-VLOOKUP($S151,'表30-5-2-5-2'!$B:$AF,MATCH($D151,'表30-5-2-5-2'!$4:$4,0)-1,FALSE)*(S151/100-M151/G151)*100
-VLOOKUP($R151,'表30-5-2-5-2'!$B:$AF,MATCH($D151,'表30-5-2-5-2'!$4:$4,0)-1,FALSE)*(1-(R151/100-L151/G151)*100),
IF(C151="E1",VLOOKUP($S151,'表30-5-2-5-3'!$B$4:$AF$104,MATCH($D151&amp;"a",'表30-5-2-5-3'!$4:$4,0)-1,FALSE)
-IF($R151-1&lt;=0,0,VLOOKUP($R151-1,'表30-5-2-5-3'!$B$4:$AF$104,MATCH($D151&amp;"a",'表30-5-2-5-3'!$4:$4,0)-1,FALSE))
-VLOOKUP($S151,'表30-5-2-5-3'!$B$4:$AF$104,MATCH($D151,'表30-5-2-5-3'!$4:$4,0)-1,FALSE)*(S151/100-M151/G151)*100
-VLOOKUP($R151,'表30-5-2-5-3'!$B$4:$AF$104,MATCH($D151,'表30-5-2-5-3'!$4:$4,0)-1,FALSE)*(1-(R151/100-L151/G151)*100),
IF(C151="E2",VLOOKUP($S151,'表30-5-2-5-3'!$B$114:$AF$214,MATCH($D151&amp;"a",'表30-5-2-5-3'!$4:$4,0)-1,FALSE)
-IF($R151-1&lt;=0,0,VLOOKUP($R151-1,'表30-5-2-5-3'!$B$114:$AF$214,MATCH($D151&amp;"a",'表30-5-2-5-3'!$4:$4,0)-1,FALSE))
-VLOOKUP($S151,'表30-5-2-5-3'!$B$114:$AF$214,MATCH($D151,'表30-5-2-5-3'!$4:$4,0)-1,FALSE)*(S151/100-M151/G151)*100
-VLOOKUP($R151,'表30-5-2-5-3'!$B$114:$AF$214,MATCH($D151,'表30-5-2-5-3'!$4:$4,0)-1,FALSE)*(1-(R151/100-L151/G151)*100),0))))</f>
        <v>0</v>
      </c>
      <c r="V151" s="1990">
        <f t="shared" si="27"/>
        <v>0</v>
      </c>
      <c r="W151" s="1990">
        <f t="shared" si="28"/>
        <v>0</v>
      </c>
      <c r="X151" s="1990">
        <f t="shared" si="29"/>
        <v>0</v>
      </c>
      <c r="Y151" s="1990">
        <f t="shared" si="30"/>
        <v>0</v>
      </c>
    </row>
    <row r="152" spans="1:25">
      <c r="A152" s="1985" t="str">
        <f t="shared" si="26"/>
        <v/>
      </c>
      <c r="B152" s="2120"/>
      <c r="C152" s="2120"/>
      <c r="D152" s="2120"/>
      <c r="E152" s="2121"/>
      <c r="F152" s="2121"/>
      <c r="G152" s="2122"/>
      <c r="H152" s="2123"/>
      <c r="I152" s="2123"/>
      <c r="J152" s="2123"/>
      <c r="K152" s="2123"/>
      <c r="L152" s="2121"/>
      <c r="M152" s="2121"/>
      <c r="N152" s="1986">
        <f t="shared" si="22"/>
        <v>0</v>
      </c>
      <c r="O152" s="1986">
        <f t="shared" si="23"/>
        <v>0</v>
      </c>
      <c r="P152" s="1987">
        <f t="shared" si="31"/>
        <v>0</v>
      </c>
      <c r="Q152" s="1987">
        <f t="shared" si="32"/>
        <v>0</v>
      </c>
      <c r="R152" s="1988">
        <f t="shared" si="24"/>
        <v>0</v>
      </c>
      <c r="S152" s="1988">
        <f t="shared" si="25"/>
        <v>0</v>
      </c>
      <c r="T152" s="1989">
        <f>IF(OR(E152="QS",B152=""),0,
VLOOKUP($S152,'表30-5-2-5-1'!$B:$AF,MATCH($D152&amp;"a",'表30-5-2-5-1'!$4:$4,0)-1,FALSE)
-IF($R152-1&lt;=0,0,VLOOKUP($R152-1,'表30-5-2-5-1'!$B:$AF,MATCH($D152&amp;"a",'表30-5-2-5-1'!$4:$4,0)-1,FALSE))
-VLOOKUP($S152,'表30-5-2-5-1'!$B:$AF,MATCH($D152,'表30-5-2-5-1'!$4:$4,0)-1,FALSE)*(S152/100-M152/G152)*100
-VLOOKUP($R152,'表30-5-2-5-1'!$B:$AF,MATCH($D152,'表30-5-2-5-1'!$4:$4,0)-1,FALSE)*(1-(R152/100-L152/G152)*100)
)</f>
        <v>0</v>
      </c>
      <c r="U152" s="1989">
        <f>IF(OR(E152="QS",B152=""),0,
IF(C152="F",VLOOKUP($S152,'表30-5-2-5-2'!$B:$AF,MATCH($D152&amp;"a",'表30-5-2-5-2'!$4:$4,0)-1,FALSE)
-IF($R152-1&lt;=0,0,VLOOKUP($R152-1,'表30-5-2-5-2'!$B:$AF,MATCH($D152&amp;"a",'表30-5-2-5-2'!$4:$4,0)-1,FALSE))
-VLOOKUP($S152,'表30-5-2-5-2'!$B:$AF,MATCH($D152,'表30-5-2-5-2'!$4:$4,0)-1,FALSE)*(S152/100-M152/G152)*100
-VLOOKUP($R152,'表30-5-2-5-2'!$B:$AF,MATCH($D152,'表30-5-2-5-2'!$4:$4,0)-1,FALSE)*(1-(R152/100-L152/G152)*100),
IF(C152="E1",VLOOKUP($S152,'表30-5-2-5-3'!$B$4:$AF$104,MATCH($D152&amp;"a",'表30-5-2-5-3'!$4:$4,0)-1,FALSE)
-IF($R152-1&lt;=0,0,VLOOKUP($R152-1,'表30-5-2-5-3'!$B$4:$AF$104,MATCH($D152&amp;"a",'表30-5-2-5-3'!$4:$4,0)-1,FALSE))
-VLOOKUP($S152,'表30-5-2-5-3'!$B$4:$AF$104,MATCH($D152,'表30-5-2-5-3'!$4:$4,0)-1,FALSE)*(S152/100-M152/G152)*100
-VLOOKUP($R152,'表30-5-2-5-3'!$B$4:$AF$104,MATCH($D152,'表30-5-2-5-3'!$4:$4,0)-1,FALSE)*(1-(R152/100-L152/G152)*100),
IF(C152="E2",VLOOKUP($S152,'表30-5-2-5-3'!$B$114:$AF$214,MATCH($D152&amp;"a",'表30-5-2-5-3'!$4:$4,0)-1,FALSE)
-IF($R152-1&lt;=0,0,VLOOKUP($R152-1,'表30-5-2-5-3'!$B$114:$AF$214,MATCH($D152&amp;"a",'表30-5-2-5-3'!$4:$4,0)-1,FALSE))
-VLOOKUP($S152,'表30-5-2-5-3'!$B$114:$AF$214,MATCH($D152,'表30-5-2-5-3'!$4:$4,0)-1,FALSE)*(S152/100-M152/G152)*100
-VLOOKUP($R152,'表30-5-2-5-3'!$B$114:$AF$214,MATCH($D152,'表30-5-2-5-3'!$4:$4,0)-1,FALSE)*(1-(R152/100-L152/G152)*100),0))))</f>
        <v>0</v>
      </c>
      <c r="V152" s="1990">
        <f t="shared" si="27"/>
        <v>0</v>
      </c>
      <c r="W152" s="1990">
        <f t="shared" si="28"/>
        <v>0</v>
      </c>
      <c r="X152" s="1990">
        <f t="shared" si="29"/>
        <v>0</v>
      </c>
      <c r="Y152" s="1990">
        <f t="shared" si="30"/>
        <v>0</v>
      </c>
    </row>
    <row r="153" spans="1:25">
      <c r="A153" s="1985" t="str">
        <f t="shared" si="26"/>
        <v/>
      </c>
      <c r="B153" s="2120"/>
      <c r="C153" s="2120"/>
      <c r="D153" s="2120"/>
      <c r="E153" s="2121"/>
      <c r="F153" s="2121"/>
      <c r="G153" s="2122"/>
      <c r="H153" s="2123"/>
      <c r="I153" s="2123"/>
      <c r="J153" s="2123"/>
      <c r="K153" s="2123"/>
      <c r="L153" s="2121"/>
      <c r="M153" s="2121"/>
      <c r="N153" s="1986">
        <f t="shared" si="22"/>
        <v>0</v>
      </c>
      <c r="O153" s="1986">
        <f t="shared" si="23"/>
        <v>0</v>
      </c>
      <c r="P153" s="1987">
        <f t="shared" si="31"/>
        <v>0</v>
      </c>
      <c r="Q153" s="1987">
        <f t="shared" si="32"/>
        <v>0</v>
      </c>
      <c r="R153" s="1988">
        <f t="shared" si="24"/>
        <v>0</v>
      </c>
      <c r="S153" s="1988">
        <f t="shared" si="25"/>
        <v>0</v>
      </c>
      <c r="T153" s="1989">
        <f>IF(OR(E153="QS",B153=""),0,
VLOOKUP($S153,'表30-5-2-5-1'!$B:$AF,MATCH($D153&amp;"a",'表30-5-2-5-1'!$4:$4,0)-1,FALSE)
-IF($R153-1&lt;=0,0,VLOOKUP($R153-1,'表30-5-2-5-1'!$B:$AF,MATCH($D153&amp;"a",'表30-5-2-5-1'!$4:$4,0)-1,FALSE))
-VLOOKUP($S153,'表30-5-2-5-1'!$B:$AF,MATCH($D153,'表30-5-2-5-1'!$4:$4,0)-1,FALSE)*(S153/100-M153/G153)*100
-VLOOKUP($R153,'表30-5-2-5-1'!$B:$AF,MATCH($D153,'表30-5-2-5-1'!$4:$4,0)-1,FALSE)*(1-(R153/100-L153/G153)*100)
)</f>
        <v>0</v>
      </c>
      <c r="U153" s="1989">
        <f>IF(OR(E153="QS",B153=""),0,
IF(C153="F",VLOOKUP($S153,'表30-5-2-5-2'!$B:$AF,MATCH($D153&amp;"a",'表30-5-2-5-2'!$4:$4,0)-1,FALSE)
-IF($R153-1&lt;=0,0,VLOOKUP($R153-1,'表30-5-2-5-2'!$B:$AF,MATCH($D153&amp;"a",'表30-5-2-5-2'!$4:$4,0)-1,FALSE))
-VLOOKUP($S153,'表30-5-2-5-2'!$B:$AF,MATCH($D153,'表30-5-2-5-2'!$4:$4,0)-1,FALSE)*(S153/100-M153/G153)*100
-VLOOKUP($R153,'表30-5-2-5-2'!$B:$AF,MATCH($D153,'表30-5-2-5-2'!$4:$4,0)-1,FALSE)*(1-(R153/100-L153/G153)*100),
IF(C153="E1",VLOOKUP($S153,'表30-5-2-5-3'!$B$4:$AF$104,MATCH($D153&amp;"a",'表30-5-2-5-3'!$4:$4,0)-1,FALSE)
-IF($R153-1&lt;=0,0,VLOOKUP($R153-1,'表30-5-2-5-3'!$B$4:$AF$104,MATCH($D153&amp;"a",'表30-5-2-5-3'!$4:$4,0)-1,FALSE))
-VLOOKUP($S153,'表30-5-2-5-3'!$B$4:$AF$104,MATCH($D153,'表30-5-2-5-3'!$4:$4,0)-1,FALSE)*(S153/100-M153/G153)*100
-VLOOKUP($R153,'表30-5-2-5-3'!$B$4:$AF$104,MATCH($D153,'表30-5-2-5-3'!$4:$4,0)-1,FALSE)*(1-(R153/100-L153/G153)*100),
IF(C153="E2",VLOOKUP($S153,'表30-5-2-5-3'!$B$114:$AF$214,MATCH($D153&amp;"a",'表30-5-2-5-3'!$4:$4,0)-1,FALSE)
-IF($R153-1&lt;=0,0,VLOOKUP($R153-1,'表30-5-2-5-3'!$B$114:$AF$214,MATCH($D153&amp;"a",'表30-5-2-5-3'!$4:$4,0)-1,FALSE))
-VLOOKUP($S153,'表30-5-2-5-3'!$B$114:$AF$214,MATCH($D153,'表30-5-2-5-3'!$4:$4,0)-1,FALSE)*(S153/100-M153/G153)*100
-VLOOKUP($R153,'表30-5-2-5-3'!$B$114:$AF$214,MATCH($D153,'表30-5-2-5-3'!$4:$4,0)-1,FALSE)*(1-(R153/100-L153/G153)*100),0))))</f>
        <v>0</v>
      </c>
      <c r="V153" s="1990">
        <f t="shared" si="27"/>
        <v>0</v>
      </c>
      <c r="W153" s="1990">
        <f t="shared" si="28"/>
        <v>0</v>
      </c>
      <c r="X153" s="1990">
        <f t="shared" si="29"/>
        <v>0</v>
      </c>
      <c r="Y153" s="1990">
        <f t="shared" si="30"/>
        <v>0</v>
      </c>
    </row>
    <row r="154" spans="1:25">
      <c r="A154" s="1985" t="str">
        <f t="shared" si="26"/>
        <v/>
      </c>
      <c r="B154" s="2120"/>
      <c r="C154" s="2120"/>
      <c r="D154" s="2120"/>
      <c r="E154" s="2121"/>
      <c r="F154" s="2121"/>
      <c r="G154" s="2122"/>
      <c r="H154" s="2123"/>
      <c r="I154" s="2123"/>
      <c r="J154" s="2123"/>
      <c r="K154" s="2123"/>
      <c r="L154" s="2121"/>
      <c r="M154" s="2121"/>
      <c r="N154" s="1986">
        <f t="shared" si="22"/>
        <v>0</v>
      </c>
      <c r="O154" s="1986">
        <f t="shared" si="23"/>
        <v>0</v>
      </c>
      <c r="P154" s="1987">
        <f t="shared" si="31"/>
        <v>0</v>
      </c>
      <c r="Q154" s="1987">
        <f t="shared" si="32"/>
        <v>0</v>
      </c>
      <c r="R154" s="1988">
        <f t="shared" si="24"/>
        <v>0</v>
      </c>
      <c r="S154" s="1988">
        <f t="shared" si="25"/>
        <v>0</v>
      </c>
      <c r="T154" s="1989">
        <f>IF(OR(E154="QS",B154=""),0,
VLOOKUP($S154,'表30-5-2-5-1'!$B:$AF,MATCH($D154&amp;"a",'表30-5-2-5-1'!$4:$4,0)-1,FALSE)
-IF($R154-1&lt;=0,0,VLOOKUP($R154-1,'表30-5-2-5-1'!$B:$AF,MATCH($D154&amp;"a",'表30-5-2-5-1'!$4:$4,0)-1,FALSE))
-VLOOKUP($S154,'表30-5-2-5-1'!$B:$AF,MATCH($D154,'表30-5-2-5-1'!$4:$4,0)-1,FALSE)*(S154/100-M154/G154)*100
-VLOOKUP($R154,'表30-5-2-5-1'!$B:$AF,MATCH($D154,'表30-5-2-5-1'!$4:$4,0)-1,FALSE)*(1-(R154/100-L154/G154)*100)
)</f>
        <v>0</v>
      </c>
      <c r="U154" s="1989">
        <f>IF(OR(E154="QS",B154=""),0,
IF(C154="F",VLOOKUP($S154,'表30-5-2-5-2'!$B:$AF,MATCH($D154&amp;"a",'表30-5-2-5-2'!$4:$4,0)-1,FALSE)
-IF($R154-1&lt;=0,0,VLOOKUP($R154-1,'表30-5-2-5-2'!$B:$AF,MATCH($D154&amp;"a",'表30-5-2-5-2'!$4:$4,0)-1,FALSE))
-VLOOKUP($S154,'表30-5-2-5-2'!$B:$AF,MATCH($D154,'表30-5-2-5-2'!$4:$4,0)-1,FALSE)*(S154/100-M154/G154)*100
-VLOOKUP($R154,'表30-5-2-5-2'!$B:$AF,MATCH($D154,'表30-5-2-5-2'!$4:$4,0)-1,FALSE)*(1-(R154/100-L154/G154)*100),
IF(C154="E1",VLOOKUP($S154,'表30-5-2-5-3'!$B$4:$AF$104,MATCH($D154&amp;"a",'表30-5-2-5-3'!$4:$4,0)-1,FALSE)
-IF($R154-1&lt;=0,0,VLOOKUP($R154-1,'表30-5-2-5-3'!$B$4:$AF$104,MATCH($D154&amp;"a",'表30-5-2-5-3'!$4:$4,0)-1,FALSE))
-VLOOKUP($S154,'表30-5-2-5-3'!$B$4:$AF$104,MATCH($D154,'表30-5-2-5-3'!$4:$4,0)-1,FALSE)*(S154/100-M154/G154)*100
-VLOOKUP($R154,'表30-5-2-5-3'!$B$4:$AF$104,MATCH($D154,'表30-5-2-5-3'!$4:$4,0)-1,FALSE)*(1-(R154/100-L154/G154)*100),
IF(C154="E2",VLOOKUP($S154,'表30-5-2-5-3'!$B$114:$AF$214,MATCH($D154&amp;"a",'表30-5-2-5-3'!$4:$4,0)-1,FALSE)
-IF($R154-1&lt;=0,0,VLOOKUP($R154-1,'表30-5-2-5-3'!$B$114:$AF$214,MATCH($D154&amp;"a",'表30-5-2-5-3'!$4:$4,0)-1,FALSE))
-VLOOKUP($S154,'表30-5-2-5-3'!$B$114:$AF$214,MATCH($D154,'表30-5-2-5-3'!$4:$4,0)-1,FALSE)*(S154/100-M154/G154)*100
-VLOOKUP($R154,'表30-5-2-5-3'!$B$114:$AF$214,MATCH($D154,'表30-5-2-5-3'!$4:$4,0)-1,FALSE)*(1-(R154/100-L154/G154)*100),0))))</f>
        <v>0</v>
      </c>
      <c r="V154" s="1990">
        <f t="shared" si="27"/>
        <v>0</v>
      </c>
      <c r="W154" s="1990">
        <f t="shared" si="28"/>
        <v>0</v>
      </c>
      <c r="X154" s="1990">
        <f t="shared" si="29"/>
        <v>0</v>
      </c>
      <c r="Y154" s="1990">
        <f t="shared" si="30"/>
        <v>0</v>
      </c>
    </row>
    <row r="155" spans="1:25">
      <c r="A155" s="1985" t="str">
        <f t="shared" si="26"/>
        <v/>
      </c>
      <c r="B155" s="2120"/>
      <c r="C155" s="2120"/>
      <c r="D155" s="2120"/>
      <c r="E155" s="2121"/>
      <c r="F155" s="2121"/>
      <c r="G155" s="2122"/>
      <c r="H155" s="2123"/>
      <c r="I155" s="2123"/>
      <c r="J155" s="2123"/>
      <c r="K155" s="2123"/>
      <c r="L155" s="2121"/>
      <c r="M155" s="2121"/>
      <c r="N155" s="1986">
        <f t="shared" si="22"/>
        <v>0</v>
      </c>
      <c r="O155" s="1986">
        <f t="shared" si="23"/>
        <v>0</v>
      </c>
      <c r="P155" s="1987">
        <f t="shared" si="31"/>
        <v>0</v>
      </c>
      <c r="Q155" s="1987">
        <f t="shared" si="32"/>
        <v>0</v>
      </c>
      <c r="R155" s="1988">
        <f t="shared" si="24"/>
        <v>0</v>
      </c>
      <c r="S155" s="1988">
        <f t="shared" si="25"/>
        <v>0</v>
      </c>
      <c r="T155" s="1989">
        <f>IF(OR(E155="QS",B155=""),0,
VLOOKUP($S155,'表30-5-2-5-1'!$B:$AF,MATCH($D155&amp;"a",'表30-5-2-5-1'!$4:$4,0)-1,FALSE)
-IF($R155-1&lt;=0,0,VLOOKUP($R155-1,'表30-5-2-5-1'!$B:$AF,MATCH($D155&amp;"a",'表30-5-2-5-1'!$4:$4,0)-1,FALSE))
-VLOOKUP($S155,'表30-5-2-5-1'!$B:$AF,MATCH($D155,'表30-5-2-5-1'!$4:$4,0)-1,FALSE)*(S155/100-M155/G155)*100
-VLOOKUP($R155,'表30-5-2-5-1'!$B:$AF,MATCH($D155,'表30-5-2-5-1'!$4:$4,0)-1,FALSE)*(1-(R155/100-L155/G155)*100)
)</f>
        <v>0</v>
      </c>
      <c r="U155" s="1989">
        <f>IF(OR(E155="QS",B155=""),0,
IF(C155="F",VLOOKUP($S155,'表30-5-2-5-2'!$B:$AF,MATCH($D155&amp;"a",'表30-5-2-5-2'!$4:$4,0)-1,FALSE)
-IF($R155-1&lt;=0,0,VLOOKUP($R155-1,'表30-5-2-5-2'!$B:$AF,MATCH($D155&amp;"a",'表30-5-2-5-2'!$4:$4,0)-1,FALSE))
-VLOOKUP($S155,'表30-5-2-5-2'!$B:$AF,MATCH($D155,'表30-5-2-5-2'!$4:$4,0)-1,FALSE)*(S155/100-M155/G155)*100
-VLOOKUP($R155,'表30-5-2-5-2'!$B:$AF,MATCH($D155,'表30-5-2-5-2'!$4:$4,0)-1,FALSE)*(1-(R155/100-L155/G155)*100),
IF(C155="E1",VLOOKUP($S155,'表30-5-2-5-3'!$B$4:$AF$104,MATCH($D155&amp;"a",'表30-5-2-5-3'!$4:$4,0)-1,FALSE)
-IF($R155-1&lt;=0,0,VLOOKUP($R155-1,'表30-5-2-5-3'!$B$4:$AF$104,MATCH($D155&amp;"a",'表30-5-2-5-3'!$4:$4,0)-1,FALSE))
-VLOOKUP($S155,'表30-5-2-5-3'!$B$4:$AF$104,MATCH($D155,'表30-5-2-5-3'!$4:$4,0)-1,FALSE)*(S155/100-M155/G155)*100
-VLOOKUP($R155,'表30-5-2-5-3'!$B$4:$AF$104,MATCH($D155,'表30-5-2-5-3'!$4:$4,0)-1,FALSE)*(1-(R155/100-L155/G155)*100),
IF(C155="E2",VLOOKUP($S155,'表30-5-2-5-3'!$B$114:$AF$214,MATCH($D155&amp;"a",'表30-5-2-5-3'!$4:$4,0)-1,FALSE)
-IF($R155-1&lt;=0,0,VLOOKUP($R155-1,'表30-5-2-5-3'!$B$114:$AF$214,MATCH($D155&amp;"a",'表30-5-2-5-3'!$4:$4,0)-1,FALSE))
-VLOOKUP($S155,'表30-5-2-5-3'!$B$114:$AF$214,MATCH($D155,'表30-5-2-5-3'!$4:$4,0)-1,FALSE)*(S155/100-M155/G155)*100
-VLOOKUP($R155,'表30-5-2-5-3'!$B$114:$AF$214,MATCH($D155,'表30-5-2-5-3'!$4:$4,0)-1,FALSE)*(1-(R155/100-L155/G155)*100),0))))</f>
        <v>0</v>
      </c>
      <c r="V155" s="1990">
        <f t="shared" si="27"/>
        <v>0</v>
      </c>
      <c r="W155" s="1990">
        <f t="shared" si="28"/>
        <v>0</v>
      </c>
      <c r="X155" s="1990">
        <f t="shared" si="29"/>
        <v>0</v>
      </c>
      <c r="Y155" s="1990">
        <f t="shared" si="30"/>
        <v>0</v>
      </c>
    </row>
    <row r="156" spans="1:25">
      <c r="A156" s="1985" t="str">
        <f t="shared" si="26"/>
        <v/>
      </c>
      <c r="B156" s="2120"/>
      <c r="C156" s="2120"/>
      <c r="D156" s="2120"/>
      <c r="E156" s="2121"/>
      <c r="F156" s="2121"/>
      <c r="G156" s="2122"/>
      <c r="H156" s="2123"/>
      <c r="I156" s="2123"/>
      <c r="J156" s="2123"/>
      <c r="K156" s="2123"/>
      <c r="L156" s="2121"/>
      <c r="M156" s="2121"/>
      <c r="N156" s="1986">
        <f t="shared" si="22"/>
        <v>0</v>
      </c>
      <c r="O156" s="1986">
        <f t="shared" si="23"/>
        <v>0</v>
      </c>
      <c r="P156" s="1987">
        <f t="shared" si="31"/>
        <v>0</v>
      </c>
      <c r="Q156" s="1987">
        <f t="shared" si="32"/>
        <v>0</v>
      </c>
      <c r="R156" s="1988">
        <f t="shared" si="24"/>
        <v>0</v>
      </c>
      <c r="S156" s="1988">
        <f t="shared" si="25"/>
        <v>0</v>
      </c>
      <c r="T156" s="1989">
        <f>IF(OR(E156="QS",B156=""),0,
VLOOKUP($S156,'表30-5-2-5-1'!$B:$AF,MATCH($D156&amp;"a",'表30-5-2-5-1'!$4:$4,0)-1,FALSE)
-IF($R156-1&lt;=0,0,VLOOKUP($R156-1,'表30-5-2-5-1'!$B:$AF,MATCH($D156&amp;"a",'表30-5-2-5-1'!$4:$4,0)-1,FALSE))
-VLOOKUP($S156,'表30-5-2-5-1'!$B:$AF,MATCH($D156,'表30-5-2-5-1'!$4:$4,0)-1,FALSE)*(S156/100-M156/G156)*100
-VLOOKUP($R156,'表30-5-2-5-1'!$B:$AF,MATCH($D156,'表30-5-2-5-1'!$4:$4,0)-1,FALSE)*(1-(R156/100-L156/G156)*100)
)</f>
        <v>0</v>
      </c>
      <c r="U156" s="1989">
        <f>IF(OR(E156="QS",B156=""),0,
IF(C156="F",VLOOKUP($S156,'表30-5-2-5-2'!$B:$AF,MATCH($D156&amp;"a",'表30-5-2-5-2'!$4:$4,0)-1,FALSE)
-IF($R156-1&lt;=0,0,VLOOKUP($R156-1,'表30-5-2-5-2'!$B:$AF,MATCH($D156&amp;"a",'表30-5-2-5-2'!$4:$4,0)-1,FALSE))
-VLOOKUP($S156,'表30-5-2-5-2'!$B:$AF,MATCH($D156,'表30-5-2-5-2'!$4:$4,0)-1,FALSE)*(S156/100-M156/G156)*100
-VLOOKUP($R156,'表30-5-2-5-2'!$B:$AF,MATCH($D156,'表30-5-2-5-2'!$4:$4,0)-1,FALSE)*(1-(R156/100-L156/G156)*100),
IF(C156="E1",VLOOKUP($S156,'表30-5-2-5-3'!$B$4:$AF$104,MATCH($D156&amp;"a",'表30-5-2-5-3'!$4:$4,0)-1,FALSE)
-IF($R156-1&lt;=0,0,VLOOKUP($R156-1,'表30-5-2-5-3'!$B$4:$AF$104,MATCH($D156&amp;"a",'表30-5-2-5-3'!$4:$4,0)-1,FALSE))
-VLOOKUP($S156,'表30-5-2-5-3'!$B$4:$AF$104,MATCH($D156,'表30-5-2-5-3'!$4:$4,0)-1,FALSE)*(S156/100-M156/G156)*100
-VLOOKUP($R156,'表30-5-2-5-3'!$B$4:$AF$104,MATCH($D156,'表30-5-2-5-3'!$4:$4,0)-1,FALSE)*(1-(R156/100-L156/G156)*100),
IF(C156="E2",VLOOKUP($S156,'表30-5-2-5-3'!$B$114:$AF$214,MATCH($D156&amp;"a",'表30-5-2-5-3'!$4:$4,0)-1,FALSE)
-IF($R156-1&lt;=0,0,VLOOKUP($R156-1,'表30-5-2-5-3'!$B$114:$AF$214,MATCH($D156&amp;"a",'表30-5-2-5-3'!$4:$4,0)-1,FALSE))
-VLOOKUP($S156,'表30-5-2-5-3'!$B$114:$AF$214,MATCH($D156,'表30-5-2-5-3'!$4:$4,0)-1,FALSE)*(S156/100-M156/G156)*100
-VLOOKUP($R156,'表30-5-2-5-3'!$B$114:$AF$214,MATCH($D156,'表30-5-2-5-3'!$4:$4,0)-1,FALSE)*(1-(R156/100-L156/G156)*100),0))))</f>
        <v>0</v>
      </c>
      <c r="V156" s="1990">
        <f t="shared" si="27"/>
        <v>0</v>
      </c>
      <c r="W156" s="1990">
        <f t="shared" si="28"/>
        <v>0</v>
      </c>
      <c r="X156" s="1990">
        <f t="shared" si="29"/>
        <v>0</v>
      </c>
      <c r="Y156" s="1990">
        <f t="shared" si="30"/>
        <v>0</v>
      </c>
    </row>
    <row r="157" spans="1:25">
      <c r="A157" s="1985" t="str">
        <f t="shared" si="26"/>
        <v/>
      </c>
      <c r="B157" s="2120"/>
      <c r="C157" s="2120"/>
      <c r="D157" s="2120"/>
      <c r="E157" s="2121"/>
      <c r="F157" s="2121"/>
      <c r="G157" s="2122"/>
      <c r="H157" s="2123"/>
      <c r="I157" s="2123"/>
      <c r="J157" s="2123"/>
      <c r="K157" s="2123"/>
      <c r="L157" s="2121"/>
      <c r="M157" s="2121"/>
      <c r="N157" s="1986">
        <f t="shared" si="22"/>
        <v>0</v>
      </c>
      <c r="O157" s="1986">
        <f t="shared" si="23"/>
        <v>0</v>
      </c>
      <c r="P157" s="1987">
        <f t="shared" si="31"/>
        <v>0</v>
      </c>
      <c r="Q157" s="1987">
        <f t="shared" si="32"/>
        <v>0</v>
      </c>
      <c r="R157" s="1988">
        <f t="shared" si="24"/>
        <v>0</v>
      </c>
      <c r="S157" s="1988">
        <f t="shared" si="25"/>
        <v>0</v>
      </c>
      <c r="T157" s="1989">
        <f>IF(OR(E157="QS",B157=""),0,
VLOOKUP($S157,'表30-5-2-5-1'!$B:$AF,MATCH($D157&amp;"a",'表30-5-2-5-1'!$4:$4,0)-1,FALSE)
-IF($R157-1&lt;=0,0,VLOOKUP($R157-1,'表30-5-2-5-1'!$B:$AF,MATCH($D157&amp;"a",'表30-5-2-5-1'!$4:$4,0)-1,FALSE))
-VLOOKUP($S157,'表30-5-2-5-1'!$B:$AF,MATCH($D157,'表30-5-2-5-1'!$4:$4,0)-1,FALSE)*(S157/100-M157/G157)*100
-VLOOKUP($R157,'表30-5-2-5-1'!$B:$AF,MATCH($D157,'表30-5-2-5-1'!$4:$4,0)-1,FALSE)*(1-(R157/100-L157/G157)*100)
)</f>
        <v>0</v>
      </c>
      <c r="U157" s="1989">
        <f>IF(OR(E157="QS",B157=""),0,
IF(C157="F",VLOOKUP($S157,'表30-5-2-5-2'!$B:$AF,MATCH($D157&amp;"a",'表30-5-2-5-2'!$4:$4,0)-1,FALSE)
-IF($R157-1&lt;=0,0,VLOOKUP($R157-1,'表30-5-2-5-2'!$B:$AF,MATCH($D157&amp;"a",'表30-5-2-5-2'!$4:$4,0)-1,FALSE))
-VLOOKUP($S157,'表30-5-2-5-2'!$B:$AF,MATCH($D157,'表30-5-2-5-2'!$4:$4,0)-1,FALSE)*(S157/100-M157/G157)*100
-VLOOKUP($R157,'表30-5-2-5-2'!$B:$AF,MATCH($D157,'表30-5-2-5-2'!$4:$4,0)-1,FALSE)*(1-(R157/100-L157/G157)*100),
IF(C157="E1",VLOOKUP($S157,'表30-5-2-5-3'!$B$4:$AF$104,MATCH($D157&amp;"a",'表30-5-2-5-3'!$4:$4,0)-1,FALSE)
-IF($R157-1&lt;=0,0,VLOOKUP($R157-1,'表30-5-2-5-3'!$B$4:$AF$104,MATCH($D157&amp;"a",'表30-5-2-5-3'!$4:$4,0)-1,FALSE))
-VLOOKUP($S157,'表30-5-2-5-3'!$B$4:$AF$104,MATCH($D157,'表30-5-2-5-3'!$4:$4,0)-1,FALSE)*(S157/100-M157/G157)*100
-VLOOKUP($R157,'表30-5-2-5-3'!$B$4:$AF$104,MATCH($D157,'表30-5-2-5-3'!$4:$4,0)-1,FALSE)*(1-(R157/100-L157/G157)*100),
IF(C157="E2",VLOOKUP($S157,'表30-5-2-5-3'!$B$114:$AF$214,MATCH($D157&amp;"a",'表30-5-2-5-3'!$4:$4,0)-1,FALSE)
-IF($R157-1&lt;=0,0,VLOOKUP($R157-1,'表30-5-2-5-3'!$B$114:$AF$214,MATCH($D157&amp;"a",'表30-5-2-5-3'!$4:$4,0)-1,FALSE))
-VLOOKUP($S157,'表30-5-2-5-3'!$B$114:$AF$214,MATCH($D157,'表30-5-2-5-3'!$4:$4,0)-1,FALSE)*(S157/100-M157/G157)*100
-VLOOKUP($R157,'表30-5-2-5-3'!$B$114:$AF$214,MATCH($D157,'表30-5-2-5-3'!$4:$4,0)-1,FALSE)*(1-(R157/100-L157/G157)*100),0))))</f>
        <v>0</v>
      </c>
      <c r="V157" s="1990">
        <f t="shared" si="27"/>
        <v>0</v>
      </c>
      <c r="W157" s="1990">
        <f t="shared" si="28"/>
        <v>0</v>
      </c>
      <c r="X157" s="1990">
        <f t="shared" si="29"/>
        <v>0</v>
      </c>
      <c r="Y157" s="1990">
        <f t="shared" si="30"/>
        <v>0</v>
      </c>
    </row>
    <row r="158" spans="1:25">
      <c r="A158" s="1985" t="str">
        <f t="shared" si="26"/>
        <v/>
      </c>
      <c r="B158" s="2120"/>
      <c r="C158" s="2120"/>
      <c r="D158" s="2120"/>
      <c r="E158" s="2121"/>
      <c r="F158" s="2121"/>
      <c r="G158" s="2122"/>
      <c r="H158" s="2123"/>
      <c r="I158" s="2123"/>
      <c r="J158" s="2123"/>
      <c r="K158" s="2123"/>
      <c r="L158" s="2121"/>
      <c r="M158" s="2121"/>
      <c r="N158" s="1986">
        <f t="shared" si="22"/>
        <v>0</v>
      </c>
      <c r="O158" s="1986">
        <f t="shared" si="23"/>
        <v>0</v>
      </c>
      <c r="P158" s="1987">
        <f t="shared" si="31"/>
        <v>0</v>
      </c>
      <c r="Q158" s="1987">
        <f t="shared" si="32"/>
        <v>0</v>
      </c>
      <c r="R158" s="1988">
        <f t="shared" si="24"/>
        <v>0</v>
      </c>
      <c r="S158" s="1988">
        <f t="shared" si="25"/>
        <v>0</v>
      </c>
      <c r="T158" s="1989">
        <f>IF(OR(E158="QS",B158=""),0,
VLOOKUP($S158,'表30-5-2-5-1'!$B:$AF,MATCH($D158&amp;"a",'表30-5-2-5-1'!$4:$4,0)-1,FALSE)
-IF($R158-1&lt;=0,0,VLOOKUP($R158-1,'表30-5-2-5-1'!$B:$AF,MATCH($D158&amp;"a",'表30-5-2-5-1'!$4:$4,0)-1,FALSE))
-VLOOKUP($S158,'表30-5-2-5-1'!$B:$AF,MATCH($D158,'表30-5-2-5-1'!$4:$4,0)-1,FALSE)*(S158/100-M158/G158)*100
-VLOOKUP($R158,'表30-5-2-5-1'!$B:$AF,MATCH($D158,'表30-5-2-5-1'!$4:$4,0)-1,FALSE)*(1-(R158/100-L158/G158)*100)
)</f>
        <v>0</v>
      </c>
      <c r="U158" s="1989">
        <f>IF(OR(E158="QS",B158=""),0,
IF(C158="F",VLOOKUP($S158,'表30-5-2-5-2'!$B:$AF,MATCH($D158&amp;"a",'表30-5-2-5-2'!$4:$4,0)-1,FALSE)
-IF($R158-1&lt;=0,0,VLOOKUP($R158-1,'表30-5-2-5-2'!$B:$AF,MATCH($D158&amp;"a",'表30-5-2-5-2'!$4:$4,0)-1,FALSE))
-VLOOKUP($S158,'表30-5-2-5-2'!$B:$AF,MATCH($D158,'表30-5-2-5-2'!$4:$4,0)-1,FALSE)*(S158/100-M158/G158)*100
-VLOOKUP($R158,'表30-5-2-5-2'!$B:$AF,MATCH($D158,'表30-5-2-5-2'!$4:$4,0)-1,FALSE)*(1-(R158/100-L158/G158)*100),
IF(C158="E1",VLOOKUP($S158,'表30-5-2-5-3'!$B$4:$AF$104,MATCH($D158&amp;"a",'表30-5-2-5-3'!$4:$4,0)-1,FALSE)
-IF($R158-1&lt;=0,0,VLOOKUP($R158-1,'表30-5-2-5-3'!$B$4:$AF$104,MATCH($D158&amp;"a",'表30-5-2-5-3'!$4:$4,0)-1,FALSE))
-VLOOKUP($S158,'表30-5-2-5-3'!$B$4:$AF$104,MATCH($D158,'表30-5-2-5-3'!$4:$4,0)-1,FALSE)*(S158/100-M158/G158)*100
-VLOOKUP($R158,'表30-5-2-5-3'!$B$4:$AF$104,MATCH($D158,'表30-5-2-5-3'!$4:$4,0)-1,FALSE)*(1-(R158/100-L158/G158)*100),
IF(C158="E2",VLOOKUP($S158,'表30-5-2-5-3'!$B$114:$AF$214,MATCH($D158&amp;"a",'表30-5-2-5-3'!$4:$4,0)-1,FALSE)
-IF($R158-1&lt;=0,0,VLOOKUP($R158-1,'表30-5-2-5-3'!$B$114:$AF$214,MATCH($D158&amp;"a",'表30-5-2-5-3'!$4:$4,0)-1,FALSE))
-VLOOKUP($S158,'表30-5-2-5-3'!$B$114:$AF$214,MATCH($D158,'表30-5-2-5-3'!$4:$4,0)-1,FALSE)*(S158/100-M158/G158)*100
-VLOOKUP($R158,'表30-5-2-5-3'!$B$114:$AF$214,MATCH($D158,'表30-5-2-5-3'!$4:$4,0)-1,FALSE)*(1-(R158/100-L158/G158)*100),0))))</f>
        <v>0</v>
      </c>
      <c r="V158" s="1990">
        <f t="shared" si="27"/>
        <v>0</v>
      </c>
      <c r="W158" s="1990">
        <f t="shared" si="28"/>
        <v>0</v>
      </c>
      <c r="X158" s="1990">
        <f t="shared" si="29"/>
        <v>0</v>
      </c>
      <c r="Y158" s="1990">
        <f t="shared" si="30"/>
        <v>0</v>
      </c>
    </row>
    <row r="159" spans="1:25">
      <c r="A159" s="1985" t="str">
        <f t="shared" si="26"/>
        <v/>
      </c>
      <c r="B159" s="2120"/>
      <c r="C159" s="2120"/>
      <c r="D159" s="2120"/>
      <c r="E159" s="2121"/>
      <c r="F159" s="2121"/>
      <c r="G159" s="2122"/>
      <c r="H159" s="2123"/>
      <c r="I159" s="2123"/>
      <c r="J159" s="2123"/>
      <c r="K159" s="2123"/>
      <c r="L159" s="2121"/>
      <c r="M159" s="2121"/>
      <c r="N159" s="1986">
        <f t="shared" si="22"/>
        <v>0</v>
      </c>
      <c r="O159" s="1986">
        <f t="shared" si="23"/>
        <v>0</v>
      </c>
      <c r="P159" s="1987">
        <f t="shared" si="31"/>
        <v>0</v>
      </c>
      <c r="Q159" s="1987">
        <f t="shared" si="32"/>
        <v>0</v>
      </c>
      <c r="R159" s="1988">
        <f t="shared" si="24"/>
        <v>0</v>
      </c>
      <c r="S159" s="1988">
        <f t="shared" si="25"/>
        <v>0</v>
      </c>
      <c r="T159" s="1989">
        <f>IF(OR(E159="QS",B159=""),0,
VLOOKUP($S159,'表30-5-2-5-1'!$B:$AF,MATCH($D159&amp;"a",'表30-5-2-5-1'!$4:$4,0)-1,FALSE)
-IF($R159-1&lt;=0,0,VLOOKUP($R159-1,'表30-5-2-5-1'!$B:$AF,MATCH($D159&amp;"a",'表30-5-2-5-1'!$4:$4,0)-1,FALSE))
-VLOOKUP($S159,'表30-5-2-5-1'!$B:$AF,MATCH($D159,'表30-5-2-5-1'!$4:$4,0)-1,FALSE)*(S159/100-M159/G159)*100
-VLOOKUP($R159,'表30-5-2-5-1'!$B:$AF,MATCH($D159,'表30-5-2-5-1'!$4:$4,0)-1,FALSE)*(1-(R159/100-L159/G159)*100)
)</f>
        <v>0</v>
      </c>
      <c r="U159" s="1989">
        <f>IF(OR(E159="QS",B159=""),0,
IF(C159="F",VLOOKUP($S159,'表30-5-2-5-2'!$B:$AF,MATCH($D159&amp;"a",'表30-5-2-5-2'!$4:$4,0)-1,FALSE)
-IF($R159-1&lt;=0,0,VLOOKUP($R159-1,'表30-5-2-5-2'!$B:$AF,MATCH($D159&amp;"a",'表30-5-2-5-2'!$4:$4,0)-1,FALSE))
-VLOOKUP($S159,'表30-5-2-5-2'!$B:$AF,MATCH($D159,'表30-5-2-5-2'!$4:$4,0)-1,FALSE)*(S159/100-M159/G159)*100
-VLOOKUP($R159,'表30-5-2-5-2'!$B:$AF,MATCH($D159,'表30-5-2-5-2'!$4:$4,0)-1,FALSE)*(1-(R159/100-L159/G159)*100),
IF(C159="E1",VLOOKUP($S159,'表30-5-2-5-3'!$B$4:$AF$104,MATCH($D159&amp;"a",'表30-5-2-5-3'!$4:$4,0)-1,FALSE)
-IF($R159-1&lt;=0,0,VLOOKUP($R159-1,'表30-5-2-5-3'!$B$4:$AF$104,MATCH($D159&amp;"a",'表30-5-2-5-3'!$4:$4,0)-1,FALSE))
-VLOOKUP($S159,'表30-5-2-5-3'!$B$4:$AF$104,MATCH($D159,'表30-5-2-5-3'!$4:$4,0)-1,FALSE)*(S159/100-M159/G159)*100
-VLOOKUP($R159,'表30-5-2-5-3'!$B$4:$AF$104,MATCH($D159,'表30-5-2-5-3'!$4:$4,0)-1,FALSE)*(1-(R159/100-L159/G159)*100),
IF(C159="E2",VLOOKUP($S159,'表30-5-2-5-3'!$B$114:$AF$214,MATCH($D159&amp;"a",'表30-5-2-5-3'!$4:$4,0)-1,FALSE)
-IF($R159-1&lt;=0,0,VLOOKUP($R159-1,'表30-5-2-5-3'!$B$114:$AF$214,MATCH($D159&amp;"a",'表30-5-2-5-3'!$4:$4,0)-1,FALSE))
-VLOOKUP($S159,'表30-5-2-5-3'!$B$114:$AF$214,MATCH($D159,'表30-5-2-5-3'!$4:$4,0)-1,FALSE)*(S159/100-M159/G159)*100
-VLOOKUP($R159,'表30-5-2-5-3'!$B$114:$AF$214,MATCH($D159,'表30-5-2-5-3'!$4:$4,0)-1,FALSE)*(1-(R159/100-L159/G159)*100),0))))</f>
        <v>0</v>
      </c>
      <c r="V159" s="1990">
        <f t="shared" si="27"/>
        <v>0</v>
      </c>
      <c r="W159" s="1990">
        <f t="shared" si="28"/>
        <v>0</v>
      </c>
      <c r="X159" s="1990">
        <f t="shared" si="29"/>
        <v>0</v>
      </c>
      <c r="Y159" s="1990">
        <f t="shared" si="30"/>
        <v>0</v>
      </c>
    </row>
    <row r="160" spans="1:25">
      <c r="A160" s="1985" t="str">
        <f t="shared" si="26"/>
        <v/>
      </c>
      <c r="B160" s="2120"/>
      <c r="C160" s="2120"/>
      <c r="D160" s="2120"/>
      <c r="E160" s="2121"/>
      <c r="F160" s="2121"/>
      <c r="G160" s="2122"/>
      <c r="H160" s="2123"/>
      <c r="I160" s="2123"/>
      <c r="J160" s="2123"/>
      <c r="K160" s="2123"/>
      <c r="L160" s="2121"/>
      <c r="M160" s="2121"/>
      <c r="N160" s="1986">
        <f t="shared" si="22"/>
        <v>0</v>
      </c>
      <c r="O160" s="1986">
        <f t="shared" si="23"/>
        <v>0</v>
      </c>
      <c r="P160" s="1987">
        <f t="shared" si="31"/>
        <v>0</v>
      </c>
      <c r="Q160" s="1987">
        <f t="shared" si="32"/>
        <v>0</v>
      </c>
      <c r="R160" s="1988">
        <f t="shared" si="24"/>
        <v>0</v>
      </c>
      <c r="S160" s="1988">
        <f t="shared" si="25"/>
        <v>0</v>
      </c>
      <c r="T160" s="1989">
        <f>IF(OR(E160="QS",B160=""),0,
VLOOKUP($S160,'表30-5-2-5-1'!$B:$AF,MATCH($D160&amp;"a",'表30-5-2-5-1'!$4:$4,0)-1,FALSE)
-IF($R160-1&lt;=0,0,VLOOKUP($R160-1,'表30-5-2-5-1'!$B:$AF,MATCH($D160&amp;"a",'表30-5-2-5-1'!$4:$4,0)-1,FALSE))
-VLOOKUP($S160,'表30-5-2-5-1'!$B:$AF,MATCH($D160,'表30-5-2-5-1'!$4:$4,0)-1,FALSE)*(S160/100-M160/G160)*100
-VLOOKUP($R160,'表30-5-2-5-1'!$B:$AF,MATCH($D160,'表30-5-2-5-1'!$4:$4,0)-1,FALSE)*(1-(R160/100-L160/G160)*100)
)</f>
        <v>0</v>
      </c>
      <c r="U160" s="1989">
        <f>IF(OR(E160="QS",B160=""),0,
IF(C160="F",VLOOKUP($S160,'表30-5-2-5-2'!$B:$AF,MATCH($D160&amp;"a",'表30-5-2-5-2'!$4:$4,0)-1,FALSE)
-IF($R160-1&lt;=0,0,VLOOKUP($R160-1,'表30-5-2-5-2'!$B:$AF,MATCH($D160&amp;"a",'表30-5-2-5-2'!$4:$4,0)-1,FALSE))
-VLOOKUP($S160,'表30-5-2-5-2'!$B:$AF,MATCH($D160,'表30-5-2-5-2'!$4:$4,0)-1,FALSE)*(S160/100-M160/G160)*100
-VLOOKUP($R160,'表30-5-2-5-2'!$B:$AF,MATCH($D160,'表30-5-2-5-2'!$4:$4,0)-1,FALSE)*(1-(R160/100-L160/G160)*100),
IF(C160="E1",VLOOKUP($S160,'表30-5-2-5-3'!$B$4:$AF$104,MATCH($D160&amp;"a",'表30-5-2-5-3'!$4:$4,0)-1,FALSE)
-IF($R160-1&lt;=0,0,VLOOKUP($R160-1,'表30-5-2-5-3'!$B$4:$AF$104,MATCH($D160&amp;"a",'表30-5-2-5-3'!$4:$4,0)-1,FALSE))
-VLOOKUP($S160,'表30-5-2-5-3'!$B$4:$AF$104,MATCH($D160,'表30-5-2-5-3'!$4:$4,0)-1,FALSE)*(S160/100-M160/G160)*100
-VLOOKUP($R160,'表30-5-2-5-3'!$B$4:$AF$104,MATCH($D160,'表30-5-2-5-3'!$4:$4,0)-1,FALSE)*(1-(R160/100-L160/G160)*100),
IF(C160="E2",VLOOKUP($S160,'表30-5-2-5-3'!$B$114:$AF$214,MATCH($D160&amp;"a",'表30-5-2-5-3'!$4:$4,0)-1,FALSE)
-IF($R160-1&lt;=0,0,VLOOKUP($R160-1,'表30-5-2-5-3'!$B$114:$AF$214,MATCH($D160&amp;"a",'表30-5-2-5-3'!$4:$4,0)-1,FALSE))
-VLOOKUP($S160,'表30-5-2-5-3'!$B$114:$AF$214,MATCH($D160,'表30-5-2-5-3'!$4:$4,0)-1,FALSE)*(S160/100-M160/G160)*100
-VLOOKUP($R160,'表30-5-2-5-3'!$B$114:$AF$214,MATCH($D160,'表30-5-2-5-3'!$4:$4,0)-1,FALSE)*(1-(R160/100-L160/G160)*100),0))))</f>
        <v>0</v>
      </c>
      <c r="V160" s="1990">
        <f t="shared" si="27"/>
        <v>0</v>
      </c>
      <c r="W160" s="1990">
        <f t="shared" si="28"/>
        <v>0</v>
      </c>
      <c r="X160" s="1990">
        <f t="shared" si="29"/>
        <v>0</v>
      </c>
      <c r="Y160" s="1990">
        <f t="shared" si="30"/>
        <v>0</v>
      </c>
    </row>
    <row r="161" spans="1:25">
      <c r="A161" s="1985" t="str">
        <f t="shared" si="26"/>
        <v/>
      </c>
      <c r="B161" s="2120"/>
      <c r="C161" s="2120"/>
      <c r="D161" s="2120"/>
      <c r="E161" s="2121"/>
      <c r="F161" s="2121"/>
      <c r="G161" s="2122"/>
      <c r="H161" s="2123"/>
      <c r="I161" s="2123"/>
      <c r="J161" s="2123"/>
      <c r="K161" s="2123"/>
      <c r="L161" s="2121"/>
      <c r="M161" s="2121"/>
      <c r="N161" s="1986">
        <f t="shared" si="22"/>
        <v>0</v>
      </c>
      <c r="O161" s="1986">
        <f t="shared" si="23"/>
        <v>0</v>
      </c>
      <c r="P161" s="1987">
        <f t="shared" si="31"/>
        <v>0</v>
      </c>
      <c r="Q161" s="1987">
        <f t="shared" si="32"/>
        <v>0</v>
      </c>
      <c r="R161" s="1988">
        <f t="shared" si="24"/>
        <v>0</v>
      </c>
      <c r="S161" s="1988">
        <f t="shared" si="25"/>
        <v>0</v>
      </c>
      <c r="T161" s="1989">
        <f>IF(OR(E161="QS",B161=""),0,
VLOOKUP($S161,'表30-5-2-5-1'!$B:$AF,MATCH($D161&amp;"a",'表30-5-2-5-1'!$4:$4,0)-1,FALSE)
-IF($R161-1&lt;=0,0,VLOOKUP($R161-1,'表30-5-2-5-1'!$B:$AF,MATCH($D161&amp;"a",'表30-5-2-5-1'!$4:$4,0)-1,FALSE))
-VLOOKUP($S161,'表30-5-2-5-1'!$B:$AF,MATCH($D161,'表30-5-2-5-1'!$4:$4,0)-1,FALSE)*(S161/100-M161/G161)*100
-VLOOKUP($R161,'表30-5-2-5-1'!$B:$AF,MATCH($D161,'表30-5-2-5-1'!$4:$4,0)-1,FALSE)*(1-(R161/100-L161/G161)*100)
)</f>
        <v>0</v>
      </c>
      <c r="U161" s="1989">
        <f>IF(OR(E161="QS",B161=""),0,
IF(C161="F",VLOOKUP($S161,'表30-5-2-5-2'!$B:$AF,MATCH($D161&amp;"a",'表30-5-2-5-2'!$4:$4,0)-1,FALSE)
-IF($R161-1&lt;=0,0,VLOOKUP($R161-1,'表30-5-2-5-2'!$B:$AF,MATCH($D161&amp;"a",'表30-5-2-5-2'!$4:$4,0)-1,FALSE))
-VLOOKUP($S161,'表30-5-2-5-2'!$B:$AF,MATCH($D161,'表30-5-2-5-2'!$4:$4,0)-1,FALSE)*(S161/100-M161/G161)*100
-VLOOKUP($R161,'表30-5-2-5-2'!$B:$AF,MATCH($D161,'表30-5-2-5-2'!$4:$4,0)-1,FALSE)*(1-(R161/100-L161/G161)*100),
IF(C161="E1",VLOOKUP($S161,'表30-5-2-5-3'!$B$4:$AF$104,MATCH($D161&amp;"a",'表30-5-2-5-3'!$4:$4,0)-1,FALSE)
-IF($R161-1&lt;=0,0,VLOOKUP($R161-1,'表30-5-2-5-3'!$B$4:$AF$104,MATCH($D161&amp;"a",'表30-5-2-5-3'!$4:$4,0)-1,FALSE))
-VLOOKUP($S161,'表30-5-2-5-3'!$B$4:$AF$104,MATCH($D161,'表30-5-2-5-3'!$4:$4,0)-1,FALSE)*(S161/100-M161/G161)*100
-VLOOKUP($R161,'表30-5-2-5-3'!$B$4:$AF$104,MATCH($D161,'表30-5-2-5-3'!$4:$4,0)-1,FALSE)*(1-(R161/100-L161/G161)*100),
IF(C161="E2",VLOOKUP($S161,'表30-5-2-5-3'!$B$114:$AF$214,MATCH($D161&amp;"a",'表30-5-2-5-3'!$4:$4,0)-1,FALSE)
-IF($R161-1&lt;=0,0,VLOOKUP($R161-1,'表30-5-2-5-3'!$B$114:$AF$214,MATCH($D161&amp;"a",'表30-5-2-5-3'!$4:$4,0)-1,FALSE))
-VLOOKUP($S161,'表30-5-2-5-3'!$B$114:$AF$214,MATCH($D161,'表30-5-2-5-3'!$4:$4,0)-1,FALSE)*(S161/100-M161/G161)*100
-VLOOKUP($R161,'表30-5-2-5-3'!$B$114:$AF$214,MATCH($D161,'表30-5-2-5-3'!$4:$4,0)-1,FALSE)*(1-(R161/100-L161/G161)*100),0))))</f>
        <v>0</v>
      </c>
      <c r="V161" s="1990">
        <f t="shared" si="27"/>
        <v>0</v>
      </c>
      <c r="W161" s="1990">
        <f t="shared" si="28"/>
        <v>0</v>
      </c>
      <c r="X161" s="1990">
        <f t="shared" si="29"/>
        <v>0</v>
      </c>
      <c r="Y161" s="1990">
        <f t="shared" si="30"/>
        <v>0</v>
      </c>
    </row>
    <row r="162" spans="1:25">
      <c r="A162" s="1985" t="str">
        <f t="shared" si="26"/>
        <v/>
      </c>
      <c r="B162" s="2120"/>
      <c r="C162" s="2120"/>
      <c r="D162" s="2120"/>
      <c r="E162" s="2121"/>
      <c r="F162" s="2121"/>
      <c r="G162" s="2122"/>
      <c r="H162" s="2123"/>
      <c r="I162" s="2123"/>
      <c r="J162" s="2123"/>
      <c r="K162" s="2123"/>
      <c r="L162" s="2121"/>
      <c r="M162" s="2121"/>
      <c r="N162" s="1986">
        <f t="shared" si="22"/>
        <v>0</v>
      </c>
      <c r="O162" s="1986">
        <f t="shared" si="23"/>
        <v>0</v>
      </c>
      <c r="P162" s="1987">
        <f t="shared" si="31"/>
        <v>0</v>
      </c>
      <c r="Q162" s="1987">
        <f t="shared" si="32"/>
        <v>0</v>
      </c>
      <c r="R162" s="1988">
        <f t="shared" si="24"/>
        <v>0</v>
      </c>
      <c r="S162" s="1988">
        <f t="shared" si="25"/>
        <v>0</v>
      </c>
      <c r="T162" s="1989">
        <f>IF(OR(E162="QS",B162=""),0,
VLOOKUP($S162,'表30-5-2-5-1'!$B:$AF,MATCH($D162&amp;"a",'表30-5-2-5-1'!$4:$4,0)-1,FALSE)
-IF($R162-1&lt;=0,0,VLOOKUP($R162-1,'表30-5-2-5-1'!$B:$AF,MATCH($D162&amp;"a",'表30-5-2-5-1'!$4:$4,0)-1,FALSE))
-VLOOKUP($S162,'表30-5-2-5-1'!$B:$AF,MATCH($D162,'表30-5-2-5-1'!$4:$4,0)-1,FALSE)*(S162/100-M162/G162)*100
-VLOOKUP($R162,'表30-5-2-5-1'!$B:$AF,MATCH($D162,'表30-5-2-5-1'!$4:$4,0)-1,FALSE)*(1-(R162/100-L162/G162)*100)
)</f>
        <v>0</v>
      </c>
      <c r="U162" s="1989">
        <f>IF(OR(E162="QS",B162=""),0,
IF(C162="F",VLOOKUP($S162,'表30-5-2-5-2'!$B:$AF,MATCH($D162&amp;"a",'表30-5-2-5-2'!$4:$4,0)-1,FALSE)
-IF($R162-1&lt;=0,0,VLOOKUP($R162-1,'表30-5-2-5-2'!$B:$AF,MATCH($D162&amp;"a",'表30-5-2-5-2'!$4:$4,0)-1,FALSE))
-VLOOKUP($S162,'表30-5-2-5-2'!$B:$AF,MATCH($D162,'表30-5-2-5-2'!$4:$4,0)-1,FALSE)*(S162/100-M162/G162)*100
-VLOOKUP($R162,'表30-5-2-5-2'!$B:$AF,MATCH($D162,'表30-5-2-5-2'!$4:$4,0)-1,FALSE)*(1-(R162/100-L162/G162)*100),
IF(C162="E1",VLOOKUP($S162,'表30-5-2-5-3'!$B$4:$AF$104,MATCH($D162&amp;"a",'表30-5-2-5-3'!$4:$4,0)-1,FALSE)
-IF($R162-1&lt;=0,0,VLOOKUP($R162-1,'表30-5-2-5-3'!$B$4:$AF$104,MATCH($D162&amp;"a",'表30-5-2-5-3'!$4:$4,0)-1,FALSE))
-VLOOKUP($S162,'表30-5-2-5-3'!$B$4:$AF$104,MATCH($D162,'表30-5-2-5-3'!$4:$4,0)-1,FALSE)*(S162/100-M162/G162)*100
-VLOOKUP($R162,'表30-5-2-5-3'!$B$4:$AF$104,MATCH($D162,'表30-5-2-5-3'!$4:$4,0)-1,FALSE)*(1-(R162/100-L162/G162)*100),
IF(C162="E2",VLOOKUP($S162,'表30-5-2-5-3'!$B$114:$AF$214,MATCH($D162&amp;"a",'表30-5-2-5-3'!$4:$4,0)-1,FALSE)
-IF($R162-1&lt;=0,0,VLOOKUP($R162-1,'表30-5-2-5-3'!$B$114:$AF$214,MATCH($D162&amp;"a",'表30-5-2-5-3'!$4:$4,0)-1,FALSE))
-VLOOKUP($S162,'表30-5-2-5-3'!$B$114:$AF$214,MATCH($D162,'表30-5-2-5-3'!$4:$4,0)-1,FALSE)*(S162/100-M162/G162)*100
-VLOOKUP($R162,'表30-5-2-5-3'!$B$114:$AF$214,MATCH($D162,'表30-5-2-5-3'!$4:$4,0)-1,FALSE)*(1-(R162/100-L162/G162)*100),0))))</f>
        <v>0</v>
      </c>
      <c r="V162" s="1990">
        <f t="shared" si="27"/>
        <v>0</v>
      </c>
      <c r="W162" s="1990">
        <f t="shared" si="28"/>
        <v>0</v>
      </c>
      <c r="X162" s="1990">
        <f t="shared" si="29"/>
        <v>0</v>
      </c>
      <c r="Y162" s="1990">
        <f t="shared" si="30"/>
        <v>0</v>
      </c>
    </row>
    <row r="163" spans="1:25">
      <c r="A163" s="1985" t="str">
        <f t="shared" si="26"/>
        <v/>
      </c>
      <c r="B163" s="2120"/>
      <c r="C163" s="2120"/>
      <c r="D163" s="2120"/>
      <c r="E163" s="2121"/>
      <c r="F163" s="2121"/>
      <c r="G163" s="2122"/>
      <c r="H163" s="2123"/>
      <c r="I163" s="2123"/>
      <c r="J163" s="2123"/>
      <c r="K163" s="2123"/>
      <c r="L163" s="2121"/>
      <c r="M163" s="2121"/>
      <c r="N163" s="1986">
        <f t="shared" si="22"/>
        <v>0</v>
      </c>
      <c r="O163" s="1986">
        <f t="shared" si="23"/>
        <v>0</v>
      </c>
      <c r="P163" s="1987">
        <f t="shared" si="31"/>
        <v>0</v>
      </c>
      <c r="Q163" s="1987">
        <f t="shared" si="32"/>
        <v>0</v>
      </c>
      <c r="R163" s="1988">
        <f t="shared" si="24"/>
        <v>0</v>
      </c>
      <c r="S163" s="1988">
        <f t="shared" si="25"/>
        <v>0</v>
      </c>
      <c r="T163" s="1989">
        <f>IF(OR(E163="QS",B163=""),0,
VLOOKUP($S163,'表30-5-2-5-1'!$B:$AF,MATCH($D163&amp;"a",'表30-5-2-5-1'!$4:$4,0)-1,FALSE)
-IF($R163-1&lt;=0,0,VLOOKUP($R163-1,'表30-5-2-5-1'!$B:$AF,MATCH($D163&amp;"a",'表30-5-2-5-1'!$4:$4,0)-1,FALSE))
-VLOOKUP($S163,'表30-5-2-5-1'!$B:$AF,MATCH($D163,'表30-5-2-5-1'!$4:$4,0)-1,FALSE)*(S163/100-M163/G163)*100
-VLOOKUP($R163,'表30-5-2-5-1'!$B:$AF,MATCH($D163,'表30-5-2-5-1'!$4:$4,0)-1,FALSE)*(1-(R163/100-L163/G163)*100)
)</f>
        <v>0</v>
      </c>
      <c r="U163" s="1989">
        <f>IF(OR(E163="QS",B163=""),0,
IF(C163="F",VLOOKUP($S163,'表30-5-2-5-2'!$B:$AF,MATCH($D163&amp;"a",'表30-5-2-5-2'!$4:$4,0)-1,FALSE)
-IF($R163-1&lt;=0,0,VLOOKUP($R163-1,'表30-5-2-5-2'!$B:$AF,MATCH($D163&amp;"a",'表30-5-2-5-2'!$4:$4,0)-1,FALSE))
-VLOOKUP($S163,'表30-5-2-5-2'!$B:$AF,MATCH($D163,'表30-5-2-5-2'!$4:$4,0)-1,FALSE)*(S163/100-M163/G163)*100
-VLOOKUP($R163,'表30-5-2-5-2'!$B:$AF,MATCH($D163,'表30-5-2-5-2'!$4:$4,0)-1,FALSE)*(1-(R163/100-L163/G163)*100),
IF(C163="E1",VLOOKUP($S163,'表30-5-2-5-3'!$B$4:$AF$104,MATCH($D163&amp;"a",'表30-5-2-5-3'!$4:$4,0)-1,FALSE)
-IF($R163-1&lt;=0,0,VLOOKUP($R163-1,'表30-5-2-5-3'!$B$4:$AF$104,MATCH($D163&amp;"a",'表30-5-2-5-3'!$4:$4,0)-1,FALSE))
-VLOOKUP($S163,'表30-5-2-5-3'!$B$4:$AF$104,MATCH($D163,'表30-5-2-5-3'!$4:$4,0)-1,FALSE)*(S163/100-M163/G163)*100
-VLOOKUP($R163,'表30-5-2-5-3'!$B$4:$AF$104,MATCH($D163,'表30-5-2-5-3'!$4:$4,0)-1,FALSE)*(1-(R163/100-L163/G163)*100),
IF(C163="E2",VLOOKUP($S163,'表30-5-2-5-3'!$B$114:$AF$214,MATCH($D163&amp;"a",'表30-5-2-5-3'!$4:$4,0)-1,FALSE)
-IF($R163-1&lt;=0,0,VLOOKUP($R163-1,'表30-5-2-5-3'!$B$114:$AF$214,MATCH($D163&amp;"a",'表30-5-2-5-3'!$4:$4,0)-1,FALSE))
-VLOOKUP($S163,'表30-5-2-5-3'!$B$114:$AF$214,MATCH($D163,'表30-5-2-5-3'!$4:$4,0)-1,FALSE)*(S163/100-M163/G163)*100
-VLOOKUP($R163,'表30-5-2-5-3'!$B$114:$AF$214,MATCH($D163,'表30-5-2-5-3'!$4:$4,0)-1,FALSE)*(1-(R163/100-L163/G163)*100),0))))</f>
        <v>0</v>
      </c>
      <c r="V163" s="1990">
        <f t="shared" si="27"/>
        <v>0</v>
      </c>
      <c r="W163" s="1990">
        <f t="shared" si="28"/>
        <v>0</v>
      </c>
      <c r="X163" s="1990">
        <f t="shared" si="29"/>
        <v>0</v>
      </c>
      <c r="Y163" s="1990">
        <f t="shared" si="30"/>
        <v>0</v>
      </c>
    </row>
    <row r="164" spans="1:25">
      <c r="A164" s="1985" t="str">
        <f t="shared" si="26"/>
        <v/>
      </c>
      <c r="B164" s="2120"/>
      <c r="C164" s="2120"/>
      <c r="D164" s="2120"/>
      <c r="E164" s="2121"/>
      <c r="F164" s="2121"/>
      <c r="G164" s="2122"/>
      <c r="H164" s="2123"/>
      <c r="I164" s="2123"/>
      <c r="J164" s="2123"/>
      <c r="K164" s="2123"/>
      <c r="L164" s="2121"/>
      <c r="M164" s="2121"/>
      <c r="N164" s="1986">
        <f t="shared" si="22"/>
        <v>0</v>
      </c>
      <c r="O164" s="1986">
        <f t="shared" si="23"/>
        <v>0</v>
      </c>
      <c r="P164" s="1987">
        <f t="shared" si="31"/>
        <v>0</v>
      </c>
      <c r="Q164" s="1987">
        <f t="shared" si="32"/>
        <v>0</v>
      </c>
      <c r="R164" s="1988">
        <f t="shared" si="24"/>
        <v>0</v>
      </c>
      <c r="S164" s="1988">
        <f t="shared" si="25"/>
        <v>0</v>
      </c>
      <c r="T164" s="1989">
        <f>IF(OR(E164="QS",B164=""),0,
VLOOKUP($S164,'表30-5-2-5-1'!$B:$AF,MATCH($D164&amp;"a",'表30-5-2-5-1'!$4:$4,0)-1,FALSE)
-IF($R164-1&lt;=0,0,VLOOKUP($R164-1,'表30-5-2-5-1'!$B:$AF,MATCH($D164&amp;"a",'表30-5-2-5-1'!$4:$4,0)-1,FALSE))
-VLOOKUP($S164,'表30-5-2-5-1'!$B:$AF,MATCH($D164,'表30-5-2-5-1'!$4:$4,0)-1,FALSE)*(S164/100-M164/G164)*100
-VLOOKUP($R164,'表30-5-2-5-1'!$B:$AF,MATCH($D164,'表30-5-2-5-1'!$4:$4,0)-1,FALSE)*(1-(R164/100-L164/G164)*100)
)</f>
        <v>0</v>
      </c>
      <c r="U164" s="1989">
        <f>IF(OR(E164="QS",B164=""),0,
IF(C164="F",VLOOKUP($S164,'表30-5-2-5-2'!$B:$AF,MATCH($D164&amp;"a",'表30-5-2-5-2'!$4:$4,0)-1,FALSE)
-IF($R164-1&lt;=0,0,VLOOKUP($R164-1,'表30-5-2-5-2'!$B:$AF,MATCH($D164&amp;"a",'表30-5-2-5-2'!$4:$4,0)-1,FALSE))
-VLOOKUP($S164,'表30-5-2-5-2'!$B:$AF,MATCH($D164,'表30-5-2-5-2'!$4:$4,0)-1,FALSE)*(S164/100-M164/G164)*100
-VLOOKUP($R164,'表30-5-2-5-2'!$B:$AF,MATCH($D164,'表30-5-2-5-2'!$4:$4,0)-1,FALSE)*(1-(R164/100-L164/G164)*100),
IF(C164="E1",VLOOKUP($S164,'表30-5-2-5-3'!$B$4:$AF$104,MATCH($D164&amp;"a",'表30-5-2-5-3'!$4:$4,0)-1,FALSE)
-IF($R164-1&lt;=0,0,VLOOKUP($R164-1,'表30-5-2-5-3'!$B$4:$AF$104,MATCH($D164&amp;"a",'表30-5-2-5-3'!$4:$4,0)-1,FALSE))
-VLOOKUP($S164,'表30-5-2-5-3'!$B$4:$AF$104,MATCH($D164,'表30-5-2-5-3'!$4:$4,0)-1,FALSE)*(S164/100-M164/G164)*100
-VLOOKUP($R164,'表30-5-2-5-3'!$B$4:$AF$104,MATCH($D164,'表30-5-2-5-3'!$4:$4,0)-1,FALSE)*(1-(R164/100-L164/G164)*100),
IF(C164="E2",VLOOKUP($S164,'表30-5-2-5-3'!$B$114:$AF$214,MATCH($D164&amp;"a",'表30-5-2-5-3'!$4:$4,0)-1,FALSE)
-IF($R164-1&lt;=0,0,VLOOKUP($R164-1,'表30-5-2-5-3'!$B$114:$AF$214,MATCH($D164&amp;"a",'表30-5-2-5-3'!$4:$4,0)-1,FALSE))
-VLOOKUP($S164,'表30-5-2-5-3'!$B$114:$AF$214,MATCH($D164,'表30-5-2-5-3'!$4:$4,0)-1,FALSE)*(S164/100-M164/G164)*100
-VLOOKUP($R164,'表30-5-2-5-3'!$B$114:$AF$214,MATCH($D164,'表30-5-2-5-3'!$4:$4,0)-1,FALSE)*(1-(R164/100-L164/G164)*100),0))))</f>
        <v>0</v>
      </c>
      <c r="V164" s="1990">
        <f t="shared" si="27"/>
        <v>0</v>
      </c>
      <c r="W164" s="1990">
        <f t="shared" si="28"/>
        <v>0</v>
      </c>
      <c r="X164" s="1990">
        <f t="shared" si="29"/>
        <v>0</v>
      </c>
      <c r="Y164" s="1990">
        <f t="shared" si="30"/>
        <v>0</v>
      </c>
    </row>
    <row r="165" spans="1:25">
      <c r="A165" s="1985" t="str">
        <f t="shared" si="26"/>
        <v/>
      </c>
      <c r="B165" s="2120"/>
      <c r="C165" s="2120"/>
      <c r="D165" s="2120"/>
      <c r="E165" s="2121"/>
      <c r="F165" s="2121"/>
      <c r="G165" s="2122"/>
      <c r="H165" s="2123"/>
      <c r="I165" s="2123"/>
      <c r="J165" s="2123"/>
      <c r="K165" s="2123"/>
      <c r="L165" s="2121"/>
      <c r="M165" s="2121"/>
      <c r="N165" s="1986">
        <f t="shared" si="22"/>
        <v>0</v>
      </c>
      <c r="O165" s="1986">
        <f t="shared" si="23"/>
        <v>0</v>
      </c>
      <c r="P165" s="1987">
        <f t="shared" si="31"/>
        <v>0</v>
      </c>
      <c r="Q165" s="1987">
        <f t="shared" si="32"/>
        <v>0</v>
      </c>
      <c r="R165" s="1988">
        <f t="shared" si="24"/>
        <v>0</v>
      </c>
      <c r="S165" s="1988">
        <f t="shared" si="25"/>
        <v>0</v>
      </c>
      <c r="T165" s="1989">
        <f>IF(OR(E165="QS",B165=""),0,
VLOOKUP($S165,'表30-5-2-5-1'!$B:$AF,MATCH($D165&amp;"a",'表30-5-2-5-1'!$4:$4,0)-1,FALSE)
-IF($R165-1&lt;=0,0,VLOOKUP($R165-1,'表30-5-2-5-1'!$B:$AF,MATCH($D165&amp;"a",'表30-5-2-5-1'!$4:$4,0)-1,FALSE))
-VLOOKUP($S165,'表30-5-2-5-1'!$B:$AF,MATCH($D165,'表30-5-2-5-1'!$4:$4,0)-1,FALSE)*(S165/100-M165/G165)*100
-VLOOKUP($R165,'表30-5-2-5-1'!$B:$AF,MATCH($D165,'表30-5-2-5-1'!$4:$4,0)-1,FALSE)*(1-(R165/100-L165/G165)*100)
)</f>
        <v>0</v>
      </c>
      <c r="U165" s="1989">
        <f>IF(OR(E165="QS",B165=""),0,
IF(C165="F",VLOOKUP($S165,'表30-5-2-5-2'!$B:$AF,MATCH($D165&amp;"a",'表30-5-2-5-2'!$4:$4,0)-1,FALSE)
-IF($R165-1&lt;=0,0,VLOOKUP($R165-1,'表30-5-2-5-2'!$B:$AF,MATCH($D165&amp;"a",'表30-5-2-5-2'!$4:$4,0)-1,FALSE))
-VLOOKUP($S165,'表30-5-2-5-2'!$B:$AF,MATCH($D165,'表30-5-2-5-2'!$4:$4,0)-1,FALSE)*(S165/100-M165/G165)*100
-VLOOKUP($R165,'表30-5-2-5-2'!$B:$AF,MATCH($D165,'表30-5-2-5-2'!$4:$4,0)-1,FALSE)*(1-(R165/100-L165/G165)*100),
IF(C165="E1",VLOOKUP($S165,'表30-5-2-5-3'!$B$4:$AF$104,MATCH($D165&amp;"a",'表30-5-2-5-3'!$4:$4,0)-1,FALSE)
-IF($R165-1&lt;=0,0,VLOOKUP($R165-1,'表30-5-2-5-3'!$B$4:$AF$104,MATCH($D165&amp;"a",'表30-5-2-5-3'!$4:$4,0)-1,FALSE))
-VLOOKUP($S165,'表30-5-2-5-3'!$B$4:$AF$104,MATCH($D165,'表30-5-2-5-3'!$4:$4,0)-1,FALSE)*(S165/100-M165/G165)*100
-VLOOKUP($R165,'表30-5-2-5-3'!$B$4:$AF$104,MATCH($D165,'表30-5-2-5-3'!$4:$4,0)-1,FALSE)*(1-(R165/100-L165/G165)*100),
IF(C165="E2",VLOOKUP($S165,'表30-5-2-5-3'!$B$114:$AF$214,MATCH($D165&amp;"a",'表30-5-2-5-3'!$4:$4,0)-1,FALSE)
-IF($R165-1&lt;=0,0,VLOOKUP($R165-1,'表30-5-2-5-3'!$B$114:$AF$214,MATCH($D165&amp;"a",'表30-5-2-5-3'!$4:$4,0)-1,FALSE))
-VLOOKUP($S165,'表30-5-2-5-3'!$B$114:$AF$214,MATCH($D165,'表30-5-2-5-3'!$4:$4,0)-1,FALSE)*(S165/100-M165/G165)*100
-VLOOKUP($R165,'表30-5-2-5-3'!$B$114:$AF$214,MATCH($D165,'表30-5-2-5-3'!$4:$4,0)-1,FALSE)*(1-(R165/100-L165/G165)*100),0))))</f>
        <v>0</v>
      </c>
      <c r="V165" s="1990">
        <f t="shared" si="27"/>
        <v>0</v>
      </c>
      <c r="W165" s="1990">
        <f t="shared" si="28"/>
        <v>0</v>
      </c>
      <c r="X165" s="1990">
        <f t="shared" si="29"/>
        <v>0</v>
      </c>
      <c r="Y165" s="1990">
        <f t="shared" si="30"/>
        <v>0</v>
      </c>
    </row>
    <row r="166" spans="1:25">
      <c r="A166" s="1985" t="str">
        <f t="shared" si="26"/>
        <v/>
      </c>
      <c r="B166" s="2120"/>
      <c r="C166" s="2120"/>
      <c r="D166" s="2120"/>
      <c r="E166" s="2121"/>
      <c r="F166" s="2121"/>
      <c r="G166" s="2122"/>
      <c r="H166" s="2123"/>
      <c r="I166" s="2123"/>
      <c r="J166" s="2123"/>
      <c r="K166" s="2123"/>
      <c r="L166" s="2121"/>
      <c r="M166" s="2121"/>
      <c r="N166" s="1986">
        <f t="shared" si="22"/>
        <v>0</v>
      </c>
      <c r="O166" s="1986">
        <f t="shared" si="23"/>
        <v>0</v>
      </c>
      <c r="P166" s="1987">
        <f t="shared" si="31"/>
        <v>0</v>
      </c>
      <c r="Q166" s="1987">
        <f t="shared" si="32"/>
        <v>0</v>
      </c>
      <c r="R166" s="1988">
        <f t="shared" si="24"/>
        <v>0</v>
      </c>
      <c r="S166" s="1988">
        <f t="shared" si="25"/>
        <v>0</v>
      </c>
      <c r="T166" s="1989">
        <f>IF(OR(E166="QS",B166=""),0,
VLOOKUP($S166,'表30-5-2-5-1'!$B:$AF,MATCH($D166&amp;"a",'表30-5-2-5-1'!$4:$4,0)-1,FALSE)
-IF($R166-1&lt;=0,0,VLOOKUP($R166-1,'表30-5-2-5-1'!$B:$AF,MATCH($D166&amp;"a",'表30-5-2-5-1'!$4:$4,0)-1,FALSE))
-VLOOKUP($S166,'表30-5-2-5-1'!$B:$AF,MATCH($D166,'表30-5-2-5-1'!$4:$4,0)-1,FALSE)*(S166/100-M166/G166)*100
-VLOOKUP($R166,'表30-5-2-5-1'!$B:$AF,MATCH($D166,'表30-5-2-5-1'!$4:$4,0)-1,FALSE)*(1-(R166/100-L166/G166)*100)
)</f>
        <v>0</v>
      </c>
      <c r="U166" s="1989">
        <f>IF(OR(E166="QS",B166=""),0,
IF(C166="F",VLOOKUP($S166,'表30-5-2-5-2'!$B:$AF,MATCH($D166&amp;"a",'表30-5-2-5-2'!$4:$4,0)-1,FALSE)
-IF($R166-1&lt;=0,0,VLOOKUP($R166-1,'表30-5-2-5-2'!$B:$AF,MATCH($D166&amp;"a",'表30-5-2-5-2'!$4:$4,0)-1,FALSE))
-VLOOKUP($S166,'表30-5-2-5-2'!$B:$AF,MATCH($D166,'表30-5-2-5-2'!$4:$4,0)-1,FALSE)*(S166/100-M166/G166)*100
-VLOOKUP($R166,'表30-5-2-5-2'!$B:$AF,MATCH($D166,'表30-5-2-5-2'!$4:$4,0)-1,FALSE)*(1-(R166/100-L166/G166)*100),
IF(C166="E1",VLOOKUP($S166,'表30-5-2-5-3'!$B$4:$AF$104,MATCH($D166&amp;"a",'表30-5-2-5-3'!$4:$4,0)-1,FALSE)
-IF($R166-1&lt;=0,0,VLOOKUP($R166-1,'表30-5-2-5-3'!$B$4:$AF$104,MATCH($D166&amp;"a",'表30-5-2-5-3'!$4:$4,0)-1,FALSE))
-VLOOKUP($S166,'表30-5-2-5-3'!$B$4:$AF$104,MATCH($D166,'表30-5-2-5-3'!$4:$4,0)-1,FALSE)*(S166/100-M166/G166)*100
-VLOOKUP($R166,'表30-5-2-5-3'!$B$4:$AF$104,MATCH($D166,'表30-5-2-5-3'!$4:$4,0)-1,FALSE)*(1-(R166/100-L166/G166)*100),
IF(C166="E2",VLOOKUP($S166,'表30-5-2-5-3'!$B$114:$AF$214,MATCH($D166&amp;"a",'表30-5-2-5-3'!$4:$4,0)-1,FALSE)
-IF($R166-1&lt;=0,0,VLOOKUP($R166-1,'表30-5-2-5-3'!$B$114:$AF$214,MATCH($D166&amp;"a",'表30-5-2-5-3'!$4:$4,0)-1,FALSE))
-VLOOKUP($S166,'表30-5-2-5-3'!$B$114:$AF$214,MATCH($D166,'表30-5-2-5-3'!$4:$4,0)-1,FALSE)*(S166/100-M166/G166)*100
-VLOOKUP($R166,'表30-5-2-5-3'!$B$114:$AF$214,MATCH($D166,'表30-5-2-5-3'!$4:$4,0)-1,FALSE)*(1-(R166/100-L166/G166)*100),0))))</f>
        <v>0</v>
      </c>
      <c r="V166" s="1990">
        <f t="shared" si="27"/>
        <v>0</v>
      </c>
      <c r="W166" s="1990">
        <f t="shared" si="28"/>
        <v>0</v>
      </c>
      <c r="X166" s="1990">
        <f t="shared" si="29"/>
        <v>0</v>
      </c>
      <c r="Y166" s="1990">
        <f t="shared" si="30"/>
        <v>0</v>
      </c>
    </row>
    <row r="167" spans="1:25">
      <c r="A167" s="1985" t="str">
        <f t="shared" si="26"/>
        <v/>
      </c>
      <c r="B167" s="2120"/>
      <c r="C167" s="2120"/>
      <c r="D167" s="2120"/>
      <c r="E167" s="2121"/>
      <c r="F167" s="2121"/>
      <c r="G167" s="2122"/>
      <c r="H167" s="2123"/>
      <c r="I167" s="2123"/>
      <c r="J167" s="2123"/>
      <c r="K167" s="2123"/>
      <c r="L167" s="2121"/>
      <c r="M167" s="2121"/>
      <c r="N167" s="1986">
        <f t="shared" si="22"/>
        <v>0</v>
      </c>
      <c r="O167" s="1986">
        <f t="shared" si="23"/>
        <v>0</v>
      </c>
      <c r="P167" s="1987">
        <f t="shared" si="31"/>
        <v>0</v>
      </c>
      <c r="Q167" s="1987">
        <f t="shared" si="32"/>
        <v>0</v>
      </c>
      <c r="R167" s="1988">
        <f t="shared" si="24"/>
        <v>0</v>
      </c>
      <c r="S167" s="1988">
        <f t="shared" si="25"/>
        <v>0</v>
      </c>
      <c r="T167" s="1989">
        <f>IF(OR(E167="QS",B167=""),0,
VLOOKUP($S167,'表30-5-2-5-1'!$B:$AF,MATCH($D167&amp;"a",'表30-5-2-5-1'!$4:$4,0)-1,FALSE)
-IF($R167-1&lt;=0,0,VLOOKUP($R167-1,'表30-5-2-5-1'!$B:$AF,MATCH($D167&amp;"a",'表30-5-2-5-1'!$4:$4,0)-1,FALSE))
-VLOOKUP($S167,'表30-5-2-5-1'!$B:$AF,MATCH($D167,'表30-5-2-5-1'!$4:$4,0)-1,FALSE)*(S167/100-M167/G167)*100
-VLOOKUP($R167,'表30-5-2-5-1'!$B:$AF,MATCH($D167,'表30-5-2-5-1'!$4:$4,0)-1,FALSE)*(1-(R167/100-L167/G167)*100)
)</f>
        <v>0</v>
      </c>
      <c r="U167" s="1989">
        <f>IF(OR(E167="QS",B167=""),0,
IF(C167="F",VLOOKUP($S167,'表30-5-2-5-2'!$B:$AF,MATCH($D167&amp;"a",'表30-5-2-5-2'!$4:$4,0)-1,FALSE)
-IF($R167-1&lt;=0,0,VLOOKUP($R167-1,'表30-5-2-5-2'!$B:$AF,MATCH($D167&amp;"a",'表30-5-2-5-2'!$4:$4,0)-1,FALSE))
-VLOOKUP($S167,'表30-5-2-5-2'!$B:$AF,MATCH($D167,'表30-5-2-5-2'!$4:$4,0)-1,FALSE)*(S167/100-M167/G167)*100
-VLOOKUP($R167,'表30-5-2-5-2'!$B:$AF,MATCH($D167,'表30-5-2-5-2'!$4:$4,0)-1,FALSE)*(1-(R167/100-L167/G167)*100),
IF(C167="E1",VLOOKUP($S167,'表30-5-2-5-3'!$B$4:$AF$104,MATCH($D167&amp;"a",'表30-5-2-5-3'!$4:$4,0)-1,FALSE)
-IF($R167-1&lt;=0,0,VLOOKUP($R167-1,'表30-5-2-5-3'!$B$4:$AF$104,MATCH($D167&amp;"a",'表30-5-2-5-3'!$4:$4,0)-1,FALSE))
-VLOOKUP($S167,'表30-5-2-5-3'!$B$4:$AF$104,MATCH($D167,'表30-5-2-5-3'!$4:$4,0)-1,FALSE)*(S167/100-M167/G167)*100
-VLOOKUP($R167,'表30-5-2-5-3'!$B$4:$AF$104,MATCH($D167,'表30-5-2-5-3'!$4:$4,0)-1,FALSE)*(1-(R167/100-L167/G167)*100),
IF(C167="E2",VLOOKUP($S167,'表30-5-2-5-3'!$B$114:$AF$214,MATCH($D167&amp;"a",'表30-5-2-5-3'!$4:$4,0)-1,FALSE)
-IF($R167-1&lt;=0,0,VLOOKUP($R167-1,'表30-5-2-5-3'!$B$114:$AF$214,MATCH($D167&amp;"a",'表30-5-2-5-3'!$4:$4,0)-1,FALSE))
-VLOOKUP($S167,'表30-5-2-5-3'!$B$114:$AF$214,MATCH($D167,'表30-5-2-5-3'!$4:$4,0)-1,FALSE)*(S167/100-M167/G167)*100
-VLOOKUP($R167,'表30-5-2-5-3'!$B$114:$AF$214,MATCH($D167,'表30-5-2-5-3'!$4:$4,0)-1,FALSE)*(1-(R167/100-L167/G167)*100),0))))</f>
        <v>0</v>
      </c>
      <c r="V167" s="1990">
        <f t="shared" si="27"/>
        <v>0</v>
      </c>
      <c r="W167" s="1990">
        <f t="shared" si="28"/>
        <v>0</v>
      </c>
      <c r="X167" s="1990">
        <f t="shared" si="29"/>
        <v>0</v>
      </c>
      <c r="Y167" s="1990">
        <f t="shared" si="30"/>
        <v>0</v>
      </c>
    </row>
    <row r="168" spans="1:25">
      <c r="A168" s="1985" t="str">
        <f t="shared" si="26"/>
        <v/>
      </c>
      <c r="B168" s="2120"/>
      <c r="C168" s="2120"/>
      <c r="D168" s="2120"/>
      <c r="E168" s="2121"/>
      <c r="F168" s="2121"/>
      <c r="G168" s="2122"/>
      <c r="H168" s="2123"/>
      <c r="I168" s="2123"/>
      <c r="J168" s="2123"/>
      <c r="K168" s="2123"/>
      <c r="L168" s="2121"/>
      <c r="M168" s="2121"/>
      <c r="N168" s="1986">
        <f t="shared" si="22"/>
        <v>0</v>
      </c>
      <c r="O168" s="1986">
        <f t="shared" si="23"/>
        <v>0</v>
      </c>
      <c r="P168" s="1987">
        <f t="shared" si="31"/>
        <v>0</v>
      </c>
      <c r="Q168" s="1987">
        <f t="shared" si="32"/>
        <v>0</v>
      </c>
      <c r="R168" s="1988">
        <f t="shared" si="24"/>
        <v>0</v>
      </c>
      <c r="S168" s="1988">
        <f t="shared" si="25"/>
        <v>0</v>
      </c>
      <c r="T168" s="1989">
        <f>IF(OR(E168="QS",B168=""),0,
VLOOKUP($S168,'表30-5-2-5-1'!$B:$AF,MATCH($D168&amp;"a",'表30-5-2-5-1'!$4:$4,0)-1,FALSE)
-IF($R168-1&lt;=0,0,VLOOKUP($R168-1,'表30-5-2-5-1'!$B:$AF,MATCH($D168&amp;"a",'表30-5-2-5-1'!$4:$4,0)-1,FALSE))
-VLOOKUP($S168,'表30-5-2-5-1'!$B:$AF,MATCH($D168,'表30-5-2-5-1'!$4:$4,0)-1,FALSE)*(S168/100-M168/G168)*100
-VLOOKUP($R168,'表30-5-2-5-1'!$B:$AF,MATCH($D168,'表30-5-2-5-1'!$4:$4,0)-1,FALSE)*(1-(R168/100-L168/G168)*100)
)</f>
        <v>0</v>
      </c>
      <c r="U168" s="1989">
        <f>IF(OR(E168="QS",B168=""),0,
IF(C168="F",VLOOKUP($S168,'表30-5-2-5-2'!$B:$AF,MATCH($D168&amp;"a",'表30-5-2-5-2'!$4:$4,0)-1,FALSE)
-IF($R168-1&lt;=0,0,VLOOKUP($R168-1,'表30-5-2-5-2'!$B:$AF,MATCH($D168&amp;"a",'表30-5-2-5-2'!$4:$4,0)-1,FALSE))
-VLOOKUP($S168,'表30-5-2-5-2'!$B:$AF,MATCH($D168,'表30-5-2-5-2'!$4:$4,0)-1,FALSE)*(S168/100-M168/G168)*100
-VLOOKUP($R168,'表30-5-2-5-2'!$B:$AF,MATCH($D168,'表30-5-2-5-2'!$4:$4,0)-1,FALSE)*(1-(R168/100-L168/G168)*100),
IF(C168="E1",VLOOKUP($S168,'表30-5-2-5-3'!$B$4:$AF$104,MATCH($D168&amp;"a",'表30-5-2-5-3'!$4:$4,0)-1,FALSE)
-IF($R168-1&lt;=0,0,VLOOKUP($R168-1,'表30-5-2-5-3'!$B$4:$AF$104,MATCH($D168&amp;"a",'表30-5-2-5-3'!$4:$4,0)-1,FALSE))
-VLOOKUP($S168,'表30-5-2-5-3'!$B$4:$AF$104,MATCH($D168,'表30-5-2-5-3'!$4:$4,0)-1,FALSE)*(S168/100-M168/G168)*100
-VLOOKUP($R168,'表30-5-2-5-3'!$B$4:$AF$104,MATCH($D168,'表30-5-2-5-3'!$4:$4,0)-1,FALSE)*(1-(R168/100-L168/G168)*100),
IF(C168="E2",VLOOKUP($S168,'表30-5-2-5-3'!$B$114:$AF$214,MATCH($D168&amp;"a",'表30-5-2-5-3'!$4:$4,0)-1,FALSE)
-IF($R168-1&lt;=0,0,VLOOKUP($R168-1,'表30-5-2-5-3'!$B$114:$AF$214,MATCH($D168&amp;"a",'表30-5-2-5-3'!$4:$4,0)-1,FALSE))
-VLOOKUP($S168,'表30-5-2-5-3'!$B$114:$AF$214,MATCH($D168,'表30-5-2-5-3'!$4:$4,0)-1,FALSE)*(S168/100-M168/G168)*100
-VLOOKUP($R168,'表30-5-2-5-3'!$B$114:$AF$214,MATCH($D168,'表30-5-2-5-3'!$4:$4,0)-1,FALSE)*(1-(R168/100-L168/G168)*100),0))))</f>
        <v>0</v>
      </c>
      <c r="V168" s="1990">
        <f t="shared" si="27"/>
        <v>0</v>
      </c>
      <c r="W168" s="1990">
        <f t="shared" si="28"/>
        <v>0</v>
      </c>
      <c r="X168" s="1990">
        <f t="shared" si="29"/>
        <v>0</v>
      </c>
      <c r="Y168" s="1990">
        <f t="shared" si="30"/>
        <v>0</v>
      </c>
    </row>
    <row r="169" spans="1:25">
      <c r="A169" s="1985" t="str">
        <f t="shared" si="26"/>
        <v/>
      </c>
      <c r="B169" s="2120"/>
      <c r="C169" s="2120"/>
      <c r="D169" s="2120"/>
      <c r="E169" s="2121"/>
      <c r="F169" s="2121"/>
      <c r="G169" s="2122"/>
      <c r="H169" s="2123"/>
      <c r="I169" s="2123"/>
      <c r="J169" s="2123"/>
      <c r="K169" s="2123"/>
      <c r="L169" s="2121"/>
      <c r="M169" s="2121"/>
      <c r="N169" s="1986">
        <f t="shared" si="22"/>
        <v>0</v>
      </c>
      <c r="O169" s="1986">
        <f t="shared" si="23"/>
        <v>0</v>
      </c>
      <c r="P169" s="1987">
        <f t="shared" si="31"/>
        <v>0</v>
      </c>
      <c r="Q169" s="1987">
        <f t="shared" si="32"/>
        <v>0</v>
      </c>
      <c r="R169" s="1988">
        <f t="shared" si="24"/>
        <v>0</v>
      </c>
      <c r="S169" s="1988">
        <f t="shared" si="25"/>
        <v>0</v>
      </c>
      <c r="T169" s="1989">
        <f>IF(OR(E169="QS",B169=""),0,
VLOOKUP($S169,'表30-5-2-5-1'!$B:$AF,MATCH($D169&amp;"a",'表30-5-2-5-1'!$4:$4,0)-1,FALSE)
-IF($R169-1&lt;=0,0,VLOOKUP($R169-1,'表30-5-2-5-1'!$B:$AF,MATCH($D169&amp;"a",'表30-5-2-5-1'!$4:$4,0)-1,FALSE))
-VLOOKUP($S169,'表30-5-2-5-1'!$B:$AF,MATCH($D169,'表30-5-2-5-1'!$4:$4,0)-1,FALSE)*(S169/100-M169/G169)*100
-VLOOKUP($R169,'表30-5-2-5-1'!$B:$AF,MATCH($D169,'表30-5-2-5-1'!$4:$4,0)-1,FALSE)*(1-(R169/100-L169/G169)*100)
)</f>
        <v>0</v>
      </c>
      <c r="U169" s="1989">
        <f>IF(OR(E169="QS",B169=""),0,
IF(C169="F",VLOOKUP($S169,'表30-5-2-5-2'!$B:$AF,MATCH($D169&amp;"a",'表30-5-2-5-2'!$4:$4,0)-1,FALSE)
-IF($R169-1&lt;=0,0,VLOOKUP($R169-1,'表30-5-2-5-2'!$B:$AF,MATCH($D169&amp;"a",'表30-5-2-5-2'!$4:$4,0)-1,FALSE))
-VLOOKUP($S169,'表30-5-2-5-2'!$B:$AF,MATCH($D169,'表30-5-2-5-2'!$4:$4,0)-1,FALSE)*(S169/100-M169/G169)*100
-VLOOKUP($R169,'表30-5-2-5-2'!$B:$AF,MATCH($D169,'表30-5-2-5-2'!$4:$4,0)-1,FALSE)*(1-(R169/100-L169/G169)*100),
IF(C169="E1",VLOOKUP($S169,'表30-5-2-5-3'!$B$4:$AF$104,MATCH($D169&amp;"a",'表30-5-2-5-3'!$4:$4,0)-1,FALSE)
-IF($R169-1&lt;=0,0,VLOOKUP($R169-1,'表30-5-2-5-3'!$B$4:$AF$104,MATCH($D169&amp;"a",'表30-5-2-5-3'!$4:$4,0)-1,FALSE))
-VLOOKUP($S169,'表30-5-2-5-3'!$B$4:$AF$104,MATCH($D169,'表30-5-2-5-3'!$4:$4,0)-1,FALSE)*(S169/100-M169/G169)*100
-VLOOKUP($R169,'表30-5-2-5-3'!$B$4:$AF$104,MATCH($D169,'表30-5-2-5-3'!$4:$4,0)-1,FALSE)*(1-(R169/100-L169/G169)*100),
IF(C169="E2",VLOOKUP($S169,'表30-5-2-5-3'!$B$114:$AF$214,MATCH($D169&amp;"a",'表30-5-2-5-3'!$4:$4,0)-1,FALSE)
-IF($R169-1&lt;=0,0,VLOOKUP($R169-1,'表30-5-2-5-3'!$B$114:$AF$214,MATCH($D169&amp;"a",'表30-5-2-5-3'!$4:$4,0)-1,FALSE))
-VLOOKUP($S169,'表30-5-2-5-3'!$B$114:$AF$214,MATCH($D169,'表30-5-2-5-3'!$4:$4,0)-1,FALSE)*(S169/100-M169/G169)*100
-VLOOKUP($R169,'表30-5-2-5-3'!$B$114:$AF$214,MATCH($D169,'表30-5-2-5-3'!$4:$4,0)-1,FALSE)*(1-(R169/100-L169/G169)*100),0))))</f>
        <v>0</v>
      </c>
      <c r="V169" s="1990">
        <f t="shared" si="27"/>
        <v>0</v>
      </c>
      <c r="W169" s="1990">
        <f t="shared" si="28"/>
        <v>0</v>
      </c>
      <c r="X169" s="1990">
        <f t="shared" si="29"/>
        <v>0</v>
      </c>
      <c r="Y169" s="1990">
        <f t="shared" si="30"/>
        <v>0</v>
      </c>
    </row>
    <row r="170" spans="1:25">
      <c r="A170" s="1985" t="str">
        <f t="shared" si="26"/>
        <v/>
      </c>
      <c r="B170" s="2120"/>
      <c r="C170" s="2120"/>
      <c r="D170" s="2120"/>
      <c r="E170" s="2121"/>
      <c r="F170" s="2121"/>
      <c r="G170" s="2122"/>
      <c r="H170" s="2123"/>
      <c r="I170" s="2123"/>
      <c r="J170" s="2123"/>
      <c r="K170" s="2123"/>
      <c r="L170" s="2121"/>
      <c r="M170" s="2121"/>
      <c r="N170" s="1986">
        <f t="shared" si="22"/>
        <v>0</v>
      </c>
      <c r="O170" s="1986">
        <f t="shared" si="23"/>
        <v>0</v>
      </c>
      <c r="P170" s="1987">
        <f t="shared" si="31"/>
        <v>0</v>
      </c>
      <c r="Q170" s="1987">
        <f t="shared" si="32"/>
        <v>0</v>
      </c>
      <c r="R170" s="1988">
        <f t="shared" si="24"/>
        <v>0</v>
      </c>
      <c r="S170" s="1988">
        <f t="shared" si="25"/>
        <v>0</v>
      </c>
      <c r="T170" s="1989">
        <f>IF(OR(E170="QS",B170=""),0,
VLOOKUP($S170,'表30-5-2-5-1'!$B:$AF,MATCH($D170&amp;"a",'表30-5-2-5-1'!$4:$4,0)-1,FALSE)
-IF($R170-1&lt;=0,0,VLOOKUP($R170-1,'表30-5-2-5-1'!$B:$AF,MATCH($D170&amp;"a",'表30-5-2-5-1'!$4:$4,0)-1,FALSE))
-VLOOKUP($S170,'表30-5-2-5-1'!$B:$AF,MATCH($D170,'表30-5-2-5-1'!$4:$4,0)-1,FALSE)*(S170/100-M170/G170)*100
-VLOOKUP($R170,'表30-5-2-5-1'!$B:$AF,MATCH($D170,'表30-5-2-5-1'!$4:$4,0)-1,FALSE)*(1-(R170/100-L170/G170)*100)
)</f>
        <v>0</v>
      </c>
      <c r="U170" s="1989">
        <f>IF(OR(E170="QS",B170=""),0,
IF(C170="F",VLOOKUP($S170,'表30-5-2-5-2'!$B:$AF,MATCH($D170&amp;"a",'表30-5-2-5-2'!$4:$4,0)-1,FALSE)
-IF($R170-1&lt;=0,0,VLOOKUP($R170-1,'表30-5-2-5-2'!$B:$AF,MATCH($D170&amp;"a",'表30-5-2-5-2'!$4:$4,0)-1,FALSE))
-VLOOKUP($S170,'表30-5-2-5-2'!$B:$AF,MATCH($D170,'表30-5-2-5-2'!$4:$4,0)-1,FALSE)*(S170/100-M170/G170)*100
-VLOOKUP($R170,'表30-5-2-5-2'!$B:$AF,MATCH($D170,'表30-5-2-5-2'!$4:$4,0)-1,FALSE)*(1-(R170/100-L170/G170)*100),
IF(C170="E1",VLOOKUP($S170,'表30-5-2-5-3'!$B$4:$AF$104,MATCH($D170&amp;"a",'表30-5-2-5-3'!$4:$4,0)-1,FALSE)
-IF($R170-1&lt;=0,0,VLOOKUP($R170-1,'表30-5-2-5-3'!$B$4:$AF$104,MATCH($D170&amp;"a",'表30-5-2-5-3'!$4:$4,0)-1,FALSE))
-VLOOKUP($S170,'表30-5-2-5-3'!$B$4:$AF$104,MATCH($D170,'表30-5-2-5-3'!$4:$4,0)-1,FALSE)*(S170/100-M170/G170)*100
-VLOOKUP($R170,'表30-5-2-5-3'!$B$4:$AF$104,MATCH($D170,'表30-5-2-5-3'!$4:$4,0)-1,FALSE)*(1-(R170/100-L170/G170)*100),
IF(C170="E2",VLOOKUP($S170,'表30-5-2-5-3'!$B$114:$AF$214,MATCH($D170&amp;"a",'表30-5-2-5-3'!$4:$4,0)-1,FALSE)
-IF($R170-1&lt;=0,0,VLOOKUP($R170-1,'表30-5-2-5-3'!$B$114:$AF$214,MATCH($D170&amp;"a",'表30-5-2-5-3'!$4:$4,0)-1,FALSE))
-VLOOKUP($S170,'表30-5-2-5-3'!$B$114:$AF$214,MATCH($D170,'表30-5-2-5-3'!$4:$4,0)-1,FALSE)*(S170/100-M170/G170)*100
-VLOOKUP($R170,'表30-5-2-5-3'!$B$114:$AF$214,MATCH($D170,'表30-5-2-5-3'!$4:$4,0)-1,FALSE)*(1-(R170/100-L170/G170)*100),0))))</f>
        <v>0</v>
      </c>
      <c r="V170" s="1990">
        <f t="shared" si="27"/>
        <v>0</v>
      </c>
      <c r="W170" s="1990">
        <f t="shared" si="28"/>
        <v>0</v>
      </c>
      <c r="X170" s="1990">
        <f t="shared" si="29"/>
        <v>0</v>
      </c>
      <c r="Y170" s="1990">
        <f t="shared" si="30"/>
        <v>0</v>
      </c>
    </row>
    <row r="171" spans="1:25">
      <c r="A171" s="1985" t="str">
        <f t="shared" si="26"/>
        <v/>
      </c>
      <c r="B171" s="2120"/>
      <c r="C171" s="2120"/>
      <c r="D171" s="2120"/>
      <c r="E171" s="2121"/>
      <c r="F171" s="2121"/>
      <c r="G171" s="2122"/>
      <c r="H171" s="2123"/>
      <c r="I171" s="2123"/>
      <c r="J171" s="2123"/>
      <c r="K171" s="2123"/>
      <c r="L171" s="2121"/>
      <c r="M171" s="2121"/>
      <c r="N171" s="1986">
        <f t="shared" si="22"/>
        <v>0</v>
      </c>
      <c r="O171" s="1986">
        <f t="shared" si="23"/>
        <v>0</v>
      </c>
      <c r="P171" s="1987">
        <f t="shared" si="31"/>
        <v>0</v>
      </c>
      <c r="Q171" s="1987">
        <f t="shared" si="32"/>
        <v>0</v>
      </c>
      <c r="R171" s="1988">
        <f t="shared" si="24"/>
        <v>0</v>
      </c>
      <c r="S171" s="1988">
        <f t="shared" si="25"/>
        <v>0</v>
      </c>
      <c r="T171" s="1989">
        <f>IF(OR(E171="QS",B171=""),0,
VLOOKUP($S171,'表30-5-2-5-1'!$B:$AF,MATCH($D171&amp;"a",'表30-5-2-5-1'!$4:$4,0)-1,FALSE)
-IF($R171-1&lt;=0,0,VLOOKUP($R171-1,'表30-5-2-5-1'!$B:$AF,MATCH($D171&amp;"a",'表30-5-2-5-1'!$4:$4,0)-1,FALSE))
-VLOOKUP($S171,'表30-5-2-5-1'!$B:$AF,MATCH($D171,'表30-5-2-5-1'!$4:$4,0)-1,FALSE)*(S171/100-M171/G171)*100
-VLOOKUP($R171,'表30-5-2-5-1'!$B:$AF,MATCH($D171,'表30-5-2-5-1'!$4:$4,0)-1,FALSE)*(1-(R171/100-L171/G171)*100)
)</f>
        <v>0</v>
      </c>
      <c r="U171" s="1989">
        <f>IF(OR(E171="QS",B171=""),0,
IF(C171="F",VLOOKUP($S171,'表30-5-2-5-2'!$B:$AF,MATCH($D171&amp;"a",'表30-5-2-5-2'!$4:$4,0)-1,FALSE)
-IF($R171-1&lt;=0,0,VLOOKUP($R171-1,'表30-5-2-5-2'!$B:$AF,MATCH($D171&amp;"a",'表30-5-2-5-2'!$4:$4,0)-1,FALSE))
-VLOOKUP($S171,'表30-5-2-5-2'!$B:$AF,MATCH($D171,'表30-5-2-5-2'!$4:$4,0)-1,FALSE)*(S171/100-M171/G171)*100
-VLOOKUP($R171,'表30-5-2-5-2'!$B:$AF,MATCH($D171,'表30-5-2-5-2'!$4:$4,0)-1,FALSE)*(1-(R171/100-L171/G171)*100),
IF(C171="E1",VLOOKUP($S171,'表30-5-2-5-3'!$B$4:$AF$104,MATCH($D171&amp;"a",'表30-5-2-5-3'!$4:$4,0)-1,FALSE)
-IF($R171-1&lt;=0,0,VLOOKUP($R171-1,'表30-5-2-5-3'!$B$4:$AF$104,MATCH($D171&amp;"a",'表30-5-2-5-3'!$4:$4,0)-1,FALSE))
-VLOOKUP($S171,'表30-5-2-5-3'!$B$4:$AF$104,MATCH($D171,'表30-5-2-5-3'!$4:$4,0)-1,FALSE)*(S171/100-M171/G171)*100
-VLOOKUP($R171,'表30-5-2-5-3'!$B$4:$AF$104,MATCH($D171,'表30-5-2-5-3'!$4:$4,0)-1,FALSE)*(1-(R171/100-L171/G171)*100),
IF(C171="E2",VLOOKUP($S171,'表30-5-2-5-3'!$B$114:$AF$214,MATCH($D171&amp;"a",'表30-5-2-5-3'!$4:$4,0)-1,FALSE)
-IF($R171-1&lt;=0,0,VLOOKUP($R171-1,'表30-5-2-5-3'!$B$114:$AF$214,MATCH($D171&amp;"a",'表30-5-2-5-3'!$4:$4,0)-1,FALSE))
-VLOOKUP($S171,'表30-5-2-5-3'!$B$114:$AF$214,MATCH($D171,'表30-5-2-5-3'!$4:$4,0)-1,FALSE)*(S171/100-M171/G171)*100
-VLOOKUP($R171,'表30-5-2-5-3'!$B$114:$AF$214,MATCH($D171,'表30-5-2-5-3'!$4:$4,0)-1,FALSE)*(1-(R171/100-L171/G171)*100),0))))</f>
        <v>0</v>
      </c>
      <c r="V171" s="1990">
        <f t="shared" si="27"/>
        <v>0</v>
      </c>
      <c r="W171" s="1990">
        <f t="shared" si="28"/>
        <v>0</v>
      </c>
      <c r="X171" s="1990">
        <f t="shared" si="29"/>
        <v>0</v>
      </c>
      <c r="Y171" s="1990">
        <f t="shared" si="30"/>
        <v>0</v>
      </c>
    </row>
    <row r="172" spans="1:25">
      <c r="A172" s="1985" t="str">
        <f t="shared" si="26"/>
        <v/>
      </c>
      <c r="B172" s="2120"/>
      <c r="C172" s="2120"/>
      <c r="D172" s="2120"/>
      <c r="E172" s="2121"/>
      <c r="F172" s="2121"/>
      <c r="G172" s="2122"/>
      <c r="H172" s="2123"/>
      <c r="I172" s="2123"/>
      <c r="J172" s="2123"/>
      <c r="K172" s="2123"/>
      <c r="L172" s="2121"/>
      <c r="M172" s="2121"/>
      <c r="N172" s="1986">
        <f t="shared" si="22"/>
        <v>0</v>
      </c>
      <c r="O172" s="1986">
        <f t="shared" si="23"/>
        <v>0</v>
      </c>
      <c r="P172" s="1987">
        <f t="shared" si="31"/>
        <v>0</v>
      </c>
      <c r="Q172" s="1987">
        <f t="shared" si="32"/>
        <v>0</v>
      </c>
      <c r="R172" s="1988">
        <f t="shared" si="24"/>
        <v>0</v>
      </c>
      <c r="S172" s="1988">
        <f t="shared" si="25"/>
        <v>0</v>
      </c>
      <c r="T172" s="1989">
        <f>IF(OR(E172="QS",B172=""),0,
VLOOKUP($S172,'表30-5-2-5-1'!$B:$AF,MATCH($D172&amp;"a",'表30-5-2-5-1'!$4:$4,0)-1,FALSE)
-IF($R172-1&lt;=0,0,VLOOKUP($R172-1,'表30-5-2-5-1'!$B:$AF,MATCH($D172&amp;"a",'表30-5-2-5-1'!$4:$4,0)-1,FALSE))
-VLOOKUP($S172,'表30-5-2-5-1'!$B:$AF,MATCH($D172,'表30-5-2-5-1'!$4:$4,0)-1,FALSE)*(S172/100-M172/G172)*100
-VLOOKUP($R172,'表30-5-2-5-1'!$B:$AF,MATCH($D172,'表30-5-2-5-1'!$4:$4,0)-1,FALSE)*(1-(R172/100-L172/G172)*100)
)</f>
        <v>0</v>
      </c>
      <c r="U172" s="1989">
        <f>IF(OR(E172="QS",B172=""),0,
IF(C172="F",VLOOKUP($S172,'表30-5-2-5-2'!$B:$AF,MATCH($D172&amp;"a",'表30-5-2-5-2'!$4:$4,0)-1,FALSE)
-IF($R172-1&lt;=0,0,VLOOKUP($R172-1,'表30-5-2-5-2'!$B:$AF,MATCH($D172&amp;"a",'表30-5-2-5-2'!$4:$4,0)-1,FALSE))
-VLOOKUP($S172,'表30-5-2-5-2'!$B:$AF,MATCH($D172,'表30-5-2-5-2'!$4:$4,0)-1,FALSE)*(S172/100-M172/G172)*100
-VLOOKUP($R172,'表30-5-2-5-2'!$B:$AF,MATCH($D172,'表30-5-2-5-2'!$4:$4,0)-1,FALSE)*(1-(R172/100-L172/G172)*100),
IF(C172="E1",VLOOKUP($S172,'表30-5-2-5-3'!$B$4:$AF$104,MATCH($D172&amp;"a",'表30-5-2-5-3'!$4:$4,0)-1,FALSE)
-IF($R172-1&lt;=0,0,VLOOKUP($R172-1,'表30-5-2-5-3'!$B$4:$AF$104,MATCH($D172&amp;"a",'表30-5-2-5-3'!$4:$4,0)-1,FALSE))
-VLOOKUP($S172,'表30-5-2-5-3'!$B$4:$AF$104,MATCH($D172,'表30-5-2-5-3'!$4:$4,0)-1,FALSE)*(S172/100-M172/G172)*100
-VLOOKUP($R172,'表30-5-2-5-3'!$B$4:$AF$104,MATCH($D172,'表30-5-2-5-3'!$4:$4,0)-1,FALSE)*(1-(R172/100-L172/G172)*100),
IF(C172="E2",VLOOKUP($S172,'表30-5-2-5-3'!$B$114:$AF$214,MATCH($D172&amp;"a",'表30-5-2-5-3'!$4:$4,0)-1,FALSE)
-IF($R172-1&lt;=0,0,VLOOKUP($R172-1,'表30-5-2-5-3'!$B$114:$AF$214,MATCH($D172&amp;"a",'表30-5-2-5-3'!$4:$4,0)-1,FALSE))
-VLOOKUP($S172,'表30-5-2-5-3'!$B$114:$AF$214,MATCH($D172,'表30-5-2-5-3'!$4:$4,0)-1,FALSE)*(S172/100-M172/G172)*100
-VLOOKUP($R172,'表30-5-2-5-3'!$B$114:$AF$214,MATCH($D172,'表30-5-2-5-3'!$4:$4,0)-1,FALSE)*(1-(R172/100-L172/G172)*100),0))))</f>
        <v>0</v>
      </c>
      <c r="V172" s="1990">
        <f t="shared" si="27"/>
        <v>0</v>
      </c>
      <c r="W172" s="1990">
        <f t="shared" si="28"/>
        <v>0</v>
      </c>
      <c r="X172" s="1990">
        <f t="shared" si="29"/>
        <v>0</v>
      </c>
      <c r="Y172" s="1990">
        <f t="shared" si="30"/>
        <v>0</v>
      </c>
    </row>
    <row r="173" spans="1:25">
      <c r="A173" s="1985" t="str">
        <f t="shared" si="26"/>
        <v/>
      </c>
      <c r="B173" s="2120"/>
      <c r="C173" s="2120"/>
      <c r="D173" s="2120"/>
      <c r="E173" s="2121"/>
      <c r="F173" s="2121"/>
      <c r="G173" s="2122"/>
      <c r="H173" s="2123"/>
      <c r="I173" s="2123"/>
      <c r="J173" s="2123"/>
      <c r="K173" s="2123"/>
      <c r="L173" s="2121"/>
      <c r="M173" s="2121"/>
      <c r="N173" s="1986">
        <f t="shared" si="22"/>
        <v>0</v>
      </c>
      <c r="O173" s="1986">
        <f t="shared" si="23"/>
        <v>0</v>
      </c>
      <c r="P173" s="1987">
        <f t="shared" si="31"/>
        <v>0</v>
      </c>
      <c r="Q173" s="1987">
        <f t="shared" si="32"/>
        <v>0</v>
      </c>
      <c r="R173" s="1988">
        <f t="shared" si="24"/>
        <v>0</v>
      </c>
      <c r="S173" s="1988">
        <f t="shared" si="25"/>
        <v>0</v>
      </c>
      <c r="T173" s="1989">
        <f>IF(OR(E173="QS",B173=""),0,
VLOOKUP($S173,'表30-5-2-5-1'!$B:$AF,MATCH($D173&amp;"a",'表30-5-2-5-1'!$4:$4,0)-1,FALSE)
-IF($R173-1&lt;=0,0,VLOOKUP($R173-1,'表30-5-2-5-1'!$B:$AF,MATCH($D173&amp;"a",'表30-5-2-5-1'!$4:$4,0)-1,FALSE))
-VLOOKUP($S173,'表30-5-2-5-1'!$B:$AF,MATCH($D173,'表30-5-2-5-1'!$4:$4,0)-1,FALSE)*(S173/100-M173/G173)*100
-VLOOKUP($R173,'表30-5-2-5-1'!$B:$AF,MATCH($D173,'表30-5-2-5-1'!$4:$4,0)-1,FALSE)*(1-(R173/100-L173/G173)*100)
)</f>
        <v>0</v>
      </c>
      <c r="U173" s="1989">
        <f>IF(OR(E173="QS",B173=""),0,
IF(C173="F",VLOOKUP($S173,'表30-5-2-5-2'!$B:$AF,MATCH($D173&amp;"a",'表30-5-2-5-2'!$4:$4,0)-1,FALSE)
-IF($R173-1&lt;=0,0,VLOOKUP($R173-1,'表30-5-2-5-2'!$B:$AF,MATCH($D173&amp;"a",'表30-5-2-5-2'!$4:$4,0)-1,FALSE))
-VLOOKUP($S173,'表30-5-2-5-2'!$B:$AF,MATCH($D173,'表30-5-2-5-2'!$4:$4,0)-1,FALSE)*(S173/100-M173/G173)*100
-VLOOKUP($R173,'表30-5-2-5-2'!$B:$AF,MATCH($D173,'表30-5-2-5-2'!$4:$4,0)-1,FALSE)*(1-(R173/100-L173/G173)*100),
IF(C173="E1",VLOOKUP($S173,'表30-5-2-5-3'!$B$4:$AF$104,MATCH($D173&amp;"a",'表30-5-2-5-3'!$4:$4,0)-1,FALSE)
-IF($R173-1&lt;=0,0,VLOOKUP($R173-1,'表30-5-2-5-3'!$B$4:$AF$104,MATCH($D173&amp;"a",'表30-5-2-5-3'!$4:$4,0)-1,FALSE))
-VLOOKUP($S173,'表30-5-2-5-3'!$B$4:$AF$104,MATCH($D173,'表30-5-2-5-3'!$4:$4,0)-1,FALSE)*(S173/100-M173/G173)*100
-VLOOKUP($R173,'表30-5-2-5-3'!$B$4:$AF$104,MATCH($D173,'表30-5-2-5-3'!$4:$4,0)-1,FALSE)*(1-(R173/100-L173/G173)*100),
IF(C173="E2",VLOOKUP($S173,'表30-5-2-5-3'!$B$114:$AF$214,MATCH($D173&amp;"a",'表30-5-2-5-3'!$4:$4,0)-1,FALSE)
-IF($R173-1&lt;=0,0,VLOOKUP($R173-1,'表30-5-2-5-3'!$B$114:$AF$214,MATCH($D173&amp;"a",'表30-5-2-5-3'!$4:$4,0)-1,FALSE))
-VLOOKUP($S173,'表30-5-2-5-3'!$B$114:$AF$214,MATCH($D173,'表30-5-2-5-3'!$4:$4,0)-1,FALSE)*(S173/100-M173/G173)*100
-VLOOKUP($R173,'表30-5-2-5-3'!$B$114:$AF$214,MATCH($D173,'表30-5-2-5-3'!$4:$4,0)-1,FALSE)*(1-(R173/100-L173/G173)*100),0))))</f>
        <v>0</v>
      </c>
      <c r="V173" s="1990">
        <f t="shared" si="27"/>
        <v>0</v>
      </c>
      <c r="W173" s="1990">
        <f t="shared" si="28"/>
        <v>0</v>
      </c>
      <c r="X173" s="1990">
        <f t="shared" si="29"/>
        <v>0</v>
      </c>
      <c r="Y173" s="1990">
        <f t="shared" si="30"/>
        <v>0</v>
      </c>
    </row>
    <row r="174" spans="1:25">
      <c r="A174" s="1985" t="str">
        <f t="shared" si="26"/>
        <v/>
      </c>
      <c r="B174" s="2120"/>
      <c r="C174" s="2120"/>
      <c r="D174" s="2120"/>
      <c r="E174" s="2121"/>
      <c r="F174" s="2121"/>
      <c r="G174" s="2122"/>
      <c r="H174" s="2123"/>
      <c r="I174" s="2123"/>
      <c r="J174" s="2123"/>
      <c r="K174" s="2123"/>
      <c r="L174" s="2121"/>
      <c r="M174" s="2121"/>
      <c r="N174" s="1986">
        <f t="shared" si="22"/>
        <v>0</v>
      </c>
      <c r="O174" s="1986">
        <f t="shared" si="23"/>
        <v>0</v>
      </c>
      <c r="P174" s="1987">
        <f t="shared" si="31"/>
        <v>0</v>
      </c>
      <c r="Q174" s="1987">
        <f t="shared" si="32"/>
        <v>0</v>
      </c>
      <c r="R174" s="1988">
        <f t="shared" si="24"/>
        <v>0</v>
      </c>
      <c r="S174" s="1988">
        <f t="shared" si="25"/>
        <v>0</v>
      </c>
      <c r="T174" s="1989">
        <f>IF(OR(E174="QS",B174=""),0,
VLOOKUP($S174,'表30-5-2-5-1'!$B:$AF,MATCH($D174&amp;"a",'表30-5-2-5-1'!$4:$4,0)-1,FALSE)
-IF($R174-1&lt;=0,0,VLOOKUP($R174-1,'表30-5-2-5-1'!$B:$AF,MATCH($D174&amp;"a",'表30-5-2-5-1'!$4:$4,0)-1,FALSE))
-VLOOKUP($S174,'表30-5-2-5-1'!$B:$AF,MATCH($D174,'表30-5-2-5-1'!$4:$4,0)-1,FALSE)*(S174/100-M174/G174)*100
-VLOOKUP($R174,'表30-5-2-5-1'!$B:$AF,MATCH($D174,'表30-5-2-5-1'!$4:$4,0)-1,FALSE)*(1-(R174/100-L174/G174)*100)
)</f>
        <v>0</v>
      </c>
      <c r="U174" s="1989">
        <f>IF(OR(E174="QS",B174=""),0,
IF(C174="F",VLOOKUP($S174,'表30-5-2-5-2'!$B:$AF,MATCH($D174&amp;"a",'表30-5-2-5-2'!$4:$4,0)-1,FALSE)
-IF($R174-1&lt;=0,0,VLOOKUP($R174-1,'表30-5-2-5-2'!$B:$AF,MATCH($D174&amp;"a",'表30-5-2-5-2'!$4:$4,0)-1,FALSE))
-VLOOKUP($S174,'表30-5-2-5-2'!$B:$AF,MATCH($D174,'表30-5-2-5-2'!$4:$4,0)-1,FALSE)*(S174/100-M174/G174)*100
-VLOOKUP($R174,'表30-5-2-5-2'!$B:$AF,MATCH($D174,'表30-5-2-5-2'!$4:$4,0)-1,FALSE)*(1-(R174/100-L174/G174)*100),
IF(C174="E1",VLOOKUP($S174,'表30-5-2-5-3'!$B$4:$AF$104,MATCH($D174&amp;"a",'表30-5-2-5-3'!$4:$4,0)-1,FALSE)
-IF($R174-1&lt;=0,0,VLOOKUP($R174-1,'表30-5-2-5-3'!$B$4:$AF$104,MATCH($D174&amp;"a",'表30-5-2-5-3'!$4:$4,0)-1,FALSE))
-VLOOKUP($S174,'表30-5-2-5-3'!$B$4:$AF$104,MATCH($D174,'表30-5-2-5-3'!$4:$4,0)-1,FALSE)*(S174/100-M174/G174)*100
-VLOOKUP($R174,'表30-5-2-5-3'!$B$4:$AF$104,MATCH($D174,'表30-5-2-5-3'!$4:$4,0)-1,FALSE)*(1-(R174/100-L174/G174)*100),
IF(C174="E2",VLOOKUP($S174,'表30-5-2-5-3'!$B$114:$AF$214,MATCH($D174&amp;"a",'表30-5-2-5-3'!$4:$4,0)-1,FALSE)
-IF($R174-1&lt;=0,0,VLOOKUP($R174-1,'表30-5-2-5-3'!$B$114:$AF$214,MATCH($D174&amp;"a",'表30-5-2-5-3'!$4:$4,0)-1,FALSE))
-VLOOKUP($S174,'表30-5-2-5-3'!$B$114:$AF$214,MATCH($D174,'表30-5-2-5-3'!$4:$4,0)-1,FALSE)*(S174/100-M174/G174)*100
-VLOOKUP($R174,'表30-5-2-5-3'!$B$114:$AF$214,MATCH($D174,'表30-5-2-5-3'!$4:$4,0)-1,FALSE)*(1-(R174/100-L174/G174)*100),0))))</f>
        <v>0</v>
      </c>
      <c r="V174" s="1990">
        <f t="shared" si="27"/>
        <v>0</v>
      </c>
      <c r="W174" s="1990">
        <f t="shared" si="28"/>
        <v>0</v>
      </c>
      <c r="X174" s="1990">
        <f t="shared" si="29"/>
        <v>0</v>
      </c>
      <c r="Y174" s="1990">
        <f t="shared" si="30"/>
        <v>0</v>
      </c>
    </row>
    <row r="175" spans="1:25">
      <c r="A175" s="1985" t="str">
        <f t="shared" si="26"/>
        <v/>
      </c>
      <c r="B175" s="2120"/>
      <c r="C175" s="2120"/>
      <c r="D175" s="2120"/>
      <c r="E175" s="2121"/>
      <c r="F175" s="2121"/>
      <c r="G175" s="2122"/>
      <c r="H175" s="2123"/>
      <c r="I175" s="2123"/>
      <c r="J175" s="2123"/>
      <c r="K175" s="2123"/>
      <c r="L175" s="2121"/>
      <c r="M175" s="2121"/>
      <c r="N175" s="1986">
        <f t="shared" si="22"/>
        <v>0</v>
      </c>
      <c r="O175" s="1986">
        <f t="shared" si="23"/>
        <v>0</v>
      </c>
      <c r="P175" s="1987">
        <f t="shared" si="31"/>
        <v>0</v>
      </c>
      <c r="Q175" s="1987">
        <f t="shared" si="32"/>
        <v>0</v>
      </c>
      <c r="R175" s="1988">
        <f t="shared" si="24"/>
        <v>0</v>
      </c>
      <c r="S175" s="1988">
        <f t="shared" si="25"/>
        <v>0</v>
      </c>
      <c r="T175" s="1989">
        <f>IF(OR(E175="QS",B175=""),0,
VLOOKUP($S175,'表30-5-2-5-1'!$B:$AF,MATCH($D175&amp;"a",'表30-5-2-5-1'!$4:$4,0)-1,FALSE)
-IF($R175-1&lt;=0,0,VLOOKUP($R175-1,'表30-5-2-5-1'!$B:$AF,MATCH($D175&amp;"a",'表30-5-2-5-1'!$4:$4,0)-1,FALSE))
-VLOOKUP($S175,'表30-5-2-5-1'!$B:$AF,MATCH($D175,'表30-5-2-5-1'!$4:$4,0)-1,FALSE)*(S175/100-M175/G175)*100
-VLOOKUP($R175,'表30-5-2-5-1'!$B:$AF,MATCH($D175,'表30-5-2-5-1'!$4:$4,0)-1,FALSE)*(1-(R175/100-L175/G175)*100)
)</f>
        <v>0</v>
      </c>
      <c r="U175" s="1989">
        <f>IF(OR(E175="QS",B175=""),0,
IF(C175="F",VLOOKUP($S175,'表30-5-2-5-2'!$B:$AF,MATCH($D175&amp;"a",'表30-5-2-5-2'!$4:$4,0)-1,FALSE)
-IF($R175-1&lt;=0,0,VLOOKUP($R175-1,'表30-5-2-5-2'!$B:$AF,MATCH($D175&amp;"a",'表30-5-2-5-2'!$4:$4,0)-1,FALSE))
-VLOOKUP($S175,'表30-5-2-5-2'!$B:$AF,MATCH($D175,'表30-5-2-5-2'!$4:$4,0)-1,FALSE)*(S175/100-M175/G175)*100
-VLOOKUP($R175,'表30-5-2-5-2'!$B:$AF,MATCH($D175,'表30-5-2-5-2'!$4:$4,0)-1,FALSE)*(1-(R175/100-L175/G175)*100),
IF(C175="E1",VLOOKUP($S175,'表30-5-2-5-3'!$B$4:$AF$104,MATCH($D175&amp;"a",'表30-5-2-5-3'!$4:$4,0)-1,FALSE)
-IF($R175-1&lt;=0,0,VLOOKUP($R175-1,'表30-5-2-5-3'!$B$4:$AF$104,MATCH($D175&amp;"a",'表30-5-2-5-3'!$4:$4,0)-1,FALSE))
-VLOOKUP($S175,'表30-5-2-5-3'!$B$4:$AF$104,MATCH($D175,'表30-5-2-5-3'!$4:$4,0)-1,FALSE)*(S175/100-M175/G175)*100
-VLOOKUP($R175,'表30-5-2-5-3'!$B$4:$AF$104,MATCH($D175,'表30-5-2-5-3'!$4:$4,0)-1,FALSE)*(1-(R175/100-L175/G175)*100),
IF(C175="E2",VLOOKUP($S175,'表30-5-2-5-3'!$B$114:$AF$214,MATCH($D175&amp;"a",'表30-5-2-5-3'!$4:$4,0)-1,FALSE)
-IF($R175-1&lt;=0,0,VLOOKUP($R175-1,'表30-5-2-5-3'!$B$114:$AF$214,MATCH($D175&amp;"a",'表30-5-2-5-3'!$4:$4,0)-1,FALSE))
-VLOOKUP($S175,'表30-5-2-5-3'!$B$114:$AF$214,MATCH($D175,'表30-5-2-5-3'!$4:$4,0)-1,FALSE)*(S175/100-M175/G175)*100
-VLOOKUP($R175,'表30-5-2-5-3'!$B$114:$AF$214,MATCH($D175,'表30-5-2-5-3'!$4:$4,0)-1,FALSE)*(1-(R175/100-L175/G175)*100),0))))</f>
        <v>0</v>
      </c>
      <c r="V175" s="1990">
        <f t="shared" si="27"/>
        <v>0</v>
      </c>
      <c r="W175" s="1990">
        <f t="shared" si="28"/>
        <v>0</v>
      </c>
      <c r="X175" s="1990">
        <f t="shared" si="29"/>
        <v>0</v>
      </c>
      <c r="Y175" s="1990">
        <f t="shared" si="30"/>
        <v>0</v>
      </c>
    </row>
    <row r="176" spans="1:25">
      <c r="A176" s="1985" t="str">
        <f t="shared" si="26"/>
        <v/>
      </c>
      <c r="B176" s="2120"/>
      <c r="C176" s="2120"/>
      <c r="D176" s="2120"/>
      <c r="E176" s="2121"/>
      <c r="F176" s="2121"/>
      <c r="G176" s="2122"/>
      <c r="H176" s="2123"/>
      <c r="I176" s="2123"/>
      <c r="J176" s="2123"/>
      <c r="K176" s="2123"/>
      <c r="L176" s="2121"/>
      <c r="M176" s="2121"/>
      <c r="N176" s="1986">
        <f t="shared" si="22"/>
        <v>0</v>
      </c>
      <c r="O176" s="1986">
        <f t="shared" si="23"/>
        <v>0</v>
      </c>
      <c r="P176" s="1987">
        <f t="shared" si="31"/>
        <v>0</v>
      </c>
      <c r="Q176" s="1987">
        <f t="shared" si="32"/>
        <v>0</v>
      </c>
      <c r="R176" s="1988">
        <f t="shared" si="24"/>
        <v>0</v>
      </c>
      <c r="S176" s="1988">
        <f t="shared" si="25"/>
        <v>0</v>
      </c>
      <c r="T176" s="1989">
        <f>IF(OR(E176="QS",B176=""),0,
VLOOKUP($S176,'表30-5-2-5-1'!$B:$AF,MATCH($D176&amp;"a",'表30-5-2-5-1'!$4:$4,0)-1,FALSE)
-IF($R176-1&lt;=0,0,VLOOKUP($R176-1,'表30-5-2-5-1'!$B:$AF,MATCH($D176&amp;"a",'表30-5-2-5-1'!$4:$4,0)-1,FALSE))
-VLOOKUP($S176,'表30-5-2-5-1'!$B:$AF,MATCH($D176,'表30-5-2-5-1'!$4:$4,0)-1,FALSE)*(S176/100-M176/G176)*100
-VLOOKUP($R176,'表30-5-2-5-1'!$B:$AF,MATCH($D176,'表30-5-2-5-1'!$4:$4,0)-1,FALSE)*(1-(R176/100-L176/G176)*100)
)</f>
        <v>0</v>
      </c>
      <c r="U176" s="1989">
        <f>IF(OR(E176="QS",B176=""),0,
IF(C176="F",VLOOKUP($S176,'表30-5-2-5-2'!$B:$AF,MATCH($D176&amp;"a",'表30-5-2-5-2'!$4:$4,0)-1,FALSE)
-IF($R176-1&lt;=0,0,VLOOKUP($R176-1,'表30-5-2-5-2'!$B:$AF,MATCH($D176&amp;"a",'表30-5-2-5-2'!$4:$4,0)-1,FALSE))
-VLOOKUP($S176,'表30-5-2-5-2'!$B:$AF,MATCH($D176,'表30-5-2-5-2'!$4:$4,0)-1,FALSE)*(S176/100-M176/G176)*100
-VLOOKUP($R176,'表30-5-2-5-2'!$B:$AF,MATCH($D176,'表30-5-2-5-2'!$4:$4,0)-1,FALSE)*(1-(R176/100-L176/G176)*100),
IF(C176="E1",VLOOKUP($S176,'表30-5-2-5-3'!$B$4:$AF$104,MATCH($D176&amp;"a",'表30-5-2-5-3'!$4:$4,0)-1,FALSE)
-IF($R176-1&lt;=0,0,VLOOKUP($R176-1,'表30-5-2-5-3'!$B$4:$AF$104,MATCH($D176&amp;"a",'表30-5-2-5-3'!$4:$4,0)-1,FALSE))
-VLOOKUP($S176,'表30-5-2-5-3'!$B$4:$AF$104,MATCH($D176,'表30-5-2-5-3'!$4:$4,0)-1,FALSE)*(S176/100-M176/G176)*100
-VLOOKUP($R176,'表30-5-2-5-3'!$B$4:$AF$104,MATCH($D176,'表30-5-2-5-3'!$4:$4,0)-1,FALSE)*(1-(R176/100-L176/G176)*100),
IF(C176="E2",VLOOKUP($S176,'表30-5-2-5-3'!$B$114:$AF$214,MATCH($D176&amp;"a",'表30-5-2-5-3'!$4:$4,0)-1,FALSE)
-IF($R176-1&lt;=0,0,VLOOKUP($R176-1,'表30-5-2-5-3'!$B$114:$AF$214,MATCH($D176&amp;"a",'表30-5-2-5-3'!$4:$4,0)-1,FALSE))
-VLOOKUP($S176,'表30-5-2-5-3'!$B$114:$AF$214,MATCH($D176,'表30-5-2-5-3'!$4:$4,0)-1,FALSE)*(S176/100-M176/G176)*100
-VLOOKUP($R176,'表30-5-2-5-3'!$B$114:$AF$214,MATCH($D176,'表30-5-2-5-3'!$4:$4,0)-1,FALSE)*(1-(R176/100-L176/G176)*100),0))))</f>
        <v>0</v>
      </c>
      <c r="V176" s="1990">
        <f t="shared" si="27"/>
        <v>0</v>
      </c>
      <c r="W176" s="1990">
        <f t="shared" si="28"/>
        <v>0</v>
      </c>
      <c r="X176" s="1990">
        <f t="shared" si="29"/>
        <v>0</v>
      </c>
      <c r="Y176" s="1990">
        <f t="shared" si="30"/>
        <v>0</v>
      </c>
    </row>
    <row r="177" spans="1:25">
      <c r="A177" s="1985" t="str">
        <f t="shared" si="26"/>
        <v/>
      </c>
      <c r="B177" s="2120"/>
      <c r="C177" s="2120"/>
      <c r="D177" s="2120"/>
      <c r="E177" s="2121"/>
      <c r="F177" s="2121"/>
      <c r="G177" s="2122"/>
      <c r="H177" s="2123"/>
      <c r="I177" s="2123"/>
      <c r="J177" s="2123"/>
      <c r="K177" s="2123"/>
      <c r="L177" s="2121"/>
      <c r="M177" s="2121"/>
      <c r="N177" s="1986">
        <f t="shared" si="22"/>
        <v>0</v>
      </c>
      <c r="O177" s="1986">
        <f t="shared" si="23"/>
        <v>0</v>
      </c>
      <c r="P177" s="1987">
        <f t="shared" si="31"/>
        <v>0</v>
      </c>
      <c r="Q177" s="1987">
        <f t="shared" si="32"/>
        <v>0</v>
      </c>
      <c r="R177" s="1988">
        <f t="shared" si="24"/>
        <v>0</v>
      </c>
      <c r="S177" s="1988">
        <f t="shared" si="25"/>
        <v>0</v>
      </c>
      <c r="T177" s="1989">
        <f>IF(OR(E177="QS",B177=""),0,
VLOOKUP($S177,'表30-5-2-5-1'!$B:$AF,MATCH($D177&amp;"a",'表30-5-2-5-1'!$4:$4,0)-1,FALSE)
-IF($R177-1&lt;=0,0,VLOOKUP($R177-1,'表30-5-2-5-1'!$B:$AF,MATCH($D177&amp;"a",'表30-5-2-5-1'!$4:$4,0)-1,FALSE))
-VLOOKUP($S177,'表30-5-2-5-1'!$B:$AF,MATCH($D177,'表30-5-2-5-1'!$4:$4,0)-1,FALSE)*(S177/100-M177/G177)*100
-VLOOKUP($R177,'表30-5-2-5-1'!$B:$AF,MATCH($D177,'表30-5-2-5-1'!$4:$4,0)-1,FALSE)*(1-(R177/100-L177/G177)*100)
)</f>
        <v>0</v>
      </c>
      <c r="U177" s="1989">
        <f>IF(OR(E177="QS",B177=""),0,
IF(C177="F",VLOOKUP($S177,'表30-5-2-5-2'!$B:$AF,MATCH($D177&amp;"a",'表30-5-2-5-2'!$4:$4,0)-1,FALSE)
-IF($R177-1&lt;=0,0,VLOOKUP($R177-1,'表30-5-2-5-2'!$B:$AF,MATCH($D177&amp;"a",'表30-5-2-5-2'!$4:$4,0)-1,FALSE))
-VLOOKUP($S177,'表30-5-2-5-2'!$B:$AF,MATCH($D177,'表30-5-2-5-2'!$4:$4,0)-1,FALSE)*(S177/100-M177/G177)*100
-VLOOKUP($R177,'表30-5-2-5-2'!$B:$AF,MATCH($D177,'表30-5-2-5-2'!$4:$4,0)-1,FALSE)*(1-(R177/100-L177/G177)*100),
IF(C177="E1",VLOOKUP($S177,'表30-5-2-5-3'!$B$4:$AF$104,MATCH($D177&amp;"a",'表30-5-2-5-3'!$4:$4,0)-1,FALSE)
-IF($R177-1&lt;=0,0,VLOOKUP($R177-1,'表30-5-2-5-3'!$B$4:$AF$104,MATCH($D177&amp;"a",'表30-5-2-5-3'!$4:$4,0)-1,FALSE))
-VLOOKUP($S177,'表30-5-2-5-3'!$B$4:$AF$104,MATCH($D177,'表30-5-2-5-3'!$4:$4,0)-1,FALSE)*(S177/100-M177/G177)*100
-VLOOKUP($R177,'表30-5-2-5-3'!$B$4:$AF$104,MATCH($D177,'表30-5-2-5-3'!$4:$4,0)-1,FALSE)*(1-(R177/100-L177/G177)*100),
IF(C177="E2",VLOOKUP($S177,'表30-5-2-5-3'!$B$114:$AF$214,MATCH($D177&amp;"a",'表30-5-2-5-3'!$4:$4,0)-1,FALSE)
-IF($R177-1&lt;=0,0,VLOOKUP($R177-1,'表30-5-2-5-3'!$B$114:$AF$214,MATCH($D177&amp;"a",'表30-5-2-5-3'!$4:$4,0)-1,FALSE))
-VLOOKUP($S177,'表30-5-2-5-3'!$B$114:$AF$214,MATCH($D177,'表30-5-2-5-3'!$4:$4,0)-1,FALSE)*(S177/100-M177/G177)*100
-VLOOKUP($R177,'表30-5-2-5-3'!$B$114:$AF$214,MATCH($D177,'表30-5-2-5-3'!$4:$4,0)-1,FALSE)*(1-(R177/100-L177/G177)*100),0))))</f>
        <v>0</v>
      </c>
      <c r="V177" s="1990">
        <f t="shared" si="27"/>
        <v>0</v>
      </c>
      <c r="W177" s="1990">
        <f t="shared" si="28"/>
        <v>0</v>
      </c>
      <c r="X177" s="1990">
        <f t="shared" si="29"/>
        <v>0</v>
      </c>
      <c r="Y177" s="1990">
        <f t="shared" si="30"/>
        <v>0</v>
      </c>
    </row>
    <row r="178" spans="1:25">
      <c r="A178" s="1985" t="str">
        <f t="shared" si="26"/>
        <v/>
      </c>
      <c r="B178" s="2120"/>
      <c r="C178" s="2120"/>
      <c r="D178" s="2120"/>
      <c r="E178" s="2121"/>
      <c r="F178" s="2121"/>
      <c r="G178" s="2122"/>
      <c r="H178" s="2123"/>
      <c r="I178" s="2123"/>
      <c r="J178" s="2123"/>
      <c r="K178" s="2123"/>
      <c r="L178" s="2121"/>
      <c r="M178" s="2121"/>
      <c r="N178" s="1986">
        <f t="shared" si="22"/>
        <v>0</v>
      </c>
      <c r="O178" s="1986">
        <f t="shared" si="23"/>
        <v>0</v>
      </c>
      <c r="P178" s="1987">
        <f t="shared" si="31"/>
        <v>0</v>
      </c>
      <c r="Q178" s="1987">
        <f t="shared" si="32"/>
        <v>0</v>
      </c>
      <c r="R178" s="1988">
        <f t="shared" si="24"/>
        <v>0</v>
      </c>
      <c r="S178" s="1988">
        <f t="shared" si="25"/>
        <v>0</v>
      </c>
      <c r="T178" s="1989">
        <f>IF(OR(E178="QS",B178=""),0,
VLOOKUP($S178,'表30-5-2-5-1'!$B:$AF,MATCH($D178&amp;"a",'表30-5-2-5-1'!$4:$4,0)-1,FALSE)
-IF($R178-1&lt;=0,0,VLOOKUP($R178-1,'表30-5-2-5-1'!$B:$AF,MATCH($D178&amp;"a",'表30-5-2-5-1'!$4:$4,0)-1,FALSE))
-VLOOKUP($S178,'表30-5-2-5-1'!$B:$AF,MATCH($D178,'表30-5-2-5-1'!$4:$4,0)-1,FALSE)*(S178/100-M178/G178)*100
-VLOOKUP($R178,'表30-5-2-5-1'!$B:$AF,MATCH($D178,'表30-5-2-5-1'!$4:$4,0)-1,FALSE)*(1-(R178/100-L178/G178)*100)
)</f>
        <v>0</v>
      </c>
      <c r="U178" s="1989">
        <f>IF(OR(E178="QS",B178=""),0,
IF(C178="F",VLOOKUP($S178,'表30-5-2-5-2'!$B:$AF,MATCH($D178&amp;"a",'表30-5-2-5-2'!$4:$4,0)-1,FALSE)
-IF($R178-1&lt;=0,0,VLOOKUP($R178-1,'表30-5-2-5-2'!$B:$AF,MATCH($D178&amp;"a",'表30-5-2-5-2'!$4:$4,0)-1,FALSE))
-VLOOKUP($S178,'表30-5-2-5-2'!$B:$AF,MATCH($D178,'表30-5-2-5-2'!$4:$4,0)-1,FALSE)*(S178/100-M178/G178)*100
-VLOOKUP($R178,'表30-5-2-5-2'!$B:$AF,MATCH($D178,'表30-5-2-5-2'!$4:$4,0)-1,FALSE)*(1-(R178/100-L178/G178)*100),
IF(C178="E1",VLOOKUP($S178,'表30-5-2-5-3'!$B$4:$AF$104,MATCH($D178&amp;"a",'表30-5-2-5-3'!$4:$4,0)-1,FALSE)
-IF($R178-1&lt;=0,0,VLOOKUP($R178-1,'表30-5-2-5-3'!$B$4:$AF$104,MATCH($D178&amp;"a",'表30-5-2-5-3'!$4:$4,0)-1,FALSE))
-VLOOKUP($S178,'表30-5-2-5-3'!$B$4:$AF$104,MATCH($D178,'表30-5-2-5-3'!$4:$4,0)-1,FALSE)*(S178/100-M178/G178)*100
-VLOOKUP($R178,'表30-5-2-5-3'!$B$4:$AF$104,MATCH($D178,'表30-5-2-5-3'!$4:$4,0)-1,FALSE)*(1-(R178/100-L178/G178)*100),
IF(C178="E2",VLOOKUP($S178,'表30-5-2-5-3'!$B$114:$AF$214,MATCH($D178&amp;"a",'表30-5-2-5-3'!$4:$4,0)-1,FALSE)
-IF($R178-1&lt;=0,0,VLOOKUP($R178-1,'表30-5-2-5-3'!$B$114:$AF$214,MATCH($D178&amp;"a",'表30-5-2-5-3'!$4:$4,0)-1,FALSE))
-VLOOKUP($S178,'表30-5-2-5-3'!$B$114:$AF$214,MATCH($D178,'表30-5-2-5-3'!$4:$4,0)-1,FALSE)*(S178/100-M178/G178)*100
-VLOOKUP($R178,'表30-5-2-5-3'!$B$114:$AF$214,MATCH($D178,'表30-5-2-5-3'!$4:$4,0)-1,FALSE)*(1-(R178/100-L178/G178)*100),0))))</f>
        <v>0</v>
      </c>
      <c r="V178" s="1990">
        <f t="shared" si="27"/>
        <v>0</v>
      </c>
      <c r="W178" s="1990">
        <f t="shared" si="28"/>
        <v>0</v>
      </c>
      <c r="X178" s="1990">
        <f t="shared" si="29"/>
        <v>0</v>
      </c>
      <c r="Y178" s="1990">
        <f t="shared" si="30"/>
        <v>0</v>
      </c>
    </row>
    <row r="179" spans="1:25">
      <c r="A179" s="1985" t="str">
        <f t="shared" si="26"/>
        <v/>
      </c>
      <c r="B179" s="2120"/>
      <c r="C179" s="2120"/>
      <c r="D179" s="2120"/>
      <c r="E179" s="2121"/>
      <c r="F179" s="2121"/>
      <c r="G179" s="2122"/>
      <c r="H179" s="2123"/>
      <c r="I179" s="2123"/>
      <c r="J179" s="2123"/>
      <c r="K179" s="2123"/>
      <c r="L179" s="2121"/>
      <c r="M179" s="2121"/>
      <c r="N179" s="1986">
        <f t="shared" si="22"/>
        <v>0</v>
      </c>
      <c r="O179" s="1986">
        <f t="shared" si="23"/>
        <v>0</v>
      </c>
      <c r="P179" s="1987">
        <f t="shared" si="31"/>
        <v>0</v>
      </c>
      <c r="Q179" s="1987">
        <f t="shared" si="32"/>
        <v>0</v>
      </c>
      <c r="R179" s="1988">
        <f t="shared" si="24"/>
        <v>0</v>
      </c>
      <c r="S179" s="1988">
        <f t="shared" si="25"/>
        <v>0</v>
      </c>
      <c r="T179" s="1989">
        <f>IF(OR(E179="QS",B179=""),0,
VLOOKUP($S179,'表30-5-2-5-1'!$B:$AF,MATCH($D179&amp;"a",'表30-5-2-5-1'!$4:$4,0)-1,FALSE)
-IF($R179-1&lt;=0,0,VLOOKUP($R179-1,'表30-5-2-5-1'!$B:$AF,MATCH($D179&amp;"a",'表30-5-2-5-1'!$4:$4,0)-1,FALSE))
-VLOOKUP($S179,'表30-5-2-5-1'!$B:$AF,MATCH($D179,'表30-5-2-5-1'!$4:$4,0)-1,FALSE)*(S179/100-M179/G179)*100
-VLOOKUP($R179,'表30-5-2-5-1'!$B:$AF,MATCH($D179,'表30-5-2-5-1'!$4:$4,0)-1,FALSE)*(1-(R179/100-L179/G179)*100)
)</f>
        <v>0</v>
      </c>
      <c r="U179" s="1989">
        <f>IF(OR(E179="QS",B179=""),0,
IF(C179="F",VLOOKUP($S179,'表30-5-2-5-2'!$B:$AF,MATCH($D179&amp;"a",'表30-5-2-5-2'!$4:$4,0)-1,FALSE)
-IF($R179-1&lt;=0,0,VLOOKUP($R179-1,'表30-5-2-5-2'!$B:$AF,MATCH($D179&amp;"a",'表30-5-2-5-2'!$4:$4,0)-1,FALSE))
-VLOOKUP($S179,'表30-5-2-5-2'!$B:$AF,MATCH($D179,'表30-5-2-5-2'!$4:$4,0)-1,FALSE)*(S179/100-M179/G179)*100
-VLOOKUP($R179,'表30-5-2-5-2'!$B:$AF,MATCH($D179,'表30-5-2-5-2'!$4:$4,0)-1,FALSE)*(1-(R179/100-L179/G179)*100),
IF(C179="E1",VLOOKUP($S179,'表30-5-2-5-3'!$B$4:$AF$104,MATCH($D179&amp;"a",'表30-5-2-5-3'!$4:$4,0)-1,FALSE)
-IF($R179-1&lt;=0,0,VLOOKUP($R179-1,'表30-5-2-5-3'!$B$4:$AF$104,MATCH($D179&amp;"a",'表30-5-2-5-3'!$4:$4,0)-1,FALSE))
-VLOOKUP($S179,'表30-5-2-5-3'!$B$4:$AF$104,MATCH($D179,'表30-5-2-5-3'!$4:$4,0)-1,FALSE)*(S179/100-M179/G179)*100
-VLOOKUP($R179,'表30-5-2-5-3'!$B$4:$AF$104,MATCH($D179,'表30-5-2-5-3'!$4:$4,0)-1,FALSE)*(1-(R179/100-L179/G179)*100),
IF(C179="E2",VLOOKUP($S179,'表30-5-2-5-3'!$B$114:$AF$214,MATCH($D179&amp;"a",'表30-5-2-5-3'!$4:$4,0)-1,FALSE)
-IF($R179-1&lt;=0,0,VLOOKUP($R179-1,'表30-5-2-5-3'!$B$114:$AF$214,MATCH($D179&amp;"a",'表30-5-2-5-3'!$4:$4,0)-1,FALSE))
-VLOOKUP($S179,'表30-5-2-5-3'!$B$114:$AF$214,MATCH($D179,'表30-5-2-5-3'!$4:$4,0)-1,FALSE)*(S179/100-M179/G179)*100
-VLOOKUP($R179,'表30-5-2-5-3'!$B$114:$AF$214,MATCH($D179,'表30-5-2-5-3'!$4:$4,0)-1,FALSE)*(1-(R179/100-L179/G179)*100),0))))</f>
        <v>0</v>
      </c>
      <c r="V179" s="1990">
        <f t="shared" si="27"/>
        <v>0</v>
      </c>
      <c r="W179" s="1990">
        <f t="shared" si="28"/>
        <v>0</v>
      </c>
      <c r="X179" s="1990">
        <f t="shared" si="29"/>
        <v>0</v>
      </c>
      <c r="Y179" s="1990">
        <f t="shared" si="30"/>
        <v>0</v>
      </c>
    </row>
    <row r="180" spans="1:25">
      <c r="A180" s="1985" t="str">
        <f t="shared" si="26"/>
        <v/>
      </c>
      <c r="B180" s="2120"/>
      <c r="C180" s="2120"/>
      <c r="D180" s="2120"/>
      <c r="E180" s="2121"/>
      <c r="F180" s="2121"/>
      <c r="G180" s="2122"/>
      <c r="H180" s="2123"/>
      <c r="I180" s="2123"/>
      <c r="J180" s="2123"/>
      <c r="K180" s="2123"/>
      <c r="L180" s="2121"/>
      <c r="M180" s="2121"/>
      <c r="N180" s="1986">
        <f t="shared" si="22"/>
        <v>0</v>
      </c>
      <c r="O180" s="1986">
        <f t="shared" si="23"/>
        <v>0</v>
      </c>
      <c r="P180" s="1987">
        <f t="shared" si="31"/>
        <v>0</v>
      </c>
      <c r="Q180" s="1987">
        <f t="shared" si="32"/>
        <v>0</v>
      </c>
      <c r="R180" s="1988">
        <f t="shared" si="24"/>
        <v>0</v>
      </c>
      <c r="S180" s="1988">
        <f t="shared" si="25"/>
        <v>0</v>
      </c>
      <c r="T180" s="1989">
        <f>IF(OR(E180="QS",B180=""),0,
VLOOKUP($S180,'表30-5-2-5-1'!$B:$AF,MATCH($D180&amp;"a",'表30-5-2-5-1'!$4:$4,0)-1,FALSE)
-IF($R180-1&lt;=0,0,VLOOKUP($R180-1,'表30-5-2-5-1'!$B:$AF,MATCH($D180&amp;"a",'表30-5-2-5-1'!$4:$4,0)-1,FALSE))
-VLOOKUP($S180,'表30-5-2-5-1'!$B:$AF,MATCH($D180,'表30-5-2-5-1'!$4:$4,0)-1,FALSE)*(S180/100-M180/G180)*100
-VLOOKUP($R180,'表30-5-2-5-1'!$B:$AF,MATCH($D180,'表30-5-2-5-1'!$4:$4,0)-1,FALSE)*(1-(R180/100-L180/G180)*100)
)</f>
        <v>0</v>
      </c>
      <c r="U180" s="1989">
        <f>IF(OR(E180="QS",B180=""),0,
IF(C180="F",VLOOKUP($S180,'表30-5-2-5-2'!$B:$AF,MATCH($D180&amp;"a",'表30-5-2-5-2'!$4:$4,0)-1,FALSE)
-IF($R180-1&lt;=0,0,VLOOKUP($R180-1,'表30-5-2-5-2'!$B:$AF,MATCH($D180&amp;"a",'表30-5-2-5-2'!$4:$4,0)-1,FALSE))
-VLOOKUP($S180,'表30-5-2-5-2'!$B:$AF,MATCH($D180,'表30-5-2-5-2'!$4:$4,0)-1,FALSE)*(S180/100-M180/G180)*100
-VLOOKUP($R180,'表30-5-2-5-2'!$B:$AF,MATCH($D180,'表30-5-2-5-2'!$4:$4,0)-1,FALSE)*(1-(R180/100-L180/G180)*100),
IF(C180="E1",VLOOKUP($S180,'表30-5-2-5-3'!$B$4:$AF$104,MATCH($D180&amp;"a",'表30-5-2-5-3'!$4:$4,0)-1,FALSE)
-IF($R180-1&lt;=0,0,VLOOKUP($R180-1,'表30-5-2-5-3'!$B$4:$AF$104,MATCH($D180&amp;"a",'表30-5-2-5-3'!$4:$4,0)-1,FALSE))
-VLOOKUP($S180,'表30-5-2-5-3'!$B$4:$AF$104,MATCH($D180,'表30-5-2-5-3'!$4:$4,0)-1,FALSE)*(S180/100-M180/G180)*100
-VLOOKUP($R180,'表30-5-2-5-3'!$B$4:$AF$104,MATCH($D180,'表30-5-2-5-3'!$4:$4,0)-1,FALSE)*(1-(R180/100-L180/G180)*100),
IF(C180="E2",VLOOKUP($S180,'表30-5-2-5-3'!$B$114:$AF$214,MATCH($D180&amp;"a",'表30-5-2-5-3'!$4:$4,0)-1,FALSE)
-IF($R180-1&lt;=0,0,VLOOKUP($R180-1,'表30-5-2-5-3'!$B$114:$AF$214,MATCH($D180&amp;"a",'表30-5-2-5-3'!$4:$4,0)-1,FALSE))
-VLOOKUP($S180,'表30-5-2-5-3'!$B$114:$AF$214,MATCH($D180,'表30-5-2-5-3'!$4:$4,0)-1,FALSE)*(S180/100-M180/G180)*100
-VLOOKUP($R180,'表30-5-2-5-3'!$B$114:$AF$214,MATCH($D180,'表30-5-2-5-3'!$4:$4,0)-1,FALSE)*(1-(R180/100-L180/G180)*100),0))))</f>
        <v>0</v>
      </c>
      <c r="V180" s="1990">
        <f t="shared" si="27"/>
        <v>0</v>
      </c>
      <c r="W180" s="1990">
        <f t="shared" si="28"/>
        <v>0</v>
      </c>
      <c r="X180" s="1990">
        <f t="shared" si="29"/>
        <v>0</v>
      </c>
      <c r="Y180" s="1990">
        <f t="shared" si="30"/>
        <v>0</v>
      </c>
    </row>
    <row r="181" spans="1:25">
      <c r="A181" s="1985" t="str">
        <f t="shared" si="26"/>
        <v/>
      </c>
      <c r="B181" s="2120"/>
      <c r="C181" s="2120"/>
      <c r="D181" s="2120"/>
      <c r="E181" s="2121"/>
      <c r="F181" s="2121"/>
      <c r="G181" s="2122"/>
      <c r="H181" s="2123"/>
      <c r="I181" s="2123"/>
      <c r="J181" s="2123"/>
      <c r="K181" s="2123"/>
      <c r="L181" s="2121"/>
      <c r="M181" s="2121"/>
      <c r="N181" s="1986">
        <f t="shared" si="22"/>
        <v>0</v>
      </c>
      <c r="O181" s="1986">
        <f t="shared" si="23"/>
        <v>0</v>
      </c>
      <c r="P181" s="1987">
        <f t="shared" si="31"/>
        <v>0</v>
      </c>
      <c r="Q181" s="1987">
        <f t="shared" si="32"/>
        <v>0</v>
      </c>
      <c r="R181" s="1988">
        <f t="shared" si="24"/>
        <v>0</v>
      </c>
      <c r="S181" s="1988">
        <f t="shared" si="25"/>
        <v>0</v>
      </c>
      <c r="T181" s="1989">
        <f>IF(OR(E181="QS",B181=""),0,
VLOOKUP($S181,'表30-5-2-5-1'!$B:$AF,MATCH($D181&amp;"a",'表30-5-2-5-1'!$4:$4,0)-1,FALSE)
-IF($R181-1&lt;=0,0,VLOOKUP($R181-1,'表30-5-2-5-1'!$B:$AF,MATCH($D181&amp;"a",'表30-5-2-5-1'!$4:$4,0)-1,FALSE))
-VLOOKUP($S181,'表30-5-2-5-1'!$B:$AF,MATCH($D181,'表30-5-2-5-1'!$4:$4,0)-1,FALSE)*(S181/100-M181/G181)*100
-VLOOKUP($R181,'表30-5-2-5-1'!$B:$AF,MATCH($D181,'表30-5-2-5-1'!$4:$4,0)-1,FALSE)*(1-(R181/100-L181/G181)*100)
)</f>
        <v>0</v>
      </c>
      <c r="U181" s="1989">
        <f>IF(OR(E181="QS",B181=""),0,
IF(C181="F",VLOOKUP($S181,'表30-5-2-5-2'!$B:$AF,MATCH($D181&amp;"a",'表30-5-2-5-2'!$4:$4,0)-1,FALSE)
-IF($R181-1&lt;=0,0,VLOOKUP($R181-1,'表30-5-2-5-2'!$B:$AF,MATCH($D181&amp;"a",'表30-5-2-5-2'!$4:$4,0)-1,FALSE))
-VLOOKUP($S181,'表30-5-2-5-2'!$B:$AF,MATCH($D181,'表30-5-2-5-2'!$4:$4,0)-1,FALSE)*(S181/100-M181/G181)*100
-VLOOKUP($R181,'表30-5-2-5-2'!$B:$AF,MATCH($D181,'表30-5-2-5-2'!$4:$4,0)-1,FALSE)*(1-(R181/100-L181/G181)*100),
IF(C181="E1",VLOOKUP($S181,'表30-5-2-5-3'!$B$4:$AF$104,MATCH($D181&amp;"a",'表30-5-2-5-3'!$4:$4,0)-1,FALSE)
-IF($R181-1&lt;=0,0,VLOOKUP($R181-1,'表30-5-2-5-3'!$B$4:$AF$104,MATCH($D181&amp;"a",'表30-5-2-5-3'!$4:$4,0)-1,FALSE))
-VLOOKUP($S181,'表30-5-2-5-3'!$B$4:$AF$104,MATCH($D181,'表30-5-2-5-3'!$4:$4,0)-1,FALSE)*(S181/100-M181/G181)*100
-VLOOKUP($R181,'表30-5-2-5-3'!$B$4:$AF$104,MATCH($D181,'表30-5-2-5-3'!$4:$4,0)-1,FALSE)*(1-(R181/100-L181/G181)*100),
IF(C181="E2",VLOOKUP($S181,'表30-5-2-5-3'!$B$114:$AF$214,MATCH($D181&amp;"a",'表30-5-2-5-3'!$4:$4,0)-1,FALSE)
-IF($R181-1&lt;=0,0,VLOOKUP($R181-1,'表30-5-2-5-3'!$B$114:$AF$214,MATCH($D181&amp;"a",'表30-5-2-5-3'!$4:$4,0)-1,FALSE))
-VLOOKUP($S181,'表30-5-2-5-3'!$B$114:$AF$214,MATCH($D181,'表30-5-2-5-3'!$4:$4,0)-1,FALSE)*(S181/100-M181/G181)*100
-VLOOKUP($R181,'表30-5-2-5-3'!$B$114:$AF$214,MATCH($D181,'表30-5-2-5-3'!$4:$4,0)-1,FALSE)*(1-(R181/100-L181/G181)*100),0))))</f>
        <v>0</v>
      </c>
      <c r="V181" s="1990">
        <f t="shared" si="27"/>
        <v>0</v>
      </c>
      <c r="W181" s="1990">
        <f t="shared" si="28"/>
        <v>0</v>
      </c>
      <c r="X181" s="1990">
        <f t="shared" si="29"/>
        <v>0</v>
      </c>
      <c r="Y181" s="1990">
        <f t="shared" si="30"/>
        <v>0</v>
      </c>
    </row>
    <row r="182" spans="1:25">
      <c r="A182" s="1985" t="str">
        <f t="shared" si="26"/>
        <v/>
      </c>
      <c r="B182" s="2120"/>
      <c r="C182" s="2120"/>
      <c r="D182" s="2120"/>
      <c r="E182" s="2121"/>
      <c r="F182" s="2121"/>
      <c r="G182" s="2122"/>
      <c r="H182" s="2123"/>
      <c r="I182" s="2123"/>
      <c r="J182" s="2123"/>
      <c r="K182" s="2123"/>
      <c r="L182" s="2121"/>
      <c r="M182" s="2121"/>
      <c r="N182" s="1986">
        <f t="shared" si="22"/>
        <v>0</v>
      </c>
      <c r="O182" s="1986">
        <f t="shared" si="23"/>
        <v>0</v>
      </c>
      <c r="P182" s="1987">
        <f t="shared" si="31"/>
        <v>0</v>
      </c>
      <c r="Q182" s="1987">
        <f t="shared" si="32"/>
        <v>0</v>
      </c>
      <c r="R182" s="1988">
        <f t="shared" si="24"/>
        <v>0</v>
      </c>
      <c r="S182" s="1988">
        <f t="shared" si="25"/>
        <v>0</v>
      </c>
      <c r="T182" s="1989">
        <f>IF(OR(E182="QS",B182=""),0,
VLOOKUP($S182,'表30-5-2-5-1'!$B:$AF,MATCH($D182&amp;"a",'表30-5-2-5-1'!$4:$4,0)-1,FALSE)
-IF($R182-1&lt;=0,0,VLOOKUP($R182-1,'表30-5-2-5-1'!$B:$AF,MATCH($D182&amp;"a",'表30-5-2-5-1'!$4:$4,0)-1,FALSE))
-VLOOKUP($S182,'表30-5-2-5-1'!$B:$AF,MATCH($D182,'表30-5-2-5-1'!$4:$4,0)-1,FALSE)*(S182/100-M182/G182)*100
-VLOOKUP($R182,'表30-5-2-5-1'!$B:$AF,MATCH($D182,'表30-5-2-5-1'!$4:$4,0)-1,FALSE)*(1-(R182/100-L182/G182)*100)
)</f>
        <v>0</v>
      </c>
      <c r="U182" s="1989">
        <f>IF(OR(E182="QS",B182=""),0,
IF(C182="F",VLOOKUP($S182,'表30-5-2-5-2'!$B:$AF,MATCH($D182&amp;"a",'表30-5-2-5-2'!$4:$4,0)-1,FALSE)
-IF($R182-1&lt;=0,0,VLOOKUP($R182-1,'表30-5-2-5-2'!$B:$AF,MATCH($D182&amp;"a",'表30-5-2-5-2'!$4:$4,0)-1,FALSE))
-VLOOKUP($S182,'表30-5-2-5-2'!$B:$AF,MATCH($D182,'表30-5-2-5-2'!$4:$4,0)-1,FALSE)*(S182/100-M182/G182)*100
-VLOOKUP($R182,'表30-5-2-5-2'!$B:$AF,MATCH($D182,'表30-5-2-5-2'!$4:$4,0)-1,FALSE)*(1-(R182/100-L182/G182)*100),
IF(C182="E1",VLOOKUP($S182,'表30-5-2-5-3'!$B$4:$AF$104,MATCH($D182&amp;"a",'表30-5-2-5-3'!$4:$4,0)-1,FALSE)
-IF($R182-1&lt;=0,0,VLOOKUP($R182-1,'表30-5-2-5-3'!$B$4:$AF$104,MATCH($D182&amp;"a",'表30-5-2-5-3'!$4:$4,0)-1,FALSE))
-VLOOKUP($S182,'表30-5-2-5-3'!$B$4:$AF$104,MATCH($D182,'表30-5-2-5-3'!$4:$4,0)-1,FALSE)*(S182/100-M182/G182)*100
-VLOOKUP($R182,'表30-5-2-5-3'!$B$4:$AF$104,MATCH($D182,'表30-5-2-5-3'!$4:$4,0)-1,FALSE)*(1-(R182/100-L182/G182)*100),
IF(C182="E2",VLOOKUP($S182,'表30-5-2-5-3'!$B$114:$AF$214,MATCH($D182&amp;"a",'表30-5-2-5-3'!$4:$4,0)-1,FALSE)
-IF($R182-1&lt;=0,0,VLOOKUP($R182-1,'表30-5-2-5-3'!$B$114:$AF$214,MATCH($D182&amp;"a",'表30-5-2-5-3'!$4:$4,0)-1,FALSE))
-VLOOKUP($S182,'表30-5-2-5-3'!$B$114:$AF$214,MATCH($D182,'表30-5-2-5-3'!$4:$4,0)-1,FALSE)*(S182/100-M182/G182)*100
-VLOOKUP($R182,'表30-5-2-5-3'!$B$114:$AF$214,MATCH($D182,'表30-5-2-5-3'!$4:$4,0)-1,FALSE)*(1-(R182/100-L182/G182)*100),0))))</f>
        <v>0</v>
      </c>
      <c r="V182" s="1990">
        <f t="shared" si="27"/>
        <v>0</v>
      </c>
      <c r="W182" s="1990">
        <f t="shared" si="28"/>
        <v>0</v>
      </c>
      <c r="X182" s="1990">
        <f t="shared" si="29"/>
        <v>0</v>
      </c>
      <c r="Y182" s="1990">
        <f t="shared" si="30"/>
        <v>0</v>
      </c>
    </row>
    <row r="183" spans="1:25">
      <c r="A183" s="1985" t="str">
        <f t="shared" si="26"/>
        <v/>
      </c>
      <c r="B183" s="2120"/>
      <c r="C183" s="2120"/>
      <c r="D183" s="2120"/>
      <c r="E183" s="2121"/>
      <c r="F183" s="2121"/>
      <c r="G183" s="2122"/>
      <c r="H183" s="2123"/>
      <c r="I183" s="2123"/>
      <c r="J183" s="2123"/>
      <c r="K183" s="2123"/>
      <c r="L183" s="2121"/>
      <c r="M183" s="2121"/>
      <c r="N183" s="1986">
        <f t="shared" si="22"/>
        <v>0</v>
      </c>
      <c r="O183" s="1986">
        <f t="shared" si="23"/>
        <v>0</v>
      </c>
      <c r="P183" s="1987">
        <f t="shared" si="31"/>
        <v>0</v>
      </c>
      <c r="Q183" s="1987">
        <f t="shared" si="32"/>
        <v>0</v>
      </c>
      <c r="R183" s="1988">
        <f t="shared" si="24"/>
        <v>0</v>
      </c>
      <c r="S183" s="1988">
        <f t="shared" si="25"/>
        <v>0</v>
      </c>
      <c r="T183" s="1989">
        <f>IF(OR(E183="QS",B183=""),0,
VLOOKUP($S183,'表30-5-2-5-1'!$B:$AF,MATCH($D183&amp;"a",'表30-5-2-5-1'!$4:$4,0)-1,FALSE)
-IF($R183-1&lt;=0,0,VLOOKUP($R183-1,'表30-5-2-5-1'!$B:$AF,MATCH($D183&amp;"a",'表30-5-2-5-1'!$4:$4,0)-1,FALSE))
-VLOOKUP($S183,'表30-5-2-5-1'!$B:$AF,MATCH($D183,'表30-5-2-5-1'!$4:$4,0)-1,FALSE)*(S183/100-M183/G183)*100
-VLOOKUP($R183,'表30-5-2-5-1'!$B:$AF,MATCH($D183,'表30-5-2-5-1'!$4:$4,0)-1,FALSE)*(1-(R183/100-L183/G183)*100)
)</f>
        <v>0</v>
      </c>
      <c r="U183" s="1989">
        <f>IF(OR(E183="QS",B183=""),0,
IF(C183="F",VLOOKUP($S183,'表30-5-2-5-2'!$B:$AF,MATCH($D183&amp;"a",'表30-5-2-5-2'!$4:$4,0)-1,FALSE)
-IF($R183-1&lt;=0,0,VLOOKUP($R183-1,'表30-5-2-5-2'!$B:$AF,MATCH($D183&amp;"a",'表30-5-2-5-2'!$4:$4,0)-1,FALSE))
-VLOOKUP($S183,'表30-5-2-5-2'!$B:$AF,MATCH($D183,'表30-5-2-5-2'!$4:$4,0)-1,FALSE)*(S183/100-M183/G183)*100
-VLOOKUP($R183,'表30-5-2-5-2'!$B:$AF,MATCH($D183,'表30-5-2-5-2'!$4:$4,0)-1,FALSE)*(1-(R183/100-L183/G183)*100),
IF(C183="E1",VLOOKUP($S183,'表30-5-2-5-3'!$B$4:$AF$104,MATCH($D183&amp;"a",'表30-5-2-5-3'!$4:$4,0)-1,FALSE)
-IF($R183-1&lt;=0,0,VLOOKUP($R183-1,'表30-5-2-5-3'!$B$4:$AF$104,MATCH($D183&amp;"a",'表30-5-2-5-3'!$4:$4,0)-1,FALSE))
-VLOOKUP($S183,'表30-5-2-5-3'!$B$4:$AF$104,MATCH($D183,'表30-5-2-5-3'!$4:$4,0)-1,FALSE)*(S183/100-M183/G183)*100
-VLOOKUP($R183,'表30-5-2-5-3'!$B$4:$AF$104,MATCH($D183,'表30-5-2-5-3'!$4:$4,0)-1,FALSE)*(1-(R183/100-L183/G183)*100),
IF(C183="E2",VLOOKUP($S183,'表30-5-2-5-3'!$B$114:$AF$214,MATCH($D183&amp;"a",'表30-5-2-5-3'!$4:$4,0)-1,FALSE)
-IF($R183-1&lt;=0,0,VLOOKUP($R183-1,'表30-5-2-5-3'!$B$114:$AF$214,MATCH($D183&amp;"a",'表30-5-2-5-3'!$4:$4,0)-1,FALSE))
-VLOOKUP($S183,'表30-5-2-5-3'!$B$114:$AF$214,MATCH($D183,'表30-5-2-5-3'!$4:$4,0)-1,FALSE)*(S183/100-M183/G183)*100
-VLOOKUP($R183,'表30-5-2-5-3'!$B$114:$AF$214,MATCH($D183,'表30-5-2-5-3'!$4:$4,0)-1,FALSE)*(1-(R183/100-L183/G183)*100),0))))</f>
        <v>0</v>
      </c>
      <c r="V183" s="1990">
        <f t="shared" si="27"/>
        <v>0</v>
      </c>
      <c r="W183" s="1990">
        <f t="shared" si="28"/>
        <v>0</v>
      </c>
      <c r="X183" s="1990">
        <f t="shared" si="29"/>
        <v>0</v>
      </c>
      <c r="Y183" s="1990">
        <f t="shared" si="30"/>
        <v>0</v>
      </c>
    </row>
    <row r="184" spans="1:25">
      <c r="A184" s="1985" t="str">
        <f t="shared" si="26"/>
        <v/>
      </c>
      <c r="B184" s="2120"/>
      <c r="C184" s="2120"/>
      <c r="D184" s="2120"/>
      <c r="E184" s="2121"/>
      <c r="F184" s="2121"/>
      <c r="G184" s="2122"/>
      <c r="H184" s="2123"/>
      <c r="I184" s="2123"/>
      <c r="J184" s="2123"/>
      <c r="K184" s="2123"/>
      <c r="L184" s="2121"/>
      <c r="M184" s="2121"/>
      <c r="N184" s="1986">
        <f t="shared" si="22"/>
        <v>0</v>
      </c>
      <c r="O184" s="1986">
        <f t="shared" si="23"/>
        <v>0</v>
      </c>
      <c r="P184" s="1987">
        <f t="shared" si="31"/>
        <v>0</v>
      </c>
      <c r="Q184" s="1987">
        <f t="shared" si="32"/>
        <v>0</v>
      </c>
      <c r="R184" s="1988">
        <f t="shared" si="24"/>
        <v>0</v>
      </c>
      <c r="S184" s="1988">
        <f t="shared" si="25"/>
        <v>0</v>
      </c>
      <c r="T184" s="1989">
        <f>IF(OR(E184="QS",B184=""),0,
VLOOKUP($S184,'表30-5-2-5-1'!$B:$AF,MATCH($D184&amp;"a",'表30-5-2-5-1'!$4:$4,0)-1,FALSE)
-IF($R184-1&lt;=0,0,VLOOKUP($R184-1,'表30-5-2-5-1'!$B:$AF,MATCH($D184&amp;"a",'表30-5-2-5-1'!$4:$4,0)-1,FALSE))
-VLOOKUP($S184,'表30-5-2-5-1'!$B:$AF,MATCH($D184,'表30-5-2-5-1'!$4:$4,0)-1,FALSE)*(S184/100-M184/G184)*100
-VLOOKUP($R184,'表30-5-2-5-1'!$B:$AF,MATCH($D184,'表30-5-2-5-1'!$4:$4,0)-1,FALSE)*(1-(R184/100-L184/G184)*100)
)</f>
        <v>0</v>
      </c>
      <c r="U184" s="1989">
        <f>IF(OR(E184="QS",B184=""),0,
IF(C184="F",VLOOKUP($S184,'表30-5-2-5-2'!$B:$AF,MATCH($D184&amp;"a",'表30-5-2-5-2'!$4:$4,0)-1,FALSE)
-IF($R184-1&lt;=0,0,VLOOKUP($R184-1,'表30-5-2-5-2'!$B:$AF,MATCH($D184&amp;"a",'表30-5-2-5-2'!$4:$4,0)-1,FALSE))
-VLOOKUP($S184,'表30-5-2-5-2'!$B:$AF,MATCH($D184,'表30-5-2-5-2'!$4:$4,0)-1,FALSE)*(S184/100-M184/G184)*100
-VLOOKUP($R184,'表30-5-2-5-2'!$B:$AF,MATCH($D184,'表30-5-2-5-2'!$4:$4,0)-1,FALSE)*(1-(R184/100-L184/G184)*100),
IF(C184="E1",VLOOKUP($S184,'表30-5-2-5-3'!$B$4:$AF$104,MATCH($D184&amp;"a",'表30-5-2-5-3'!$4:$4,0)-1,FALSE)
-IF($R184-1&lt;=0,0,VLOOKUP($R184-1,'表30-5-2-5-3'!$B$4:$AF$104,MATCH($D184&amp;"a",'表30-5-2-5-3'!$4:$4,0)-1,FALSE))
-VLOOKUP($S184,'表30-5-2-5-3'!$B$4:$AF$104,MATCH($D184,'表30-5-2-5-3'!$4:$4,0)-1,FALSE)*(S184/100-M184/G184)*100
-VLOOKUP($R184,'表30-5-2-5-3'!$B$4:$AF$104,MATCH($D184,'表30-5-2-5-3'!$4:$4,0)-1,FALSE)*(1-(R184/100-L184/G184)*100),
IF(C184="E2",VLOOKUP($S184,'表30-5-2-5-3'!$B$114:$AF$214,MATCH($D184&amp;"a",'表30-5-2-5-3'!$4:$4,0)-1,FALSE)
-IF($R184-1&lt;=0,0,VLOOKUP($R184-1,'表30-5-2-5-3'!$B$114:$AF$214,MATCH($D184&amp;"a",'表30-5-2-5-3'!$4:$4,0)-1,FALSE))
-VLOOKUP($S184,'表30-5-2-5-3'!$B$114:$AF$214,MATCH($D184,'表30-5-2-5-3'!$4:$4,0)-1,FALSE)*(S184/100-M184/G184)*100
-VLOOKUP($R184,'表30-5-2-5-3'!$B$114:$AF$214,MATCH($D184,'表30-5-2-5-3'!$4:$4,0)-1,FALSE)*(1-(R184/100-L184/G184)*100),0))))</f>
        <v>0</v>
      </c>
      <c r="V184" s="1990">
        <f t="shared" si="27"/>
        <v>0</v>
      </c>
      <c r="W184" s="1990">
        <f t="shared" si="28"/>
        <v>0</v>
      </c>
      <c r="X184" s="1990">
        <f t="shared" si="29"/>
        <v>0</v>
      </c>
      <c r="Y184" s="1990">
        <f t="shared" si="30"/>
        <v>0</v>
      </c>
    </row>
    <row r="185" spans="1:25">
      <c r="A185" s="1985" t="str">
        <f t="shared" si="26"/>
        <v/>
      </c>
      <c r="B185" s="2120"/>
      <c r="C185" s="2120"/>
      <c r="D185" s="2120"/>
      <c r="E185" s="2121"/>
      <c r="F185" s="2121"/>
      <c r="G185" s="2122"/>
      <c r="H185" s="2123"/>
      <c r="I185" s="2123"/>
      <c r="J185" s="2123"/>
      <c r="K185" s="2123"/>
      <c r="L185" s="2121"/>
      <c r="M185" s="2121"/>
      <c r="N185" s="1986">
        <f t="shared" si="22"/>
        <v>0</v>
      </c>
      <c r="O185" s="1986">
        <f t="shared" si="23"/>
        <v>0</v>
      </c>
      <c r="P185" s="1987">
        <f t="shared" si="31"/>
        <v>0</v>
      </c>
      <c r="Q185" s="1987">
        <f t="shared" si="32"/>
        <v>0</v>
      </c>
      <c r="R185" s="1988">
        <f t="shared" si="24"/>
        <v>0</v>
      </c>
      <c r="S185" s="1988">
        <f t="shared" si="25"/>
        <v>0</v>
      </c>
      <c r="T185" s="1989">
        <f>IF(OR(E185="QS",B185=""),0,
VLOOKUP($S185,'表30-5-2-5-1'!$B:$AF,MATCH($D185&amp;"a",'表30-5-2-5-1'!$4:$4,0)-1,FALSE)
-IF($R185-1&lt;=0,0,VLOOKUP($R185-1,'表30-5-2-5-1'!$B:$AF,MATCH($D185&amp;"a",'表30-5-2-5-1'!$4:$4,0)-1,FALSE))
-VLOOKUP($S185,'表30-5-2-5-1'!$B:$AF,MATCH($D185,'表30-5-2-5-1'!$4:$4,0)-1,FALSE)*(S185/100-M185/G185)*100
-VLOOKUP($R185,'表30-5-2-5-1'!$B:$AF,MATCH($D185,'表30-5-2-5-1'!$4:$4,0)-1,FALSE)*(1-(R185/100-L185/G185)*100)
)</f>
        <v>0</v>
      </c>
      <c r="U185" s="1989">
        <f>IF(OR(E185="QS",B185=""),0,
IF(C185="F",VLOOKUP($S185,'表30-5-2-5-2'!$B:$AF,MATCH($D185&amp;"a",'表30-5-2-5-2'!$4:$4,0)-1,FALSE)
-IF($R185-1&lt;=0,0,VLOOKUP($R185-1,'表30-5-2-5-2'!$B:$AF,MATCH($D185&amp;"a",'表30-5-2-5-2'!$4:$4,0)-1,FALSE))
-VLOOKUP($S185,'表30-5-2-5-2'!$B:$AF,MATCH($D185,'表30-5-2-5-2'!$4:$4,0)-1,FALSE)*(S185/100-M185/G185)*100
-VLOOKUP($R185,'表30-5-2-5-2'!$B:$AF,MATCH($D185,'表30-5-2-5-2'!$4:$4,0)-1,FALSE)*(1-(R185/100-L185/G185)*100),
IF(C185="E1",VLOOKUP($S185,'表30-5-2-5-3'!$B$4:$AF$104,MATCH($D185&amp;"a",'表30-5-2-5-3'!$4:$4,0)-1,FALSE)
-IF($R185-1&lt;=0,0,VLOOKUP($R185-1,'表30-5-2-5-3'!$B$4:$AF$104,MATCH($D185&amp;"a",'表30-5-2-5-3'!$4:$4,0)-1,FALSE))
-VLOOKUP($S185,'表30-5-2-5-3'!$B$4:$AF$104,MATCH($D185,'表30-5-2-5-3'!$4:$4,0)-1,FALSE)*(S185/100-M185/G185)*100
-VLOOKUP($R185,'表30-5-2-5-3'!$B$4:$AF$104,MATCH($D185,'表30-5-2-5-3'!$4:$4,0)-1,FALSE)*(1-(R185/100-L185/G185)*100),
IF(C185="E2",VLOOKUP($S185,'表30-5-2-5-3'!$B$114:$AF$214,MATCH($D185&amp;"a",'表30-5-2-5-3'!$4:$4,0)-1,FALSE)
-IF($R185-1&lt;=0,0,VLOOKUP($R185-1,'表30-5-2-5-3'!$B$114:$AF$214,MATCH($D185&amp;"a",'表30-5-2-5-3'!$4:$4,0)-1,FALSE))
-VLOOKUP($S185,'表30-5-2-5-3'!$B$114:$AF$214,MATCH($D185,'表30-5-2-5-3'!$4:$4,0)-1,FALSE)*(S185/100-M185/G185)*100
-VLOOKUP($R185,'表30-5-2-5-3'!$B$114:$AF$214,MATCH($D185,'表30-5-2-5-3'!$4:$4,0)-1,FALSE)*(1-(R185/100-L185/G185)*100),0))))</f>
        <v>0</v>
      </c>
      <c r="V185" s="1990">
        <f t="shared" si="27"/>
        <v>0</v>
      </c>
      <c r="W185" s="1990">
        <f t="shared" si="28"/>
        <v>0</v>
      </c>
      <c r="X185" s="1990">
        <f t="shared" si="29"/>
        <v>0</v>
      </c>
      <c r="Y185" s="1990">
        <f t="shared" si="30"/>
        <v>0</v>
      </c>
    </row>
    <row r="186" spans="1:25">
      <c r="A186" s="1985" t="str">
        <f t="shared" si="26"/>
        <v/>
      </c>
      <c r="B186" s="2120"/>
      <c r="C186" s="2120"/>
      <c r="D186" s="2120"/>
      <c r="E186" s="2121"/>
      <c r="F186" s="2121"/>
      <c r="G186" s="2122"/>
      <c r="H186" s="2123"/>
      <c r="I186" s="2123"/>
      <c r="J186" s="2123"/>
      <c r="K186" s="2123"/>
      <c r="L186" s="2121"/>
      <c r="M186" s="2121"/>
      <c r="N186" s="1986">
        <f t="shared" si="22"/>
        <v>0</v>
      </c>
      <c r="O186" s="1986">
        <f t="shared" si="23"/>
        <v>0</v>
      </c>
      <c r="P186" s="1987">
        <f t="shared" si="31"/>
        <v>0</v>
      </c>
      <c r="Q186" s="1987">
        <f t="shared" si="32"/>
        <v>0</v>
      </c>
      <c r="R186" s="1988">
        <f t="shared" si="24"/>
        <v>0</v>
      </c>
      <c r="S186" s="1988">
        <f t="shared" si="25"/>
        <v>0</v>
      </c>
      <c r="T186" s="1989">
        <f>IF(OR(E186="QS",B186=""),0,
VLOOKUP($S186,'表30-5-2-5-1'!$B:$AF,MATCH($D186&amp;"a",'表30-5-2-5-1'!$4:$4,0)-1,FALSE)
-IF($R186-1&lt;=0,0,VLOOKUP($R186-1,'表30-5-2-5-1'!$B:$AF,MATCH($D186&amp;"a",'表30-5-2-5-1'!$4:$4,0)-1,FALSE))
-VLOOKUP($S186,'表30-5-2-5-1'!$B:$AF,MATCH($D186,'表30-5-2-5-1'!$4:$4,0)-1,FALSE)*(S186/100-M186/G186)*100
-VLOOKUP($R186,'表30-5-2-5-1'!$B:$AF,MATCH($D186,'表30-5-2-5-1'!$4:$4,0)-1,FALSE)*(1-(R186/100-L186/G186)*100)
)</f>
        <v>0</v>
      </c>
      <c r="U186" s="1989">
        <f>IF(OR(E186="QS",B186=""),0,
IF(C186="F",VLOOKUP($S186,'表30-5-2-5-2'!$B:$AF,MATCH($D186&amp;"a",'表30-5-2-5-2'!$4:$4,0)-1,FALSE)
-IF($R186-1&lt;=0,0,VLOOKUP($R186-1,'表30-5-2-5-2'!$B:$AF,MATCH($D186&amp;"a",'表30-5-2-5-2'!$4:$4,0)-1,FALSE))
-VLOOKUP($S186,'表30-5-2-5-2'!$B:$AF,MATCH($D186,'表30-5-2-5-2'!$4:$4,0)-1,FALSE)*(S186/100-M186/G186)*100
-VLOOKUP($R186,'表30-5-2-5-2'!$B:$AF,MATCH($D186,'表30-5-2-5-2'!$4:$4,0)-1,FALSE)*(1-(R186/100-L186/G186)*100),
IF(C186="E1",VLOOKUP($S186,'表30-5-2-5-3'!$B$4:$AF$104,MATCH($D186&amp;"a",'表30-5-2-5-3'!$4:$4,0)-1,FALSE)
-IF($R186-1&lt;=0,0,VLOOKUP($R186-1,'表30-5-2-5-3'!$B$4:$AF$104,MATCH($D186&amp;"a",'表30-5-2-5-3'!$4:$4,0)-1,FALSE))
-VLOOKUP($S186,'表30-5-2-5-3'!$B$4:$AF$104,MATCH($D186,'表30-5-2-5-3'!$4:$4,0)-1,FALSE)*(S186/100-M186/G186)*100
-VLOOKUP($R186,'表30-5-2-5-3'!$B$4:$AF$104,MATCH($D186,'表30-5-2-5-3'!$4:$4,0)-1,FALSE)*(1-(R186/100-L186/G186)*100),
IF(C186="E2",VLOOKUP($S186,'表30-5-2-5-3'!$B$114:$AF$214,MATCH($D186&amp;"a",'表30-5-2-5-3'!$4:$4,0)-1,FALSE)
-IF($R186-1&lt;=0,0,VLOOKUP($R186-1,'表30-5-2-5-3'!$B$114:$AF$214,MATCH($D186&amp;"a",'表30-5-2-5-3'!$4:$4,0)-1,FALSE))
-VLOOKUP($S186,'表30-5-2-5-3'!$B$114:$AF$214,MATCH($D186,'表30-5-2-5-3'!$4:$4,0)-1,FALSE)*(S186/100-M186/G186)*100
-VLOOKUP($R186,'表30-5-2-5-3'!$B$114:$AF$214,MATCH($D186,'表30-5-2-5-3'!$4:$4,0)-1,FALSE)*(1-(R186/100-L186/G186)*100),0))))</f>
        <v>0</v>
      </c>
      <c r="V186" s="1990">
        <f t="shared" si="27"/>
        <v>0</v>
      </c>
      <c r="W186" s="1990">
        <f t="shared" si="28"/>
        <v>0</v>
      </c>
      <c r="X186" s="1990">
        <f t="shared" si="29"/>
        <v>0</v>
      </c>
      <c r="Y186" s="1990">
        <f t="shared" si="30"/>
        <v>0</v>
      </c>
    </row>
    <row r="187" spans="1:25">
      <c r="A187" s="1985" t="str">
        <f t="shared" si="26"/>
        <v/>
      </c>
      <c r="B187" s="2120"/>
      <c r="C187" s="2120"/>
      <c r="D187" s="2120"/>
      <c r="E187" s="2121"/>
      <c r="F187" s="2121"/>
      <c r="G187" s="2122"/>
      <c r="H187" s="2123"/>
      <c r="I187" s="2123"/>
      <c r="J187" s="2123"/>
      <c r="K187" s="2123"/>
      <c r="L187" s="2121"/>
      <c r="M187" s="2121"/>
      <c r="N187" s="1986">
        <f t="shared" si="22"/>
        <v>0</v>
      </c>
      <c r="O187" s="1986">
        <f t="shared" si="23"/>
        <v>0</v>
      </c>
      <c r="P187" s="1987">
        <f t="shared" si="31"/>
        <v>0</v>
      </c>
      <c r="Q187" s="1987">
        <f t="shared" si="32"/>
        <v>0</v>
      </c>
      <c r="R187" s="1988">
        <f t="shared" si="24"/>
        <v>0</v>
      </c>
      <c r="S187" s="1988">
        <f t="shared" si="25"/>
        <v>0</v>
      </c>
      <c r="T187" s="1989">
        <f>IF(OR(E187="QS",B187=""),0,
VLOOKUP($S187,'表30-5-2-5-1'!$B:$AF,MATCH($D187&amp;"a",'表30-5-2-5-1'!$4:$4,0)-1,FALSE)
-IF($R187-1&lt;=0,0,VLOOKUP($R187-1,'表30-5-2-5-1'!$B:$AF,MATCH($D187&amp;"a",'表30-5-2-5-1'!$4:$4,0)-1,FALSE))
-VLOOKUP($S187,'表30-5-2-5-1'!$B:$AF,MATCH($D187,'表30-5-2-5-1'!$4:$4,0)-1,FALSE)*(S187/100-M187/G187)*100
-VLOOKUP($R187,'表30-5-2-5-1'!$B:$AF,MATCH($D187,'表30-5-2-5-1'!$4:$4,0)-1,FALSE)*(1-(R187/100-L187/G187)*100)
)</f>
        <v>0</v>
      </c>
      <c r="U187" s="1989">
        <f>IF(OR(E187="QS",B187=""),0,
IF(C187="F",VLOOKUP($S187,'表30-5-2-5-2'!$B:$AF,MATCH($D187&amp;"a",'表30-5-2-5-2'!$4:$4,0)-1,FALSE)
-IF($R187-1&lt;=0,0,VLOOKUP($R187-1,'表30-5-2-5-2'!$B:$AF,MATCH($D187&amp;"a",'表30-5-2-5-2'!$4:$4,0)-1,FALSE))
-VLOOKUP($S187,'表30-5-2-5-2'!$B:$AF,MATCH($D187,'表30-5-2-5-2'!$4:$4,0)-1,FALSE)*(S187/100-M187/G187)*100
-VLOOKUP($R187,'表30-5-2-5-2'!$B:$AF,MATCH($D187,'表30-5-2-5-2'!$4:$4,0)-1,FALSE)*(1-(R187/100-L187/G187)*100),
IF(C187="E1",VLOOKUP($S187,'表30-5-2-5-3'!$B$4:$AF$104,MATCH($D187&amp;"a",'表30-5-2-5-3'!$4:$4,0)-1,FALSE)
-IF($R187-1&lt;=0,0,VLOOKUP($R187-1,'表30-5-2-5-3'!$B$4:$AF$104,MATCH($D187&amp;"a",'表30-5-2-5-3'!$4:$4,0)-1,FALSE))
-VLOOKUP($S187,'表30-5-2-5-3'!$B$4:$AF$104,MATCH($D187,'表30-5-2-5-3'!$4:$4,0)-1,FALSE)*(S187/100-M187/G187)*100
-VLOOKUP($R187,'表30-5-2-5-3'!$B$4:$AF$104,MATCH($D187,'表30-5-2-5-3'!$4:$4,0)-1,FALSE)*(1-(R187/100-L187/G187)*100),
IF(C187="E2",VLOOKUP($S187,'表30-5-2-5-3'!$B$114:$AF$214,MATCH($D187&amp;"a",'表30-5-2-5-3'!$4:$4,0)-1,FALSE)
-IF($R187-1&lt;=0,0,VLOOKUP($R187-1,'表30-5-2-5-3'!$B$114:$AF$214,MATCH($D187&amp;"a",'表30-5-2-5-3'!$4:$4,0)-1,FALSE))
-VLOOKUP($S187,'表30-5-2-5-3'!$B$114:$AF$214,MATCH($D187,'表30-5-2-5-3'!$4:$4,0)-1,FALSE)*(S187/100-M187/G187)*100
-VLOOKUP($R187,'表30-5-2-5-3'!$B$114:$AF$214,MATCH($D187,'表30-5-2-5-3'!$4:$4,0)-1,FALSE)*(1-(R187/100-L187/G187)*100),0))))</f>
        <v>0</v>
      </c>
      <c r="V187" s="1990">
        <f t="shared" si="27"/>
        <v>0</v>
      </c>
      <c r="W187" s="1990">
        <f t="shared" si="28"/>
        <v>0</v>
      </c>
      <c r="X187" s="1990">
        <f t="shared" si="29"/>
        <v>0</v>
      </c>
      <c r="Y187" s="1990">
        <f t="shared" si="30"/>
        <v>0</v>
      </c>
    </row>
    <row r="188" spans="1:25">
      <c r="A188" s="1985" t="str">
        <f t="shared" si="26"/>
        <v/>
      </c>
      <c r="B188" s="2120"/>
      <c r="C188" s="2120"/>
      <c r="D188" s="2120"/>
      <c r="E188" s="2121"/>
      <c r="F188" s="2121"/>
      <c r="G188" s="2122"/>
      <c r="H188" s="2123"/>
      <c r="I188" s="2123"/>
      <c r="J188" s="2123"/>
      <c r="K188" s="2123"/>
      <c r="L188" s="2121"/>
      <c r="M188" s="2121"/>
      <c r="N188" s="1986">
        <f t="shared" si="22"/>
        <v>0</v>
      </c>
      <c r="O188" s="1986">
        <f t="shared" si="23"/>
        <v>0</v>
      </c>
      <c r="P188" s="1987">
        <f t="shared" si="31"/>
        <v>0</v>
      </c>
      <c r="Q188" s="1987">
        <f t="shared" si="32"/>
        <v>0</v>
      </c>
      <c r="R188" s="1988">
        <f t="shared" si="24"/>
        <v>0</v>
      </c>
      <c r="S188" s="1988">
        <f t="shared" si="25"/>
        <v>0</v>
      </c>
      <c r="T188" s="1989">
        <f>IF(OR(E188="QS",B188=""),0,
VLOOKUP($S188,'表30-5-2-5-1'!$B:$AF,MATCH($D188&amp;"a",'表30-5-2-5-1'!$4:$4,0)-1,FALSE)
-IF($R188-1&lt;=0,0,VLOOKUP($R188-1,'表30-5-2-5-1'!$B:$AF,MATCH($D188&amp;"a",'表30-5-2-5-1'!$4:$4,0)-1,FALSE))
-VLOOKUP($S188,'表30-5-2-5-1'!$B:$AF,MATCH($D188,'表30-5-2-5-1'!$4:$4,0)-1,FALSE)*(S188/100-M188/G188)*100
-VLOOKUP($R188,'表30-5-2-5-1'!$B:$AF,MATCH($D188,'表30-5-2-5-1'!$4:$4,0)-1,FALSE)*(1-(R188/100-L188/G188)*100)
)</f>
        <v>0</v>
      </c>
      <c r="U188" s="1989">
        <f>IF(OR(E188="QS",B188=""),0,
IF(C188="F",VLOOKUP($S188,'表30-5-2-5-2'!$B:$AF,MATCH($D188&amp;"a",'表30-5-2-5-2'!$4:$4,0)-1,FALSE)
-IF($R188-1&lt;=0,0,VLOOKUP($R188-1,'表30-5-2-5-2'!$B:$AF,MATCH($D188&amp;"a",'表30-5-2-5-2'!$4:$4,0)-1,FALSE))
-VLOOKUP($S188,'表30-5-2-5-2'!$B:$AF,MATCH($D188,'表30-5-2-5-2'!$4:$4,0)-1,FALSE)*(S188/100-M188/G188)*100
-VLOOKUP($R188,'表30-5-2-5-2'!$B:$AF,MATCH($D188,'表30-5-2-5-2'!$4:$4,0)-1,FALSE)*(1-(R188/100-L188/G188)*100),
IF(C188="E1",VLOOKUP($S188,'表30-5-2-5-3'!$B$4:$AF$104,MATCH($D188&amp;"a",'表30-5-2-5-3'!$4:$4,0)-1,FALSE)
-IF($R188-1&lt;=0,0,VLOOKUP($R188-1,'表30-5-2-5-3'!$B$4:$AF$104,MATCH($D188&amp;"a",'表30-5-2-5-3'!$4:$4,0)-1,FALSE))
-VLOOKUP($S188,'表30-5-2-5-3'!$B$4:$AF$104,MATCH($D188,'表30-5-2-5-3'!$4:$4,0)-1,FALSE)*(S188/100-M188/G188)*100
-VLOOKUP($R188,'表30-5-2-5-3'!$B$4:$AF$104,MATCH($D188,'表30-5-2-5-3'!$4:$4,0)-1,FALSE)*(1-(R188/100-L188/G188)*100),
IF(C188="E2",VLOOKUP($S188,'表30-5-2-5-3'!$B$114:$AF$214,MATCH($D188&amp;"a",'表30-5-2-5-3'!$4:$4,0)-1,FALSE)
-IF($R188-1&lt;=0,0,VLOOKUP($R188-1,'表30-5-2-5-3'!$B$114:$AF$214,MATCH($D188&amp;"a",'表30-5-2-5-3'!$4:$4,0)-1,FALSE))
-VLOOKUP($S188,'表30-5-2-5-3'!$B$114:$AF$214,MATCH($D188,'表30-5-2-5-3'!$4:$4,0)-1,FALSE)*(S188/100-M188/G188)*100
-VLOOKUP($R188,'表30-5-2-5-3'!$B$114:$AF$214,MATCH($D188,'表30-5-2-5-3'!$4:$4,0)-1,FALSE)*(1-(R188/100-L188/G188)*100),0))))</f>
        <v>0</v>
      </c>
      <c r="V188" s="1990">
        <f t="shared" si="27"/>
        <v>0</v>
      </c>
      <c r="W188" s="1990">
        <f t="shared" si="28"/>
        <v>0</v>
      </c>
      <c r="X188" s="1990">
        <f t="shared" si="29"/>
        <v>0</v>
      </c>
      <c r="Y188" s="1990">
        <f t="shared" si="30"/>
        <v>0</v>
      </c>
    </row>
    <row r="189" spans="1:25">
      <c r="A189" s="1985" t="str">
        <f t="shared" si="26"/>
        <v/>
      </c>
      <c r="B189" s="2120"/>
      <c r="C189" s="2120"/>
      <c r="D189" s="2120"/>
      <c r="E189" s="2121"/>
      <c r="F189" s="2121"/>
      <c r="G189" s="2122"/>
      <c r="H189" s="2123"/>
      <c r="I189" s="2123"/>
      <c r="J189" s="2123"/>
      <c r="K189" s="2123"/>
      <c r="L189" s="2121"/>
      <c r="M189" s="2121"/>
      <c r="N189" s="1986">
        <f t="shared" si="22"/>
        <v>0</v>
      </c>
      <c r="O189" s="1986">
        <f t="shared" si="23"/>
        <v>0</v>
      </c>
      <c r="P189" s="1987">
        <f t="shared" si="31"/>
        <v>0</v>
      </c>
      <c r="Q189" s="1987">
        <f t="shared" si="32"/>
        <v>0</v>
      </c>
      <c r="R189" s="1988">
        <f t="shared" si="24"/>
        <v>0</v>
      </c>
      <c r="S189" s="1988">
        <f t="shared" si="25"/>
        <v>0</v>
      </c>
      <c r="T189" s="1989">
        <f>IF(OR(E189="QS",B189=""),0,
VLOOKUP($S189,'表30-5-2-5-1'!$B:$AF,MATCH($D189&amp;"a",'表30-5-2-5-1'!$4:$4,0)-1,FALSE)
-IF($R189-1&lt;=0,0,VLOOKUP($R189-1,'表30-5-2-5-1'!$B:$AF,MATCH($D189&amp;"a",'表30-5-2-5-1'!$4:$4,0)-1,FALSE))
-VLOOKUP($S189,'表30-5-2-5-1'!$B:$AF,MATCH($D189,'表30-5-2-5-1'!$4:$4,0)-1,FALSE)*(S189/100-M189/G189)*100
-VLOOKUP($R189,'表30-5-2-5-1'!$B:$AF,MATCH($D189,'表30-5-2-5-1'!$4:$4,0)-1,FALSE)*(1-(R189/100-L189/G189)*100)
)</f>
        <v>0</v>
      </c>
      <c r="U189" s="1989">
        <f>IF(OR(E189="QS",B189=""),0,
IF(C189="F",VLOOKUP($S189,'表30-5-2-5-2'!$B:$AF,MATCH($D189&amp;"a",'表30-5-2-5-2'!$4:$4,0)-1,FALSE)
-IF($R189-1&lt;=0,0,VLOOKUP($R189-1,'表30-5-2-5-2'!$B:$AF,MATCH($D189&amp;"a",'表30-5-2-5-2'!$4:$4,0)-1,FALSE))
-VLOOKUP($S189,'表30-5-2-5-2'!$B:$AF,MATCH($D189,'表30-5-2-5-2'!$4:$4,0)-1,FALSE)*(S189/100-M189/G189)*100
-VLOOKUP($R189,'表30-5-2-5-2'!$B:$AF,MATCH($D189,'表30-5-2-5-2'!$4:$4,0)-1,FALSE)*(1-(R189/100-L189/G189)*100),
IF(C189="E1",VLOOKUP($S189,'表30-5-2-5-3'!$B$4:$AF$104,MATCH($D189&amp;"a",'表30-5-2-5-3'!$4:$4,0)-1,FALSE)
-IF($R189-1&lt;=0,0,VLOOKUP($R189-1,'表30-5-2-5-3'!$B$4:$AF$104,MATCH($D189&amp;"a",'表30-5-2-5-3'!$4:$4,0)-1,FALSE))
-VLOOKUP($S189,'表30-5-2-5-3'!$B$4:$AF$104,MATCH($D189,'表30-5-2-5-3'!$4:$4,0)-1,FALSE)*(S189/100-M189/G189)*100
-VLOOKUP($R189,'表30-5-2-5-3'!$B$4:$AF$104,MATCH($D189,'表30-5-2-5-3'!$4:$4,0)-1,FALSE)*(1-(R189/100-L189/G189)*100),
IF(C189="E2",VLOOKUP($S189,'表30-5-2-5-3'!$B$114:$AF$214,MATCH($D189&amp;"a",'表30-5-2-5-3'!$4:$4,0)-1,FALSE)
-IF($R189-1&lt;=0,0,VLOOKUP($R189-1,'表30-5-2-5-3'!$B$114:$AF$214,MATCH($D189&amp;"a",'表30-5-2-5-3'!$4:$4,0)-1,FALSE))
-VLOOKUP($S189,'表30-5-2-5-3'!$B$114:$AF$214,MATCH($D189,'表30-5-2-5-3'!$4:$4,0)-1,FALSE)*(S189/100-M189/G189)*100
-VLOOKUP($R189,'表30-5-2-5-3'!$B$114:$AF$214,MATCH($D189,'表30-5-2-5-3'!$4:$4,0)-1,FALSE)*(1-(R189/100-L189/G189)*100),0))))</f>
        <v>0</v>
      </c>
      <c r="V189" s="1990">
        <f t="shared" si="27"/>
        <v>0</v>
      </c>
      <c r="W189" s="1990">
        <f t="shared" si="28"/>
        <v>0</v>
      </c>
      <c r="X189" s="1990">
        <f t="shared" si="29"/>
        <v>0</v>
      </c>
      <c r="Y189" s="1990">
        <f t="shared" si="30"/>
        <v>0</v>
      </c>
    </row>
    <row r="190" spans="1:25">
      <c r="A190" s="1985" t="str">
        <f t="shared" si="26"/>
        <v/>
      </c>
      <c r="B190" s="2120"/>
      <c r="C190" s="2120"/>
      <c r="D190" s="2120"/>
      <c r="E190" s="2121"/>
      <c r="F190" s="2121"/>
      <c r="G190" s="2122"/>
      <c r="H190" s="2123"/>
      <c r="I190" s="2123"/>
      <c r="J190" s="2123"/>
      <c r="K190" s="2123"/>
      <c r="L190" s="2121"/>
      <c r="M190" s="2121"/>
      <c r="N190" s="1986">
        <f t="shared" si="22"/>
        <v>0</v>
      </c>
      <c r="O190" s="1986">
        <f t="shared" si="23"/>
        <v>0</v>
      </c>
      <c r="P190" s="1987">
        <f t="shared" si="31"/>
        <v>0</v>
      </c>
      <c r="Q190" s="1987">
        <f t="shared" si="32"/>
        <v>0</v>
      </c>
      <c r="R190" s="1988">
        <f t="shared" si="24"/>
        <v>0</v>
      </c>
      <c r="S190" s="1988">
        <f t="shared" si="25"/>
        <v>0</v>
      </c>
      <c r="T190" s="1989">
        <f>IF(OR(E190="QS",B190=""),0,
VLOOKUP($S190,'表30-5-2-5-1'!$B:$AF,MATCH($D190&amp;"a",'表30-5-2-5-1'!$4:$4,0)-1,FALSE)
-IF($R190-1&lt;=0,0,VLOOKUP($R190-1,'表30-5-2-5-1'!$B:$AF,MATCH($D190&amp;"a",'表30-5-2-5-1'!$4:$4,0)-1,FALSE))
-VLOOKUP($S190,'表30-5-2-5-1'!$B:$AF,MATCH($D190,'表30-5-2-5-1'!$4:$4,0)-1,FALSE)*(S190/100-M190/G190)*100
-VLOOKUP($R190,'表30-5-2-5-1'!$B:$AF,MATCH($D190,'表30-5-2-5-1'!$4:$4,0)-1,FALSE)*(1-(R190/100-L190/G190)*100)
)</f>
        <v>0</v>
      </c>
      <c r="U190" s="1989">
        <f>IF(OR(E190="QS",B190=""),0,
IF(C190="F",VLOOKUP($S190,'表30-5-2-5-2'!$B:$AF,MATCH($D190&amp;"a",'表30-5-2-5-2'!$4:$4,0)-1,FALSE)
-IF($R190-1&lt;=0,0,VLOOKUP($R190-1,'表30-5-2-5-2'!$B:$AF,MATCH($D190&amp;"a",'表30-5-2-5-2'!$4:$4,0)-1,FALSE))
-VLOOKUP($S190,'表30-5-2-5-2'!$B:$AF,MATCH($D190,'表30-5-2-5-2'!$4:$4,0)-1,FALSE)*(S190/100-M190/G190)*100
-VLOOKUP($R190,'表30-5-2-5-2'!$B:$AF,MATCH($D190,'表30-5-2-5-2'!$4:$4,0)-1,FALSE)*(1-(R190/100-L190/G190)*100),
IF(C190="E1",VLOOKUP($S190,'表30-5-2-5-3'!$B$4:$AF$104,MATCH($D190&amp;"a",'表30-5-2-5-3'!$4:$4,0)-1,FALSE)
-IF($R190-1&lt;=0,0,VLOOKUP($R190-1,'表30-5-2-5-3'!$B$4:$AF$104,MATCH($D190&amp;"a",'表30-5-2-5-3'!$4:$4,0)-1,FALSE))
-VLOOKUP($S190,'表30-5-2-5-3'!$B$4:$AF$104,MATCH($D190,'表30-5-2-5-3'!$4:$4,0)-1,FALSE)*(S190/100-M190/G190)*100
-VLOOKUP($R190,'表30-5-2-5-3'!$B$4:$AF$104,MATCH($D190,'表30-5-2-5-3'!$4:$4,0)-1,FALSE)*(1-(R190/100-L190/G190)*100),
IF(C190="E2",VLOOKUP($S190,'表30-5-2-5-3'!$B$114:$AF$214,MATCH($D190&amp;"a",'表30-5-2-5-3'!$4:$4,0)-1,FALSE)
-IF($R190-1&lt;=0,0,VLOOKUP($R190-1,'表30-5-2-5-3'!$B$114:$AF$214,MATCH($D190&amp;"a",'表30-5-2-5-3'!$4:$4,0)-1,FALSE))
-VLOOKUP($S190,'表30-5-2-5-3'!$B$114:$AF$214,MATCH($D190,'表30-5-2-5-3'!$4:$4,0)-1,FALSE)*(S190/100-M190/G190)*100
-VLOOKUP($R190,'表30-5-2-5-3'!$B$114:$AF$214,MATCH($D190,'表30-5-2-5-3'!$4:$4,0)-1,FALSE)*(1-(R190/100-L190/G190)*100),0))))</f>
        <v>0</v>
      </c>
      <c r="V190" s="1990">
        <f t="shared" si="27"/>
        <v>0</v>
      </c>
      <c r="W190" s="1990">
        <f t="shared" si="28"/>
        <v>0</v>
      </c>
      <c r="X190" s="1990">
        <f t="shared" si="29"/>
        <v>0</v>
      </c>
      <c r="Y190" s="1990">
        <f t="shared" si="30"/>
        <v>0</v>
      </c>
    </row>
    <row r="191" spans="1:25">
      <c r="A191" s="1985" t="str">
        <f t="shared" si="26"/>
        <v/>
      </c>
      <c r="B191" s="2120"/>
      <c r="C191" s="2120"/>
      <c r="D191" s="2120"/>
      <c r="E191" s="2121"/>
      <c r="F191" s="2121"/>
      <c r="G191" s="2122"/>
      <c r="H191" s="2123"/>
      <c r="I191" s="2123"/>
      <c r="J191" s="2123"/>
      <c r="K191" s="2123"/>
      <c r="L191" s="2121"/>
      <c r="M191" s="2121"/>
      <c r="N191" s="1986">
        <f t="shared" si="22"/>
        <v>0</v>
      </c>
      <c r="O191" s="1986">
        <f t="shared" si="23"/>
        <v>0</v>
      </c>
      <c r="P191" s="1987">
        <f t="shared" si="31"/>
        <v>0</v>
      </c>
      <c r="Q191" s="1987">
        <f t="shared" si="32"/>
        <v>0</v>
      </c>
      <c r="R191" s="1988">
        <f t="shared" si="24"/>
        <v>0</v>
      </c>
      <c r="S191" s="1988">
        <f t="shared" si="25"/>
        <v>0</v>
      </c>
      <c r="T191" s="1989">
        <f>IF(OR(E191="QS",B191=""),0,
VLOOKUP($S191,'表30-5-2-5-1'!$B:$AF,MATCH($D191&amp;"a",'表30-5-2-5-1'!$4:$4,0)-1,FALSE)
-IF($R191-1&lt;=0,0,VLOOKUP($R191-1,'表30-5-2-5-1'!$B:$AF,MATCH($D191&amp;"a",'表30-5-2-5-1'!$4:$4,0)-1,FALSE))
-VLOOKUP($S191,'表30-5-2-5-1'!$B:$AF,MATCH($D191,'表30-5-2-5-1'!$4:$4,0)-1,FALSE)*(S191/100-M191/G191)*100
-VLOOKUP($R191,'表30-5-2-5-1'!$B:$AF,MATCH($D191,'表30-5-2-5-1'!$4:$4,0)-1,FALSE)*(1-(R191/100-L191/G191)*100)
)</f>
        <v>0</v>
      </c>
      <c r="U191" s="1989">
        <f>IF(OR(E191="QS",B191=""),0,
IF(C191="F",VLOOKUP($S191,'表30-5-2-5-2'!$B:$AF,MATCH($D191&amp;"a",'表30-5-2-5-2'!$4:$4,0)-1,FALSE)
-IF($R191-1&lt;=0,0,VLOOKUP($R191-1,'表30-5-2-5-2'!$B:$AF,MATCH($D191&amp;"a",'表30-5-2-5-2'!$4:$4,0)-1,FALSE))
-VLOOKUP($S191,'表30-5-2-5-2'!$B:$AF,MATCH($D191,'表30-5-2-5-2'!$4:$4,0)-1,FALSE)*(S191/100-M191/G191)*100
-VLOOKUP($R191,'表30-5-2-5-2'!$B:$AF,MATCH($D191,'表30-5-2-5-2'!$4:$4,0)-1,FALSE)*(1-(R191/100-L191/G191)*100),
IF(C191="E1",VLOOKUP($S191,'表30-5-2-5-3'!$B$4:$AF$104,MATCH($D191&amp;"a",'表30-5-2-5-3'!$4:$4,0)-1,FALSE)
-IF($R191-1&lt;=0,0,VLOOKUP($R191-1,'表30-5-2-5-3'!$B$4:$AF$104,MATCH($D191&amp;"a",'表30-5-2-5-3'!$4:$4,0)-1,FALSE))
-VLOOKUP($S191,'表30-5-2-5-3'!$B$4:$AF$104,MATCH($D191,'表30-5-2-5-3'!$4:$4,0)-1,FALSE)*(S191/100-M191/G191)*100
-VLOOKUP($R191,'表30-5-2-5-3'!$B$4:$AF$104,MATCH($D191,'表30-5-2-5-3'!$4:$4,0)-1,FALSE)*(1-(R191/100-L191/G191)*100),
IF(C191="E2",VLOOKUP($S191,'表30-5-2-5-3'!$B$114:$AF$214,MATCH($D191&amp;"a",'表30-5-2-5-3'!$4:$4,0)-1,FALSE)
-IF($R191-1&lt;=0,0,VLOOKUP($R191-1,'表30-5-2-5-3'!$B$114:$AF$214,MATCH($D191&amp;"a",'表30-5-2-5-3'!$4:$4,0)-1,FALSE))
-VLOOKUP($S191,'表30-5-2-5-3'!$B$114:$AF$214,MATCH($D191,'表30-5-2-5-3'!$4:$4,0)-1,FALSE)*(S191/100-M191/G191)*100
-VLOOKUP($R191,'表30-5-2-5-3'!$B$114:$AF$214,MATCH($D191,'表30-5-2-5-3'!$4:$4,0)-1,FALSE)*(1-(R191/100-L191/G191)*100),0))))</f>
        <v>0</v>
      </c>
      <c r="V191" s="1990">
        <f t="shared" si="27"/>
        <v>0</v>
      </c>
      <c r="W191" s="1990">
        <f t="shared" si="28"/>
        <v>0</v>
      </c>
      <c r="X191" s="1990">
        <f t="shared" si="29"/>
        <v>0</v>
      </c>
      <c r="Y191" s="1990">
        <f t="shared" si="30"/>
        <v>0</v>
      </c>
    </row>
    <row r="192" spans="1:25">
      <c r="A192" s="1985" t="str">
        <f t="shared" si="26"/>
        <v/>
      </c>
      <c r="B192" s="2120"/>
      <c r="C192" s="2120"/>
      <c r="D192" s="2120"/>
      <c r="E192" s="2121"/>
      <c r="F192" s="2121"/>
      <c r="G192" s="2122"/>
      <c r="H192" s="2123"/>
      <c r="I192" s="2123"/>
      <c r="J192" s="2123"/>
      <c r="K192" s="2123"/>
      <c r="L192" s="2121"/>
      <c r="M192" s="2121"/>
      <c r="N192" s="1986">
        <f t="shared" si="22"/>
        <v>0</v>
      </c>
      <c r="O192" s="1986">
        <f t="shared" si="23"/>
        <v>0</v>
      </c>
      <c r="P192" s="1987">
        <f t="shared" si="31"/>
        <v>0</v>
      </c>
      <c r="Q192" s="1987">
        <f t="shared" si="32"/>
        <v>0</v>
      </c>
      <c r="R192" s="1988">
        <f t="shared" si="24"/>
        <v>0</v>
      </c>
      <c r="S192" s="1988">
        <f t="shared" si="25"/>
        <v>0</v>
      </c>
      <c r="T192" s="1989">
        <f>IF(OR(E192="QS",B192=""),0,
VLOOKUP($S192,'表30-5-2-5-1'!$B:$AF,MATCH($D192&amp;"a",'表30-5-2-5-1'!$4:$4,0)-1,FALSE)
-IF($R192-1&lt;=0,0,VLOOKUP($R192-1,'表30-5-2-5-1'!$B:$AF,MATCH($D192&amp;"a",'表30-5-2-5-1'!$4:$4,0)-1,FALSE))
-VLOOKUP($S192,'表30-5-2-5-1'!$B:$AF,MATCH($D192,'表30-5-2-5-1'!$4:$4,0)-1,FALSE)*(S192/100-M192/G192)*100
-VLOOKUP($R192,'表30-5-2-5-1'!$B:$AF,MATCH($D192,'表30-5-2-5-1'!$4:$4,0)-1,FALSE)*(1-(R192/100-L192/G192)*100)
)</f>
        <v>0</v>
      </c>
      <c r="U192" s="1989">
        <f>IF(OR(E192="QS",B192=""),0,
IF(C192="F",VLOOKUP($S192,'表30-5-2-5-2'!$B:$AF,MATCH($D192&amp;"a",'表30-5-2-5-2'!$4:$4,0)-1,FALSE)
-IF($R192-1&lt;=0,0,VLOOKUP($R192-1,'表30-5-2-5-2'!$B:$AF,MATCH($D192&amp;"a",'表30-5-2-5-2'!$4:$4,0)-1,FALSE))
-VLOOKUP($S192,'表30-5-2-5-2'!$B:$AF,MATCH($D192,'表30-5-2-5-2'!$4:$4,0)-1,FALSE)*(S192/100-M192/G192)*100
-VLOOKUP($R192,'表30-5-2-5-2'!$B:$AF,MATCH($D192,'表30-5-2-5-2'!$4:$4,0)-1,FALSE)*(1-(R192/100-L192/G192)*100),
IF(C192="E1",VLOOKUP($S192,'表30-5-2-5-3'!$B$4:$AF$104,MATCH($D192&amp;"a",'表30-5-2-5-3'!$4:$4,0)-1,FALSE)
-IF($R192-1&lt;=0,0,VLOOKUP($R192-1,'表30-5-2-5-3'!$B$4:$AF$104,MATCH($D192&amp;"a",'表30-5-2-5-3'!$4:$4,0)-1,FALSE))
-VLOOKUP($S192,'表30-5-2-5-3'!$B$4:$AF$104,MATCH($D192,'表30-5-2-5-3'!$4:$4,0)-1,FALSE)*(S192/100-M192/G192)*100
-VLOOKUP($R192,'表30-5-2-5-3'!$B$4:$AF$104,MATCH($D192,'表30-5-2-5-3'!$4:$4,0)-1,FALSE)*(1-(R192/100-L192/G192)*100),
IF(C192="E2",VLOOKUP($S192,'表30-5-2-5-3'!$B$114:$AF$214,MATCH($D192&amp;"a",'表30-5-2-5-3'!$4:$4,0)-1,FALSE)
-IF($R192-1&lt;=0,0,VLOOKUP($R192-1,'表30-5-2-5-3'!$B$114:$AF$214,MATCH($D192&amp;"a",'表30-5-2-5-3'!$4:$4,0)-1,FALSE))
-VLOOKUP($S192,'表30-5-2-5-3'!$B$114:$AF$214,MATCH($D192,'表30-5-2-5-3'!$4:$4,0)-1,FALSE)*(S192/100-M192/G192)*100
-VLOOKUP($R192,'表30-5-2-5-3'!$B$114:$AF$214,MATCH($D192,'表30-5-2-5-3'!$4:$4,0)-1,FALSE)*(1-(R192/100-L192/G192)*100),0))))</f>
        <v>0</v>
      </c>
      <c r="V192" s="1990">
        <f t="shared" si="27"/>
        <v>0</v>
      </c>
      <c r="W192" s="1990">
        <f t="shared" si="28"/>
        <v>0</v>
      </c>
      <c r="X192" s="1990">
        <f t="shared" si="29"/>
        <v>0</v>
      </c>
      <c r="Y192" s="1990">
        <f t="shared" si="30"/>
        <v>0</v>
      </c>
    </row>
    <row r="193" spans="1:25">
      <c r="A193" s="1985" t="str">
        <f t="shared" si="26"/>
        <v/>
      </c>
      <c r="B193" s="2120"/>
      <c r="C193" s="2120"/>
      <c r="D193" s="2120"/>
      <c r="E193" s="2121"/>
      <c r="F193" s="2121"/>
      <c r="G193" s="2122"/>
      <c r="H193" s="2123"/>
      <c r="I193" s="2123"/>
      <c r="J193" s="2123"/>
      <c r="K193" s="2123"/>
      <c r="L193" s="2121"/>
      <c r="M193" s="2121"/>
      <c r="N193" s="1986">
        <f t="shared" si="22"/>
        <v>0</v>
      </c>
      <c r="O193" s="1986">
        <f t="shared" si="23"/>
        <v>0</v>
      </c>
      <c r="P193" s="1987">
        <f t="shared" si="31"/>
        <v>0</v>
      </c>
      <c r="Q193" s="1987">
        <f t="shared" si="32"/>
        <v>0</v>
      </c>
      <c r="R193" s="1988">
        <f t="shared" si="24"/>
        <v>0</v>
      </c>
      <c r="S193" s="1988">
        <f t="shared" si="25"/>
        <v>0</v>
      </c>
      <c r="T193" s="1989">
        <f>IF(OR(E193="QS",B193=""),0,
VLOOKUP($S193,'表30-5-2-5-1'!$B:$AF,MATCH($D193&amp;"a",'表30-5-2-5-1'!$4:$4,0)-1,FALSE)
-IF($R193-1&lt;=0,0,VLOOKUP($R193-1,'表30-5-2-5-1'!$B:$AF,MATCH($D193&amp;"a",'表30-5-2-5-1'!$4:$4,0)-1,FALSE))
-VLOOKUP($S193,'表30-5-2-5-1'!$B:$AF,MATCH($D193,'表30-5-2-5-1'!$4:$4,0)-1,FALSE)*(S193/100-M193/G193)*100
-VLOOKUP($R193,'表30-5-2-5-1'!$B:$AF,MATCH($D193,'表30-5-2-5-1'!$4:$4,0)-1,FALSE)*(1-(R193/100-L193/G193)*100)
)</f>
        <v>0</v>
      </c>
      <c r="U193" s="1989">
        <f>IF(OR(E193="QS",B193=""),0,
IF(C193="F",VLOOKUP($S193,'表30-5-2-5-2'!$B:$AF,MATCH($D193&amp;"a",'表30-5-2-5-2'!$4:$4,0)-1,FALSE)
-IF($R193-1&lt;=0,0,VLOOKUP($R193-1,'表30-5-2-5-2'!$B:$AF,MATCH($D193&amp;"a",'表30-5-2-5-2'!$4:$4,0)-1,FALSE))
-VLOOKUP($S193,'表30-5-2-5-2'!$B:$AF,MATCH($D193,'表30-5-2-5-2'!$4:$4,0)-1,FALSE)*(S193/100-M193/G193)*100
-VLOOKUP($R193,'表30-5-2-5-2'!$B:$AF,MATCH($D193,'表30-5-2-5-2'!$4:$4,0)-1,FALSE)*(1-(R193/100-L193/G193)*100),
IF(C193="E1",VLOOKUP($S193,'表30-5-2-5-3'!$B$4:$AF$104,MATCH($D193&amp;"a",'表30-5-2-5-3'!$4:$4,0)-1,FALSE)
-IF($R193-1&lt;=0,0,VLOOKUP($R193-1,'表30-5-2-5-3'!$B$4:$AF$104,MATCH($D193&amp;"a",'表30-5-2-5-3'!$4:$4,0)-1,FALSE))
-VLOOKUP($S193,'表30-5-2-5-3'!$B$4:$AF$104,MATCH($D193,'表30-5-2-5-3'!$4:$4,0)-1,FALSE)*(S193/100-M193/G193)*100
-VLOOKUP($R193,'表30-5-2-5-3'!$B$4:$AF$104,MATCH($D193,'表30-5-2-5-3'!$4:$4,0)-1,FALSE)*(1-(R193/100-L193/G193)*100),
IF(C193="E2",VLOOKUP($S193,'表30-5-2-5-3'!$B$114:$AF$214,MATCH($D193&amp;"a",'表30-5-2-5-3'!$4:$4,0)-1,FALSE)
-IF($R193-1&lt;=0,0,VLOOKUP($R193-1,'表30-5-2-5-3'!$B$114:$AF$214,MATCH($D193&amp;"a",'表30-5-2-5-3'!$4:$4,0)-1,FALSE))
-VLOOKUP($S193,'表30-5-2-5-3'!$B$114:$AF$214,MATCH($D193,'表30-5-2-5-3'!$4:$4,0)-1,FALSE)*(S193/100-M193/G193)*100
-VLOOKUP($R193,'表30-5-2-5-3'!$B$114:$AF$214,MATCH($D193,'表30-5-2-5-3'!$4:$4,0)-1,FALSE)*(1-(R193/100-L193/G193)*100),0))))</f>
        <v>0</v>
      </c>
      <c r="V193" s="1990">
        <f t="shared" si="27"/>
        <v>0</v>
      </c>
      <c r="W193" s="1990">
        <f t="shared" si="28"/>
        <v>0</v>
      </c>
      <c r="X193" s="1990">
        <f t="shared" si="29"/>
        <v>0</v>
      </c>
      <c r="Y193" s="1990">
        <f t="shared" si="30"/>
        <v>0</v>
      </c>
    </row>
    <row r="194" spans="1:25">
      <c r="A194" s="1985" t="str">
        <f t="shared" si="26"/>
        <v/>
      </c>
      <c r="B194" s="2120"/>
      <c r="C194" s="2120"/>
      <c r="D194" s="2120"/>
      <c r="E194" s="2121"/>
      <c r="F194" s="2121"/>
      <c r="G194" s="2122"/>
      <c r="H194" s="2123"/>
      <c r="I194" s="2123"/>
      <c r="J194" s="2123"/>
      <c r="K194" s="2123"/>
      <c r="L194" s="2121"/>
      <c r="M194" s="2121"/>
      <c r="N194" s="1986">
        <f t="shared" si="22"/>
        <v>0</v>
      </c>
      <c r="O194" s="1986">
        <f t="shared" si="23"/>
        <v>0</v>
      </c>
      <c r="P194" s="1987">
        <f t="shared" si="31"/>
        <v>0</v>
      </c>
      <c r="Q194" s="1987">
        <f t="shared" si="32"/>
        <v>0</v>
      </c>
      <c r="R194" s="1988">
        <f t="shared" si="24"/>
        <v>0</v>
      </c>
      <c r="S194" s="1988">
        <f t="shared" si="25"/>
        <v>0</v>
      </c>
      <c r="T194" s="1989">
        <f>IF(OR(E194="QS",B194=""),0,
VLOOKUP($S194,'表30-5-2-5-1'!$B:$AF,MATCH($D194&amp;"a",'表30-5-2-5-1'!$4:$4,0)-1,FALSE)
-IF($R194-1&lt;=0,0,VLOOKUP($R194-1,'表30-5-2-5-1'!$B:$AF,MATCH($D194&amp;"a",'表30-5-2-5-1'!$4:$4,0)-1,FALSE))
-VLOOKUP($S194,'表30-5-2-5-1'!$B:$AF,MATCH($D194,'表30-5-2-5-1'!$4:$4,0)-1,FALSE)*(S194/100-M194/G194)*100
-VLOOKUP($R194,'表30-5-2-5-1'!$B:$AF,MATCH($D194,'表30-5-2-5-1'!$4:$4,0)-1,FALSE)*(1-(R194/100-L194/G194)*100)
)</f>
        <v>0</v>
      </c>
      <c r="U194" s="1989">
        <f>IF(OR(E194="QS",B194=""),0,
IF(C194="F",VLOOKUP($S194,'表30-5-2-5-2'!$B:$AF,MATCH($D194&amp;"a",'表30-5-2-5-2'!$4:$4,0)-1,FALSE)
-IF($R194-1&lt;=0,0,VLOOKUP($R194-1,'表30-5-2-5-2'!$B:$AF,MATCH($D194&amp;"a",'表30-5-2-5-2'!$4:$4,0)-1,FALSE))
-VLOOKUP($S194,'表30-5-2-5-2'!$B:$AF,MATCH($D194,'表30-5-2-5-2'!$4:$4,0)-1,FALSE)*(S194/100-M194/G194)*100
-VLOOKUP($R194,'表30-5-2-5-2'!$B:$AF,MATCH($D194,'表30-5-2-5-2'!$4:$4,0)-1,FALSE)*(1-(R194/100-L194/G194)*100),
IF(C194="E1",VLOOKUP($S194,'表30-5-2-5-3'!$B$4:$AF$104,MATCH($D194&amp;"a",'表30-5-2-5-3'!$4:$4,0)-1,FALSE)
-IF($R194-1&lt;=0,0,VLOOKUP($R194-1,'表30-5-2-5-3'!$B$4:$AF$104,MATCH($D194&amp;"a",'表30-5-2-5-3'!$4:$4,0)-1,FALSE))
-VLOOKUP($S194,'表30-5-2-5-3'!$B$4:$AF$104,MATCH($D194,'表30-5-2-5-3'!$4:$4,0)-1,FALSE)*(S194/100-M194/G194)*100
-VLOOKUP($R194,'表30-5-2-5-3'!$B$4:$AF$104,MATCH($D194,'表30-5-2-5-3'!$4:$4,0)-1,FALSE)*(1-(R194/100-L194/G194)*100),
IF(C194="E2",VLOOKUP($S194,'表30-5-2-5-3'!$B$114:$AF$214,MATCH($D194&amp;"a",'表30-5-2-5-3'!$4:$4,0)-1,FALSE)
-IF($R194-1&lt;=0,0,VLOOKUP($R194-1,'表30-5-2-5-3'!$B$114:$AF$214,MATCH($D194&amp;"a",'表30-5-2-5-3'!$4:$4,0)-1,FALSE))
-VLOOKUP($S194,'表30-5-2-5-3'!$B$114:$AF$214,MATCH($D194,'表30-5-2-5-3'!$4:$4,0)-1,FALSE)*(S194/100-M194/G194)*100
-VLOOKUP($R194,'表30-5-2-5-3'!$B$114:$AF$214,MATCH($D194,'表30-5-2-5-3'!$4:$4,0)-1,FALSE)*(1-(R194/100-L194/G194)*100),0))))</f>
        <v>0</v>
      </c>
      <c r="V194" s="1990">
        <f t="shared" si="27"/>
        <v>0</v>
      </c>
      <c r="W194" s="1990">
        <f t="shared" si="28"/>
        <v>0</v>
      </c>
      <c r="X194" s="1990">
        <f t="shared" si="29"/>
        <v>0</v>
      </c>
      <c r="Y194" s="1990">
        <f t="shared" si="30"/>
        <v>0</v>
      </c>
    </row>
    <row r="195" spans="1:25">
      <c r="A195" s="1985" t="str">
        <f t="shared" si="26"/>
        <v/>
      </c>
      <c r="B195" s="2120"/>
      <c r="C195" s="2120"/>
      <c r="D195" s="2120"/>
      <c r="E195" s="2121"/>
      <c r="F195" s="2121"/>
      <c r="G195" s="2122"/>
      <c r="H195" s="2123"/>
      <c r="I195" s="2123"/>
      <c r="J195" s="2123"/>
      <c r="K195" s="2123"/>
      <c r="L195" s="2121"/>
      <c r="M195" s="2121"/>
      <c r="N195" s="1986">
        <f t="shared" si="22"/>
        <v>0</v>
      </c>
      <c r="O195" s="1986">
        <f t="shared" si="23"/>
        <v>0</v>
      </c>
      <c r="P195" s="1987">
        <f t="shared" si="31"/>
        <v>0</v>
      </c>
      <c r="Q195" s="1987">
        <f t="shared" si="32"/>
        <v>0</v>
      </c>
      <c r="R195" s="1988">
        <f t="shared" si="24"/>
        <v>0</v>
      </c>
      <c r="S195" s="1988">
        <f t="shared" si="25"/>
        <v>0</v>
      </c>
      <c r="T195" s="1989">
        <f>IF(OR(E195="QS",B195=""),0,
VLOOKUP($S195,'表30-5-2-5-1'!$B:$AF,MATCH($D195&amp;"a",'表30-5-2-5-1'!$4:$4,0)-1,FALSE)
-IF($R195-1&lt;=0,0,VLOOKUP($R195-1,'表30-5-2-5-1'!$B:$AF,MATCH($D195&amp;"a",'表30-5-2-5-1'!$4:$4,0)-1,FALSE))
-VLOOKUP($S195,'表30-5-2-5-1'!$B:$AF,MATCH($D195,'表30-5-2-5-1'!$4:$4,0)-1,FALSE)*(S195/100-M195/G195)*100
-VLOOKUP($R195,'表30-5-2-5-1'!$B:$AF,MATCH($D195,'表30-5-2-5-1'!$4:$4,0)-1,FALSE)*(1-(R195/100-L195/G195)*100)
)</f>
        <v>0</v>
      </c>
      <c r="U195" s="1989">
        <f>IF(OR(E195="QS",B195=""),0,
IF(C195="F",VLOOKUP($S195,'表30-5-2-5-2'!$B:$AF,MATCH($D195&amp;"a",'表30-5-2-5-2'!$4:$4,0)-1,FALSE)
-IF($R195-1&lt;=0,0,VLOOKUP($R195-1,'表30-5-2-5-2'!$B:$AF,MATCH($D195&amp;"a",'表30-5-2-5-2'!$4:$4,0)-1,FALSE))
-VLOOKUP($S195,'表30-5-2-5-2'!$B:$AF,MATCH($D195,'表30-5-2-5-2'!$4:$4,0)-1,FALSE)*(S195/100-M195/G195)*100
-VLOOKUP($R195,'表30-5-2-5-2'!$B:$AF,MATCH($D195,'表30-5-2-5-2'!$4:$4,0)-1,FALSE)*(1-(R195/100-L195/G195)*100),
IF(C195="E1",VLOOKUP($S195,'表30-5-2-5-3'!$B$4:$AF$104,MATCH($D195&amp;"a",'表30-5-2-5-3'!$4:$4,0)-1,FALSE)
-IF($R195-1&lt;=0,0,VLOOKUP($R195-1,'表30-5-2-5-3'!$B$4:$AF$104,MATCH($D195&amp;"a",'表30-5-2-5-3'!$4:$4,0)-1,FALSE))
-VLOOKUP($S195,'表30-5-2-5-3'!$B$4:$AF$104,MATCH($D195,'表30-5-2-5-3'!$4:$4,0)-1,FALSE)*(S195/100-M195/G195)*100
-VLOOKUP($R195,'表30-5-2-5-3'!$B$4:$AF$104,MATCH($D195,'表30-5-2-5-3'!$4:$4,0)-1,FALSE)*(1-(R195/100-L195/G195)*100),
IF(C195="E2",VLOOKUP($S195,'表30-5-2-5-3'!$B$114:$AF$214,MATCH($D195&amp;"a",'表30-5-2-5-3'!$4:$4,0)-1,FALSE)
-IF($R195-1&lt;=0,0,VLOOKUP($R195-1,'表30-5-2-5-3'!$B$114:$AF$214,MATCH($D195&amp;"a",'表30-5-2-5-3'!$4:$4,0)-1,FALSE))
-VLOOKUP($S195,'表30-5-2-5-3'!$B$114:$AF$214,MATCH($D195,'表30-5-2-5-3'!$4:$4,0)-1,FALSE)*(S195/100-M195/G195)*100
-VLOOKUP($R195,'表30-5-2-5-3'!$B$114:$AF$214,MATCH($D195,'表30-5-2-5-3'!$4:$4,0)-1,FALSE)*(1-(R195/100-L195/G195)*100),0))))</f>
        <v>0</v>
      </c>
      <c r="V195" s="1990">
        <f t="shared" si="27"/>
        <v>0</v>
      </c>
      <c r="W195" s="1990">
        <f t="shared" si="28"/>
        <v>0</v>
      </c>
      <c r="X195" s="1990">
        <f t="shared" si="29"/>
        <v>0</v>
      </c>
      <c r="Y195" s="1990">
        <f t="shared" si="30"/>
        <v>0</v>
      </c>
    </row>
    <row r="196" spans="1:25">
      <c r="A196" s="1985" t="str">
        <f t="shared" si="26"/>
        <v/>
      </c>
      <c r="B196" s="2120"/>
      <c r="C196" s="2120"/>
      <c r="D196" s="2120"/>
      <c r="E196" s="2121"/>
      <c r="F196" s="2121"/>
      <c r="G196" s="2122"/>
      <c r="H196" s="2123"/>
      <c r="I196" s="2123"/>
      <c r="J196" s="2123"/>
      <c r="K196" s="2123"/>
      <c r="L196" s="2121"/>
      <c r="M196" s="2121"/>
      <c r="N196" s="1986">
        <f t="shared" si="22"/>
        <v>0</v>
      </c>
      <c r="O196" s="1986">
        <f t="shared" si="23"/>
        <v>0</v>
      </c>
      <c r="P196" s="1987">
        <f t="shared" si="31"/>
        <v>0</v>
      </c>
      <c r="Q196" s="1987">
        <f t="shared" si="32"/>
        <v>0</v>
      </c>
      <c r="R196" s="1988">
        <f t="shared" si="24"/>
        <v>0</v>
      </c>
      <c r="S196" s="1988">
        <f t="shared" si="25"/>
        <v>0</v>
      </c>
      <c r="T196" s="1989">
        <f>IF(OR(E196="QS",B196=""),0,
VLOOKUP($S196,'表30-5-2-5-1'!$B:$AF,MATCH($D196&amp;"a",'表30-5-2-5-1'!$4:$4,0)-1,FALSE)
-IF($R196-1&lt;=0,0,VLOOKUP($R196-1,'表30-5-2-5-1'!$B:$AF,MATCH($D196&amp;"a",'表30-5-2-5-1'!$4:$4,0)-1,FALSE))
-VLOOKUP($S196,'表30-5-2-5-1'!$B:$AF,MATCH($D196,'表30-5-2-5-1'!$4:$4,0)-1,FALSE)*(S196/100-M196/G196)*100
-VLOOKUP($R196,'表30-5-2-5-1'!$B:$AF,MATCH($D196,'表30-5-2-5-1'!$4:$4,0)-1,FALSE)*(1-(R196/100-L196/G196)*100)
)</f>
        <v>0</v>
      </c>
      <c r="U196" s="1989">
        <f>IF(OR(E196="QS",B196=""),0,
IF(C196="F",VLOOKUP($S196,'表30-5-2-5-2'!$B:$AF,MATCH($D196&amp;"a",'表30-5-2-5-2'!$4:$4,0)-1,FALSE)
-IF($R196-1&lt;=0,0,VLOOKUP($R196-1,'表30-5-2-5-2'!$B:$AF,MATCH($D196&amp;"a",'表30-5-2-5-2'!$4:$4,0)-1,FALSE))
-VLOOKUP($S196,'表30-5-2-5-2'!$B:$AF,MATCH($D196,'表30-5-2-5-2'!$4:$4,0)-1,FALSE)*(S196/100-M196/G196)*100
-VLOOKUP($R196,'表30-5-2-5-2'!$B:$AF,MATCH($D196,'表30-5-2-5-2'!$4:$4,0)-1,FALSE)*(1-(R196/100-L196/G196)*100),
IF(C196="E1",VLOOKUP($S196,'表30-5-2-5-3'!$B$4:$AF$104,MATCH($D196&amp;"a",'表30-5-2-5-3'!$4:$4,0)-1,FALSE)
-IF($R196-1&lt;=0,0,VLOOKUP($R196-1,'表30-5-2-5-3'!$B$4:$AF$104,MATCH($D196&amp;"a",'表30-5-2-5-3'!$4:$4,0)-1,FALSE))
-VLOOKUP($S196,'表30-5-2-5-3'!$B$4:$AF$104,MATCH($D196,'表30-5-2-5-3'!$4:$4,0)-1,FALSE)*(S196/100-M196/G196)*100
-VLOOKUP($R196,'表30-5-2-5-3'!$B$4:$AF$104,MATCH($D196,'表30-5-2-5-3'!$4:$4,0)-1,FALSE)*(1-(R196/100-L196/G196)*100),
IF(C196="E2",VLOOKUP($S196,'表30-5-2-5-3'!$B$114:$AF$214,MATCH($D196&amp;"a",'表30-5-2-5-3'!$4:$4,0)-1,FALSE)
-IF($R196-1&lt;=0,0,VLOOKUP($R196-1,'表30-5-2-5-3'!$B$114:$AF$214,MATCH($D196&amp;"a",'表30-5-2-5-3'!$4:$4,0)-1,FALSE))
-VLOOKUP($S196,'表30-5-2-5-3'!$B$114:$AF$214,MATCH($D196,'表30-5-2-5-3'!$4:$4,0)-1,FALSE)*(S196/100-M196/G196)*100
-VLOOKUP($R196,'表30-5-2-5-3'!$B$114:$AF$214,MATCH($D196,'表30-5-2-5-3'!$4:$4,0)-1,FALSE)*(1-(R196/100-L196/G196)*100),0))))</f>
        <v>0</v>
      </c>
      <c r="V196" s="1990">
        <f t="shared" si="27"/>
        <v>0</v>
      </c>
      <c r="W196" s="1990">
        <f t="shared" si="28"/>
        <v>0</v>
      </c>
      <c r="X196" s="1990">
        <f t="shared" si="29"/>
        <v>0</v>
      </c>
      <c r="Y196" s="1990">
        <f t="shared" si="30"/>
        <v>0</v>
      </c>
    </row>
    <row r="197" spans="1:25">
      <c r="A197" s="1985" t="str">
        <f t="shared" si="26"/>
        <v/>
      </c>
      <c r="B197" s="2120"/>
      <c r="C197" s="2120"/>
      <c r="D197" s="2120"/>
      <c r="E197" s="2121"/>
      <c r="F197" s="2121"/>
      <c r="G197" s="2122"/>
      <c r="H197" s="2123"/>
      <c r="I197" s="2123"/>
      <c r="J197" s="2123"/>
      <c r="K197" s="2123"/>
      <c r="L197" s="2121"/>
      <c r="M197" s="2121"/>
      <c r="N197" s="1986">
        <f t="shared" si="22"/>
        <v>0</v>
      </c>
      <c r="O197" s="1986">
        <f t="shared" si="23"/>
        <v>0</v>
      </c>
      <c r="P197" s="1987">
        <f t="shared" si="31"/>
        <v>0</v>
      </c>
      <c r="Q197" s="1987">
        <f t="shared" si="32"/>
        <v>0</v>
      </c>
      <c r="R197" s="1988">
        <f t="shared" si="24"/>
        <v>0</v>
      </c>
      <c r="S197" s="1988">
        <f t="shared" si="25"/>
        <v>0</v>
      </c>
      <c r="T197" s="1989">
        <f>IF(OR(E197="QS",B197=""),0,
VLOOKUP($S197,'表30-5-2-5-1'!$B:$AF,MATCH($D197&amp;"a",'表30-5-2-5-1'!$4:$4,0)-1,FALSE)
-IF($R197-1&lt;=0,0,VLOOKUP($R197-1,'表30-5-2-5-1'!$B:$AF,MATCH($D197&amp;"a",'表30-5-2-5-1'!$4:$4,0)-1,FALSE))
-VLOOKUP($S197,'表30-5-2-5-1'!$B:$AF,MATCH($D197,'表30-5-2-5-1'!$4:$4,0)-1,FALSE)*(S197/100-M197/G197)*100
-VLOOKUP($R197,'表30-5-2-5-1'!$B:$AF,MATCH($D197,'表30-5-2-5-1'!$4:$4,0)-1,FALSE)*(1-(R197/100-L197/G197)*100)
)</f>
        <v>0</v>
      </c>
      <c r="U197" s="1989">
        <f>IF(OR(E197="QS",B197=""),0,
IF(C197="F",VLOOKUP($S197,'表30-5-2-5-2'!$B:$AF,MATCH($D197&amp;"a",'表30-5-2-5-2'!$4:$4,0)-1,FALSE)
-IF($R197-1&lt;=0,0,VLOOKUP($R197-1,'表30-5-2-5-2'!$B:$AF,MATCH($D197&amp;"a",'表30-5-2-5-2'!$4:$4,0)-1,FALSE))
-VLOOKUP($S197,'表30-5-2-5-2'!$B:$AF,MATCH($D197,'表30-5-2-5-2'!$4:$4,0)-1,FALSE)*(S197/100-M197/G197)*100
-VLOOKUP($R197,'表30-5-2-5-2'!$B:$AF,MATCH($D197,'表30-5-2-5-2'!$4:$4,0)-1,FALSE)*(1-(R197/100-L197/G197)*100),
IF(C197="E1",VLOOKUP($S197,'表30-5-2-5-3'!$B$4:$AF$104,MATCH($D197&amp;"a",'表30-5-2-5-3'!$4:$4,0)-1,FALSE)
-IF($R197-1&lt;=0,0,VLOOKUP($R197-1,'表30-5-2-5-3'!$B$4:$AF$104,MATCH($D197&amp;"a",'表30-5-2-5-3'!$4:$4,0)-1,FALSE))
-VLOOKUP($S197,'表30-5-2-5-3'!$B$4:$AF$104,MATCH($D197,'表30-5-2-5-3'!$4:$4,0)-1,FALSE)*(S197/100-M197/G197)*100
-VLOOKUP($R197,'表30-5-2-5-3'!$B$4:$AF$104,MATCH($D197,'表30-5-2-5-3'!$4:$4,0)-1,FALSE)*(1-(R197/100-L197/G197)*100),
IF(C197="E2",VLOOKUP($S197,'表30-5-2-5-3'!$B$114:$AF$214,MATCH($D197&amp;"a",'表30-5-2-5-3'!$4:$4,0)-1,FALSE)
-IF($R197-1&lt;=0,0,VLOOKUP($R197-1,'表30-5-2-5-3'!$B$114:$AF$214,MATCH($D197&amp;"a",'表30-5-2-5-3'!$4:$4,0)-1,FALSE))
-VLOOKUP($S197,'表30-5-2-5-3'!$B$114:$AF$214,MATCH($D197,'表30-5-2-5-3'!$4:$4,0)-1,FALSE)*(S197/100-M197/G197)*100
-VLOOKUP($R197,'表30-5-2-5-3'!$B$114:$AF$214,MATCH($D197,'表30-5-2-5-3'!$4:$4,0)-1,FALSE)*(1-(R197/100-L197/G197)*100),0))))</f>
        <v>0</v>
      </c>
      <c r="V197" s="1990">
        <f t="shared" si="27"/>
        <v>0</v>
      </c>
      <c r="W197" s="1990">
        <f t="shared" si="28"/>
        <v>0</v>
      </c>
      <c r="X197" s="1990">
        <f t="shared" si="29"/>
        <v>0</v>
      </c>
      <c r="Y197" s="1990">
        <f t="shared" si="30"/>
        <v>0</v>
      </c>
    </row>
    <row r="198" spans="1:25">
      <c r="A198" s="1985" t="str">
        <f t="shared" si="26"/>
        <v/>
      </c>
      <c r="B198" s="2120"/>
      <c r="C198" s="2120"/>
      <c r="D198" s="2120"/>
      <c r="E198" s="2121"/>
      <c r="F198" s="2121"/>
      <c r="G198" s="2122"/>
      <c r="H198" s="2123"/>
      <c r="I198" s="2123"/>
      <c r="J198" s="2123"/>
      <c r="K198" s="2123"/>
      <c r="L198" s="2121"/>
      <c r="M198" s="2121"/>
      <c r="N198" s="1986">
        <f t="shared" ref="N198:N203" si="33">IF(E198="QS",F198*H198,0)</f>
        <v>0</v>
      </c>
      <c r="O198" s="1986">
        <f t="shared" ref="O198:O203" si="34">IF(E198="QS",F198*I198,0)</f>
        <v>0</v>
      </c>
      <c r="P198" s="1987">
        <f t="shared" si="31"/>
        <v>0</v>
      </c>
      <c r="Q198" s="1987">
        <f t="shared" si="32"/>
        <v>0</v>
      </c>
      <c r="R198" s="1988">
        <f t="shared" ref="R198:R203" si="35">IF(OR(E198="QS",B198=""),0,CEILING((L198+1)/G198*100,1))</f>
        <v>0</v>
      </c>
      <c r="S198" s="1988">
        <f t="shared" ref="S198:S203" si="36">IF(OR(E198="QS",B198=""),0,CEILING(M198/G198*100,1))</f>
        <v>0</v>
      </c>
      <c r="T198" s="1989">
        <f>IF(OR(E198="QS",B198=""),0,
VLOOKUP($S198,'表30-5-2-5-1'!$B:$AF,MATCH($D198&amp;"a",'表30-5-2-5-1'!$4:$4,0)-1,FALSE)
-IF($R198-1&lt;=0,0,VLOOKUP($R198-1,'表30-5-2-5-1'!$B:$AF,MATCH($D198&amp;"a",'表30-5-2-5-1'!$4:$4,0)-1,FALSE))
-VLOOKUP($S198,'表30-5-2-5-1'!$B:$AF,MATCH($D198,'表30-5-2-5-1'!$4:$4,0)-1,FALSE)*(S198/100-M198/G198)*100
-VLOOKUP($R198,'表30-5-2-5-1'!$B:$AF,MATCH($D198,'表30-5-2-5-1'!$4:$4,0)-1,FALSE)*(1-(R198/100-L198/G198)*100)
)</f>
        <v>0</v>
      </c>
      <c r="U198" s="1989">
        <f>IF(OR(E198="QS",B198=""),0,
IF(C198="F",VLOOKUP($S198,'表30-5-2-5-2'!$B:$AF,MATCH($D198&amp;"a",'表30-5-2-5-2'!$4:$4,0)-1,FALSE)
-IF($R198-1&lt;=0,0,VLOOKUP($R198-1,'表30-5-2-5-2'!$B:$AF,MATCH($D198&amp;"a",'表30-5-2-5-2'!$4:$4,0)-1,FALSE))
-VLOOKUP($S198,'表30-5-2-5-2'!$B:$AF,MATCH($D198,'表30-5-2-5-2'!$4:$4,0)-1,FALSE)*(S198/100-M198/G198)*100
-VLOOKUP($R198,'表30-5-2-5-2'!$B:$AF,MATCH($D198,'表30-5-2-5-2'!$4:$4,0)-1,FALSE)*(1-(R198/100-L198/G198)*100),
IF(C198="E1",VLOOKUP($S198,'表30-5-2-5-3'!$B$4:$AF$104,MATCH($D198&amp;"a",'表30-5-2-5-3'!$4:$4,0)-1,FALSE)
-IF($R198-1&lt;=0,0,VLOOKUP($R198-1,'表30-5-2-5-3'!$B$4:$AF$104,MATCH($D198&amp;"a",'表30-5-2-5-3'!$4:$4,0)-1,FALSE))
-VLOOKUP($S198,'表30-5-2-5-3'!$B$4:$AF$104,MATCH($D198,'表30-5-2-5-3'!$4:$4,0)-1,FALSE)*(S198/100-M198/G198)*100
-VLOOKUP($R198,'表30-5-2-5-3'!$B$4:$AF$104,MATCH($D198,'表30-5-2-5-3'!$4:$4,0)-1,FALSE)*(1-(R198/100-L198/G198)*100),
IF(C198="E2",VLOOKUP($S198,'表30-5-2-5-3'!$B$114:$AF$214,MATCH($D198&amp;"a",'表30-5-2-5-3'!$4:$4,0)-1,FALSE)
-IF($R198-1&lt;=0,0,VLOOKUP($R198-1,'表30-5-2-5-3'!$B$114:$AF$214,MATCH($D198&amp;"a",'表30-5-2-5-3'!$4:$4,0)-1,FALSE))
-VLOOKUP($S198,'表30-5-2-5-3'!$B$114:$AF$214,MATCH($D198,'表30-5-2-5-3'!$4:$4,0)-1,FALSE)*(S198/100-M198/G198)*100
-VLOOKUP($R198,'表30-5-2-5-3'!$B$114:$AF$214,MATCH($D198,'表30-5-2-5-3'!$4:$4,0)-1,FALSE)*(1-(R198/100-L198/G198)*100),0))))</f>
        <v>0</v>
      </c>
      <c r="V198" s="1990">
        <f t="shared" si="27"/>
        <v>0</v>
      </c>
      <c r="W198" s="1990">
        <f t="shared" si="28"/>
        <v>0</v>
      </c>
      <c r="X198" s="1990">
        <f t="shared" si="29"/>
        <v>0</v>
      </c>
      <c r="Y198" s="1990">
        <f t="shared" si="30"/>
        <v>0</v>
      </c>
    </row>
    <row r="199" spans="1:25">
      <c r="A199" s="1985" t="str">
        <f>C199&amp;D199&amp;LEFT(E199,1)</f>
        <v/>
      </c>
      <c r="B199" s="2120"/>
      <c r="C199" s="2120"/>
      <c r="D199" s="2120"/>
      <c r="E199" s="2121"/>
      <c r="F199" s="2121"/>
      <c r="G199" s="2122"/>
      <c r="H199" s="2123"/>
      <c r="I199" s="2123"/>
      <c r="J199" s="2123"/>
      <c r="K199" s="2123"/>
      <c r="L199" s="2121"/>
      <c r="M199" s="2121"/>
      <c r="N199" s="1986">
        <f t="shared" si="33"/>
        <v>0</v>
      </c>
      <c r="O199" s="1986">
        <f t="shared" si="34"/>
        <v>0</v>
      </c>
      <c r="P199" s="1987">
        <f t="shared" si="31"/>
        <v>0</v>
      </c>
      <c r="Q199" s="1987">
        <f t="shared" si="32"/>
        <v>0</v>
      </c>
      <c r="R199" s="1988">
        <f t="shared" si="35"/>
        <v>0</v>
      </c>
      <c r="S199" s="1988">
        <f t="shared" si="36"/>
        <v>0</v>
      </c>
      <c r="T199" s="1989">
        <f>IF(OR(E199="QS",B199=""),0,
VLOOKUP($S199,'表30-5-2-5-1'!$B:$AF,MATCH($D199&amp;"a",'表30-5-2-5-1'!$4:$4,0)-1,FALSE)
-IF($R199-1&lt;=0,0,VLOOKUP($R199-1,'表30-5-2-5-1'!$B:$AF,MATCH($D199&amp;"a",'表30-5-2-5-1'!$4:$4,0)-1,FALSE))
-VLOOKUP($S199,'表30-5-2-5-1'!$B:$AF,MATCH($D199,'表30-5-2-5-1'!$4:$4,0)-1,FALSE)*(S199/100-M199/G199)*100
-VLOOKUP($R199,'表30-5-2-5-1'!$B:$AF,MATCH($D199,'表30-5-2-5-1'!$4:$4,0)-1,FALSE)*(1-(R199/100-L199/G199)*100)
)</f>
        <v>0</v>
      </c>
      <c r="U199" s="1989">
        <f>IF(OR(E199="QS",B199=""),0,
IF(C199="F",VLOOKUP($S199,'表30-5-2-5-2'!$B:$AF,MATCH($D199&amp;"a",'表30-5-2-5-2'!$4:$4,0)-1,FALSE)
-IF($R199-1&lt;=0,0,VLOOKUP($R199-1,'表30-5-2-5-2'!$B:$AF,MATCH($D199&amp;"a",'表30-5-2-5-2'!$4:$4,0)-1,FALSE))
-VLOOKUP($S199,'表30-5-2-5-2'!$B:$AF,MATCH($D199,'表30-5-2-5-2'!$4:$4,0)-1,FALSE)*(S199/100-M199/G199)*100
-VLOOKUP($R199,'表30-5-2-5-2'!$B:$AF,MATCH($D199,'表30-5-2-5-2'!$4:$4,0)-1,FALSE)*(1-(R199/100-L199/G199)*100),
IF(C199="E1",VLOOKUP($S199,'表30-5-2-5-3'!$B$4:$AF$104,MATCH($D199&amp;"a",'表30-5-2-5-3'!$4:$4,0)-1,FALSE)
-IF($R199-1&lt;=0,0,VLOOKUP($R199-1,'表30-5-2-5-3'!$B$4:$AF$104,MATCH($D199&amp;"a",'表30-5-2-5-3'!$4:$4,0)-1,FALSE))
-VLOOKUP($S199,'表30-5-2-5-3'!$B$4:$AF$104,MATCH($D199,'表30-5-2-5-3'!$4:$4,0)-1,FALSE)*(S199/100-M199/G199)*100
-VLOOKUP($R199,'表30-5-2-5-3'!$B$4:$AF$104,MATCH($D199,'表30-5-2-5-3'!$4:$4,0)-1,FALSE)*(1-(R199/100-L199/G199)*100),
IF(C199="E2",VLOOKUP($S199,'表30-5-2-5-3'!$B$114:$AF$214,MATCH($D199&amp;"a",'表30-5-2-5-3'!$4:$4,0)-1,FALSE)
-IF($R199-1&lt;=0,0,VLOOKUP($R199-1,'表30-5-2-5-3'!$B$114:$AF$214,MATCH($D199&amp;"a",'表30-5-2-5-3'!$4:$4,0)-1,FALSE))
-VLOOKUP($S199,'表30-5-2-5-3'!$B$114:$AF$214,MATCH($D199,'表30-5-2-5-3'!$4:$4,0)-1,FALSE)*(S199/100-M199/G199)*100
-VLOOKUP($R199,'表30-5-2-5-3'!$B$114:$AF$214,MATCH($D199,'表30-5-2-5-3'!$4:$4,0)-1,FALSE)*(1-(R199/100-L199/G199)*100),0))))</f>
        <v>0</v>
      </c>
      <c r="V199" s="1990">
        <f>G199*T199*P199</f>
        <v>0</v>
      </c>
      <c r="W199" s="1990">
        <f>G199*U199*P199</f>
        <v>0</v>
      </c>
      <c r="X199" s="1990">
        <f>G199*T199*Q199</f>
        <v>0</v>
      </c>
      <c r="Y199" s="1990">
        <f>G199*U199*Q199</f>
        <v>0</v>
      </c>
    </row>
    <row r="200" spans="1:25">
      <c r="A200" s="1985" t="str">
        <f>C200&amp;D200&amp;LEFT(E200,1)</f>
        <v/>
      </c>
      <c r="B200" s="2120"/>
      <c r="C200" s="2120"/>
      <c r="D200" s="2120"/>
      <c r="E200" s="2121"/>
      <c r="F200" s="2121"/>
      <c r="G200" s="2122"/>
      <c r="H200" s="2123"/>
      <c r="I200" s="2123"/>
      <c r="J200" s="2123"/>
      <c r="K200" s="2123"/>
      <c r="L200" s="2121"/>
      <c r="M200" s="2121"/>
      <c r="N200" s="1986">
        <f t="shared" si="33"/>
        <v>0</v>
      </c>
      <c r="O200" s="1986">
        <f t="shared" si="34"/>
        <v>0</v>
      </c>
      <c r="P200" s="1987">
        <f t="shared" si="31"/>
        <v>0</v>
      </c>
      <c r="Q200" s="1987">
        <f t="shared" si="32"/>
        <v>0</v>
      </c>
      <c r="R200" s="1988">
        <f t="shared" si="35"/>
        <v>0</v>
      </c>
      <c r="S200" s="1988">
        <f t="shared" si="36"/>
        <v>0</v>
      </c>
      <c r="T200" s="1989">
        <f>IF(OR(E200="QS",B200=""),0,
VLOOKUP($S200,'表30-5-2-5-1'!$B:$AF,MATCH($D200&amp;"a",'表30-5-2-5-1'!$4:$4,0)-1,FALSE)
-IF($R200-1&lt;=0,0,VLOOKUP($R200-1,'表30-5-2-5-1'!$B:$AF,MATCH($D200&amp;"a",'表30-5-2-5-1'!$4:$4,0)-1,FALSE))
-VLOOKUP($S200,'表30-5-2-5-1'!$B:$AF,MATCH($D200,'表30-5-2-5-1'!$4:$4,0)-1,FALSE)*(S200/100-M200/G200)*100
-VLOOKUP($R200,'表30-5-2-5-1'!$B:$AF,MATCH($D200,'表30-5-2-5-1'!$4:$4,0)-1,FALSE)*(1-(R200/100-L200/G200)*100)
)</f>
        <v>0</v>
      </c>
      <c r="U200" s="1989">
        <f>IF(OR(E200="QS",B200=""),0,
IF(C200="F",VLOOKUP($S200,'表30-5-2-5-2'!$B:$AF,MATCH($D200&amp;"a",'表30-5-2-5-2'!$4:$4,0)-1,FALSE)
-IF($R200-1&lt;=0,0,VLOOKUP($R200-1,'表30-5-2-5-2'!$B:$AF,MATCH($D200&amp;"a",'表30-5-2-5-2'!$4:$4,0)-1,FALSE))
-VLOOKUP($S200,'表30-5-2-5-2'!$B:$AF,MATCH($D200,'表30-5-2-5-2'!$4:$4,0)-1,FALSE)*(S200/100-M200/G200)*100
-VLOOKUP($R200,'表30-5-2-5-2'!$B:$AF,MATCH($D200,'表30-5-2-5-2'!$4:$4,0)-1,FALSE)*(1-(R200/100-L200/G200)*100),
IF(C200="E1",VLOOKUP($S200,'表30-5-2-5-3'!$B$4:$AF$104,MATCH($D200&amp;"a",'表30-5-2-5-3'!$4:$4,0)-1,FALSE)
-IF($R200-1&lt;=0,0,VLOOKUP($R200-1,'表30-5-2-5-3'!$B$4:$AF$104,MATCH($D200&amp;"a",'表30-5-2-5-3'!$4:$4,0)-1,FALSE))
-VLOOKUP($S200,'表30-5-2-5-3'!$B$4:$AF$104,MATCH($D200,'表30-5-2-5-3'!$4:$4,0)-1,FALSE)*(S200/100-M200/G200)*100
-VLOOKUP($R200,'表30-5-2-5-3'!$B$4:$AF$104,MATCH($D200,'表30-5-2-5-3'!$4:$4,0)-1,FALSE)*(1-(R200/100-L200/G200)*100),
IF(C200="E2",VLOOKUP($S200,'表30-5-2-5-3'!$B$114:$AF$214,MATCH($D200&amp;"a",'表30-5-2-5-3'!$4:$4,0)-1,FALSE)
-IF($R200-1&lt;=0,0,VLOOKUP($R200-1,'表30-5-2-5-3'!$B$114:$AF$214,MATCH($D200&amp;"a",'表30-5-2-5-3'!$4:$4,0)-1,FALSE))
-VLOOKUP($S200,'表30-5-2-5-3'!$B$114:$AF$214,MATCH($D200,'表30-5-2-5-3'!$4:$4,0)-1,FALSE)*(S200/100-M200/G200)*100
-VLOOKUP($R200,'表30-5-2-5-3'!$B$114:$AF$214,MATCH($D200,'表30-5-2-5-3'!$4:$4,0)-1,FALSE)*(1-(R200/100-L200/G200)*100),0))))</f>
        <v>0</v>
      </c>
      <c r="V200" s="1990">
        <f>G200*T200*P200</f>
        <v>0</v>
      </c>
      <c r="W200" s="1990">
        <f>G200*U200*P200</f>
        <v>0</v>
      </c>
      <c r="X200" s="1990">
        <f>G200*T200*Q200</f>
        <v>0</v>
      </c>
      <c r="Y200" s="1990">
        <f>G200*U200*Q200</f>
        <v>0</v>
      </c>
    </row>
    <row r="201" spans="1:25">
      <c r="A201" s="1985" t="str">
        <f>C201&amp;D201&amp;LEFT(E201,1)</f>
        <v/>
      </c>
      <c r="B201" s="2120"/>
      <c r="C201" s="2120"/>
      <c r="D201" s="2120"/>
      <c r="E201" s="2121"/>
      <c r="F201" s="2121"/>
      <c r="G201" s="2122"/>
      <c r="H201" s="2123"/>
      <c r="I201" s="2123"/>
      <c r="J201" s="2123"/>
      <c r="K201" s="2123"/>
      <c r="L201" s="2121"/>
      <c r="M201" s="2121"/>
      <c r="N201" s="1986">
        <f t="shared" si="33"/>
        <v>0</v>
      </c>
      <c r="O201" s="1986">
        <f t="shared" si="34"/>
        <v>0</v>
      </c>
      <c r="P201" s="1987">
        <f>IF(OR(E201="QS",E201=""),0,(M201-L201)/G201*J201)</f>
        <v>0</v>
      </c>
      <c r="Q201" s="1987">
        <f>IF(OR(E201="QS",E201=""),0,(M201-L201)/G201*K201)</f>
        <v>0</v>
      </c>
      <c r="R201" s="1988">
        <f t="shared" si="35"/>
        <v>0</v>
      </c>
      <c r="S201" s="1988">
        <f t="shared" si="36"/>
        <v>0</v>
      </c>
      <c r="T201" s="1989">
        <f>IF(OR(E201="QS",B201=""),0,
VLOOKUP($S201,'表30-5-2-5-1'!$B:$AF,MATCH($D201&amp;"a",'表30-5-2-5-1'!$4:$4,0)-1,FALSE)
-IF($R201-1&lt;=0,0,VLOOKUP($R201-1,'表30-5-2-5-1'!$B:$AF,MATCH($D201&amp;"a",'表30-5-2-5-1'!$4:$4,0)-1,FALSE))
-VLOOKUP($S201,'表30-5-2-5-1'!$B:$AF,MATCH($D201,'表30-5-2-5-1'!$4:$4,0)-1,FALSE)*(S201/100-M201/G201)*100
-VLOOKUP($R201,'表30-5-2-5-1'!$B:$AF,MATCH($D201,'表30-5-2-5-1'!$4:$4,0)-1,FALSE)*(1-(R201/100-L201/G201)*100)
)</f>
        <v>0</v>
      </c>
      <c r="U201" s="1989">
        <f>IF(OR(E201="QS",B201=""),0,
IF(C201="F",VLOOKUP($S201,'表30-5-2-5-2'!$B:$AF,MATCH($D201&amp;"a",'表30-5-2-5-2'!$4:$4,0)-1,FALSE)
-IF($R201-1&lt;=0,0,VLOOKUP($R201-1,'表30-5-2-5-2'!$B:$AF,MATCH($D201&amp;"a",'表30-5-2-5-2'!$4:$4,0)-1,FALSE))
-VLOOKUP($S201,'表30-5-2-5-2'!$B:$AF,MATCH($D201,'表30-5-2-5-2'!$4:$4,0)-1,FALSE)*(S201/100-M201/G201)*100
-VLOOKUP($R201,'表30-5-2-5-2'!$B:$AF,MATCH($D201,'表30-5-2-5-2'!$4:$4,0)-1,FALSE)*(1-(R201/100-L201/G201)*100),
IF(C201="E1",VLOOKUP($S201,'表30-5-2-5-3'!$B$4:$AF$104,MATCH($D201&amp;"a",'表30-5-2-5-3'!$4:$4,0)-1,FALSE)
-IF($R201-1&lt;=0,0,VLOOKUP($R201-1,'表30-5-2-5-3'!$B$4:$AF$104,MATCH($D201&amp;"a",'表30-5-2-5-3'!$4:$4,0)-1,FALSE))
-VLOOKUP($S201,'表30-5-2-5-3'!$B$4:$AF$104,MATCH($D201,'表30-5-2-5-3'!$4:$4,0)-1,FALSE)*(S201/100-M201/G201)*100
-VLOOKUP($R201,'表30-5-2-5-3'!$B$4:$AF$104,MATCH($D201,'表30-5-2-5-3'!$4:$4,0)-1,FALSE)*(1-(R201/100-L201/G201)*100),
IF(C201="E2",VLOOKUP($S201,'表30-5-2-5-3'!$B$114:$AF$214,MATCH($D201&amp;"a",'表30-5-2-5-3'!$4:$4,0)-1,FALSE)
-IF($R201-1&lt;=0,0,VLOOKUP($R201-1,'表30-5-2-5-3'!$B$114:$AF$214,MATCH($D201&amp;"a",'表30-5-2-5-3'!$4:$4,0)-1,FALSE))
-VLOOKUP($S201,'表30-5-2-5-3'!$B$114:$AF$214,MATCH($D201,'表30-5-2-5-3'!$4:$4,0)-1,FALSE)*(S201/100-M201/G201)*100
-VLOOKUP($R201,'表30-5-2-5-3'!$B$114:$AF$214,MATCH($D201,'表30-5-2-5-3'!$4:$4,0)-1,FALSE)*(1-(R201/100-L201/G201)*100),0))))</f>
        <v>0</v>
      </c>
      <c r="V201" s="1990">
        <f>G201*T201*P201</f>
        <v>0</v>
      </c>
      <c r="W201" s="1990">
        <f>G201*U201*P201</f>
        <v>0</v>
      </c>
      <c r="X201" s="1990">
        <f>G201*T201*Q201</f>
        <v>0</v>
      </c>
      <c r="Y201" s="1990">
        <f>G201*U201*Q201</f>
        <v>0</v>
      </c>
    </row>
    <row r="202" spans="1:25">
      <c r="A202" s="1985" t="str">
        <f>C202&amp;D202&amp;LEFT(E202,1)</f>
        <v/>
      </c>
      <c r="B202" s="2120"/>
      <c r="C202" s="2120"/>
      <c r="D202" s="2120"/>
      <c r="E202" s="2121"/>
      <c r="F202" s="2121"/>
      <c r="G202" s="2122"/>
      <c r="H202" s="2123"/>
      <c r="I202" s="2123"/>
      <c r="J202" s="2123"/>
      <c r="K202" s="2123"/>
      <c r="L202" s="2121"/>
      <c r="M202" s="2121"/>
      <c r="N202" s="1986">
        <f t="shared" si="33"/>
        <v>0</v>
      </c>
      <c r="O202" s="1986">
        <f t="shared" si="34"/>
        <v>0</v>
      </c>
      <c r="P202" s="1987">
        <f>IF(OR(E202="QS",E202=""),0,(M202-L202)/G202*J202)</f>
        <v>0</v>
      </c>
      <c r="Q202" s="1987">
        <f>IF(OR(E202="QS",E202=""),0,(M202-L202)/G202*K202)</f>
        <v>0</v>
      </c>
      <c r="R202" s="1988">
        <f t="shared" si="35"/>
        <v>0</v>
      </c>
      <c r="S202" s="1988">
        <f t="shared" si="36"/>
        <v>0</v>
      </c>
      <c r="T202" s="1989">
        <f>IF(OR(E202="QS",B202=""),0,
VLOOKUP($S202,'表30-5-2-5-1'!$B:$AF,MATCH($D202&amp;"a",'表30-5-2-5-1'!$4:$4,0)-1,FALSE)
-IF($R202-1&lt;=0,0,VLOOKUP($R202-1,'表30-5-2-5-1'!$B:$AF,MATCH($D202&amp;"a",'表30-5-2-5-1'!$4:$4,0)-1,FALSE))
-VLOOKUP($S202,'表30-5-2-5-1'!$B:$AF,MATCH($D202,'表30-5-2-5-1'!$4:$4,0)-1,FALSE)*(S202/100-M202/G202)*100
-VLOOKUP($R202,'表30-5-2-5-1'!$B:$AF,MATCH($D202,'表30-5-2-5-1'!$4:$4,0)-1,FALSE)*(1-(R202/100-L202/G202)*100)
)</f>
        <v>0</v>
      </c>
      <c r="U202" s="1989">
        <f>IF(OR(E202="QS",B202=""),0,
IF(C202="F",VLOOKUP($S202,'表30-5-2-5-2'!$B:$AF,MATCH($D202&amp;"a",'表30-5-2-5-2'!$4:$4,0)-1,FALSE)
-IF($R202-1&lt;=0,0,VLOOKUP($R202-1,'表30-5-2-5-2'!$B:$AF,MATCH($D202&amp;"a",'表30-5-2-5-2'!$4:$4,0)-1,FALSE))
-VLOOKUP($S202,'表30-5-2-5-2'!$B:$AF,MATCH($D202,'表30-5-2-5-2'!$4:$4,0)-1,FALSE)*(S202/100-M202/G202)*100
-VLOOKUP($R202,'表30-5-2-5-2'!$B:$AF,MATCH($D202,'表30-5-2-5-2'!$4:$4,0)-1,FALSE)*(1-(R202/100-L202/G202)*100),
IF(C202="E1",VLOOKUP($S202,'表30-5-2-5-3'!$B$4:$AF$104,MATCH($D202&amp;"a",'表30-5-2-5-3'!$4:$4,0)-1,FALSE)
-IF($R202-1&lt;=0,0,VLOOKUP($R202-1,'表30-5-2-5-3'!$B$4:$AF$104,MATCH($D202&amp;"a",'表30-5-2-5-3'!$4:$4,0)-1,FALSE))
-VLOOKUP($S202,'表30-5-2-5-3'!$B$4:$AF$104,MATCH($D202,'表30-5-2-5-3'!$4:$4,0)-1,FALSE)*(S202/100-M202/G202)*100
-VLOOKUP($R202,'表30-5-2-5-3'!$B$4:$AF$104,MATCH($D202,'表30-5-2-5-3'!$4:$4,0)-1,FALSE)*(1-(R202/100-L202/G202)*100),
IF(C202="E2",VLOOKUP($S202,'表30-5-2-5-3'!$B$114:$AF$214,MATCH($D202&amp;"a",'表30-5-2-5-3'!$4:$4,0)-1,FALSE)
-IF($R202-1&lt;=0,0,VLOOKUP($R202-1,'表30-5-2-5-3'!$B$114:$AF$214,MATCH($D202&amp;"a",'表30-5-2-5-3'!$4:$4,0)-1,FALSE))
-VLOOKUP($S202,'表30-5-2-5-3'!$B$114:$AF$214,MATCH($D202,'表30-5-2-5-3'!$4:$4,0)-1,FALSE)*(S202/100-M202/G202)*100
-VLOOKUP($R202,'表30-5-2-5-3'!$B$114:$AF$214,MATCH($D202,'表30-5-2-5-3'!$4:$4,0)-1,FALSE)*(1-(R202/100-L202/G202)*100),0))))</f>
        <v>0</v>
      </c>
      <c r="V202" s="1990">
        <f>G202*T202*P202</f>
        <v>0</v>
      </c>
      <c r="W202" s="1990">
        <f>G202*U202*P202</f>
        <v>0</v>
      </c>
      <c r="X202" s="1990">
        <f>G202*T202*Q202</f>
        <v>0</v>
      </c>
      <c r="Y202" s="1990">
        <f>G202*U202*Q202</f>
        <v>0</v>
      </c>
    </row>
    <row r="203" spans="1:25">
      <c r="A203" s="1985" t="str">
        <f>C203&amp;D203&amp;LEFT(E203,1)</f>
        <v/>
      </c>
      <c r="B203" s="2120"/>
      <c r="C203" s="2120"/>
      <c r="D203" s="2120"/>
      <c r="E203" s="2121"/>
      <c r="F203" s="2121"/>
      <c r="G203" s="2122"/>
      <c r="H203" s="2123"/>
      <c r="I203" s="2123"/>
      <c r="J203" s="2123"/>
      <c r="K203" s="2123"/>
      <c r="L203" s="2121"/>
      <c r="M203" s="2121"/>
      <c r="N203" s="1986">
        <f t="shared" si="33"/>
        <v>0</v>
      </c>
      <c r="O203" s="1986">
        <f t="shared" si="34"/>
        <v>0</v>
      </c>
      <c r="P203" s="1987">
        <f>IF(OR(E203="QS",E203=""),0,(M203-L203)/G203*J203)</f>
        <v>0</v>
      </c>
      <c r="Q203" s="1987">
        <f>IF(OR(E203="QS",E203=""),0,(M203-L203)/G203*K203)</f>
        <v>0</v>
      </c>
      <c r="R203" s="1988">
        <f t="shared" si="35"/>
        <v>0</v>
      </c>
      <c r="S203" s="1988">
        <f t="shared" si="36"/>
        <v>0</v>
      </c>
      <c r="T203" s="1989">
        <f>IF(OR(E203="QS",B203=""),0,
VLOOKUP($S203,'表30-5-2-5-1'!$B:$AF,MATCH($D203&amp;"a",'表30-5-2-5-1'!$4:$4,0)-1,FALSE)
-IF($R203-1&lt;=0,0,VLOOKUP($R203-1,'表30-5-2-5-1'!$B:$AF,MATCH($D203&amp;"a",'表30-5-2-5-1'!$4:$4,0)-1,FALSE))
-VLOOKUP($S203,'表30-5-2-5-1'!$B:$AF,MATCH($D203,'表30-5-2-5-1'!$4:$4,0)-1,FALSE)*(S203/100-M203/G203)*100
-VLOOKUP($R203,'表30-5-2-5-1'!$B:$AF,MATCH($D203,'表30-5-2-5-1'!$4:$4,0)-1,FALSE)*(1-(R203/100-L203/G203)*100)
)</f>
        <v>0</v>
      </c>
      <c r="U203" s="1989">
        <f>IF(OR(E203="QS",B203=""),0,
IF(C203="F",VLOOKUP($S203,'表30-5-2-5-2'!$B:$AF,MATCH($D203&amp;"a",'表30-5-2-5-2'!$4:$4,0)-1,FALSE)
-IF($R203-1&lt;=0,0,VLOOKUP($R203-1,'表30-5-2-5-2'!$B:$AF,MATCH($D203&amp;"a",'表30-5-2-5-2'!$4:$4,0)-1,FALSE))
-VLOOKUP($S203,'表30-5-2-5-2'!$B:$AF,MATCH($D203,'表30-5-2-5-2'!$4:$4,0)-1,FALSE)*(S203/100-M203/G203)*100
-VLOOKUP($R203,'表30-5-2-5-2'!$B:$AF,MATCH($D203,'表30-5-2-5-2'!$4:$4,0)-1,FALSE)*(1-(R203/100-L203/G203)*100),
IF(C203="E1",VLOOKUP($S203,'表30-5-2-5-3'!$B$4:$AF$104,MATCH($D203&amp;"a",'表30-5-2-5-3'!$4:$4,0)-1,FALSE)
-IF($R203-1&lt;=0,0,VLOOKUP($R203-1,'表30-5-2-5-3'!$B$4:$AF$104,MATCH($D203&amp;"a",'表30-5-2-5-3'!$4:$4,0)-1,FALSE))
-VLOOKUP($S203,'表30-5-2-5-3'!$B$4:$AF$104,MATCH($D203,'表30-5-2-5-3'!$4:$4,0)-1,FALSE)*(S203/100-M203/G203)*100
-VLOOKUP($R203,'表30-5-2-5-3'!$B$4:$AF$104,MATCH($D203,'表30-5-2-5-3'!$4:$4,0)-1,FALSE)*(1-(R203/100-L203/G203)*100),
IF(C203="E2",VLOOKUP($S203,'表30-5-2-5-3'!$B$114:$AF$214,MATCH($D203&amp;"a",'表30-5-2-5-3'!$4:$4,0)-1,FALSE)
-IF($R203-1&lt;=0,0,VLOOKUP($R203-1,'表30-5-2-5-3'!$B$114:$AF$214,MATCH($D203&amp;"a",'表30-5-2-5-3'!$4:$4,0)-1,FALSE))
-VLOOKUP($S203,'表30-5-2-5-3'!$B$114:$AF$214,MATCH($D203,'表30-5-2-5-3'!$4:$4,0)-1,FALSE)*(S203/100-M203/G203)*100
-VLOOKUP($R203,'表30-5-2-5-3'!$B$114:$AF$214,MATCH($D203,'表30-5-2-5-3'!$4:$4,0)-1,FALSE)*(1-(R203/100-L203/G203)*100),0))))</f>
        <v>0</v>
      </c>
      <c r="V203" s="1990">
        <f>G203*T203*P203</f>
        <v>0</v>
      </c>
      <c r="W203" s="1990">
        <f>G203*U203*P203</f>
        <v>0</v>
      </c>
      <c r="X203" s="1990">
        <f>G203*T203*Q203</f>
        <v>0</v>
      </c>
      <c r="Y203" s="1990">
        <f>G203*U203*Q203</f>
        <v>0</v>
      </c>
    </row>
  </sheetData>
  <phoneticPr fontId="8" type="noConversion"/>
  <pageMargins left="0.7" right="0.7" top="0.75" bottom="0.75" header="0.3" footer="0.3"/>
  <pageSetup paperSize="9" scale="57" orientation="portrait" r:id="rId1"/>
  <colBreaks count="1" manualBreakCount="1">
    <brk id="11" max="78"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Y203"/>
  <sheetViews>
    <sheetView view="pageBreakPreview" zoomScale="60" zoomScaleNormal="80" workbookViewId="0"/>
  </sheetViews>
  <sheetFormatPr defaultRowHeight="15.75"/>
  <cols>
    <col min="1" max="1" width="14.375" style="12" customWidth="1"/>
    <col min="2" max="2" width="15.5" style="12" customWidth="1"/>
    <col min="3" max="3" width="8.875" style="12" bestFit="1" customWidth="1"/>
    <col min="4" max="4" width="10.125" style="12" customWidth="1"/>
    <col min="5" max="5" width="11.625" style="12" customWidth="1"/>
    <col min="6" max="6" width="20.625" style="12" customWidth="1"/>
    <col min="7" max="7" width="24.375" style="12" customWidth="1"/>
    <col min="8" max="8" width="12.5" style="12" customWidth="1"/>
    <col min="9" max="9" width="13.375" style="12" customWidth="1"/>
    <col min="10" max="10" width="11.375" style="12" customWidth="1"/>
    <col min="11" max="11" width="15.75" style="12" customWidth="1"/>
    <col min="12" max="17" width="20.625" style="12" customWidth="1"/>
    <col min="18" max="18" width="16.125" style="12" customWidth="1"/>
    <col min="19" max="19" width="18" style="12" customWidth="1"/>
    <col min="20" max="20" width="19.375" style="12" customWidth="1"/>
    <col min="21" max="21" width="19.125" style="12" customWidth="1"/>
    <col min="22" max="22" width="23" style="12" customWidth="1"/>
    <col min="23" max="23" width="25.625" style="12" customWidth="1"/>
    <col min="24" max="24" width="21.75" style="12" customWidth="1"/>
    <col min="25" max="25" width="30" style="12" customWidth="1"/>
    <col min="26" max="16384" width="9" style="12"/>
  </cols>
  <sheetData>
    <row r="1" spans="1:25" ht="21">
      <c r="A1" s="2240" t="str">
        <f>+封面!A3&amp;" "&amp;封面!A2</f>
        <v xml:space="preserve">        保險股份有限公司(○○分公司) 年度(月、季、半年)報表</v>
      </c>
    </row>
    <row r="2" spans="1:25" ht="21">
      <c r="A2" s="2238" t="s">
        <v>5027</v>
      </c>
    </row>
    <row r="4" spans="1:25" ht="53.25" customHeight="1">
      <c r="A4" s="1980" t="s">
        <v>4745</v>
      </c>
      <c r="B4" s="1980" t="s">
        <v>4804</v>
      </c>
      <c r="C4" s="1980" t="s">
        <v>4805</v>
      </c>
      <c r="D4" s="1980" t="s">
        <v>4806</v>
      </c>
      <c r="E4" s="1980" t="s">
        <v>4807</v>
      </c>
      <c r="F4" s="1980" t="s">
        <v>4808</v>
      </c>
      <c r="G4" s="1981" t="s">
        <v>4809</v>
      </c>
      <c r="H4" s="1981" t="s">
        <v>4810</v>
      </c>
      <c r="I4" s="1981" t="s">
        <v>4811</v>
      </c>
      <c r="J4" s="1981" t="s">
        <v>4812</v>
      </c>
      <c r="K4" s="1981" t="s">
        <v>4813</v>
      </c>
      <c r="L4" s="1981" t="s">
        <v>4814</v>
      </c>
      <c r="M4" s="1981" t="s">
        <v>4815</v>
      </c>
      <c r="N4" s="1981" t="s">
        <v>4816</v>
      </c>
      <c r="O4" s="1981" t="s">
        <v>4817</v>
      </c>
      <c r="P4" s="1981" t="s">
        <v>4818</v>
      </c>
      <c r="Q4" s="1981" t="s">
        <v>4819</v>
      </c>
      <c r="R4" s="1980" t="s">
        <v>4820</v>
      </c>
      <c r="S4" s="1980" t="s">
        <v>4821</v>
      </c>
      <c r="T4" s="1980" t="s">
        <v>4822</v>
      </c>
      <c r="U4" s="1982" t="s">
        <v>4823</v>
      </c>
      <c r="V4" s="1981" t="s">
        <v>4824</v>
      </c>
      <c r="W4" s="1983" t="s">
        <v>4825</v>
      </c>
      <c r="X4" s="1981" t="s">
        <v>4826</v>
      </c>
      <c r="Y4" s="1983" t="s">
        <v>4827</v>
      </c>
    </row>
    <row r="5" spans="1:25" ht="16.5" thickBot="1">
      <c r="A5" s="1984" t="s">
        <v>28</v>
      </c>
      <c r="B5" s="1984" t="s">
        <v>208</v>
      </c>
      <c r="C5" s="1984" t="s">
        <v>171</v>
      </c>
      <c r="D5" s="1984" t="s">
        <v>172</v>
      </c>
      <c r="E5" s="1984" t="s">
        <v>173</v>
      </c>
      <c r="F5" s="1984" t="s">
        <v>174</v>
      </c>
      <c r="G5" s="1984" t="s">
        <v>175</v>
      </c>
      <c r="H5" s="1984" t="s">
        <v>176</v>
      </c>
      <c r="I5" s="1984" t="s">
        <v>177</v>
      </c>
      <c r="J5" s="1984" t="s">
        <v>178</v>
      </c>
      <c r="K5" s="1984" t="s">
        <v>179</v>
      </c>
      <c r="L5" s="1984" t="s">
        <v>180</v>
      </c>
      <c r="M5" s="1984" t="s">
        <v>418</v>
      </c>
      <c r="N5" s="1984" t="s">
        <v>419</v>
      </c>
      <c r="O5" s="1984" t="s">
        <v>420</v>
      </c>
      <c r="P5" s="1984" t="s">
        <v>421</v>
      </c>
      <c r="Q5" s="1984" t="s">
        <v>422</v>
      </c>
      <c r="R5" s="1984" t="s">
        <v>426</v>
      </c>
      <c r="S5" s="1984" t="s">
        <v>427</v>
      </c>
      <c r="T5" s="1984" t="s">
        <v>428</v>
      </c>
      <c r="U5" s="1984" t="s">
        <v>429</v>
      </c>
      <c r="V5" s="1984" t="s">
        <v>430</v>
      </c>
      <c r="W5" s="1984" t="s">
        <v>143</v>
      </c>
      <c r="X5" s="1984" t="s">
        <v>144</v>
      </c>
      <c r="Y5" s="1984" t="s">
        <v>301</v>
      </c>
    </row>
    <row r="6" spans="1:25" ht="16.5" thickTop="1">
      <c r="A6" s="1985" t="str">
        <f>C6&amp;D6&amp;LEFT(E6,1)</f>
        <v/>
      </c>
      <c r="B6" s="2114"/>
      <c r="C6" s="2114"/>
      <c r="D6" s="2114"/>
      <c r="E6" s="2115"/>
      <c r="F6" s="2115"/>
      <c r="G6" s="2116"/>
      <c r="H6" s="2117"/>
      <c r="I6" s="2117"/>
      <c r="J6" s="2117"/>
      <c r="K6" s="2117"/>
      <c r="L6" s="2115"/>
      <c r="M6" s="2115"/>
      <c r="N6" s="1986">
        <f t="shared" ref="N6:N69" si="0">IF(E6="QS",F6*H6,0)</f>
        <v>0</v>
      </c>
      <c r="O6" s="1986">
        <f t="shared" ref="O6:O69" si="1">IF(E6="QS",F6*I6,0)</f>
        <v>0</v>
      </c>
      <c r="P6" s="1987">
        <f>IF(OR(E6="QS",E6=""),0,(M6-L6)/G6*J6)</f>
        <v>0</v>
      </c>
      <c r="Q6" s="1987">
        <f>IF(OR(E6="QS",E6=""),0,(M6-L6)/G6*K6)</f>
        <v>0</v>
      </c>
      <c r="R6" s="1988">
        <f t="shared" ref="R6:R69" si="2">IF(OR(E6="QS",B6=""),0,CEILING((L6+1)/G6*100,1))</f>
        <v>0</v>
      </c>
      <c r="S6" s="1988">
        <f t="shared" ref="S6:S69" si="3">IF(OR(E6="QS",B6=""),0,CEILING(M6/G6*100,1))</f>
        <v>0</v>
      </c>
      <c r="T6" s="1989">
        <f>IF(OR(E6="QS",B6=""),0,
VLOOKUP($S6,'表30-5-2-5-4'!$B:$AF,MATCH($D6&amp;"a",'表30-5-2-5-4'!$4:$4,0)-1,FALSE)
-IF($R6-1&lt;=0,0,VLOOKUP($R6-1,'表30-5-2-5-4'!$B:$AF,MATCH($D6&amp;"a",'表30-5-2-5-4'!$4:$4,0)-1,FALSE))
-VLOOKUP($S6,'表30-5-2-5-4'!$B:$AF,MATCH($D6,'表30-5-2-5-4'!$4:$4,0)-1,FALSE)*(S6/100-M6/G6)*100
-VLOOKUP($R6,'表30-5-2-5-4'!$B:$AF,MATCH($D6,'表30-5-2-5-4'!$4:$4,0)-1,FALSE)*(1-(R6/100-L6/G6)*100)
)</f>
        <v>0</v>
      </c>
      <c r="U6" s="1989">
        <f>IF(OR(E6="QS",B6=""),0,
IF(C6="F",VLOOKUP($S6,'表30-5-2-5-5'!$B:$AF,MATCH($D6&amp;"a",'表30-5-2-5-5'!$4:$4,0)-1,FALSE)
-IF($R6-1&lt;=0,0,VLOOKUP($R6-1,'表30-5-2-5-5'!$B:$AF,MATCH($D6&amp;"a",'表30-5-2-5-5'!$4:$4,0)-1,FALSE))
-VLOOKUP($S6,'表30-5-2-5-5'!$B:$AF,MATCH($D6,'表30-5-2-5-5'!$4:$4,0)-1,FALSE)*(S6/100-M6/G6)*100
-VLOOKUP($R6,'表30-5-2-5-5'!$B:$AF,MATCH($D6,'表30-5-2-5-5'!$4:$4,0)-1,FALSE)*(1-(R6/100-L6/G6)*100),
IF(C6="E1",VLOOKUP($S6,'表30-5-2-5-6'!$B$4:$AF$104,MATCH($D6&amp;"a",'表30-5-2-5-6'!$4:$4,0)-1,FALSE)
-IF($R6-1&lt;=0,0,VLOOKUP($R6-1,'表30-5-2-5-6'!$B$4:$AF$104,MATCH($D6&amp;"a",'表30-5-2-5-6'!$4:$4,0)-1,FALSE))
-VLOOKUP($S6,'表30-5-2-5-6'!$B$4:$AF$104,MATCH($D6,'表30-5-2-5-6'!$4:$4,0)-1,FALSE)*(S6/100-M6/G6)*100
-VLOOKUP($R6,'表30-5-2-5-6'!$B$4:$AF$104,MATCH($D6,'表30-5-2-5-6'!$4:$4,0)-1,FALSE)*(1-(R6/100-L6/G6)*100),
IF(C6="E2",VLOOKUP($S6,'表30-5-2-5-6'!$B$114:$AF$214,MATCH($D6&amp;"a",'表30-5-2-5-6'!$4:$4,0)-1,FALSE)
-IF($R6-1&lt;=0,0,VLOOKUP($R6-1,'表30-5-2-5-6'!$B$114:$AF$214,MATCH($D6&amp;"a",'表30-5-2-5-6'!$4:$4,0)-1,FALSE))
-VLOOKUP($S6,'表30-5-2-5-6'!$B$114:$AF$214,MATCH($D6,'表30-5-2-5-6'!$4:$4,0)-1,FALSE)*(S6/100-M6/G6)*100
-VLOOKUP($R6,'表30-5-2-5-6'!$B$114:$AF$214,MATCH($D6,'表30-5-2-5-6'!$4:$4,0)-1,FALSE)*(1-(R6/100-L6/G6)*100),0))))</f>
        <v>0</v>
      </c>
      <c r="V6" s="1990">
        <f>G6*T6*P6</f>
        <v>0</v>
      </c>
      <c r="W6" s="1990">
        <f>G6*U6*P6</f>
        <v>0</v>
      </c>
      <c r="X6" s="1990">
        <f>G6*T6*Q6</f>
        <v>0</v>
      </c>
      <c r="Y6" s="1990">
        <f>G6*U6*Q6</f>
        <v>0</v>
      </c>
    </row>
    <row r="7" spans="1:25">
      <c r="A7" s="1985" t="str">
        <f t="shared" ref="A7:A70" si="4">C7&amp;D7&amp;LEFT(E7,1)</f>
        <v/>
      </c>
      <c r="B7" s="2114"/>
      <c r="C7" s="2114"/>
      <c r="D7" s="2114"/>
      <c r="E7" s="2115"/>
      <c r="F7" s="2115"/>
      <c r="G7" s="2116"/>
      <c r="H7" s="2118"/>
      <c r="I7" s="2118"/>
      <c r="J7" s="2119"/>
      <c r="K7" s="2119"/>
      <c r="L7" s="2115"/>
      <c r="M7" s="2115"/>
      <c r="N7" s="1986">
        <f t="shared" si="0"/>
        <v>0</v>
      </c>
      <c r="O7" s="1986">
        <f t="shared" si="1"/>
        <v>0</v>
      </c>
      <c r="P7" s="1987">
        <f t="shared" ref="P7:P70" si="5">IF(OR(E7="QS",E7=""),0,(M7-L7)/G7*J7)</f>
        <v>0</v>
      </c>
      <c r="Q7" s="1987">
        <f t="shared" ref="Q7:Q70" si="6">IF(OR(E7="QS",E7=""),0,(M7-L7)/G7*K7)</f>
        <v>0</v>
      </c>
      <c r="R7" s="1988">
        <f t="shared" si="2"/>
        <v>0</v>
      </c>
      <c r="S7" s="1988">
        <f t="shared" si="3"/>
        <v>0</v>
      </c>
      <c r="T7" s="1989">
        <f>IF(OR(E7="QS",B7=""),0,
VLOOKUP($S7,'表30-5-2-5-4'!$B:$AF,MATCH($D7&amp;"a",'表30-5-2-5-4'!$4:$4,0)-1,FALSE)
-IF($R7-1&lt;=0,0,VLOOKUP($R7-1,'表30-5-2-5-4'!$B:$AF,MATCH($D7&amp;"a",'表30-5-2-5-4'!$4:$4,0)-1,FALSE))
-VLOOKUP($S7,'表30-5-2-5-4'!$B:$AF,MATCH($D7,'表30-5-2-5-4'!$4:$4,0)-1,FALSE)*(S7/100-M7/G7)*100
-VLOOKUP($R7,'表30-5-2-5-4'!$B:$AF,MATCH($D7,'表30-5-2-5-4'!$4:$4,0)-1,FALSE)*(1-(R7/100-L7/G7)*100)
)</f>
        <v>0</v>
      </c>
      <c r="U7" s="1989">
        <f>IF(OR(E7="QS",B7=""),0,
IF(C7="F",VLOOKUP($S7,'表30-5-2-5-5'!$B:$AF,MATCH($D7&amp;"a",'表30-5-2-5-5'!$4:$4,0)-1,FALSE)
-IF($R7-1&lt;=0,0,VLOOKUP($R7-1,'表30-5-2-5-5'!$B:$AF,MATCH($D7&amp;"a",'表30-5-2-5-5'!$4:$4,0)-1,FALSE))
-VLOOKUP($S7,'表30-5-2-5-5'!$B:$AF,MATCH($D7,'表30-5-2-5-5'!$4:$4,0)-1,FALSE)*(S7/100-M7/G7)*100
-VLOOKUP($R7,'表30-5-2-5-5'!$B:$AF,MATCH($D7,'表30-5-2-5-5'!$4:$4,0)-1,FALSE)*(1-(R7/100-L7/G7)*100),
IF(C7="E1",VLOOKUP($S7,'表30-5-2-5-6'!$B$4:$AF$104,MATCH($D7&amp;"a",'表30-5-2-5-6'!$4:$4,0)-1,FALSE)
-IF($R7-1&lt;=0,0,VLOOKUP($R7-1,'表30-5-2-5-6'!$B$4:$AF$104,MATCH($D7&amp;"a",'表30-5-2-5-6'!$4:$4,0)-1,FALSE))
-VLOOKUP($S7,'表30-5-2-5-6'!$B$4:$AF$104,MATCH($D7,'表30-5-2-5-6'!$4:$4,0)-1,FALSE)*(S7/100-M7/G7)*100
-VLOOKUP($R7,'表30-5-2-5-6'!$B$4:$AF$104,MATCH($D7,'表30-5-2-5-6'!$4:$4,0)-1,FALSE)*(1-(R7/100-L7/G7)*100),
IF(C7="E2",VLOOKUP($S7,'表30-5-2-5-6'!$B$114:$AF$214,MATCH($D7&amp;"a",'表30-5-2-5-6'!$4:$4,0)-1,FALSE)
-IF($R7-1&lt;=0,0,VLOOKUP($R7-1,'表30-5-2-5-6'!$B$114:$AF$214,MATCH($D7&amp;"a",'表30-5-2-5-6'!$4:$4,0)-1,FALSE))
-VLOOKUP($S7,'表30-5-2-5-6'!$B$114:$AF$214,MATCH($D7,'表30-5-2-5-6'!$4:$4,0)-1,FALSE)*(S7/100-M7/G7)*100
-VLOOKUP($R7,'表30-5-2-5-6'!$B$114:$AF$214,MATCH($D7,'表30-5-2-5-6'!$4:$4,0)-1,FALSE)*(1-(R7/100-L7/G7)*100),0))))</f>
        <v>0</v>
      </c>
      <c r="V7" s="1990">
        <f t="shared" ref="V7:V70" si="7">G7*T7*P7</f>
        <v>0</v>
      </c>
      <c r="W7" s="1990">
        <f t="shared" ref="W7:W70" si="8">G7*U7*P7</f>
        <v>0</v>
      </c>
      <c r="X7" s="1990">
        <f t="shared" ref="X7:X70" si="9">G7*T7*Q7</f>
        <v>0</v>
      </c>
      <c r="Y7" s="1990">
        <f t="shared" ref="Y7:Y70" si="10">G7*U7*Q7</f>
        <v>0</v>
      </c>
    </row>
    <row r="8" spans="1:25">
      <c r="A8" s="1985" t="str">
        <f t="shared" si="4"/>
        <v/>
      </c>
      <c r="B8" s="2114"/>
      <c r="C8" s="2114"/>
      <c r="D8" s="2114"/>
      <c r="E8" s="2115"/>
      <c r="F8" s="2115"/>
      <c r="G8" s="2116"/>
      <c r="H8" s="2118"/>
      <c r="I8" s="2118"/>
      <c r="J8" s="2119"/>
      <c r="K8" s="2119"/>
      <c r="L8" s="2115"/>
      <c r="M8" s="2115"/>
      <c r="N8" s="1986">
        <f t="shared" si="0"/>
        <v>0</v>
      </c>
      <c r="O8" s="1986">
        <f t="shared" si="1"/>
        <v>0</v>
      </c>
      <c r="P8" s="1987">
        <f t="shared" si="5"/>
        <v>0</v>
      </c>
      <c r="Q8" s="1987">
        <f t="shared" si="6"/>
        <v>0</v>
      </c>
      <c r="R8" s="1988">
        <f t="shared" si="2"/>
        <v>0</v>
      </c>
      <c r="S8" s="1988">
        <f t="shared" si="3"/>
        <v>0</v>
      </c>
      <c r="T8" s="1989">
        <f>IF(OR(E8="QS",B8=""),0,
VLOOKUP($S8,'表30-5-2-5-4'!$B:$AF,MATCH($D8&amp;"a",'表30-5-2-5-4'!$4:$4,0)-1,FALSE)
-IF($R8-1&lt;=0,0,VLOOKUP($R8-1,'表30-5-2-5-4'!$B:$AF,MATCH($D8&amp;"a",'表30-5-2-5-4'!$4:$4,0)-1,FALSE))
-VLOOKUP($S8,'表30-5-2-5-4'!$B:$AF,MATCH($D8,'表30-5-2-5-4'!$4:$4,0)-1,FALSE)*(S8/100-M8/G8)*100
-VLOOKUP($R8,'表30-5-2-5-4'!$B:$AF,MATCH($D8,'表30-5-2-5-4'!$4:$4,0)-1,FALSE)*(1-(R8/100-L8/G8)*100)
)</f>
        <v>0</v>
      </c>
      <c r="U8" s="1989">
        <f>IF(OR(E8="QS",B8=""),0,
IF(C8="F",VLOOKUP($S8,'表30-5-2-5-5'!$B:$AF,MATCH($D8&amp;"a",'表30-5-2-5-5'!$4:$4,0)-1,FALSE)
-IF($R8-1&lt;=0,0,VLOOKUP($R8-1,'表30-5-2-5-5'!$B:$AF,MATCH($D8&amp;"a",'表30-5-2-5-5'!$4:$4,0)-1,FALSE))
-VLOOKUP($S8,'表30-5-2-5-5'!$B:$AF,MATCH($D8,'表30-5-2-5-5'!$4:$4,0)-1,FALSE)*(S8/100-M8/G8)*100
-VLOOKUP($R8,'表30-5-2-5-5'!$B:$AF,MATCH($D8,'表30-5-2-5-5'!$4:$4,0)-1,FALSE)*(1-(R8/100-L8/G8)*100),
IF(C8="E1",VLOOKUP($S8,'表30-5-2-5-6'!$B$4:$AF$104,MATCH($D8&amp;"a",'表30-5-2-5-6'!$4:$4,0)-1,FALSE)
-IF($R8-1&lt;=0,0,VLOOKUP($R8-1,'表30-5-2-5-6'!$B$4:$AF$104,MATCH($D8&amp;"a",'表30-5-2-5-6'!$4:$4,0)-1,FALSE))
-VLOOKUP($S8,'表30-5-2-5-6'!$B$4:$AF$104,MATCH($D8,'表30-5-2-5-6'!$4:$4,0)-1,FALSE)*(S8/100-M8/G8)*100
-VLOOKUP($R8,'表30-5-2-5-6'!$B$4:$AF$104,MATCH($D8,'表30-5-2-5-6'!$4:$4,0)-1,FALSE)*(1-(R8/100-L8/G8)*100),
IF(C8="E2",VLOOKUP($S8,'表30-5-2-5-6'!$B$114:$AF$214,MATCH($D8&amp;"a",'表30-5-2-5-6'!$4:$4,0)-1,FALSE)
-IF($R8-1&lt;=0,0,VLOOKUP($R8-1,'表30-5-2-5-6'!$B$114:$AF$214,MATCH($D8&amp;"a",'表30-5-2-5-6'!$4:$4,0)-1,FALSE))
-VLOOKUP($S8,'表30-5-2-5-6'!$B$114:$AF$214,MATCH($D8,'表30-5-2-5-6'!$4:$4,0)-1,FALSE)*(S8/100-M8/G8)*100
-VLOOKUP($R8,'表30-5-2-5-6'!$B$114:$AF$214,MATCH($D8,'表30-5-2-5-6'!$4:$4,0)-1,FALSE)*(1-(R8/100-L8/G8)*100),0))))</f>
        <v>0</v>
      </c>
      <c r="V8" s="1990">
        <f t="shared" si="7"/>
        <v>0</v>
      </c>
      <c r="W8" s="1990">
        <f t="shared" si="8"/>
        <v>0</v>
      </c>
      <c r="X8" s="1990">
        <f t="shared" si="9"/>
        <v>0</v>
      </c>
      <c r="Y8" s="1990">
        <f t="shared" si="10"/>
        <v>0</v>
      </c>
    </row>
    <row r="9" spans="1:25">
      <c r="A9" s="1985" t="str">
        <f t="shared" si="4"/>
        <v/>
      </c>
      <c r="B9" s="2114"/>
      <c r="C9" s="2114"/>
      <c r="D9" s="2114"/>
      <c r="E9" s="2115"/>
      <c r="F9" s="2115"/>
      <c r="G9" s="2116"/>
      <c r="H9" s="2118"/>
      <c r="I9" s="2118"/>
      <c r="J9" s="2118"/>
      <c r="K9" s="2118"/>
      <c r="L9" s="2115"/>
      <c r="M9" s="2115"/>
      <c r="N9" s="1986">
        <f t="shared" si="0"/>
        <v>0</v>
      </c>
      <c r="O9" s="1986">
        <f t="shared" si="1"/>
        <v>0</v>
      </c>
      <c r="P9" s="1987">
        <f t="shared" si="5"/>
        <v>0</v>
      </c>
      <c r="Q9" s="1987">
        <f t="shared" si="6"/>
        <v>0</v>
      </c>
      <c r="R9" s="1988">
        <f t="shared" si="2"/>
        <v>0</v>
      </c>
      <c r="S9" s="1988">
        <f t="shared" si="3"/>
        <v>0</v>
      </c>
      <c r="T9" s="1989">
        <f>IF(OR(E9="QS",B9=""),0,
VLOOKUP($S9,'表30-5-2-5-4'!$B:$AF,MATCH($D9&amp;"a",'表30-5-2-5-4'!$4:$4,0)-1,FALSE)
-IF($R9-1&lt;=0,0,VLOOKUP($R9-1,'表30-5-2-5-4'!$B:$AF,MATCH($D9&amp;"a",'表30-5-2-5-4'!$4:$4,0)-1,FALSE))
-VLOOKUP($S9,'表30-5-2-5-4'!$B:$AF,MATCH($D9,'表30-5-2-5-4'!$4:$4,0)-1,FALSE)*(S9/100-M9/G9)*100
-VLOOKUP($R9,'表30-5-2-5-4'!$B:$AF,MATCH($D9,'表30-5-2-5-4'!$4:$4,0)-1,FALSE)*(1-(R9/100-L9/G9)*100)
)</f>
        <v>0</v>
      </c>
      <c r="U9" s="1989">
        <f>IF(OR(E9="QS",B9=""),0,
IF(C9="F",VLOOKUP($S9,'表30-5-2-5-5'!$B:$AF,MATCH($D9&amp;"a",'表30-5-2-5-5'!$4:$4,0)-1,FALSE)
-IF($R9-1&lt;=0,0,VLOOKUP($R9-1,'表30-5-2-5-5'!$B:$AF,MATCH($D9&amp;"a",'表30-5-2-5-5'!$4:$4,0)-1,FALSE))
-VLOOKUP($S9,'表30-5-2-5-5'!$B:$AF,MATCH($D9,'表30-5-2-5-5'!$4:$4,0)-1,FALSE)*(S9/100-M9/G9)*100
-VLOOKUP($R9,'表30-5-2-5-5'!$B:$AF,MATCH($D9,'表30-5-2-5-5'!$4:$4,0)-1,FALSE)*(1-(R9/100-L9/G9)*100),
IF(C9="E1",VLOOKUP($S9,'表30-5-2-5-6'!$B$4:$AF$104,MATCH($D9&amp;"a",'表30-5-2-5-6'!$4:$4,0)-1,FALSE)
-IF($R9-1&lt;=0,0,VLOOKUP($R9-1,'表30-5-2-5-6'!$B$4:$AF$104,MATCH($D9&amp;"a",'表30-5-2-5-6'!$4:$4,0)-1,FALSE))
-VLOOKUP($S9,'表30-5-2-5-6'!$B$4:$AF$104,MATCH($D9,'表30-5-2-5-6'!$4:$4,0)-1,FALSE)*(S9/100-M9/G9)*100
-VLOOKUP($R9,'表30-5-2-5-6'!$B$4:$AF$104,MATCH($D9,'表30-5-2-5-6'!$4:$4,0)-1,FALSE)*(1-(R9/100-L9/G9)*100),
IF(C9="E2",VLOOKUP($S9,'表30-5-2-5-6'!$B$114:$AF$214,MATCH($D9&amp;"a",'表30-5-2-5-6'!$4:$4,0)-1,FALSE)
-IF($R9-1&lt;=0,0,VLOOKUP($R9-1,'表30-5-2-5-6'!$B$114:$AF$214,MATCH($D9&amp;"a",'表30-5-2-5-6'!$4:$4,0)-1,FALSE))
-VLOOKUP($S9,'表30-5-2-5-6'!$B$114:$AF$214,MATCH($D9,'表30-5-2-5-6'!$4:$4,0)-1,FALSE)*(S9/100-M9/G9)*100
-VLOOKUP($R9,'表30-5-2-5-6'!$B$114:$AF$214,MATCH($D9,'表30-5-2-5-6'!$4:$4,0)-1,FALSE)*(1-(R9/100-L9/G9)*100),0))))</f>
        <v>0</v>
      </c>
      <c r="V9" s="1990">
        <f t="shared" si="7"/>
        <v>0</v>
      </c>
      <c r="W9" s="1990">
        <f t="shared" si="8"/>
        <v>0</v>
      </c>
      <c r="X9" s="1990">
        <f t="shared" si="9"/>
        <v>0</v>
      </c>
      <c r="Y9" s="1990">
        <f t="shared" si="10"/>
        <v>0</v>
      </c>
    </row>
    <row r="10" spans="1:25">
      <c r="A10" s="1985" t="str">
        <f t="shared" si="4"/>
        <v/>
      </c>
      <c r="B10" s="2114"/>
      <c r="C10" s="2114"/>
      <c r="D10" s="2114"/>
      <c r="E10" s="2115"/>
      <c r="F10" s="2115"/>
      <c r="G10" s="2116"/>
      <c r="H10" s="2117"/>
      <c r="I10" s="2117"/>
      <c r="J10" s="2117"/>
      <c r="K10" s="2117"/>
      <c r="L10" s="2115"/>
      <c r="M10" s="2115"/>
      <c r="N10" s="1986">
        <f t="shared" si="0"/>
        <v>0</v>
      </c>
      <c r="O10" s="1986">
        <f t="shared" si="1"/>
        <v>0</v>
      </c>
      <c r="P10" s="1987">
        <f t="shared" si="5"/>
        <v>0</v>
      </c>
      <c r="Q10" s="1987">
        <f t="shared" si="6"/>
        <v>0</v>
      </c>
      <c r="R10" s="1988">
        <f t="shared" si="2"/>
        <v>0</v>
      </c>
      <c r="S10" s="1988">
        <f t="shared" si="3"/>
        <v>0</v>
      </c>
      <c r="T10" s="1989">
        <f>IF(OR(E10="QS",B10=""),0,
VLOOKUP($S10,'表30-5-2-5-4'!$B:$AF,MATCH($D10&amp;"a",'表30-5-2-5-4'!$4:$4,0)-1,FALSE)
-IF($R10-1&lt;=0,0,VLOOKUP($R10-1,'表30-5-2-5-4'!$B:$AF,MATCH($D10&amp;"a",'表30-5-2-5-4'!$4:$4,0)-1,FALSE))
-VLOOKUP($S10,'表30-5-2-5-4'!$B:$AF,MATCH($D10,'表30-5-2-5-4'!$4:$4,0)-1,FALSE)*(S10/100-M10/G10)*100
-VLOOKUP($R10,'表30-5-2-5-4'!$B:$AF,MATCH($D10,'表30-5-2-5-4'!$4:$4,0)-1,FALSE)*(1-(R10/100-L10/G10)*100)
)</f>
        <v>0</v>
      </c>
      <c r="U10" s="1989">
        <f>IF(OR(E10="QS",B10=""),0,
IF(C10="F",VLOOKUP($S10,'表30-5-2-5-5'!$B:$AF,MATCH($D10&amp;"a",'表30-5-2-5-5'!$4:$4,0)-1,FALSE)
-IF($R10-1&lt;=0,0,VLOOKUP($R10-1,'表30-5-2-5-5'!$B:$AF,MATCH($D10&amp;"a",'表30-5-2-5-5'!$4:$4,0)-1,FALSE))
-VLOOKUP($S10,'表30-5-2-5-5'!$B:$AF,MATCH($D10,'表30-5-2-5-5'!$4:$4,0)-1,FALSE)*(S10/100-M10/G10)*100
-VLOOKUP($R10,'表30-5-2-5-5'!$B:$AF,MATCH($D10,'表30-5-2-5-5'!$4:$4,0)-1,FALSE)*(1-(R10/100-L10/G10)*100),
IF(C10="E1",VLOOKUP($S10,'表30-5-2-5-6'!$B$4:$AF$104,MATCH($D10&amp;"a",'表30-5-2-5-6'!$4:$4,0)-1,FALSE)
-IF($R10-1&lt;=0,0,VLOOKUP($R10-1,'表30-5-2-5-6'!$B$4:$AF$104,MATCH($D10&amp;"a",'表30-5-2-5-6'!$4:$4,0)-1,FALSE))
-VLOOKUP($S10,'表30-5-2-5-6'!$B$4:$AF$104,MATCH($D10,'表30-5-2-5-6'!$4:$4,0)-1,FALSE)*(S10/100-M10/G10)*100
-VLOOKUP($R10,'表30-5-2-5-6'!$B$4:$AF$104,MATCH($D10,'表30-5-2-5-6'!$4:$4,0)-1,FALSE)*(1-(R10/100-L10/G10)*100),
IF(C10="E2",VLOOKUP($S10,'表30-5-2-5-6'!$B$114:$AF$214,MATCH($D10&amp;"a",'表30-5-2-5-6'!$4:$4,0)-1,FALSE)
-IF($R10-1&lt;=0,0,VLOOKUP($R10-1,'表30-5-2-5-6'!$B$114:$AF$214,MATCH($D10&amp;"a",'表30-5-2-5-6'!$4:$4,0)-1,FALSE))
-VLOOKUP($S10,'表30-5-2-5-6'!$B$114:$AF$214,MATCH($D10,'表30-5-2-5-6'!$4:$4,0)-1,FALSE)*(S10/100-M10/G10)*100
-VLOOKUP($R10,'表30-5-2-5-6'!$B$114:$AF$214,MATCH($D10,'表30-5-2-5-6'!$4:$4,0)-1,FALSE)*(1-(R10/100-L10/G10)*100),0))))</f>
        <v>0</v>
      </c>
      <c r="V10" s="1990">
        <f t="shared" si="7"/>
        <v>0</v>
      </c>
      <c r="W10" s="1990">
        <f t="shared" si="8"/>
        <v>0</v>
      </c>
      <c r="X10" s="1990">
        <f t="shared" si="9"/>
        <v>0</v>
      </c>
      <c r="Y10" s="1990">
        <f t="shared" si="10"/>
        <v>0</v>
      </c>
    </row>
    <row r="11" spans="1:25">
      <c r="A11" s="1985" t="str">
        <f t="shared" si="4"/>
        <v/>
      </c>
      <c r="B11" s="2114"/>
      <c r="C11" s="2114"/>
      <c r="D11" s="2114"/>
      <c r="E11" s="2115"/>
      <c r="F11" s="2115"/>
      <c r="G11" s="2116"/>
      <c r="H11" s="2118"/>
      <c r="I11" s="2118"/>
      <c r="J11" s="2119"/>
      <c r="K11" s="2119"/>
      <c r="L11" s="2115"/>
      <c r="M11" s="2115"/>
      <c r="N11" s="1986">
        <f t="shared" si="0"/>
        <v>0</v>
      </c>
      <c r="O11" s="1986">
        <f t="shared" si="1"/>
        <v>0</v>
      </c>
      <c r="P11" s="1987">
        <f t="shared" si="5"/>
        <v>0</v>
      </c>
      <c r="Q11" s="1987">
        <f t="shared" si="6"/>
        <v>0</v>
      </c>
      <c r="R11" s="1988">
        <f t="shared" si="2"/>
        <v>0</v>
      </c>
      <c r="S11" s="1988">
        <f t="shared" si="3"/>
        <v>0</v>
      </c>
      <c r="T11" s="1989">
        <f>IF(OR(E11="QS",B11=""),0,
VLOOKUP($S11,'表30-5-2-5-4'!$B:$AF,MATCH($D11&amp;"a",'表30-5-2-5-4'!$4:$4,0)-1,FALSE)
-IF($R11-1&lt;=0,0,VLOOKUP($R11-1,'表30-5-2-5-4'!$B:$AF,MATCH($D11&amp;"a",'表30-5-2-5-4'!$4:$4,0)-1,FALSE))
-VLOOKUP($S11,'表30-5-2-5-4'!$B:$AF,MATCH($D11,'表30-5-2-5-4'!$4:$4,0)-1,FALSE)*(S11/100-M11/G11)*100
-VLOOKUP($R11,'表30-5-2-5-4'!$B:$AF,MATCH($D11,'表30-5-2-5-4'!$4:$4,0)-1,FALSE)*(1-(R11/100-L11/G11)*100)
)</f>
        <v>0</v>
      </c>
      <c r="U11" s="1989">
        <f>IF(OR(E11="QS",B11=""),0,
IF(C11="F",VLOOKUP($S11,'表30-5-2-5-5'!$B:$AF,MATCH($D11&amp;"a",'表30-5-2-5-5'!$4:$4,0)-1,FALSE)
-IF($R11-1&lt;=0,0,VLOOKUP($R11-1,'表30-5-2-5-5'!$B:$AF,MATCH($D11&amp;"a",'表30-5-2-5-5'!$4:$4,0)-1,FALSE))
-VLOOKUP($S11,'表30-5-2-5-5'!$B:$AF,MATCH($D11,'表30-5-2-5-5'!$4:$4,0)-1,FALSE)*(S11/100-M11/G11)*100
-VLOOKUP($R11,'表30-5-2-5-5'!$B:$AF,MATCH($D11,'表30-5-2-5-5'!$4:$4,0)-1,FALSE)*(1-(R11/100-L11/G11)*100),
IF(C11="E1",VLOOKUP($S11,'表30-5-2-5-6'!$B$4:$AF$104,MATCH($D11&amp;"a",'表30-5-2-5-6'!$4:$4,0)-1,FALSE)
-IF($R11-1&lt;=0,0,VLOOKUP($R11-1,'表30-5-2-5-6'!$B$4:$AF$104,MATCH($D11&amp;"a",'表30-5-2-5-6'!$4:$4,0)-1,FALSE))
-VLOOKUP($S11,'表30-5-2-5-6'!$B$4:$AF$104,MATCH($D11,'表30-5-2-5-6'!$4:$4,0)-1,FALSE)*(S11/100-M11/G11)*100
-VLOOKUP($R11,'表30-5-2-5-6'!$B$4:$AF$104,MATCH($D11,'表30-5-2-5-6'!$4:$4,0)-1,FALSE)*(1-(R11/100-L11/G11)*100),
IF(C11="E2",VLOOKUP($S11,'表30-5-2-5-6'!$B$114:$AF$214,MATCH($D11&amp;"a",'表30-5-2-5-6'!$4:$4,0)-1,FALSE)
-IF($R11-1&lt;=0,0,VLOOKUP($R11-1,'表30-5-2-5-6'!$B$114:$AF$214,MATCH($D11&amp;"a",'表30-5-2-5-6'!$4:$4,0)-1,FALSE))
-VLOOKUP($S11,'表30-5-2-5-6'!$B$114:$AF$214,MATCH($D11,'表30-5-2-5-6'!$4:$4,0)-1,FALSE)*(S11/100-M11/G11)*100
-VLOOKUP($R11,'表30-5-2-5-6'!$B$114:$AF$214,MATCH($D11,'表30-5-2-5-6'!$4:$4,0)-1,FALSE)*(1-(R11/100-L11/G11)*100),0))))</f>
        <v>0</v>
      </c>
      <c r="V11" s="1990">
        <f t="shared" si="7"/>
        <v>0</v>
      </c>
      <c r="W11" s="1990">
        <f t="shared" si="8"/>
        <v>0</v>
      </c>
      <c r="X11" s="1990">
        <f t="shared" si="9"/>
        <v>0</v>
      </c>
      <c r="Y11" s="1990">
        <f t="shared" si="10"/>
        <v>0</v>
      </c>
    </row>
    <row r="12" spans="1:25" ht="15.75" customHeight="1">
      <c r="A12" s="1985" t="str">
        <f t="shared" si="4"/>
        <v/>
      </c>
      <c r="B12" s="2114"/>
      <c r="C12" s="2114"/>
      <c r="D12" s="2114"/>
      <c r="E12" s="2115"/>
      <c r="F12" s="2115"/>
      <c r="G12" s="2116"/>
      <c r="H12" s="2118"/>
      <c r="I12" s="2118"/>
      <c r="J12" s="2119"/>
      <c r="K12" s="2119"/>
      <c r="L12" s="2115"/>
      <c r="M12" s="2115"/>
      <c r="N12" s="1986">
        <f t="shared" si="0"/>
        <v>0</v>
      </c>
      <c r="O12" s="1986">
        <f t="shared" si="1"/>
        <v>0</v>
      </c>
      <c r="P12" s="1987">
        <f t="shared" si="5"/>
        <v>0</v>
      </c>
      <c r="Q12" s="1987">
        <f t="shared" si="6"/>
        <v>0</v>
      </c>
      <c r="R12" s="1988">
        <f t="shared" si="2"/>
        <v>0</v>
      </c>
      <c r="S12" s="1988">
        <f t="shared" si="3"/>
        <v>0</v>
      </c>
      <c r="T12" s="1989">
        <f>IF(OR(E12="QS",B12=""),0,
VLOOKUP($S12,'表30-5-2-5-4'!$B:$AF,MATCH($D12&amp;"a",'表30-5-2-5-4'!$4:$4,0)-1,FALSE)
-IF($R12-1&lt;=0,0,VLOOKUP($R12-1,'表30-5-2-5-4'!$B:$AF,MATCH($D12&amp;"a",'表30-5-2-5-4'!$4:$4,0)-1,FALSE))
-VLOOKUP($S12,'表30-5-2-5-4'!$B:$AF,MATCH($D12,'表30-5-2-5-4'!$4:$4,0)-1,FALSE)*(S12/100-M12/G12)*100
-VLOOKUP($R12,'表30-5-2-5-4'!$B:$AF,MATCH($D12,'表30-5-2-5-4'!$4:$4,0)-1,FALSE)*(1-(R12/100-L12/G12)*100)
)</f>
        <v>0</v>
      </c>
      <c r="U12" s="1989">
        <f>IF(OR(E12="QS",B12=""),0,
IF(C12="F",VLOOKUP($S12,'表30-5-2-5-5'!$B:$AF,MATCH($D12&amp;"a",'表30-5-2-5-5'!$4:$4,0)-1,FALSE)
-IF($R12-1&lt;=0,0,VLOOKUP($R12-1,'表30-5-2-5-5'!$B:$AF,MATCH($D12&amp;"a",'表30-5-2-5-5'!$4:$4,0)-1,FALSE))
-VLOOKUP($S12,'表30-5-2-5-5'!$B:$AF,MATCH($D12,'表30-5-2-5-5'!$4:$4,0)-1,FALSE)*(S12/100-M12/G12)*100
-VLOOKUP($R12,'表30-5-2-5-5'!$B:$AF,MATCH($D12,'表30-5-2-5-5'!$4:$4,0)-1,FALSE)*(1-(R12/100-L12/G12)*100),
IF(C12="E1",VLOOKUP($S12,'表30-5-2-5-6'!$B$4:$AF$104,MATCH($D12&amp;"a",'表30-5-2-5-6'!$4:$4,0)-1,FALSE)
-IF($R12-1&lt;=0,0,VLOOKUP($R12-1,'表30-5-2-5-6'!$B$4:$AF$104,MATCH($D12&amp;"a",'表30-5-2-5-6'!$4:$4,0)-1,FALSE))
-VLOOKUP($S12,'表30-5-2-5-6'!$B$4:$AF$104,MATCH($D12,'表30-5-2-5-6'!$4:$4,0)-1,FALSE)*(S12/100-M12/G12)*100
-VLOOKUP($R12,'表30-5-2-5-6'!$B$4:$AF$104,MATCH($D12,'表30-5-2-5-6'!$4:$4,0)-1,FALSE)*(1-(R12/100-L12/G12)*100),
IF(C12="E2",VLOOKUP($S12,'表30-5-2-5-6'!$B$114:$AF$214,MATCH($D12&amp;"a",'表30-5-2-5-6'!$4:$4,0)-1,FALSE)
-IF($R12-1&lt;=0,0,VLOOKUP($R12-1,'表30-5-2-5-6'!$B$114:$AF$214,MATCH($D12&amp;"a",'表30-5-2-5-6'!$4:$4,0)-1,FALSE))
-VLOOKUP($S12,'表30-5-2-5-6'!$B$114:$AF$214,MATCH($D12,'表30-5-2-5-6'!$4:$4,0)-1,FALSE)*(S12/100-M12/G12)*100
-VLOOKUP($R12,'表30-5-2-5-6'!$B$114:$AF$214,MATCH($D12,'表30-5-2-5-6'!$4:$4,0)-1,FALSE)*(1-(R12/100-L12/G12)*100),0))))</f>
        <v>0</v>
      </c>
      <c r="V12" s="1990">
        <f t="shared" si="7"/>
        <v>0</v>
      </c>
      <c r="W12" s="1990">
        <f t="shared" si="8"/>
        <v>0</v>
      </c>
      <c r="X12" s="1990">
        <f t="shared" si="9"/>
        <v>0</v>
      </c>
      <c r="Y12" s="1990">
        <f t="shared" si="10"/>
        <v>0</v>
      </c>
    </row>
    <row r="13" spans="1:25">
      <c r="A13" s="1985" t="str">
        <f t="shared" si="4"/>
        <v/>
      </c>
      <c r="B13" s="2114"/>
      <c r="C13" s="2114"/>
      <c r="D13" s="2114"/>
      <c r="E13" s="2115"/>
      <c r="F13" s="2115"/>
      <c r="G13" s="2116"/>
      <c r="H13" s="2118"/>
      <c r="I13" s="2118"/>
      <c r="J13" s="2119"/>
      <c r="K13" s="2119"/>
      <c r="L13" s="2115"/>
      <c r="M13" s="2115"/>
      <c r="N13" s="1986">
        <f t="shared" si="0"/>
        <v>0</v>
      </c>
      <c r="O13" s="1986">
        <f t="shared" si="1"/>
        <v>0</v>
      </c>
      <c r="P13" s="1987">
        <f t="shared" si="5"/>
        <v>0</v>
      </c>
      <c r="Q13" s="1987">
        <f t="shared" si="6"/>
        <v>0</v>
      </c>
      <c r="R13" s="1988">
        <f t="shared" si="2"/>
        <v>0</v>
      </c>
      <c r="S13" s="1988">
        <f t="shared" si="3"/>
        <v>0</v>
      </c>
      <c r="T13" s="1989">
        <f>IF(OR(E13="QS",B13=""),0,
VLOOKUP($S13,'表30-5-2-5-4'!$B:$AF,MATCH($D13&amp;"a",'表30-5-2-5-4'!$4:$4,0)-1,FALSE)
-IF($R13-1&lt;=0,0,VLOOKUP($R13-1,'表30-5-2-5-4'!$B:$AF,MATCH($D13&amp;"a",'表30-5-2-5-4'!$4:$4,0)-1,FALSE))
-VLOOKUP($S13,'表30-5-2-5-4'!$B:$AF,MATCH($D13,'表30-5-2-5-4'!$4:$4,0)-1,FALSE)*(S13/100-M13/G13)*100
-VLOOKUP($R13,'表30-5-2-5-4'!$B:$AF,MATCH($D13,'表30-5-2-5-4'!$4:$4,0)-1,FALSE)*(1-(R13/100-L13/G13)*100)
)</f>
        <v>0</v>
      </c>
      <c r="U13" s="1989">
        <f>IF(OR(E13="QS",B13=""),0,
IF(C13="F",VLOOKUP($S13,'表30-5-2-5-5'!$B:$AF,MATCH($D13&amp;"a",'表30-5-2-5-5'!$4:$4,0)-1,FALSE)
-IF($R13-1&lt;=0,0,VLOOKUP($R13-1,'表30-5-2-5-5'!$B:$AF,MATCH($D13&amp;"a",'表30-5-2-5-5'!$4:$4,0)-1,FALSE))
-VLOOKUP($S13,'表30-5-2-5-5'!$B:$AF,MATCH($D13,'表30-5-2-5-5'!$4:$4,0)-1,FALSE)*(S13/100-M13/G13)*100
-VLOOKUP($R13,'表30-5-2-5-5'!$B:$AF,MATCH($D13,'表30-5-2-5-5'!$4:$4,0)-1,FALSE)*(1-(R13/100-L13/G13)*100),
IF(C13="E1",VLOOKUP($S13,'表30-5-2-5-6'!$B$4:$AF$104,MATCH($D13&amp;"a",'表30-5-2-5-6'!$4:$4,0)-1,FALSE)
-IF($R13-1&lt;=0,0,VLOOKUP($R13-1,'表30-5-2-5-6'!$B$4:$AF$104,MATCH($D13&amp;"a",'表30-5-2-5-6'!$4:$4,0)-1,FALSE))
-VLOOKUP($S13,'表30-5-2-5-6'!$B$4:$AF$104,MATCH($D13,'表30-5-2-5-6'!$4:$4,0)-1,FALSE)*(S13/100-M13/G13)*100
-VLOOKUP($R13,'表30-5-2-5-6'!$B$4:$AF$104,MATCH($D13,'表30-5-2-5-6'!$4:$4,0)-1,FALSE)*(1-(R13/100-L13/G13)*100),
IF(C13="E2",VLOOKUP($S13,'表30-5-2-5-6'!$B$114:$AF$214,MATCH($D13&amp;"a",'表30-5-2-5-6'!$4:$4,0)-1,FALSE)
-IF($R13-1&lt;=0,0,VLOOKUP($R13-1,'表30-5-2-5-6'!$B$114:$AF$214,MATCH($D13&amp;"a",'表30-5-2-5-6'!$4:$4,0)-1,FALSE))
-VLOOKUP($S13,'表30-5-2-5-6'!$B$114:$AF$214,MATCH($D13,'表30-5-2-5-6'!$4:$4,0)-1,FALSE)*(S13/100-M13/G13)*100
-VLOOKUP($R13,'表30-5-2-5-6'!$B$114:$AF$214,MATCH($D13,'表30-5-2-5-6'!$4:$4,0)-1,FALSE)*(1-(R13/100-L13/G13)*100),0))))</f>
        <v>0</v>
      </c>
      <c r="V13" s="1990">
        <f t="shared" si="7"/>
        <v>0</v>
      </c>
      <c r="W13" s="1990">
        <f t="shared" si="8"/>
        <v>0</v>
      </c>
      <c r="X13" s="1990">
        <f t="shared" si="9"/>
        <v>0</v>
      </c>
      <c r="Y13" s="1990">
        <f t="shared" si="10"/>
        <v>0</v>
      </c>
    </row>
    <row r="14" spans="1:25">
      <c r="A14" s="1985" t="str">
        <f t="shared" si="4"/>
        <v/>
      </c>
      <c r="B14" s="2114"/>
      <c r="C14" s="2114"/>
      <c r="D14" s="2114"/>
      <c r="E14" s="2115"/>
      <c r="F14" s="2115"/>
      <c r="G14" s="2116"/>
      <c r="H14" s="2118"/>
      <c r="I14" s="2118"/>
      <c r="J14" s="2119"/>
      <c r="K14" s="2119"/>
      <c r="L14" s="2115"/>
      <c r="M14" s="2115"/>
      <c r="N14" s="1986">
        <f t="shared" si="0"/>
        <v>0</v>
      </c>
      <c r="O14" s="1986">
        <f t="shared" si="1"/>
        <v>0</v>
      </c>
      <c r="P14" s="1987">
        <f t="shared" si="5"/>
        <v>0</v>
      </c>
      <c r="Q14" s="1987">
        <f t="shared" si="6"/>
        <v>0</v>
      </c>
      <c r="R14" s="1988">
        <f t="shared" si="2"/>
        <v>0</v>
      </c>
      <c r="S14" s="1988">
        <f t="shared" si="3"/>
        <v>0</v>
      </c>
      <c r="T14" s="1989">
        <f>IF(OR(E14="QS",B14=""),0,
VLOOKUP($S14,'表30-5-2-5-4'!$B:$AF,MATCH($D14&amp;"a",'表30-5-2-5-4'!$4:$4,0)-1,FALSE)
-IF($R14-1&lt;=0,0,VLOOKUP($R14-1,'表30-5-2-5-4'!$B:$AF,MATCH($D14&amp;"a",'表30-5-2-5-4'!$4:$4,0)-1,FALSE))
-VLOOKUP($S14,'表30-5-2-5-4'!$B:$AF,MATCH($D14,'表30-5-2-5-4'!$4:$4,0)-1,FALSE)*(S14/100-M14/G14)*100
-VLOOKUP($R14,'表30-5-2-5-4'!$B:$AF,MATCH($D14,'表30-5-2-5-4'!$4:$4,0)-1,FALSE)*(1-(R14/100-L14/G14)*100)
)</f>
        <v>0</v>
      </c>
      <c r="U14" s="1989">
        <f>IF(OR(E14="QS",B14=""),0,
IF(C14="F",VLOOKUP($S14,'表30-5-2-5-5'!$B:$AF,MATCH($D14&amp;"a",'表30-5-2-5-5'!$4:$4,0)-1,FALSE)
-IF($R14-1&lt;=0,0,VLOOKUP($R14-1,'表30-5-2-5-5'!$B:$AF,MATCH($D14&amp;"a",'表30-5-2-5-5'!$4:$4,0)-1,FALSE))
-VLOOKUP($S14,'表30-5-2-5-5'!$B:$AF,MATCH($D14,'表30-5-2-5-5'!$4:$4,0)-1,FALSE)*(S14/100-M14/G14)*100
-VLOOKUP($R14,'表30-5-2-5-5'!$B:$AF,MATCH($D14,'表30-5-2-5-5'!$4:$4,0)-1,FALSE)*(1-(R14/100-L14/G14)*100),
IF(C14="E1",VLOOKUP($S14,'表30-5-2-5-6'!$B$4:$AF$104,MATCH($D14&amp;"a",'表30-5-2-5-6'!$4:$4,0)-1,FALSE)
-IF($R14-1&lt;=0,0,VLOOKUP($R14-1,'表30-5-2-5-6'!$B$4:$AF$104,MATCH($D14&amp;"a",'表30-5-2-5-6'!$4:$4,0)-1,FALSE))
-VLOOKUP($S14,'表30-5-2-5-6'!$B$4:$AF$104,MATCH($D14,'表30-5-2-5-6'!$4:$4,0)-1,FALSE)*(S14/100-M14/G14)*100
-VLOOKUP($R14,'表30-5-2-5-6'!$B$4:$AF$104,MATCH($D14,'表30-5-2-5-6'!$4:$4,0)-1,FALSE)*(1-(R14/100-L14/G14)*100),
IF(C14="E2",VLOOKUP($S14,'表30-5-2-5-6'!$B$114:$AF$214,MATCH($D14&amp;"a",'表30-5-2-5-6'!$4:$4,0)-1,FALSE)
-IF($R14-1&lt;=0,0,VLOOKUP($R14-1,'表30-5-2-5-6'!$B$114:$AF$214,MATCH($D14&amp;"a",'表30-5-2-5-6'!$4:$4,0)-1,FALSE))
-VLOOKUP($S14,'表30-5-2-5-6'!$B$114:$AF$214,MATCH($D14,'表30-5-2-5-6'!$4:$4,0)-1,FALSE)*(S14/100-M14/G14)*100
-VLOOKUP($R14,'表30-5-2-5-6'!$B$114:$AF$214,MATCH($D14,'表30-5-2-5-6'!$4:$4,0)-1,FALSE)*(1-(R14/100-L14/G14)*100),0))))</f>
        <v>0</v>
      </c>
      <c r="V14" s="1990">
        <f t="shared" si="7"/>
        <v>0</v>
      </c>
      <c r="W14" s="1990">
        <f t="shared" si="8"/>
        <v>0</v>
      </c>
      <c r="X14" s="1990">
        <f t="shared" si="9"/>
        <v>0</v>
      </c>
      <c r="Y14" s="1990">
        <f t="shared" si="10"/>
        <v>0</v>
      </c>
    </row>
    <row r="15" spans="1:25" ht="17.25" customHeight="1">
      <c r="A15" s="1985" t="str">
        <f t="shared" si="4"/>
        <v/>
      </c>
      <c r="B15" s="2114"/>
      <c r="C15" s="2114"/>
      <c r="D15" s="2114"/>
      <c r="E15" s="2115"/>
      <c r="F15" s="2115"/>
      <c r="G15" s="2116"/>
      <c r="H15" s="2117"/>
      <c r="I15" s="2117"/>
      <c r="J15" s="2117"/>
      <c r="K15" s="2117"/>
      <c r="L15" s="2115"/>
      <c r="M15" s="2115"/>
      <c r="N15" s="1986">
        <f t="shared" si="0"/>
        <v>0</v>
      </c>
      <c r="O15" s="1986">
        <f t="shared" si="1"/>
        <v>0</v>
      </c>
      <c r="P15" s="1987">
        <f t="shared" si="5"/>
        <v>0</v>
      </c>
      <c r="Q15" s="1987">
        <f t="shared" si="6"/>
        <v>0</v>
      </c>
      <c r="R15" s="1988">
        <f t="shared" si="2"/>
        <v>0</v>
      </c>
      <c r="S15" s="1988">
        <f t="shared" si="3"/>
        <v>0</v>
      </c>
      <c r="T15" s="1989">
        <f>IF(OR(E15="QS",B15=""),0,
VLOOKUP($S15,'表30-5-2-5-4'!$B:$AF,MATCH($D15&amp;"a",'表30-5-2-5-4'!$4:$4,0)-1,FALSE)
-IF($R15-1&lt;=0,0,VLOOKUP($R15-1,'表30-5-2-5-4'!$B:$AF,MATCH($D15&amp;"a",'表30-5-2-5-4'!$4:$4,0)-1,FALSE))
-VLOOKUP($S15,'表30-5-2-5-4'!$B:$AF,MATCH($D15,'表30-5-2-5-4'!$4:$4,0)-1,FALSE)*(S15/100-M15/G15)*100
-VLOOKUP($R15,'表30-5-2-5-4'!$B:$AF,MATCH($D15,'表30-5-2-5-4'!$4:$4,0)-1,FALSE)*(1-(R15/100-L15/G15)*100)
)</f>
        <v>0</v>
      </c>
      <c r="U15" s="1989">
        <f>IF(OR(E15="QS",B15=""),0,
IF(C15="F",VLOOKUP($S15,'表30-5-2-5-5'!$B:$AF,MATCH($D15&amp;"a",'表30-5-2-5-5'!$4:$4,0)-1,FALSE)
-IF($R15-1&lt;=0,0,VLOOKUP($R15-1,'表30-5-2-5-5'!$B:$AF,MATCH($D15&amp;"a",'表30-5-2-5-5'!$4:$4,0)-1,FALSE))
-VLOOKUP($S15,'表30-5-2-5-5'!$B:$AF,MATCH($D15,'表30-5-2-5-5'!$4:$4,0)-1,FALSE)*(S15/100-M15/G15)*100
-VLOOKUP($R15,'表30-5-2-5-5'!$B:$AF,MATCH($D15,'表30-5-2-5-5'!$4:$4,0)-1,FALSE)*(1-(R15/100-L15/G15)*100),
IF(C15="E1",VLOOKUP($S15,'表30-5-2-5-6'!$B$4:$AF$104,MATCH($D15&amp;"a",'表30-5-2-5-6'!$4:$4,0)-1,FALSE)
-IF($R15-1&lt;=0,0,VLOOKUP($R15-1,'表30-5-2-5-6'!$B$4:$AF$104,MATCH($D15&amp;"a",'表30-5-2-5-6'!$4:$4,0)-1,FALSE))
-VLOOKUP($S15,'表30-5-2-5-6'!$B$4:$AF$104,MATCH($D15,'表30-5-2-5-6'!$4:$4,0)-1,FALSE)*(S15/100-M15/G15)*100
-VLOOKUP($R15,'表30-5-2-5-6'!$B$4:$AF$104,MATCH($D15,'表30-5-2-5-6'!$4:$4,0)-1,FALSE)*(1-(R15/100-L15/G15)*100),
IF(C15="E2",VLOOKUP($S15,'表30-5-2-5-6'!$B$114:$AF$214,MATCH($D15&amp;"a",'表30-5-2-5-6'!$4:$4,0)-1,FALSE)
-IF($R15-1&lt;=0,0,VLOOKUP($R15-1,'表30-5-2-5-6'!$B$114:$AF$214,MATCH($D15&amp;"a",'表30-5-2-5-6'!$4:$4,0)-1,FALSE))
-VLOOKUP($S15,'表30-5-2-5-6'!$B$114:$AF$214,MATCH($D15,'表30-5-2-5-6'!$4:$4,0)-1,FALSE)*(S15/100-M15/G15)*100
-VLOOKUP($R15,'表30-5-2-5-6'!$B$114:$AF$214,MATCH($D15,'表30-5-2-5-6'!$4:$4,0)-1,FALSE)*(1-(R15/100-L15/G15)*100),0))))</f>
        <v>0</v>
      </c>
      <c r="V15" s="1990">
        <f t="shared" si="7"/>
        <v>0</v>
      </c>
      <c r="W15" s="1990">
        <f t="shared" si="8"/>
        <v>0</v>
      </c>
      <c r="X15" s="1990">
        <f t="shared" si="9"/>
        <v>0</v>
      </c>
      <c r="Y15" s="1990">
        <f t="shared" si="10"/>
        <v>0</v>
      </c>
    </row>
    <row r="16" spans="1:25">
      <c r="A16" s="1985" t="str">
        <f t="shared" si="4"/>
        <v/>
      </c>
      <c r="B16" s="2114"/>
      <c r="C16" s="2114"/>
      <c r="D16" s="2114"/>
      <c r="E16" s="2115"/>
      <c r="F16" s="2115"/>
      <c r="G16" s="2116"/>
      <c r="H16" s="2117"/>
      <c r="I16" s="2117"/>
      <c r="J16" s="2117"/>
      <c r="K16" s="2117"/>
      <c r="L16" s="2115"/>
      <c r="M16" s="2115"/>
      <c r="N16" s="1986">
        <f t="shared" si="0"/>
        <v>0</v>
      </c>
      <c r="O16" s="1986">
        <f t="shared" si="1"/>
        <v>0</v>
      </c>
      <c r="P16" s="1987">
        <f t="shared" si="5"/>
        <v>0</v>
      </c>
      <c r="Q16" s="1987">
        <f t="shared" si="6"/>
        <v>0</v>
      </c>
      <c r="R16" s="1988">
        <f t="shared" si="2"/>
        <v>0</v>
      </c>
      <c r="S16" s="1988">
        <f t="shared" si="3"/>
        <v>0</v>
      </c>
      <c r="T16" s="1989">
        <f>IF(OR(E16="QS",B16=""),0,
VLOOKUP($S16,'表30-5-2-5-4'!$B:$AF,MATCH($D16&amp;"a",'表30-5-2-5-4'!$4:$4,0)-1,FALSE)
-IF($R16-1&lt;=0,0,VLOOKUP($R16-1,'表30-5-2-5-4'!$B:$AF,MATCH($D16&amp;"a",'表30-5-2-5-4'!$4:$4,0)-1,FALSE))
-VLOOKUP($S16,'表30-5-2-5-4'!$B:$AF,MATCH($D16,'表30-5-2-5-4'!$4:$4,0)-1,FALSE)*(S16/100-M16/G16)*100
-VLOOKUP($R16,'表30-5-2-5-4'!$B:$AF,MATCH($D16,'表30-5-2-5-4'!$4:$4,0)-1,FALSE)*(1-(R16/100-L16/G16)*100)
)</f>
        <v>0</v>
      </c>
      <c r="U16" s="1989">
        <f>IF(OR(E16="QS",B16=""),0,
IF(C16="F",VLOOKUP($S16,'表30-5-2-5-5'!$B:$AF,MATCH($D16&amp;"a",'表30-5-2-5-5'!$4:$4,0)-1,FALSE)
-IF($R16-1&lt;=0,0,VLOOKUP($R16-1,'表30-5-2-5-5'!$B:$AF,MATCH($D16&amp;"a",'表30-5-2-5-5'!$4:$4,0)-1,FALSE))
-VLOOKUP($S16,'表30-5-2-5-5'!$B:$AF,MATCH($D16,'表30-5-2-5-5'!$4:$4,0)-1,FALSE)*(S16/100-M16/G16)*100
-VLOOKUP($R16,'表30-5-2-5-5'!$B:$AF,MATCH($D16,'表30-5-2-5-5'!$4:$4,0)-1,FALSE)*(1-(R16/100-L16/G16)*100),
IF(C16="E1",VLOOKUP($S16,'表30-5-2-5-6'!$B$4:$AF$104,MATCH($D16&amp;"a",'表30-5-2-5-6'!$4:$4,0)-1,FALSE)
-IF($R16-1&lt;=0,0,VLOOKUP($R16-1,'表30-5-2-5-6'!$B$4:$AF$104,MATCH($D16&amp;"a",'表30-5-2-5-6'!$4:$4,0)-1,FALSE))
-VLOOKUP($S16,'表30-5-2-5-6'!$B$4:$AF$104,MATCH($D16,'表30-5-2-5-6'!$4:$4,0)-1,FALSE)*(S16/100-M16/G16)*100
-VLOOKUP($R16,'表30-5-2-5-6'!$B$4:$AF$104,MATCH($D16,'表30-5-2-5-6'!$4:$4,0)-1,FALSE)*(1-(R16/100-L16/G16)*100),
IF(C16="E2",VLOOKUP($S16,'表30-5-2-5-6'!$B$114:$AF$214,MATCH($D16&amp;"a",'表30-5-2-5-6'!$4:$4,0)-1,FALSE)
-IF($R16-1&lt;=0,0,VLOOKUP($R16-1,'表30-5-2-5-6'!$B$114:$AF$214,MATCH($D16&amp;"a",'表30-5-2-5-6'!$4:$4,0)-1,FALSE))
-VLOOKUP($S16,'表30-5-2-5-6'!$B$114:$AF$214,MATCH($D16,'表30-5-2-5-6'!$4:$4,0)-1,FALSE)*(S16/100-M16/G16)*100
-VLOOKUP($R16,'表30-5-2-5-6'!$B$114:$AF$214,MATCH($D16,'表30-5-2-5-6'!$4:$4,0)-1,FALSE)*(1-(R16/100-L16/G16)*100),0))))</f>
        <v>0</v>
      </c>
      <c r="V16" s="1990">
        <f t="shared" si="7"/>
        <v>0</v>
      </c>
      <c r="W16" s="1990">
        <f t="shared" si="8"/>
        <v>0</v>
      </c>
      <c r="X16" s="1990">
        <f t="shared" si="9"/>
        <v>0</v>
      </c>
      <c r="Y16" s="1990">
        <f t="shared" si="10"/>
        <v>0</v>
      </c>
    </row>
    <row r="17" spans="1:25">
      <c r="A17" s="1985" t="str">
        <f t="shared" si="4"/>
        <v/>
      </c>
      <c r="B17" s="2114"/>
      <c r="C17" s="2114"/>
      <c r="D17" s="2114"/>
      <c r="E17" s="2115"/>
      <c r="F17" s="2115"/>
      <c r="G17" s="2116"/>
      <c r="H17" s="2118"/>
      <c r="I17" s="2118"/>
      <c r="J17" s="2119"/>
      <c r="K17" s="2119"/>
      <c r="L17" s="2115"/>
      <c r="M17" s="2115"/>
      <c r="N17" s="1986">
        <f t="shared" si="0"/>
        <v>0</v>
      </c>
      <c r="O17" s="1986">
        <f t="shared" si="1"/>
        <v>0</v>
      </c>
      <c r="P17" s="1987">
        <f t="shared" si="5"/>
        <v>0</v>
      </c>
      <c r="Q17" s="1987">
        <f t="shared" si="6"/>
        <v>0</v>
      </c>
      <c r="R17" s="1988">
        <f t="shared" si="2"/>
        <v>0</v>
      </c>
      <c r="S17" s="1988">
        <f t="shared" si="3"/>
        <v>0</v>
      </c>
      <c r="T17" s="1989">
        <f>IF(OR(E17="QS",B17=""),0,
VLOOKUP($S17,'表30-5-2-5-4'!$B:$AF,MATCH($D17&amp;"a",'表30-5-2-5-4'!$4:$4,0)-1,FALSE)
-IF($R17-1&lt;=0,0,VLOOKUP($R17-1,'表30-5-2-5-4'!$B:$AF,MATCH($D17&amp;"a",'表30-5-2-5-4'!$4:$4,0)-1,FALSE))
-VLOOKUP($S17,'表30-5-2-5-4'!$B:$AF,MATCH($D17,'表30-5-2-5-4'!$4:$4,0)-1,FALSE)*(S17/100-M17/G17)*100
-VLOOKUP($R17,'表30-5-2-5-4'!$B:$AF,MATCH($D17,'表30-5-2-5-4'!$4:$4,0)-1,FALSE)*(1-(R17/100-L17/G17)*100)
)</f>
        <v>0</v>
      </c>
      <c r="U17" s="1989">
        <f>IF(OR(E17="QS",B17=""),0,
IF(C17="F",VLOOKUP($S17,'表30-5-2-5-5'!$B:$AF,MATCH($D17&amp;"a",'表30-5-2-5-5'!$4:$4,0)-1,FALSE)
-IF($R17-1&lt;=0,0,VLOOKUP($R17-1,'表30-5-2-5-5'!$B:$AF,MATCH($D17&amp;"a",'表30-5-2-5-5'!$4:$4,0)-1,FALSE))
-VLOOKUP($S17,'表30-5-2-5-5'!$B:$AF,MATCH($D17,'表30-5-2-5-5'!$4:$4,0)-1,FALSE)*(S17/100-M17/G17)*100
-VLOOKUP($R17,'表30-5-2-5-5'!$B:$AF,MATCH($D17,'表30-5-2-5-5'!$4:$4,0)-1,FALSE)*(1-(R17/100-L17/G17)*100),
IF(C17="E1",VLOOKUP($S17,'表30-5-2-5-6'!$B$4:$AF$104,MATCH($D17&amp;"a",'表30-5-2-5-6'!$4:$4,0)-1,FALSE)
-IF($R17-1&lt;=0,0,VLOOKUP($R17-1,'表30-5-2-5-6'!$B$4:$AF$104,MATCH($D17&amp;"a",'表30-5-2-5-6'!$4:$4,0)-1,FALSE))
-VLOOKUP($S17,'表30-5-2-5-6'!$B$4:$AF$104,MATCH($D17,'表30-5-2-5-6'!$4:$4,0)-1,FALSE)*(S17/100-M17/G17)*100
-VLOOKUP($R17,'表30-5-2-5-6'!$B$4:$AF$104,MATCH($D17,'表30-5-2-5-6'!$4:$4,0)-1,FALSE)*(1-(R17/100-L17/G17)*100),
IF(C17="E2",VLOOKUP($S17,'表30-5-2-5-6'!$B$114:$AF$214,MATCH($D17&amp;"a",'表30-5-2-5-6'!$4:$4,0)-1,FALSE)
-IF($R17-1&lt;=0,0,VLOOKUP($R17-1,'表30-5-2-5-6'!$B$114:$AF$214,MATCH($D17&amp;"a",'表30-5-2-5-6'!$4:$4,0)-1,FALSE))
-VLOOKUP($S17,'表30-5-2-5-6'!$B$114:$AF$214,MATCH($D17,'表30-5-2-5-6'!$4:$4,0)-1,FALSE)*(S17/100-M17/G17)*100
-VLOOKUP($R17,'表30-5-2-5-6'!$B$114:$AF$214,MATCH($D17,'表30-5-2-5-6'!$4:$4,0)-1,FALSE)*(1-(R17/100-L17/G17)*100),0))))</f>
        <v>0</v>
      </c>
      <c r="V17" s="1990">
        <f t="shared" si="7"/>
        <v>0</v>
      </c>
      <c r="W17" s="1990">
        <f t="shared" si="8"/>
        <v>0</v>
      </c>
      <c r="X17" s="1990">
        <f t="shared" si="9"/>
        <v>0</v>
      </c>
      <c r="Y17" s="1990">
        <f t="shared" si="10"/>
        <v>0</v>
      </c>
    </row>
    <row r="18" spans="1:25">
      <c r="A18" s="1985" t="str">
        <f t="shared" si="4"/>
        <v/>
      </c>
      <c r="B18" s="2114"/>
      <c r="C18" s="2114"/>
      <c r="D18" s="2114"/>
      <c r="E18" s="2115"/>
      <c r="F18" s="2115"/>
      <c r="G18" s="2116"/>
      <c r="H18" s="2118"/>
      <c r="I18" s="2118"/>
      <c r="J18" s="2119"/>
      <c r="K18" s="2119"/>
      <c r="L18" s="2115"/>
      <c r="M18" s="2115"/>
      <c r="N18" s="1986">
        <f t="shared" si="0"/>
        <v>0</v>
      </c>
      <c r="O18" s="1986">
        <f t="shared" si="1"/>
        <v>0</v>
      </c>
      <c r="P18" s="1987">
        <f t="shared" si="5"/>
        <v>0</v>
      </c>
      <c r="Q18" s="1987">
        <f t="shared" si="6"/>
        <v>0</v>
      </c>
      <c r="R18" s="1988">
        <f t="shared" si="2"/>
        <v>0</v>
      </c>
      <c r="S18" s="1988">
        <f t="shared" si="3"/>
        <v>0</v>
      </c>
      <c r="T18" s="1989">
        <f>IF(OR(E18="QS",B18=""),0,
VLOOKUP($S18,'表30-5-2-5-4'!$B:$AF,MATCH($D18&amp;"a",'表30-5-2-5-4'!$4:$4,0)-1,FALSE)
-IF($R18-1&lt;=0,0,VLOOKUP($R18-1,'表30-5-2-5-4'!$B:$AF,MATCH($D18&amp;"a",'表30-5-2-5-4'!$4:$4,0)-1,FALSE))
-VLOOKUP($S18,'表30-5-2-5-4'!$B:$AF,MATCH($D18,'表30-5-2-5-4'!$4:$4,0)-1,FALSE)*(S18/100-M18/G18)*100
-VLOOKUP($R18,'表30-5-2-5-4'!$B:$AF,MATCH($D18,'表30-5-2-5-4'!$4:$4,0)-1,FALSE)*(1-(R18/100-L18/G18)*100)
)</f>
        <v>0</v>
      </c>
      <c r="U18" s="1989">
        <f>IF(OR(E18="QS",B18=""),0,
IF(C18="F",VLOOKUP($S18,'表30-5-2-5-5'!$B:$AF,MATCH($D18&amp;"a",'表30-5-2-5-5'!$4:$4,0)-1,FALSE)
-IF($R18-1&lt;=0,0,VLOOKUP($R18-1,'表30-5-2-5-5'!$B:$AF,MATCH($D18&amp;"a",'表30-5-2-5-5'!$4:$4,0)-1,FALSE))
-VLOOKUP($S18,'表30-5-2-5-5'!$B:$AF,MATCH($D18,'表30-5-2-5-5'!$4:$4,0)-1,FALSE)*(S18/100-M18/G18)*100
-VLOOKUP($R18,'表30-5-2-5-5'!$B:$AF,MATCH($D18,'表30-5-2-5-5'!$4:$4,0)-1,FALSE)*(1-(R18/100-L18/G18)*100),
IF(C18="E1",VLOOKUP($S18,'表30-5-2-5-6'!$B$4:$AF$104,MATCH($D18&amp;"a",'表30-5-2-5-6'!$4:$4,0)-1,FALSE)
-IF($R18-1&lt;=0,0,VLOOKUP($R18-1,'表30-5-2-5-6'!$B$4:$AF$104,MATCH($D18&amp;"a",'表30-5-2-5-6'!$4:$4,0)-1,FALSE))
-VLOOKUP($S18,'表30-5-2-5-6'!$B$4:$AF$104,MATCH($D18,'表30-5-2-5-6'!$4:$4,0)-1,FALSE)*(S18/100-M18/G18)*100
-VLOOKUP($R18,'表30-5-2-5-6'!$B$4:$AF$104,MATCH($D18,'表30-5-2-5-6'!$4:$4,0)-1,FALSE)*(1-(R18/100-L18/G18)*100),
IF(C18="E2",VLOOKUP($S18,'表30-5-2-5-6'!$B$114:$AF$214,MATCH($D18&amp;"a",'表30-5-2-5-6'!$4:$4,0)-1,FALSE)
-IF($R18-1&lt;=0,0,VLOOKUP($R18-1,'表30-5-2-5-6'!$B$114:$AF$214,MATCH($D18&amp;"a",'表30-5-2-5-6'!$4:$4,0)-1,FALSE))
-VLOOKUP($S18,'表30-5-2-5-6'!$B$114:$AF$214,MATCH($D18,'表30-5-2-5-6'!$4:$4,0)-1,FALSE)*(S18/100-M18/G18)*100
-VLOOKUP($R18,'表30-5-2-5-6'!$B$114:$AF$214,MATCH($D18,'表30-5-2-5-6'!$4:$4,0)-1,FALSE)*(1-(R18/100-L18/G18)*100),0))))</f>
        <v>0</v>
      </c>
      <c r="V18" s="1990">
        <f t="shared" si="7"/>
        <v>0</v>
      </c>
      <c r="W18" s="1990">
        <f t="shared" si="8"/>
        <v>0</v>
      </c>
      <c r="X18" s="1990">
        <f t="shared" si="9"/>
        <v>0</v>
      </c>
      <c r="Y18" s="1990">
        <f t="shared" si="10"/>
        <v>0</v>
      </c>
    </row>
    <row r="19" spans="1:25">
      <c r="A19" s="1985" t="str">
        <f t="shared" si="4"/>
        <v/>
      </c>
      <c r="B19" s="2114"/>
      <c r="C19" s="2114"/>
      <c r="D19" s="2114"/>
      <c r="E19" s="2115"/>
      <c r="F19" s="2115"/>
      <c r="G19" s="2116"/>
      <c r="H19" s="2118"/>
      <c r="I19" s="2118"/>
      <c r="J19" s="2119"/>
      <c r="K19" s="2119"/>
      <c r="L19" s="2115"/>
      <c r="M19" s="2115"/>
      <c r="N19" s="1986">
        <f t="shared" si="0"/>
        <v>0</v>
      </c>
      <c r="O19" s="1986">
        <f t="shared" si="1"/>
        <v>0</v>
      </c>
      <c r="P19" s="1987">
        <f t="shared" si="5"/>
        <v>0</v>
      </c>
      <c r="Q19" s="1987">
        <f t="shared" si="6"/>
        <v>0</v>
      </c>
      <c r="R19" s="1988">
        <f t="shared" si="2"/>
        <v>0</v>
      </c>
      <c r="S19" s="1988">
        <f t="shared" si="3"/>
        <v>0</v>
      </c>
      <c r="T19" s="1989">
        <f>IF(OR(E19="QS",B19=""),0,
VLOOKUP($S19,'表30-5-2-5-4'!$B:$AF,MATCH($D19&amp;"a",'表30-5-2-5-4'!$4:$4,0)-1,FALSE)
-IF($R19-1&lt;=0,0,VLOOKUP($R19-1,'表30-5-2-5-4'!$B:$AF,MATCH($D19&amp;"a",'表30-5-2-5-4'!$4:$4,0)-1,FALSE))
-VLOOKUP($S19,'表30-5-2-5-4'!$B:$AF,MATCH($D19,'表30-5-2-5-4'!$4:$4,0)-1,FALSE)*(S19/100-M19/G19)*100
-VLOOKUP($R19,'表30-5-2-5-4'!$B:$AF,MATCH($D19,'表30-5-2-5-4'!$4:$4,0)-1,FALSE)*(1-(R19/100-L19/G19)*100)
)</f>
        <v>0</v>
      </c>
      <c r="U19" s="1989">
        <f>IF(OR(E19="QS",B19=""),0,
IF(C19="F",VLOOKUP($S19,'表30-5-2-5-5'!$B:$AF,MATCH($D19&amp;"a",'表30-5-2-5-5'!$4:$4,0)-1,FALSE)
-IF($R19-1&lt;=0,0,VLOOKUP($R19-1,'表30-5-2-5-5'!$B:$AF,MATCH($D19&amp;"a",'表30-5-2-5-5'!$4:$4,0)-1,FALSE))
-VLOOKUP($S19,'表30-5-2-5-5'!$B:$AF,MATCH($D19,'表30-5-2-5-5'!$4:$4,0)-1,FALSE)*(S19/100-M19/G19)*100
-VLOOKUP($R19,'表30-5-2-5-5'!$B:$AF,MATCH($D19,'表30-5-2-5-5'!$4:$4,0)-1,FALSE)*(1-(R19/100-L19/G19)*100),
IF(C19="E1",VLOOKUP($S19,'表30-5-2-5-6'!$B$4:$AF$104,MATCH($D19&amp;"a",'表30-5-2-5-6'!$4:$4,0)-1,FALSE)
-IF($R19-1&lt;=0,0,VLOOKUP($R19-1,'表30-5-2-5-6'!$B$4:$AF$104,MATCH($D19&amp;"a",'表30-5-2-5-6'!$4:$4,0)-1,FALSE))
-VLOOKUP($S19,'表30-5-2-5-6'!$B$4:$AF$104,MATCH($D19,'表30-5-2-5-6'!$4:$4,0)-1,FALSE)*(S19/100-M19/G19)*100
-VLOOKUP($R19,'表30-5-2-5-6'!$B$4:$AF$104,MATCH($D19,'表30-5-2-5-6'!$4:$4,0)-1,FALSE)*(1-(R19/100-L19/G19)*100),
IF(C19="E2",VLOOKUP($S19,'表30-5-2-5-6'!$B$114:$AF$214,MATCH($D19&amp;"a",'表30-5-2-5-6'!$4:$4,0)-1,FALSE)
-IF($R19-1&lt;=0,0,VLOOKUP($R19-1,'表30-5-2-5-6'!$B$114:$AF$214,MATCH($D19&amp;"a",'表30-5-2-5-6'!$4:$4,0)-1,FALSE))
-VLOOKUP($S19,'表30-5-2-5-6'!$B$114:$AF$214,MATCH($D19,'表30-5-2-5-6'!$4:$4,0)-1,FALSE)*(S19/100-M19/G19)*100
-VLOOKUP($R19,'表30-5-2-5-6'!$B$114:$AF$214,MATCH($D19,'表30-5-2-5-6'!$4:$4,0)-1,FALSE)*(1-(R19/100-L19/G19)*100),0))))</f>
        <v>0</v>
      </c>
      <c r="V19" s="1990">
        <f t="shared" si="7"/>
        <v>0</v>
      </c>
      <c r="W19" s="1990">
        <f t="shared" si="8"/>
        <v>0</v>
      </c>
      <c r="X19" s="1990">
        <f t="shared" si="9"/>
        <v>0</v>
      </c>
      <c r="Y19" s="1990">
        <f t="shared" si="10"/>
        <v>0</v>
      </c>
    </row>
    <row r="20" spans="1:25">
      <c r="A20" s="1985" t="str">
        <f t="shared" si="4"/>
        <v/>
      </c>
      <c r="B20" s="2114"/>
      <c r="C20" s="2114"/>
      <c r="D20" s="2114"/>
      <c r="E20" s="2115"/>
      <c r="F20" s="2115"/>
      <c r="G20" s="2116"/>
      <c r="H20" s="2118"/>
      <c r="I20" s="2118"/>
      <c r="J20" s="2119"/>
      <c r="K20" s="2119"/>
      <c r="L20" s="2115"/>
      <c r="M20" s="2115"/>
      <c r="N20" s="1986">
        <f t="shared" si="0"/>
        <v>0</v>
      </c>
      <c r="O20" s="1986">
        <f t="shared" si="1"/>
        <v>0</v>
      </c>
      <c r="P20" s="1987">
        <f t="shared" si="5"/>
        <v>0</v>
      </c>
      <c r="Q20" s="1987">
        <f t="shared" si="6"/>
        <v>0</v>
      </c>
      <c r="R20" s="1988">
        <f t="shared" si="2"/>
        <v>0</v>
      </c>
      <c r="S20" s="1988">
        <f t="shared" si="3"/>
        <v>0</v>
      </c>
      <c r="T20" s="1989">
        <f>IF(OR(E20="QS",B20=""),0,
VLOOKUP($S20,'表30-5-2-5-4'!$B:$AF,MATCH($D20&amp;"a",'表30-5-2-5-4'!$4:$4,0)-1,FALSE)
-IF($R20-1&lt;=0,0,VLOOKUP($R20-1,'表30-5-2-5-4'!$B:$AF,MATCH($D20&amp;"a",'表30-5-2-5-4'!$4:$4,0)-1,FALSE))
-VLOOKUP($S20,'表30-5-2-5-4'!$B:$AF,MATCH($D20,'表30-5-2-5-4'!$4:$4,0)-1,FALSE)*(S20/100-M20/G20)*100
-VLOOKUP($R20,'表30-5-2-5-4'!$B:$AF,MATCH($D20,'表30-5-2-5-4'!$4:$4,0)-1,FALSE)*(1-(R20/100-L20/G20)*100)
)</f>
        <v>0</v>
      </c>
      <c r="U20" s="1989">
        <f>IF(OR(E20="QS",B20=""),0,
IF(C20="F",VLOOKUP($S20,'表30-5-2-5-5'!$B:$AF,MATCH($D20&amp;"a",'表30-5-2-5-5'!$4:$4,0)-1,FALSE)
-IF($R20-1&lt;=0,0,VLOOKUP($R20-1,'表30-5-2-5-5'!$B:$AF,MATCH($D20&amp;"a",'表30-5-2-5-5'!$4:$4,0)-1,FALSE))
-VLOOKUP($S20,'表30-5-2-5-5'!$B:$AF,MATCH($D20,'表30-5-2-5-5'!$4:$4,0)-1,FALSE)*(S20/100-M20/G20)*100
-VLOOKUP($R20,'表30-5-2-5-5'!$B:$AF,MATCH($D20,'表30-5-2-5-5'!$4:$4,0)-1,FALSE)*(1-(R20/100-L20/G20)*100),
IF(C20="E1",VLOOKUP($S20,'表30-5-2-5-6'!$B$4:$AF$104,MATCH($D20&amp;"a",'表30-5-2-5-6'!$4:$4,0)-1,FALSE)
-IF($R20-1&lt;=0,0,VLOOKUP($R20-1,'表30-5-2-5-6'!$B$4:$AF$104,MATCH($D20&amp;"a",'表30-5-2-5-6'!$4:$4,0)-1,FALSE))
-VLOOKUP($S20,'表30-5-2-5-6'!$B$4:$AF$104,MATCH($D20,'表30-5-2-5-6'!$4:$4,0)-1,FALSE)*(S20/100-M20/G20)*100
-VLOOKUP($R20,'表30-5-2-5-6'!$B$4:$AF$104,MATCH($D20,'表30-5-2-5-6'!$4:$4,0)-1,FALSE)*(1-(R20/100-L20/G20)*100),
IF(C20="E2",VLOOKUP($S20,'表30-5-2-5-6'!$B$114:$AF$214,MATCH($D20&amp;"a",'表30-5-2-5-6'!$4:$4,0)-1,FALSE)
-IF($R20-1&lt;=0,0,VLOOKUP($R20-1,'表30-5-2-5-6'!$B$114:$AF$214,MATCH($D20&amp;"a",'表30-5-2-5-6'!$4:$4,0)-1,FALSE))
-VLOOKUP($S20,'表30-5-2-5-6'!$B$114:$AF$214,MATCH($D20,'表30-5-2-5-6'!$4:$4,0)-1,FALSE)*(S20/100-M20/G20)*100
-VLOOKUP($R20,'表30-5-2-5-6'!$B$114:$AF$214,MATCH($D20,'表30-5-2-5-6'!$4:$4,0)-1,FALSE)*(1-(R20/100-L20/G20)*100),0))))</f>
        <v>0</v>
      </c>
      <c r="V20" s="1990">
        <f t="shared" si="7"/>
        <v>0</v>
      </c>
      <c r="W20" s="1990">
        <f t="shared" si="8"/>
        <v>0</v>
      </c>
      <c r="X20" s="1990">
        <f t="shared" si="9"/>
        <v>0</v>
      </c>
      <c r="Y20" s="1990">
        <f t="shared" si="10"/>
        <v>0</v>
      </c>
    </row>
    <row r="21" spans="1:25">
      <c r="A21" s="1985" t="str">
        <f t="shared" si="4"/>
        <v/>
      </c>
      <c r="B21" s="2114"/>
      <c r="C21" s="2114"/>
      <c r="D21" s="2114"/>
      <c r="E21" s="2115"/>
      <c r="F21" s="2115"/>
      <c r="G21" s="2116"/>
      <c r="H21" s="2118"/>
      <c r="I21" s="2118"/>
      <c r="J21" s="2119"/>
      <c r="K21" s="2119"/>
      <c r="L21" s="2115"/>
      <c r="M21" s="2115"/>
      <c r="N21" s="1986">
        <f t="shared" si="0"/>
        <v>0</v>
      </c>
      <c r="O21" s="1986">
        <f t="shared" si="1"/>
        <v>0</v>
      </c>
      <c r="P21" s="1987">
        <f t="shared" si="5"/>
        <v>0</v>
      </c>
      <c r="Q21" s="1987">
        <f t="shared" si="6"/>
        <v>0</v>
      </c>
      <c r="R21" s="1988">
        <f t="shared" si="2"/>
        <v>0</v>
      </c>
      <c r="S21" s="1988">
        <f t="shared" si="3"/>
        <v>0</v>
      </c>
      <c r="T21" s="1989">
        <f>IF(OR(E21="QS",B21=""),0,
VLOOKUP($S21,'表30-5-2-5-4'!$B:$AF,MATCH($D21&amp;"a",'表30-5-2-5-4'!$4:$4,0)-1,FALSE)
-IF($R21-1&lt;=0,0,VLOOKUP($R21-1,'表30-5-2-5-4'!$B:$AF,MATCH($D21&amp;"a",'表30-5-2-5-4'!$4:$4,0)-1,FALSE))
-VLOOKUP($S21,'表30-5-2-5-4'!$B:$AF,MATCH($D21,'表30-5-2-5-4'!$4:$4,0)-1,FALSE)*(S21/100-M21/G21)*100
-VLOOKUP($R21,'表30-5-2-5-4'!$B:$AF,MATCH($D21,'表30-5-2-5-4'!$4:$4,0)-1,FALSE)*(1-(R21/100-L21/G21)*100)
)</f>
        <v>0</v>
      </c>
      <c r="U21" s="1989">
        <f>IF(OR(E21="QS",B21=""),0,
IF(C21="F",VLOOKUP($S21,'表30-5-2-5-5'!$B:$AF,MATCH($D21&amp;"a",'表30-5-2-5-5'!$4:$4,0)-1,FALSE)
-IF($R21-1&lt;=0,0,VLOOKUP($R21-1,'表30-5-2-5-5'!$B:$AF,MATCH($D21&amp;"a",'表30-5-2-5-5'!$4:$4,0)-1,FALSE))
-VLOOKUP($S21,'表30-5-2-5-5'!$B:$AF,MATCH($D21,'表30-5-2-5-5'!$4:$4,0)-1,FALSE)*(S21/100-M21/G21)*100
-VLOOKUP($R21,'表30-5-2-5-5'!$B:$AF,MATCH($D21,'表30-5-2-5-5'!$4:$4,0)-1,FALSE)*(1-(R21/100-L21/G21)*100),
IF(C21="E1",VLOOKUP($S21,'表30-5-2-5-6'!$B$4:$AF$104,MATCH($D21&amp;"a",'表30-5-2-5-6'!$4:$4,0)-1,FALSE)
-IF($R21-1&lt;=0,0,VLOOKUP($R21-1,'表30-5-2-5-6'!$B$4:$AF$104,MATCH($D21&amp;"a",'表30-5-2-5-6'!$4:$4,0)-1,FALSE))
-VLOOKUP($S21,'表30-5-2-5-6'!$B$4:$AF$104,MATCH($D21,'表30-5-2-5-6'!$4:$4,0)-1,FALSE)*(S21/100-M21/G21)*100
-VLOOKUP($R21,'表30-5-2-5-6'!$B$4:$AF$104,MATCH($D21,'表30-5-2-5-6'!$4:$4,0)-1,FALSE)*(1-(R21/100-L21/G21)*100),
IF(C21="E2",VLOOKUP($S21,'表30-5-2-5-6'!$B$114:$AF$214,MATCH($D21&amp;"a",'表30-5-2-5-6'!$4:$4,0)-1,FALSE)
-IF($R21-1&lt;=0,0,VLOOKUP($R21-1,'表30-5-2-5-6'!$B$114:$AF$214,MATCH($D21&amp;"a",'表30-5-2-5-6'!$4:$4,0)-1,FALSE))
-VLOOKUP($S21,'表30-5-2-5-6'!$B$114:$AF$214,MATCH($D21,'表30-5-2-5-6'!$4:$4,0)-1,FALSE)*(S21/100-M21/G21)*100
-VLOOKUP($R21,'表30-5-2-5-6'!$B$114:$AF$214,MATCH($D21,'表30-5-2-5-6'!$4:$4,0)-1,FALSE)*(1-(R21/100-L21/G21)*100),0))))</f>
        <v>0</v>
      </c>
      <c r="V21" s="1990">
        <f t="shared" si="7"/>
        <v>0</v>
      </c>
      <c r="W21" s="1990">
        <f t="shared" si="8"/>
        <v>0</v>
      </c>
      <c r="X21" s="1990">
        <f t="shared" si="9"/>
        <v>0</v>
      </c>
      <c r="Y21" s="1990">
        <f t="shared" si="10"/>
        <v>0</v>
      </c>
    </row>
    <row r="22" spans="1:25">
      <c r="A22" s="1985" t="str">
        <f t="shared" si="4"/>
        <v/>
      </c>
      <c r="B22" s="2120"/>
      <c r="C22" s="2120"/>
      <c r="D22" s="2120"/>
      <c r="E22" s="2121"/>
      <c r="F22" s="2121"/>
      <c r="G22" s="2122"/>
      <c r="H22" s="2123"/>
      <c r="I22" s="2123"/>
      <c r="J22" s="2123"/>
      <c r="K22" s="2123"/>
      <c r="L22" s="2121"/>
      <c r="M22" s="2121"/>
      <c r="N22" s="1986">
        <f t="shared" si="0"/>
        <v>0</v>
      </c>
      <c r="O22" s="1986">
        <f t="shared" si="1"/>
        <v>0</v>
      </c>
      <c r="P22" s="1987">
        <f t="shared" si="5"/>
        <v>0</v>
      </c>
      <c r="Q22" s="1987">
        <f t="shared" si="6"/>
        <v>0</v>
      </c>
      <c r="R22" s="1988">
        <f t="shared" si="2"/>
        <v>0</v>
      </c>
      <c r="S22" s="1988">
        <f t="shared" si="3"/>
        <v>0</v>
      </c>
      <c r="T22" s="1989">
        <f>IF(OR(E22="QS",B22=""),0,
VLOOKUP($S22,'表30-5-2-5-4'!$B:$AF,MATCH($D22&amp;"a",'表30-5-2-5-4'!$4:$4,0)-1,FALSE)
-IF($R22-1&lt;=0,0,VLOOKUP($R22-1,'表30-5-2-5-4'!$B:$AF,MATCH($D22&amp;"a",'表30-5-2-5-4'!$4:$4,0)-1,FALSE))
-VLOOKUP($S22,'表30-5-2-5-4'!$B:$AF,MATCH($D22,'表30-5-2-5-4'!$4:$4,0)-1,FALSE)*(S22/100-M22/G22)*100
-VLOOKUP($R22,'表30-5-2-5-4'!$B:$AF,MATCH($D22,'表30-5-2-5-4'!$4:$4,0)-1,FALSE)*(1-(R22/100-L22/G22)*100)
)</f>
        <v>0</v>
      </c>
      <c r="U22" s="1989">
        <f>IF(OR(E22="QS",B22=""),0,
IF(C22="F",VLOOKUP($S22,'表30-5-2-5-5'!$B:$AF,MATCH($D22&amp;"a",'表30-5-2-5-5'!$4:$4,0)-1,FALSE)
-IF($R22-1&lt;=0,0,VLOOKUP($R22-1,'表30-5-2-5-5'!$B:$AF,MATCH($D22&amp;"a",'表30-5-2-5-5'!$4:$4,0)-1,FALSE))
-VLOOKUP($S22,'表30-5-2-5-5'!$B:$AF,MATCH($D22,'表30-5-2-5-5'!$4:$4,0)-1,FALSE)*(S22/100-M22/G22)*100
-VLOOKUP($R22,'表30-5-2-5-5'!$B:$AF,MATCH($D22,'表30-5-2-5-5'!$4:$4,0)-1,FALSE)*(1-(R22/100-L22/G22)*100),
IF(C22="E1",VLOOKUP($S22,'表30-5-2-5-6'!$B$4:$AF$104,MATCH($D22&amp;"a",'表30-5-2-5-6'!$4:$4,0)-1,FALSE)
-IF($R22-1&lt;=0,0,VLOOKUP($R22-1,'表30-5-2-5-6'!$B$4:$AF$104,MATCH($D22&amp;"a",'表30-5-2-5-6'!$4:$4,0)-1,FALSE))
-VLOOKUP($S22,'表30-5-2-5-6'!$B$4:$AF$104,MATCH($D22,'表30-5-2-5-6'!$4:$4,0)-1,FALSE)*(S22/100-M22/G22)*100
-VLOOKUP($R22,'表30-5-2-5-6'!$B$4:$AF$104,MATCH($D22,'表30-5-2-5-6'!$4:$4,0)-1,FALSE)*(1-(R22/100-L22/G22)*100),
IF(C22="E2",VLOOKUP($S22,'表30-5-2-5-6'!$B$114:$AF$214,MATCH($D22&amp;"a",'表30-5-2-5-6'!$4:$4,0)-1,FALSE)
-IF($R22-1&lt;=0,0,VLOOKUP($R22-1,'表30-5-2-5-6'!$B$114:$AF$214,MATCH($D22&amp;"a",'表30-5-2-5-6'!$4:$4,0)-1,FALSE))
-VLOOKUP($S22,'表30-5-2-5-6'!$B$114:$AF$214,MATCH($D22,'表30-5-2-5-6'!$4:$4,0)-1,FALSE)*(S22/100-M22/G22)*100
-VLOOKUP($R22,'表30-5-2-5-6'!$B$114:$AF$214,MATCH($D22,'表30-5-2-5-6'!$4:$4,0)-1,FALSE)*(1-(R22/100-L22/G22)*100),0))))</f>
        <v>0</v>
      </c>
      <c r="V22" s="1990">
        <f t="shared" si="7"/>
        <v>0</v>
      </c>
      <c r="W22" s="1990">
        <f t="shared" si="8"/>
        <v>0</v>
      </c>
      <c r="X22" s="1990">
        <f t="shared" si="9"/>
        <v>0</v>
      </c>
      <c r="Y22" s="1990">
        <f t="shared" si="10"/>
        <v>0</v>
      </c>
    </row>
    <row r="23" spans="1:25">
      <c r="A23" s="1985" t="str">
        <f t="shared" si="4"/>
        <v/>
      </c>
      <c r="B23" s="2120"/>
      <c r="C23" s="2120"/>
      <c r="D23" s="2120"/>
      <c r="E23" s="2121"/>
      <c r="F23" s="2121"/>
      <c r="G23" s="2122"/>
      <c r="H23" s="2123"/>
      <c r="I23" s="2123"/>
      <c r="J23" s="2123"/>
      <c r="K23" s="2123"/>
      <c r="L23" s="2121"/>
      <c r="M23" s="2121"/>
      <c r="N23" s="1986">
        <f t="shared" si="0"/>
        <v>0</v>
      </c>
      <c r="O23" s="1986">
        <f t="shared" si="1"/>
        <v>0</v>
      </c>
      <c r="P23" s="1987">
        <f t="shared" si="5"/>
        <v>0</v>
      </c>
      <c r="Q23" s="1987">
        <f t="shared" si="6"/>
        <v>0</v>
      </c>
      <c r="R23" s="1988">
        <f t="shared" si="2"/>
        <v>0</v>
      </c>
      <c r="S23" s="1988">
        <f t="shared" si="3"/>
        <v>0</v>
      </c>
      <c r="T23" s="1989">
        <f>IF(OR(E23="QS",B23=""),0,
VLOOKUP($S23,'表30-5-2-5-4'!$B:$AF,MATCH($D23&amp;"a",'表30-5-2-5-4'!$4:$4,0)-1,FALSE)
-IF($R23-1&lt;=0,0,VLOOKUP($R23-1,'表30-5-2-5-4'!$B:$AF,MATCH($D23&amp;"a",'表30-5-2-5-4'!$4:$4,0)-1,FALSE))
-VLOOKUP($S23,'表30-5-2-5-4'!$B:$AF,MATCH($D23,'表30-5-2-5-4'!$4:$4,0)-1,FALSE)*(S23/100-M23/G23)*100
-VLOOKUP($R23,'表30-5-2-5-4'!$B:$AF,MATCH($D23,'表30-5-2-5-4'!$4:$4,0)-1,FALSE)*(1-(R23/100-L23/G23)*100)
)</f>
        <v>0</v>
      </c>
      <c r="U23" s="1989">
        <f>IF(OR(E23="QS",B23=""),0,
IF(C23="F",VLOOKUP($S23,'表30-5-2-5-5'!$B:$AF,MATCH($D23&amp;"a",'表30-5-2-5-5'!$4:$4,0)-1,FALSE)
-IF($R23-1&lt;=0,0,VLOOKUP($R23-1,'表30-5-2-5-5'!$B:$AF,MATCH($D23&amp;"a",'表30-5-2-5-5'!$4:$4,0)-1,FALSE))
-VLOOKUP($S23,'表30-5-2-5-5'!$B:$AF,MATCH($D23,'表30-5-2-5-5'!$4:$4,0)-1,FALSE)*(S23/100-M23/G23)*100
-VLOOKUP($R23,'表30-5-2-5-5'!$B:$AF,MATCH($D23,'表30-5-2-5-5'!$4:$4,0)-1,FALSE)*(1-(R23/100-L23/G23)*100),
IF(C23="E1",VLOOKUP($S23,'表30-5-2-5-6'!$B$4:$AF$104,MATCH($D23&amp;"a",'表30-5-2-5-6'!$4:$4,0)-1,FALSE)
-IF($R23-1&lt;=0,0,VLOOKUP($R23-1,'表30-5-2-5-6'!$B$4:$AF$104,MATCH($D23&amp;"a",'表30-5-2-5-6'!$4:$4,0)-1,FALSE))
-VLOOKUP($S23,'表30-5-2-5-6'!$B$4:$AF$104,MATCH($D23,'表30-5-2-5-6'!$4:$4,0)-1,FALSE)*(S23/100-M23/G23)*100
-VLOOKUP($R23,'表30-5-2-5-6'!$B$4:$AF$104,MATCH($D23,'表30-5-2-5-6'!$4:$4,0)-1,FALSE)*(1-(R23/100-L23/G23)*100),
IF(C23="E2",VLOOKUP($S23,'表30-5-2-5-6'!$B$114:$AF$214,MATCH($D23&amp;"a",'表30-5-2-5-6'!$4:$4,0)-1,FALSE)
-IF($R23-1&lt;=0,0,VLOOKUP($R23-1,'表30-5-2-5-6'!$B$114:$AF$214,MATCH($D23&amp;"a",'表30-5-2-5-6'!$4:$4,0)-1,FALSE))
-VLOOKUP($S23,'表30-5-2-5-6'!$B$114:$AF$214,MATCH($D23,'表30-5-2-5-6'!$4:$4,0)-1,FALSE)*(S23/100-M23/G23)*100
-VLOOKUP($R23,'表30-5-2-5-6'!$B$114:$AF$214,MATCH($D23,'表30-5-2-5-6'!$4:$4,0)-1,FALSE)*(1-(R23/100-L23/G23)*100),0))))</f>
        <v>0</v>
      </c>
      <c r="V23" s="1990">
        <f t="shared" si="7"/>
        <v>0</v>
      </c>
      <c r="W23" s="1990">
        <f t="shared" si="8"/>
        <v>0</v>
      </c>
      <c r="X23" s="1990">
        <f t="shared" si="9"/>
        <v>0</v>
      </c>
      <c r="Y23" s="1990">
        <f t="shared" si="10"/>
        <v>0</v>
      </c>
    </row>
    <row r="24" spans="1:25">
      <c r="A24" s="1985" t="str">
        <f t="shared" si="4"/>
        <v/>
      </c>
      <c r="B24" s="2120"/>
      <c r="C24" s="2120"/>
      <c r="D24" s="2120"/>
      <c r="E24" s="2121"/>
      <c r="F24" s="2121"/>
      <c r="G24" s="2122"/>
      <c r="H24" s="2123"/>
      <c r="I24" s="2123"/>
      <c r="J24" s="2123"/>
      <c r="K24" s="2123"/>
      <c r="L24" s="2121"/>
      <c r="M24" s="2121"/>
      <c r="N24" s="1986">
        <f t="shared" si="0"/>
        <v>0</v>
      </c>
      <c r="O24" s="1986">
        <f>IF(E24="QS",F24*I24,0)</f>
        <v>0</v>
      </c>
      <c r="P24" s="1987">
        <f t="shared" si="5"/>
        <v>0</v>
      </c>
      <c r="Q24" s="1987">
        <f t="shared" si="6"/>
        <v>0</v>
      </c>
      <c r="R24" s="1988">
        <f t="shared" si="2"/>
        <v>0</v>
      </c>
      <c r="S24" s="1988">
        <f t="shared" si="3"/>
        <v>0</v>
      </c>
      <c r="T24" s="1989">
        <f>IF(OR(E24="QS",B24=""),0,
VLOOKUP($S24,'表30-5-2-5-4'!$B:$AF,MATCH($D24&amp;"a",'表30-5-2-5-4'!$4:$4,0)-1,FALSE)
-IF($R24-1&lt;=0,0,VLOOKUP($R24-1,'表30-5-2-5-4'!$B:$AF,MATCH($D24&amp;"a",'表30-5-2-5-4'!$4:$4,0)-1,FALSE))
-VLOOKUP($S24,'表30-5-2-5-4'!$B:$AF,MATCH($D24,'表30-5-2-5-4'!$4:$4,0)-1,FALSE)*(S24/100-M24/G24)*100
-VLOOKUP($R24,'表30-5-2-5-4'!$B:$AF,MATCH($D24,'表30-5-2-5-4'!$4:$4,0)-1,FALSE)*(1-(R24/100-L24/G24)*100)
)</f>
        <v>0</v>
      </c>
      <c r="U24" s="1989">
        <f>IF(OR(E24="QS",B24=""),0,
IF(C24="F",VLOOKUP($S24,'表30-5-2-5-5'!$B:$AF,MATCH($D24&amp;"a",'表30-5-2-5-5'!$4:$4,0)-1,FALSE)
-IF($R24-1&lt;=0,0,VLOOKUP($R24-1,'表30-5-2-5-5'!$B:$AF,MATCH($D24&amp;"a",'表30-5-2-5-5'!$4:$4,0)-1,FALSE))
-VLOOKUP($S24,'表30-5-2-5-5'!$B:$AF,MATCH($D24,'表30-5-2-5-5'!$4:$4,0)-1,FALSE)*(S24/100-M24/G24)*100
-VLOOKUP($R24,'表30-5-2-5-5'!$B:$AF,MATCH($D24,'表30-5-2-5-5'!$4:$4,0)-1,FALSE)*(1-(R24/100-L24/G24)*100),
IF(C24="E1",VLOOKUP($S24,'表30-5-2-5-6'!$B$4:$AF$104,MATCH($D24&amp;"a",'表30-5-2-5-6'!$4:$4,0)-1,FALSE)
-IF($R24-1&lt;=0,0,VLOOKUP($R24-1,'表30-5-2-5-6'!$B$4:$AF$104,MATCH($D24&amp;"a",'表30-5-2-5-6'!$4:$4,0)-1,FALSE))
-VLOOKUP($S24,'表30-5-2-5-6'!$B$4:$AF$104,MATCH($D24,'表30-5-2-5-6'!$4:$4,0)-1,FALSE)*(S24/100-M24/G24)*100
-VLOOKUP($R24,'表30-5-2-5-6'!$B$4:$AF$104,MATCH($D24,'表30-5-2-5-6'!$4:$4,0)-1,FALSE)*(1-(R24/100-L24/G24)*100),
IF(C24="E2",VLOOKUP($S24,'表30-5-2-5-6'!$B$114:$AF$214,MATCH($D24&amp;"a",'表30-5-2-5-6'!$4:$4,0)-1,FALSE)
-IF($R24-1&lt;=0,0,VLOOKUP($R24-1,'表30-5-2-5-6'!$B$114:$AF$214,MATCH($D24&amp;"a",'表30-5-2-5-6'!$4:$4,0)-1,FALSE))
-VLOOKUP($S24,'表30-5-2-5-6'!$B$114:$AF$214,MATCH($D24,'表30-5-2-5-6'!$4:$4,0)-1,FALSE)*(S24/100-M24/G24)*100
-VLOOKUP($R24,'表30-5-2-5-6'!$B$114:$AF$214,MATCH($D24,'表30-5-2-5-6'!$4:$4,0)-1,FALSE)*(1-(R24/100-L24/G24)*100),0))))</f>
        <v>0</v>
      </c>
      <c r="V24" s="1990">
        <f t="shared" si="7"/>
        <v>0</v>
      </c>
      <c r="W24" s="1990">
        <f t="shared" si="8"/>
        <v>0</v>
      </c>
      <c r="X24" s="1990">
        <f t="shared" si="9"/>
        <v>0</v>
      </c>
      <c r="Y24" s="1990">
        <f t="shared" si="10"/>
        <v>0</v>
      </c>
    </row>
    <row r="25" spans="1:25">
      <c r="A25" s="1985" t="str">
        <f t="shared" si="4"/>
        <v/>
      </c>
      <c r="B25" s="2120"/>
      <c r="C25" s="2120"/>
      <c r="D25" s="2120"/>
      <c r="E25" s="2121"/>
      <c r="F25" s="2121"/>
      <c r="G25" s="2122"/>
      <c r="H25" s="2123"/>
      <c r="I25" s="2123"/>
      <c r="J25" s="2123"/>
      <c r="K25" s="2123"/>
      <c r="L25" s="2121"/>
      <c r="M25" s="2121"/>
      <c r="N25" s="1986">
        <f t="shared" si="0"/>
        <v>0</v>
      </c>
      <c r="O25" s="1986">
        <f t="shared" si="1"/>
        <v>0</v>
      </c>
      <c r="P25" s="1987">
        <f t="shared" si="5"/>
        <v>0</v>
      </c>
      <c r="Q25" s="1987">
        <f t="shared" si="6"/>
        <v>0</v>
      </c>
      <c r="R25" s="1988">
        <f t="shared" si="2"/>
        <v>0</v>
      </c>
      <c r="S25" s="1988">
        <f t="shared" si="3"/>
        <v>0</v>
      </c>
      <c r="T25" s="1989">
        <f>IF(OR(E25="QS",B25=""),0,
VLOOKUP($S25,'表30-5-2-5-4'!$B:$AF,MATCH($D25&amp;"a",'表30-5-2-5-4'!$4:$4,0)-1,FALSE)
-IF($R25-1&lt;=0,0,VLOOKUP($R25-1,'表30-5-2-5-4'!$B:$AF,MATCH($D25&amp;"a",'表30-5-2-5-4'!$4:$4,0)-1,FALSE))
-VLOOKUP($S25,'表30-5-2-5-4'!$B:$AF,MATCH($D25,'表30-5-2-5-4'!$4:$4,0)-1,FALSE)*(S25/100-M25/G25)*100
-VLOOKUP($R25,'表30-5-2-5-4'!$B:$AF,MATCH($D25,'表30-5-2-5-4'!$4:$4,0)-1,FALSE)*(1-(R25/100-L25/G25)*100)
)</f>
        <v>0</v>
      </c>
      <c r="U25" s="1989">
        <f>IF(OR(E25="QS",B25=""),0,
IF(C25="F",VLOOKUP($S25,'表30-5-2-5-5'!$B:$AF,MATCH($D25&amp;"a",'表30-5-2-5-5'!$4:$4,0)-1,FALSE)
-IF($R25-1&lt;=0,0,VLOOKUP($R25-1,'表30-5-2-5-5'!$B:$AF,MATCH($D25&amp;"a",'表30-5-2-5-5'!$4:$4,0)-1,FALSE))
-VLOOKUP($S25,'表30-5-2-5-5'!$B:$AF,MATCH($D25,'表30-5-2-5-5'!$4:$4,0)-1,FALSE)*(S25/100-M25/G25)*100
-VLOOKUP($R25,'表30-5-2-5-5'!$B:$AF,MATCH($D25,'表30-5-2-5-5'!$4:$4,0)-1,FALSE)*(1-(R25/100-L25/G25)*100),
IF(C25="E1",VLOOKUP($S25,'表30-5-2-5-6'!$B$4:$AF$104,MATCH($D25&amp;"a",'表30-5-2-5-6'!$4:$4,0)-1,FALSE)
-IF($R25-1&lt;=0,0,VLOOKUP($R25-1,'表30-5-2-5-6'!$B$4:$AF$104,MATCH($D25&amp;"a",'表30-5-2-5-6'!$4:$4,0)-1,FALSE))
-VLOOKUP($S25,'表30-5-2-5-6'!$B$4:$AF$104,MATCH($D25,'表30-5-2-5-6'!$4:$4,0)-1,FALSE)*(S25/100-M25/G25)*100
-VLOOKUP($R25,'表30-5-2-5-6'!$B$4:$AF$104,MATCH($D25,'表30-5-2-5-6'!$4:$4,0)-1,FALSE)*(1-(R25/100-L25/G25)*100),
IF(C25="E2",VLOOKUP($S25,'表30-5-2-5-6'!$B$114:$AF$214,MATCH($D25&amp;"a",'表30-5-2-5-6'!$4:$4,0)-1,FALSE)
-IF($R25-1&lt;=0,0,VLOOKUP($R25-1,'表30-5-2-5-6'!$B$114:$AF$214,MATCH($D25&amp;"a",'表30-5-2-5-6'!$4:$4,0)-1,FALSE))
-VLOOKUP($S25,'表30-5-2-5-6'!$B$114:$AF$214,MATCH($D25,'表30-5-2-5-6'!$4:$4,0)-1,FALSE)*(S25/100-M25/G25)*100
-VLOOKUP($R25,'表30-5-2-5-6'!$B$114:$AF$214,MATCH($D25,'表30-5-2-5-6'!$4:$4,0)-1,FALSE)*(1-(R25/100-L25/G25)*100),0))))</f>
        <v>0</v>
      </c>
      <c r="V25" s="1990">
        <f t="shared" si="7"/>
        <v>0</v>
      </c>
      <c r="W25" s="1990">
        <f t="shared" si="8"/>
        <v>0</v>
      </c>
      <c r="X25" s="1990">
        <f t="shared" si="9"/>
        <v>0</v>
      </c>
      <c r="Y25" s="1990">
        <f t="shared" si="10"/>
        <v>0</v>
      </c>
    </row>
    <row r="26" spans="1:25">
      <c r="A26" s="1985" t="str">
        <f t="shared" si="4"/>
        <v/>
      </c>
      <c r="B26" s="2120"/>
      <c r="C26" s="2120"/>
      <c r="D26" s="2120"/>
      <c r="E26" s="2121"/>
      <c r="F26" s="2121"/>
      <c r="G26" s="2122"/>
      <c r="H26" s="2123"/>
      <c r="I26" s="2123"/>
      <c r="J26" s="2123"/>
      <c r="K26" s="2123"/>
      <c r="L26" s="2121"/>
      <c r="M26" s="2121"/>
      <c r="N26" s="1986">
        <f t="shared" si="0"/>
        <v>0</v>
      </c>
      <c r="O26" s="1986">
        <f t="shared" si="1"/>
        <v>0</v>
      </c>
      <c r="P26" s="1987">
        <f t="shared" si="5"/>
        <v>0</v>
      </c>
      <c r="Q26" s="1987">
        <f t="shared" si="6"/>
        <v>0</v>
      </c>
      <c r="R26" s="1988">
        <f t="shared" si="2"/>
        <v>0</v>
      </c>
      <c r="S26" s="1988">
        <f t="shared" si="3"/>
        <v>0</v>
      </c>
      <c r="T26" s="1989">
        <f>IF(OR(E26="QS",B26=""),0,
VLOOKUP($S26,'表30-5-2-5-4'!$B:$AF,MATCH($D26&amp;"a",'表30-5-2-5-4'!$4:$4,0)-1,FALSE)
-IF($R26-1&lt;=0,0,VLOOKUP($R26-1,'表30-5-2-5-4'!$B:$AF,MATCH($D26&amp;"a",'表30-5-2-5-4'!$4:$4,0)-1,FALSE))
-VLOOKUP($S26,'表30-5-2-5-4'!$B:$AF,MATCH($D26,'表30-5-2-5-4'!$4:$4,0)-1,FALSE)*(S26/100-M26/G26)*100
-VLOOKUP($R26,'表30-5-2-5-4'!$B:$AF,MATCH($D26,'表30-5-2-5-4'!$4:$4,0)-1,FALSE)*(1-(R26/100-L26/G26)*100)
)</f>
        <v>0</v>
      </c>
      <c r="U26" s="1989">
        <f>IF(OR(E26="QS",B26=""),0,
IF(C26="F",VLOOKUP($S26,'表30-5-2-5-5'!$B:$AF,MATCH($D26&amp;"a",'表30-5-2-5-5'!$4:$4,0)-1,FALSE)
-IF($R26-1&lt;=0,0,VLOOKUP($R26-1,'表30-5-2-5-5'!$B:$AF,MATCH($D26&amp;"a",'表30-5-2-5-5'!$4:$4,0)-1,FALSE))
-VLOOKUP($S26,'表30-5-2-5-5'!$B:$AF,MATCH($D26,'表30-5-2-5-5'!$4:$4,0)-1,FALSE)*(S26/100-M26/G26)*100
-VLOOKUP($R26,'表30-5-2-5-5'!$B:$AF,MATCH($D26,'表30-5-2-5-5'!$4:$4,0)-1,FALSE)*(1-(R26/100-L26/G26)*100),
IF(C26="E1",VLOOKUP($S26,'表30-5-2-5-6'!$B$4:$AF$104,MATCH($D26&amp;"a",'表30-5-2-5-6'!$4:$4,0)-1,FALSE)
-IF($R26-1&lt;=0,0,VLOOKUP($R26-1,'表30-5-2-5-6'!$B$4:$AF$104,MATCH($D26&amp;"a",'表30-5-2-5-6'!$4:$4,0)-1,FALSE))
-VLOOKUP($S26,'表30-5-2-5-6'!$B$4:$AF$104,MATCH($D26,'表30-5-2-5-6'!$4:$4,0)-1,FALSE)*(S26/100-M26/G26)*100
-VLOOKUP($R26,'表30-5-2-5-6'!$B$4:$AF$104,MATCH($D26,'表30-5-2-5-6'!$4:$4,0)-1,FALSE)*(1-(R26/100-L26/G26)*100),
IF(C26="E2",VLOOKUP($S26,'表30-5-2-5-6'!$B$114:$AF$214,MATCH($D26&amp;"a",'表30-5-2-5-6'!$4:$4,0)-1,FALSE)
-IF($R26-1&lt;=0,0,VLOOKUP($R26-1,'表30-5-2-5-6'!$B$114:$AF$214,MATCH($D26&amp;"a",'表30-5-2-5-6'!$4:$4,0)-1,FALSE))
-VLOOKUP($S26,'表30-5-2-5-6'!$B$114:$AF$214,MATCH($D26,'表30-5-2-5-6'!$4:$4,0)-1,FALSE)*(S26/100-M26/G26)*100
-VLOOKUP($R26,'表30-5-2-5-6'!$B$114:$AF$214,MATCH($D26,'表30-5-2-5-6'!$4:$4,0)-1,FALSE)*(1-(R26/100-L26/G26)*100),0))))</f>
        <v>0</v>
      </c>
      <c r="V26" s="1990">
        <f t="shared" si="7"/>
        <v>0</v>
      </c>
      <c r="W26" s="1990">
        <f t="shared" si="8"/>
        <v>0</v>
      </c>
      <c r="X26" s="1990">
        <f t="shared" si="9"/>
        <v>0</v>
      </c>
      <c r="Y26" s="1990">
        <f t="shared" si="10"/>
        <v>0</v>
      </c>
    </row>
    <row r="27" spans="1:25">
      <c r="A27" s="1985" t="str">
        <f t="shared" si="4"/>
        <v/>
      </c>
      <c r="B27" s="2120"/>
      <c r="C27" s="2120"/>
      <c r="D27" s="2120"/>
      <c r="E27" s="2121"/>
      <c r="F27" s="2121"/>
      <c r="G27" s="2122"/>
      <c r="H27" s="2123"/>
      <c r="I27" s="2123"/>
      <c r="J27" s="2123"/>
      <c r="K27" s="2123"/>
      <c r="L27" s="2121"/>
      <c r="M27" s="2121"/>
      <c r="N27" s="1986">
        <f t="shared" si="0"/>
        <v>0</v>
      </c>
      <c r="O27" s="1986">
        <f t="shared" si="1"/>
        <v>0</v>
      </c>
      <c r="P27" s="1987">
        <f t="shared" si="5"/>
        <v>0</v>
      </c>
      <c r="Q27" s="1987">
        <f t="shared" si="6"/>
        <v>0</v>
      </c>
      <c r="R27" s="1988">
        <f t="shared" si="2"/>
        <v>0</v>
      </c>
      <c r="S27" s="1988">
        <f t="shared" si="3"/>
        <v>0</v>
      </c>
      <c r="T27" s="1989">
        <f>IF(OR(E27="QS",B27=""),0,
VLOOKUP($S27,'表30-5-2-5-4'!$B:$AF,MATCH($D27&amp;"a",'表30-5-2-5-4'!$4:$4,0)-1,FALSE)
-IF($R27-1&lt;=0,0,VLOOKUP($R27-1,'表30-5-2-5-4'!$B:$AF,MATCH($D27&amp;"a",'表30-5-2-5-4'!$4:$4,0)-1,FALSE))
-VLOOKUP($S27,'表30-5-2-5-4'!$B:$AF,MATCH($D27,'表30-5-2-5-4'!$4:$4,0)-1,FALSE)*(S27/100-M27/G27)*100
-VLOOKUP($R27,'表30-5-2-5-4'!$B:$AF,MATCH($D27,'表30-5-2-5-4'!$4:$4,0)-1,FALSE)*(1-(R27/100-L27/G27)*100)
)</f>
        <v>0</v>
      </c>
      <c r="U27" s="1989">
        <f>IF(OR(E27="QS",B27=""),0,
IF(C27="F",VLOOKUP($S27,'表30-5-2-5-5'!$B:$AF,MATCH($D27&amp;"a",'表30-5-2-5-5'!$4:$4,0)-1,FALSE)
-IF($R27-1&lt;=0,0,VLOOKUP($R27-1,'表30-5-2-5-5'!$B:$AF,MATCH($D27&amp;"a",'表30-5-2-5-5'!$4:$4,0)-1,FALSE))
-VLOOKUP($S27,'表30-5-2-5-5'!$B:$AF,MATCH($D27,'表30-5-2-5-5'!$4:$4,0)-1,FALSE)*(S27/100-M27/G27)*100
-VLOOKUP($R27,'表30-5-2-5-5'!$B:$AF,MATCH($D27,'表30-5-2-5-5'!$4:$4,0)-1,FALSE)*(1-(R27/100-L27/G27)*100),
IF(C27="E1",VLOOKUP($S27,'表30-5-2-5-6'!$B$4:$AF$104,MATCH($D27&amp;"a",'表30-5-2-5-6'!$4:$4,0)-1,FALSE)
-IF($R27-1&lt;=0,0,VLOOKUP($R27-1,'表30-5-2-5-6'!$B$4:$AF$104,MATCH($D27&amp;"a",'表30-5-2-5-6'!$4:$4,0)-1,FALSE))
-VLOOKUP($S27,'表30-5-2-5-6'!$B$4:$AF$104,MATCH($D27,'表30-5-2-5-6'!$4:$4,0)-1,FALSE)*(S27/100-M27/G27)*100
-VLOOKUP($R27,'表30-5-2-5-6'!$B$4:$AF$104,MATCH($D27,'表30-5-2-5-6'!$4:$4,0)-1,FALSE)*(1-(R27/100-L27/G27)*100),
IF(C27="E2",VLOOKUP($S27,'表30-5-2-5-6'!$B$114:$AF$214,MATCH($D27&amp;"a",'表30-5-2-5-6'!$4:$4,0)-1,FALSE)
-IF($R27-1&lt;=0,0,VLOOKUP($R27-1,'表30-5-2-5-6'!$B$114:$AF$214,MATCH($D27&amp;"a",'表30-5-2-5-6'!$4:$4,0)-1,FALSE))
-VLOOKUP($S27,'表30-5-2-5-6'!$B$114:$AF$214,MATCH($D27,'表30-5-2-5-6'!$4:$4,0)-1,FALSE)*(S27/100-M27/G27)*100
-VLOOKUP($R27,'表30-5-2-5-6'!$B$114:$AF$214,MATCH($D27,'表30-5-2-5-6'!$4:$4,0)-1,FALSE)*(1-(R27/100-L27/G27)*100),0))))</f>
        <v>0</v>
      </c>
      <c r="V27" s="1990">
        <f t="shared" si="7"/>
        <v>0</v>
      </c>
      <c r="W27" s="1990">
        <f t="shared" si="8"/>
        <v>0</v>
      </c>
      <c r="X27" s="1990">
        <f t="shared" si="9"/>
        <v>0</v>
      </c>
      <c r="Y27" s="1990">
        <f t="shared" si="10"/>
        <v>0</v>
      </c>
    </row>
    <row r="28" spans="1:25">
      <c r="A28" s="1985" t="str">
        <f t="shared" si="4"/>
        <v/>
      </c>
      <c r="B28" s="2120"/>
      <c r="C28" s="2120"/>
      <c r="D28" s="2120"/>
      <c r="E28" s="2121"/>
      <c r="F28" s="2121"/>
      <c r="G28" s="2122"/>
      <c r="H28" s="2123"/>
      <c r="I28" s="2123"/>
      <c r="J28" s="2123"/>
      <c r="K28" s="2123"/>
      <c r="L28" s="2121"/>
      <c r="M28" s="2121"/>
      <c r="N28" s="1986">
        <f t="shared" si="0"/>
        <v>0</v>
      </c>
      <c r="O28" s="1986">
        <f t="shared" si="1"/>
        <v>0</v>
      </c>
      <c r="P28" s="1987">
        <f t="shared" si="5"/>
        <v>0</v>
      </c>
      <c r="Q28" s="1987">
        <f t="shared" si="6"/>
        <v>0</v>
      </c>
      <c r="R28" s="1988">
        <f t="shared" si="2"/>
        <v>0</v>
      </c>
      <c r="S28" s="1988">
        <f t="shared" si="3"/>
        <v>0</v>
      </c>
      <c r="T28" s="1989">
        <f>IF(OR(E28="QS",B28=""),0,
VLOOKUP($S28,'表30-5-2-5-4'!$B:$AF,MATCH($D28&amp;"a",'表30-5-2-5-4'!$4:$4,0)-1,FALSE)
-IF($R28-1&lt;=0,0,VLOOKUP($R28-1,'表30-5-2-5-4'!$B:$AF,MATCH($D28&amp;"a",'表30-5-2-5-4'!$4:$4,0)-1,FALSE))
-VLOOKUP($S28,'表30-5-2-5-4'!$B:$AF,MATCH($D28,'表30-5-2-5-4'!$4:$4,0)-1,FALSE)*(S28/100-M28/G28)*100
-VLOOKUP($R28,'表30-5-2-5-4'!$B:$AF,MATCH($D28,'表30-5-2-5-4'!$4:$4,0)-1,FALSE)*(1-(R28/100-L28/G28)*100)
)</f>
        <v>0</v>
      </c>
      <c r="U28" s="1989">
        <f>IF(OR(E28="QS",B28=""),0,
IF(C28="F",VLOOKUP($S28,'表30-5-2-5-5'!$B:$AF,MATCH($D28&amp;"a",'表30-5-2-5-5'!$4:$4,0)-1,FALSE)
-IF($R28-1&lt;=0,0,VLOOKUP($R28-1,'表30-5-2-5-5'!$B:$AF,MATCH($D28&amp;"a",'表30-5-2-5-5'!$4:$4,0)-1,FALSE))
-VLOOKUP($S28,'表30-5-2-5-5'!$B:$AF,MATCH($D28,'表30-5-2-5-5'!$4:$4,0)-1,FALSE)*(S28/100-M28/G28)*100
-VLOOKUP($R28,'表30-5-2-5-5'!$B:$AF,MATCH($D28,'表30-5-2-5-5'!$4:$4,0)-1,FALSE)*(1-(R28/100-L28/G28)*100),
IF(C28="E1",VLOOKUP($S28,'表30-5-2-5-6'!$B$4:$AF$104,MATCH($D28&amp;"a",'表30-5-2-5-6'!$4:$4,0)-1,FALSE)
-IF($R28-1&lt;=0,0,VLOOKUP($R28-1,'表30-5-2-5-6'!$B$4:$AF$104,MATCH($D28&amp;"a",'表30-5-2-5-6'!$4:$4,0)-1,FALSE))
-VLOOKUP($S28,'表30-5-2-5-6'!$B$4:$AF$104,MATCH($D28,'表30-5-2-5-6'!$4:$4,0)-1,FALSE)*(S28/100-M28/G28)*100
-VLOOKUP($R28,'表30-5-2-5-6'!$B$4:$AF$104,MATCH($D28,'表30-5-2-5-6'!$4:$4,0)-1,FALSE)*(1-(R28/100-L28/G28)*100),
IF(C28="E2",VLOOKUP($S28,'表30-5-2-5-6'!$B$114:$AF$214,MATCH($D28&amp;"a",'表30-5-2-5-6'!$4:$4,0)-1,FALSE)
-IF($R28-1&lt;=0,0,VLOOKUP($R28-1,'表30-5-2-5-6'!$B$114:$AF$214,MATCH($D28&amp;"a",'表30-5-2-5-6'!$4:$4,0)-1,FALSE))
-VLOOKUP($S28,'表30-5-2-5-6'!$B$114:$AF$214,MATCH($D28,'表30-5-2-5-6'!$4:$4,0)-1,FALSE)*(S28/100-M28/G28)*100
-VLOOKUP($R28,'表30-5-2-5-6'!$B$114:$AF$214,MATCH($D28,'表30-5-2-5-6'!$4:$4,0)-1,FALSE)*(1-(R28/100-L28/G28)*100),0))))</f>
        <v>0</v>
      </c>
      <c r="V28" s="1990">
        <f t="shared" si="7"/>
        <v>0</v>
      </c>
      <c r="W28" s="1990">
        <f t="shared" si="8"/>
        <v>0</v>
      </c>
      <c r="X28" s="1990">
        <f t="shared" si="9"/>
        <v>0</v>
      </c>
      <c r="Y28" s="1990">
        <f t="shared" si="10"/>
        <v>0</v>
      </c>
    </row>
    <row r="29" spans="1:25">
      <c r="A29" s="1985" t="str">
        <f t="shared" si="4"/>
        <v/>
      </c>
      <c r="B29" s="2120"/>
      <c r="C29" s="2120"/>
      <c r="D29" s="2120"/>
      <c r="E29" s="2121"/>
      <c r="F29" s="2121"/>
      <c r="G29" s="2122"/>
      <c r="H29" s="2123"/>
      <c r="I29" s="2123"/>
      <c r="J29" s="2123"/>
      <c r="K29" s="2123"/>
      <c r="L29" s="2121"/>
      <c r="M29" s="2121"/>
      <c r="N29" s="1986">
        <f t="shared" si="0"/>
        <v>0</v>
      </c>
      <c r="O29" s="1986">
        <f t="shared" si="1"/>
        <v>0</v>
      </c>
      <c r="P29" s="1987">
        <f t="shared" si="5"/>
        <v>0</v>
      </c>
      <c r="Q29" s="1987">
        <f t="shared" si="6"/>
        <v>0</v>
      </c>
      <c r="R29" s="1988">
        <f t="shared" si="2"/>
        <v>0</v>
      </c>
      <c r="S29" s="1988">
        <f t="shared" si="3"/>
        <v>0</v>
      </c>
      <c r="T29" s="1989">
        <f>IF(OR(E29="QS",B29=""),0,
VLOOKUP($S29,'表30-5-2-5-4'!$B:$AF,MATCH($D29&amp;"a",'表30-5-2-5-4'!$4:$4,0)-1,FALSE)
-IF($R29-1&lt;=0,0,VLOOKUP($R29-1,'表30-5-2-5-4'!$B:$AF,MATCH($D29&amp;"a",'表30-5-2-5-4'!$4:$4,0)-1,FALSE))
-VLOOKUP($S29,'表30-5-2-5-4'!$B:$AF,MATCH($D29,'表30-5-2-5-4'!$4:$4,0)-1,FALSE)*(S29/100-M29/G29)*100
-VLOOKUP($R29,'表30-5-2-5-4'!$B:$AF,MATCH($D29,'表30-5-2-5-4'!$4:$4,0)-1,FALSE)*(1-(R29/100-L29/G29)*100)
)</f>
        <v>0</v>
      </c>
      <c r="U29" s="1989">
        <f>IF(OR(E29="QS",B29=""),0,
IF(C29="F",VLOOKUP($S29,'表30-5-2-5-5'!$B:$AF,MATCH($D29&amp;"a",'表30-5-2-5-5'!$4:$4,0)-1,FALSE)
-IF($R29-1&lt;=0,0,VLOOKUP($R29-1,'表30-5-2-5-5'!$B:$AF,MATCH($D29&amp;"a",'表30-5-2-5-5'!$4:$4,0)-1,FALSE))
-VLOOKUP($S29,'表30-5-2-5-5'!$B:$AF,MATCH($D29,'表30-5-2-5-5'!$4:$4,0)-1,FALSE)*(S29/100-M29/G29)*100
-VLOOKUP($R29,'表30-5-2-5-5'!$B:$AF,MATCH($D29,'表30-5-2-5-5'!$4:$4,0)-1,FALSE)*(1-(R29/100-L29/G29)*100),
IF(C29="E1",VLOOKUP($S29,'表30-5-2-5-6'!$B$4:$AF$104,MATCH($D29&amp;"a",'表30-5-2-5-6'!$4:$4,0)-1,FALSE)
-IF($R29-1&lt;=0,0,VLOOKUP($R29-1,'表30-5-2-5-6'!$B$4:$AF$104,MATCH($D29&amp;"a",'表30-5-2-5-6'!$4:$4,0)-1,FALSE))
-VLOOKUP($S29,'表30-5-2-5-6'!$B$4:$AF$104,MATCH($D29,'表30-5-2-5-6'!$4:$4,0)-1,FALSE)*(S29/100-M29/G29)*100
-VLOOKUP($R29,'表30-5-2-5-6'!$B$4:$AF$104,MATCH($D29,'表30-5-2-5-6'!$4:$4,0)-1,FALSE)*(1-(R29/100-L29/G29)*100),
IF(C29="E2",VLOOKUP($S29,'表30-5-2-5-6'!$B$114:$AF$214,MATCH($D29&amp;"a",'表30-5-2-5-6'!$4:$4,0)-1,FALSE)
-IF($R29-1&lt;=0,0,VLOOKUP($R29-1,'表30-5-2-5-6'!$B$114:$AF$214,MATCH($D29&amp;"a",'表30-5-2-5-6'!$4:$4,0)-1,FALSE))
-VLOOKUP($S29,'表30-5-2-5-6'!$B$114:$AF$214,MATCH($D29,'表30-5-2-5-6'!$4:$4,0)-1,FALSE)*(S29/100-M29/G29)*100
-VLOOKUP($R29,'表30-5-2-5-6'!$B$114:$AF$214,MATCH($D29,'表30-5-2-5-6'!$4:$4,0)-1,FALSE)*(1-(R29/100-L29/G29)*100),0))))</f>
        <v>0</v>
      </c>
      <c r="V29" s="1990">
        <f t="shared" si="7"/>
        <v>0</v>
      </c>
      <c r="W29" s="1990">
        <f t="shared" si="8"/>
        <v>0</v>
      </c>
      <c r="X29" s="1990">
        <f t="shared" si="9"/>
        <v>0</v>
      </c>
      <c r="Y29" s="1990">
        <f t="shared" si="10"/>
        <v>0</v>
      </c>
    </row>
    <row r="30" spans="1:25">
      <c r="A30" s="1985" t="str">
        <f t="shared" si="4"/>
        <v/>
      </c>
      <c r="B30" s="2120"/>
      <c r="C30" s="2120"/>
      <c r="D30" s="2120"/>
      <c r="E30" s="2121"/>
      <c r="F30" s="2121"/>
      <c r="G30" s="2122"/>
      <c r="H30" s="2123"/>
      <c r="I30" s="2123"/>
      <c r="J30" s="2123"/>
      <c r="K30" s="2123"/>
      <c r="L30" s="2121"/>
      <c r="M30" s="2121"/>
      <c r="N30" s="1986">
        <f t="shared" si="0"/>
        <v>0</v>
      </c>
      <c r="O30" s="1986">
        <f t="shared" si="1"/>
        <v>0</v>
      </c>
      <c r="P30" s="1987">
        <f t="shared" si="5"/>
        <v>0</v>
      </c>
      <c r="Q30" s="1987">
        <f t="shared" si="6"/>
        <v>0</v>
      </c>
      <c r="R30" s="1988">
        <f t="shared" si="2"/>
        <v>0</v>
      </c>
      <c r="S30" s="1988">
        <f t="shared" si="3"/>
        <v>0</v>
      </c>
      <c r="T30" s="1989">
        <f>IF(OR(E30="QS",B30=""),0,
VLOOKUP($S30,'表30-5-2-5-4'!$B:$AF,MATCH($D30&amp;"a",'表30-5-2-5-4'!$4:$4,0)-1,FALSE)
-IF($R30-1&lt;=0,0,VLOOKUP($R30-1,'表30-5-2-5-4'!$B:$AF,MATCH($D30&amp;"a",'表30-5-2-5-4'!$4:$4,0)-1,FALSE))
-VLOOKUP($S30,'表30-5-2-5-4'!$B:$AF,MATCH($D30,'表30-5-2-5-4'!$4:$4,0)-1,FALSE)*(S30/100-M30/G30)*100
-VLOOKUP($R30,'表30-5-2-5-4'!$B:$AF,MATCH($D30,'表30-5-2-5-4'!$4:$4,0)-1,FALSE)*(1-(R30/100-L30/G30)*100)
)</f>
        <v>0</v>
      </c>
      <c r="U30" s="1989">
        <f>IF(OR(E30="QS",B30=""),0,
IF(C30="F",VLOOKUP($S30,'表30-5-2-5-5'!$B:$AF,MATCH($D30&amp;"a",'表30-5-2-5-5'!$4:$4,0)-1,FALSE)
-IF($R30-1&lt;=0,0,VLOOKUP($R30-1,'表30-5-2-5-5'!$B:$AF,MATCH($D30&amp;"a",'表30-5-2-5-5'!$4:$4,0)-1,FALSE))
-VLOOKUP($S30,'表30-5-2-5-5'!$B:$AF,MATCH($D30,'表30-5-2-5-5'!$4:$4,0)-1,FALSE)*(S30/100-M30/G30)*100
-VLOOKUP($R30,'表30-5-2-5-5'!$B:$AF,MATCH($D30,'表30-5-2-5-5'!$4:$4,0)-1,FALSE)*(1-(R30/100-L30/G30)*100),
IF(C30="E1",VLOOKUP($S30,'表30-5-2-5-6'!$B$4:$AF$104,MATCH($D30&amp;"a",'表30-5-2-5-6'!$4:$4,0)-1,FALSE)
-IF($R30-1&lt;=0,0,VLOOKUP($R30-1,'表30-5-2-5-6'!$B$4:$AF$104,MATCH($D30&amp;"a",'表30-5-2-5-6'!$4:$4,0)-1,FALSE))
-VLOOKUP($S30,'表30-5-2-5-6'!$B$4:$AF$104,MATCH($D30,'表30-5-2-5-6'!$4:$4,0)-1,FALSE)*(S30/100-M30/G30)*100
-VLOOKUP($R30,'表30-5-2-5-6'!$B$4:$AF$104,MATCH($D30,'表30-5-2-5-6'!$4:$4,0)-1,FALSE)*(1-(R30/100-L30/G30)*100),
IF(C30="E2",VLOOKUP($S30,'表30-5-2-5-6'!$B$114:$AF$214,MATCH($D30&amp;"a",'表30-5-2-5-6'!$4:$4,0)-1,FALSE)
-IF($R30-1&lt;=0,0,VLOOKUP($R30-1,'表30-5-2-5-6'!$B$114:$AF$214,MATCH($D30&amp;"a",'表30-5-2-5-6'!$4:$4,0)-1,FALSE))
-VLOOKUP($S30,'表30-5-2-5-6'!$B$114:$AF$214,MATCH($D30,'表30-5-2-5-6'!$4:$4,0)-1,FALSE)*(S30/100-M30/G30)*100
-VLOOKUP($R30,'表30-5-2-5-6'!$B$114:$AF$214,MATCH($D30,'表30-5-2-5-6'!$4:$4,0)-1,FALSE)*(1-(R30/100-L30/G30)*100),0))))</f>
        <v>0</v>
      </c>
      <c r="V30" s="1990">
        <f t="shared" si="7"/>
        <v>0</v>
      </c>
      <c r="W30" s="1990">
        <f t="shared" si="8"/>
        <v>0</v>
      </c>
      <c r="X30" s="1990">
        <f t="shared" si="9"/>
        <v>0</v>
      </c>
      <c r="Y30" s="1990">
        <f t="shared" si="10"/>
        <v>0</v>
      </c>
    </row>
    <row r="31" spans="1:25">
      <c r="A31" s="1985" t="str">
        <f t="shared" si="4"/>
        <v/>
      </c>
      <c r="B31" s="2120"/>
      <c r="C31" s="2120"/>
      <c r="D31" s="2120"/>
      <c r="E31" s="2121"/>
      <c r="F31" s="2121"/>
      <c r="G31" s="2122"/>
      <c r="H31" s="2123"/>
      <c r="I31" s="2123"/>
      <c r="J31" s="2123"/>
      <c r="K31" s="2123"/>
      <c r="L31" s="2121"/>
      <c r="M31" s="2121"/>
      <c r="N31" s="1986">
        <f t="shared" si="0"/>
        <v>0</v>
      </c>
      <c r="O31" s="1986">
        <f t="shared" si="1"/>
        <v>0</v>
      </c>
      <c r="P31" s="1987">
        <f t="shared" si="5"/>
        <v>0</v>
      </c>
      <c r="Q31" s="1987">
        <f t="shared" si="6"/>
        <v>0</v>
      </c>
      <c r="R31" s="1988">
        <f t="shared" si="2"/>
        <v>0</v>
      </c>
      <c r="S31" s="1988">
        <f t="shared" si="3"/>
        <v>0</v>
      </c>
      <c r="T31" s="1989">
        <f>IF(OR(E31="QS",B31=""),0,
VLOOKUP($S31,'表30-5-2-5-4'!$B:$AF,MATCH($D31&amp;"a",'表30-5-2-5-4'!$4:$4,0)-1,FALSE)
-IF($R31-1&lt;=0,0,VLOOKUP($R31-1,'表30-5-2-5-4'!$B:$AF,MATCH($D31&amp;"a",'表30-5-2-5-4'!$4:$4,0)-1,FALSE))
-VLOOKUP($S31,'表30-5-2-5-4'!$B:$AF,MATCH($D31,'表30-5-2-5-4'!$4:$4,0)-1,FALSE)*(S31/100-M31/G31)*100
-VLOOKUP($R31,'表30-5-2-5-4'!$B:$AF,MATCH($D31,'表30-5-2-5-4'!$4:$4,0)-1,FALSE)*(1-(R31/100-L31/G31)*100)
)</f>
        <v>0</v>
      </c>
      <c r="U31" s="1989">
        <f>IF(OR(E31="QS",B31=""),0,
IF(C31="F",VLOOKUP($S31,'表30-5-2-5-5'!$B:$AF,MATCH($D31&amp;"a",'表30-5-2-5-5'!$4:$4,0)-1,FALSE)
-IF($R31-1&lt;=0,0,VLOOKUP($R31-1,'表30-5-2-5-5'!$B:$AF,MATCH($D31&amp;"a",'表30-5-2-5-5'!$4:$4,0)-1,FALSE))
-VLOOKUP($S31,'表30-5-2-5-5'!$B:$AF,MATCH($D31,'表30-5-2-5-5'!$4:$4,0)-1,FALSE)*(S31/100-M31/G31)*100
-VLOOKUP($R31,'表30-5-2-5-5'!$B:$AF,MATCH($D31,'表30-5-2-5-5'!$4:$4,0)-1,FALSE)*(1-(R31/100-L31/G31)*100),
IF(C31="E1",VLOOKUP($S31,'表30-5-2-5-6'!$B$4:$AF$104,MATCH($D31&amp;"a",'表30-5-2-5-6'!$4:$4,0)-1,FALSE)
-IF($R31-1&lt;=0,0,VLOOKUP($R31-1,'表30-5-2-5-6'!$B$4:$AF$104,MATCH($D31&amp;"a",'表30-5-2-5-6'!$4:$4,0)-1,FALSE))
-VLOOKUP($S31,'表30-5-2-5-6'!$B$4:$AF$104,MATCH($D31,'表30-5-2-5-6'!$4:$4,0)-1,FALSE)*(S31/100-M31/G31)*100
-VLOOKUP($R31,'表30-5-2-5-6'!$B$4:$AF$104,MATCH($D31,'表30-5-2-5-6'!$4:$4,0)-1,FALSE)*(1-(R31/100-L31/G31)*100),
IF(C31="E2",VLOOKUP($S31,'表30-5-2-5-6'!$B$114:$AF$214,MATCH($D31&amp;"a",'表30-5-2-5-6'!$4:$4,0)-1,FALSE)
-IF($R31-1&lt;=0,0,VLOOKUP($R31-1,'表30-5-2-5-6'!$B$114:$AF$214,MATCH($D31&amp;"a",'表30-5-2-5-6'!$4:$4,0)-1,FALSE))
-VLOOKUP($S31,'表30-5-2-5-6'!$B$114:$AF$214,MATCH($D31,'表30-5-2-5-6'!$4:$4,0)-1,FALSE)*(S31/100-M31/G31)*100
-VLOOKUP($R31,'表30-5-2-5-6'!$B$114:$AF$214,MATCH($D31,'表30-5-2-5-6'!$4:$4,0)-1,FALSE)*(1-(R31/100-L31/G31)*100),0))))</f>
        <v>0</v>
      </c>
      <c r="V31" s="1990">
        <f t="shared" si="7"/>
        <v>0</v>
      </c>
      <c r="W31" s="1990">
        <f t="shared" si="8"/>
        <v>0</v>
      </c>
      <c r="X31" s="1990">
        <f t="shared" si="9"/>
        <v>0</v>
      </c>
      <c r="Y31" s="1990">
        <f t="shared" si="10"/>
        <v>0</v>
      </c>
    </row>
    <row r="32" spans="1:25">
      <c r="A32" s="1985" t="str">
        <f t="shared" si="4"/>
        <v/>
      </c>
      <c r="B32" s="2120"/>
      <c r="C32" s="2120"/>
      <c r="D32" s="2120"/>
      <c r="E32" s="2121"/>
      <c r="F32" s="2121"/>
      <c r="G32" s="2122"/>
      <c r="H32" s="2123"/>
      <c r="I32" s="2123"/>
      <c r="J32" s="2123"/>
      <c r="K32" s="2123"/>
      <c r="L32" s="2121"/>
      <c r="M32" s="2121"/>
      <c r="N32" s="1986">
        <f t="shared" si="0"/>
        <v>0</v>
      </c>
      <c r="O32" s="1986">
        <f t="shared" si="1"/>
        <v>0</v>
      </c>
      <c r="P32" s="1987">
        <f t="shared" si="5"/>
        <v>0</v>
      </c>
      <c r="Q32" s="1987">
        <f t="shared" si="6"/>
        <v>0</v>
      </c>
      <c r="R32" s="1988">
        <f t="shared" si="2"/>
        <v>0</v>
      </c>
      <c r="S32" s="1988">
        <f t="shared" si="3"/>
        <v>0</v>
      </c>
      <c r="T32" s="1989">
        <f>IF(OR(E32="QS",B32=""),0,
VLOOKUP($S32,'表30-5-2-5-4'!$B:$AF,MATCH($D32&amp;"a",'表30-5-2-5-4'!$4:$4,0)-1,FALSE)
-IF($R32-1&lt;=0,0,VLOOKUP($R32-1,'表30-5-2-5-4'!$B:$AF,MATCH($D32&amp;"a",'表30-5-2-5-4'!$4:$4,0)-1,FALSE))
-VLOOKUP($S32,'表30-5-2-5-4'!$B:$AF,MATCH($D32,'表30-5-2-5-4'!$4:$4,0)-1,FALSE)*(S32/100-M32/G32)*100
-VLOOKUP($R32,'表30-5-2-5-4'!$B:$AF,MATCH($D32,'表30-5-2-5-4'!$4:$4,0)-1,FALSE)*(1-(R32/100-L32/G32)*100)
)</f>
        <v>0</v>
      </c>
      <c r="U32" s="1989">
        <f>IF(OR(E32="QS",B32=""),0,
IF(C32="F",VLOOKUP($S32,'表30-5-2-5-5'!$B:$AF,MATCH($D32&amp;"a",'表30-5-2-5-5'!$4:$4,0)-1,FALSE)
-IF($R32-1&lt;=0,0,VLOOKUP($R32-1,'表30-5-2-5-5'!$B:$AF,MATCH($D32&amp;"a",'表30-5-2-5-5'!$4:$4,0)-1,FALSE))
-VLOOKUP($S32,'表30-5-2-5-5'!$B:$AF,MATCH($D32,'表30-5-2-5-5'!$4:$4,0)-1,FALSE)*(S32/100-M32/G32)*100
-VLOOKUP($R32,'表30-5-2-5-5'!$B:$AF,MATCH($D32,'表30-5-2-5-5'!$4:$4,0)-1,FALSE)*(1-(R32/100-L32/G32)*100),
IF(C32="E1",VLOOKUP($S32,'表30-5-2-5-6'!$B$4:$AF$104,MATCH($D32&amp;"a",'表30-5-2-5-6'!$4:$4,0)-1,FALSE)
-IF($R32-1&lt;=0,0,VLOOKUP($R32-1,'表30-5-2-5-6'!$B$4:$AF$104,MATCH($D32&amp;"a",'表30-5-2-5-6'!$4:$4,0)-1,FALSE))
-VLOOKUP($S32,'表30-5-2-5-6'!$B$4:$AF$104,MATCH($D32,'表30-5-2-5-6'!$4:$4,0)-1,FALSE)*(S32/100-M32/G32)*100
-VLOOKUP($R32,'表30-5-2-5-6'!$B$4:$AF$104,MATCH($D32,'表30-5-2-5-6'!$4:$4,0)-1,FALSE)*(1-(R32/100-L32/G32)*100),
IF(C32="E2",VLOOKUP($S32,'表30-5-2-5-6'!$B$114:$AF$214,MATCH($D32&amp;"a",'表30-5-2-5-6'!$4:$4,0)-1,FALSE)
-IF($R32-1&lt;=0,0,VLOOKUP($R32-1,'表30-5-2-5-6'!$B$114:$AF$214,MATCH($D32&amp;"a",'表30-5-2-5-6'!$4:$4,0)-1,FALSE))
-VLOOKUP($S32,'表30-5-2-5-6'!$B$114:$AF$214,MATCH($D32,'表30-5-2-5-6'!$4:$4,0)-1,FALSE)*(S32/100-M32/G32)*100
-VLOOKUP($R32,'表30-5-2-5-6'!$B$114:$AF$214,MATCH($D32,'表30-5-2-5-6'!$4:$4,0)-1,FALSE)*(1-(R32/100-L32/G32)*100),0))))</f>
        <v>0</v>
      </c>
      <c r="V32" s="1990">
        <f t="shared" si="7"/>
        <v>0</v>
      </c>
      <c r="W32" s="1990">
        <f t="shared" si="8"/>
        <v>0</v>
      </c>
      <c r="X32" s="1990">
        <f t="shared" si="9"/>
        <v>0</v>
      </c>
      <c r="Y32" s="1990">
        <f t="shared" si="10"/>
        <v>0</v>
      </c>
    </row>
    <row r="33" spans="1:25">
      <c r="A33" s="1985" t="str">
        <f t="shared" si="4"/>
        <v/>
      </c>
      <c r="B33" s="2120"/>
      <c r="C33" s="2120"/>
      <c r="D33" s="2120"/>
      <c r="E33" s="2121"/>
      <c r="F33" s="2121"/>
      <c r="G33" s="2122"/>
      <c r="H33" s="2123"/>
      <c r="I33" s="2123"/>
      <c r="J33" s="2123"/>
      <c r="K33" s="2123"/>
      <c r="L33" s="2121"/>
      <c r="M33" s="2121"/>
      <c r="N33" s="1986">
        <f t="shared" si="0"/>
        <v>0</v>
      </c>
      <c r="O33" s="1986">
        <f t="shared" si="1"/>
        <v>0</v>
      </c>
      <c r="P33" s="1987">
        <f t="shared" si="5"/>
        <v>0</v>
      </c>
      <c r="Q33" s="1987">
        <f t="shared" si="6"/>
        <v>0</v>
      </c>
      <c r="R33" s="1988">
        <f t="shared" si="2"/>
        <v>0</v>
      </c>
      <c r="S33" s="1988">
        <f t="shared" si="3"/>
        <v>0</v>
      </c>
      <c r="T33" s="1989">
        <f>IF(OR(E33="QS",B33=""),0,
VLOOKUP($S33,'表30-5-2-5-4'!$B:$AF,MATCH($D33&amp;"a",'表30-5-2-5-4'!$4:$4,0)-1,FALSE)
-IF($R33-1&lt;=0,0,VLOOKUP($R33-1,'表30-5-2-5-4'!$B:$AF,MATCH($D33&amp;"a",'表30-5-2-5-4'!$4:$4,0)-1,FALSE))
-VLOOKUP($S33,'表30-5-2-5-4'!$B:$AF,MATCH($D33,'表30-5-2-5-4'!$4:$4,0)-1,FALSE)*(S33/100-M33/G33)*100
-VLOOKUP($R33,'表30-5-2-5-4'!$B:$AF,MATCH($D33,'表30-5-2-5-4'!$4:$4,0)-1,FALSE)*(1-(R33/100-L33/G33)*100)
)</f>
        <v>0</v>
      </c>
      <c r="U33" s="1989">
        <f>IF(OR(E33="QS",B33=""),0,
IF(C33="F",VLOOKUP($S33,'表30-5-2-5-5'!$B:$AF,MATCH($D33&amp;"a",'表30-5-2-5-5'!$4:$4,0)-1,FALSE)
-IF($R33-1&lt;=0,0,VLOOKUP($R33-1,'表30-5-2-5-5'!$B:$AF,MATCH($D33&amp;"a",'表30-5-2-5-5'!$4:$4,0)-1,FALSE))
-VLOOKUP($S33,'表30-5-2-5-5'!$B:$AF,MATCH($D33,'表30-5-2-5-5'!$4:$4,0)-1,FALSE)*(S33/100-M33/G33)*100
-VLOOKUP($R33,'表30-5-2-5-5'!$B:$AF,MATCH($D33,'表30-5-2-5-5'!$4:$4,0)-1,FALSE)*(1-(R33/100-L33/G33)*100),
IF(C33="E1",VLOOKUP($S33,'表30-5-2-5-6'!$B$4:$AF$104,MATCH($D33&amp;"a",'表30-5-2-5-6'!$4:$4,0)-1,FALSE)
-IF($R33-1&lt;=0,0,VLOOKUP($R33-1,'表30-5-2-5-6'!$B$4:$AF$104,MATCH($D33&amp;"a",'表30-5-2-5-6'!$4:$4,0)-1,FALSE))
-VLOOKUP($S33,'表30-5-2-5-6'!$B$4:$AF$104,MATCH($D33,'表30-5-2-5-6'!$4:$4,0)-1,FALSE)*(S33/100-M33/G33)*100
-VLOOKUP($R33,'表30-5-2-5-6'!$B$4:$AF$104,MATCH($D33,'表30-5-2-5-6'!$4:$4,0)-1,FALSE)*(1-(R33/100-L33/G33)*100),
IF(C33="E2",VLOOKUP($S33,'表30-5-2-5-6'!$B$114:$AF$214,MATCH($D33&amp;"a",'表30-5-2-5-6'!$4:$4,0)-1,FALSE)
-IF($R33-1&lt;=0,0,VLOOKUP($R33-1,'表30-5-2-5-6'!$B$114:$AF$214,MATCH($D33&amp;"a",'表30-5-2-5-6'!$4:$4,0)-1,FALSE))
-VLOOKUP($S33,'表30-5-2-5-6'!$B$114:$AF$214,MATCH($D33,'表30-5-2-5-6'!$4:$4,0)-1,FALSE)*(S33/100-M33/G33)*100
-VLOOKUP($R33,'表30-5-2-5-6'!$B$114:$AF$214,MATCH($D33,'表30-5-2-5-6'!$4:$4,0)-1,FALSE)*(1-(R33/100-L33/G33)*100),0))))</f>
        <v>0</v>
      </c>
      <c r="V33" s="1990">
        <f t="shared" si="7"/>
        <v>0</v>
      </c>
      <c r="W33" s="1990">
        <f t="shared" si="8"/>
        <v>0</v>
      </c>
      <c r="X33" s="1990">
        <f t="shared" si="9"/>
        <v>0</v>
      </c>
      <c r="Y33" s="1990">
        <f t="shared" si="10"/>
        <v>0</v>
      </c>
    </row>
    <row r="34" spans="1:25">
      <c r="A34" s="1985" t="str">
        <f t="shared" si="4"/>
        <v/>
      </c>
      <c r="B34" s="2120"/>
      <c r="C34" s="2120"/>
      <c r="D34" s="2120"/>
      <c r="E34" s="2121"/>
      <c r="F34" s="2121"/>
      <c r="G34" s="2122"/>
      <c r="H34" s="2123"/>
      <c r="I34" s="2123"/>
      <c r="J34" s="2123"/>
      <c r="K34" s="2123"/>
      <c r="L34" s="2121"/>
      <c r="M34" s="2121"/>
      <c r="N34" s="1986">
        <f t="shared" si="0"/>
        <v>0</v>
      </c>
      <c r="O34" s="1986">
        <f t="shared" si="1"/>
        <v>0</v>
      </c>
      <c r="P34" s="1987">
        <f t="shared" si="5"/>
        <v>0</v>
      </c>
      <c r="Q34" s="1987">
        <f t="shared" si="6"/>
        <v>0</v>
      </c>
      <c r="R34" s="1988">
        <f t="shared" si="2"/>
        <v>0</v>
      </c>
      <c r="S34" s="1988">
        <f t="shared" si="3"/>
        <v>0</v>
      </c>
      <c r="T34" s="1989">
        <f>IF(OR(E34="QS",B34=""),0,
VLOOKUP($S34,'表30-5-2-5-4'!$B:$AF,MATCH($D34&amp;"a",'表30-5-2-5-4'!$4:$4,0)-1,FALSE)
-IF($R34-1&lt;=0,0,VLOOKUP($R34-1,'表30-5-2-5-4'!$B:$AF,MATCH($D34&amp;"a",'表30-5-2-5-4'!$4:$4,0)-1,FALSE))
-VLOOKUP($S34,'表30-5-2-5-4'!$B:$AF,MATCH($D34,'表30-5-2-5-4'!$4:$4,0)-1,FALSE)*(S34/100-M34/G34)*100
-VLOOKUP($R34,'表30-5-2-5-4'!$B:$AF,MATCH($D34,'表30-5-2-5-4'!$4:$4,0)-1,FALSE)*(1-(R34/100-L34/G34)*100)
)</f>
        <v>0</v>
      </c>
      <c r="U34" s="1989">
        <f>IF(OR(E34="QS",B34=""),0,
IF(C34="F",VLOOKUP($S34,'表30-5-2-5-5'!$B:$AF,MATCH($D34&amp;"a",'表30-5-2-5-5'!$4:$4,0)-1,FALSE)
-IF($R34-1&lt;=0,0,VLOOKUP($R34-1,'表30-5-2-5-5'!$B:$AF,MATCH($D34&amp;"a",'表30-5-2-5-5'!$4:$4,0)-1,FALSE))
-VLOOKUP($S34,'表30-5-2-5-5'!$B:$AF,MATCH($D34,'表30-5-2-5-5'!$4:$4,0)-1,FALSE)*(S34/100-M34/G34)*100
-VLOOKUP($R34,'表30-5-2-5-5'!$B:$AF,MATCH($D34,'表30-5-2-5-5'!$4:$4,0)-1,FALSE)*(1-(R34/100-L34/G34)*100),
IF(C34="E1",VLOOKUP($S34,'表30-5-2-5-6'!$B$4:$AF$104,MATCH($D34&amp;"a",'表30-5-2-5-6'!$4:$4,0)-1,FALSE)
-IF($R34-1&lt;=0,0,VLOOKUP($R34-1,'表30-5-2-5-6'!$B$4:$AF$104,MATCH($D34&amp;"a",'表30-5-2-5-6'!$4:$4,0)-1,FALSE))
-VLOOKUP($S34,'表30-5-2-5-6'!$B$4:$AF$104,MATCH($D34,'表30-5-2-5-6'!$4:$4,0)-1,FALSE)*(S34/100-M34/G34)*100
-VLOOKUP($R34,'表30-5-2-5-6'!$B$4:$AF$104,MATCH($D34,'表30-5-2-5-6'!$4:$4,0)-1,FALSE)*(1-(R34/100-L34/G34)*100),
IF(C34="E2",VLOOKUP($S34,'表30-5-2-5-6'!$B$114:$AF$214,MATCH($D34&amp;"a",'表30-5-2-5-6'!$4:$4,0)-1,FALSE)
-IF($R34-1&lt;=0,0,VLOOKUP($R34-1,'表30-5-2-5-6'!$B$114:$AF$214,MATCH($D34&amp;"a",'表30-5-2-5-6'!$4:$4,0)-1,FALSE))
-VLOOKUP($S34,'表30-5-2-5-6'!$B$114:$AF$214,MATCH($D34,'表30-5-2-5-6'!$4:$4,0)-1,FALSE)*(S34/100-M34/G34)*100
-VLOOKUP($R34,'表30-5-2-5-6'!$B$114:$AF$214,MATCH($D34,'表30-5-2-5-6'!$4:$4,0)-1,FALSE)*(1-(R34/100-L34/G34)*100),0))))</f>
        <v>0</v>
      </c>
      <c r="V34" s="1990">
        <f t="shared" si="7"/>
        <v>0</v>
      </c>
      <c r="W34" s="1990">
        <f t="shared" si="8"/>
        <v>0</v>
      </c>
      <c r="X34" s="1990">
        <f t="shared" si="9"/>
        <v>0</v>
      </c>
      <c r="Y34" s="1990">
        <f t="shared" si="10"/>
        <v>0</v>
      </c>
    </row>
    <row r="35" spans="1:25">
      <c r="A35" s="1985" t="str">
        <f t="shared" si="4"/>
        <v/>
      </c>
      <c r="B35" s="2120"/>
      <c r="C35" s="2120"/>
      <c r="D35" s="2120"/>
      <c r="E35" s="2121"/>
      <c r="F35" s="2121"/>
      <c r="G35" s="2122"/>
      <c r="H35" s="2123"/>
      <c r="I35" s="2123"/>
      <c r="J35" s="2123"/>
      <c r="K35" s="2123"/>
      <c r="L35" s="2121"/>
      <c r="M35" s="2121"/>
      <c r="N35" s="1986">
        <f t="shared" si="0"/>
        <v>0</v>
      </c>
      <c r="O35" s="1986">
        <f t="shared" si="1"/>
        <v>0</v>
      </c>
      <c r="P35" s="1987">
        <f t="shared" si="5"/>
        <v>0</v>
      </c>
      <c r="Q35" s="1987">
        <f t="shared" si="6"/>
        <v>0</v>
      </c>
      <c r="R35" s="1988">
        <f t="shared" si="2"/>
        <v>0</v>
      </c>
      <c r="S35" s="1988">
        <f t="shared" si="3"/>
        <v>0</v>
      </c>
      <c r="T35" s="1989">
        <f>IF(OR(E35="QS",B35=""),0,
VLOOKUP($S35,'表30-5-2-5-4'!$B:$AF,MATCH($D35&amp;"a",'表30-5-2-5-4'!$4:$4,0)-1,FALSE)
-IF($R35-1&lt;=0,0,VLOOKUP($R35-1,'表30-5-2-5-4'!$B:$AF,MATCH($D35&amp;"a",'表30-5-2-5-4'!$4:$4,0)-1,FALSE))
-VLOOKUP($S35,'表30-5-2-5-4'!$B:$AF,MATCH($D35,'表30-5-2-5-4'!$4:$4,0)-1,FALSE)*(S35/100-M35/G35)*100
-VLOOKUP($R35,'表30-5-2-5-4'!$B:$AF,MATCH($D35,'表30-5-2-5-4'!$4:$4,0)-1,FALSE)*(1-(R35/100-L35/G35)*100)
)</f>
        <v>0</v>
      </c>
      <c r="U35" s="1989">
        <f>IF(OR(E35="QS",B35=""),0,
IF(C35="F",VLOOKUP($S35,'表30-5-2-5-5'!$B:$AF,MATCH($D35&amp;"a",'表30-5-2-5-5'!$4:$4,0)-1,FALSE)
-IF($R35-1&lt;=0,0,VLOOKUP($R35-1,'表30-5-2-5-5'!$B:$AF,MATCH($D35&amp;"a",'表30-5-2-5-5'!$4:$4,0)-1,FALSE))
-VLOOKUP($S35,'表30-5-2-5-5'!$B:$AF,MATCH($D35,'表30-5-2-5-5'!$4:$4,0)-1,FALSE)*(S35/100-M35/G35)*100
-VLOOKUP($R35,'表30-5-2-5-5'!$B:$AF,MATCH($D35,'表30-5-2-5-5'!$4:$4,0)-1,FALSE)*(1-(R35/100-L35/G35)*100),
IF(C35="E1",VLOOKUP($S35,'表30-5-2-5-6'!$B$4:$AF$104,MATCH($D35&amp;"a",'表30-5-2-5-6'!$4:$4,0)-1,FALSE)
-IF($R35-1&lt;=0,0,VLOOKUP($R35-1,'表30-5-2-5-6'!$B$4:$AF$104,MATCH($D35&amp;"a",'表30-5-2-5-6'!$4:$4,0)-1,FALSE))
-VLOOKUP($S35,'表30-5-2-5-6'!$B$4:$AF$104,MATCH($D35,'表30-5-2-5-6'!$4:$4,0)-1,FALSE)*(S35/100-M35/G35)*100
-VLOOKUP($R35,'表30-5-2-5-6'!$B$4:$AF$104,MATCH($D35,'表30-5-2-5-6'!$4:$4,0)-1,FALSE)*(1-(R35/100-L35/G35)*100),
IF(C35="E2",VLOOKUP($S35,'表30-5-2-5-6'!$B$114:$AF$214,MATCH($D35&amp;"a",'表30-5-2-5-6'!$4:$4,0)-1,FALSE)
-IF($R35-1&lt;=0,0,VLOOKUP($R35-1,'表30-5-2-5-6'!$B$114:$AF$214,MATCH($D35&amp;"a",'表30-5-2-5-6'!$4:$4,0)-1,FALSE))
-VLOOKUP($S35,'表30-5-2-5-6'!$B$114:$AF$214,MATCH($D35,'表30-5-2-5-6'!$4:$4,0)-1,FALSE)*(S35/100-M35/G35)*100
-VLOOKUP($R35,'表30-5-2-5-6'!$B$114:$AF$214,MATCH($D35,'表30-5-2-5-6'!$4:$4,0)-1,FALSE)*(1-(R35/100-L35/G35)*100),0))))</f>
        <v>0</v>
      </c>
      <c r="V35" s="1990">
        <f t="shared" si="7"/>
        <v>0</v>
      </c>
      <c r="W35" s="1990">
        <f t="shared" si="8"/>
        <v>0</v>
      </c>
      <c r="X35" s="1990">
        <f t="shared" si="9"/>
        <v>0</v>
      </c>
      <c r="Y35" s="1990">
        <f t="shared" si="10"/>
        <v>0</v>
      </c>
    </row>
    <row r="36" spans="1:25">
      <c r="A36" s="1985" t="str">
        <f t="shared" si="4"/>
        <v/>
      </c>
      <c r="B36" s="2120"/>
      <c r="C36" s="2120"/>
      <c r="D36" s="2120"/>
      <c r="E36" s="2121"/>
      <c r="F36" s="2121"/>
      <c r="G36" s="2122"/>
      <c r="H36" s="2123"/>
      <c r="I36" s="2123"/>
      <c r="J36" s="2123"/>
      <c r="K36" s="2123"/>
      <c r="L36" s="2121"/>
      <c r="M36" s="2121"/>
      <c r="N36" s="1986">
        <f t="shared" si="0"/>
        <v>0</v>
      </c>
      <c r="O36" s="1986">
        <f t="shared" si="1"/>
        <v>0</v>
      </c>
      <c r="P36" s="1987">
        <f t="shared" si="5"/>
        <v>0</v>
      </c>
      <c r="Q36" s="1987">
        <f t="shared" si="6"/>
        <v>0</v>
      </c>
      <c r="R36" s="1988">
        <f t="shared" si="2"/>
        <v>0</v>
      </c>
      <c r="S36" s="1988">
        <f t="shared" si="3"/>
        <v>0</v>
      </c>
      <c r="T36" s="1989">
        <f>IF(OR(E36="QS",B36=""),0,
VLOOKUP($S36,'表30-5-2-5-4'!$B:$AF,MATCH($D36&amp;"a",'表30-5-2-5-4'!$4:$4,0)-1,FALSE)
-IF($R36-1&lt;=0,0,VLOOKUP($R36-1,'表30-5-2-5-4'!$B:$AF,MATCH($D36&amp;"a",'表30-5-2-5-4'!$4:$4,0)-1,FALSE))
-VLOOKUP($S36,'表30-5-2-5-4'!$B:$AF,MATCH($D36,'表30-5-2-5-4'!$4:$4,0)-1,FALSE)*(S36/100-M36/G36)*100
-VLOOKUP($R36,'表30-5-2-5-4'!$B:$AF,MATCH($D36,'表30-5-2-5-4'!$4:$4,0)-1,FALSE)*(1-(R36/100-L36/G36)*100)
)</f>
        <v>0</v>
      </c>
      <c r="U36" s="1989">
        <f>IF(OR(E36="QS",B36=""),0,
IF(C36="F",VLOOKUP($S36,'表30-5-2-5-5'!$B:$AF,MATCH($D36&amp;"a",'表30-5-2-5-5'!$4:$4,0)-1,FALSE)
-IF($R36-1&lt;=0,0,VLOOKUP($R36-1,'表30-5-2-5-5'!$B:$AF,MATCH($D36&amp;"a",'表30-5-2-5-5'!$4:$4,0)-1,FALSE))
-VLOOKUP($S36,'表30-5-2-5-5'!$B:$AF,MATCH($D36,'表30-5-2-5-5'!$4:$4,0)-1,FALSE)*(S36/100-M36/G36)*100
-VLOOKUP($R36,'表30-5-2-5-5'!$B:$AF,MATCH($D36,'表30-5-2-5-5'!$4:$4,0)-1,FALSE)*(1-(R36/100-L36/G36)*100),
IF(C36="E1",VLOOKUP($S36,'表30-5-2-5-6'!$B$4:$AF$104,MATCH($D36&amp;"a",'表30-5-2-5-6'!$4:$4,0)-1,FALSE)
-IF($R36-1&lt;=0,0,VLOOKUP($R36-1,'表30-5-2-5-6'!$B$4:$AF$104,MATCH($D36&amp;"a",'表30-5-2-5-6'!$4:$4,0)-1,FALSE))
-VLOOKUP($S36,'表30-5-2-5-6'!$B$4:$AF$104,MATCH($D36,'表30-5-2-5-6'!$4:$4,0)-1,FALSE)*(S36/100-M36/G36)*100
-VLOOKUP($R36,'表30-5-2-5-6'!$B$4:$AF$104,MATCH($D36,'表30-5-2-5-6'!$4:$4,0)-1,FALSE)*(1-(R36/100-L36/G36)*100),
IF(C36="E2",VLOOKUP($S36,'表30-5-2-5-6'!$B$114:$AF$214,MATCH($D36&amp;"a",'表30-5-2-5-6'!$4:$4,0)-1,FALSE)
-IF($R36-1&lt;=0,0,VLOOKUP($R36-1,'表30-5-2-5-6'!$B$114:$AF$214,MATCH($D36&amp;"a",'表30-5-2-5-6'!$4:$4,0)-1,FALSE))
-VLOOKUP($S36,'表30-5-2-5-6'!$B$114:$AF$214,MATCH($D36,'表30-5-2-5-6'!$4:$4,0)-1,FALSE)*(S36/100-M36/G36)*100
-VLOOKUP($R36,'表30-5-2-5-6'!$B$114:$AF$214,MATCH($D36,'表30-5-2-5-6'!$4:$4,0)-1,FALSE)*(1-(R36/100-L36/G36)*100),0))))</f>
        <v>0</v>
      </c>
      <c r="V36" s="1990">
        <f t="shared" si="7"/>
        <v>0</v>
      </c>
      <c r="W36" s="1990">
        <f t="shared" si="8"/>
        <v>0</v>
      </c>
      <c r="X36" s="1990">
        <f t="shared" si="9"/>
        <v>0</v>
      </c>
      <c r="Y36" s="1990">
        <f t="shared" si="10"/>
        <v>0</v>
      </c>
    </row>
    <row r="37" spans="1:25">
      <c r="A37" s="1985" t="str">
        <f t="shared" si="4"/>
        <v/>
      </c>
      <c r="B37" s="2120"/>
      <c r="C37" s="2120"/>
      <c r="D37" s="2120"/>
      <c r="E37" s="2121"/>
      <c r="F37" s="2121"/>
      <c r="G37" s="2122"/>
      <c r="H37" s="2123"/>
      <c r="I37" s="2123"/>
      <c r="J37" s="2123"/>
      <c r="K37" s="2123"/>
      <c r="L37" s="2121"/>
      <c r="M37" s="2121"/>
      <c r="N37" s="1986">
        <f t="shared" si="0"/>
        <v>0</v>
      </c>
      <c r="O37" s="1986">
        <f t="shared" si="1"/>
        <v>0</v>
      </c>
      <c r="P37" s="1987">
        <f t="shared" si="5"/>
        <v>0</v>
      </c>
      <c r="Q37" s="1987">
        <f t="shared" si="6"/>
        <v>0</v>
      </c>
      <c r="R37" s="1988">
        <f t="shared" si="2"/>
        <v>0</v>
      </c>
      <c r="S37" s="1988">
        <f t="shared" si="3"/>
        <v>0</v>
      </c>
      <c r="T37" s="1989">
        <f>IF(OR(E37="QS",B37=""),0,
VLOOKUP($S37,'表30-5-2-5-4'!$B:$AF,MATCH($D37&amp;"a",'表30-5-2-5-4'!$4:$4,0)-1,FALSE)
-IF($R37-1&lt;=0,0,VLOOKUP($R37-1,'表30-5-2-5-4'!$B:$AF,MATCH($D37&amp;"a",'表30-5-2-5-4'!$4:$4,0)-1,FALSE))
-VLOOKUP($S37,'表30-5-2-5-4'!$B:$AF,MATCH($D37,'表30-5-2-5-4'!$4:$4,0)-1,FALSE)*(S37/100-M37/G37)*100
-VLOOKUP($R37,'表30-5-2-5-4'!$B:$AF,MATCH($D37,'表30-5-2-5-4'!$4:$4,0)-1,FALSE)*(1-(R37/100-L37/G37)*100)
)</f>
        <v>0</v>
      </c>
      <c r="U37" s="1989">
        <f>IF(OR(E37="QS",B37=""),0,
IF(C37="F",VLOOKUP($S37,'表30-5-2-5-5'!$B:$AF,MATCH($D37&amp;"a",'表30-5-2-5-5'!$4:$4,0)-1,FALSE)
-IF($R37-1&lt;=0,0,VLOOKUP($R37-1,'表30-5-2-5-5'!$B:$AF,MATCH($D37&amp;"a",'表30-5-2-5-5'!$4:$4,0)-1,FALSE))
-VLOOKUP($S37,'表30-5-2-5-5'!$B:$AF,MATCH($D37,'表30-5-2-5-5'!$4:$4,0)-1,FALSE)*(S37/100-M37/G37)*100
-VLOOKUP($R37,'表30-5-2-5-5'!$B:$AF,MATCH($D37,'表30-5-2-5-5'!$4:$4,0)-1,FALSE)*(1-(R37/100-L37/G37)*100),
IF(C37="E1",VLOOKUP($S37,'表30-5-2-5-6'!$B$4:$AF$104,MATCH($D37&amp;"a",'表30-5-2-5-6'!$4:$4,0)-1,FALSE)
-IF($R37-1&lt;=0,0,VLOOKUP($R37-1,'表30-5-2-5-6'!$B$4:$AF$104,MATCH($D37&amp;"a",'表30-5-2-5-6'!$4:$4,0)-1,FALSE))
-VLOOKUP($S37,'表30-5-2-5-6'!$B$4:$AF$104,MATCH($D37,'表30-5-2-5-6'!$4:$4,0)-1,FALSE)*(S37/100-M37/G37)*100
-VLOOKUP($R37,'表30-5-2-5-6'!$B$4:$AF$104,MATCH($D37,'表30-5-2-5-6'!$4:$4,0)-1,FALSE)*(1-(R37/100-L37/G37)*100),
IF(C37="E2",VLOOKUP($S37,'表30-5-2-5-6'!$B$114:$AF$214,MATCH($D37&amp;"a",'表30-5-2-5-6'!$4:$4,0)-1,FALSE)
-IF($R37-1&lt;=0,0,VLOOKUP($R37-1,'表30-5-2-5-6'!$B$114:$AF$214,MATCH($D37&amp;"a",'表30-5-2-5-6'!$4:$4,0)-1,FALSE))
-VLOOKUP($S37,'表30-5-2-5-6'!$B$114:$AF$214,MATCH($D37,'表30-5-2-5-6'!$4:$4,0)-1,FALSE)*(S37/100-M37/G37)*100
-VLOOKUP($R37,'表30-5-2-5-6'!$B$114:$AF$214,MATCH($D37,'表30-5-2-5-6'!$4:$4,0)-1,FALSE)*(1-(R37/100-L37/G37)*100),0))))</f>
        <v>0</v>
      </c>
      <c r="V37" s="1990">
        <f t="shared" si="7"/>
        <v>0</v>
      </c>
      <c r="W37" s="1990">
        <f t="shared" si="8"/>
        <v>0</v>
      </c>
      <c r="X37" s="1990">
        <f t="shared" si="9"/>
        <v>0</v>
      </c>
      <c r="Y37" s="1990">
        <f t="shared" si="10"/>
        <v>0</v>
      </c>
    </row>
    <row r="38" spans="1:25">
      <c r="A38" s="1985" t="str">
        <f t="shared" si="4"/>
        <v/>
      </c>
      <c r="B38" s="2120"/>
      <c r="C38" s="2120"/>
      <c r="D38" s="2120"/>
      <c r="E38" s="2121"/>
      <c r="F38" s="2121"/>
      <c r="G38" s="2122"/>
      <c r="H38" s="2123"/>
      <c r="I38" s="2123"/>
      <c r="J38" s="2123"/>
      <c r="K38" s="2123"/>
      <c r="L38" s="2121"/>
      <c r="M38" s="2121"/>
      <c r="N38" s="1986">
        <f t="shared" si="0"/>
        <v>0</v>
      </c>
      <c r="O38" s="1986">
        <f t="shared" si="1"/>
        <v>0</v>
      </c>
      <c r="P38" s="1987">
        <f t="shared" si="5"/>
        <v>0</v>
      </c>
      <c r="Q38" s="1987">
        <f t="shared" si="6"/>
        <v>0</v>
      </c>
      <c r="R38" s="1988">
        <f t="shared" si="2"/>
        <v>0</v>
      </c>
      <c r="S38" s="1988">
        <f t="shared" si="3"/>
        <v>0</v>
      </c>
      <c r="T38" s="1989">
        <f>IF(OR(E38="QS",B38=""),0,
VLOOKUP($S38,'表30-5-2-5-4'!$B:$AF,MATCH($D38&amp;"a",'表30-5-2-5-4'!$4:$4,0)-1,FALSE)
-IF($R38-1&lt;=0,0,VLOOKUP($R38-1,'表30-5-2-5-4'!$B:$AF,MATCH($D38&amp;"a",'表30-5-2-5-4'!$4:$4,0)-1,FALSE))
-VLOOKUP($S38,'表30-5-2-5-4'!$B:$AF,MATCH($D38,'表30-5-2-5-4'!$4:$4,0)-1,FALSE)*(S38/100-M38/G38)*100
-VLOOKUP($R38,'表30-5-2-5-4'!$B:$AF,MATCH($D38,'表30-5-2-5-4'!$4:$4,0)-1,FALSE)*(1-(R38/100-L38/G38)*100)
)</f>
        <v>0</v>
      </c>
      <c r="U38" s="1989">
        <f>IF(OR(E38="QS",B38=""),0,
IF(C38="F",VLOOKUP($S38,'表30-5-2-5-5'!$B:$AF,MATCH($D38&amp;"a",'表30-5-2-5-5'!$4:$4,0)-1,FALSE)
-IF($R38-1&lt;=0,0,VLOOKUP($R38-1,'表30-5-2-5-5'!$B:$AF,MATCH($D38&amp;"a",'表30-5-2-5-5'!$4:$4,0)-1,FALSE))
-VLOOKUP($S38,'表30-5-2-5-5'!$B:$AF,MATCH($D38,'表30-5-2-5-5'!$4:$4,0)-1,FALSE)*(S38/100-M38/G38)*100
-VLOOKUP($R38,'表30-5-2-5-5'!$B:$AF,MATCH($D38,'表30-5-2-5-5'!$4:$4,0)-1,FALSE)*(1-(R38/100-L38/G38)*100),
IF(C38="E1",VLOOKUP($S38,'表30-5-2-5-6'!$B$4:$AF$104,MATCH($D38&amp;"a",'表30-5-2-5-6'!$4:$4,0)-1,FALSE)
-IF($R38-1&lt;=0,0,VLOOKUP($R38-1,'表30-5-2-5-6'!$B$4:$AF$104,MATCH($D38&amp;"a",'表30-5-2-5-6'!$4:$4,0)-1,FALSE))
-VLOOKUP($S38,'表30-5-2-5-6'!$B$4:$AF$104,MATCH($D38,'表30-5-2-5-6'!$4:$4,0)-1,FALSE)*(S38/100-M38/G38)*100
-VLOOKUP($R38,'表30-5-2-5-6'!$B$4:$AF$104,MATCH($D38,'表30-5-2-5-6'!$4:$4,0)-1,FALSE)*(1-(R38/100-L38/G38)*100),
IF(C38="E2",VLOOKUP($S38,'表30-5-2-5-6'!$B$114:$AF$214,MATCH($D38&amp;"a",'表30-5-2-5-6'!$4:$4,0)-1,FALSE)
-IF($R38-1&lt;=0,0,VLOOKUP($R38-1,'表30-5-2-5-6'!$B$114:$AF$214,MATCH($D38&amp;"a",'表30-5-2-5-6'!$4:$4,0)-1,FALSE))
-VLOOKUP($S38,'表30-5-2-5-6'!$B$114:$AF$214,MATCH($D38,'表30-5-2-5-6'!$4:$4,0)-1,FALSE)*(S38/100-M38/G38)*100
-VLOOKUP($R38,'表30-5-2-5-6'!$B$114:$AF$214,MATCH($D38,'表30-5-2-5-6'!$4:$4,0)-1,FALSE)*(1-(R38/100-L38/G38)*100),0))))</f>
        <v>0</v>
      </c>
      <c r="V38" s="1990">
        <f t="shared" si="7"/>
        <v>0</v>
      </c>
      <c r="W38" s="1990">
        <f t="shared" si="8"/>
        <v>0</v>
      </c>
      <c r="X38" s="1990">
        <f t="shared" si="9"/>
        <v>0</v>
      </c>
      <c r="Y38" s="1990">
        <f t="shared" si="10"/>
        <v>0</v>
      </c>
    </row>
    <row r="39" spans="1:25">
      <c r="A39" s="1985" t="str">
        <f t="shared" si="4"/>
        <v/>
      </c>
      <c r="B39" s="2120"/>
      <c r="C39" s="2120"/>
      <c r="D39" s="2120"/>
      <c r="E39" s="2121"/>
      <c r="F39" s="2121"/>
      <c r="G39" s="2122"/>
      <c r="H39" s="2123"/>
      <c r="I39" s="2123"/>
      <c r="J39" s="2123"/>
      <c r="K39" s="2123"/>
      <c r="L39" s="2121"/>
      <c r="M39" s="2121"/>
      <c r="N39" s="1986">
        <f t="shared" si="0"/>
        <v>0</v>
      </c>
      <c r="O39" s="1986">
        <f t="shared" si="1"/>
        <v>0</v>
      </c>
      <c r="P39" s="1987">
        <f t="shared" si="5"/>
        <v>0</v>
      </c>
      <c r="Q39" s="1987">
        <f t="shared" si="6"/>
        <v>0</v>
      </c>
      <c r="R39" s="1988">
        <f t="shared" si="2"/>
        <v>0</v>
      </c>
      <c r="S39" s="1988">
        <f t="shared" si="3"/>
        <v>0</v>
      </c>
      <c r="T39" s="1989">
        <f>IF(OR(E39="QS",B39=""),0,
VLOOKUP($S39,'表30-5-2-5-4'!$B:$AF,MATCH($D39&amp;"a",'表30-5-2-5-4'!$4:$4,0)-1,FALSE)
-IF($R39-1&lt;=0,0,VLOOKUP($R39-1,'表30-5-2-5-4'!$B:$AF,MATCH($D39&amp;"a",'表30-5-2-5-4'!$4:$4,0)-1,FALSE))
-VLOOKUP($S39,'表30-5-2-5-4'!$B:$AF,MATCH($D39,'表30-5-2-5-4'!$4:$4,0)-1,FALSE)*(S39/100-M39/G39)*100
-VLOOKUP($R39,'表30-5-2-5-4'!$B:$AF,MATCH($D39,'表30-5-2-5-4'!$4:$4,0)-1,FALSE)*(1-(R39/100-L39/G39)*100)
)</f>
        <v>0</v>
      </c>
      <c r="U39" s="1989">
        <f>IF(OR(E39="QS",B39=""),0,
IF(C39="F",VLOOKUP($S39,'表30-5-2-5-5'!$B:$AF,MATCH($D39&amp;"a",'表30-5-2-5-5'!$4:$4,0)-1,FALSE)
-IF($R39-1&lt;=0,0,VLOOKUP($R39-1,'表30-5-2-5-5'!$B:$AF,MATCH($D39&amp;"a",'表30-5-2-5-5'!$4:$4,0)-1,FALSE))
-VLOOKUP($S39,'表30-5-2-5-5'!$B:$AF,MATCH($D39,'表30-5-2-5-5'!$4:$4,0)-1,FALSE)*(S39/100-M39/G39)*100
-VLOOKUP($R39,'表30-5-2-5-5'!$B:$AF,MATCH($D39,'表30-5-2-5-5'!$4:$4,0)-1,FALSE)*(1-(R39/100-L39/G39)*100),
IF(C39="E1",VLOOKUP($S39,'表30-5-2-5-6'!$B$4:$AF$104,MATCH($D39&amp;"a",'表30-5-2-5-6'!$4:$4,0)-1,FALSE)
-IF($R39-1&lt;=0,0,VLOOKUP($R39-1,'表30-5-2-5-6'!$B$4:$AF$104,MATCH($D39&amp;"a",'表30-5-2-5-6'!$4:$4,0)-1,FALSE))
-VLOOKUP($S39,'表30-5-2-5-6'!$B$4:$AF$104,MATCH($D39,'表30-5-2-5-6'!$4:$4,0)-1,FALSE)*(S39/100-M39/G39)*100
-VLOOKUP($R39,'表30-5-2-5-6'!$B$4:$AF$104,MATCH($D39,'表30-5-2-5-6'!$4:$4,0)-1,FALSE)*(1-(R39/100-L39/G39)*100),
IF(C39="E2",VLOOKUP($S39,'表30-5-2-5-6'!$B$114:$AF$214,MATCH($D39&amp;"a",'表30-5-2-5-6'!$4:$4,0)-1,FALSE)
-IF($R39-1&lt;=0,0,VLOOKUP($R39-1,'表30-5-2-5-6'!$B$114:$AF$214,MATCH($D39&amp;"a",'表30-5-2-5-6'!$4:$4,0)-1,FALSE))
-VLOOKUP($S39,'表30-5-2-5-6'!$B$114:$AF$214,MATCH($D39,'表30-5-2-5-6'!$4:$4,0)-1,FALSE)*(S39/100-M39/G39)*100
-VLOOKUP($R39,'表30-5-2-5-6'!$B$114:$AF$214,MATCH($D39,'表30-5-2-5-6'!$4:$4,0)-1,FALSE)*(1-(R39/100-L39/G39)*100),0))))</f>
        <v>0</v>
      </c>
      <c r="V39" s="1990">
        <f t="shared" si="7"/>
        <v>0</v>
      </c>
      <c r="W39" s="1990">
        <f t="shared" si="8"/>
        <v>0</v>
      </c>
      <c r="X39" s="1990">
        <f t="shared" si="9"/>
        <v>0</v>
      </c>
      <c r="Y39" s="1990">
        <f t="shared" si="10"/>
        <v>0</v>
      </c>
    </row>
    <row r="40" spans="1:25">
      <c r="A40" s="1985" t="str">
        <f t="shared" si="4"/>
        <v/>
      </c>
      <c r="B40" s="2120"/>
      <c r="C40" s="2120"/>
      <c r="D40" s="2120"/>
      <c r="E40" s="2121"/>
      <c r="F40" s="2121"/>
      <c r="G40" s="2122"/>
      <c r="H40" s="2123"/>
      <c r="I40" s="2123"/>
      <c r="J40" s="2123"/>
      <c r="K40" s="2123"/>
      <c r="L40" s="2121"/>
      <c r="M40" s="2121"/>
      <c r="N40" s="1986">
        <f t="shared" si="0"/>
        <v>0</v>
      </c>
      <c r="O40" s="1986">
        <f t="shared" si="1"/>
        <v>0</v>
      </c>
      <c r="P40" s="1987">
        <f t="shared" si="5"/>
        <v>0</v>
      </c>
      <c r="Q40" s="1987">
        <f t="shared" si="6"/>
        <v>0</v>
      </c>
      <c r="R40" s="1988">
        <f t="shared" si="2"/>
        <v>0</v>
      </c>
      <c r="S40" s="1988">
        <f t="shared" si="3"/>
        <v>0</v>
      </c>
      <c r="T40" s="1989">
        <f>IF(OR(E40="QS",B40=""),0,
VLOOKUP($S40,'表30-5-2-5-4'!$B:$AF,MATCH($D40&amp;"a",'表30-5-2-5-4'!$4:$4,0)-1,FALSE)
-IF($R40-1&lt;=0,0,VLOOKUP($R40-1,'表30-5-2-5-4'!$B:$AF,MATCH($D40&amp;"a",'表30-5-2-5-4'!$4:$4,0)-1,FALSE))
-VLOOKUP($S40,'表30-5-2-5-4'!$B:$AF,MATCH($D40,'表30-5-2-5-4'!$4:$4,0)-1,FALSE)*(S40/100-M40/G40)*100
-VLOOKUP($R40,'表30-5-2-5-4'!$B:$AF,MATCH($D40,'表30-5-2-5-4'!$4:$4,0)-1,FALSE)*(1-(R40/100-L40/G40)*100)
)</f>
        <v>0</v>
      </c>
      <c r="U40" s="1989">
        <f>IF(OR(E40="QS",B40=""),0,
IF(C40="F",VLOOKUP($S40,'表30-5-2-5-5'!$B:$AF,MATCH($D40&amp;"a",'表30-5-2-5-5'!$4:$4,0)-1,FALSE)
-IF($R40-1&lt;=0,0,VLOOKUP($R40-1,'表30-5-2-5-5'!$B:$AF,MATCH($D40&amp;"a",'表30-5-2-5-5'!$4:$4,0)-1,FALSE))
-VLOOKUP($S40,'表30-5-2-5-5'!$B:$AF,MATCH($D40,'表30-5-2-5-5'!$4:$4,0)-1,FALSE)*(S40/100-M40/G40)*100
-VLOOKUP($R40,'表30-5-2-5-5'!$B:$AF,MATCH($D40,'表30-5-2-5-5'!$4:$4,0)-1,FALSE)*(1-(R40/100-L40/G40)*100),
IF(C40="E1",VLOOKUP($S40,'表30-5-2-5-6'!$B$4:$AF$104,MATCH($D40&amp;"a",'表30-5-2-5-6'!$4:$4,0)-1,FALSE)
-IF($R40-1&lt;=0,0,VLOOKUP($R40-1,'表30-5-2-5-6'!$B$4:$AF$104,MATCH($D40&amp;"a",'表30-5-2-5-6'!$4:$4,0)-1,FALSE))
-VLOOKUP($S40,'表30-5-2-5-6'!$B$4:$AF$104,MATCH($D40,'表30-5-2-5-6'!$4:$4,0)-1,FALSE)*(S40/100-M40/G40)*100
-VLOOKUP($R40,'表30-5-2-5-6'!$B$4:$AF$104,MATCH($D40,'表30-5-2-5-6'!$4:$4,0)-1,FALSE)*(1-(R40/100-L40/G40)*100),
IF(C40="E2",VLOOKUP($S40,'表30-5-2-5-6'!$B$114:$AF$214,MATCH($D40&amp;"a",'表30-5-2-5-6'!$4:$4,0)-1,FALSE)
-IF($R40-1&lt;=0,0,VLOOKUP($R40-1,'表30-5-2-5-6'!$B$114:$AF$214,MATCH($D40&amp;"a",'表30-5-2-5-6'!$4:$4,0)-1,FALSE))
-VLOOKUP($S40,'表30-5-2-5-6'!$B$114:$AF$214,MATCH($D40,'表30-5-2-5-6'!$4:$4,0)-1,FALSE)*(S40/100-M40/G40)*100
-VLOOKUP($R40,'表30-5-2-5-6'!$B$114:$AF$214,MATCH($D40,'表30-5-2-5-6'!$4:$4,0)-1,FALSE)*(1-(R40/100-L40/G40)*100),0))))</f>
        <v>0</v>
      </c>
      <c r="V40" s="1990">
        <f t="shared" si="7"/>
        <v>0</v>
      </c>
      <c r="W40" s="1990">
        <f t="shared" si="8"/>
        <v>0</v>
      </c>
      <c r="X40" s="1990">
        <f t="shared" si="9"/>
        <v>0</v>
      </c>
      <c r="Y40" s="1990">
        <f t="shared" si="10"/>
        <v>0</v>
      </c>
    </row>
    <row r="41" spans="1:25">
      <c r="A41" s="1985" t="str">
        <f t="shared" si="4"/>
        <v/>
      </c>
      <c r="B41" s="2120"/>
      <c r="C41" s="2120"/>
      <c r="D41" s="2120"/>
      <c r="E41" s="2121"/>
      <c r="F41" s="2121"/>
      <c r="G41" s="2122"/>
      <c r="H41" s="2123"/>
      <c r="I41" s="2123"/>
      <c r="J41" s="2123"/>
      <c r="K41" s="2123"/>
      <c r="L41" s="2121"/>
      <c r="M41" s="2121"/>
      <c r="N41" s="1986">
        <f t="shared" si="0"/>
        <v>0</v>
      </c>
      <c r="O41" s="1986">
        <f t="shared" si="1"/>
        <v>0</v>
      </c>
      <c r="P41" s="1987">
        <f t="shared" si="5"/>
        <v>0</v>
      </c>
      <c r="Q41" s="1987">
        <f t="shared" si="6"/>
        <v>0</v>
      </c>
      <c r="R41" s="1988">
        <f t="shared" si="2"/>
        <v>0</v>
      </c>
      <c r="S41" s="1988">
        <f t="shared" si="3"/>
        <v>0</v>
      </c>
      <c r="T41" s="1989">
        <f>IF(OR(E41="QS",B41=""),0,
VLOOKUP($S41,'表30-5-2-5-4'!$B:$AF,MATCH($D41&amp;"a",'表30-5-2-5-4'!$4:$4,0)-1,FALSE)
-IF($R41-1&lt;=0,0,VLOOKUP($R41-1,'表30-5-2-5-4'!$B:$AF,MATCH($D41&amp;"a",'表30-5-2-5-4'!$4:$4,0)-1,FALSE))
-VLOOKUP($S41,'表30-5-2-5-4'!$B:$AF,MATCH($D41,'表30-5-2-5-4'!$4:$4,0)-1,FALSE)*(S41/100-M41/G41)*100
-VLOOKUP($R41,'表30-5-2-5-4'!$B:$AF,MATCH($D41,'表30-5-2-5-4'!$4:$4,0)-1,FALSE)*(1-(R41/100-L41/G41)*100)
)</f>
        <v>0</v>
      </c>
      <c r="U41" s="1989">
        <f>IF(OR(E41="QS",B41=""),0,
IF(C41="F",VLOOKUP($S41,'表30-5-2-5-5'!$B:$AF,MATCH($D41&amp;"a",'表30-5-2-5-5'!$4:$4,0)-1,FALSE)
-IF($R41-1&lt;=0,0,VLOOKUP($R41-1,'表30-5-2-5-5'!$B:$AF,MATCH($D41&amp;"a",'表30-5-2-5-5'!$4:$4,0)-1,FALSE))
-VLOOKUP($S41,'表30-5-2-5-5'!$B:$AF,MATCH($D41,'表30-5-2-5-5'!$4:$4,0)-1,FALSE)*(S41/100-M41/G41)*100
-VLOOKUP($R41,'表30-5-2-5-5'!$B:$AF,MATCH($D41,'表30-5-2-5-5'!$4:$4,0)-1,FALSE)*(1-(R41/100-L41/G41)*100),
IF(C41="E1",VLOOKUP($S41,'表30-5-2-5-6'!$B$4:$AF$104,MATCH($D41&amp;"a",'表30-5-2-5-6'!$4:$4,0)-1,FALSE)
-IF($R41-1&lt;=0,0,VLOOKUP($R41-1,'表30-5-2-5-6'!$B$4:$AF$104,MATCH($D41&amp;"a",'表30-5-2-5-6'!$4:$4,0)-1,FALSE))
-VLOOKUP($S41,'表30-5-2-5-6'!$B$4:$AF$104,MATCH($D41,'表30-5-2-5-6'!$4:$4,0)-1,FALSE)*(S41/100-M41/G41)*100
-VLOOKUP($R41,'表30-5-2-5-6'!$B$4:$AF$104,MATCH($D41,'表30-5-2-5-6'!$4:$4,0)-1,FALSE)*(1-(R41/100-L41/G41)*100),
IF(C41="E2",VLOOKUP($S41,'表30-5-2-5-6'!$B$114:$AF$214,MATCH($D41&amp;"a",'表30-5-2-5-6'!$4:$4,0)-1,FALSE)
-IF($R41-1&lt;=0,0,VLOOKUP($R41-1,'表30-5-2-5-6'!$B$114:$AF$214,MATCH($D41&amp;"a",'表30-5-2-5-6'!$4:$4,0)-1,FALSE))
-VLOOKUP($S41,'表30-5-2-5-6'!$B$114:$AF$214,MATCH($D41,'表30-5-2-5-6'!$4:$4,0)-1,FALSE)*(S41/100-M41/G41)*100
-VLOOKUP($R41,'表30-5-2-5-6'!$B$114:$AF$214,MATCH($D41,'表30-5-2-5-6'!$4:$4,0)-1,FALSE)*(1-(R41/100-L41/G41)*100),0))))</f>
        <v>0</v>
      </c>
      <c r="V41" s="1990">
        <f t="shared" si="7"/>
        <v>0</v>
      </c>
      <c r="W41" s="1990">
        <f t="shared" si="8"/>
        <v>0</v>
      </c>
      <c r="X41" s="1990">
        <f t="shared" si="9"/>
        <v>0</v>
      </c>
      <c r="Y41" s="1990">
        <f t="shared" si="10"/>
        <v>0</v>
      </c>
    </row>
    <row r="42" spans="1:25">
      <c r="A42" s="1985" t="str">
        <f t="shared" si="4"/>
        <v/>
      </c>
      <c r="B42" s="2120"/>
      <c r="C42" s="2120"/>
      <c r="D42" s="2120"/>
      <c r="E42" s="2121"/>
      <c r="F42" s="2121"/>
      <c r="G42" s="2122"/>
      <c r="H42" s="2123"/>
      <c r="I42" s="2123"/>
      <c r="J42" s="2123"/>
      <c r="K42" s="2123"/>
      <c r="L42" s="2121"/>
      <c r="M42" s="2121"/>
      <c r="N42" s="1986">
        <f t="shared" si="0"/>
        <v>0</v>
      </c>
      <c r="O42" s="1986">
        <f t="shared" si="1"/>
        <v>0</v>
      </c>
      <c r="P42" s="1987">
        <f t="shared" si="5"/>
        <v>0</v>
      </c>
      <c r="Q42" s="1987">
        <f t="shared" si="6"/>
        <v>0</v>
      </c>
      <c r="R42" s="1988">
        <f t="shared" si="2"/>
        <v>0</v>
      </c>
      <c r="S42" s="1988">
        <f t="shared" si="3"/>
        <v>0</v>
      </c>
      <c r="T42" s="1989">
        <f>IF(OR(E42="QS",B42=""),0,
VLOOKUP($S42,'表30-5-2-5-4'!$B:$AF,MATCH($D42&amp;"a",'表30-5-2-5-4'!$4:$4,0)-1,FALSE)
-IF($R42-1&lt;=0,0,VLOOKUP($R42-1,'表30-5-2-5-4'!$B:$AF,MATCH($D42&amp;"a",'表30-5-2-5-4'!$4:$4,0)-1,FALSE))
-VLOOKUP($S42,'表30-5-2-5-4'!$B:$AF,MATCH($D42,'表30-5-2-5-4'!$4:$4,0)-1,FALSE)*(S42/100-M42/G42)*100
-VLOOKUP($R42,'表30-5-2-5-4'!$B:$AF,MATCH($D42,'表30-5-2-5-4'!$4:$4,0)-1,FALSE)*(1-(R42/100-L42/G42)*100)
)</f>
        <v>0</v>
      </c>
      <c r="U42" s="1989">
        <f>IF(OR(E42="QS",B42=""),0,
IF(C42="F",VLOOKUP($S42,'表30-5-2-5-5'!$B:$AF,MATCH($D42&amp;"a",'表30-5-2-5-5'!$4:$4,0)-1,FALSE)
-IF($R42-1&lt;=0,0,VLOOKUP($R42-1,'表30-5-2-5-5'!$B:$AF,MATCH($D42&amp;"a",'表30-5-2-5-5'!$4:$4,0)-1,FALSE))
-VLOOKUP($S42,'表30-5-2-5-5'!$B:$AF,MATCH($D42,'表30-5-2-5-5'!$4:$4,0)-1,FALSE)*(S42/100-M42/G42)*100
-VLOOKUP($R42,'表30-5-2-5-5'!$B:$AF,MATCH($D42,'表30-5-2-5-5'!$4:$4,0)-1,FALSE)*(1-(R42/100-L42/G42)*100),
IF(C42="E1",VLOOKUP($S42,'表30-5-2-5-6'!$B$4:$AF$104,MATCH($D42&amp;"a",'表30-5-2-5-6'!$4:$4,0)-1,FALSE)
-IF($R42-1&lt;=0,0,VLOOKUP($R42-1,'表30-5-2-5-6'!$B$4:$AF$104,MATCH($D42&amp;"a",'表30-5-2-5-6'!$4:$4,0)-1,FALSE))
-VLOOKUP($S42,'表30-5-2-5-6'!$B$4:$AF$104,MATCH($D42,'表30-5-2-5-6'!$4:$4,0)-1,FALSE)*(S42/100-M42/G42)*100
-VLOOKUP($R42,'表30-5-2-5-6'!$B$4:$AF$104,MATCH($D42,'表30-5-2-5-6'!$4:$4,0)-1,FALSE)*(1-(R42/100-L42/G42)*100),
IF(C42="E2",VLOOKUP($S42,'表30-5-2-5-6'!$B$114:$AF$214,MATCH($D42&amp;"a",'表30-5-2-5-6'!$4:$4,0)-1,FALSE)
-IF($R42-1&lt;=0,0,VLOOKUP($R42-1,'表30-5-2-5-6'!$B$114:$AF$214,MATCH($D42&amp;"a",'表30-5-2-5-6'!$4:$4,0)-1,FALSE))
-VLOOKUP($S42,'表30-5-2-5-6'!$B$114:$AF$214,MATCH($D42,'表30-5-2-5-6'!$4:$4,0)-1,FALSE)*(S42/100-M42/G42)*100
-VLOOKUP($R42,'表30-5-2-5-6'!$B$114:$AF$214,MATCH($D42,'表30-5-2-5-6'!$4:$4,0)-1,FALSE)*(1-(R42/100-L42/G42)*100),0))))</f>
        <v>0</v>
      </c>
      <c r="V42" s="1990">
        <f t="shared" si="7"/>
        <v>0</v>
      </c>
      <c r="W42" s="1990">
        <f t="shared" si="8"/>
        <v>0</v>
      </c>
      <c r="X42" s="1990">
        <f t="shared" si="9"/>
        <v>0</v>
      </c>
      <c r="Y42" s="1990">
        <f t="shared" si="10"/>
        <v>0</v>
      </c>
    </row>
    <row r="43" spans="1:25">
      <c r="A43" s="1985" t="str">
        <f t="shared" si="4"/>
        <v/>
      </c>
      <c r="B43" s="2120"/>
      <c r="C43" s="2120"/>
      <c r="D43" s="2120"/>
      <c r="E43" s="2121"/>
      <c r="F43" s="2121"/>
      <c r="G43" s="2122"/>
      <c r="H43" s="2123"/>
      <c r="I43" s="2123"/>
      <c r="J43" s="2123"/>
      <c r="K43" s="2123"/>
      <c r="L43" s="2121"/>
      <c r="M43" s="2121"/>
      <c r="N43" s="1986">
        <f t="shared" si="0"/>
        <v>0</v>
      </c>
      <c r="O43" s="1986">
        <f t="shared" si="1"/>
        <v>0</v>
      </c>
      <c r="P43" s="1987">
        <f t="shared" si="5"/>
        <v>0</v>
      </c>
      <c r="Q43" s="1987">
        <f t="shared" si="6"/>
        <v>0</v>
      </c>
      <c r="R43" s="1988">
        <f t="shared" si="2"/>
        <v>0</v>
      </c>
      <c r="S43" s="1988">
        <f t="shared" si="3"/>
        <v>0</v>
      </c>
      <c r="T43" s="1989">
        <f>IF(OR(E43="QS",B43=""),0,
VLOOKUP($S43,'表30-5-2-5-4'!$B:$AF,MATCH($D43&amp;"a",'表30-5-2-5-4'!$4:$4,0)-1,FALSE)
-IF($R43-1&lt;=0,0,VLOOKUP($R43-1,'表30-5-2-5-4'!$B:$AF,MATCH($D43&amp;"a",'表30-5-2-5-4'!$4:$4,0)-1,FALSE))
-VLOOKUP($S43,'表30-5-2-5-4'!$B:$AF,MATCH($D43,'表30-5-2-5-4'!$4:$4,0)-1,FALSE)*(S43/100-M43/G43)*100
-VLOOKUP($R43,'表30-5-2-5-4'!$B:$AF,MATCH($D43,'表30-5-2-5-4'!$4:$4,0)-1,FALSE)*(1-(R43/100-L43/G43)*100)
)</f>
        <v>0</v>
      </c>
      <c r="U43" s="1989">
        <f>IF(OR(E43="QS",B43=""),0,
IF(C43="F",VLOOKUP($S43,'表30-5-2-5-5'!$B:$AF,MATCH($D43&amp;"a",'表30-5-2-5-5'!$4:$4,0)-1,FALSE)
-IF($R43-1&lt;=0,0,VLOOKUP($R43-1,'表30-5-2-5-5'!$B:$AF,MATCH($D43&amp;"a",'表30-5-2-5-5'!$4:$4,0)-1,FALSE))
-VLOOKUP($S43,'表30-5-2-5-5'!$B:$AF,MATCH($D43,'表30-5-2-5-5'!$4:$4,0)-1,FALSE)*(S43/100-M43/G43)*100
-VLOOKUP($R43,'表30-5-2-5-5'!$B:$AF,MATCH($D43,'表30-5-2-5-5'!$4:$4,0)-1,FALSE)*(1-(R43/100-L43/G43)*100),
IF(C43="E1",VLOOKUP($S43,'表30-5-2-5-6'!$B$4:$AF$104,MATCH($D43&amp;"a",'表30-5-2-5-6'!$4:$4,0)-1,FALSE)
-IF($R43-1&lt;=0,0,VLOOKUP($R43-1,'表30-5-2-5-6'!$B$4:$AF$104,MATCH($D43&amp;"a",'表30-5-2-5-6'!$4:$4,0)-1,FALSE))
-VLOOKUP($S43,'表30-5-2-5-6'!$B$4:$AF$104,MATCH($D43,'表30-5-2-5-6'!$4:$4,0)-1,FALSE)*(S43/100-M43/G43)*100
-VLOOKUP($R43,'表30-5-2-5-6'!$B$4:$AF$104,MATCH($D43,'表30-5-2-5-6'!$4:$4,0)-1,FALSE)*(1-(R43/100-L43/G43)*100),
IF(C43="E2",VLOOKUP($S43,'表30-5-2-5-6'!$B$114:$AF$214,MATCH($D43&amp;"a",'表30-5-2-5-6'!$4:$4,0)-1,FALSE)
-IF($R43-1&lt;=0,0,VLOOKUP($R43-1,'表30-5-2-5-6'!$B$114:$AF$214,MATCH($D43&amp;"a",'表30-5-2-5-6'!$4:$4,0)-1,FALSE))
-VLOOKUP($S43,'表30-5-2-5-6'!$B$114:$AF$214,MATCH($D43,'表30-5-2-5-6'!$4:$4,0)-1,FALSE)*(S43/100-M43/G43)*100
-VLOOKUP($R43,'表30-5-2-5-6'!$B$114:$AF$214,MATCH($D43,'表30-5-2-5-6'!$4:$4,0)-1,FALSE)*(1-(R43/100-L43/G43)*100),0))))</f>
        <v>0</v>
      </c>
      <c r="V43" s="1990">
        <f t="shared" si="7"/>
        <v>0</v>
      </c>
      <c r="W43" s="1990">
        <f t="shared" si="8"/>
        <v>0</v>
      </c>
      <c r="X43" s="1990">
        <f t="shared" si="9"/>
        <v>0</v>
      </c>
      <c r="Y43" s="1990">
        <f t="shared" si="10"/>
        <v>0</v>
      </c>
    </row>
    <row r="44" spans="1:25">
      <c r="A44" s="1985" t="str">
        <f t="shared" si="4"/>
        <v/>
      </c>
      <c r="B44" s="2120"/>
      <c r="C44" s="2120"/>
      <c r="D44" s="2120"/>
      <c r="E44" s="2121"/>
      <c r="F44" s="2121"/>
      <c r="G44" s="2122"/>
      <c r="H44" s="2123"/>
      <c r="I44" s="2123"/>
      <c r="J44" s="2123"/>
      <c r="K44" s="2123"/>
      <c r="L44" s="2121"/>
      <c r="M44" s="2121"/>
      <c r="N44" s="1986">
        <f t="shared" si="0"/>
        <v>0</v>
      </c>
      <c r="O44" s="1986">
        <f t="shared" si="1"/>
        <v>0</v>
      </c>
      <c r="P44" s="1987">
        <f t="shared" si="5"/>
        <v>0</v>
      </c>
      <c r="Q44" s="1987">
        <f t="shared" si="6"/>
        <v>0</v>
      </c>
      <c r="R44" s="1988">
        <f t="shared" si="2"/>
        <v>0</v>
      </c>
      <c r="S44" s="1988">
        <f t="shared" si="3"/>
        <v>0</v>
      </c>
      <c r="T44" s="1989">
        <f>IF(OR(E44="QS",B44=""),0,
VLOOKUP($S44,'表30-5-2-5-4'!$B:$AF,MATCH($D44&amp;"a",'表30-5-2-5-4'!$4:$4,0)-1,FALSE)
-IF($R44-1&lt;=0,0,VLOOKUP($R44-1,'表30-5-2-5-4'!$B:$AF,MATCH($D44&amp;"a",'表30-5-2-5-4'!$4:$4,0)-1,FALSE))
-VLOOKUP($S44,'表30-5-2-5-4'!$B:$AF,MATCH($D44,'表30-5-2-5-4'!$4:$4,0)-1,FALSE)*(S44/100-M44/G44)*100
-VLOOKUP($R44,'表30-5-2-5-4'!$B:$AF,MATCH($D44,'表30-5-2-5-4'!$4:$4,0)-1,FALSE)*(1-(R44/100-L44/G44)*100)
)</f>
        <v>0</v>
      </c>
      <c r="U44" s="1989">
        <f>IF(OR(E44="QS",B44=""),0,
IF(C44="F",VLOOKUP($S44,'表30-5-2-5-5'!$B:$AF,MATCH($D44&amp;"a",'表30-5-2-5-5'!$4:$4,0)-1,FALSE)
-IF($R44-1&lt;=0,0,VLOOKUP($R44-1,'表30-5-2-5-5'!$B:$AF,MATCH($D44&amp;"a",'表30-5-2-5-5'!$4:$4,0)-1,FALSE))
-VLOOKUP($S44,'表30-5-2-5-5'!$B:$AF,MATCH($D44,'表30-5-2-5-5'!$4:$4,0)-1,FALSE)*(S44/100-M44/G44)*100
-VLOOKUP($R44,'表30-5-2-5-5'!$B:$AF,MATCH($D44,'表30-5-2-5-5'!$4:$4,0)-1,FALSE)*(1-(R44/100-L44/G44)*100),
IF(C44="E1",VLOOKUP($S44,'表30-5-2-5-6'!$B$4:$AF$104,MATCH($D44&amp;"a",'表30-5-2-5-6'!$4:$4,0)-1,FALSE)
-IF($R44-1&lt;=0,0,VLOOKUP($R44-1,'表30-5-2-5-6'!$B$4:$AF$104,MATCH($D44&amp;"a",'表30-5-2-5-6'!$4:$4,0)-1,FALSE))
-VLOOKUP($S44,'表30-5-2-5-6'!$B$4:$AF$104,MATCH($D44,'表30-5-2-5-6'!$4:$4,0)-1,FALSE)*(S44/100-M44/G44)*100
-VLOOKUP($R44,'表30-5-2-5-6'!$B$4:$AF$104,MATCH($D44,'表30-5-2-5-6'!$4:$4,0)-1,FALSE)*(1-(R44/100-L44/G44)*100),
IF(C44="E2",VLOOKUP($S44,'表30-5-2-5-6'!$B$114:$AF$214,MATCH($D44&amp;"a",'表30-5-2-5-6'!$4:$4,0)-1,FALSE)
-IF($R44-1&lt;=0,0,VLOOKUP($R44-1,'表30-5-2-5-6'!$B$114:$AF$214,MATCH($D44&amp;"a",'表30-5-2-5-6'!$4:$4,0)-1,FALSE))
-VLOOKUP($S44,'表30-5-2-5-6'!$B$114:$AF$214,MATCH($D44,'表30-5-2-5-6'!$4:$4,0)-1,FALSE)*(S44/100-M44/G44)*100
-VLOOKUP($R44,'表30-5-2-5-6'!$B$114:$AF$214,MATCH($D44,'表30-5-2-5-6'!$4:$4,0)-1,FALSE)*(1-(R44/100-L44/G44)*100),0))))</f>
        <v>0</v>
      </c>
      <c r="V44" s="1990">
        <f t="shared" si="7"/>
        <v>0</v>
      </c>
      <c r="W44" s="1990">
        <f t="shared" si="8"/>
        <v>0</v>
      </c>
      <c r="X44" s="1990">
        <f t="shared" si="9"/>
        <v>0</v>
      </c>
      <c r="Y44" s="1990">
        <f t="shared" si="10"/>
        <v>0</v>
      </c>
    </row>
    <row r="45" spans="1:25">
      <c r="A45" s="1985" t="str">
        <f t="shared" si="4"/>
        <v/>
      </c>
      <c r="B45" s="2120"/>
      <c r="C45" s="2120"/>
      <c r="D45" s="2120"/>
      <c r="E45" s="2121"/>
      <c r="F45" s="2121"/>
      <c r="G45" s="2122"/>
      <c r="H45" s="2123"/>
      <c r="I45" s="2123"/>
      <c r="J45" s="2123"/>
      <c r="K45" s="2123"/>
      <c r="L45" s="2121"/>
      <c r="M45" s="2121"/>
      <c r="N45" s="1986">
        <f t="shared" si="0"/>
        <v>0</v>
      </c>
      <c r="O45" s="1986">
        <f t="shared" si="1"/>
        <v>0</v>
      </c>
      <c r="P45" s="1987">
        <f t="shared" si="5"/>
        <v>0</v>
      </c>
      <c r="Q45" s="1987">
        <f t="shared" si="6"/>
        <v>0</v>
      </c>
      <c r="R45" s="1988">
        <f t="shared" si="2"/>
        <v>0</v>
      </c>
      <c r="S45" s="1988">
        <f t="shared" si="3"/>
        <v>0</v>
      </c>
      <c r="T45" s="1989">
        <f>IF(OR(E45="QS",B45=""),0,
VLOOKUP($S45,'表30-5-2-5-4'!$B:$AF,MATCH($D45&amp;"a",'表30-5-2-5-4'!$4:$4,0)-1,FALSE)
-IF($R45-1&lt;=0,0,VLOOKUP($R45-1,'表30-5-2-5-4'!$B:$AF,MATCH($D45&amp;"a",'表30-5-2-5-4'!$4:$4,0)-1,FALSE))
-VLOOKUP($S45,'表30-5-2-5-4'!$B:$AF,MATCH($D45,'表30-5-2-5-4'!$4:$4,0)-1,FALSE)*(S45/100-M45/G45)*100
-VLOOKUP($R45,'表30-5-2-5-4'!$B:$AF,MATCH($D45,'表30-5-2-5-4'!$4:$4,0)-1,FALSE)*(1-(R45/100-L45/G45)*100)
)</f>
        <v>0</v>
      </c>
      <c r="U45" s="1989">
        <f>IF(OR(E45="QS",B45=""),0,
IF(C45="F",VLOOKUP($S45,'表30-5-2-5-5'!$B:$AF,MATCH($D45&amp;"a",'表30-5-2-5-5'!$4:$4,0)-1,FALSE)
-IF($R45-1&lt;=0,0,VLOOKUP($R45-1,'表30-5-2-5-5'!$B:$AF,MATCH($D45&amp;"a",'表30-5-2-5-5'!$4:$4,0)-1,FALSE))
-VLOOKUP($S45,'表30-5-2-5-5'!$B:$AF,MATCH($D45,'表30-5-2-5-5'!$4:$4,0)-1,FALSE)*(S45/100-M45/G45)*100
-VLOOKUP($R45,'表30-5-2-5-5'!$B:$AF,MATCH($D45,'表30-5-2-5-5'!$4:$4,0)-1,FALSE)*(1-(R45/100-L45/G45)*100),
IF(C45="E1",VLOOKUP($S45,'表30-5-2-5-6'!$B$4:$AF$104,MATCH($D45&amp;"a",'表30-5-2-5-6'!$4:$4,0)-1,FALSE)
-IF($R45-1&lt;=0,0,VLOOKUP($R45-1,'表30-5-2-5-6'!$B$4:$AF$104,MATCH($D45&amp;"a",'表30-5-2-5-6'!$4:$4,0)-1,FALSE))
-VLOOKUP($S45,'表30-5-2-5-6'!$B$4:$AF$104,MATCH($D45,'表30-5-2-5-6'!$4:$4,0)-1,FALSE)*(S45/100-M45/G45)*100
-VLOOKUP($R45,'表30-5-2-5-6'!$B$4:$AF$104,MATCH($D45,'表30-5-2-5-6'!$4:$4,0)-1,FALSE)*(1-(R45/100-L45/G45)*100),
IF(C45="E2",VLOOKUP($S45,'表30-5-2-5-6'!$B$114:$AF$214,MATCH($D45&amp;"a",'表30-5-2-5-6'!$4:$4,0)-1,FALSE)
-IF($R45-1&lt;=0,0,VLOOKUP($R45-1,'表30-5-2-5-6'!$B$114:$AF$214,MATCH($D45&amp;"a",'表30-5-2-5-6'!$4:$4,0)-1,FALSE))
-VLOOKUP($S45,'表30-5-2-5-6'!$B$114:$AF$214,MATCH($D45,'表30-5-2-5-6'!$4:$4,0)-1,FALSE)*(S45/100-M45/G45)*100
-VLOOKUP($R45,'表30-5-2-5-6'!$B$114:$AF$214,MATCH($D45,'表30-5-2-5-6'!$4:$4,0)-1,FALSE)*(1-(R45/100-L45/G45)*100),0))))</f>
        <v>0</v>
      </c>
      <c r="V45" s="1990">
        <f t="shared" si="7"/>
        <v>0</v>
      </c>
      <c r="W45" s="1990">
        <f t="shared" si="8"/>
        <v>0</v>
      </c>
      <c r="X45" s="1990">
        <f t="shared" si="9"/>
        <v>0</v>
      </c>
      <c r="Y45" s="1990">
        <f t="shared" si="10"/>
        <v>0</v>
      </c>
    </row>
    <row r="46" spans="1:25">
      <c r="A46" s="1985" t="str">
        <f t="shared" si="4"/>
        <v/>
      </c>
      <c r="B46" s="2120"/>
      <c r="C46" s="2120"/>
      <c r="D46" s="2120"/>
      <c r="E46" s="2121"/>
      <c r="F46" s="2121"/>
      <c r="G46" s="2122"/>
      <c r="H46" s="2123"/>
      <c r="I46" s="2123"/>
      <c r="J46" s="2123"/>
      <c r="K46" s="2123"/>
      <c r="L46" s="2121"/>
      <c r="M46" s="2121"/>
      <c r="N46" s="1986">
        <f t="shared" si="0"/>
        <v>0</v>
      </c>
      <c r="O46" s="1986">
        <f t="shared" si="1"/>
        <v>0</v>
      </c>
      <c r="P46" s="1987">
        <f t="shared" si="5"/>
        <v>0</v>
      </c>
      <c r="Q46" s="1987">
        <f t="shared" si="6"/>
        <v>0</v>
      </c>
      <c r="R46" s="1988">
        <f t="shared" si="2"/>
        <v>0</v>
      </c>
      <c r="S46" s="1988">
        <f t="shared" si="3"/>
        <v>0</v>
      </c>
      <c r="T46" s="1989">
        <f>IF(OR(E46="QS",B46=""),0,
VLOOKUP($S46,'表30-5-2-5-4'!$B:$AF,MATCH($D46&amp;"a",'表30-5-2-5-4'!$4:$4,0)-1,FALSE)
-IF($R46-1&lt;=0,0,VLOOKUP($R46-1,'表30-5-2-5-4'!$B:$AF,MATCH($D46&amp;"a",'表30-5-2-5-4'!$4:$4,0)-1,FALSE))
-VLOOKUP($S46,'表30-5-2-5-4'!$B:$AF,MATCH($D46,'表30-5-2-5-4'!$4:$4,0)-1,FALSE)*(S46/100-M46/G46)*100
-VLOOKUP($R46,'表30-5-2-5-4'!$B:$AF,MATCH($D46,'表30-5-2-5-4'!$4:$4,0)-1,FALSE)*(1-(R46/100-L46/G46)*100)
)</f>
        <v>0</v>
      </c>
      <c r="U46" s="1989">
        <f>IF(OR(E46="QS",B46=""),0,
IF(C46="F",VLOOKUP($S46,'表30-5-2-5-5'!$B:$AF,MATCH($D46&amp;"a",'表30-5-2-5-5'!$4:$4,0)-1,FALSE)
-IF($R46-1&lt;=0,0,VLOOKUP($R46-1,'表30-5-2-5-5'!$B:$AF,MATCH($D46&amp;"a",'表30-5-2-5-5'!$4:$4,0)-1,FALSE))
-VLOOKUP($S46,'表30-5-2-5-5'!$B:$AF,MATCH($D46,'表30-5-2-5-5'!$4:$4,0)-1,FALSE)*(S46/100-M46/G46)*100
-VLOOKUP($R46,'表30-5-2-5-5'!$B:$AF,MATCH($D46,'表30-5-2-5-5'!$4:$4,0)-1,FALSE)*(1-(R46/100-L46/G46)*100),
IF(C46="E1",VLOOKUP($S46,'表30-5-2-5-6'!$B$4:$AF$104,MATCH($D46&amp;"a",'表30-5-2-5-6'!$4:$4,0)-1,FALSE)
-IF($R46-1&lt;=0,0,VLOOKUP($R46-1,'表30-5-2-5-6'!$B$4:$AF$104,MATCH($D46&amp;"a",'表30-5-2-5-6'!$4:$4,0)-1,FALSE))
-VLOOKUP($S46,'表30-5-2-5-6'!$B$4:$AF$104,MATCH($D46,'表30-5-2-5-6'!$4:$4,0)-1,FALSE)*(S46/100-M46/G46)*100
-VLOOKUP($R46,'表30-5-2-5-6'!$B$4:$AF$104,MATCH($D46,'表30-5-2-5-6'!$4:$4,0)-1,FALSE)*(1-(R46/100-L46/G46)*100),
IF(C46="E2",VLOOKUP($S46,'表30-5-2-5-6'!$B$114:$AF$214,MATCH($D46&amp;"a",'表30-5-2-5-6'!$4:$4,0)-1,FALSE)
-IF($R46-1&lt;=0,0,VLOOKUP($R46-1,'表30-5-2-5-6'!$B$114:$AF$214,MATCH($D46&amp;"a",'表30-5-2-5-6'!$4:$4,0)-1,FALSE))
-VLOOKUP($S46,'表30-5-2-5-6'!$B$114:$AF$214,MATCH($D46,'表30-5-2-5-6'!$4:$4,0)-1,FALSE)*(S46/100-M46/G46)*100
-VLOOKUP($R46,'表30-5-2-5-6'!$B$114:$AF$214,MATCH($D46,'表30-5-2-5-6'!$4:$4,0)-1,FALSE)*(1-(R46/100-L46/G46)*100),0))))</f>
        <v>0</v>
      </c>
      <c r="V46" s="1990">
        <f t="shared" si="7"/>
        <v>0</v>
      </c>
      <c r="W46" s="1990">
        <f t="shared" si="8"/>
        <v>0</v>
      </c>
      <c r="X46" s="1990">
        <f t="shared" si="9"/>
        <v>0</v>
      </c>
      <c r="Y46" s="1990">
        <f t="shared" si="10"/>
        <v>0</v>
      </c>
    </row>
    <row r="47" spans="1:25">
      <c r="A47" s="1985" t="str">
        <f t="shared" si="4"/>
        <v/>
      </c>
      <c r="B47" s="2120"/>
      <c r="C47" s="2120"/>
      <c r="D47" s="2120"/>
      <c r="E47" s="2121"/>
      <c r="F47" s="2121"/>
      <c r="G47" s="2122"/>
      <c r="H47" s="2123"/>
      <c r="I47" s="2123"/>
      <c r="J47" s="2123"/>
      <c r="K47" s="2123"/>
      <c r="L47" s="2121"/>
      <c r="M47" s="2121"/>
      <c r="N47" s="1986">
        <f t="shared" si="0"/>
        <v>0</v>
      </c>
      <c r="O47" s="1986">
        <f t="shared" si="1"/>
        <v>0</v>
      </c>
      <c r="P47" s="1987">
        <f t="shared" si="5"/>
        <v>0</v>
      </c>
      <c r="Q47" s="1987">
        <f t="shared" si="6"/>
        <v>0</v>
      </c>
      <c r="R47" s="1988">
        <f t="shared" si="2"/>
        <v>0</v>
      </c>
      <c r="S47" s="1988">
        <f t="shared" si="3"/>
        <v>0</v>
      </c>
      <c r="T47" s="1989">
        <f>IF(OR(E47="QS",B47=""),0,
VLOOKUP($S47,'表30-5-2-5-4'!$B:$AF,MATCH($D47&amp;"a",'表30-5-2-5-4'!$4:$4,0)-1,FALSE)
-IF($R47-1&lt;=0,0,VLOOKUP($R47-1,'表30-5-2-5-4'!$B:$AF,MATCH($D47&amp;"a",'表30-5-2-5-4'!$4:$4,0)-1,FALSE))
-VLOOKUP($S47,'表30-5-2-5-4'!$B:$AF,MATCH($D47,'表30-5-2-5-4'!$4:$4,0)-1,FALSE)*(S47/100-M47/G47)*100
-VLOOKUP($R47,'表30-5-2-5-4'!$B:$AF,MATCH($D47,'表30-5-2-5-4'!$4:$4,0)-1,FALSE)*(1-(R47/100-L47/G47)*100)
)</f>
        <v>0</v>
      </c>
      <c r="U47" s="1989">
        <f>IF(OR(E47="QS",B47=""),0,
IF(C47="F",VLOOKUP($S47,'表30-5-2-5-5'!$B:$AF,MATCH($D47&amp;"a",'表30-5-2-5-5'!$4:$4,0)-1,FALSE)
-IF($R47-1&lt;=0,0,VLOOKUP($R47-1,'表30-5-2-5-5'!$B:$AF,MATCH($D47&amp;"a",'表30-5-2-5-5'!$4:$4,0)-1,FALSE))
-VLOOKUP($S47,'表30-5-2-5-5'!$B:$AF,MATCH($D47,'表30-5-2-5-5'!$4:$4,0)-1,FALSE)*(S47/100-M47/G47)*100
-VLOOKUP($R47,'表30-5-2-5-5'!$B:$AF,MATCH($D47,'表30-5-2-5-5'!$4:$4,0)-1,FALSE)*(1-(R47/100-L47/G47)*100),
IF(C47="E1",VLOOKUP($S47,'表30-5-2-5-6'!$B$4:$AF$104,MATCH($D47&amp;"a",'表30-5-2-5-6'!$4:$4,0)-1,FALSE)
-IF($R47-1&lt;=0,0,VLOOKUP($R47-1,'表30-5-2-5-6'!$B$4:$AF$104,MATCH($D47&amp;"a",'表30-5-2-5-6'!$4:$4,0)-1,FALSE))
-VLOOKUP($S47,'表30-5-2-5-6'!$B$4:$AF$104,MATCH($D47,'表30-5-2-5-6'!$4:$4,0)-1,FALSE)*(S47/100-M47/G47)*100
-VLOOKUP($R47,'表30-5-2-5-6'!$B$4:$AF$104,MATCH($D47,'表30-5-2-5-6'!$4:$4,0)-1,FALSE)*(1-(R47/100-L47/G47)*100),
IF(C47="E2",VLOOKUP($S47,'表30-5-2-5-6'!$B$114:$AF$214,MATCH($D47&amp;"a",'表30-5-2-5-6'!$4:$4,0)-1,FALSE)
-IF($R47-1&lt;=0,0,VLOOKUP($R47-1,'表30-5-2-5-6'!$B$114:$AF$214,MATCH($D47&amp;"a",'表30-5-2-5-6'!$4:$4,0)-1,FALSE))
-VLOOKUP($S47,'表30-5-2-5-6'!$B$114:$AF$214,MATCH($D47,'表30-5-2-5-6'!$4:$4,0)-1,FALSE)*(S47/100-M47/G47)*100
-VLOOKUP($R47,'表30-5-2-5-6'!$B$114:$AF$214,MATCH($D47,'表30-5-2-5-6'!$4:$4,0)-1,FALSE)*(1-(R47/100-L47/G47)*100),0))))</f>
        <v>0</v>
      </c>
      <c r="V47" s="1990">
        <f t="shared" si="7"/>
        <v>0</v>
      </c>
      <c r="W47" s="1990">
        <f t="shared" si="8"/>
        <v>0</v>
      </c>
      <c r="X47" s="1990">
        <f t="shared" si="9"/>
        <v>0</v>
      </c>
      <c r="Y47" s="1990">
        <f t="shared" si="10"/>
        <v>0</v>
      </c>
    </row>
    <row r="48" spans="1:25">
      <c r="A48" s="1985" t="str">
        <f t="shared" si="4"/>
        <v/>
      </c>
      <c r="B48" s="2120"/>
      <c r="C48" s="2120"/>
      <c r="D48" s="2120"/>
      <c r="E48" s="2121"/>
      <c r="F48" s="2121"/>
      <c r="G48" s="2122"/>
      <c r="H48" s="2123"/>
      <c r="I48" s="2123"/>
      <c r="J48" s="2123"/>
      <c r="K48" s="2123"/>
      <c r="L48" s="2121"/>
      <c r="M48" s="2121"/>
      <c r="N48" s="1986">
        <f t="shared" si="0"/>
        <v>0</v>
      </c>
      <c r="O48" s="1986">
        <f t="shared" si="1"/>
        <v>0</v>
      </c>
      <c r="P48" s="1987">
        <f t="shared" si="5"/>
        <v>0</v>
      </c>
      <c r="Q48" s="1987">
        <f t="shared" si="6"/>
        <v>0</v>
      </c>
      <c r="R48" s="1988">
        <f t="shared" si="2"/>
        <v>0</v>
      </c>
      <c r="S48" s="1988">
        <f t="shared" si="3"/>
        <v>0</v>
      </c>
      <c r="T48" s="1989">
        <f>IF(OR(E48="QS",B48=""),0,
VLOOKUP($S48,'表30-5-2-5-4'!$B:$AF,MATCH($D48&amp;"a",'表30-5-2-5-4'!$4:$4,0)-1,FALSE)
-IF($R48-1&lt;=0,0,VLOOKUP($R48-1,'表30-5-2-5-4'!$B:$AF,MATCH($D48&amp;"a",'表30-5-2-5-4'!$4:$4,0)-1,FALSE))
-VLOOKUP($S48,'表30-5-2-5-4'!$B:$AF,MATCH($D48,'表30-5-2-5-4'!$4:$4,0)-1,FALSE)*(S48/100-M48/G48)*100
-VLOOKUP($R48,'表30-5-2-5-4'!$B:$AF,MATCH($D48,'表30-5-2-5-4'!$4:$4,0)-1,FALSE)*(1-(R48/100-L48/G48)*100)
)</f>
        <v>0</v>
      </c>
      <c r="U48" s="1989">
        <f>IF(OR(E48="QS",B48=""),0,
IF(C48="F",VLOOKUP($S48,'表30-5-2-5-5'!$B:$AF,MATCH($D48&amp;"a",'表30-5-2-5-5'!$4:$4,0)-1,FALSE)
-IF($R48-1&lt;=0,0,VLOOKUP($R48-1,'表30-5-2-5-5'!$B:$AF,MATCH($D48&amp;"a",'表30-5-2-5-5'!$4:$4,0)-1,FALSE))
-VLOOKUP($S48,'表30-5-2-5-5'!$B:$AF,MATCH($D48,'表30-5-2-5-5'!$4:$4,0)-1,FALSE)*(S48/100-M48/G48)*100
-VLOOKUP($R48,'表30-5-2-5-5'!$B:$AF,MATCH($D48,'表30-5-2-5-5'!$4:$4,0)-1,FALSE)*(1-(R48/100-L48/G48)*100),
IF(C48="E1",VLOOKUP($S48,'表30-5-2-5-6'!$B$4:$AF$104,MATCH($D48&amp;"a",'表30-5-2-5-6'!$4:$4,0)-1,FALSE)
-IF($R48-1&lt;=0,0,VLOOKUP($R48-1,'表30-5-2-5-6'!$B$4:$AF$104,MATCH($D48&amp;"a",'表30-5-2-5-6'!$4:$4,0)-1,FALSE))
-VLOOKUP($S48,'表30-5-2-5-6'!$B$4:$AF$104,MATCH($D48,'表30-5-2-5-6'!$4:$4,0)-1,FALSE)*(S48/100-M48/G48)*100
-VLOOKUP($R48,'表30-5-2-5-6'!$B$4:$AF$104,MATCH($D48,'表30-5-2-5-6'!$4:$4,0)-1,FALSE)*(1-(R48/100-L48/G48)*100),
IF(C48="E2",VLOOKUP($S48,'表30-5-2-5-6'!$B$114:$AF$214,MATCH($D48&amp;"a",'表30-5-2-5-6'!$4:$4,0)-1,FALSE)
-IF($R48-1&lt;=0,0,VLOOKUP($R48-1,'表30-5-2-5-6'!$B$114:$AF$214,MATCH($D48&amp;"a",'表30-5-2-5-6'!$4:$4,0)-1,FALSE))
-VLOOKUP($S48,'表30-5-2-5-6'!$B$114:$AF$214,MATCH($D48,'表30-5-2-5-6'!$4:$4,0)-1,FALSE)*(S48/100-M48/G48)*100
-VLOOKUP($R48,'表30-5-2-5-6'!$B$114:$AF$214,MATCH($D48,'表30-5-2-5-6'!$4:$4,0)-1,FALSE)*(1-(R48/100-L48/G48)*100),0))))</f>
        <v>0</v>
      </c>
      <c r="V48" s="1990">
        <f t="shared" si="7"/>
        <v>0</v>
      </c>
      <c r="W48" s="1990">
        <f t="shared" si="8"/>
        <v>0</v>
      </c>
      <c r="X48" s="1990">
        <f t="shared" si="9"/>
        <v>0</v>
      </c>
      <c r="Y48" s="1990">
        <f t="shared" si="10"/>
        <v>0</v>
      </c>
    </row>
    <row r="49" spans="1:25">
      <c r="A49" s="1985" t="str">
        <f t="shared" si="4"/>
        <v/>
      </c>
      <c r="B49" s="2120"/>
      <c r="C49" s="2120"/>
      <c r="D49" s="2120"/>
      <c r="E49" s="2121"/>
      <c r="F49" s="2121"/>
      <c r="G49" s="2122"/>
      <c r="H49" s="2123"/>
      <c r="I49" s="2123"/>
      <c r="J49" s="2123"/>
      <c r="K49" s="2123"/>
      <c r="L49" s="2121"/>
      <c r="M49" s="2121"/>
      <c r="N49" s="1986">
        <f t="shared" si="0"/>
        <v>0</v>
      </c>
      <c r="O49" s="1986">
        <f t="shared" si="1"/>
        <v>0</v>
      </c>
      <c r="P49" s="1987">
        <f t="shared" si="5"/>
        <v>0</v>
      </c>
      <c r="Q49" s="1987">
        <f t="shared" si="6"/>
        <v>0</v>
      </c>
      <c r="R49" s="1988">
        <f t="shared" si="2"/>
        <v>0</v>
      </c>
      <c r="S49" s="1988">
        <f t="shared" si="3"/>
        <v>0</v>
      </c>
      <c r="T49" s="1989">
        <f>IF(OR(E49="QS",B49=""),0,
VLOOKUP($S49,'表30-5-2-5-4'!$B:$AF,MATCH($D49&amp;"a",'表30-5-2-5-4'!$4:$4,0)-1,FALSE)
-IF($R49-1&lt;=0,0,VLOOKUP($R49-1,'表30-5-2-5-4'!$B:$AF,MATCH($D49&amp;"a",'表30-5-2-5-4'!$4:$4,0)-1,FALSE))
-VLOOKUP($S49,'表30-5-2-5-4'!$B:$AF,MATCH($D49,'表30-5-2-5-4'!$4:$4,0)-1,FALSE)*(S49/100-M49/G49)*100
-VLOOKUP($R49,'表30-5-2-5-4'!$B:$AF,MATCH($D49,'表30-5-2-5-4'!$4:$4,0)-1,FALSE)*(1-(R49/100-L49/G49)*100)
)</f>
        <v>0</v>
      </c>
      <c r="U49" s="1989">
        <f>IF(OR(E49="QS",B49=""),0,
IF(C49="F",VLOOKUP($S49,'表30-5-2-5-5'!$B:$AF,MATCH($D49&amp;"a",'表30-5-2-5-5'!$4:$4,0)-1,FALSE)
-IF($R49-1&lt;=0,0,VLOOKUP($R49-1,'表30-5-2-5-5'!$B:$AF,MATCH($D49&amp;"a",'表30-5-2-5-5'!$4:$4,0)-1,FALSE))
-VLOOKUP($S49,'表30-5-2-5-5'!$B:$AF,MATCH($D49,'表30-5-2-5-5'!$4:$4,0)-1,FALSE)*(S49/100-M49/G49)*100
-VLOOKUP($R49,'表30-5-2-5-5'!$B:$AF,MATCH($D49,'表30-5-2-5-5'!$4:$4,0)-1,FALSE)*(1-(R49/100-L49/G49)*100),
IF(C49="E1",VLOOKUP($S49,'表30-5-2-5-6'!$B$4:$AF$104,MATCH($D49&amp;"a",'表30-5-2-5-6'!$4:$4,0)-1,FALSE)
-IF($R49-1&lt;=0,0,VLOOKUP($R49-1,'表30-5-2-5-6'!$B$4:$AF$104,MATCH($D49&amp;"a",'表30-5-2-5-6'!$4:$4,0)-1,FALSE))
-VLOOKUP($S49,'表30-5-2-5-6'!$B$4:$AF$104,MATCH($D49,'表30-5-2-5-6'!$4:$4,0)-1,FALSE)*(S49/100-M49/G49)*100
-VLOOKUP($R49,'表30-5-2-5-6'!$B$4:$AF$104,MATCH($D49,'表30-5-2-5-6'!$4:$4,0)-1,FALSE)*(1-(R49/100-L49/G49)*100),
IF(C49="E2",VLOOKUP($S49,'表30-5-2-5-6'!$B$114:$AF$214,MATCH($D49&amp;"a",'表30-5-2-5-6'!$4:$4,0)-1,FALSE)
-IF($R49-1&lt;=0,0,VLOOKUP($R49-1,'表30-5-2-5-6'!$B$114:$AF$214,MATCH($D49&amp;"a",'表30-5-2-5-6'!$4:$4,0)-1,FALSE))
-VLOOKUP($S49,'表30-5-2-5-6'!$B$114:$AF$214,MATCH($D49,'表30-5-2-5-6'!$4:$4,0)-1,FALSE)*(S49/100-M49/G49)*100
-VLOOKUP($R49,'表30-5-2-5-6'!$B$114:$AF$214,MATCH($D49,'表30-5-2-5-6'!$4:$4,0)-1,FALSE)*(1-(R49/100-L49/G49)*100),0))))</f>
        <v>0</v>
      </c>
      <c r="V49" s="1990">
        <f t="shared" si="7"/>
        <v>0</v>
      </c>
      <c r="W49" s="1990">
        <f t="shared" si="8"/>
        <v>0</v>
      </c>
      <c r="X49" s="1990">
        <f t="shared" si="9"/>
        <v>0</v>
      </c>
      <c r="Y49" s="1990">
        <f t="shared" si="10"/>
        <v>0</v>
      </c>
    </row>
    <row r="50" spans="1:25">
      <c r="A50" s="1985" t="str">
        <f t="shared" si="4"/>
        <v/>
      </c>
      <c r="B50" s="2120"/>
      <c r="C50" s="2120"/>
      <c r="D50" s="2120"/>
      <c r="E50" s="2121"/>
      <c r="F50" s="2121"/>
      <c r="G50" s="2122"/>
      <c r="H50" s="2123"/>
      <c r="I50" s="2123"/>
      <c r="J50" s="2123"/>
      <c r="K50" s="2123"/>
      <c r="L50" s="2121"/>
      <c r="M50" s="2121"/>
      <c r="N50" s="1986">
        <f t="shared" si="0"/>
        <v>0</v>
      </c>
      <c r="O50" s="1986">
        <f t="shared" si="1"/>
        <v>0</v>
      </c>
      <c r="P50" s="1987">
        <f t="shared" si="5"/>
        <v>0</v>
      </c>
      <c r="Q50" s="1987">
        <f t="shared" si="6"/>
        <v>0</v>
      </c>
      <c r="R50" s="1988">
        <f t="shared" si="2"/>
        <v>0</v>
      </c>
      <c r="S50" s="1988">
        <f t="shared" si="3"/>
        <v>0</v>
      </c>
      <c r="T50" s="1989">
        <f>IF(OR(E50="QS",B50=""),0,
VLOOKUP($S50,'表30-5-2-5-4'!$B:$AF,MATCH($D50&amp;"a",'表30-5-2-5-4'!$4:$4,0)-1,FALSE)
-IF($R50-1&lt;=0,0,VLOOKUP($R50-1,'表30-5-2-5-4'!$B:$AF,MATCH($D50&amp;"a",'表30-5-2-5-4'!$4:$4,0)-1,FALSE))
-VLOOKUP($S50,'表30-5-2-5-4'!$B:$AF,MATCH($D50,'表30-5-2-5-4'!$4:$4,0)-1,FALSE)*(S50/100-M50/G50)*100
-VLOOKUP($R50,'表30-5-2-5-4'!$B:$AF,MATCH($D50,'表30-5-2-5-4'!$4:$4,0)-1,FALSE)*(1-(R50/100-L50/G50)*100)
)</f>
        <v>0</v>
      </c>
      <c r="U50" s="1989">
        <f>IF(OR(E50="QS",B50=""),0,
IF(C50="F",VLOOKUP($S50,'表30-5-2-5-5'!$B:$AF,MATCH($D50&amp;"a",'表30-5-2-5-5'!$4:$4,0)-1,FALSE)
-IF($R50-1&lt;=0,0,VLOOKUP($R50-1,'表30-5-2-5-5'!$B:$AF,MATCH($D50&amp;"a",'表30-5-2-5-5'!$4:$4,0)-1,FALSE))
-VLOOKUP($S50,'表30-5-2-5-5'!$B:$AF,MATCH($D50,'表30-5-2-5-5'!$4:$4,0)-1,FALSE)*(S50/100-M50/G50)*100
-VLOOKUP($R50,'表30-5-2-5-5'!$B:$AF,MATCH($D50,'表30-5-2-5-5'!$4:$4,0)-1,FALSE)*(1-(R50/100-L50/G50)*100),
IF(C50="E1",VLOOKUP($S50,'表30-5-2-5-6'!$B$4:$AF$104,MATCH($D50&amp;"a",'表30-5-2-5-6'!$4:$4,0)-1,FALSE)
-IF($R50-1&lt;=0,0,VLOOKUP($R50-1,'表30-5-2-5-6'!$B$4:$AF$104,MATCH($D50&amp;"a",'表30-5-2-5-6'!$4:$4,0)-1,FALSE))
-VLOOKUP($S50,'表30-5-2-5-6'!$B$4:$AF$104,MATCH($D50,'表30-5-2-5-6'!$4:$4,0)-1,FALSE)*(S50/100-M50/G50)*100
-VLOOKUP($R50,'表30-5-2-5-6'!$B$4:$AF$104,MATCH($D50,'表30-5-2-5-6'!$4:$4,0)-1,FALSE)*(1-(R50/100-L50/G50)*100),
IF(C50="E2",VLOOKUP($S50,'表30-5-2-5-6'!$B$114:$AF$214,MATCH($D50&amp;"a",'表30-5-2-5-6'!$4:$4,0)-1,FALSE)
-IF($R50-1&lt;=0,0,VLOOKUP($R50-1,'表30-5-2-5-6'!$B$114:$AF$214,MATCH($D50&amp;"a",'表30-5-2-5-6'!$4:$4,0)-1,FALSE))
-VLOOKUP($S50,'表30-5-2-5-6'!$B$114:$AF$214,MATCH($D50,'表30-5-2-5-6'!$4:$4,0)-1,FALSE)*(S50/100-M50/G50)*100
-VLOOKUP($R50,'表30-5-2-5-6'!$B$114:$AF$214,MATCH($D50,'表30-5-2-5-6'!$4:$4,0)-1,FALSE)*(1-(R50/100-L50/G50)*100),0))))</f>
        <v>0</v>
      </c>
      <c r="V50" s="1990">
        <f t="shared" si="7"/>
        <v>0</v>
      </c>
      <c r="W50" s="1990">
        <f t="shared" si="8"/>
        <v>0</v>
      </c>
      <c r="X50" s="1990">
        <f t="shared" si="9"/>
        <v>0</v>
      </c>
      <c r="Y50" s="1990">
        <f t="shared" si="10"/>
        <v>0</v>
      </c>
    </row>
    <row r="51" spans="1:25">
      <c r="A51" s="1985" t="str">
        <f t="shared" si="4"/>
        <v/>
      </c>
      <c r="B51" s="2120"/>
      <c r="C51" s="2120"/>
      <c r="D51" s="2120"/>
      <c r="E51" s="2121"/>
      <c r="F51" s="2121"/>
      <c r="G51" s="2122"/>
      <c r="H51" s="2123"/>
      <c r="I51" s="2123"/>
      <c r="J51" s="2123"/>
      <c r="K51" s="2123"/>
      <c r="L51" s="2121"/>
      <c r="M51" s="2121"/>
      <c r="N51" s="1986">
        <f t="shared" si="0"/>
        <v>0</v>
      </c>
      <c r="O51" s="1986">
        <f t="shared" si="1"/>
        <v>0</v>
      </c>
      <c r="P51" s="1987">
        <f t="shared" si="5"/>
        <v>0</v>
      </c>
      <c r="Q51" s="1987">
        <f t="shared" si="6"/>
        <v>0</v>
      </c>
      <c r="R51" s="1988">
        <f t="shared" si="2"/>
        <v>0</v>
      </c>
      <c r="S51" s="1988">
        <f t="shared" si="3"/>
        <v>0</v>
      </c>
      <c r="T51" s="1989">
        <f>IF(OR(E51="QS",B51=""),0,
VLOOKUP($S51,'表30-5-2-5-4'!$B:$AF,MATCH($D51&amp;"a",'表30-5-2-5-4'!$4:$4,0)-1,FALSE)
-IF($R51-1&lt;=0,0,VLOOKUP($R51-1,'表30-5-2-5-4'!$B:$AF,MATCH($D51&amp;"a",'表30-5-2-5-4'!$4:$4,0)-1,FALSE))
-VLOOKUP($S51,'表30-5-2-5-4'!$B:$AF,MATCH($D51,'表30-5-2-5-4'!$4:$4,0)-1,FALSE)*(S51/100-M51/G51)*100
-VLOOKUP($R51,'表30-5-2-5-4'!$B:$AF,MATCH($D51,'表30-5-2-5-4'!$4:$4,0)-1,FALSE)*(1-(R51/100-L51/G51)*100)
)</f>
        <v>0</v>
      </c>
      <c r="U51" s="1989">
        <f>IF(OR(E51="QS",B51=""),0,
IF(C51="F",VLOOKUP($S51,'表30-5-2-5-5'!$B:$AF,MATCH($D51&amp;"a",'表30-5-2-5-5'!$4:$4,0)-1,FALSE)
-IF($R51-1&lt;=0,0,VLOOKUP($R51-1,'表30-5-2-5-5'!$B:$AF,MATCH($D51&amp;"a",'表30-5-2-5-5'!$4:$4,0)-1,FALSE))
-VLOOKUP($S51,'表30-5-2-5-5'!$B:$AF,MATCH($D51,'表30-5-2-5-5'!$4:$4,0)-1,FALSE)*(S51/100-M51/G51)*100
-VLOOKUP($R51,'表30-5-2-5-5'!$B:$AF,MATCH($D51,'表30-5-2-5-5'!$4:$4,0)-1,FALSE)*(1-(R51/100-L51/G51)*100),
IF(C51="E1",VLOOKUP($S51,'表30-5-2-5-6'!$B$4:$AF$104,MATCH($D51&amp;"a",'表30-5-2-5-6'!$4:$4,0)-1,FALSE)
-IF($R51-1&lt;=0,0,VLOOKUP($R51-1,'表30-5-2-5-6'!$B$4:$AF$104,MATCH($D51&amp;"a",'表30-5-2-5-6'!$4:$4,0)-1,FALSE))
-VLOOKUP($S51,'表30-5-2-5-6'!$B$4:$AF$104,MATCH($D51,'表30-5-2-5-6'!$4:$4,0)-1,FALSE)*(S51/100-M51/G51)*100
-VLOOKUP($R51,'表30-5-2-5-6'!$B$4:$AF$104,MATCH($D51,'表30-5-2-5-6'!$4:$4,0)-1,FALSE)*(1-(R51/100-L51/G51)*100),
IF(C51="E2",VLOOKUP($S51,'表30-5-2-5-6'!$B$114:$AF$214,MATCH($D51&amp;"a",'表30-5-2-5-6'!$4:$4,0)-1,FALSE)
-IF($R51-1&lt;=0,0,VLOOKUP($R51-1,'表30-5-2-5-6'!$B$114:$AF$214,MATCH($D51&amp;"a",'表30-5-2-5-6'!$4:$4,0)-1,FALSE))
-VLOOKUP($S51,'表30-5-2-5-6'!$B$114:$AF$214,MATCH($D51,'表30-5-2-5-6'!$4:$4,0)-1,FALSE)*(S51/100-M51/G51)*100
-VLOOKUP($R51,'表30-5-2-5-6'!$B$114:$AF$214,MATCH($D51,'表30-5-2-5-6'!$4:$4,0)-1,FALSE)*(1-(R51/100-L51/G51)*100),0))))</f>
        <v>0</v>
      </c>
      <c r="V51" s="1990">
        <f t="shared" si="7"/>
        <v>0</v>
      </c>
      <c r="W51" s="1990">
        <f t="shared" si="8"/>
        <v>0</v>
      </c>
      <c r="X51" s="1990">
        <f t="shared" si="9"/>
        <v>0</v>
      </c>
      <c r="Y51" s="1990">
        <f t="shared" si="10"/>
        <v>0</v>
      </c>
    </row>
    <row r="52" spans="1:25">
      <c r="A52" s="1985" t="str">
        <f t="shared" si="4"/>
        <v/>
      </c>
      <c r="B52" s="2120"/>
      <c r="C52" s="2120"/>
      <c r="D52" s="2120"/>
      <c r="E52" s="2121"/>
      <c r="F52" s="2121"/>
      <c r="G52" s="2122"/>
      <c r="H52" s="2123"/>
      <c r="I52" s="2123"/>
      <c r="J52" s="2123"/>
      <c r="K52" s="2123"/>
      <c r="L52" s="2121"/>
      <c r="M52" s="2121"/>
      <c r="N52" s="1986">
        <f t="shared" si="0"/>
        <v>0</v>
      </c>
      <c r="O52" s="1986">
        <f t="shared" si="1"/>
        <v>0</v>
      </c>
      <c r="P52" s="1987">
        <f t="shared" si="5"/>
        <v>0</v>
      </c>
      <c r="Q52" s="1987">
        <f t="shared" si="6"/>
        <v>0</v>
      </c>
      <c r="R52" s="1988">
        <f t="shared" si="2"/>
        <v>0</v>
      </c>
      <c r="S52" s="1988">
        <f t="shared" si="3"/>
        <v>0</v>
      </c>
      <c r="T52" s="1989">
        <f>IF(OR(E52="QS",B52=""),0,
VLOOKUP($S52,'表30-5-2-5-4'!$B:$AF,MATCH($D52&amp;"a",'表30-5-2-5-4'!$4:$4,0)-1,FALSE)
-IF($R52-1&lt;=0,0,VLOOKUP($R52-1,'表30-5-2-5-4'!$B:$AF,MATCH($D52&amp;"a",'表30-5-2-5-4'!$4:$4,0)-1,FALSE))
-VLOOKUP($S52,'表30-5-2-5-4'!$B:$AF,MATCH($D52,'表30-5-2-5-4'!$4:$4,0)-1,FALSE)*(S52/100-M52/G52)*100
-VLOOKUP($R52,'表30-5-2-5-4'!$B:$AF,MATCH($D52,'表30-5-2-5-4'!$4:$4,0)-1,FALSE)*(1-(R52/100-L52/G52)*100)
)</f>
        <v>0</v>
      </c>
      <c r="U52" s="1989">
        <f>IF(OR(E52="QS",B52=""),0,
IF(C52="F",VLOOKUP($S52,'表30-5-2-5-5'!$B:$AF,MATCH($D52&amp;"a",'表30-5-2-5-5'!$4:$4,0)-1,FALSE)
-IF($R52-1&lt;=0,0,VLOOKUP($R52-1,'表30-5-2-5-5'!$B:$AF,MATCH($D52&amp;"a",'表30-5-2-5-5'!$4:$4,0)-1,FALSE))
-VLOOKUP($S52,'表30-5-2-5-5'!$B:$AF,MATCH($D52,'表30-5-2-5-5'!$4:$4,0)-1,FALSE)*(S52/100-M52/G52)*100
-VLOOKUP($R52,'表30-5-2-5-5'!$B:$AF,MATCH($D52,'表30-5-2-5-5'!$4:$4,0)-1,FALSE)*(1-(R52/100-L52/G52)*100),
IF(C52="E1",VLOOKUP($S52,'表30-5-2-5-6'!$B$4:$AF$104,MATCH($D52&amp;"a",'表30-5-2-5-6'!$4:$4,0)-1,FALSE)
-IF($R52-1&lt;=0,0,VLOOKUP($R52-1,'表30-5-2-5-6'!$B$4:$AF$104,MATCH($D52&amp;"a",'表30-5-2-5-6'!$4:$4,0)-1,FALSE))
-VLOOKUP($S52,'表30-5-2-5-6'!$B$4:$AF$104,MATCH($D52,'表30-5-2-5-6'!$4:$4,0)-1,FALSE)*(S52/100-M52/G52)*100
-VLOOKUP($R52,'表30-5-2-5-6'!$B$4:$AF$104,MATCH($D52,'表30-5-2-5-6'!$4:$4,0)-1,FALSE)*(1-(R52/100-L52/G52)*100),
IF(C52="E2",VLOOKUP($S52,'表30-5-2-5-6'!$B$114:$AF$214,MATCH($D52&amp;"a",'表30-5-2-5-6'!$4:$4,0)-1,FALSE)
-IF($R52-1&lt;=0,0,VLOOKUP($R52-1,'表30-5-2-5-6'!$B$114:$AF$214,MATCH($D52&amp;"a",'表30-5-2-5-6'!$4:$4,0)-1,FALSE))
-VLOOKUP($S52,'表30-5-2-5-6'!$B$114:$AF$214,MATCH($D52,'表30-5-2-5-6'!$4:$4,0)-1,FALSE)*(S52/100-M52/G52)*100
-VLOOKUP($R52,'表30-5-2-5-6'!$B$114:$AF$214,MATCH($D52,'表30-5-2-5-6'!$4:$4,0)-1,FALSE)*(1-(R52/100-L52/G52)*100),0))))</f>
        <v>0</v>
      </c>
      <c r="V52" s="1990">
        <f t="shared" si="7"/>
        <v>0</v>
      </c>
      <c r="W52" s="1990">
        <f t="shared" si="8"/>
        <v>0</v>
      </c>
      <c r="X52" s="1990">
        <f t="shared" si="9"/>
        <v>0</v>
      </c>
      <c r="Y52" s="1990">
        <f t="shared" si="10"/>
        <v>0</v>
      </c>
    </row>
    <row r="53" spans="1:25">
      <c r="A53" s="1985" t="str">
        <f t="shared" si="4"/>
        <v/>
      </c>
      <c r="B53" s="2120"/>
      <c r="C53" s="2120"/>
      <c r="D53" s="2120"/>
      <c r="E53" s="2121"/>
      <c r="F53" s="2121"/>
      <c r="G53" s="2122"/>
      <c r="H53" s="2123"/>
      <c r="I53" s="2123"/>
      <c r="J53" s="2123"/>
      <c r="K53" s="2123"/>
      <c r="L53" s="2121"/>
      <c r="M53" s="2121"/>
      <c r="N53" s="1986">
        <f t="shared" si="0"/>
        <v>0</v>
      </c>
      <c r="O53" s="1986">
        <f t="shared" si="1"/>
        <v>0</v>
      </c>
      <c r="P53" s="1987">
        <f t="shared" si="5"/>
        <v>0</v>
      </c>
      <c r="Q53" s="1987">
        <f t="shared" si="6"/>
        <v>0</v>
      </c>
      <c r="R53" s="1988">
        <f t="shared" si="2"/>
        <v>0</v>
      </c>
      <c r="S53" s="1988">
        <f t="shared" si="3"/>
        <v>0</v>
      </c>
      <c r="T53" s="1989">
        <f>IF(OR(E53="QS",B53=""),0,
VLOOKUP($S53,'表30-5-2-5-4'!$B:$AF,MATCH($D53&amp;"a",'表30-5-2-5-4'!$4:$4,0)-1,FALSE)
-IF($R53-1&lt;=0,0,VLOOKUP($R53-1,'表30-5-2-5-4'!$B:$AF,MATCH($D53&amp;"a",'表30-5-2-5-4'!$4:$4,0)-1,FALSE))
-VLOOKUP($S53,'表30-5-2-5-4'!$B:$AF,MATCH($D53,'表30-5-2-5-4'!$4:$4,0)-1,FALSE)*(S53/100-M53/G53)*100
-VLOOKUP($R53,'表30-5-2-5-4'!$B:$AF,MATCH($D53,'表30-5-2-5-4'!$4:$4,0)-1,FALSE)*(1-(R53/100-L53/G53)*100)
)</f>
        <v>0</v>
      </c>
      <c r="U53" s="1989">
        <f>IF(OR(E53="QS",B53=""),0,
IF(C53="F",VLOOKUP($S53,'表30-5-2-5-5'!$B:$AF,MATCH($D53&amp;"a",'表30-5-2-5-5'!$4:$4,0)-1,FALSE)
-IF($R53-1&lt;=0,0,VLOOKUP($R53-1,'表30-5-2-5-5'!$B:$AF,MATCH($D53&amp;"a",'表30-5-2-5-5'!$4:$4,0)-1,FALSE))
-VLOOKUP($S53,'表30-5-2-5-5'!$B:$AF,MATCH($D53,'表30-5-2-5-5'!$4:$4,0)-1,FALSE)*(S53/100-M53/G53)*100
-VLOOKUP($R53,'表30-5-2-5-5'!$B:$AF,MATCH($D53,'表30-5-2-5-5'!$4:$4,0)-1,FALSE)*(1-(R53/100-L53/G53)*100),
IF(C53="E1",VLOOKUP($S53,'表30-5-2-5-6'!$B$4:$AF$104,MATCH($D53&amp;"a",'表30-5-2-5-6'!$4:$4,0)-1,FALSE)
-IF($R53-1&lt;=0,0,VLOOKUP($R53-1,'表30-5-2-5-6'!$B$4:$AF$104,MATCH($D53&amp;"a",'表30-5-2-5-6'!$4:$4,0)-1,FALSE))
-VLOOKUP($S53,'表30-5-2-5-6'!$B$4:$AF$104,MATCH($D53,'表30-5-2-5-6'!$4:$4,0)-1,FALSE)*(S53/100-M53/G53)*100
-VLOOKUP($R53,'表30-5-2-5-6'!$B$4:$AF$104,MATCH($D53,'表30-5-2-5-6'!$4:$4,0)-1,FALSE)*(1-(R53/100-L53/G53)*100),
IF(C53="E2",VLOOKUP($S53,'表30-5-2-5-6'!$B$114:$AF$214,MATCH($D53&amp;"a",'表30-5-2-5-6'!$4:$4,0)-1,FALSE)
-IF($R53-1&lt;=0,0,VLOOKUP($R53-1,'表30-5-2-5-6'!$B$114:$AF$214,MATCH($D53&amp;"a",'表30-5-2-5-6'!$4:$4,0)-1,FALSE))
-VLOOKUP($S53,'表30-5-2-5-6'!$B$114:$AF$214,MATCH($D53,'表30-5-2-5-6'!$4:$4,0)-1,FALSE)*(S53/100-M53/G53)*100
-VLOOKUP($R53,'表30-5-2-5-6'!$B$114:$AF$214,MATCH($D53,'表30-5-2-5-6'!$4:$4,0)-1,FALSE)*(1-(R53/100-L53/G53)*100),0))))</f>
        <v>0</v>
      </c>
      <c r="V53" s="1990">
        <f t="shared" si="7"/>
        <v>0</v>
      </c>
      <c r="W53" s="1990">
        <f t="shared" si="8"/>
        <v>0</v>
      </c>
      <c r="X53" s="1990">
        <f t="shared" si="9"/>
        <v>0</v>
      </c>
      <c r="Y53" s="1990">
        <f t="shared" si="10"/>
        <v>0</v>
      </c>
    </row>
    <row r="54" spans="1:25">
      <c r="A54" s="1985" t="str">
        <f t="shared" si="4"/>
        <v/>
      </c>
      <c r="B54" s="2120"/>
      <c r="C54" s="2120"/>
      <c r="D54" s="2120"/>
      <c r="E54" s="2121"/>
      <c r="F54" s="2121"/>
      <c r="G54" s="2122"/>
      <c r="H54" s="2123"/>
      <c r="I54" s="2123"/>
      <c r="J54" s="2123"/>
      <c r="K54" s="2123"/>
      <c r="L54" s="2121"/>
      <c r="M54" s="2121"/>
      <c r="N54" s="1986">
        <f t="shared" si="0"/>
        <v>0</v>
      </c>
      <c r="O54" s="1986">
        <f t="shared" si="1"/>
        <v>0</v>
      </c>
      <c r="P54" s="1987">
        <f t="shared" si="5"/>
        <v>0</v>
      </c>
      <c r="Q54" s="1987">
        <f t="shared" si="6"/>
        <v>0</v>
      </c>
      <c r="R54" s="1988">
        <f t="shared" si="2"/>
        <v>0</v>
      </c>
      <c r="S54" s="1988">
        <f t="shared" si="3"/>
        <v>0</v>
      </c>
      <c r="T54" s="1989">
        <f>IF(OR(E54="QS",B54=""),0,
VLOOKUP($S54,'表30-5-2-5-4'!$B:$AF,MATCH($D54&amp;"a",'表30-5-2-5-4'!$4:$4,0)-1,FALSE)
-IF($R54-1&lt;=0,0,VLOOKUP($R54-1,'表30-5-2-5-4'!$B:$AF,MATCH($D54&amp;"a",'表30-5-2-5-4'!$4:$4,0)-1,FALSE))
-VLOOKUP($S54,'表30-5-2-5-4'!$B:$AF,MATCH($D54,'表30-5-2-5-4'!$4:$4,0)-1,FALSE)*(S54/100-M54/G54)*100
-VLOOKUP($R54,'表30-5-2-5-4'!$B:$AF,MATCH($D54,'表30-5-2-5-4'!$4:$4,0)-1,FALSE)*(1-(R54/100-L54/G54)*100)
)</f>
        <v>0</v>
      </c>
      <c r="U54" s="1989">
        <f>IF(OR(E54="QS",B54=""),0,
IF(C54="F",VLOOKUP($S54,'表30-5-2-5-5'!$B:$AF,MATCH($D54&amp;"a",'表30-5-2-5-5'!$4:$4,0)-1,FALSE)
-IF($R54-1&lt;=0,0,VLOOKUP($R54-1,'表30-5-2-5-5'!$B:$AF,MATCH($D54&amp;"a",'表30-5-2-5-5'!$4:$4,0)-1,FALSE))
-VLOOKUP($S54,'表30-5-2-5-5'!$B:$AF,MATCH($D54,'表30-5-2-5-5'!$4:$4,0)-1,FALSE)*(S54/100-M54/G54)*100
-VLOOKUP($R54,'表30-5-2-5-5'!$B:$AF,MATCH($D54,'表30-5-2-5-5'!$4:$4,0)-1,FALSE)*(1-(R54/100-L54/G54)*100),
IF(C54="E1",VLOOKUP($S54,'表30-5-2-5-6'!$B$4:$AF$104,MATCH($D54&amp;"a",'表30-5-2-5-6'!$4:$4,0)-1,FALSE)
-IF($R54-1&lt;=0,0,VLOOKUP($R54-1,'表30-5-2-5-6'!$B$4:$AF$104,MATCH($D54&amp;"a",'表30-5-2-5-6'!$4:$4,0)-1,FALSE))
-VLOOKUP($S54,'表30-5-2-5-6'!$B$4:$AF$104,MATCH($D54,'表30-5-2-5-6'!$4:$4,0)-1,FALSE)*(S54/100-M54/G54)*100
-VLOOKUP($R54,'表30-5-2-5-6'!$B$4:$AF$104,MATCH($D54,'表30-5-2-5-6'!$4:$4,0)-1,FALSE)*(1-(R54/100-L54/G54)*100),
IF(C54="E2",VLOOKUP($S54,'表30-5-2-5-6'!$B$114:$AF$214,MATCH($D54&amp;"a",'表30-5-2-5-6'!$4:$4,0)-1,FALSE)
-IF($R54-1&lt;=0,0,VLOOKUP($R54-1,'表30-5-2-5-6'!$B$114:$AF$214,MATCH($D54&amp;"a",'表30-5-2-5-6'!$4:$4,0)-1,FALSE))
-VLOOKUP($S54,'表30-5-2-5-6'!$B$114:$AF$214,MATCH($D54,'表30-5-2-5-6'!$4:$4,0)-1,FALSE)*(S54/100-M54/G54)*100
-VLOOKUP($R54,'表30-5-2-5-6'!$B$114:$AF$214,MATCH($D54,'表30-5-2-5-6'!$4:$4,0)-1,FALSE)*(1-(R54/100-L54/G54)*100),0))))</f>
        <v>0</v>
      </c>
      <c r="V54" s="1990">
        <f t="shared" si="7"/>
        <v>0</v>
      </c>
      <c r="W54" s="1990">
        <f t="shared" si="8"/>
        <v>0</v>
      </c>
      <c r="X54" s="1990">
        <f t="shared" si="9"/>
        <v>0</v>
      </c>
      <c r="Y54" s="1990">
        <f t="shared" si="10"/>
        <v>0</v>
      </c>
    </row>
    <row r="55" spans="1:25">
      <c r="A55" s="1985" t="str">
        <f t="shared" si="4"/>
        <v/>
      </c>
      <c r="B55" s="2120"/>
      <c r="C55" s="2120"/>
      <c r="D55" s="2120"/>
      <c r="E55" s="2121"/>
      <c r="F55" s="2121"/>
      <c r="G55" s="2122"/>
      <c r="H55" s="2123"/>
      <c r="I55" s="2123"/>
      <c r="J55" s="2123"/>
      <c r="K55" s="2123"/>
      <c r="L55" s="2121"/>
      <c r="M55" s="2121"/>
      <c r="N55" s="1986">
        <f t="shared" si="0"/>
        <v>0</v>
      </c>
      <c r="O55" s="1986">
        <f t="shared" si="1"/>
        <v>0</v>
      </c>
      <c r="P55" s="1987">
        <f t="shared" si="5"/>
        <v>0</v>
      </c>
      <c r="Q55" s="1987">
        <f t="shared" si="6"/>
        <v>0</v>
      </c>
      <c r="R55" s="1988">
        <f t="shared" si="2"/>
        <v>0</v>
      </c>
      <c r="S55" s="1988">
        <f t="shared" si="3"/>
        <v>0</v>
      </c>
      <c r="T55" s="1989">
        <f>IF(OR(E55="QS",B55=""),0,
VLOOKUP($S55,'表30-5-2-5-4'!$B:$AF,MATCH($D55&amp;"a",'表30-5-2-5-4'!$4:$4,0)-1,FALSE)
-IF($R55-1&lt;=0,0,VLOOKUP($R55-1,'表30-5-2-5-4'!$B:$AF,MATCH($D55&amp;"a",'表30-5-2-5-4'!$4:$4,0)-1,FALSE))
-VLOOKUP($S55,'表30-5-2-5-4'!$B:$AF,MATCH($D55,'表30-5-2-5-4'!$4:$4,0)-1,FALSE)*(S55/100-M55/G55)*100
-VLOOKUP($R55,'表30-5-2-5-4'!$B:$AF,MATCH($D55,'表30-5-2-5-4'!$4:$4,0)-1,FALSE)*(1-(R55/100-L55/G55)*100)
)</f>
        <v>0</v>
      </c>
      <c r="U55" s="1989">
        <f>IF(OR(E55="QS",B55=""),0,
IF(C55="F",VLOOKUP($S55,'表30-5-2-5-5'!$B:$AF,MATCH($D55&amp;"a",'表30-5-2-5-5'!$4:$4,0)-1,FALSE)
-IF($R55-1&lt;=0,0,VLOOKUP($R55-1,'表30-5-2-5-5'!$B:$AF,MATCH($D55&amp;"a",'表30-5-2-5-5'!$4:$4,0)-1,FALSE))
-VLOOKUP($S55,'表30-5-2-5-5'!$B:$AF,MATCH($D55,'表30-5-2-5-5'!$4:$4,0)-1,FALSE)*(S55/100-M55/G55)*100
-VLOOKUP($R55,'表30-5-2-5-5'!$B:$AF,MATCH($D55,'表30-5-2-5-5'!$4:$4,0)-1,FALSE)*(1-(R55/100-L55/G55)*100),
IF(C55="E1",VLOOKUP($S55,'表30-5-2-5-6'!$B$4:$AF$104,MATCH($D55&amp;"a",'表30-5-2-5-6'!$4:$4,0)-1,FALSE)
-IF($R55-1&lt;=0,0,VLOOKUP($R55-1,'表30-5-2-5-6'!$B$4:$AF$104,MATCH($D55&amp;"a",'表30-5-2-5-6'!$4:$4,0)-1,FALSE))
-VLOOKUP($S55,'表30-5-2-5-6'!$B$4:$AF$104,MATCH($D55,'表30-5-2-5-6'!$4:$4,0)-1,FALSE)*(S55/100-M55/G55)*100
-VLOOKUP($R55,'表30-5-2-5-6'!$B$4:$AF$104,MATCH($D55,'表30-5-2-5-6'!$4:$4,0)-1,FALSE)*(1-(R55/100-L55/G55)*100),
IF(C55="E2",VLOOKUP($S55,'表30-5-2-5-6'!$B$114:$AF$214,MATCH($D55&amp;"a",'表30-5-2-5-6'!$4:$4,0)-1,FALSE)
-IF($R55-1&lt;=0,0,VLOOKUP($R55-1,'表30-5-2-5-6'!$B$114:$AF$214,MATCH($D55&amp;"a",'表30-5-2-5-6'!$4:$4,0)-1,FALSE))
-VLOOKUP($S55,'表30-5-2-5-6'!$B$114:$AF$214,MATCH($D55,'表30-5-2-5-6'!$4:$4,0)-1,FALSE)*(S55/100-M55/G55)*100
-VLOOKUP($R55,'表30-5-2-5-6'!$B$114:$AF$214,MATCH($D55,'表30-5-2-5-6'!$4:$4,0)-1,FALSE)*(1-(R55/100-L55/G55)*100),0))))</f>
        <v>0</v>
      </c>
      <c r="V55" s="1990">
        <f t="shared" si="7"/>
        <v>0</v>
      </c>
      <c r="W55" s="1990">
        <f t="shared" si="8"/>
        <v>0</v>
      </c>
      <c r="X55" s="1990">
        <f t="shared" si="9"/>
        <v>0</v>
      </c>
      <c r="Y55" s="1990">
        <f t="shared" si="10"/>
        <v>0</v>
      </c>
    </row>
    <row r="56" spans="1:25">
      <c r="A56" s="1985" t="str">
        <f t="shared" si="4"/>
        <v/>
      </c>
      <c r="B56" s="2120"/>
      <c r="C56" s="2120"/>
      <c r="D56" s="2120"/>
      <c r="E56" s="2121"/>
      <c r="F56" s="2121"/>
      <c r="G56" s="2122"/>
      <c r="H56" s="2123"/>
      <c r="I56" s="2123"/>
      <c r="J56" s="2123"/>
      <c r="K56" s="2123"/>
      <c r="L56" s="2121"/>
      <c r="M56" s="2121"/>
      <c r="N56" s="1986">
        <f t="shared" si="0"/>
        <v>0</v>
      </c>
      <c r="O56" s="1986">
        <f t="shared" si="1"/>
        <v>0</v>
      </c>
      <c r="P56" s="1987">
        <f t="shared" si="5"/>
        <v>0</v>
      </c>
      <c r="Q56" s="1987">
        <f t="shared" si="6"/>
        <v>0</v>
      </c>
      <c r="R56" s="1988">
        <f t="shared" si="2"/>
        <v>0</v>
      </c>
      <c r="S56" s="1988">
        <f t="shared" si="3"/>
        <v>0</v>
      </c>
      <c r="T56" s="1989">
        <f>IF(OR(E56="QS",B56=""),0,
VLOOKUP($S56,'表30-5-2-5-4'!$B:$AF,MATCH($D56&amp;"a",'表30-5-2-5-4'!$4:$4,0)-1,FALSE)
-IF($R56-1&lt;=0,0,VLOOKUP($R56-1,'表30-5-2-5-4'!$B:$AF,MATCH($D56&amp;"a",'表30-5-2-5-4'!$4:$4,0)-1,FALSE))
-VLOOKUP($S56,'表30-5-2-5-4'!$B:$AF,MATCH($D56,'表30-5-2-5-4'!$4:$4,0)-1,FALSE)*(S56/100-M56/G56)*100
-VLOOKUP($R56,'表30-5-2-5-4'!$B:$AF,MATCH($D56,'表30-5-2-5-4'!$4:$4,0)-1,FALSE)*(1-(R56/100-L56/G56)*100)
)</f>
        <v>0</v>
      </c>
      <c r="U56" s="1989">
        <f>IF(OR(E56="QS",B56=""),0,
IF(C56="F",VLOOKUP($S56,'表30-5-2-5-5'!$B:$AF,MATCH($D56&amp;"a",'表30-5-2-5-5'!$4:$4,0)-1,FALSE)
-IF($R56-1&lt;=0,0,VLOOKUP($R56-1,'表30-5-2-5-5'!$B:$AF,MATCH($D56&amp;"a",'表30-5-2-5-5'!$4:$4,0)-1,FALSE))
-VLOOKUP($S56,'表30-5-2-5-5'!$B:$AF,MATCH($D56,'表30-5-2-5-5'!$4:$4,0)-1,FALSE)*(S56/100-M56/G56)*100
-VLOOKUP($R56,'表30-5-2-5-5'!$B:$AF,MATCH($D56,'表30-5-2-5-5'!$4:$4,0)-1,FALSE)*(1-(R56/100-L56/G56)*100),
IF(C56="E1",VLOOKUP($S56,'表30-5-2-5-6'!$B$4:$AF$104,MATCH($D56&amp;"a",'表30-5-2-5-6'!$4:$4,0)-1,FALSE)
-IF($R56-1&lt;=0,0,VLOOKUP($R56-1,'表30-5-2-5-6'!$B$4:$AF$104,MATCH($D56&amp;"a",'表30-5-2-5-6'!$4:$4,0)-1,FALSE))
-VLOOKUP($S56,'表30-5-2-5-6'!$B$4:$AF$104,MATCH($D56,'表30-5-2-5-6'!$4:$4,0)-1,FALSE)*(S56/100-M56/G56)*100
-VLOOKUP($R56,'表30-5-2-5-6'!$B$4:$AF$104,MATCH($D56,'表30-5-2-5-6'!$4:$4,0)-1,FALSE)*(1-(R56/100-L56/G56)*100),
IF(C56="E2",VLOOKUP($S56,'表30-5-2-5-6'!$B$114:$AF$214,MATCH($D56&amp;"a",'表30-5-2-5-6'!$4:$4,0)-1,FALSE)
-IF($R56-1&lt;=0,0,VLOOKUP($R56-1,'表30-5-2-5-6'!$B$114:$AF$214,MATCH($D56&amp;"a",'表30-5-2-5-6'!$4:$4,0)-1,FALSE))
-VLOOKUP($S56,'表30-5-2-5-6'!$B$114:$AF$214,MATCH($D56,'表30-5-2-5-6'!$4:$4,0)-1,FALSE)*(S56/100-M56/G56)*100
-VLOOKUP($R56,'表30-5-2-5-6'!$B$114:$AF$214,MATCH($D56,'表30-5-2-5-6'!$4:$4,0)-1,FALSE)*(1-(R56/100-L56/G56)*100),0))))</f>
        <v>0</v>
      </c>
      <c r="V56" s="1990">
        <f t="shared" si="7"/>
        <v>0</v>
      </c>
      <c r="W56" s="1990">
        <f t="shared" si="8"/>
        <v>0</v>
      </c>
      <c r="X56" s="1990">
        <f t="shared" si="9"/>
        <v>0</v>
      </c>
      <c r="Y56" s="1990">
        <f t="shared" si="10"/>
        <v>0</v>
      </c>
    </row>
    <row r="57" spans="1:25">
      <c r="A57" s="1985" t="str">
        <f t="shared" si="4"/>
        <v/>
      </c>
      <c r="B57" s="2120"/>
      <c r="C57" s="2120"/>
      <c r="D57" s="2120"/>
      <c r="E57" s="2121"/>
      <c r="F57" s="2121"/>
      <c r="G57" s="2122"/>
      <c r="H57" s="2123"/>
      <c r="I57" s="2123"/>
      <c r="J57" s="2123"/>
      <c r="K57" s="2123"/>
      <c r="L57" s="2121"/>
      <c r="M57" s="2121"/>
      <c r="N57" s="1986">
        <f t="shared" si="0"/>
        <v>0</v>
      </c>
      <c r="O57" s="1986">
        <f t="shared" si="1"/>
        <v>0</v>
      </c>
      <c r="P57" s="1987">
        <f t="shared" si="5"/>
        <v>0</v>
      </c>
      <c r="Q57" s="1987">
        <f t="shared" si="6"/>
        <v>0</v>
      </c>
      <c r="R57" s="1988">
        <f t="shared" si="2"/>
        <v>0</v>
      </c>
      <c r="S57" s="1988">
        <f t="shared" si="3"/>
        <v>0</v>
      </c>
      <c r="T57" s="1989">
        <f>IF(OR(E57="QS",B57=""),0,
VLOOKUP($S57,'表30-5-2-5-4'!$B:$AF,MATCH($D57&amp;"a",'表30-5-2-5-4'!$4:$4,0)-1,FALSE)
-IF($R57-1&lt;=0,0,VLOOKUP($R57-1,'表30-5-2-5-4'!$B:$AF,MATCH($D57&amp;"a",'表30-5-2-5-4'!$4:$4,0)-1,FALSE))
-VLOOKUP($S57,'表30-5-2-5-4'!$B:$AF,MATCH($D57,'表30-5-2-5-4'!$4:$4,0)-1,FALSE)*(S57/100-M57/G57)*100
-VLOOKUP($R57,'表30-5-2-5-4'!$B:$AF,MATCH($D57,'表30-5-2-5-4'!$4:$4,0)-1,FALSE)*(1-(R57/100-L57/G57)*100)
)</f>
        <v>0</v>
      </c>
      <c r="U57" s="1989">
        <f>IF(OR(E57="QS",B57=""),0,
IF(C57="F",VLOOKUP($S57,'表30-5-2-5-5'!$B:$AF,MATCH($D57&amp;"a",'表30-5-2-5-5'!$4:$4,0)-1,FALSE)
-IF($R57-1&lt;=0,0,VLOOKUP($R57-1,'表30-5-2-5-5'!$B:$AF,MATCH($D57&amp;"a",'表30-5-2-5-5'!$4:$4,0)-1,FALSE))
-VLOOKUP($S57,'表30-5-2-5-5'!$B:$AF,MATCH($D57,'表30-5-2-5-5'!$4:$4,0)-1,FALSE)*(S57/100-M57/G57)*100
-VLOOKUP($R57,'表30-5-2-5-5'!$B:$AF,MATCH($D57,'表30-5-2-5-5'!$4:$4,0)-1,FALSE)*(1-(R57/100-L57/G57)*100),
IF(C57="E1",VLOOKUP($S57,'表30-5-2-5-6'!$B$4:$AF$104,MATCH($D57&amp;"a",'表30-5-2-5-6'!$4:$4,0)-1,FALSE)
-IF($R57-1&lt;=0,0,VLOOKUP($R57-1,'表30-5-2-5-6'!$B$4:$AF$104,MATCH($D57&amp;"a",'表30-5-2-5-6'!$4:$4,0)-1,FALSE))
-VLOOKUP($S57,'表30-5-2-5-6'!$B$4:$AF$104,MATCH($D57,'表30-5-2-5-6'!$4:$4,0)-1,FALSE)*(S57/100-M57/G57)*100
-VLOOKUP($R57,'表30-5-2-5-6'!$B$4:$AF$104,MATCH($D57,'表30-5-2-5-6'!$4:$4,0)-1,FALSE)*(1-(R57/100-L57/G57)*100),
IF(C57="E2",VLOOKUP($S57,'表30-5-2-5-6'!$B$114:$AF$214,MATCH($D57&amp;"a",'表30-5-2-5-6'!$4:$4,0)-1,FALSE)
-IF($R57-1&lt;=0,0,VLOOKUP($R57-1,'表30-5-2-5-6'!$B$114:$AF$214,MATCH($D57&amp;"a",'表30-5-2-5-6'!$4:$4,0)-1,FALSE))
-VLOOKUP($S57,'表30-5-2-5-6'!$B$114:$AF$214,MATCH($D57,'表30-5-2-5-6'!$4:$4,0)-1,FALSE)*(S57/100-M57/G57)*100
-VLOOKUP($R57,'表30-5-2-5-6'!$B$114:$AF$214,MATCH($D57,'表30-5-2-5-6'!$4:$4,0)-1,FALSE)*(1-(R57/100-L57/G57)*100),0))))</f>
        <v>0</v>
      </c>
      <c r="V57" s="1990">
        <f t="shared" si="7"/>
        <v>0</v>
      </c>
      <c r="W57" s="1990">
        <f t="shared" si="8"/>
        <v>0</v>
      </c>
      <c r="X57" s="1990">
        <f t="shared" si="9"/>
        <v>0</v>
      </c>
      <c r="Y57" s="1990">
        <f t="shared" si="10"/>
        <v>0</v>
      </c>
    </row>
    <row r="58" spans="1:25">
      <c r="A58" s="1985" t="str">
        <f t="shared" si="4"/>
        <v/>
      </c>
      <c r="B58" s="2120"/>
      <c r="C58" s="2120"/>
      <c r="D58" s="2120"/>
      <c r="E58" s="2121"/>
      <c r="F58" s="2121"/>
      <c r="G58" s="2122"/>
      <c r="H58" s="2123"/>
      <c r="I58" s="2123"/>
      <c r="J58" s="2123"/>
      <c r="K58" s="2123"/>
      <c r="L58" s="2121"/>
      <c r="M58" s="2121"/>
      <c r="N58" s="1986">
        <f t="shared" si="0"/>
        <v>0</v>
      </c>
      <c r="O58" s="1986">
        <f t="shared" si="1"/>
        <v>0</v>
      </c>
      <c r="P58" s="1987">
        <f t="shared" si="5"/>
        <v>0</v>
      </c>
      <c r="Q58" s="1987">
        <f t="shared" si="6"/>
        <v>0</v>
      </c>
      <c r="R58" s="1988">
        <f t="shared" si="2"/>
        <v>0</v>
      </c>
      <c r="S58" s="1988">
        <f t="shared" si="3"/>
        <v>0</v>
      </c>
      <c r="T58" s="1989">
        <f>IF(OR(E58="QS",B58=""),0,
VLOOKUP($S58,'表30-5-2-5-4'!$B:$AF,MATCH($D58&amp;"a",'表30-5-2-5-4'!$4:$4,0)-1,FALSE)
-IF($R58-1&lt;=0,0,VLOOKUP($R58-1,'表30-5-2-5-4'!$B:$AF,MATCH($D58&amp;"a",'表30-5-2-5-4'!$4:$4,0)-1,FALSE))
-VLOOKUP($S58,'表30-5-2-5-4'!$B:$AF,MATCH($D58,'表30-5-2-5-4'!$4:$4,0)-1,FALSE)*(S58/100-M58/G58)*100
-VLOOKUP($R58,'表30-5-2-5-4'!$B:$AF,MATCH($D58,'表30-5-2-5-4'!$4:$4,0)-1,FALSE)*(1-(R58/100-L58/G58)*100)
)</f>
        <v>0</v>
      </c>
      <c r="U58" s="1989">
        <f>IF(OR(E58="QS",B58=""),0,
IF(C58="F",VLOOKUP($S58,'表30-5-2-5-5'!$B:$AF,MATCH($D58&amp;"a",'表30-5-2-5-5'!$4:$4,0)-1,FALSE)
-IF($R58-1&lt;=0,0,VLOOKUP($R58-1,'表30-5-2-5-5'!$B:$AF,MATCH($D58&amp;"a",'表30-5-2-5-5'!$4:$4,0)-1,FALSE))
-VLOOKUP($S58,'表30-5-2-5-5'!$B:$AF,MATCH($D58,'表30-5-2-5-5'!$4:$4,0)-1,FALSE)*(S58/100-M58/G58)*100
-VLOOKUP($R58,'表30-5-2-5-5'!$B:$AF,MATCH($D58,'表30-5-2-5-5'!$4:$4,0)-1,FALSE)*(1-(R58/100-L58/G58)*100),
IF(C58="E1",VLOOKUP($S58,'表30-5-2-5-6'!$B$4:$AF$104,MATCH($D58&amp;"a",'表30-5-2-5-6'!$4:$4,0)-1,FALSE)
-IF($R58-1&lt;=0,0,VLOOKUP($R58-1,'表30-5-2-5-6'!$B$4:$AF$104,MATCH($D58&amp;"a",'表30-5-2-5-6'!$4:$4,0)-1,FALSE))
-VLOOKUP($S58,'表30-5-2-5-6'!$B$4:$AF$104,MATCH($D58,'表30-5-2-5-6'!$4:$4,0)-1,FALSE)*(S58/100-M58/G58)*100
-VLOOKUP($R58,'表30-5-2-5-6'!$B$4:$AF$104,MATCH($D58,'表30-5-2-5-6'!$4:$4,0)-1,FALSE)*(1-(R58/100-L58/G58)*100),
IF(C58="E2",VLOOKUP($S58,'表30-5-2-5-6'!$B$114:$AF$214,MATCH($D58&amp;"a",'表30-5-2-5-6'!$4:$4,0)-1,FALSE)
-IF($R58-1&lt;=0,0,VLOOKUP($R58-1,'表30-5-2-5-6'!$B$114:$AF$214,MATCH($D58&amp;"a",'表30-5-2-5-6'!$4:$4,0)-1,FALSE))
-VLOOKUP($S58,'表30-5-2-5-6'!$B$114:$AF$214,MATCH($D58,'表30-5-2-5-6'!$4:$4,0)-1,FALSE)*(S58/100-M58/G58)*100
-VLOOKUP($R58,'表30-5-2-5-6'!$B$114:$AF$214,MATCH($D58,'表30-5-2-5-6'!$4:$4,0)-1,FALSE)*(1-(R58/100-L58/G58)*100),0))))</f>
        <v>0</v>
      </c>
      <c r="V58" s="1990">
        <f t="shared" si="7"/>
        <v>0</v>
      </c>
      <c r="W58" s="1990">
        <f t="shared" si="8"/>
        <v>0</v>
      </c>
      <c r="X58" s="1990">
        <f t="shared" si="9"/>
        <v>0</v>
      </c>
      <c r="Y58" s="1990">
        <f t="shared" si="10"/>
        <v>0</v>
      </c>
    </row>
    <row r="59" spans="1:25">
      <c r="A59" s="1985" t="str">
        <f t="shared" si="4"/>
        <v/>
      </c>
      <c r="B59" s="2120"/>
      <c r="C59" s="2120"/>
      <c r="D59" s="2120"/>
      <c r="E59" s="2121"/>
      <c r="F59" s="2121"/>
      <c r="G59" s="2122"/>
      <c r="H59" s="2123"/>
      <c r="I59" s="2123"/>
      <c r="J59" s="2123"/>
      <c r="K59" s="2123"/>
      <c r="L59" s="2121"/>
      <c r="M59" s="2121"/>
      <c r="N59" s="1986">
        <f t="shared" si="0"/>
        <v>0</v>
      </c>
      <c r="O59" s="1986">
        <f t="shared" si="1"/>
        <v>0</v>
      </c>
      <c r="P59" s="1987">
        <f t="shared" si="5"/>
        <v>0</v>
      </c>
      <c r="Q59" s="1987">
        <f t="shared" si="6"/>
        <v>0</v>
      </c>
      <c r="R59" s="1988">
        <f t="shared" si="2"/>
        <v>0</v>
      </c>
      <c r="S59" s="1988">
        <f t="shared" si="3"/>
        <v>0</v>
      </c>
      <c r="T59" s="1989">
        <f>IF(OR(E59="QS",B59=""),0,
VLOOKUP($S59,'表30-5-2-5-4'!$B:$AF,MATCH($D59&amp;"a",'表30-5-2-5-4'!$4:$4,0)-1,FALSE)
-IF($R59-1&lt;=0,0,VLOOKUP($R59-1,'表30-5-2-5-4'!$B:$AF,MATCH($D59&amp;"a",'表30-5-2-5-4'!$4:$4,0)-1,FALSE))
-VLOOKUP($S59,'表30-5-2-5-4'!$B:$AF,MATCH($D59,'表30-5-2-5-4'!$4:$4,0)-1,FALSE)*(S59/100-M59/G59)*100
-VLOOKUP($R59,'表30-5-2-5-4'!$B:$AF,MATCH($D59,'表30-5-2-5-4'!$4:$4,0)-1,FALSE)*(1-(R59/100-L59/G59)*100)
)</f>
        <v>0</v>
      </c>
      <c r="U59" s="1989">
        <f>IF(OR(E59="QS",B59=""),0,
IF(C59="F",VLOOKUP($S59,'表30-5-2-5-5'!$B:$AF,MATCH($D59&amp;"a",'表30-5-2-5-5'!$4:$4,0)-1,FALSE)
-IF($R59-1&lt;=0,0,VLOOKUP($R59-1,'表30-5-2-5-5'!$B:$AF,MATCH($D59&amp;"a",'表30-5-2-5-5'!$4:$4,0)-1,FALSE))
-VLOOKUP($S59,'表30-5-2-5-5'!$B:$AF,MATCH($D59,'表30-5-2-5-5'!$4:$4,0)-1,FALSE)*(S59/100-M59/G59)*100
-VLOOKUP($R59,'表30-5-2-5-5'!$B:$AF,MATCH($D59,'表30-5-2-5-5'!$4:$4,0)-1,FALSE)*(1-(R59/100-L59/G59)*100),
IF(C59="E1",VLOOKUP($S59,'表30-5-2-5-6'!$B$4:$AF$104,MATCH($D59&amp;"a",'表30-5-2-5-6'!$4:$4,0)-1,FALSE)
-IF($R59-1&lt;=0,0,VLOOKUP($R59-1,'表30-5-2-5-6'!$B$4:$AF$104,MATCH($D59&amp;"a",'表30-5-2-5-6'!$4:$4,0)-1,FALSE))
-VLOOKUP($S59,'表30-5-2-5-6'!$B$4:$AF$104,MATCH($D59,'表30-5-2-5-6'!$4:$4,0)-1,FALSE)*(S59/100-M59/G59)*100
-VLOOKUP($R59,'表30-5-2-5-6'!$B$4:$AF$104,MATCH($D59,'表30-5-2-5-6'!$4:$4,0)-1,FALSE)*(1-(R59/100-L59/G59)*100),
IF(C59="E2",VLOOKUP($S59,'表30-5-2-5-6'!$B$114:$AF$214,MATCH($D59&amp;"a",'表30-5-2-5-6'!$4:$4,0)-1,FALSE)
-IF($R59-1&lt;=0,0,VLOOKUP($R59-1,'表30-5-2-5-6'!$B$114:$AF$214,MATCH($D59&amp;"a",'表30-5-2-5-6'!$4:$4,0)-1,FALSE))
-VLOOKUP($S59,'表30-5-2-5-6'!$B$114:$AF$214,MATCH($D59,'表30-5-2-5-6'!$4:$4,0)-1,FALSE)*(S59/100-M59/G59)*100
-VLOOKUP($R59,'表30-5-2-5-6'!$B$114:$AF$214,MATCH($D59,'表30-5-2-5-6'!$4:$4,0)-1,FALSE)*(1-(R59/100-L59/G59)*100),0))))</f>
        <v>0</v>
      </c>
      <c r="V59" s="1990">
        <f t="shared" si="7"/>
        <v>0</v>
      </c>
      <c r="W59" s="1990">
        <f t="shared" si="8"/>
        <v>0</v>
      </c>
      <c r="X59" s="1990">
        <f t="shared" si="9"/>
        <v>0</v>
      </c>
      <c r="Y59" s="1990">
        <f t="shared" si="10"/>
        <v>0</v>
      </c>
    </row>
    <row r="60" spans="1:25">
      <c r="A60" s="1985" t="str">
        <f t="shared" si="4"/>
        <v/>
      </c>
      <c r="B60" s="2120"/>
      <c r="C60" s="2120"/>
      <c r="D60" s="2120"/>
      <c r="E60" s="2121"/>
      <c r="F60" s="2121"/>
      <c r="G60" s="2122"/>
      <c r="H60" s="2123"/>
      <c r="I60" s="2123"/>
      <c r="J60" s="2123"/>
      <c r="K60" s="2123"/>
      <c r="L60" s="2121"/>
      <c r="M60" s="2121"/>
      <c r="N60" s="1986">
        <f t="shared" si="0"/>
        <v>0</v>
      </c>
      <c r="O60" s="1986">
        <f t="shared" si="1"/>
        <v>0</v>
      </c>
      <c r="P60" s="1987">
        <f t="shared" si="5"/>
        <v>0</v>
      </c>
      <c r="Q60" s="1987">
        <f t="shared" si="6"/>
        <v>0</v>
      </c>
      <c r="R60" s="1988">
        <f t="shared" si="2"/>
        <v>0</v>
      </c>
      <c r="S60" s="1988">
        <f t="shared" si="3"/>
        <v>0</v>
      </c>
      <c r="T60" s="1989">
        <f>IF(OR(E60="QS",B60=""),0,
VLOOKUP($S60,'表30-5-2-5-4'!$B:$AF,MATCH($D60&amp;"a",'表30-5-2-5-4'!$4:$4,0)-1,FALSE)
-IF($R60-1&lt;=0,0,VLOOKUP($R60-1,'表30-5-2-5-4'!$B:$AF,MATCH($D60&amp;"a",'表30-5-2-5-4'!$4:$4,0)-1,FALSE))
-VLOOKUP($S60,'表30-5-2-5-4'!$B:$AF,MATCH($D60,'表30-5-2-5-4'!$4:$4,0)-1,FALSE)*(S60/100-M60/G60)*100
-VLOOKUP($R60,'表30-5-2-5-4'!$B:$AF,MATCH($D60,'表30-5-2-5-4'!$4:$4,0)-1,FALSE)*(1-(R60/100-L60/G60)*100)
)</f>
        <v>0</v>
      </c>
      <c r="U60" s="1989">
        <f>IF(OR(E60="QS",B60=""),0,
IF(C60="F",VLOOKUP($S60,'表30-5-2-5-5'!$B:$AF,MATCH($D60&amp;"a",'表30-5-2-5-5'!$4:$4,0)-1,FALSE)
-IF($R60-1&lt;=0,0,VLOOKUP($R60-1,'表30-5-2-5-5'!$B:$AF,MATCH($D60&amp;"a",'表30-5-2-5-5'!$4:$4,0)-1,FALSE))
-VLOOKUP($S60,'表30-5-2-5-5'!$B:$AF,MATCH($D60,'表30-5-2-5-5'!$4:$4,0)-1,FALSE)*(S60/100-M60/G60)*100
-VLOOKUP($R60,'表30-5-2-5-5'!$B:$AF,MATCH($D60,'表30-5-2-5-5'!$4:$4,0)-1,FALSE)*(1-(R60/100-L60/G60)*100),
IF(C60="E1",VLOOKUP($S60,'表30-5-2-5-6'!$B$4:$AF$104,MATCH($D60&amp;"a",'表30-5-2-5-6'!$4:$4,0)-1,FALSE)
-IF($R60-1&lt;=0,0,VLOOKUP($R60-1,'表30-5-2-5-6'!$B$4:$AF$104,MATCH($D60&amp;"a",'表30-5-2-5-6'!$4:$4,0)-1,FALSE))
-VLOOKUP($S60,'表30-5-2-5-6'!$B$4:$AF$104,MATCH($D60,'表30-5-2-5-6'!$4:$4,0)-1,FALSE)*(S60/100-M60/G60)*100
-VLOOKUP($R60,'表30-5-2-5-6'!$B$4:$AF$104,MATCH($D60,'表30-5-2-5-6'!$4:$4,0)-1,FALSE)*(1-(R60/100-L60/G60)*100),
IF(C60="E2",VLOOKUP($S60,'表30-5-2-5-6'!$B$114:$AF$214,MATCH($D60&amp;"a",'表30-5-2-5-6'!$4:$4,0)-1,FALSE)
-IF($R60-1&lt;=0,0,VLOOKUP($R60-1,'表30-5-2-5-6'!$B$114:$AF$214,MATCH($D60&amp;"a",'表30-5-2-5-6'!$4:$4,0)-1,FALSE))
-VLOOKUP($S60,'表30-5-2-5-6'!$B$114:$AF$214,MATCH($D60,'表30-5-2-5-6'!$4:$4,0)-1,FALSE)*(S60/100-M60/G60)*100
-VLOOKUP($R60,'表30-5-2-5-6'!$B$114:$AF$214,MATCH($D60,'表30-5-2-5-6'!$4:$4,0)-1,FALSE)*(1-(R60/100-L60/G60)*100),0))))</f>
        <v>0</v>
      </c>
      <c r="V60" s="1990">
        <f t="shared" si="7"/>
        <v>0</v>
      </c>
      <c r="W60" s="1990">
        <f t="shared" si="8"/>
        <v>0</v>
      </c>
      <c r="X60" s="1990">
        <f t="shared" si="9"/>
        <v>0</v>
      </c>
      <c r="Y60" s="1990">
        <f t="shared" si="10"/>
        <v>0</v>
      </c>
    </row>
    <row r="61" spans="1:25">
      <c r="A61" s="1985" t="str">
        <f t="shared" si="4"/>
        <v/>
      </c>
      <c r="B61" s="2120"/>
      <c r="C61" s="2120"/>
      <c r="D61" s="2120"/>
      <c r="E61" s="2121"/>
      <c r="F61" s="2121"/>
      <c r="G61" s="2122"/>
      <c r="H61" s="2123"/>
      <c r="I61" s="2123"/>
      <c r="J61" s="2123"/>
      <c r="K61" s="2123"/>
      <c r="L61" s="2121"/>
      <c r="M61" s="2121"/>
      <c r="N61" s="1986">
        <f t="shared" si="0"/>
        <v>0</v>
      </c>
      <c r="O61" s="1986">
        <f t="shared" si="1"/>
        <v>0</v>
      </c>
      <c r="P61" s="1987">
        <f t="shared" si="5"/>
        <v>0</v>
      </c>
      <c r="Q61" s="1987">
        <f t="shared" si="6"/>
        <v>0</v>
      </c>
      <c r="R61" s="1988">
        <f t="shared" si="2"/>
        <v>0</v>
      </c>
      <c r="S61" s="1988">
        <f t="shared" si="3"/>
        <v>0</v>
      </c>
      <c r="T61" s="1989">
        <f>IF(OR(E61="QS",B61=""),0,
VLOOKUP($S61,'表30-5-2-5-4'!$B:$AF,MATCH($D61&amp;"a",'表30-5-2-5-4'!$4:$4,0)-1,FALSE)
-IF($R61-1&lt;=0,0,VLOOKUP($R61-1,'表30-5-2-5-4'!$B:$AF,MATCH($D61&amp;"a",'表30-5-2-5-4'!$4:$4,0)-1,FALSE))
-VLOOKUP($S61,'表30-5-2-5-4'!$B:$AF,MATCH($D61,'表30-5-2-5-4'!$4:$4,0)-1,FALSE)*(S61/100-M61/G61)*100
-VLOOKUP($R61,'表30-5-2-5-4'!$B:$AF,MATCH($D61,'表30-5-2-5-4'!$4:$4,0)-1,FALSE)*(1-(R61/100-L61/G61)*100)
)</f>
        <v>0</v>
      </c>
      <c r="U61" s="1989">
        <f>IF(OR(E61="QS",B61=""),0,
IF(C61="F",VLOOKUP($S61,'表30-5-2-5-5'!$B:$AF,MATCH($D61&amp;"a",'表30-5-2-5-5'!$4:$4,0)-1,FALSE)
-IF($R61-1&lt;=0,0,VLOOKUP($R61-1,'表30-5-2-5-5'!$B:$AF,MATCH($D61&amp;"a",'表30-5-2-5-5'!$4:$4,0)-1,FALSE))
-VLOOKUP($S61,'表30-5-2-5-5'!$B:$AF,MATCH($D61,'表30-5-2-5-5'!$4:$4,0)-1,FALSE)*(S61/100-M61/G61)*100
-VLOOKUP($R61,'表30-5-2-5-5'!$B:$AF,MATCH($D61,'表30-5-2-5-5'!$4:$4,0)-1,FALSE)*(1-(R61/100-L61/G61)*100),
IF(C61="E1",VLOOKUP($S61,'表30-5-2-5-6'!$B$4:$AF$104,MATCH($D61&amp;"a",'表30-5-2-5-6'!$4:$4,0)-1,FALSE)
-IF($R61-1&lt;=0,0,VLOOKUP($R61-1,'表30-5-2-5-6'!$B$4:$AF$104,MATCH($D61&amp;"a",'表30-5-2-5-6'!$4:$4,0)-1,FALSE))
-VLOOKUP($S61,'表30-5-2-5-6'!$B$4:$AF$104,MATCH($D61,'表30-5-2-5-6'!$4:$4,0)-1,FALSE)*(S61/100-M61/G61)*100
-VLOOKUP($R61,'表30-5-2-5-6'!$B$4:$AF$104,MATCH($D61,'表30-5-2-5-6'!$4:$4,0)-1,FALSE)*(1-(R61/100-L61/G61)*100),
IF(C61="E2",VLOOKUP($S61,'表30-5-2-5-6'!$B$114:$AF$214,MATCH($D61&amp;"a",'表30-5-2-5-6'!$4:$4,0)-1,FALSE)
-IF($R61-1&lt;=0,0,VLOOKUP($R61-1,'表30-5-2-5-6'!$B$114:$AF$214,MATCH($D61&amp;"a",'表30-5-2-5-6'!$4:$4,0)-1,FALSE))
-VLOOKUP($S61,'表30-5-2-5-6'!$B$114:$AF$214,MATCH($D61,'表30-5-2-5-6'!$4:$4,0)-1,FALSE)*(S61/100-M61/G61)*100
-VLOOKUP($R61,'表30-5-2-5-6'!$B$114:$AF$214,MATCH($D61,'表30-5-2-5-6'!$4:$4,0)-1,FALSE)*(1-(R61/100-L61/G61)*100),0))))</f>
        <v>0</v>
      </c>
      <c r="V61" s="1990">
        <f t="shared" si="7"/>
        <v>0</v>
      </c>
      <c r="W61" s="1990">
        <f t="shared" si="8"/>
        <v>0</v>
      </c>
      <c r="X61" s="1990">
        <f t="shared" si="9"/>
        <v>0</v>
      </c>
      <c r="Y61" s="1990">
        <f t="shared" si="10"/>
        <v>0</v>
      </c>
    </row>
    <row r="62" spans="1:25">
      <c r="A62" s="1985" t="str">
        <f t="shared" si="4"/>
        <v/>
      </c>
      <c r="B62" s="2120"/>
      <c r="C62" s="2120"/>
      <c r="D62" s="2120"/>
      <c r="E62" s="2121"/>
      <c r="F62" s="2121"/>
      <c r="G62" s="2122"/>
      <c r="H62" s="2123"/>
      <c r="I62" s="2123"/>
      <c r="J62" s="2123"/>
      <c r="K62" s="2123"/>
      <c r="L62" s="2121"/>
      <c r="M62" s="2121"/>
      <c r="N62" s="1986">
        <f t="shared" si="0"/>
        <v>0</v>
      </c>
      <c r="O62" s="1986">
        <f t="shared" si="1"/>
        <v>0</v>
      </c>
      <c r="P62" s="1987">
        <f t="shared" si="5"/>
        <v>0</v>
      </c>
      <c r="Q62" s="1987">
        <f t="shared" si="6"/>
        <v>0</v>
      </c>
      <c r="R62" s="1988">
        <f t="shared" si="2"/>
        <v>0</v>
      </c>
      <c r="S62" s="1988">
        <f t="shared" si="3"/>
        <v>0</v>
      </c>
      <c r="T62" s="1989">
        <f>IF(OR(E62="QS",B62=""),0,
VLOOKUP($S62,'表30-5-2-5-4'!$B:$AF,MATCH($D62&amp;"a",'表30-5-2-5-4'!$4:$4,0)-1,FALSE)
-IF($R62-1&lt;=0,0,VLOOKUP($R62-1,'表30-5-2-5-4'!$B:$AF,MATCH($D62&amp;"a",'表30-5-2-5-4'!$4:$4,0)-1,FALSE))
-VLOOKUP($S62,'表30-5-2-5-4'!$B:$AF,MATCH($D62,'表30-5-2-5-4'!$4:$4,0)-1,FALSE)*(S62/100-M62/G62)*100
-VLOOKUP($R62,'表30-5-2-5-4'!$B:$AF,MATCH($D62,'表30-5-2-5-4'!$4:$4,0)-1,FALSE)*(1-(R62/100-L62/G62)*100)
)</f>
        <v>0</v>
      </c>
      <c r="U62" s="1989">
        <f>IF(OR(E62="QS",B62=""),0,
IF(C62="F",VLOOKUP($S62,'表30-5-2-5-5'!$B:$AF,MATCH($D62&amp;"a",'表30-5-2-5-5'!$4:$4,0)-1,FALSE)
-IF($R62-1&lt;=0,0,VLOOKUP($R62-1,'表30-5-2-5-5'!$B:$AF,MATCH($D62&amp;"a",'表30-5-2-5-5'!$4:$4,0)-1,FALSE))
-VLOOKUP($S62,'表30-5-2-5-5'!$B:$AF,MATCH($D62,'表30-5-2-5-5'!$4:$4,0)-1,FALSE)*(S62/100-M62/G62)*100
-VLOOKUP($R62,'表30-5-2-5-5'!$B:$AF,MATCH($D62,'表30-5-2-5-5'!$4:$4,0)-1,FALSE)*(1-(R62/100-L62/G62)*100),
IF(C62="E1",VLOOKUP($S62,'表30-5-2-5-6'!$B$4:$AF$104,MATCH($D62&amp;"a",'表30-5-2-5-6'!$4:$4,0)-1,FALSE)
-IF($R62-1&lt;=0,0,VLOOKUP($R62-1,'表30-5-2-5-6'!$B$4:$AF$104,MATCH($D62&amp;"a",'表30-5-2-5-6'!$4:$4,0)-1,FALSE))
-VLOOKUP($S62,'表30-5-2-5-6'!$B$4:$AF$104,MATCH($D62,'表30-5-2-5-6'!$4:$4,0)-1,FALSE)*(S62/100-M62/G62)*100
-VLOOKUP($R62,'表30-5-2-5-6'!$B$4:$AF$104,MATCH($D62,'表30-5-2-5-6'!$4:$4,0)-1,FALSE)*(1-(R62/100-L62/G62)*100),
IF(C62="E2",VLOOKUP($S62,'表30-5-2-5-6'!$B$114:$AF$214,MATCH($D62&amp;"a",'表30-5-2-5-6'!$4:$4,0)-1,FALSE)
-IF($R62-1&lt;=0,0,VLOOKUP($R62-1,'表30-5-2-5-6'!$B$114:$AF$214,MATCH($D62&amp;"a",'表30-5-2-5-6'!$4:$4,0)-1,FALSE))
-VLOOKUP($S62,'表30-5-2-5-6'!$B$114:$AF$214,MATCH($D62,'表30-5-2-5-6'!$4:$4,0)-1,FALSE)*(S62/100-M62/G62)*100
-VLOOKUP($R62,'表30-5-2-5-6'!$B$114:$AF$214,MATCH($D62,'表30-5-2-5-6'!$4:$4,0)-1,FALSE)*(1-(R62/100-L62/G62)*100),0))))</f>
        <v>0</v>
      </c>
      <c r="V62" s="1990">
        <f t="shared" si="7"/>
        <v>0</v>
      </c>
      <c r="W62" s="1990">
        <f t="shared" si="8"/>
        <v>0</v>
      </c>
      <c r="X62" s="1990">
        <f t="shared" si="9"/>
        <v>0</v>
      </c>
      <c r="Y62" s="1990">
        <f t="shared" si="10"/>
        <v>0</v>
      </c>
    </row>
    <row r="63" spans="1:25">
      <c r="A63" s="1985" t="str">
        <f t="shared" si="4"/>
        <v/>
      </c>
      <c r="B63" s="2120"/>
      <c r="C63" s="2120"/>
      <c r="D63" s="2120"/>
      <c r="E63" s="2121"/>
      <c r="F63" s="2121"/>
      <c r="G63" s="2122"/>
      <c r="H63" s="2123"/>
      <c r="I63" s="2123"/>
      <c r="J63" s="2123"/>
      <c r="K63" s="2123"/>
      <c r="L63" s="2121"/>
      <c r="M63" s="2121"/>
      <c r="N63" s="1986">
        <f t="shared" si="0"/>
        <v>0</v>
      </c>
      <c r="O63" s="1986">
        <f t="shared" si="1"/>
        <v>0</v>
      </c>
      <c r="P63" s="1987">
        <f t="shared" si="5"/>
        <v>0</v>
      </c>
      <c r="Q63" s="1987">
        <f t="shared" si="6"/>
        <v>0</v>
      </c>
      <c r="R63" s="1988">
        <f t="shared" si="2"/>
        <v>0</v>
      </c>
      <c r="S63" s="1988">
        <f t="shared" si="3"/>
        <v>0</v>
      </c>
      <c r="T63" s="1989">
        <f>IF(OR(E63="QS",B63=""),0,
VLOOKUP($S63,'表30-5-2-5-4'!$B:$AF,MATCH($D63&amp;"a",'表30-5-2-5-4'!$4:$4,0)-1,FALSE)
-IF($R63-1&lt;=0,0,VLOOKUP($R63-1,'表30-5-2-5-4'!$B:$AF,MATCH($D63&amp;"a",'表30-5-2-5-4'!$4:$4,0)-1,FALSE))
-VLOOKUP($S63,'表30-5-2-5-4'!$B:$AF,MATCH($D63,'表30-5-2-5-4'!$4:$4,0)-1,FALSE)*(S63/100-M63/G63)*100
-VLOOKUP($R63,'表30-5-2-5-4'!$B:$AF,MATCH($D63,'表30-5-2-5-4'!$4:$4,0)-1,FALSE)*(1-(R63/100-L63/G63)*100)
)</f>
        <v>0</v>
      </c>
      <c r="U63" s="1989">
        <f>IF(OR(E63="QS",B63=""),0,
IF(C63="F",VLOOKUP($S63,'表30-5-2-5-5'!$B:$AF,MATCH($D63&amp;"a",'表30-5-2-5-5'!$4:$4,0)-1,FALSE)
-IF($R63-1&lt;=0,0,VLOOKUP($R63-1,'表30-5-2-5-5'!$B:$AF,MATCH($D63&amp;"a",'表30-5-2-5-5'!$4:$4,0)-1,FALSE))
-VLOOKUP($S63,'表30-5-2-5-5'!$B:$AF,MATCH($D63,'表30-5-2-5-5'!$4:$4,0)-1,FALSE)*(S63/100-M63/G63)*100
-VLOOKUP($R63,'表30-5-2-5-5'!$B:$AF,MATCH($D63,'表30-5-2-5-5'!$4:$4,0)-1,FALSE)*(1-(R63/100-L63/G63)*100),
IF(C63="E1",VLOOKUP($S63,'表30-5-2-5-6'!$B$4:$AF$104,MATCH($D63&amp;"a",'表30-5-2-5-6'!$4:$4,0)-1,FALSE)
-IF($R63-1&lt;=0,0,VLOOKUP($R63-1,'表30-5-2-5-6'!$B$4:$AF$104,MATCH($D63&amp;"a",'表30-5-2-5-6'!$4:$4,0)-1,FALSE))
-VLOOKUP($S63,'表30-5-2-5-6'!$B$4:$AF$104,MATCH($D63,'表30-5-2-5-6'!$4:$4,0)-1,FALSE)*(S63/100-M63/G63)*100
-VLOOKUP($R63,'表30-5-2-5-6'!$B$4:$AF$104,MATCH($D63,'表30-5-2-5-6'!$4:$4,0)-1,FALSE)*(1-(R63/100-L63/G63)*100),
IF(C63="E2",VLOOKUP($S63,'表30-5-2-5-6'!$B$114:$AF$214,MATCH($D63&amp;"a",'表30-5-2-5-6'!$4:$4,0)-1,FALSE)
-IF($R63-1&lt;=0,0,VLOOKUP($R63-1,'表30-5-2-5-6'!$B$114:$AF$214,MATCH($D63&amp;"a",'表30-5-2-5-6'!$4:$4,0)-1,FALSE))
-VLOOKUP($S63,'表30-5-2-5-6'!$B$114:$AF$214,MATCH($D63,'表30-5-2-5-6'!$4:$4,0)-1,FALSE)*(S63/100-M63/G63)*100
-VLOOKUP($R63,'表30-5-2-5-6'!$B$114:$AF$214,MATCH($D63,'表30-5-2-5-6'!$4:$4,0)-1,FALSE)*(1-(R63/100-L63/G63)*100),0))))</f>
        <v>0</v>
      </c>
      <c r="V63" s="1990">
        <f t="shared" si="7"/>
        <v>0</v>
      </c>
      <c r="W63" s="1990">
        <f t="shared" si="8"/>
        <v>0</v>
      </c>
      <c r="X63" s="1990">
        <f t="shared" si="9"/>
        <v>0</v>
      </c>
      <c r="Y63" s="1990">
        <f t="shared" si="10"/>
        <v>0</v>
      </c>
    </row>
    <row r="64" spans="1:25">
      <c r="A64" s="1985" t="str">
        <f t="shared" si="4"/>
        <v/>
      </c>
      <c r="B64" s="2120"/>
      <c r="C64" s="2120"/>
      <c r="D64" s="2120"/>
      <c r="E64" s="2121"/>
      <c r="F64" s="2121"/>
      <c r="G64" s="2122"/>
      <c r="H64" s="2123"/>
      <c r="I64" s="2123"/>
      <c r="J64" s="2123"/>
      <c r="K64" s="2123"/>
      <c r="L64" s="2121"/>
      <c r="M64" s="2121"/>
      <c r="N64" s="1986">
        <f t="shared" si="0"/>
        <v>0</v>
      </c>
      <c r="O64" s="1986">
        <f t="shared" si="1"/>
        <v>0</v>
      </c>
      <c r="P64" s="1987">
        <f t="shared" si="5"/>
        <v>0</v>
      </c>
      <c r="Q64" s="1987">
        <f t="shared" si="6"/>
        <v>0</v>
      </c>
      <c r="R64" s="1988">
        <f t="shared" si="2"/>
        <v>0</v>
      </c>
      <c r="S64" s="1988">
        <f t="shared" si="3"/>
        <v>0</v>
      </c>
      <c r="T64" s="1989">
        <f>IF(OR(E64="QS",B64=""),0,
VLOOKUP($S64,'表30-5-2-5-4'!$B:$AF,MATCH($D64&amp;"a",'表30-5-2-5-4'!$4:$4,0)-1,FALSE)
-IF($R64-1&lt;=0,0,VLOOKUP($R64-1,'表30-5-2-5-4'!$B:$AF,MATCH($D64&amp;"a",'表30-5-2-5-4'!$4:$4,0)-1,FALSE))
-VLOOKUP($S64,'表30-5-2-5-4'!$B:$AF,MATCH($D64,'表30-5-2-5-4'!$4:$4,0)-1,FALSE)*(S64/100-M64/G64)*100
-VLOOKUP($R64,'表30-5-2-5-4'!$B:$AF,MATCH($D64,'表30-5-2-5-4'!$4:$4,0)-1,FALSE)*(1-(R64/100-L64/G64)*100)
)</f>
        <v>0</v>
      </c>
      <c r="U64" s="1989">
        <f>IF(OR(E64="QS",B64=""),0,
IF(C64="F",VLOOKUP($S64,'表30-5-2-5-5'!$B:$AF,MATCH($D64&amp;"a",'表30-5-2-5-5'!$4:$4,0)-1,FALSE)
-IF($R64-1&lt;=0,0,VLOOKUP($R64-1,'表30-5-2-5-5'!$B:$AF,MATCH($D64&amp;"a",'表30-5-2-5-5'!$4:$4,0)-1,FALSE))
-VLOOKUP($S64,'表30-5-2-5-5'!$B:$AF,MATCH($D64,'表30-5-2-5-5'!$4:$4,0)-1,FALSE)*(S64/100-M64/G64)*100
-VLOOKUP($R64,'表30-5-2-5-5'!$B:$AF,MATCH($D64,'表30-5-2-5-5'!$4:$4,0)-1,FALSE)*(1-(R64/100-L64/G64)*100),
IF(C64="E1",VLOOKUP($S64,'表30-5-2-5-6'!$B$4:$AF$104,MATCH($D64&amp;"a",'表30-5-2-5-6'!$4:$4,0)-1,FALSE)
-IF($R64-1&lt;=0,0,VLOOKUP($R64-1,'表30-5-2-5-6'!$B$4:$AF$104,MATCH($D64&amp;"a",'表30-5-2-5-6'!$4:$4,0)-1,FALSE))
-VLOOKUP($S64,'表30-5-2-5-6'!$B$4:$AF$104,MATCH($D64,'表30-5-2-5-6'!$4:$4,0)-1,FALSE)*(S64/100-M64/G64)*100
-VLOOKUP($R64,'表30-5-2-5-6'!$B$4:$AF$104,MATCH($D64,'表30-5-2-5-6'!$4:$4,0)-1,FALSE)*(1-(R64/100-L64/G64)*100),
IF(C64="E2",VLOOKUP($S64,'表30-5-2-5-6'!$B$114:$AF$214,MATCH($D64&amp;"a",'表30-5-2-5-6'!$4:$4,0)-1,FALSE)
-IF($R64-1&lt;=0,0,VLOOKUP($R64-1,'表30-5-2-5-6'!$B$114:$AF$214,MATCH($D64&amp;"a",'表30-5-2-5-6'!$4:$4,0)-1,FALSE))
-VLOOKUP($S64,'表30-5-2-5-6'!$B$114:$AF$214,MATCH($D64,'表30-5-2-5-6'!$4:$4,0)-1,FALSE)*(S64/100-M64/G64)*100
-VLOOKUP($R64,'表30-5-2-5-6'!$B$114:$AF$214,MATCH($D64,'表30-5-2-5-6'!$4:$4,0)-1,FALSE)*(1-(R64/100-L64/G64)*100),0))))</f>
        <v>0</v>
      </c>
      <c r="V64" s="1990">
        <f t="shared" si="7"/>
        <v>0</v>
      </c>
      <c r="W64" s="1990">
        <f t="shared" si="8"/>
        <v>0</v>
      </c>
      <c r="X64" s="1990">
        <f t="shared" si="9"/>
        <v>0</v>
      </c>
      <c r="Y64" s="1990">
        <f t="shared" si="10"/>
        <v>0</v>
      </c>
    </row>
    <row r="65" spans="1:25">
      <c r="A65" s="1985" t="str">
        <f t="shared" si="4"/>
        <v/>
      </c>
      <c r="B65" s="2120"/>
      <c r="C65" s="2120"/>
      <c r="D65" s="2120"/>
      <c r="E65" s="2121"/>
      <c r="F65" s="2121"/>
      <c r="G65" s="2122"/>
      <c r="H65" s="2123"/>
      <c r="I65" s="2123"/>
      <c r="J65" s="2123"/>
      <c r="K65" s="2123"/>
      <c r="L65" s="2121"/>
      <c r="M65" s="2121"/>
      <c r="N65" s="1986">
        <f t="shared" si="0"/>
        <v>0</v>
      </c>
      <c r="O65" s="1986">
        <f t="shared" si="1"/>
        <v>0</v>
      </c>
      <c r="P65" s="1987">
        <f t="shared" si="5"/>
        <v>0</v>
      </c>
      <c r="Q65" s="1987">
        <f t="shared" si="6"/>
        <v>0</v>
      </c>
      <c r="R65" s="1988">
        <f t="shared" si="2"/>
        <v>0</v>
      </c>
      <c r="S65" s="1988">
        <f t="shared" si="3"/>
        <v>0</v>
      </c>
      <c r="T65" s="1989">
        <f>IF(OR(E65="QS",B65=""),0,
VLOOKUP($S65,'表30-5-2-5-4'!$B:$AF,MATCH($D65&amp;"a",'表30-5-2-5-4'!$4:$4,0)-1,FALSE)
-IF($R65-1&lt;=0,0,VLOOKUP($R65-1,'表30-5-2-5-4'!$B:$AF,MATCH($D65&amp;"a",'表30-5-2-5-4'!$4:$4,0)-1,FALSE))
-VLOOKUP($S65,'表30-5-2-5-4'!$B:$AF,MATCH($D65,'表30-5-2-5-4'!$4:$4,0)-1,FALSE)*(S65/100-M65/G65)*100
-VLOOKUP($R65,'表30-5-2-5-4'!$B:$AF,MATCH($D65,'表30-5-2-5-4'!$4:$4,0)-1,FALSE)*(1-(R65/100-L65/G65)*100)
)</f>
        <v>0</v>
      </c>
      <c r="U65" s="1989">
        <f>IF(OR(E65="QS",B65=""),0,
IF(C65="F",VLOOKUP($S65,'表30-5-2-5-5'!$B:$AF,MATCH($D65&amp;"a",'表30-5-2-5-5'!$4:$4,0)-1,FALSE)
-IF($R65-1&lt;=0,0,VLOOKUP($R65-1,'表30-5-2-5-5'!$B:$AF,MATCH($D65&amp;"a",'表30-5-2-5-5'!$4:$4,0)-1,FALSE))
-VLOOKUP($S65,'表30-5-2-5-5'!$B:$AF,MATCH($D65,'表30-5-2-5-5'!$4:$4,0)-1,FALSE)*(S65/100-M65/G65)*100
-VLOOKUP($R65,'表30-5-2-5-5'!$B:$AF,MATCH($D65,'表30-5-2-5-5'!$4:$4,0)-1,FALSE)*(1-(R65/100-L65/G65)*100),
IF(C65="E1",VLOOKUP($S65,'表30-5-2-5-6'!$B$4:$AF$104,MATCH($D65&amp;"a",'表30-5-2-5-6'!$4:$4,0)-1,FALSE)
-IF($R65-1&lt;=0,0,VLOOKUP($R65-1,'表30-5-2-5-6'!$B$4:$AF$104,MATCH($D65&amp;"a",'表30-5-2-5-6'!$4:$4,0)-1,FALSE))
-VLOOKUP($S65,'表30-5-2-5-6'!$B$4:$AF$104,MATCH($D65,'表30-5-2-5-6'!$4:$4,0)-1,FALSE)*(S65/100-M65/G65)*100
-VLOOKUP($R65,'表30-5-2-5-6'!$B$4:$AF$104,MATCH($D65,'表30-5-2-5-6'!$4:$4,0)-1,FALSE)*(1-(R65/100-L65/G65)*100),
IF(C65="E2",VLOOKUP($S65,'表30-5-2-5-6'!$B$114:$AF$214,MATCH($D65&amp;"a",'表30-5-2-5-6'!$4:$4,0)-1,FALSE)
-IF($R65-1&lt;=0,0,VLOOKUP($R65-1,'表30-5-2-5-6'!$B$114:$AF$214,MATCH($D65&amp;"a",'表30-5-2-5-6'!$4:$4,0)-1,FALSE))
-VLOOKUP($S65,'表30-5-2-5-6'!$B$114:$AF$214,MATCH($D65,'表30-5-2-5-6'!$4:$4,0)-1,FALSE)*(S65/100-M65/G65)*100
-VLOOKUP($R65,'表30-5-2-5-6'!$B$114:$AF$214,MATCH($D65,'表30-5-2-5-6'!$4:$4,0)-1,FALSE)*(1-(R65/100-L65/G65)*100),0))))</f>
        <v>0</v>
      </c>
      <c r="V65" s="1990">
        <f t="shared" si="7"/>
        <v>0</v>
      </c>
      <c r="W65" s="1990">
        <f t="shared" si="8"/>
        <v>0</v>
      </c>
      <c r="X65" s="1990">
        <f t="shared" si="9"/>
        <v>0</v>
      </c>
      <c r="Y65" s="1990">
        <f t="shared" si="10"/>
        <v>0</v>
      </c>
    </row>
    <row r="66" spans="1:25">
      <c r="A66" s="1985" t="str">
        <f t="shared" si="4"/>
        <v/>
      </c>
      <c r="B66" s="2120"/>
      <c r="C66" s="2120"/>
      <c r="D66" s="2120"/>
      <c r="E66" s="2121"/>
      <c r="F66" s="2121"/>
      <c r="G66" s="2122"/>
      <c r="H66" s="2123"/>
      <c r="I66" s="2123"/>
      <c r="J66" s="2123"/>
      <c r="K66" s="2123"/>
      <c r="L66" s="2121"/>
      <c r="M66" s="2121"/>
      <c r="N66" s="1986">
        <f t="shared" si="0"/>
        <v>0</v>
      </c>
      <c r="O66" s="1986">
        <f t="shared" si="1"/>
        <v>0</v>
      </c>
      <c r="P66" s="1987">
        <f t="shared" si="5"/>
        <v>0</v>
      </c>
      <c r="Q66" s="1987">
        <f t="shared" si="6"/>
        <v>0</v>
      </c>
      <c r="R66" s="1988">
        <f t="shared" si="2"/>
        <v>0</v>
      </c>
      <c r="S66" s="1988">
        <f t="shared" si="3"/>
        <v>0</v>
      </c>
      <c r="T66" s="1989">
        <f>IF(OR(E66="QS",B66=""),0,
VLOOKUP($S66,'表30-5-2-5-4'!$B:$AF,MATCH($D66&amp;"a",'表30-5-2-5-4'!$4:$4,0)-1,FALSE)
-IF($R66-1&lt;=0,0,VLOOKUP($R66-1,'表30-5-2-5-4'!$B:$AF,MATCH($D66&amp;"a",'表30-5-2-5-4'!$4:$4,0)-1,FALSE))
-VLOOKUP($S66,'表30-5-2-5-4'!$B:$AF,MATCH($D66,'表30-5-2-5-4'!$4:$4,0)-1,FALSE)*(S66/100-M66/G66)*100
-VLOOKUP($R66,'表30-5-2-5-4'!$B:$AF,MATCH($D66,'表30-5-2-5-4'!$4:$4,0)-1,FALSE)*(1-(R66/100-L66/G66)*100)
)</f>
        <v>0</v>
      </c>
      <c r="U66" s="1989">
        <f>IF(OR(E66="QS",B66=""),0,
IF(C66="F",VLOOKUP($S66,'表30-5-2-5-5'!$B:$AF,MATCH($D66&amp;"a",'表30-5-2-5-5'!$4:$4,0)-1,FALSE)
-IF($R66-1&lt;=0,0,VLOOKUP($R66-1,'表30-5-2-5-5'!$B:$AF,MATCH($D66&amp;"a",'表30-5-2-5-5'!$4:$4,0)-1,FALSE))
-VLOOKUP($S66,'表30-5-2-5-5'!$B:$AF,MATCH($D66,'表30-5-2-5-5'!$4:$4,0)-1,FALSE)*(S66/100-M66/G66)*100
-VLOOKUP($R66,'表30-5-2-5-5'!$B:$AF,MATCH($D66,'表30-5-2-5-5'!$4:$4,0)-1,FALSE)*(1-(R66/100-L66/G66)*100),
IF(C66="E1",VLOOKUP($S66,'表30-5-2-5-6'!$B$4:$AF$104,MATCH($D66&amp;"a",'表30-5-2-5-6'!$4:$4,0)-1,FALSE)
-IF($R66-1&lt;=0,0,VLOOKUP($R66-1,'表30-5-2-5-6'!$B$4:$AF$104,MATCH($D66&amp;"a",'表30-5-2-5-6'!$4:$4,0)-1,FALSE))
-VLOOKUP($S66,'表30-5-2-5-6'!$B$4:$AF$104,MATCH($D66,'表30-5-2-5-6'!$4:$4,0)-1,FALSE)*(S66/100-M66/G66)*100
-VLOOKUP($R66,'表30-5-2-5-6'!$B$4:$AF$104,MATCH($D66,'表30-5-2-5-6'!$4:$4,0)-1,FALSE)*(1-(R66/100-L66/G66)*100),
IF(C66="E2",VLOOKUP($S66,'表30-5-2-5-6'!$B$114:$AF$214,MATCH($D66&amp;"a",'表30-5-2-5-6'!$4:$4,0)-1,FALSE)
-IF($R66-1&lt;=0,0,VLOOKUP($R66-1,'表30-5-2-5-6'!$B$114:$AF$214,MATCH($D66&amp;"a",'表30-5-2-5-6'!$4:$4,0)-1,FALSE))
-VLOOKUP($S66,'表30-5-2-5-6'!$B$114:$AF$214,MATCH($D66,'表30-5-2-5-6'!$4:$4,0)-1,FALSE)*(S66/100-M66/G66)*100
-VLOOKUP($R66,'表30-5-2-5-6'!$B$114:$AF$214,MATCH($D66,'表30-5-2-5-6'!$4:$4,0)-1,FALSE)*(1-(R66/100-L66/G66)*100),0))))</f>
        <v>0</v>
      </c>
      <c r="V66" s="1990">
        <f t="shared" si="7"/>
        <v>0</v>
      </c>
      <c r="W66" s="1990">
        <f t="shared" si="8"/>
        <v>0</v>
      </c>
      <c r="X66" s="1990">
        <f t="shared" si="9"/>
        <v>0</v>
      </c>
      <c r="Y66" s="1990">
        <f t="shared" si="10"/>
        <v>0</v>
      </c>
    </row>
    <row r="67" spans="1:25">
      <c r="A67" s="1985" t="str">
        <f t="shared" si="4"/>
        <v/>
      </c>
      <c r="B67" s="2120"/>
      <c r="C67" s="2120"/>
      <c r="D67" s="2120"/>
      <c r="E67" s="2121"/>
      <c r="F67" s="2121"/>
      <c r="G67" s="2122"/>
      <c r="H67" s="2123"/>
      <c r="I67" s="2123"/>
      <c r="J67" s="2123"/>
      <c r="K67" s="2123"/>
      <c r="L67" s="2121"/>
      <c r="M67" s="2121"/>
      <c r="N67" s="1986">
        <f t="shared" si="0"/>
        <v>0</v>
      </c>
      <c r="O67" s="1986">
        <f t="shared" si="1"/>
        <v>0</v>
      </c>
      <c r="P67" s="1987">
        <f t="shared" si="5"/>
        <v>0</v>
      </c>
      <c r="Q67" s="1987">
        <f t="shared" si="6"/>
        <v>0</v>
      </c>
      <c r="R67" s="1988">
        <f t="shared" si="2"/>
        <v>0</v>
      </c>
      <c r="S67" s="1988">
        <f t="shared" si="3"/>
        <v>0</v>
      </c>
      <c r="T67" s="1989">
        <f>IF(OR(E67="QS",B67=""),0,
VLOOKUP($S67,'表30-5-2-5-4'!$B:$AF,MATCH($D67&amp;"a",'表30-5-2-5-4'!$4:$4,0)-1,FALSE)
-IF($R67-1&lt;=0,0,VLOOKUP($R67-1,'表30-5-2-5-4'!$B:$AF,MATCH($D67&amp;"a",'表30-5-2-5-4'!$4:$4,0)-1,FALSE))
-VLOOKUP($S67,'表30-5-2-5-4'!$B:$AF,MATCH($D67,'表30-5-2-5-4'!$4:$4,0)-1,FALSE)*(S67/100-M67/G67)*100
-VLOOKUP($R67,'表30-5-2-5-4'!$B:$AF,MATCH($D67,'表30-5-2-5-4'!$4:$4,0)-1,FALSE)*(1-(R67/100-L67/G67)*100)
)</f>
        <v>0</v>
      </c>
      <c r="U67" s="1989">
        <f>IF(OR(E67="QS",B67=""),0,
IF(C67="F",VLOOKUP($S67,'表30-5-2-5-5'!$B:$AF,MATCH($D67&amp;"a",'表30-5-2-5-5'!$4:$4,0)-1,FALSE)
-IF($R67-1&lt;=0,0,VLOOKUP($R67-1,'表30-5-2-5-5'!$B:$AF,MATCH($D67&amp;"a",'表30-5-2-5-5'!$4:$4,0)-1,FALSE))
-VLOOKUP($S67,'表30-5-2-5-5'!$B:$AF,MATCH($D67,'表30-5-2-5-5'!$4:$4,0)-1,FALSE)*(S67/100-M67/G67)*100
-VLOOKUP($R67,'表30-5-2-5-5'!$B:$AF,MATCH($D67,'表30-5-2-5-5'!$4:$4,0)-1,FALSE)*(1-(R67/100-L67/G67)*100),
IF(C67="E1",VLOOKUP($S67,'表30-5-2-5-6'!$B$4:$AF$104,MATCH($D67&amp;"a",'表30-5-2-5-6'!$4:$4,0)-1,FALSE)
-IF($R67-1&lt;=0,0,VLOOKUP($R67-1,'表30-5-2-5-6'!$B$4:$AF$104,MATCH($D67&amp;"a",'表30-5-2-5-6'!$4:$4,0)-1,FALSE))
-VLOOKUP($S67,'表30-5-2-5-6'!$B$4:$AF$104,MATCH($D67,'表30-5-2-5-6'!$4:$4,0)-1,FALSE)*(S67/100-M67/G67)*100
-VLOOKUP($R67,'表30-5-2-5-6'!$B$4:$AF$104,MATCH($D67,'表30-5-2-5-6'!$4:$4,0)-1,FALSE)*(1-(R67/100-L67/G67)*100),
IF(C67="E2",VLOOKUP($S67,'表30-5-2-5-6'!$B$114:$AF$214,MATCH($D67&amp;"a",'表30-5-2-5-6'!$4:$4,0)-1,FALSE)
-IF($R67-1&lt;=0,0,VLOOKUP($R67-1,'表30-5-2-5-6'!$B$114:$AF$214,MATCH($D67&amp;"a",'表30-5-2-5-6'!$4:$4,0)-1,FALSE))
-VLOOKUP($S67,'表30-5-2-5-6'!$B$114:$AF$214,MATCH($D67,'表30-5-2-5-6'!$4:$4,0)-1,FALSE)*(S67/100-M67/G67)*100
-VLOOKUP($R67,'表30-5-2-5-6'!$B$114:$AF$214,MATCH($D67,'表30-5-2-5-6'!$4:$4,0)-1,FALSE)*(1-(R67/100-L67/G67)*100),0))))</f>
        <v>0</v>
      </c>
      <c r="V67" s="1990">
        <f t="shared" si="7"/>
        <v>0</v>
      </c>
      <c r="W67" s="1990">
        <f t="shared" si="8"/>
        <v>0</v>
      </c>
      <c r="X67" s="1990">
        <f t="shared" si="9"/>
        <v>0</v>
      </c>
      <c r="Y67" s="1990">
        <f t="shared" si="10"/>
        <v>0</v>
      </c>
    </row>
    <row r="68" spans="1:25">
      <c r="A68" s="1985" t="str">
        <f t="shared" si="4"/>
        <v/>
      </c>
      <c r="B68" s="2120"/>
      <c r="C68" s="2120"/>
      <c r="D68" s="2120"/>
      <c r="E68" s="2121"/>
      <c r="F68" s="2121"/>
      <c r="G68" s="2122"/>
      <c r="H68" s="2123"/>
      <c r="I68" s="2123"/>
      <c r="J68" s="2123"/>
      <c r="K68" s="2123"/>
      <c r="L68" s="2121"/>
      <c r="M68" s="2121"/>
      <c r="N68" s="1986">
        <f t="shared" si="0"/>
        <v>0</v>
      </c>
      <c r="O68" s="1986">
        <f t="shared" si="1"/>
        <v>0</v>
      </c>
      <c r="P68" s="1987">
        <f t="shared" si="5"/>
        <v>0</v>
      </c>
      <c r="Q68" s="1987">
        <f t="shared" si="6"/>
        <v>0</v>
      </c>
      <c r="R68" s="1988">
        <f t="shared" si="2"/>
        <v>0</v>
      </c>
      <c r="S68" s="1988">
        <f t="shared" si="3"/>
        <v>0</v>
      </c>
      <c r="T68" s="1989">
        <f>IF(OR(E68="QS",B68=""),0,
VLOOKUP($S68,'表30-5-2-5-4'!$B:$AF,MATCH($D68&amp;"a",'表30-5-2-5-4'!$4:$4,0)-1,FALSE)
-IF($R68-1&lt;=0,0,VLOOKUP($R68-1,'表30-5-2-5-4'!$B:$AF,MATCH($D68&amp;"a",'表30-5-2-5-4'!$4:$4,0)-1,FALSE))
-VLOOKUP($S68,'表30-5-2-5-4'!$B:$AF,MATCH($D68,'表30-5-2-5-4'!$4:$4,0)-1,FALSE)*(S68/100-M68/G68)*100
-VLOOKUP($R68,'表30-5-2-5-4'!$B:$AF,MATCH($D68,'表30-5-2-5-4'!$4:$4,0)-1,FALSE)*(1-(R68/100-L68/G68)*100)
)</f>
        <v>0</v>
      </c>
      <c r="U68" s="1989">
        <f>IF(OR(E68="QS",B68=""),0,
IF(C68="F",VLOOKUP($S68,'表30-5-2-5-5'!$B:$AF,MATCH($D68&amp;"a",'表30-5-2-5-5'!$4:$4,0)-1,FALSE)
-IF($R68-1&lt;=0,0,VLOOKUP($R68-1,'表30-5-2-5-5'!$B:$AF,MATCH($D68&amp;"a",'表30-5-2-5-5'!$4:$4,0)-1,FALSE))
-VLOOKUP($S68,'表30-5-2-5-5'!$B:$AF,MATCH($D68,'表30-5-2-5-5'!$4:$4,0)-1,FALSE)*(S68/100-M68/G68)*100
-VLOOKUP($R68,'表30-5-2-5-5'!$B:$AF,MATCH($D68,'表30-5-2-5-5'!$4:$4,0)-1,FALSE)*(1-(R68/100-L68/G68)*100),
IF(C68="E1",VLOOKUP($S68,'表30-5-2-5-6'!$B$4:$AF$104,MATCH($D68&amp;"a",'表30-5-2-5-6'!$4:$4,0)-1,FALSE)
-IF($R68-1&lt;=0,0,VLOOKUP($R68-1,'表30-5-2-5-6'!$B$4:$AF$104,MATCH($D68&amp;"a",'表30-5-2-5-6'!$4:$4,0)-1,FALSE))
-VLOOKUP($S68,'表30-5-2-5-6'!$B$4:$AF$104,MATCH($D68,'表30-5-2-5-6'!$4:$4,0)-1,FALSE)*(S68/100-M68/G68)*100
-VLOOKUP($R68,'表30-5-2-5-6'!$B$4:$AF$104,MATCH($D68,'表30-5-2-5-6'!$4:$4,0)-1,FALSE)*(1-(R68/100-L68/G68)*100),
IF(C68="E2",VLOOKUP($S68,'表30-5-2-5-6'!$B$114:$AF$214,MATCH($D68&amp;"a",'表30-5-2-5-6'!$4:$4,0)-1,FALSE)
-IF($R68-1&lt;=0,0,VLOOKUP($R68-1,'表30-5-2-5-6'!$B$114:$AF$214,MATCH($D68&amp;"a",'表30-5-2-5-6'!$4:$4,0)-1,FALSE))
-VLOOKUP($S68,'表30-5-2-5-6'!$B$114:$AF$214,MATCH($D68,'表30-5-2-5-6'!$4:$4,0)-1,FALSE)*(S68/100-M68/G68)*100
-VLOOKUP($R68,'表30-5-2-5-6'!$B$114:$AF$214,MATCH($D68,'表30-5-2-5-6'!$4:$4,0)-1,FALSE)*(1-(R68/100-L68/G68)*100),0))))</f>
        <v>0</v>
      </c>
      <c r="V68" s="1990">
        <f t="shared" si="7"/>
        <v>0</v>
      </c>
      <c r="W68" s="1990">
        <f t="shared" si="8"/>
        <v>0</v>
      </c>
      <c r="X68" s="1990">
        <f t="shared" si="9"/>
        <v>0</v>
      </c>
      <c r="Y68" s="1990">
        <f t="shared" si="10"/>
        <v>0</v>
      </c>
    </row>
    <row r="69" spans="1:25">
      <c r="A69" s="1985" t="str">
        <f t="shared" si="4"/>
        <v/>
      </c>
      <c r="B69" s="2120"/>
      <c r="C69" s="2120"/>
      <c r="D69" s="2120"/>
      <c r="E69" s="2121"/>
      <c r="F69" s="2121"/>
      <c r="G69" s="2122"/>
      <c r="H69" s="2123"/>
      <c r="I69" s="2123"/>
      <c r="J69" s="2123"/>
      <c r="K69" s="2123"/>
      <c r="L69" s="2121"/>
      <c r="M69" s="2121"/>
      <c r="N69" s="1986">
        <f t="shared" si="0"/>
        <v>0</v>
      </c>
      <c r="O69" s="1986">
        <f t="shared" si="1"/>
        <v>0</v>
      </c>
      <c r="P69" s="1987">
        <f t="shared" si="5"/>
        <v>0</v>
      </c>
      <c r="Q69" s="1987">
        <f t="shared" si="6"/>
        <v>0</v>
      </c>
      <c r="R69" s="1988">
        <f t="shared" si="2"/>
        <v>0</v>
      </c>
      <c r="S69" s="1988">
        <f t="shared" si="3"/>
        <v>0</v>
      </c>
      <c r="T69" s="1989">
        <f>IF(OR(E69="QS",B69=""),0,
VLOOKUP($S69,'表30-5-2-5-4'!$B:$AF,MATCH($D69&amp;"a",'表30-5-2-5-4'!$4:$4,0)-1,FALSE)
-IF($R69-1&lt;=0,0,VLOOKUP($R69-1,'表30-5-2-5-4'!$B:$AF,MATCH($D69&amp;"a",'表30-5-2-5-4'!$4:$4,0)-1,FALSE))
-VLOOKUP($S69,'表30-5-2-5-4'!$B:$AF,MATCH($D69,'表30-5-2-5-4'!$4:$4,0)-1,FALSE)*(S69/100-M69/G69)*100
-VLOOKUP($R69,'表30-5-2-5-4'!$B:$AF,MATCH($D69,'表30-5-2-5-4'!$4:$4,0)-1,FALSE)*(1-(R69/100-L69/G69)*100)
)</f>
        <v>0</v>
      </c>
      <c r="U69" s="1989">
        <f>IF(OR(E69="QS",B69=""),0,
IF(C69="F",VLOOKUP($S69,'表30-5-2-5-5'!$B:$AF,MATCH($D69&amp;"a",'表30-5-2-5-5'!$4:$4,0)-1,FALSE)
-IF($R69-1&lt;=0,0,VLOOKUP($R69-1,'表30-5-2-5-5'!$B:$AF,MATCH($D69&amp;"a",'表30-5-2-5-5'!$4:$4,0)-1,FALSE))
-VLOOKUP($S69,'表30-5-2-5-5'!$B:$AF,MATCH($D69,'表30-5-2-5-5'!$4:$4,0)-1,FALSE)*(S69/100-M69/G69)*100
-VLOOKUP($R69,'表30-5-2-5-5'!$B:$AF,MATCH($D69,'表30-5-2-5-5'!$4:$4,0)-1,FALSE)*(1-(R69/100-L69/G69)*100),
IF(C69="E1",VLOOKUP($S69,'表30-5-2-5-6'!$B$4:$AF$104,MATCH($D69&amp;"a",'表30-5-2-5-6'!$4:$4,0)-1,FALSE)
-IF($R69-1&lt;=0,0,VLOOKUP($R69-1,'表30-5-2-5-6'!$B$4:$AF$104,MATCH($D69&amp;"a",'表30-5-2-5-6'!$4:$4,0)-1,FALSE))
-VLOOKUP($S69,'表30-5-2-5-6'!$B$4:$AF$104,MATCH($D69,'表30-5-2-5-6'!$4:$4,0)-1,FALSE)*(S69/100-M69/G69)*100
-VLOOKUP($R69,'表30-5-2-5-6'!$B$4:$AF$104,MATCH($D69,'表30-5-2-5-6'!$4:$4,0)-1,FALSE)*(1-(R69/100-L69/G69)*100),
IF(C69="E2",VLOOKUP($S69,'表30-5-2-5-6'!$B$114:$AF$214,MATCH($D69&amp;"a",'表30-5-2-5-6'!$4:$4,0)-1,FALSE)
-IF($R69-1&lt;=0,0,VLOOKUP($R69-1,'表30-5-2-5-6'!$B$114:$AF$214,MATCH($D69&amp;"a",'表30-5-2-5-6'!$4:$4,0)-1,FALSE))
-VLOOKUP($S69,'表30-5-2-5-6'!$B$114:$AF$214,MATCH($D69,'表30-5-2-5-6'!$4:$4,0)-1,FALSE)*(S69/100-M69/G69)*100
-VLOOKUP($R69,'表30-5-2-5-6'!$B$114:$AF$214,MATCH($D69,'表30-5-2-5-6'!$4:$4,0)-1,FALSE)*(1-(R69/100-L69/G69)*100),0))))</f>
        <v>0</v>
      </c>
      <c r="V69" s="1990">
        <f t="shared" si="7"/>
        <v>0</v>
      </c>
      <c r="W69" s="1990">
        <f t="shared" si="8"/>
        <v>0</v>
      </c>
      <c r="X69" s="1990">
        <f t="shared" si="9"/>
        <v>0</v>
      </c>
      <c r="Y69" s="1990">
        <f t="shared" si="10"/>
        <v>0</v>
      </c>
    </row>
    <row r="70" spans="1:25">
      <c r="A70" s="1985" t="str">
        <f t="shared" si="4"/>
        <v/>
      </c>
      <c r="B70" s="2120"/>
      <c r="C70" s="2120"/>
      <c r="D70" s="2120"/>
      <c r="E70" s="2121"/>
      <c r="F70" s="2121"/>
      <c r="G70" s="2122"/>
      <c r="H70" s="2123"/>
      <c r="I70" s="2123"/>
      <c r="J70" s="2123"/>
      <c r="K70" s="2123"/>
      <c r="L70" s="2121"/>
      <c r="M70" s="2121"/>
      <c r="N70" s="1986">
        <f t="shared" ref="N70:N133" si="11">IF(E70="QS",F70*H70,0)</f>
        <v>0</v>
      </c>
      <c r="O70" s="1986">
        <f t="shared" ref="O70:O133" si="12">IF(E70="QS",F70*I70,0)</f>
        <v>0</v>
      </c>
      <c r="P70" s="1987">
        <f t="shared" si="5"/>
        <v>0</v>
      </c>
      <c r="Q70" s="1987">
        <f t="shared" si="6"/>
        <v>0</v>
      </c>
      <c r="R70" s="1988">
        <f t="shared" ref="R70:R133" si="13">IF(OR(E70="QS",B70=""),0,CEILING((L70+1)/G70*100,1))</f>
        <v>0</v>
      </c>
      <c r="S70" s="1988">
        <f t="shared" ref="S70:S133" si="14">IF(OR(E70="QS",B70=""),0,CEILING(M70/G70*100,1))</f>
        <v>0</v>
      </c>
      <c r="T70" s="1989">
        <f>IF(OR(E70="QS",B70=""),0,
VLOOKUP($S70,'表30-5-2-5-4'!$B:$AF,MATCH($D70&amp;"a",'表30-5-2-5-4'!$4:$4,0)-1,FALSE)
-IF($R70-1&lt;=0,0,VLOOKUP($R70-1,'表30-5-2-5-4'!$B:$AF,MATCH($D70&amp;"a",'表30-5-2-5-4'!$4:$4,0)-1,FALSE))
-VLOOKUP($S70,'表30-5-2-5-4'!$B:$AF,MATCH($D70,'表30-5-2-5-4'!$4:$4,0)-1,FALSE)*(S70/100-M70/G70)*100
-VLOOKUP($R70,'表30-5-2-5-4'!$B:$AF,MATCH($D70,'表30-5-2-5-4'!$4:$4,0)-1,FALSE)*(1-(R70/100-L70/G70)*100)
)</f>
        <v>0</v>
      </c>
      <c r="U70" s="1989">
        <f>IF(OR(E70="QS",B70=""),0,
IF(C70="F",VLOOKUP($S70,'表30-5-2-5-5'!$B:$AF,MATCH($D70&amp;"a",'表30-5-2-5-5'!$4:$4,0)-1,FALSE)
-IF($R70-1&lt;=0,0,VLOOKUP($R70-1,'表30-5-2-5-5'!$B:$AF,MATCH($D70&amp;"a",'表30-5-2-5-5'!$4:$4,0)-1,FALSE))
-VLOOKUP($S70,'表30-5-2-5-5'!$B:$AF,MATCH($D70,'表30-5-2-5-5'!$4:$4,0)-1,FALSE)*(S70/100-M70/G70)*100
-VLOOKUP($R70,'表30-5-2-5-5'!$B:$AF,MATCH($D70,'表30-5-2-5-5'!$4:$4,0)-1,FALSE)*(1-(R70/100-L70/G70)*100),
IF(C70="E1",VLOOKUP($S70,'表30-5-2-5-6'!$B$4:$AF$104,MATCH($D70&amp;"a",'表30-5-2-5-6'!$4:$4,0)-1,FALSE)
-IF($R70-1&lt;=0,0,VLOOKUP($R70-1,'表30-5-2-5-6'!$B$4:$AF$104,MATCH($D70&amp;"a",'表30-5-2-5-6'!$4:$4,0)-1,FALSE))
-VLOOKUP($S70,'表30-5-2-5-6'!$B$4:$AF$104,MATCH($D70,'表30-5-2-5-6'!$4:$4,0)-1,FALSE)*(S70/100-M70/G70)*100
-VLOOKUP($R70,'表30-5-2-5-6'!$B$4:$AF$104,MATCH($D70,'表30-5-2-5-6'!$4:$4,0)-1,FALSE)*(1-(R70/100-L70/G70)*100),
IF(C70="E2",VLOOKUP($S70,'表30-5-2-5-6'!$B$114:$AF$214,MATCH($D70&amp;"a",'表30-5-2-5-6'!$4:$4,0)-1,FALSE)
-IF($R70-1&lt;=0,0,VLOOKUP($R70-1,'表30-5-2-5-6'!$B$114:$AF$214,MATCH($D70&amp;"a",'表30-5-2-5-6'!$4:$4,0)-1,FALSE))
-VLOOKUP($S70,'表30-5-2-5-6'!$B$114:$AF$214,MATCH($D70,'表30-5-2-5-6'!$4:$4,0)-1,FALSE)*(S70/100-M70/G70)*100
-VLOOKUP($R70,'表30-5-2-5-6'!$B$114:$AF$214,MATCH($D70,'表30-5-2-5-6'!$4:$4,0)-1,FALSE)*(1-(R70/100-L70/G70)*100),0))))</f>
        <v>0</v>
      </c>
      <c r="V70" s="1990">
        <f t="shared" si="7"/>
        <v>0</v>
      </c>
      <c r="W70" s="1990">
        <f t="shared" si="8"/>
        <v>0</v>
      </c>
      <c r="X70" s="1990">
        <f t="shared" si="9"/>
        <v>0</v>
      </c>
      <c r="Y70" s="1990">
        <f t="shared" si="10"/>
        <v>0</v>
      </c>
    </row>
    <row r="71" spans="1:25">
      <c r="A71" s="1985" t="str">
        <f t="shared" ref="A71:A134" si="15">C71&amp;D71&amp;LEFT(E71,1)</f>
        <v/>
      </c>
      <c r="B71" s="2120"/>
      <c r="C71" s="2120"/>
      <c r="D71" s="2120"/>
      <c r="E71" s="2121"/>
      <c r="F71" s="2121"/>
      <c r="G71" s="2122"/>
      <c r="H71" s="2123"/>
      <c r="I71" s="2123"/>
      <c r="J71" s="2123"/>
      <c r="K71" s="2123"/>
      <c r="L71" s="2121"/>
      <c r="M71" s="2121"/>
      <c r="N71" s="1986">
        <f t="shared" si="11"/>
        <v>0</v>
      </c>
      <c r="O71" s="1986">
        <f t="shared" si="12"/>
        <v>0</v>
      </c>
      <c r="P71" s="1987">
        <f t="shared" ref="P71:P134" si="16">IF(OR(E71="QS",E71=""),0,(M71-L71)/G71*J71)</f>
        <v>0</v>
      </c>
      <c r="Q71" s="1987">
        <f t="shared" ref="Q71:Q134" si="17">IF(OR(E71="QS",E71=""),0,(M71-L71)/G71*K71)</f>
        <v>0</v>
      </c>
      <c r="R71" s="1988">
        <f t="shared" si="13"/>
        <v>0</v>
      </c>
      <c r="S71" s="1988">
        <f t="shared" si="14"/>
        <v>0</v>
      </c>
      <c r="T71" s="1989">
        <f>IF(OR(E71="QS",B71=""),0,
VLOOKUP($S71,'表30-5-2-5-4'!$B:$AF,MATCH($D71&amp;"a",'表30-5-2-5-4'!$4:$4,0)-1,FALSE)
-IF($R71-1&lt;=0,0,VLOOKUP($R71-1,'表30-5-2-5-4'!$B:$AF,MATCH($D71&amp;"a",'表30-5-2-5-4'!$4:$4,0)-1,FALSE))
-VLOOKUP($S71,'表30-5-2-5-4'!$B:$AF,MATCH($D71,'表30-5-2-5-4'!$4:$4,0)-1,FALSE)*(S71/100-M71/G71)*100
-VLOOKUP($R71,'表30-5-2-5-4'!$B:$AF,MATCH($D71,'表30-5-2-5-4'!$4:$4,0)-1,FALSE)*(1-(R71/100-L71/G71)*100)
)</f>
        <v>0</v>
      </c>
      <c r="U71" s="1989">
        <f>IF(OR(E71="QS",B71=""),0,
IF(C71="F",VLOOKUP($S71,'表30-5-2-5-5'!$B:$AF,MATCH($D71&amp;"a",'表30-5-2-5-5'!$4:$4,0)-1,FALSE)
-IF($R71-1&lt;=0,0,VLOOKUP($R71-1,'表30-5-2-5-5'!$B:$AF,MATCH($D71&amp;"a",'表30-5-2-5-5'!$4:$4,0)-1,FALSE))
-VLOOKUP($S71,'表30-5-2-5-5'!$B:$AF,MATCH($D71,'表30-5-2-5-5'!$4:$4,0)-1,FALSE)*(S71/100-M71/G71)*100
-VLOOKUP($R71,'表30-5-2-5-5'!$B:$AF,MATCH($D71,'表30-5-2-5-5'!$4:$4,0)-1,FALSE)*(1-(R71/100-L71/G71)*100),
IF(C71="E1",VLOOKUP($S71,'表30-5-2-5-6'!$B$4:$AF$104,MATCH($D71&amp;"a",'表30-5-2-5-6'!$4:$4,0)-1,FALSE)
-IF($R71-1&lt;=0,0,VLOOKUP($R71-1,'表30-5-2-5-6'!$B$4:$AF$104,MATCH($D71&amp;"a",'表30-5-2-5-6'!$4:$4,0)-1,FALSE))
-VLOOKUP($S71,'表30-5-2-5-6'!$B$4:$AF$104,MATCH($D71,'表30-5-2-5-6'!$4:$4,0)-1,FALSE)*(S71/100-M71/G71)*100
-VLOOKUP($R71,'表30-5-2-5-6'!$B$4:$AF$104,MATCH($D71,'表30-5-2-5-6'!$4:$4,0)-1,FALSE)*(1-(R71/100-L71/G71)*100),
IF(C71="E2",VLOOKUP($S71,'表30-5-2-5-6'!$B$114:$AF$214,MATCH($D71&amp;"a",'表30-5-2-5-6'!$4:$4,0)-1,FALSE)
-IF($R71-1&lt;=0,0,VLOOKUP($R71-1,'表30-5-2-5-6'!$B$114:$AF$214,MATCH($D71&amp;"a",'表30-5-2-5-6'!$4:$4,0)-1,FALSE))
-VLOOKUP($S71,'表30-5-2-5-6'!$B$114:$AF$214,MATCH($D71,'表30-5-2-5-6'!$4:$4,0)-1,FALSE)*(S71/100-M71/G71)*100
-VLOOKUP($R71,'表30-5-2-5-6'!$B$114:$AF$214,MATCH($D71,'表30-5-2-5-6'!$4:$4,0)-1,FALSE)*(1-(R71/100-L71/G71)*100),0))))</f>
        <v>0</v>
      </c>
      <c r="V71" s="1990">
        <f t="shared" ref="V71:V134" si="18">G71*T71*P71</f>
        <v>0</v>
      </c>
      <c r="W71" s="1990">
        <f t="shared" ref="W71:W134" si="19">G71*U71*P71</f>
        <v>0</v>
      </c>
      <c r="X71" s="1990">
        <f t="shared" ref="X71:X134" si="20">G71*T71*Q71</f>
        <v>0</v>
      </c>
      <c r="Y71" s="1990">
        <f t="shared" ref="Y71:Y134" si="21">G71*U71*Q71</f>
        <v>0</v>
      </c>
    </row>
    <row r="72" spans="1:25">
      <c r="A72" s="1985" t="str">
        <f t="shared" si="15"/>
        <v/>
      </c>
      <c r="B72" s="2120"/>
      <c r="C72" s="2120"/>
      <c r="D72" s="2120"/>
      <c r="E72" s="2121"/>
      <c r="F72" s="2121"/>
      <c r="G72" s="2122"/>
      <c r="H72" s="2123"/>
      <c r="I72" s="2123"/>
      <c r="J72" s="2123"/>
      <c r="K72" s="2123"/>
      <c r="L72" s="2121"/>
      <c r="M72" s="2121"/>
      <c r="N72" s="1986">
        <f t="shared" si="11"/>
        <v>0</v>
      </c>
      <c r="O72" s="1986">
        <f t="shared" si="12"/>
        <v>0</v>
      </c>
      <c r="P72" s="1987">
        <f t="shared" si="16"/>
        <v>0</v>
      </c>
      <c r="Q72" s="1987">
        <f t="shared" si="17"/>
        <v>0</v>
      </c>
      <c r="R72" s="1988">
        <f t="shared" si="13"/>
        <v>0</v>
      </c>
      <c r="S72" s="1988">
        <f t="shared" si="14"/>
        <v>0</v>
      </c>
      <c r="T72" s="1989">
        <f>IF(OR(E72="QS",B72=""),0,
VLOOKUP($S72,'表30-5-2-5-4'!$B:$AF,MATCH($D72&amp;"a",'表30-5-2-5-4'!$4:$4,0)-1,FALSE)
-IF($R72-1&lt;=0,0,VLOOKUP($R72-1,'表30-5-2-5-4'!$B:$AF,MATCH($D72&amp;"a",'表30-5-2-5-4'!$4:$4,0)-1,FALSE))
-VLOOKUP($S72,'表30-5-2-5-4'!$B:$AF,MATCH($D72,'表30-5-2-5-4'!$4:$4,0)-1,FALSE)*(S72/100-M72/G72)*100
-VLOOKUP($R72,'表30-5-2-5-4'!$B:$AF,MATCH($D72,'表30-5-2-5-4'!$4:$4,0)-1,FALSE)*(1-(R72/100-L72/G72)*100)
)</f>
        <v>0</v>
      </c>
      <c r="U72" s="1989">
        <f>IF(OR(E72="QS",B72=""),0,
IF(C72="F",VLOOKUP($S72,'表30-5-2-5-5'!$B:$AF,MATCH($D72&amp;"a",'表30-5-2-5-5'!$4:$4,0)-1,FALSE)
-IF($R72-1&lt;=0,0,VLOOKUP($R72-1,'表30-5-2-5-5'!$B:$AF,MATCH($D72&amp;"a",'表30-5-2-5-5'!$4:$4,0)-1,FALSE))
-VLOOKUP($S72,'表30-5-2-5-5'!$B:$AF,MATCH($D72,'表30-5-2-5-5'!$4:$4,0)-1,FALSE)*(S72/100-M72/G72)*100
-VLOOKUP($R72,'表30-5-2-5-5'!$B:$AF,MATCH($D72,'表30-5-2-5-5'!$4:$4,0)-1,FALSE)*(1-(R72/100-L72/G72)*100),
IF(C72="E1",VLOOKUP($S72,'表30-5-2-5-6'!$B$4:$AF$104,MATCH($D72&amp;"a",'表30-5-2-5-6'!$4:$4,0)-1,FALSE)
-IF($R72-1&lt;=0,0,VLOOKUP($R72-1,'表30-5-2-5-6'!$B$4:$AF$104,MATCH($D72&amp;"a",'表30-5-2-5-6'!$4:$4,0)-1,FALSE))
-VLOOKUP($S72,'表30-5-2-5-6'!$B$4:$AF$104,MATCH($D72,'表30-5-2-5-6'!$4:$4,0)-1,FALSE)*(S72/100-M72/G72)*100
-VLOOKUP($R72,'表30-5-2-5-6'!$B$4:$AF$104,MATCH($D72,'表30-5-2-5-6'!$4:$4,0)-1,FALSE)*(1-(R72/100-L72/G72)*100),
IF(C72="E2",VLOOKUP($S72,'表30-5-2-5-6'!$B$114:$AF$214,MATCH($D72&amp;"a",'表30-5-2-5-6'!$4:$4,0)-1,FALSE)
-IF($R72-1&lt;=0,0,VLOOKUP($R72-1,'表30-5-2-5-6'!$B$114:$AF$214,MATCH($D72&amp;"a",'表30-5-2-5-6'!$4:$4,0)-1,FALSE))
-VLOOKUP($S72,'表30-5-2-5-6'!$B$114:$AF$214,MATCH($D72,'表30-5-2-5-6'!$4:$4,0)-1,FALSE)*(S72/100-M72/G72)*100
-VLOOKUP($R72,'表30-5-2-5-6'!$B$114:$AF$214,MATCH($D72,'表30-5-2-5-6'!$4:$4,0)-1,FALSE)*(1-(R72/100-L72/G72)*100),0))))</f>
        <v>0</v>
      </c>
      <c r="V72" s="1990">
        <f t="shared" si="18"/>
        <v>0</v>
      </c>
      <c r="W72" s="1990">
        <f t="shared" si="19"/>
        <v>0</v>
      </c>
      <c r="X72" s="1990">
        <f t="shared" si="20"/>
        <v>0</v>
      </c>
      <c r="Y72" s="1990">
        <f t="shared" si="21"/>
        <v>0</v>
      </c>
    </row>
    <row r="73" spans="1:25">
      <c r="A73" s="1985" t="str">
        <f t="shared" si="15"/>
        <v/>
      </c>
      <c r="B73" s="2120"/>
      <c r="C73" s="2120"/>
      <c r="D73" s="2120"/>
      <c r="E73" s="2121"/>
      <c r="F73" s="2121"/>
      <c r="G73" s="2122"/>
      <c r="H73" s="2123"/>
      <c r="I73" s="2123"/>
      <c r="J73" s="2123"/>
      <c r="K73" s="2123"/>
      <c r="L73" s="2121"/>
      <c r="M73" s="2121"/>
      <c r="N73" s="1986">
        <f t="shared" si="11"/>
        <v>0</v>
      </c>
      <c r="O73" s="1986">
        <f t="shared" si="12"/>
        <v>0</v>
      </c>
      <c r="P73" s="1987">
        <f t="shared" si="16"/>
        <v>0</v>
      </c>
      <c r="Q73" s="1987">
        <f t="shared" si="17"/>
        <v>0</v>
      </c>
      <c r="R73" s="1988">
        <f t="shared" si="13"/>
        <v>0</v>
      </c>
      <c r="S73" s="1988">
        <f t="shared" si="14"/>
        <v>0</v>
      </c>
      <c r="T73" s="1989">
        <f>IF(OR(E73="QS",B73=""),0,
VLOOKUP($S73,'表30-5-2-5-4'!$B:$AF,MATCH($D73&amp;"a",'表30-5-2-5-4'!$4:$4,0)-1,FALSE)
-IF($R73-1&lt;=0,0,VLOOKUP($R73-1,'表30-5-2-5-4'!$B:$AF,MATCH($D73&amp;"a",'表30-5-2-5-4'!$4:$4,0)-1,FALSE))
-VLOOKUP($S73,'表30-5-2-5-4'!$B:$AF,MATCH($D73,'表30-5-2-5-4'!$4:$4,0)-1,FALSE)*(S73/100-M73/G73)*100
-VLOOKUP($R73,'表30-5-2-5-4'!$B:$AF,MATCH($D73,'表30-5-2-5-4'!$4:$4,0)-1,FALSE)*(1-(R73/100-L73/G73)*100)
)</f>
        <v>0</v>
      </c>
      <c r="U73" s="1989">
        <f>IF(OR(E73="QS",B73=""),0,
IF(C73="F",VLOOKUP($S73,'表30-5-2-5-5'!$B:$AF,MATCH($D73&amp;"a",'表30-5-2-5-5'!$4:$4,0)-1,FALSE)
-IF($R73-1&lt;=0,0,VLOOKUP($R73-1,'表30-5-2-5-5'!$B:$AF,MATCH($D73&amp;"a",'表30-5-2-5-5'!$4:$4,0)-1,FALSE))
-VLOOKUP($S73,'表30-5-2-5-5'!$B:$AF,MATCH($D73,'表30-5-2-5-5'!$4:$4,0)-1,FALSE)*(S73/100-M73/G73)*100
-VLOOKUP($R73,'表30-5-2-5-5'!$B:$AF,MATCH($D73,'表30-5-2-5-5'!$4:$4,0)-1,FALSE)*(1-(R73/100-L73/G73)*100),
IF(C73="E1",VLOOKUP($S73,'表30-5-2-5-6'!$B$4:$AF$104,MATCH($D73&amp;"a",'表30-5-2-5-6'!$4:$4,0)-1,FALSE)
-IF($R73-1&lt;=0,0,VLOOKUP($R73-1,'表30-5-2-5-6'!$B$4:$AF$104,MATCH($D73&amp;"a",'表30-5-2-5-6'!$4:$4,0)-1,FALSE))
-VLOOKUP($S73,'表30-5-2-5-6'!$B$4:$AF$104,MATCH($D73,'表30-5-2-5-6'!$4:$4,0)-1,FALSE)*(S73/100-M73/G73)*100
-VLOOKUP($R73,'表30-5-2-5-6'!$B$4:$AF$104,MATCH($D73,'表30-5-2-5-6'!$4:$4,0)-1,FALSE)*(1-(R73/100-L73/G73)*100),
IF(C73="E2",VLOOKUP($S73,'表30-5-2-5-6'!$B$114:$AF$214,MATCH($D73&amp;"a",'表30-5-2-5-6'!$4:$4,0)-1,FALSE)
-IF($R73-1&lt;=0,0,VLOOKUP($R73-1,'表30-5-2-5-6'!$B$114:$AF$214,MATCH($D73&amp;"a",'表30-5-2-5-6'!$4:$4,0)-1,FALSE))
-VLOOKUP($S73,'表30-5-2-5-6'!$B$114:$AF$214,MATCH($D73,'表30-5-2-5-6'!$4:$4,0)-1,FALSE)*(S73/100-M73/G73)*100
-VLOOKUP($R73,'表30-5-2-5-6'!$B$114:$AF$214,MATCH($D73,'表30-5-2-5-6'!$4:$4,0)-1,FALSE)*(1-(R73/100-L73/G73)*100),0))))</f>
        <v>0</v>
      </c>
      <c r="V73" s="1990">
        <f t="shared" si="18"/>
        <v>0</v>
      </c>
      <c r="W73" s="1990">
        <f t="shared" si="19"/>
        <v>0</v>
      </c>
      <c r="X73" s="1990">
        <f t="shared" si="20"/>
        <v>0</v>
      </c>
      <c r="Y73" s="1990">
        <f t="shared" si="21"/>
        <v>0</v>
      </c>
    </row>
    <row r="74" spans="1:25">
      <c r="A74" s="1985" t="str">
        <f t="shared" si="15"/>
        <v/>
      </c>
      <c r="B74" s="2120"/>
      <c r="C74" s="2120"/>
      <c r="D74" s="2120"/>
      <c r="E74" s="2121"/>
      <c r="F74" s="2121"/>
      <c r="G74" s="2122"/>
      <c r="H74" s="2123"/>
      <c r="I74" s="2123"/>
      <c r="J74" s="2123"/>
      <c r="K74" s="2123"/>
      <c r="L74" s="2121"/>
      <c r="M74" s="2121"/>
      <c r="N74" s="1986">
        <f t="shared" si="11"/>
        <v>0</v>
      </c>
      <c r="O74" s="1986">
        <f t="shared" si="12"/>
        <v>0</v>
      </c>
      <c r="P74" s="1987">
        <f t="shared" si="16"/>
        <v>0</v>
      </c>
      <c r="Q74" s="1987">
        <f t="shared" si="17"/>
        <v>0</v>
      </c>
      <c r="R74" s="1988">
        <f t="shared" si="13"/>
        <v>0</v>
      </c>
      <c r="S74" s="1988">
        <f t="shared" si="14"/>
        <v>0</v>
      </c>
      <c r="T74" s="1989">
        <f>IF(OR(E74="QS",B74=""),0,
VLOOKUP($S74,'表30-5-2-5-4'!$B:$AF,MATCH($D74&amp;"a",'表30-5-2-5-4'!$4:$4,0)-1,FALSE)
-IF($R74-1&lt;=0,0,VLOOKUP($R74-1,'表30-5-2-5-4'!$B:$AF,MATCH($D74&amp;"a",'表30-5-2-5-4'!$4:$4,0)-1,FALSE))
-VLOOKUP($S74,'表30-5-2-5-4'!$B:$AF,MATCH($D74,'表30-5-2-5-4'!$4:$4,0)-1,FALSE)*(S74/100-M74/G74)*100
-VLOOKUP($R74,'表30-5-2-5-4'!$B:$AF,MATCH($D74,'表30-5-2-5-4'!$4:$4,0)-1,FALSE)*(1-(R74/100-L74/G74)*100)
)</f>
        <v>0</v>
      </c>
      <c r="U74" s="1989">
        <f>IF(OR(E74="QS",B74=""),0,
IF(C74="F",VLOOKUP($S74,'表30-5-2-5-5'!$B:$AF,MATCH($D74&amp;"a",'表30-5-2-5-5'!$4:$4,0)-1,FALSE)
-IF($R74-1&lt;=0,0,VLOOKUP($R74-1,'表30-5-2-5-5'!$B:$AF,MATCH($D74&amp;"a",'表30-5-2-5-5'!$4:$4,0)-1,FALSE))
-VLOOKUP($S74,'表30-5-2-5-5'!$B:$AF,MATCH($D74,'表30-5-2-5-5'!$4:$4,0)-1,FALSE)*(S74/100-M74/G74)*100
-VLOOKUP($R74,'表30-5-2-5-5'!$B:$AF,MATCH($D74,'表30-5-2-5-5'!$4:$4,0)-1,FALSE)*(1-(R74/100-L74/G74)*100),
IF(C74="E1",VLOOKUP($S74,'表30-5-2-5-6'!$B$4:$AF$104,MATCH($D74&amp;"a",'表30-5-2-5-6'!$4:$4,0)-1,FALSE)
-IF($R74-1&lt;=0,0,VLOOKUP($R74-1,'表30-5-2-5-6'!$B$4:$AF$104,MATCH($D74&amp;"a",'表30-5-2-5-6'!$4:$4,0)-1,FALSE))
-VLOOKUP($S74,'表30-5-2-5-6'!$B$4:$AF$104,MATCH($D74,'表30-5-2-5-6'!$4:$4,0)-1,FALSE)*(S74/100-M74/G74)*100
-VLOOKUP($R74,'表30-5-2-5-6'!$B$4:$AF$104,MATCH($D74,'表30-5-2-5-6'!$4:$4,0)-1,FALSE)*(1-(R74/100-L74/G74)*100),
IF(C74="E2",VLOOKUP($S74,'表30-5-2-5-6'!$B$114:$AF$214,MATCH($D74&amp;"a",'表30-5-2-5-6'!$4:$4,0)-1,FALSE)
-IF($R74-1&lt;=0,0,VLOOKUP($R74-1,'表30-5-2-5-6'!$B$114:$AF$214,MATCH($D74&amp;"a",'表30-5-2-5-6'!$4:$4,0)-1,FALSE))
-VLOOKUP($S74,'表30-5-2-5-6'!$B$114:$AF$214,MATCH($D74,'表30-5-2-5-6'!$4:$4,0)-1,FALSE)*(S74/100-M74/G74)*100
-VLOOKUP($R74,'表30-5-2-5-6'!$B$114:$AF$214,MATCH($D74,'表30-5-2-5-6'!$4:$4,0)-1,FALSE)*(1-(R74/100-L74/G74)*100),0))))</f>
        <v>0</v>
      </c>
      <c r="V74" s="1990">
        <f t="shared" si="18"/>
        <v>0</v>
      </c>
      <c r="W74" s="1990">
        <f t="shared" si="19"/>
        <v>0</v>
      </c>
      <c r="X74" s="1990">
        <f t="shared" si="20"/>
        <v>0</v>
      </c>
      <c r="Y74" s="1990">
        <f t="shared" si="21"/>
        <v>0</v>
      </c>
    </row>
    <row r="75" spans="1:25">
      <c r="A75" s="1985" t="str">
        <f t="shared" si="15"/>
        <v/>
      </c>
      <c r="B75" s="2120"/>
      <c r="C75" s="2120"/>
      <c r="D75" s="2120"/>
      <c r="E75" s="2121"/>
      <c r="F75" s="2121"/>
      <c r="G75" s="2122"/>
      <c r="H75" s="2123"/>
      <c r="I75" s="2123"/>
      <c r="J75" s="2123"/>
      <c r="K75" s="2123"/>
      <c r="L75" s="2121"/>
      <c r="M75" s="2121"/>
      <c r="N75" s="1986">
        <f t="shared" si="11"/>
        <v>0</v>
      </c>
      <c r="O75" s="1986">
        <f t="shared" si="12"/>
        <v>0</v>
      </c>
      <c r="P75" s="1987">
        <f t="shared" si="16"/>
        <v>0</v>
      </c>
      <c r="Q75" s="1987">
        <f t="shared" si="17"/>
        <v>0</v>
      </c>
      <c r="R75" s="1988">
        <f t="shared" si="13"/>
        <v>0</v>
      </c>
      <c r="S75" s="1988">
        <f t="shared" si="14"/>
        <v>0</v>
      </c>
      <c r="T75" s="1989">
        <f>IF(OR(E75="QS",B75=""),0,
VLOOKUP($S75,'表30-5-2-5-4'!$B:$AF,MATCH($D75&amp;"a",'表30-5-2-5-4'!$4:$4,0)-1,FALSE)
-IF($R75-1&lt;=0,0,VLOOKUP($R75-1,'表30-5-2-5-4'!$B:$AF,MATCH($D75&amp;"a",'表30-5-2-5-4'!$4:$4,0)-1,FALSE))
-VLOOKUP($S75,'表30-5-2-5-4'!$B:$AF,MATCH($D75,'表30-5-2-5-4'!$4:$4,0)-1,FALSE)*(S75/100-M75/G75)*100
-VLOOKUP($R75,'表30-5-2-5-4'!$B:$AF,MATCH($D75,'表30-5-2-5-4'!$4:$4,0)-1,FALSE)*(1-(R75/100-L75/G75)*100)
)</f>
        <v>0</v>
      </c>
      <c r="U75" s="1989">
        <f>IF(OR(E75="QS",B75=""),0,
IF(C75="F",VLOOKUP($S75,'表30-5-2-5-5'!$B:$AF,MATCH($D75&amp;"a",'表30-5-2-5-5'!$4:$4,0)-1,FALSE)
-IF($R75-1&lt;=0,0,VLOOKUP($R75-1,'表30-5-2-5-5'!$B:$AF,MATCH($D75&amp;"a",'表30-5-2-5-5'!$4:$4,0)-1,FALSE))
-VLOOKUP($S75,'表30-5-2-5-5'!$B:$AF,MATCH($D75,'表30-5-2-5-5'!$4:$4,0)-1,FALSE)*(S75/100-M75/G75)*100
-VLOOKUP($R75,'表30-5-2-5-5'!$B:$AF,MATCH($D75,'表30-5-2-5-5'!$4:$4,0)-1,FALSE)*(1-(R75/100-L75/G75)*100),
IF(C75="E1",VLOOKUP($S75,'表30-5-2-5-6'!$B$4:$AF$104,MATCH($D75&amp;"a",'表30-5-2-5-6'!$4:$4,0)-1,FALSE)
-IF($R75-1&lt;=0,0,VLOOKUP($R75-1,'表30-5-2-5-6'!$B$4:$AF$104,MATCH($D75&amp;"a",'表30-5-2-5-6'!$4:$4,0)-1,FALSE))
-VLOOKUP($S75,'表30-5-2-5-6'!$B$4:$AF$104,MATCH($D75,'表30-5-2-5-6'!$4:$4,0)-1,FALSE)*(S75/100-M75/G75)*100
-VLOOKUP($R75,'表30-5-2-5-6'!$B$4:$AF$104,MATCH($D75,'表30-5-2-5-6'!$4:$4,0)-1,FALSE)*(1-(R75/100-L75/G75)*100),
IF(C75="E2",VLOOKUP($S75,'表30-5-2-5-6'!$B$114:$AF$214,MATCH($D75&amp;"a",'表30-5-2-5-6'!$4:$4,0)-1,FALSE)
-IF($R75-1&lt;=0,0,VLOOKUP($R75-1,'表30-5-2-5-6'!$B$114:$AF$214,MATCH($D75&amp;"a",'表30-5-2-5-6'!$4:$4,0)-1,FALSE))
-VLOOKUP($S75,'表30-5-2-5-6'!$B$114:$AF$214,MATCH($D75,'表30-5-2-5-6'!$4:$4,0)-1,FALSE)*(S75/100-M75/G75)*100
-VLOOKUP($R75,'表30-5-2-5-6'!$B$114:$AF$214,MATCH($D75,'表30-5-2-5-6'!$4:$4,0)-1,FALSE)*(1-(R75/100-L75/G75)*100),0))))</f>
        <v>0</v>
      </c>
      <c r="V75" s="1990">
        <f t="shared" si="18"/>
        <v>0</v>
      </c>
      <c r="W75" s="1990">
        <f t="shared" si="19"/>
        <v>0</v>
      </c>
      <c r="X75" s="1990">
        <f t="shared" si="20"/>
        <v>0</v>
      </c>
      <c r="Y75" s="1990">
        <f t="shared" si="21"/>
        <v>0</v>
      </c>
    </row>
    <row r="76" spans="1:25">
      <c r="A76" s="1985" t="str">
        <f t="shared" si="15"/>
        <v/>
      </c>
      <c r="B76" s="2120"/>
      <c r="C76" s="2120"/>
      <c r="D76" s="2120"/>
      <c r="E76" s="2121"/>
      <c r="F76" s="2121"/>
      <c r="G76" s="2122"/>
      <c r="H76" s="2123"/>
      <c r="I76" s="2123"/>
      <c r="J76" s="2123"/>
      <c r="K76" s="2123"/>
      <c r="L76" s="2121"/>
      <c r="M76" s="2121"/>
      <c r="N76" s="1986">
        <f t="shared" si="11"/>
        <v>0</v>
      </c>
      <c r="O76" s="1986">
        <f t="shared" si="12"/>
        <v>0</v>
      </c>
      <c r="P76" s="1987">
        <f t="shared" si="16"/>
        <v>0</v>
      </c>
      <c r="Q76" s="1987">
        <f t="shared" si="17"/>
        <v>0</v>
      </c>
      <c r="R76" s="1988">
        <f t="shared" si="13"/>
        <v>0</v>
      </c>
      <c r="S76" s="1988">
        <f t="shared" si="14"/>
        <v>0</v>
      </c>
      <c r="T76" s="1989">
        <f>IF(OR(E76="QS",B76=""),0,
VLOOKUP($S76,'表30-5-2-5-4'!$B:$AF,MATCH($D76&amp;"a",'表30-5-2-5-4'!$4:$4,0)-1,FALSE)
-IF($R76-1&lt;=0,0,VLOOKUP($R76-1,'表30-5-2-5-4'!$B:$AF,MATCH($D76&amp;"a",'表30-5-2-5-4'!$4:$4,0)-1,FALSE))
-VLOOKUP($S76,'表30-5-2-5-4'!$B:$AF,MATCH($D76,'表30-5-2-5-4'!$4:$4,0)-1,FALSE)*(S76/100-M76/G76)*100
-VLOOKUP($R76,'表30-5-2-5-4'!$B:$AF,MATCH($D76,'表30-5-2-5-4'!$4:$4,0)-1,FALSE)*(1-(R76/100-L76/G76)*100)
)</f>
        <v>0</v>
      </c>
      <c r="U76" s="1989">
        <f>IF(OR(E76="QS",B76=""),0,
IF(C76="F",VLOOKUP($S76,'表30-5-2-5-5'!$B:$AF,MATCH($D76&amp;"a",'表30-5-2-5-5'!$4:$4,0)-1,FALSE)
-IF($R76-1&lt;=0,0,VLOOKUP($R76-1,'表30-5-2-5-5'!$B:$AF,MATCH($D76&amp;"a",'表30-5-2-5-5'!$4:$4,0)-1,FALSE))
-VLOOKUP($S76,'表30-5-2-5-5'!$B:$AF,MATCH($D76,'表30-5-2-5-5'!$4:$4,0)-1,FALSE)*(S76/100-M76/G76)*100
-VLOOKUP($R76,'表30-5-2-5-5'!$B:$AF,MATCH($D76,'表30-5-2-5-5'!$4:$4,0)-1,FALSE)*(1-(R76/100-L76/G76)*100),
IF(C76="E1",VLOOKUP($S76,'表30-5-2-5-6'!$B$4:$AF$104,MATCH($D76&amp;"a",'表30-5-2-5-6'!$4:$4,0)-1,FALSE)
-IF($R76-1&lt;=0,0,VLOOKUP($R76-1,'表30-5-2-5-6'!$B$4:$AF$104,MATCH($D76&amp;"a",'表30-5-2-5-6'!$4:$4,0)-1,FALSE))
-VLOOKUP($S76,'表30-5-2-5-6'!$B$4:$AF$104,MATCH($D76,'表30-5-2-5-6'!$4:$4,0)-1,FALSE)*(S76/100-M76/G76)*100
-VLOOKUP($R76,'表30-5-2-5-6'!$B$4:$AF$104,MATCH($D76,'表30-5-2-5-6'!$4:$4,0)-1,FALSE)*(1-(R76/100-L76/G76)*100),
IF(C76="E2",VLOOKUP($S76,'表30-5-2-5-6'!$B$114:$AF$214,MATCH($D76&amp;"a",'表30-5-2-5-6'!$4:$4,0)-1,FALSE)
-IF($R76-1&lt;=0,0,VLOOKUP($R76-1,'表30-5-2-5-6'!$B$114:$AF$214,MATCH($D76&amp;"a",'表30-5-2-5-6'!$4:$4,0)-1,FALSE))
-VLOOKUP($S76,'表30-5-2-5-6'!$B$114:$AF$214,MATCH($D76,'表30-5-2-5-6'!$4:$4,0)-1,FALSE)*(S76/100-M76/G76)*100
-VLOOKUP($R76,'表30-5-2-5-6'!$B$114:$AF$214,MATCH($D76,'表30-5-2-5-6'!$4:$4,0)-1,FALSE)*(1-(R76/100-L76/G76)*100),0))))</f>
        <v>0</v>
      </c>
      <c r="V76" s="1990">
        <f t="shared" si="18"/>
        <v>0</v>
      </c>
      <c r="W76" s="1990">
        <f t="shared" si="19"/>
        <v>0</v>
      </c>
      <c r="X76" s="1990">
        <f t="shared" si="20"/>
        <v>0</v>
      </c>
      <c r="Y76" s="1990">
        <f t="shared" si="21"/>
        <v>0</v>
      </c>
    </row>
    <row r="77" spans="1:25">
      <c r="A77" s="1985" t="str">
        <f t="shared" si="15"/>
        <v/>
      </c>
      <c r="B77" s="2120"/>
      <c r="C77" s="2120"/>
      <c r="D77" s="2120"/>
      <c r="E77" s="2121"/>
      <c r="F77" s="2121"/>
      <c r="G77" s="2122"/>
      <c r="H77" s="2123"/>
      <c r="I77" s="2123"/>
      <c r="J77" s="2123"/>
      <c r="K77" s="2123"/>
      <c r="L77" s="2121"/>
      <c r="M77" s="2121"/>
      <c r="N77" s="1986">
        <f t="shared" si="11"/>
        <v>0</v>
      </c>
      <c r="O77" s="1986">
        <f t="shared" si="12"/>
        <v>0</v>
      </c>
      <c r="P77" s="1987">
        <f t="shared" si="16"/>
        <v>0</v>
      </c>
      <c r="Q77" s="1987">
        <f t="shared" si="17"/>
        <v>0</v>
      </c>
      <c r="R77" s="1988">
        <f t="shared" si="13"/>
        <v>0</v>
      </c>
      <c r="S77" s="1988">
        <f t="shared" si="14"/>
        <v>0</v>
      </c>
      <c r="T77" s="1989">
        <f>IF(OR(E77="QS",B77=""),0,
VLOOKUP($S77,'表30-5-2-5-4'!$B:$AF,MATCH($D77&amp;"a",'表30-5-2-5-4'!$4:$4,0)-1,FALSE)
-IF($R77-1&lt;=0,0,VLOOKUP($R77-1,'表30-5-2-5-4'!$B:$AF,MATCH($D77&amp;"a",'表30-5-2-5-4'!$4:$4,0)-1,FALSE))
-VLOOKUP($S77,'表30-5-2-5-4'!$B:$AF,MATCH($D77,'表30-5-2-5-4'!$4:$4,0)-1,FALSE)*(S77/100-M77/G77)*100
-VLOOKUP($R77,'表30-5-2-5-4'!$B:$AF,MATCH($D77,'表30-5-2-5-4'!$4:$4,0)-1,FALSE)*(1-(R77/100-L77/G77)*100)
)</f>
        <v>0</v>
      </c>
      <c r="U77" s="1989">
        <f>IF(OR(E77="QS",B77=""),0,
IF(C77="F",VLOOKUP($S77,'表30-5-2-5-5'!$B:$AF,MATCH($D77&amp;"a",'表30-5-2-5-5'!$4:$4,0)-1,FALSE)
-IF($R77-1&lt;=0,0,VLOOKUP($R77-1,'表30-5-2-5-5'!$B:$AF,MATCH($D77&amp;"a",'表30-5-2-5-5'!$4:$4,0)-1,FALSE))
-VLOOKUP($S77,'表30-5-2-5-5'!$B:$AF,MATCH($D77,'表30-5-2-5-5'!$4:$4,0)-1,FALSE)*(S77/100-M77/G77)*100
-VLOOKUP($R77,'表30-5-2-5-5'!$B:$AF,MATCH($D77,'表30-5-2-5-5'!$4:$4,0)-1,FALSE)*(1-(R77/100-L77/G77)*100),
IF(C77="E1",VLOOKUP($S77,'表30-5-2-5-6'!$B$4:$AF$104,MATCH($D77&amp;"a",'表30-5-2-5-6'!$4:$4,0)-1,FALSE)
-IF($R77-1&lt;=0,0,VLOOKUP($R77-1,'表30-5-2-5-6'!$B$4:$AF$104,MATCH($D77&amp;"a",'表30-5-2-5-6'!$4:$4,0)-1,FALSE))
-VLOOKUP($S77,'表30-5-2-5-6'!$B$4:$AF$104,MATCH($D77,'表30-5-2-5-6'!$4:$4,0)-1,FALSE)*(S77/100-M77/G77)*100
-VLOOKUP($R77,'表30-5-2-5-6'!$B$4:$AF$104,MATCH($D77,'表30-5-2-5-6'!$4:$4,0)-1,FALSE)*(1-(R77/100-L77/G77)*100),
IF(C77="E2",VLOOKUP($S77,'表30-5-2-5-6'!$B$114:$AF$214,MATCH($D77&amp;"a",'表30-5-2-5-6'!$4:$4,0)-1,FALSE)
-IF($R77-1&lt;=0,0,VLOOKUP($R77-1,'表30-5-2-5-6'!$B$114:$AF$214,MATCH($D77&amp;"a",'表30-5-2-5-6'!$4:$4,0)-1,FALSE))
-VLOOKUP($S77,'表30-5-2-5-6'!$B$114:$AF$214,MATCH($D77,'表30-5-2-5-6'!$4:$4,0)-1,FALSE)*(S77/100-M77/G77)*100
-VLOOKUP($R77,'表30-5-2-5-6'!$B$114:$AF$214,MATCH($D77,'表30-5-2-5-6'!$4:$4,0)-1,FALSE)*(1-(R77/100-L77/G77)*100),0))))</f>
        <v>0</v>
      </c>
      <c r="V77" s="1990">
        <f t="shared" si="18"/>
        <v>0</v>
      </c>
      <c r="W77" s="1990">
        <f t="shared" si="19"/>
        <v>0</v>
      </c>
      <c r="X77" s="1990">
        <f t="shared" si="20"/>
        <v>0</v>
      </c>
      <c r="Y77" s="1990">
        <f t="shared" si="21"/>
        <v>0</v>
      </c>
    </row>
    <row r="78" spans="1:25">
      <c r="A78" s="1985" t="str">
        <f t="shared" si="15"/>
        <v/>
      </c>
      <c r="B78" s="2120"/>
      <c r="C78" s="2120"/>
      <c r="D78" s="2120"/>
      <c r="E78" s="2121"/>
      <c r="F78" s="2121"/>
      <c r="G78" s="2122"/>
      <c r="H78" s="2123"/>
      <c r="I78" s="2123"/>
      <c r="J78" s="2123"/>
      <c r="K78" s="2123"/>
      <c r="L78" s="2121"/>
      <c r="M78" s="2121"/>
      <c r="N78" s="1986">
        <f t="shared" si="11"/>
        <v>0</v>
      </c>
      <c r="O78" s="1986">
        <f t="shared" si="12"/>
        <v>0</v>
      </c>
      <c r="P78" s="1987">
        <f t="shared" si="16"/>
        <v>0</v>
      </c>
      <c r="Q78" s="1987">
        <f t="shared" si="17"/>
        <v>0</v>
      </c>
      <c r="R78" s="1988">
        <f t="shared" si="13"/>
        <v>0</v>
      </c>
      <c r="S78" s="1988">
        <f t="shared" si="14"/>
        <v>0</v>
      </c>
      <c r="T78" s="1989">
        <f>IF(OR(E78="QS",B78=""),0,
VLOOKUP($S78,'表30-5-2-5-4'!$B:$AF,MATCH($D78&amp;"a",'表30-5-2-5-4'!$4:$4,0)-1,FALSE)
-IF($R78-1&lt;=0,0,VLOOKUP($R78-1,'表30-5-2-5-4'!$B:$AF,MATCH($D78&amp;"a",'表30-5-2-5-4'!$4:$4,0)-1,FALSE))
-VLOOKUP($S78,'表30-5-2-5-4'!$B:$AF,MATCH($D78,'表30-5-2-5-4'!$4:$4,0)-1,FALSE)*(S78/100-M78/G78)*100
-VLOOKUP($R78,'表30-5-2-5-4'!$B:$AF,MATCH($D78,'表30-5-2-5-4'!$4:$4,0)-1,FALSE)*(1-(R78/100-L78/G78)*100)
)</f>
        <v>0</v>
      </c>
      <c r="U78" s="1989">
        <f>IF(OR(E78="QS",B78=""),0,
IF(C78="F",VLOOKUP($S78,'表30-5-2-5-5'!$B:$AF,MATCH($D78&amp;"a",'表30-5-2-5-5'!$4:$4,0)-1,FALSE)
-IF($R78-1&lt;=0,0,VLOOKUP($R78-1,'表30-5-2-5-5'!$B:$AF,MATCH($D78&amp;"a",'表30-5-2-5-5'!$4:$4,0)-1,FALSE))
-VLOOKUP($S78,'表30-5-2-5-5'!$B:$AF,MATCH($D78,'表30-5-2-5-5'!$4:$4,0)-1,FALSE)*(S78/100-M78/G78)*100
-VLOOKUP($R78,'表30-5-2-5-5'!$B:$AF,MATCH($D78,'表30-5-2-5-5'!$4:$4,0)-1,FALSE)*(1-(R78/100-L78/G78)*100),
IF(C78="E1",VLOOKUP($S78,'表30-5-2-5-6'!$B$4:$AF$104,MATCH($D78&amp;"a",'表30-5-2-5-6'!$4:$4,0)-1,FALSE)
-IF($R78-1&lt;=0,0,VLOOKUP($R78-1,'表30-5-2-5-6'!$B$4:$AF$104,MATCH($D78&amp;"a",'表30-5-2-5-6'!$4:$4,0)-1,FALSE))
-VLOOKUP($S78,'表30-5-2-5-6'!$B$4:$AF$104,MATCH($D78,'表30-5-2-5-6'!$4:$4,0)-1,FALSE)*(S78/100-M78/G78)*100
-VLOOKUP($R78,'表30-5-2-5-6'!$B$4:$AF$104,MATCH($D78,'表30-5-2-5-6'!$4:$4,0)-1,FALSE)*(1-(R78/100-L78/G78)*100),
IF(C78="E2",VLOOKUP($S78,'表30-5-2-5-6'!$B$114:$AF$214,MATCH($D78&amp;"a",'表30-5-2-5-6'!$4:$4,0)-1,FALSE)
-IF($R78-1&lt;=0,0,VLOOKUP($R78-1,'表30-5-2-5-6'!$B$114:$AF$214,MATCH($D78&amp;"a",'表30-5-2-5-6'!$4:$4,0)-1,FALSE))
-VLOOKUP($S78,'表30-5-2-5-6'!$B$114:$AF$214,MATCH($D78,'表30-5-2-5-6'!$4:$4,0)-1,FALSE)*(S78/100-M78/G78)*100
-VLOOKUP($R78,'表30-5-2-5-6'!$B$114:$AF$214,MATCH($D78,'表30-5-2-5-6'!$4:$4,0)-1,FALSE)*(1-(R78/100-L78/G78)*100),0))))</f>
        <v>0</v>
      </c>
      <c r="V78" s="1990">
        <f t="shared" si="18"/>
        <v>0</v>
      </c>
      <c r="W78" s="1990">
        <f t="shared" si="19"/>
        <v>0</v>
      </c>
      <c r="X78" s="1990">
        <f t="shared" si="20"/>
        <v>0</v>
      </c>
      <c r="Y78" s="1990">
        <f t="shared" si="21"/>
        <v>0</v>
      </c>
    </row>
    <row r="79" spans="1:25">
      <c r="A79" s="1985" t="str">
        <f t="shared" si="15"/>
        <v/>
      </c>
      <c r="B79" s="2120"/>
      <c r="C79" s="2120"/>
      <c r="D79" s="2120"/>
      <c r="E79" s="2121"/>
      <c r="F79" s="2121"/>
      <c r="G79" s="2122"/>
      <c r="H79" s="2123"/>
      <c r="I79" s="2123"/>
      <c r="J79" s="2123"/>
      <c r="K79" s="2123"/>
      <c r="L79" s="2121"/>
      <c r="M79" s="2121"/>
      <c r="N79" s="1986">
        <f t="shared" si="11"/>
        <v>0</v>
      </c>
      <c r="O79" s="1986">
        <f t="shared" si="12"/>
        <v>0</v>
      </c>
      <c r="P79" s="1987">
        <f t="shared" si="16"/>
        <v>0</v>
      </c>
      <c r="Q79" s="1987">
        <f t="shared" si="17"/>
        <v>0</v>
      </c>
      <c r="R79" s="1988">
        <f t="shared" si="13"/>
        <v>0</v>
      </c>
      <c r="S79" s="1988">
        <f t="shared" si="14"/>
        <v>0</v>
      </c>
      <c r="T79" s="1989">
        <f>IF(OR(E79="QS",B79=""),0,
VLOOKUP($S79,'表30-5-2-5-4'!$B:$AF,MATCH($D79&amp;"a",'表30-5-2-5-4'!$4:$4,0)-1,FALSE)
-IF($R79-1&lt;=0,0,VLOOKUP($R79-1,'表30-5-2-5-4'!$B:$AF,MATCH($D79&amp;"a",'表30-5-2-5-4'!$4:$4,0)-1,FALSE))
-VLOOKUP($S79,'表30-5-2-5-4'!$B:$AF,MATCH($D79,'表30-5-2-5-4'!$4:$4,0)-1,FALSE)*(S79/100-M79/G79)*100
-VLOOKUP($R79,'表30-5-2-5-4'!$B:$AF,MATCH($D79,'表30-5-2-5-4'!$4:$4,0)-1,FALSE)*(1-(R79/100-L79/G79)*100)
)</f>
        <v>0</v>
      </c>
      <c r="U79" s="1989">
        <f>IF(OR(E79="QS",B79=""),0,
IF(C79="F",VLOOKUP($S79,'表30-5-2-5-5'!$B:$AF,MATCH($D79&amp;"a",'表30-5-2-5-5'!$4:$4,0)-1,FALSE)
-IF($R79-1&lt;=0,0,VLOOKUP($R79-1,'表30-5-2-5-5'!$B:$AF,MATCH($D79&amp;"a",'表30-5-2-5-5'!$4:$4,0)-1,FALSE))
-VLOOKUP($S79,'表30-5-2-5-5'!$B:$AF,MATCH($D79,'表30-5-2-5-5'!$4:$4,0)-1,FALSE)*(S79/100-M79/G79)*100
-VLOOKUP($R79,'表30-5-2-5-5'!$B:$AF,MATCH($D79,'表30-5-2-5-5'!$4:$4,0)-1,FALSE)*(1-(R79/100-L79/G79)*100),
IF(C79="E1",VLOOKUP($S79,'表30-5-2-5-6'!$B$4:$AF$104,MATCH($D79&amp;"a",'表30-5-2-5-6'!$4:$4,0)-1,FALSE)
-IF($R79-1&lt;=0,0,VLOOKUP($R79-1,'表30-5-2-5-6'!$B$4:$AF$104,MATCH($D79&amp;"a",'表30-5-2-5-6'!$4:$4,0)-1,FALSE))
-VLOOKUP($S79,'表30-5-2-5-6'!$B$4:$AF$104,MATCH($D79,'表30-5-2-5-6'!$4:$4,0)-1,FALSE)*(S79/100-M79/G79)*100
-VLOOKUP($R79,'表30-5-2-5-6'!$B$4:$AF$104,MATCH($D79,'表30-5-2-5-6'!$4:$4,0)-1,FALSE)*(1-(R79/100-L79/G79)*100),
IF(C79="E2",VLOOKUP($S79,'表30-5-2-5-6'!$B$114:$AF$214,MATCH($D79&amp;"a",'表30-5-2-5-6'!$4:$4,0)-1,FALSE)
-IF($R79-1&lt;=0,0,VLOOKUP($R79-1,'表30-5-2-5-6'!$B$114:$AF$214,MATCH($D79&amp;"a",'表30-5-2-5-6'!$4:$4,0)-1,FALSE))
-VLOOKUP($S79,'表30-5-2-5-6'!$B$114:$AF$214,MATCH($D79,'表30-5-2-5-6'!$4:$4,0)-1,FALSE)*(S79/100-M79/G79)*100
-VLOOKUP($R79,'表30-5-2-5-6'!$B$114:$AF$214,MATCH($D79,'表30-5-2-5-6'!$4:$4,0)-1,FALSE)*(1-(R79/100-L79/G79)*100),0))))</f>
        <v>0</v>
      </c>
      <c r="V79" s="1990">
        <f t="shared" si="18"/>
        <v>0</v>
      </c>
      <c r="W79" s="1990">
        <f t="shared" si="19"/>
        <v>0</v>
      </c>
      <c r="X79" s="1990">
        <f t="shared" si="20"/>
        <v>0</v>
      </c>
      <c r="Y79" s="1990">
        <f t="shared" si="21"/>
        <v>0</v>
      </c>
    </row>
    <row r="80" spans="1:25">
      <c r="A80" s="1985" t="str">
        <f t="shared" si="15"/>
        <v/>
      </c>
      <c r="B80" s="2120"/>
      <c r="C80" s="2120"/>
      <c r="D80" s="2120"/>
      <c r="E80" s="2121"/>
      <c r="F80" s="2121"/>
      <c r="G80" s="2122"/>
      <c r="H80" s="2123"/>
      <c r="I80" s="2123"/>
      <c r="J80" s="2123"/>
      <c r="K80" s="2123"/>
      <c r="L80" s="2121"/>
      <c r="M80" s="2121"/>
      <c r="N80" s="1986">
        <f t="shared" si="11"/>
        <v>0</v>
      </c>
      <c r="O80" s="1986">
        <f t="shared" si="12"/>
        <v>0</v>
      </c>
      <c r="P80" s="1987">
        <f t="shared" si="16"/>
        <v>0</v>
      </c>
      <c r="Q80" s="1987">
        <f t="shared" si="17"/>
        <v>0</v>
      </c>
      <c r="R80" s="1988">
        <f t="shared" si="13"/>
        <v>0</v>
      </c>
      <c r="S80" s="1988">
        <f t="shared" si="14"/>
        <v>0</v>
      </c>
      <c r="T80" s="1989">
        <f>IF(OR(E80="QS",B80=""),0,
VLOOKUP($S80,'表30-5-2-5-4'!$B:$AF,MATCH($D80&amp;"a",'表30-5-2-5-4'!$4:$4,0)-1,FALSE)
-IF($R80-1&lt;=0,0,VLOOKUP($R80-1,'表30-5-2-5-4'!$B:$AF,MATCH($D80&amp;"a",'表30-5-2-5-4'!$4:$4,0)-1,FALSE))
-VLOOKUP($S80,'表30-5-2-5-4'!$B:$AF,MATCH($D80,'表30-5-2-5-4'!$4:$4,0)-1,FALSE)*(S80/100-M80/G80)*100
-VLOOKUP($R80,'表30-5-2-5-4'!$B:$AF,MATCH($D80,'表30-5-2-5-4'!$4:$4,0)-1,FALSE)*(1-(R80/100-L80/G80)*100)
)</f>
        <v>0</v>
      </c>
      <c r="U80" s="1989">
        <f>IF(OR(E80="QS",B80=""),0,
IF(C80="F",VLOOKUP($S80,'表30-5-2-5-5'!$B:$AF,MATCH($D80&amp;"a",'表30-5-2-5-5'!$4:$4,0)-1,FALSE)
-IF($R80-1&lt;=0,0,VLOOKUP($R80-1,'表30-5-2-5-5'!$B:$AF,MATCH($D80&amp;"a",'表30-5-2-5-5'!$4:$4,0)-1,FALSE))
-VLOOKUP($S80,'表30-5-2-5-5'!$B:$AF,MATCH($D80,'表30-5-2-5-5'!$4:$4,0)-1,FALSE)*(S80/100-M80/G80)*100
-VLOOKUP($R80,'表30-5-2-5-5'!$B:$AF,MATCH($D80,'表30-5-2-5-5'!$4:$4,0)-1,FALSE)*(1-(R80/100-L80/G80)*100),
IF(C80="E1",VLOOKUP($S80,'表30-5-2-5-6'!$B$4:$AF$104,MATCH($D80&amp;"a",'表30-5-2-5-6'!$4:$4,0)-1,FALSE)
-IF($R80-1&lt;=0,0,VLOOKUP($R80-1,'表30-5-2-5-6'!$B$4:$AF$104,MATCH($D80&amp;"a",'表30-5-2-5-6'!$4:$4,0)-1,FALSE))
-VLOOKUP($S80,'表30-5-2-5-6'!$B$4:$AF$104,MATCH($D80,'表30-5-2-5-6'!$4:$4,0)-1,FALSE)*(S80/100-M80/G80)*100
-VLOOKUP($R80,'表30-5-2-5-6'!$B$4:$AF$104,MATCH($D80,'表30-5-2-5-6'!$4:$4,0)-1,FALSE)*(1-(R80/100-L80/G80)*100),
IF(C80="E2",VLOOKUP($S80,'表30-5-2-5-6'!$B$114:$AF$214,MATCH($D80&amp;"a",'表30-5-2-5-6'!$4:$4,0)-1,FALSE)
-IF($R80-1&lt;=0,0,VLOOKUP($R80-1,'表30-5-2-5-6'!$B$114:$AF$214,MATCH($D80&amp;"a",'表30-5-2-5-6'!$4:$4,0)-1,FALSE))
-VLOOKUP($S80,'表30-5-2-5-6'!$B$114:$AF$214,MATCH($D80,'表30-5-2-5-6'!$4:$4,0)-1,FALSE)*(S80/100-M80/G80)*100
-VLOOKUP($R80,'表30-5-2-5-6'!$B$114:$AF$214,MATCH($D80,'表30-5-2-5-6'!$4:$4,0)-1,FALSE)*(1-(R80/100-L80/G80)*100),0))))</f>
        <v>0</v>
      </c>
      <c r="V80" s="1990">
        <f t="shared" si="18"/>
        <v>0</v>
      </c>
      <c r="W80" s="1990">
        <f t="shared" si="19"/>
        <v>0</v>
      </c>
      <c r="X80" s="1990">
        <f t="shared" si="20"/>
        <v>0</v>
      </c>
      <c r="Y80" s="1990">
        <f t="shared" si="21"/>
        <v>0</v>
      </c>
    </row>
    <row r="81" spans="1:25">
      <c r="A81" s="1985" t="str">
        <f t="shared" si="15"/>
        <v/>
      </c>
      <c r="B81" s="2120"/>
      <c r="C81" s="2120"/>
      <c r="D81" s="2120"/>
      <c r="E81" s="2121"/>
      <c r="F81" s="2121"/>
      <c r="G81" s="2122"/>
      <c r="H81" s="2123"/>
      <c r="I81" s="2123"/>
      <c r="J81" s="2123"/>
      <c r="K81" s="2123"/>
      <c r="L81" s="2121"/>
      <c r="M81" s="2121"/>
      <c r="N81" s="1986">
        <f t="shared" si="11"/>
        <v>0</v>
      </c>
      <c r="O81" s="1986">
        <f t="shared" si="12"/>
        <v>0</v>
      </c>
      <c r="P81" s="1987">
        <f t="shared" si="16"/>
        <v>0</v>
      </c>
      <c r="Q81" s="1987">
        <f t="shared" si="17"/>
        <v>0</v>
      </c>
      <c r="R81" s="1988">
        <f t="shared" si="13"/>
        <v>0</v>
      </c>
      <c r="S81" s="1988">
        <f t="shared" si="14"/>
        <v>0</v>
      </c>
      <c r="T81" s="1989">
        <f>IF(OR(E81="QS",B81=""),0,
VLOOKUP($S81,'表30-5-2-5-4'!$B:$AF,MATCH($D81&amp;"a",'表30-5-2-5-4'!$4:$4,0)-1,FALSE)
-IF($R81-1&lt;=0,0,VLOOKUP($R81-1,'表30-5-2-5-4'!$B:$AF,MATCH($D81&amp;"a",'表30-5-2-5-4'!$4:$4,0)-1,FALSE))
-VLOOKUP($S81,'表30-5-2-5-4'!$B:$AF,MATCH($D81,'表30-5-2-5-4'!$4:$4,0)-1,FALSE)*(S81/100-M81/G81)*100
-VLOOKUP($R81,'表30-5-2-5-4'!$B:$AF,MATCH($D81,'表30-5-2-5-4'!$4:$4,0)-1,FALSE)*(1-(R81/100-L81/G81)*100)
)</f>
        <v>0</v>
      </c>
      <c r="U81" s="1989">
        <f>IF(OR(E81="QS",B81=""),0,
IF(C81="F",VLOOKUP($S81,'表30-5-2-5-5'!$B:$AF,MATCH($D81&amp;"a",'表30-5-2-5-5'!$4:$4,0)-1,FALSE)
-IF($R81-1&lt;=0,0,VLOOKUP($R81-1,'表30-5-2-5-5'!$B:$AF,MATCH($D81&amp;"a",'表30-5-2-5-5'!$4:$4,0)-1,FALSE))
-VLOOKUP($S81,'表30-5-2-5-5'!$B:$AF,MATCH($D81,'表30-5-2-5-5'!$4:$4,0)-1,FALSE)*(S81/100-M81/G81)*100
-VLOOKUP($R81,'表30-5-2-5-5'!$B:$AF,MATCH($D81,'表30-5-2-5-5'!$4:$4,0)-1,FALSE)*(1-(R81/100-L81/G81)*100),
IF(C81="E1",VLOOKUP($S81,'表30-5-2-5-6'!$B$4:$AF$104,MATCH($D81&amp;"a",'表30-5-2-5-6'!$4:$4,0)-1,FALSE)
-IF($R81-1&lt;=0,0,VLOOKUP($R81-1,'表30-5-2-5-6'!$B$4:$AF$104,MATCH($D81&amp;"a",'表30-5-2-5-6'!$4:$4,0)-1,FALSE))
-VLOOKUP($S81,'表30-5-2-5-6'!$B$4:$AF$104,MATCH($D81,'表30-5-2-5-6'!$4:$4,0)-1,FALSE)*(S81/100-M81/G81)*100
-VLOOKUP($R81,'表30-5-2-5-6'!$B$4:$AF$104,MATCH($D81,'表30-5-2-5-6'!$4:$4,0)-1,FALSE)*(1-(R81/100-L81/G81)*100),
IF(C81="E2",VLOOKUP($S81,'表30-5-2-5-6'!$B$114:$AF$214,MATCH($D81&amp;"a",'表30-5-2-5-6'!$4:$4,0)-1,FALSE)
-IF($R81-1&lt;=0,0,VLOOKUP($R81-1,'表30-5-2-5-6'!$B$114:$AF$214,MATCH($D81&amp;"a",'表30-5-2-5-6'!$4:$4,0)-1,FALSE))
-VLOOKUP($S81,'表30-5-2-5-6'!$B$114:$AF$214,MATCH($D81,'表30-5-2-5-6'!$4:$4,0)-1,FALSE)*(S81/100-M81/G81)*100
-VLOOKUP($R81,'表30-5-2-5-6'!$B$114:$AF$214,MATCH($D81,'表30-5-2-5-6'!$4:$4,0)-1,FALSE)*(1-(R81/100-L81/G81)*100),0))))</f>
        <v>0</v>
      </c>
      <c r="V81" s="1990">
        <f t="shared" si="18"/>
        <v>0</v>
      </c>
      <c r="W81" s="1990">
        <f t="shared" si="19"/>
        <v>0</v>
      </c>
      <c r="X81" s="1990">
        <f t="shared" si="20"/>
        <v>0</v>
      </c>
      <c r="Y81" s="1990">
        <f t="shared" si="21"/>
        <v>0</v>
      </c>
    </row>
    <row r="82" spans="1:25">
      <c r="A82" s="1985" t="str">
        <f t="shared" si="15"/>
        <v/>
      </c>
      <c r="B82" s="2120"/>
      <c r="C82" s="2120"/>
      <c r="D82" s="2120"/>
      <c r="E82" s="2121"/>
      <c r="F82" s="2121"/>
      <c r="G82" s="2122"/>
      <c r="H82" s="2123"/>
      <c r="I82" s="2123"/>
      <c r="J82" s="2123"/>
      <c r="K82" s="2123"/>
      <c r="L82" s="2121"/>
      <c r="M82" s="2121"/>
      <c r="N82" s="1986">
        <f t="shared" si="11"/>
        <v>0</v>
      </c>
      <c r="O82" s="1986">
        <f t="shared" si="12"/>
        <v>0</v>
      </c>
      <c r="P82" s="1987">
        <f t="shared" si="16"/>
        <v>0</v>
      </c>
      <c r="Q82" s="1987">
        <f t="shared" si="17"/>
        <v>0</v>
      </c>
      <c r="R82" s="1988">
        <f t="shared" si="13"/>
        <v>0</v>
      </c>
      <c r="S82" s="1988">
        <f t="shared" si="14"/>
        <v>0</v>
      </c>
      <c r="T82" s="1989">
        <f>IF(OR(E82="QS",B82=""),0,
VLOOKUP($S82,'表30-5-2-5-4'!$B:$AF,MATCH($D82&amp;"a",'表30-5-2-5-4'!$4:$4,0)-1,FALSE)
-IF($R82-1&lt;=0,0,VLOOKUP($R82-1,'表30-5-2-5-4'!$B:$AF,MATCH($D82&amp;"a",'表30-5-2-5-4'!$4:$4,0)-1,FALSE))
-VLOOKUP($S82,'表30-5-2-5-4'!$B:$AF,MATCH($D82,'表30-5-2-5-4'!$4:$4,0)-1,FALSE)*(S82/100-M82/G82)*100
-VLOOKUP($R82,'表30-5-2-5-4'!$B:$AF,MATCH($D82,'表30-5-2-5-4'!$4:$4,0)-1,FALSE)*(1-(R82/100-L82/G82)*100)
)</f>
        <v>0</v>
      </c>
      <c r="U82" s="1989">
        <f>IF(OR(E82="QS",B82=""),0,
IF(C82="F",VLOOKUP($S82,'表30-5-2-5-5'!$B:$AF,MATCH($D82&amp;"a",'表30-5-2-5-5'!$4:$4,0)-1,FALSE)
-IF($R82-1&lt;=0,0,VLOOKUP($R82-1,'表30-5-2-5-5'!$B:$AF,MATCH($D82&amp;"a",'表30-5-2-5-5'!$4:$4,0)-1,FALSE))
-VLOOKUP($S82,'表30-5-2-5-5'!$B:$AF,MATCH($D82,'表30-5-2-5-5'!$4:$4,0)-1,FALSE)*(S82/100-M82/G82)*100
-VLOOKUP($R82,'表30-5-2-5-5'!$B:$AF,MATCH($D82,'表30-5-2-5-5'!$4:$4,0)-1,FALSE)*(1-(R82/100-L82/G82)*100),
IF(C82="E1",VLOOKUP($S82,'表30-5-2-5-6'!$B$4:$AF$104,MATCH($D82&amp;"a",'表30-5-2-5-6'!$4:$4,0)-1,FALSE)
-IF($R82-1&lt;=0,0,VLOOKUP($R82-1,'表30-5-2-5-6'!$B$4:$AF$104,MATCH($D82&amp;"a",'表30-5-2-5-6'!$4:$4,0)-1,FALSE))
-VLOOKUP($S82,'表30-5-2-5-6'!$B$4:$AF$104,MATCH($D82,'表30-5-2-5-6'!$4:$4,0)-1,FALSE)*(S82/100-M82/G82)*100
-VLOOKUP($R82,'表30-5-2-5-6'!$B$4:$AF$104,MATCH($D82,'表30-5-2-5-6'!$4:$4,0)-1,FALSE)*(1-(R82/100-L82/G82)*100),
IF(C82="E2",VLOOKUP($S82,'表30-5-2-5-6'!$B$114:$AF$214,MATCH($D82&amp;"a",'表30-5-2-5-6'!$4:$4,0)-1,FALSE)
-IF($R82-1&lt;=0,0,VLOOKUP($R82-1,'表30-5-2-5-6'!$B$114:$AF$214,MATCH($D82&amp;"a",'表30-5-2-5-6'!$4:$4,0)-1,FALSE))
-VLOOKUP($S82,'表30-5-2-5-6'!$B$114:$AF$214,MATCH($D82,'表30-5-2-5-6'!$4:$4,0)-1,FALSE)*(S82/100-M82/G82)*100
-VLOOKUP($R82,'表30-5-2-5-6'!$B$114:$AF$214,MATCH($D82,'表30-5-2-5-6'!$4:$4,0)-1,FALSE)*(1-(R82/100-L82/G82)*100),0))))</f>
        <v>0</v>
      </c>
      <c r="V82" s="1990">
        <f t="shared" si="18"/>
        <v>0</v>
      </c>
      <c r="W82" s="1990">
        <f t="shared" si="19"/>
        <v>0</v>
      </c>
      <c r="X82" s="1990">
        <f t="shared" si="20"/>
        <v>0</v>
      </c>
      <c r="Y82" s="1990">
        <f t="shared" si="21"/>
        <v>0</v>
      </c>
    </row>
    <row r="83" spans="1:25">
      <c r="A83" s="1985" t="str">
        <f t="shared" si="15"/>
        <v/>
      </c>
      <c r="B83" s="2120"/>
      <c r="C83" s="2120"/>
      <c r="D83" s="2120"/>
      <c r="E83" s="2121"/>
      <c r="F83" s="2121"/>
      <c r="G83" s="2122"/>
      <c r="H83" s="2123"/>
      <c r="I83" s="2123"/>
      <c r="J83" s="2123"/>
      <c r="K83" s="2123"/>
      <c r="L83" s="2121"/>
      <c r="M83" s="2121"/>
      <c r="N83" s="1986">
        <f t="shared" si="11"/>
        <v>0</v>
      </c>
      <c r="O83" s="1986">
        <f t="shared" si="12"/>
        <v>0</v>
      </c>
      <c r="P83" s="1987">
        <f t="shared" si="16"/>
        <v>0</v>
      </c>
      <c r="Q83" s="1987">
        <f t="shared" si="17"/>
        <v>0</v>
      </c>
      <c r="R83" s="1988">
        <f t="shared" si="13"/>
        <v>0</v>
      </c>
      <c r="S83" s="1988">
        <f t="shared" si="14"/>
        <v>0</v>
      </c>
      <c r="T83" s="1989">
        <f>IF(OR(E83="QS",B83=""),0,
VLOOKUP($S83,'表30-5-2-5-4'!$B:$AF,MATCH($D83&amp;"a",'表30-5-2-5-4'!$4:$4,0)-1,FALSE)
-IF($R83-1&lt;=0,0,VLOOKUP($R83-1,'表30-5-2-5-4'!$B:$AF,MATCH($D83&amp;"a",'表30-5-2-5-4'!$4:$4,0)-1,FALSE))
-VLOOKUP($S83,'表30-5-2-5-4'!$B:$AF,MATCH($D83,'表30-5-2-5-4'!$4:$4,0)-1,FALSE)*(S83/100-M83/G83)*100
-VLOOKUP($R83,'表30-5-2-5-4'!$B:$AF,MATCH($D83,'表30-5-2-5-4'!$4:$4,0)-1,FALSE)*(1-(R83/100-L83/G83)*100)
)</f>
        <v>0</v>
      </c>
      <c r="U83" s="1989">
        <f>IF(OR(E83="QS",B83=""),0,
IF(C83="F",VLOOKUP($S83,'表30-5-2-5-5'!$B:$AF,MATCH($D83&amp;"a",'表30-5-2-5-5'!$4:$4,0)-1,FALSE)
-IF($R83-1&lt;=0,0,VLOOKUP($R83-1,'表30-5-2-5-5'!$B:$AF,MATCH($D83&amp;"a",'表30-5-2-5-5'!$4:$4,0)-1,FALSE))
-VLOOKUP($S83,'表30-5-2-5-5'!$B:$AF,MATCH($D83,'表30-5-2-5-5'!$4:$4,0)-1,FALSE)*(S83/100-M83/G83)*100
-VLOOKUP($R83,'表30-5-2-5-5'!$B:$AF,MATCH($D83,'表30-5-2-5-5'!$4:$4,0)-1,FALSE)*(1-(R83/100-L83/G83)*100),
IF(C83="E1",VLOOKUP($S83,'表30-5-2-5-6'!$B$4:$AF$104,MATCH($D83&amp;"a",'表30-5-2-5-6'!$4:$4,0)-1,FALSE)
-IF($R83-1&lt;=0,0,VLOOKUP($R83-1,'表30-5-2-5-6'!$B$4:$AF$104,MATCH($D83&amp;"a",'表30-5-2-5-6'!$4:$4,0)-1,FALSE))
-VLOOKUP($S83,'表30-5-2-5-6'!$B$4:$AF$104,MATCH($D83,'表30-5-2-5-6'!$4:$4,0)-1,FALSE)*(S83/100-M83/G83)*100
-VLOOKUP($R83,'表30-5-2-5-6'!$B$4:$AF$104,MATCH($D83,'表30-5-2-5-6'!$4:$4,0)-1,FALSE)*(1-(R83/100-L83/G83)*100),
IF(C83="E2",VLOOKUP($S83,'表30-5-2-5-6'!$B$114:$AF$214,MATCH($D83&amp;"a",'表30-5-2-5-6'!$4:$4,0)-1,FALSE)
-IF($R83-1&lt;=0,0,VLOOKUP($R83-1,'表30-5-2-5-6'!$B$114:$AF$214,MATCH($D83&amp;"a",'表30-5-2-5-6'!$4:$4,0)-1,FALSE))
-VLOOKUP($S83,'表30-5-2-5-6'!$B$114:$AF$214,MATCH($D83,'表30-5-2-5-6'!$4:$4,0)-1,FALSE)*(S83/100-M83/G83)*100
-VLOOKUP($R83,'表30-5-2-5-6'!$B$114:$AF$214,MATCH($D83,'表30-5-2-5-6'!$4:$4,0)-1,FALSE)*(1-(R83/100-L83/G83)*100),0))))</f>
        <v>0</v>
      </c>
      <c r="V83" s="1990">
        <f t="shared" si="18"/>
        <v>0</v>
      </c>
      <c r="W83" s="1990">
        <f t="shared" si="19"/>
        <v>0</v>
      </c>
      <c r="X83" s="1990">
        <f t="shared" si="20"/>
        <v>0</v>
      </c>
      <c r="Y83" s="1990">
        <f t="shared" si="21"/>
        <v>0</v>
      </c>
    </row>
    <row r="84" spans="1:25">
      <c r="A84" s="1985" t="str">
        <f t="shared" si="15"/>
        <v/>
      </c>
      <c r="B84" s="2120"/>
      <c r="C84" s="2120"/>
      <c r="D84" s="2120"/>
      <c r="E84" s="2121"/>
      <c r="F84" s="2121"/>
      <c r="G84" s="2122"/>
      <c r="H84" s="2123"/>
      <c r="I84" s="2123"/>
      <c r="J84" s="2123"/>
      <c r="K84" s="2123"/>
      <c r="L84" s="2121"/>
      <c r="M84" s="2121"/>
      <c r="N84" s="1986">
        <f t="shared" si="11"/>
        <v>0</v>
      </c>
      <c r="O84" s="1986">
        <f t="shared" si="12"/>
        <v>0</v>
      </c>
      <c r="P84" s="1987">
        <f t="shared" si="16"/>
        <v>0</v>
      </c>
      <c r="Q84" s="1987">
        <f t="shared" si="17"/>
        <v>0</v>
      </c>
      <c r="R84" s="1988">
        <f t="shared" si="13"/>
        <v>0</v>
      </c>
      <c r="S84" s="1988">
        <f t="shared" si="14"/>
        <v>0</v>
      </c>
      <c r="T84" s="1989">
        <f>IF(OR(E84="QS",B84=""),0,
VLOOKUP($S84,'表30-5-2-5-4'!$B:$AF,MATCH($D84&amp;"a",'表30-5-2-5-4'!$4:$4,0)-1,FALSE)
-IF($R84-1&lt;=0,0,VLOOKUP($R84-1,'表30-5-2-5-4'!$B:$AF,MATCH($D84&amp;"a",'表30-5-2-5-4'!$4:$4,0)-1,FALSE))
-VLOOKUP($S84,'表30-5-2-5-4'!$B:$AF,MATCH($D84,'表30-5-2-5-4'!$4:$4,0)-1,FALSE)*(S84/100-M84/G84)*100
-VLOOKUP($R84,'表30-5-2-5-4'!$B:$AF,MATCH($D84,'表30-5-2-5-4'!$4:$4,0)-1,FALSE)*(1-(R84/100-L84/G84)*100)
)</f>
        <v>0</v>
      </c>
      <c r="U84" s="1989">
        <f>IF(OR(E84="QS",B84=""),0,
IF(C84="F",VLOOKUP($S84,'表30-5-2-5-5'!$B:$AF,MATCH($D84&amp;"a",'表30-5-2-5-5'!$4:$4,0)-1,FALSE)
-IF($R84-1&lt;=0,0,VLOOKUP($R84-1,'表30-5-2-5-5'!$B:$AF,MATCH($D84&amp;"a",'表30-5-2-5-5'!$4:$4,0)-1,FALSE))
-VLOOKUP($S84,'表30-5-2-5-5'!$B:$AF,MATCH($D84,'表30-5-2-5-5'!$4:$4,0)-1,FALSE)*(S84/100-M84/G84)*100
-VLOOKUP($R84,'表30-5-2-5-5'!$B:$AF,MATCH($D84,'表30-5-2-5-5'!$4:$4,0)-1,FALSE)*(1-(R84/100-L84/G84)*100),
IF(C84="E1",VLOOKUP($S84,'表30-5-2-5-6'!$B$4:$AF$104,MATCH($D84&amp;"a",'表30-5-2-5-6'!$4:$4,0)-1,FALSE)
-IF($R84-1&lt;=0,0,VLOOKUP($R84-1,'表30-5-2-5-6'!$B$4:$AF$104,MATCH($D84&amp;"a",'表30-5-2-5-6'!$4:$4,0)-1,FALSE))
-VLOOKUP($S84,'表30-5-2-5-6'!$B$4:$AF$104,MATCH($D84,'表30-5-2-5-6'!$4:$4,0)-1,FALSE)*(S84/100-M84/G84)*100
-VLOOKUP($R84,'表30-5-2-5-6'!$B$4:$AF$104,MATCH($D84,'表30-5-2-5-6'!$4:$4,0)-1,FALSE)*(1-(R84/100-L84/G84)*100),
IF(C84="E2",VLOOKUP($S84,'表30-5-2-5-6'!$B$114:$AF$214,MATCH($D84&amp;"a",'表30-5-2-5-6'!$4:$4,0)-1,FALSE)
-IF($R84-1&lt;=0,0,VLOOKUP($R84-1,'表30-5-2-5-6'!$B$114:$AF$214,MATCH($D84&amp;"a",'表30-5-2-5-6'!$4:$4,0)-1,FALSE))
-VLOOKUP($S84,'表30-5-2-5-6'!$B$114:$AF$214,MATCH($D84,'表30-5-2-5-6'!$4:$4,0)-1,FALSE)*(S84/100-M84/G84)*100
-VLOOKUP($R84,'表30-5-2-5-6'!$B$114:$AF$214,MATCH($D84,'表30-5-2-5-6'!$4:$4,0)-1,FALSE)*(1-(R84/100-L84/G84)*100),0))))</f>
        <v>0</v>
      </c>
      <c r="V84" s="1990">
        <f t="shared" si="18"/>
        <v>0</v>
      </c>
      <c r="W84" s="1990">
        <f t="shared" si="19"/>
        <v>0</v>
      </c>
      <c r="X84" s="1990">
        <f t="shared" si="20"/>
        <v>0</v>
      </c>
      <c r="Y84" s="1990">
        <f t="shared" si="21"/>
        <v>0</v>
      </c>
    </row>
    <row r="85" spans="1:25">
      <c r="A85" s="1985" t="str">
        <f t="shared" si="15"/>
        <v/>
      </c>
      <c r="B85" s="2120"/>
      <c r="C85" s="2120"/>
      <c r="D85" s="2120"/>
      <c r="E85" s="2121"/>
      <c r="F85" s="2121"/>
      <c r="G85" s="2122"/>
      <c r="H85" s="2123"/>
      <c r="I85" s="2123"/>
      <c r="J85" s="2123"/>
      <c r="K85" s="2123"/>
      <c r="L85" s="2121"/>
      <c r="M85" s="2121"/>
      <c r="N85" s="1986">
        <f t="shared" si="11"/>
        <v>0</v>
      </c>
      <c r="O85" s="1986">
        <f t="shared" si="12"/>
        <v>0</v>
      </c>
      <c r="P85" s="1987">
        <f t="shared" si="16"/>
        <v>0</v>
      </c>
      <c r="Q85" s="1987">
        <f t="shared" si="17"/>
        <v>0</v>
      </c>
      <c r="R85" s="1988">
        <f t="shared" si="13"/>
        <v>0</v>
      </c>
      <c r="S85" s="1988">
        <f t="shared" si="14"/>
        <v>0</v>
      </c>
      <c r="T85" s="1989">
        <f>IF(OR(E85="QS",B85=""),0,
VLOOKUP($S85,'表30-5-2-5-4'!$B:$AF,MATCH($D85&amp;"a",'表30-5-2-5-4'!$4:$4,0)-1,FALSE)
-IF($R85-1&lt;=0,0,VLOOKUP($R85-1,'表30-5-2-5-4'!$B:$AF,MATCH($D85&amp;"a",'表30-5-2-5-4'!$4:$4,0)-1,FALSE))
-VLOOKUP($S85,'表30-5-2-5-4'!$B:$AF,MATCH($D85,'表30-5-2-5-4'!$4:$4,0)-1,FALSE)*(S85/100-M85/G85)*100
-VLOOKUP($R85,'表30-5-2-5-4'!$B:$AF,MATCH($D85,'表30-5-2-5-4'!$4:$4,0)-1,FALSE)*(1-(R85/100-L85/G85)*100)
)</f>
        <v>0</v>
      </c>
      <c r="U85" s="1989">
        <f>IF(OR(E85="QS",B85=""),0,
IF(C85="F",VLOOKUP($S85,'表30-5-2-5-5'!$B:$AF,MATCH($D85&amp;"a",'表30-5-2-5-5'!$4:$4,0)-1,FALSE)
-IF($R85-1&lt;=0,0,VLOOKUP($R85-1,'表30-5-2-5-5'!$B:$AF,MATCH($D85&amp;"a",'表30-5-2-5-5'!$4:$4,0)-1,FALSE))
-VLOOKUP($S85,'表30-5-2-5-5'!$B:$AF,MATCH($D85,'表30-5-2-5-5'!$4:$4,0)-1,FALSE)*(S85/100-M85/G85)*100
-VLOOKUP($R85,'表30-5-2-5-5'!$B:$AF,MATCH($D85,'表30-5-2-5-5'!$4:$4,0)-1,FALSE)*(1-(R85/100-L85/G85)*100),
IF(C85="E1",VLOOKUP($S85,'表30-5-2-5-6'!$B$4:$AF$104,MATCH($D85&amp;"a",'表30-5-2-5-6'!$4:$4,0)-1,FALSE)
-IF($R85-1&lt;=0,0,VLOOKUP($R85-1,'表30-5-2-5-6'!$B$4:$AF$104,MATCH($D85&amp;"a",'表30-5-2-5-6'!$4:$4,0)-1,FALSE))
-VLOOKUP($S85,'表30-5-2-5-6'!$B$4:$AF$104,MATCH($D85,'表30-5-2-5-6'!$4:$4,0)-1,FALSE)*(S85/100-M85/G85)*100
-VLOOKUP($R85,'表30-5-2-5-6'!$B$4:$AF$104,MATCH($D85,'表30-5-2-5-6'!$4:$4,0)-1,FALSE)*(1-(R85/100-L85/G85)*100),
IF(C85="E2",VLOOKUP($S85,'表30-5-2-5-6'!$B$114:$AF$214,MATCH($D85&amp;"a",'表30-5-2-5-6'!$4:$4,0)-1,FALSE)
-IF($R85-1&lt;=0,0,VLOOKUP($R85-1,'表30-5-2-5-6'!$B$114:$AF$214,MATCH($D85&amp;"a",'表30-5-2-5-6'!$4:$4,0)-1,FALSE))
-VLOOKUP($S85,'表30-5-2-5-6'!$B$114:$AF$214,MATCH($D85,'表30-5-2-5-6'!$4:$4,0)-1,FALSE)*(S85/100-M85/G85)*100
-VLOOKUP($R85,'表30-5-2-5-6'!$B$114:$AF$214,MATCH($D85,'表30-5-2-5-6'!$4:$4,0)-1,FALSE)*(1-(R85/100-L85/G85)*100),0))))</f>
        <v>0</v>
      </c>
      <c r="V85" s="1990">
        <f t="shared" si="18"/>
        <v>0</v>
      </c>
      <c r="W85" s="1990">
        <f t="shared" si="19"/>
        <v>0</v>
      </c>
      <c r="X85" s="1990">
        <f t="shared" si="20"/>
        <v>0</v>
      </c>
      <c r="Y85" s="1990">
        <f t="shared" si="21"/>
        <v>0</v>
      </c>
    </row>
    <row r="86" spans="1:25">
      <c r="A86" s="1985" t="str">
        <f t="shared" si="15"/>
        <v/>
      </c>
      <c r="B86" s="2120"/>
      <c r="C86" s="2120"/>
      <c r="D86" s="2120"/>
      <c r="E86" s="2121"/>
      <c r="F86" s="2121"/>
      <c r="G86" s="2122"/>
      <c r="H86" s="2123"/>
      <c r="I86" s="2123"/>
      <c r="J86" s="2123"/>
      <c r="K86" s="2123"/>
      <c r="L86" s="2121"/>
      <c r="M86" s="2121"/>
      <c r="N86" s="1986">
        <f t="shared" si="11"/>
        <v>0</v>
      </c>
      <c r="O86" s="1986">
        <f t="shared" si="12"/>
        <v>0</v>
      </c>
      <c r="P86" s="1987">
        <f t="shared" si="16"/>
        <v>0</v>
      </c>
      <c r="Q86" s="1987">
        <f t="shared" si="17"/>
        <v>0</v>
      </c>
      <c r="R86" s="1988">
        <f t="shared" si="13"/>
        <v>0</v>
      </c>
      <c r="S86" s="1988">
        <f t="shared" si="14"/>
        <v>0</v>
      </c>
      <c r="T86" s="1989">
        <f>IF(OR(E86="QS",B86=""),0,
VLOOKUP($S86,'表30-5-2-5-4'!$B:$AF,MATCH($D86&amp;"a",'表30-5-2-5-4'!$4:$4,0)-1,FALSE)
-IF($R86-1&lt;=0,0,VLOOKUP($R86-1,'表30-5-2-5-4'!$B:$AF,MATCH($D86&amp;"a",'表30-5-2-5-4'!$4:$4,0)-1,FALSE))
-VLOOKUP($S86,'表30-5-2-5-4'!$B:$AF,MATCH($D86,'表30-5-2-5-4'!$4:$4,0)-1,FALSE)*(S86/100-M86/G86)*100
-VLOOKUP($R86,'表30-5-2-5-4'!$B:$AF,MATCH($D86,'表30-5-2-5-4'!$4:$4,0)-1,FALSE)*(1-(R86/100-L86/G86)*100)
)</f>
        <v>0</v>
      </c>
      <c r="U86" s="1989">
        <f>IF(OR(E86="QS",B86=""),0,
IF(C86="F",VLOOKUP($S86,'表30-5-2-5-5'!$B:$AF,MATCH($D86&amp;"a",'表30-5-2-5-5'!$4:$4,0)-1,FALSE)
-IF($R86-1&lt;=0,0,VLOOKUP($R86-1,'表30-5-2-5-5'!$B:$AF,MATCH($D86&amp;"a",'表30-5-2-5-5'!$4:$4,0)-1,FALSE))
-VLOOKUP($S86,'表30-5-2-5-5'!$B:$AF,MATCH($D86,'表30-5-2-5-5'!$4:$4,0)-1,FALSE)*(S86/100-M86/G86)*100
-VLOOKUP($R86,'表30-5-2-5-5'!$B:$AF,MATCH($D86,'表30-5-2-5-5'!$4:$4,0)-1,FALSE)*(1-(R86/100-L86/G86)*100),
IF(C86="E1",VLOOKUP($S86,'表30-5-2-5-6'!$B$4:$AF$104,MATCH($D86&amp;"a",'表30-5-2-5-6'!$4:$4,0)-1,FALSE)
-IF($R86-1&lt;=0,0,VLOOKUP($R86-1,'表30-5-2-5-6'!$B$4:$AF$104,MATCH($D86&amp;"a",'表30-5-2-5-6'!$4:$4,0)-1,FALSE))
-VLOOKUP($S86,'表30-5-2-5-6'!$B$4:$AF$104,MATCH($D86,'表30-5-2-5-6'!$4:$4,0)-1,FALSE)*(S86/100-M86/G86)*100
-VLOOKUP($R86,'表30-5-2-5-6'!$B$4:$AF$104,MATCH($D86,'表30-5-2-5-6'!$4:$4,0)-1,FALSE)*(1-(R86/100-L86/G86)*100),
IF(C86="E2",VLOOKUP($S86,'表30-5-2-5-6'!$B$114:$AF$214,MATCH($D86&amp;"a",'表30-5-2-5-6'!$4:$4,0)-1,FALSE)
-IF($R86-1&lt;=0,0,VLOOKUP($R86-1,'表30-5-2-5-6'!$B$114:$AF$214,MATCH($D86&amp;"a",'表30-5-2-5-6'!$4:$4,0)-1,FALSE))
-VLOOKUP($S86,'表30-5-2-5-6'!$B$114:$AF$214,MATCH($D86,'表30-5-2-5-6'!$4:$4,0)-1,FALSE)*(S86/100-M86/G86)*100
-VLOOKUP($R86,'表30-5-2-5-6'!$B$114:$AF$214,MATCH($D86,'表30-5-2-5-6'!$4:$4,0)-1,FALSE)*(1-(R86/100-L86/G86)*100),0))))</f>
        <v>0</v>
      </c>
      <c r="V86" s="1990">
        <f t="shared" si="18"/>
        <v>0</v>
      </c>
      <c r="W86" s="1990">
        <f t="shared" si="19"/>
        <v>0</v>
      </c>
      <c r="X86" s="1990">
        <f t="shared" si="20"/>
        <v>0</v>
      </c>
      <c r="Y86" s="1990">
        <f t="shared" si="21"/>
        <v>0</v>
      </c>
    </row>
    <row r="87" spans="1:25">
      <c r="A87" s="1985" t="str">
        <f t="shared" si="15"/>
        <v/>
      </c>
      <c r="B87" s="2120"/>
      <c r="C87" s="2120"/>
      <c r="D87" s="2120"/>
      <c r="E87" s="2121"/>
      <c r="F87" s="2121"/>
      <c r="G87" s="2122"/>
      <c r="H87" s="2123"/>
      <c r="I87" s="2123"/>
      <c r="J87" s="2123"/>
      <c r="K87" s="2123"/>
      <c r="L87" s="2121"/>
      <c r="M87" s="2121"/>
      <c r="N87" s="1986">
        <f t="shared" si="11"/>
        <v>0</v>
      </c>
      <c r="O87" s="1986">
        <f t="shared" si="12"/>
        <v>0</v>
      </c>
      <c r="P87" s="1987">
        <f t="shared" si="16"/>
        <v>0</v>
      </c>
      <c r="Q87" s="1987">
        <f t="shared" si="17"/>
        <v>0</v>
      </c>
      <c r="R87" s="1988">
        <f t="shared" si="13"/>
        <v>0</v>
      </c>
      <c r="S87" s="1988">
        <f t="shared" si="14"/>
        <v>0</v>
      </c>
      <c r="T87" s="1989">
        <f>IF(OR(E87="QS",B87=""),0,
VLOOKUP($S87,'表30-5-2-5-4'!$B:$AF,MATCH($D87&amp;"a",'表30-5-2-5-4'!$4:$4,0)-1,FALSE)
-IF($R87-1&lt;=0,0,VLOOKUP($R87-1,'表30-5-2-5-4'!$B:$AF,MATCH($D87&amp;"a",'表30-5-2-5-4'!$4:$4,0)-1,FALSE))
-VLOOKUP($S87,'表30-5-2-5-4'!$B:$AF,MATCH($D87,'表30-5-2-5-4'!$4:$4,0)-1,FALSE)*(S87/100-M87/G87)*100
-VLOOKUP($R87,'表30-5-2-5-4'!$B:$AF,MATCH($D87,'表30-5-2-5-4'!$4:$4,0)-1,FALSE)*(1-(R87/100-L87/G87)*100)
)</f>
        <v>0</v>
      </c>
      <c r="U87" s="1989">
        <f>IF(OR(E87="QS",B87=""),0,
IF(C87="F",VLOOKUP($S87,'表30-5-2-5-5'!$B:$AF,MATCH($D87&amp;"a",'表30-5-2-5-5'!$4:$4,0)-1,FALSE)
-IF($R87-1&lt;=0,0,VLOOKUP($R87-1,'表30-5-2-5-5'!$B:$AF,MATCH($D87&amp;"a",'表30-5-2-5-5'!$4:$4,0)-1,FALSE))
-VLOOKUP($S87,'表30-5-2-5-5'!$B:$AF,MATCH($D87,'表30-5-2-5-5'!$4:$4,0)-1,FALSE)*(S87/100-M87/G87)*100
-VLOOKUP($R87,'表30-5-2-5-5'!$B:$AF,MATCH($D87,'表30-5-2-5-5'!$4:$4,0)-1,FALSE)*(1-(R87/100-L87/G87)*100),
IF(C87="E1",VLOOKUP($S87,'表30-5-2-5-6'!$B$4:$AF$104,MATCH($D87&amp;"a",'表30-5-2-5-6'!$4:$4,0)-1,FALSE)
-IF($R87-1&lt;=0,0,VLOOKUP($R87-1,'表30-5-2-5-6'!$B$4:$AF$104,MATCH($D87&amp;"a",'表30-5-2-5-6'!$4:$4,0)-1,FALSE))
-VLOOKUP($S87,'表30-5-2-5-6'!$B$4:$AF$104,MATCH($D87,'表30-5-2-5-6'!$4:$4,0)-1,FALSE)*(S87/100-M87/G87)*100
-VLOOKUP($R87,'表30-5-2-5-6'!$B$4:$AF$104,MATCH($D87,'表30-5-2-5-6'!$4:$4,0)-1,FALSE)*(1-(R87/100-L87/G87)*100),
IF(C87="E2",VLOOKUP($S87,'表30-5-2-5-6'!$B$114:$AF$214,MATCH($D87&amp;"a",'表30-5-2-5-6'!$4:$4,0)-1,FALSE)
-IF($R87-1&lt;=0,0,VLOOKUP($R87-1,'表30-5-2-5-6'!$B$114:$AF$214,MATCH($D87&amp;"a",'表30-5-2-5-6'!$4:$4,0)-1,FALSE))
-VLOOKUP($S87,'表30-5-2-5-6'!$B$114:$AF$214,MATCH($D87,'表30-5-2-5-6'!$4:$4,0)-1,FALSE)*(S87/100-M87/G87)*100
-VLOOKUP($R87,'表30-5-2-5-6'!$B$114:$AF$214,MATCH($D87,'表30-5-2-5-6'!$4:$4,0)-1,FALSE)*(1-(R87/100-L87/G87)*100),0))))</f>
        <v>0</v>
      </c>
      <c r="V87" s="1990">
        <f t="shared" si="18"/>
        <v>0</v>
      </c>
      <c r="W87" s="1990">
        <f t="shared" si="19"/>
        <v>0</v>
      </c>
      <c r="X87" s="1990">
        <f t="shared" si="20"/>
        <v>0</v>
      </c>
      <c r="Y87" s="1990">
        <f t="shared" si="21"/>
        <v>0</v>
      </c>
    </row>
    <row r="88" spans="1:25">
      <c r="A88" s="1985" t="str">
        <f t="shared" si="15"/>
        <v/>
      </c>
      <c r="B88" s="2120"/>
      <c r="C88" s="2120"/>
      <c r="D88" s="2120"/>
      <c r="E88" s="2121"/>
      <c r="F88" s="2121"/>
      <c r="G88" s="2122"/>
      <c r="H88" s="2123"/>
      <c r="I88" s="2123"/>
      <c r="J88" s="2123"/>
      <c r="K88" s="2123"/>
      <c r="L88" s="2121"/>
      <c r="M88" s="2121"/>
      <c r="N88" s="1986">
        <f t="shared" si="11"/>
        <v>0</v>
      </c>
      <c r="O88" s="1986">
        <f t="shared" si="12"/>
        <v>0</v>
      </c>
      <c r="P88" s="1987">
        <f t="shared" si="16"/>
        <v>0</v>
      </c>
      <c r="Q88" s="1987">
        <f t="shared" si="17"/>
        <v>0</v>
      </c>
      <c r="R88" s="1988">
        <f t="shared" si="13"/>
        <v>0</v>
      </c>
      <c r="S88" s="1988">
        <f t="shared" si="14"/>
        <v>0</v>
      </c>
      <c r="T88" s="1989">
        <f>IF(OR(E88="QS",B88=""),0,
VLOOKUP($S88,'表30-5-2-5-4'!$B:$AF,MATCH($D88&amp;"a",'表30-5-2-5-4'!$4:$4,0)-1,FALSE)
-IF($R88-1&lt;=0,0,VLOOKUP($R88-1,'表30-5-2-5-4'!$B:$AF,MATCH($D88&amp;"a",'表30-5-2-5-4'!$4:$4,0)-1,FALSE))
-VLOOKUP($S88,'表30-5-2-5-4'!$B:$AF,MATCH($D88,'表30-5-2-5-4'!$4:$4,0)-1,FALSE)*(S88/100-M88/G88)*100
-VLOOKUP($R88,'表30-5-2-5-4'!$B:$AF,MATCH($D88,'表30-5-2-5-4'!$4:$4,0)-1,FALSE)*(1-(R88/100-L88/G88)*100)
)</f>
        <v>0</v>
      </c>
      <c r="U88" s="1989">
        <f>IF(OR(E88="QS",B88=""),0,
IF(C88="F",VLOOKUP($S88,'表30-5-2-5-5'!$B:$AF,MATCH($D88&amp;"a",'表30-5-2-5-5'!$4:$4,0)-1,FALSE)
-IF($R88-1&lt;=0,0,VLOOKUP($R88-1,'表30-5-2-5-5'!$B:$AF,MATCH($D88&amp;"a",'表30-5-2-5-5'!$4:$4,0)-1,FALSE))
-VLOOKUP($S88,'表30-5-2-5-5'!$B:$AF,MATCH($D88,'表30-5-2-5-5'!$4:$4,0)-1,FALSE)*(S88/100-M88/G88)*100
-VLOOKUP($R88,'表30-5-2-5-5'!$B:$AF,MATCH($D88,'表30-5-2-5-5'!$4:$4,0)-1,FALSE)*(1-(R88/100-L88/G88)*100),
IF(C88="E1",VLOOKUP($S88,'表30-5-2-5-6'!$B$4:$AF$104,MATCH($D88&amp;"a",'表30-5-2-5-6'!$4:$4,0)-1,FALSE)
-IF($R88-1&lt;=0,0,VLOOKUP($R88-1,'表30-5-2-5-6'!$B$4:$AF$104,MATCH($D88&amp;"a",'表30-5-2-5-6'!$4:$4,0)-1,FALSE))
-VLOOKUP($S88,'表30-5-2-5-6'!$B$4:$AF$104,MATCH($D88,'表30-5-2-5-6'!$4:$4,0)-1,FALSE)*(S88/100-M88/G88)*100
-VLOOKUP($R88,'表30-5-2-5-6'!$B$4:$AF$104,MATCH($D88,'表30-5-2-5-6'!$4:$4,0)-1,FALSE)*(1-(R88/100-L88/G88)*100),
IF(C88="E2",VLOOKUP($S88,'表30-5-2-5-6'!$B$114:$AF$214,MATCH($D88&amp;"a",'表30-5-2-5-6'!$4:$4,0)-1,FALSE)
-IF($R88-1&lt;=0,0,VLOOKUP($R88-1,'表30-5-2-5-6'!$B$114:$AF$214,MATCH($D88&amp;"a",'表30-5-2-5-6'!$4:$4,0)-1,FALSE))
-VLOOKUP($S88,'表30-5-2-5-6'!$B$114:$AF$214,MATCH($D88,'表30-5-2-5-6'!$4:$4,0)-1,FALSE)*(S88/100-M88/G88)*100
-VLOOKUP($R88,'表30-5-2-5-6'!$B$114:$AF$214,MATCH($D88,'表30-5-2-5-6'!$4:$4,0)-1,FALSE)*(1-(R88/100-L88/G88)*100),0))))</f>
        <v>0</v>
      </c>
      <c r="V88" s="1990">
        <f t="shared" si="18"/>
        <v>0</v>
      </c>
      <c r="W88" s="1990">
        <f t="shared" si="19"/>
        <v>0</v>
      </c>
      <c r="X88" s="1990">
        <f t="shared" si="20"/>
        <v>0</v>
      </c>
      <c r="Y88" s="1990">
        <f t="shared" si="21"/>
        <v>0</v>
      </c>
    </row>
    <row r="89" spans="1:25">
      <c r="A89" s="1985" t="str">
        <f t="shared" si="15"/>
        <v/>
      </c>
      <c r="B89" s="2120"/>
      <c r="C89" s="2120"/>
      <c r="D89" s="2120"/>
      <c r="E89" s="2121"/>
      <c r="F89" s="2121"/>
      <c r="G89" s="2122"/>
      <c r="H89" s="2123"/>
      <c r="I89" s="2123"/>
      <c r="J89" s="2123"/>
      <c r="K89" s="2123"/>
      <c r="L89" s="2121"/>
      <c r="M89" s="2121"/>
      <c r="N89" s="1986">
        <f t="shared" si="11"/>
        <v>0</v>
      </c>
      <c r="O89" s="1986">
        <f t="shared" si="12"/>
        <v>0</v>
      </c>
      <c r="P89" s="1987">
        <f t="shared" si="16"/>
        <v>0</v>
      </c>
      <c r="Q89" s="1987">
        <f t="shared" si="17"/>
        <v>0</v>
      </c>
      <c r="R89" s="1988">
        <f t="shared" si="13"/>
        <v>0</v>
      </c>
      <c r="S89" s="1988">
        <f t="shared" si="14"/>
        <v>0</v>
      </c>
      <c r="T89" s="1989">
        <f>IF(OR(E89="QS",B89=""),0,
VLOOKUP($S89,'表30-5-2-5-4'!$B:$AF,MATCH($D89&amp;"a",'表30-5-2-5-4'!$4:$4,0)-1,FALSE)
-IF($R89-1&lt;=0,0,VLOOKUP($R89-1,'表30-5-2-5-4'!$B:$AF,MATCH($D89&amp;"a",'表30-5-2-5-4'!$4:$4,0)-1,FALSE))
-VLOOKUP($S89,'表30-5-2-5-4'!$B:$AF,MATCH($D89,'表30-5-2-5-4'!$4:$4,0)-1,FALSE)*(S89/100-M89/G89)*100
-VLOOKUP($R89,'表30-5-2-5-4'!$B:$AF,MATCH($D89,'表30-5-2-5-4'!$4:$4,0)-1,FALSE)*(1-(R89/100-L89/G89)*100)
)</f>
        <v>0</v>
      </c>
      <c r="U89" s="1989">
        <f>IF(OR(E89="QS",B89=""),0,
IF(C89="F",VLOOKUP($S89,'表30-5-2-5-5'!$B:$AF,MATCH($D89&amp;"a",'表30-5-2-5-5'!$4:$4,0)-1,FALSE)
-IF($R89-1&lt;=0,0,VLOOKUP($R89-1,'表30-5-2-5-5'!$B:$AF,MATCH($D89&amp;"a",'表30-5-2-5-5'!$4:$4,0)-1,FALSE))
-VLOOKUP($S89,'表30-5-2-5-5'!$B:$AF,MATCH($D89,'表30-5-2-5-5'!$4:$4,0)-1,FALSE)*(S89/100-M89/G89)*100
-VLOOKUP($R89,'表30-5-2-5-5'!$B:$AF,MATCH($D89,'表30-5-2-5-5'!$4:$4,0)-1,FALSE)*(1-(R89/100-L89/G89)*100),
IF(C89="E1",VLOOKUP($S89,'表30-5-2-5-6'!$B$4:$AF$104,MATCH($D89&amp;"a",'表30-5-2-5-6'!$4:$4,0)-1,FALSE)
-IF($R89-1&lt;=0,0,VLOOKUP($R89-1,'表30-5-2-5-6'!$B$4:$AF$104,MATCH($D89&amp;"a",'表30-5-2-5-6'!$4:$4,0)-1,FALSE))
-VLOOKUP($S89,'表30-5-2-5-6'!$B$4:$AF$104,MATCH($D89,'表30-5-2-5-6'!$4:$4,0)-1,FALSE)*(S89/100-M89/G89)*100
-VLOOKUP($R89,'表30-5-2-5-6'!$B$4:$AF$104,MATCH($D89,'表30-5-2-5-6'!$4:$4,0)-1,FALSE)*(1-(R89/100-L89/G89)*100),
IF(C89="E2",VLOOKUP($S89,'表30-5-2-5-6'!$B$114:$AF$214,MATCH($D89&amp;"a",'表30-5-2-5-6'!$4:$4,0)-1,FALSE)
-IF($R89-1&lt;=0,0,VLOOKUP($R89-1,'表30-5-2-5-6'!$B$114:$AF$214,MATCH($D89&amp;"a",'表30-5-2-5-6'!$4:$4,0)-1,FALSE))
-VLOOKUP($S89,'表30-5-2-5-6'!$B$114:$AF$214,MATCH($D89,'表30-5-2-5-6'!$4:$4,0)-1,FALSE)*(S89/100-M89/G89)*100
-VLOOKUP($R89,'表30-5-2-5-6'!$B$114:$AF$214,MATCH($D89,'表30-5-2-5-6'!$4:$4,0)-1,FALSE)*(1-(R89/100-L89/G89)*100),0))))</f>
        <v>0</v>
      </c>
      <c r="V89" s="1990">
        <f t="shared" si="18"/>
        <v>0</v>
      </c>
      <c r="W89" s="1990">
        <f t="shared" si="19"/>
        <v>0</v>
      </c>
      <c r="X89" s="1990">
        <f t="shared" si="20"/>
        <v>0</v>
      </c>
      <c r="Y89" s="1990">
        <f t="shared" si="21"/>
        <v>0</v>
      </c>
    </row>
    <row r="90" spans="1:25">
      <c r="A90" s="1985" t="str">
        <f t="shared" si="15"/>
        <v/>
      </c>
      <c r="B90" s="2120"/>
      <c r="C90" s="2120"/>
      <c r="D90" s="2120"/>
      <c r="E90" s="2121"/>
      <c r="F90" s="2121"/>
      <c r="G90" s="2122"/>
      <c r="H90" s="2123"/>
      <c r="I90" s="2123"/>
      <c r="J90" s="2123"/>
      <c r="K90" s="2123"/>
      <c r="L90" s="2121"/>
      <c r="M90" s="2121"/>
      <c r="N90" s="1986">
        <f t="shared" si="11"/>
        <v>0</v>
      </c>
      <c r="O90" s="1986">
        <f t="shared" si="12"/>
        <v>0</v>
      </c>
      <c r="P90" s="1987">
        <f t="shared" si="16"/>
        <v>0</v>
      </c>
      <c r="Q90" s="1987">
        <f t="shared" si="17"/>
        <v>0</v>
      </c>
      <c r="R90" s="1988">
        <f t="shared" si="13"/>
        <v>0</v>
      </c>
      <c r="S90" s="1988">
        <f t="shared" si="14"/>
        <v>0</v>
      </c>
      <c r="T90" s="1989">
        <f>IF(OR(E90="QS",B90=""),0,
VLOOKUP($S90,'表30-5-2-5-4'!$B:$AF,MATCH($D90&amp;"a",'表30-5-2-5-4'!$4:$4,0)-1,FALSE)
-IF($R90-1&lt;=0,0,VLOOKUP($R90-1,'表30-5-2-5-4'!$B:$AF,MATCH($D90&amp;"a",'表30-5-2-5-4'!$4:$4,0)-1,FALSE))
-VLOOKUP($S90,'表30-5-2-5-4'!$B:$AF,MATCH($D90,'表30-5-2-5-4'!$4:$4,0)-1,FALSE)*(S90/100-M90/G90)*100
-VLOOKUP($R90,'表30-5-2-5-4'!$B:$AF,MATCH($D90,'表30-5-2-5-4'!$4:$4,0)-1,FALSE)*(1-(R90/100-L90/G90)*100)
)</f>
        <v>0</v>
      </c>
      <c r="U90" s="1989">
        <f>IF(OR(E90="QS",B90=""),0,
IF(C90="F",VLOOKUP($S90,'表30-5-2-5-5'!$B:$AF,MATCH($D90&amp;"a",'表30-5-2-5-5'!$4:$4,0)-1,FALSE)
-IF($R90-1&lt;=0,0,VLOOKUP($R90-1,'表30-5-2-5-5'!$B:$AF,MATCH($D90&amp;"a",'表30-5-2-5-5'!$4:$4,0)-1,FALSE))
-VLOOKUP($S90,'表30-5-2-5-5'!$B:$AF,MATCH($D90,'表30-5-2-5-5'!$4:$4,0)-1,FALSE)*(S90/100-M90/G90)*100
-VLOOKUP($R90,'表30-5-2-5-5'!$B:$AF,MATCH($D90,'表30-5-2-5-5'!$4:$4,0)-1,FALSE)*(1-(R90/100-L90/G90)*100),
IF(C90="E1",VLOOKUP($S90,'表30-5-2-5-6'!$B$4:$AF$104,MATCH($D90&amp;"a",'表30-5-2-5-6'!$4:$4,0)-1,FALSE)
-IF($R90-1&lt;=0,0,VLOOKUP($R90-1,'表30-5-2-5-6'!$B$4:$AF$104,MATCH($D90&amp;"a",'表30-5-2-5-6'!$4:$4,0)-1,FALSE))
-VLOOKUP($S90,'表30-5-2-5-6'!$B$4:$AF$104,MATCH($D90,'表30-5-2-5-6'!$4:$4,0)-1,FALSE)*(S90/100-M90/G90)*100
-VLOOKUP($R90,'表30-5-2-5-6'!$B$4:$AF$104,MATCH($D90,'表30-5-2-5-6'!$4:$4,0)-1,FALSE)*(1-(R90/100-L90/G90)*100),
IF(C90="E2",VLOOKUP($S90,'表30-5-2-5-6'!$B$114:$AF$214,MATCH($D90&amp;"a",'表30-5-2-5-6'!$4:$4,0)-1,FALSE)
-IF($R90-1&lt;=0,0,VLOOKUP($R90-1,'表30-5-2-5-6'!$B$114:$AF$214,MATCH($D90&amp;"a",'表30-5-2-5-6'!$4:$4,0)-1,FALSE))
-VLOOKUP($S90,'表30-5-2-5-6'!$B$114:$AF$214,MATCH($D90,'表30-5-2-5-6'!$4:$4,0)-1,FALSE)*(S90/100-M90/G90)*100
-VLOOKUP($R90,'表30-5-2-5-6'!$B$114:$AF$214,MATCH($D90,'表30-5-2-5-6'!$4:$4,0)-1,FALSE)*(1-(R90/100-L90/G90)*100),0))))</f>
        <v>0</v>
      </c>
      <c r="V90" s="1990">
        <f t="shared" si="18"/>
        <v>0</v>
      </c>
      <c r="W90" s="1990">
        <f t="shared" si="19"/>
        <v>0</v>
      </c>
      <c r="X90" s="1990">
        <f t="shared" si="20"/>
        <v>0</v>
      </c>
      <c r="Y90" s="1990">
        <f t="shared" si="21"/>
        <v>0</v>
      </c>
    </row>
    <row r="91" spans="1:25">
      <c r="A91" s="1985" t="str">
        <f t="shared" si="15"/>
        <v/>
      </c>
      <c r="B91" s="2120"/>
      <c r="C91" s="2120"/>
      <c r="D91" s="2120"/>
      <c r="E91" s="2121"/>
      <c r="F91" s="2121"/>
      <c r="G91" s="2122"/>
      <c r="H91" s="2123"/>
      <c r="I91" s="2123"/>
      <c r="J91" s="2123"/>
      <c r="K91" s="2123"/>
      <c r="L91" s="2121"/>
      <c r="M91" s="2121"/>
      <c r="N91" s="1986">
        <f t="shared" si="11"/>
        <v>0</v>
      </c>
      <c r="O91" s="1986">
        <f t="shared" si="12"/>
        <v>0</v>
      </c>
      <c r="P91" s="1987">
        <f t="shared" si="16"/>
        <v>0</v>
      </c>
      <c r="Q91" s="1987">
        <f t="shared" si="17"/>
        <v>0</v>
      </c>
      <c r="R91" s="1988">
        <f t="shared" si="13"/>
        <v>0</v>
      </c>
      <c r="S91" s="1988">
        <f t="shared" si="14"/>
        <v>0</v>
      </c>
      <c r="T91" s="1989">
        <f>IF(OR(E91="QS",B91=""),0,
VLOOKUP($S91,'表30-5-2-5-4'!$B:$AF,MATCH($D91&amp;"a",'表30-5-2-5-4'!$4:$4,0)-1,FALSE)
-IF($R91-1&lt;=0,0,VLOOKUP($R91-1,'表30-5-2-5-4'!$B:$AF,MATCH($D91&amp;"a",'表30-5-2-5-4'!$4:$4,0)-1,FALSE))
-VLOOKUP($S91,'表30-5-2-5-4'!$B:$AF,MATCH($D91,'表30-5-2-5-4'!$4:$4,0)-1,FALSE)*(S91/100-M91/G91)*100
-VLOOKUP($R91,'表30-5-2-5-4'!$B:$AF,MATCH($D91,'表30-5-2-5-4'!$4:$4,0)-1,FALSE)*(1-(R91/100-L91/G91)*100)
)</f>
        <v>0</v>
      </c>
      <c r="U91" s="1989">
        <f>IF(OR(E91="QS",B91=""),0,
IF(C91="F",VLOOKUP($S91,'表30-5-2-5-5'!$B:$AF,MATCH($D91&amp;"a",'表30-5-2-5-5'!$4:$4,0)-1,FALSE)
-IF($R91-1&lt;=0,0,VLOOKUP($R91-1,'表30-5-2-5-5'!$B:$AF,MATCH($D91&amp;"a",'表30-5-2-5-5'!$4:$4,0)-1,FALSE))
-VLOOKUP($S91,'表30-5-2-5-5'!$B:$AF,MATCH($D91,'表30-5-2-5-5'!$4:$4,0)-1,FALSE)*(S91/100-M91/G91)*100
-VLOOKUP($R91,'表30-5-2-5-5'!$B:$AF,MATCH($D91,'表30-5-2-5-5'!$4:$4,0)-1,FALSE)*(1-(R91/100-L91/G91)*100),
IF(C91="E1",VLOOKUP($S91,'表30-5-2-5-6'!$B$4:$AF$104,MATCH($D91&amp;"a",'表30-5-2-5-6'!$4:$4,0)-1,FALSE)
-IF($R91-1&lt;=0,0,VLOOKUP($R91-1,'表30-5-2-5-6'!$B$4:$AF$104,MATCH($D91&amp;"a",'表30-5-2-5-6'!$4:$4,0)-1,FALSE))
-VLOOKUP($S91,'表30-5-2-5-6'!$B$4:$AF$104,MATCH($D91,'表30-5-2-5-6'!$4:$4,0)-1,FALSE)*(S91/100-M91/G91)*100
-VLOOKUP($R91,'表30-5-2-5-6'!$B$4:$AF$104,MATCH($D91,'表30-5-2-5-6'!$4:$4,0)-1,FALSE)*(1-(R91/100-L91/G91)*100),
IF(C91="E2",VLOOKUP($S91,'表30-5-2-5-6'!$B$114:$AF$214,MATCH($D91&amp;"a",'表30-5-2-5-6'!$4:$4,0)-1,FALSE)
-IF($R91-1&lt;=0,0,VLOOKUP($R91-1,'表30-5-2-5-6'!$B$114:$AF$214,MATCH($D91&amp;"a",'表30-5-2-5-6'!$4:$4,0)-1,FALSE))
-VLOOKUP($S91,'表30-5-2-5-6'!$B$114:$AF$214,MATCH($D91,'表30-5-2-5-6'!$4:$4,0)-1,FALSE)*(S91/100-M91/G91)*100
-VLOOKUP($R91,'表30-5-2-5-6'!$B$114:$AF$214,MATCH($D91,'表30-5-2-5-6'!$4:$4,0)-1,FALSE)*(1-(R91/100-L91/G91)*100),0))))</f>
        <v>0</v>
      </c>
      <c r="V91" s="1990">
        <f t="shared" si="18"/>
        <v>0</v>
      </c>
      <c r="W91" s="1990">
        <f t="shared" si="19"/>
        <v>0</v>
      </c>
      <c r="X91" s="1990">
        <f t="shared" si="20"/>
        <v>0</v>
      </c>
      <c r="Y91" s="1990">
        <f t="shared" si="21"/>
        <v>0</v>
      </c>
    </row>
    <row r="92" spans="1:25">
      <c r="A92" s="1985" t="str">
        <f t="shared" si="15"/>
        <v/>
      </c>
      <c r="B92" s="2120"/>
      <c r="C92" s="2120"/>
      <c r="D92" s="2120"/>
      <c r="E92" s="2121"/>
      <c r="F92" s="2121"/>
      <c r="G92" s="2122"/>
      <c r="H92" s="2123"/>
      <c r="I92" s="2123"/>
      <c r="J92" s="2123"/>
      <c r="K92" s="2123"/>
      <c r="L92" s="2121"/>
      <c r="M92" s="2121"/>
      <c r="N92" s="1986">
        <f t="shared" si="11"/>
        <v>0</v>
      </c>
      <c r="O92" s="1986">
        <f t="shared" si="12"/>
        <v>0</v>
      </c>
      <c r="P92" s="1987">
        <f t="shared" si="16"/>
        <v>0</v>
      </c>
      <c r="Q92" s="1987">
        <f t="shared" si="17"/>
        <v>0</v>
      </c>
      <c r="R92" s="1988">
        <f t="shared" si="13"/>
        <v>0</v>
      </c>
      <c r="S92" s="1988">
        <f t="shared" si="14"/>
        <v>0</v>
      </c>
      <c r="T92" s="1989">
        <f>IF(OR(E92="QS",B92=""),0,
VLOOKUP($S92,'表30-5-2-5-4'!$B:$AF,MATCH($D92&amp;"a",'表30-5-2-5-4'!$4:$4,0)-1,FALSE)
-IF($R92-1&lt;=0,0,VLOOKUP($R92-1,'表30-5-2-5-4'!$B:$AF,MATCH($D92&amp;"a",'表30-5-2-5-4'!$4:$4,0)-1,FALSE))
-VLOOKUP($S92,'表30-5-2-5-4'!$B:$AF,MATCH($D92,'表30-5-2-5-4'!$4:$4,0)-1,FALSE)*(S92/100-M92/G92)*100
-VLOOKUP($R92,'表30-5-2-5-4'!$B:$AF,MATCH($D92,'表30-5-2-5-4'!$4:$4,0)-1,FALSE)*(1-(R92/100-L92/G92)*100)
)</f>
        <v>0</v>
      </c>
      <c r="U92" s="1989">
        <f>IF(OR(E92="QS",B92=""),0,
IF(C92="F",VLOOKUP($S92,'表30-5-2-5-5'!$B:$AF,MATCH($D92&amp;"a",'表30-5-2-5-5'!$4:$4,0)-1,FALSE)
-IF($R92-1&lt;=0,0,VLOOKUP($R92-1,'表30-5-2-5-5'!$B:$AF,MATCH($D92&amp;"a",'表30-5-2-5-5'!$4:$4,0)-1,FALSE))
-VLOOKUP($S92,'表30-5-2-5-5'!$B:$AF,MATCH($D92,'表30-5-2-5-5'!$4:$4,0)-1,FALSE)*(S92/100-M92/G92)*100
-VLOOKUP($R92,'表30-5-2-5-5'!$B:$AF,MATCH($D92,'表30-5-2-5-5'!$4:$4,0)-1,FALSE)*(1-(R92/100-L92/G92)*100),
IF(C92="E1",VLOOKUP($S92,'表30-5-2-5-6'!$B$4:$AF$104,MATCH($D92&amp;"a",'表30-5-2-5-6'!$4:$4,0)-1,FALSE)
-IF($R92-1&lt;=0,0,VLOOKUP($R92-1,'表30-5-2-5-6'!$B$4:$AF$104,MATCH($D92&amp;"a",'表30-5-2-5-6'!$4:$4,0)-1,FALSE))
-VLOOKUP($S92,'表30-5-2-5-6'!$B$4:$AF$104,MATCH($D92,'表30-5-2-5-6'!$4:$4,0)-1,FALSE)*(S92/100-M92/G92)*100
-VLOOKUP($R92,'表30-5-2-5-6'!$B$4:$AF$104,MATCH($D92,'表30-5-2-5-6'!$4:$4,0)-1,FALSE)*(1-(R92/100-L92/G92)*100),
IF(C92="E2",VLOOKUP($S92,'表30-5-2-5-6'!$B$114:$AF$214,MATCH($D92&amp;"a",'表30-5-2-5-6'!$4:$4,0)-1,FALSE)
-IF($R92-1&lt;=0,0,VLOOKUP($R92-1,'表30-5-2-5-6'!$B$114:$AF$214,MATCH($D92&amp;"a",'表30-5-2-5-6'!$4:$4,0)-1,FALSE))
-VLOOKUP($S92,'表30-5-2-5-6'!$B$114:$AF$214,MATCH($D92,'表30-5-2-5-6'!$4:$4,0)-1,FALSE)*(S92/100-M92/G92)*100
-VLOOKUP($R92,'表30-5-2-5-6'!$B$114:$AF$214,MATCH($D92,'表30-5-2-5-6'!$4:$4,0)-1,FALSE)*(1-(R92/100-L92/G92)*100),0))))</f>
        <v>0</v>
      </c>
      <c r="V92" s="1990">
        <f t="shared" si="18"/>
        <v>0</v>
      </c>
      <c r="W92" s="1990">
        <f t="shared" si="19"/>
        <v>0</v>
      </c>
      <c r="X92" s="1990">
        <f t="shared" si="20"/>
        <v>0</v>
      </c>
      <c r="Y92" s="1990">
        <f t="shared" si="21"/>
        <v>0</v>
      </c>
    </row>
    <row r="93" spans="1:25">
      <c r="A93" s="1985" t="str">
        <f t="shared" si="15"/>
        <v/>
      </c>
      <c r="B93" s="2120"/>
      <c r="C93" s="2120"/>
      <c r="D93" s="2120"/>
      <c r="E93" s="2121"/>
      <c r="F93" s="2121"/>
      <c r="G93" s="2122"/>
      <c r="H93" s="2123"/>
      <c r="I93" s="2123"/>
      <c r="J93" s="2123"/>
      <c r="K93" s="2123"/>
      <c r="L93" s="2121"/>
      <c r="M93" s="2121"/>
      <c r="N93" s="1986">
        <f t="shared" si="11"/>
        <v>0</v>
      </c>
      <c r="O93" s="1986">
        <f t="shared" si="12"/>
        <v>0</v>
      </c>
      <c r="P93" s="1987">
        <f t="shared" si="16"/>
        <v>0</v>
      </c>
      <c r="Q93" s="1987">
        <f t="shared" si="17"/>
        <v>0</v>
      </c>
      <c r="R93" s="1988">
        <f t="shared" si="13"/>
        <v>0</v>
      </c>
      <c r="S93" s="1988">
        <f t="shared" si="14"/>
        <v>0</v>
      </c>
      <c r="T93" s="1989">
        <f>IF(OR(E93="QS",B93=""),0,
VLOOKUP($S93,'表30-5-2-5-4'!$B:$AF,MATCH($D93&amp;"a",'表30-5-2-5-4'!$4:$4,0)-1,FALSE)
-IF($R93-1&lt;=0,0,VLOOKUP($R93-1,'表30-5-2-5-4'!$B:$AF,MATCH($D93&amp;"a",'表30-5-2-5-4'!$4:$4,0)-1,FALSE))
-VLOOKUP($S93,'表30-5-2-5-4'!$B:$AF,MATCH($D93,'表30-5-2-5-4'!$4:$4,0)-1,FALSE)*(S93/100-M93/G93)*100
-VLOOKUP($R93,'表30-5-2-5-4'!$B:$AF,MATCH($D93,'表30-5-2-5-4'!$4:$4,0)-1,FALSE)*(1-(R93/100-L93/G93)*100)
)</f>
        <v>0</v>
      </c>
      <c r="U93" s="1989">
        <f>IF(OR(E93="QS",B93=""),0,
IF(C93="F",VLOOKUP($S93,'表30-5-2-5-5'!$B:$AF,MATCH($D93&amp;"a",'表30-5-2-5-5'!$4:$4,0)-1,FALSE)
-IF($R93-1&lt;=0,0,VLOOKUP($R93-1,'表30-5-2-5-5'!$B:$AF,MATCH($D93&amp;"a",'表30-5-2-5-5'!$4:$4,0)-1,FALSE))
-VLOOKUP($S93,'表30-5-2-5-5'!$B:$AF,MATCH($D93,'表30-5-2-5-5'!$4:$4,0)-1,FALSE)*(S93/100-M93/G93)*100
-VLOOKUP($R93,'表30-5-2-5-5'!$B:$AF,MATCH($D93,'表30-5-2-5-5'!$4:$4,0)-1,FALSE)*(1-(R93/100-L93/G93)*100),
IF(C93="E1",VLOOKUP($S93,'表30-5-2-5-6'!$B$4:$AF$104,MATCH($D93&amp;"a",'表30-5-2-5-6'!$4:$4,0)-1,FALSE)
-IF($R93-1&lt;=0,0,VLOOKUP($R93-1,'表30-5-2-5-6'!$B$4:$AF$104,MATCH($D93&amp;"a",'表30-5-2-5-6'!$4:$4,0)-1,FALSE))
-VLOOKUP($S93,'表30-5-2-5-6'!$B$4:$AF$104,MATCH($D93,'表30-5-2-5-6'!$4:$4,0)-1,FALSE)*(S93/100-M93/G93)*100
-VLOOKUP($R93,'表30-5-2-5-6'!$B$4:$AF$104,MATCH($D93,'表30-5-2-5-6'!$4:$4,0)-1,FALSE)*(1-(R93/100-L93/G93)*100),
IF(C93="E2",VLOOKUP($S93,'表30-5-2-5-6'!$B$114:$AF$214,MATCH($D93&amp;"a",'表30-5-2-5-6'!$4:$4,0)-1,FALSE)
-IF($R93-1&lt;=0,0,VLOOKUP($R93-1,'表30-5-2-5-6'!$B$114:$AF$214,MATCH($D93&amp;"a",'表30-5-2-5-6'!$4:$4,0)-1,FALSE))
-VLOOKUP($S93,'表30-5-2-5-6'!$B$114:$AF$214,MATCH($D93,'表30-5-2-5-6'!$4:$4,0)-1,FALSE)*(S93/100-M93/G93)*100
-VLOOKUP($R93,'表30-5-2-5-6'!$B$114:$AF$214,MATCH($D93,'表30-5-2-5-6'!$4:$4,0)-1,FALSE)*(1-(R93/100-L93/G93)*100),0))))</f>
        <v>0</v>
      </c>
      <c r="V93" s="1990">
        <f t="shared" si="18"/>
        <v>0</v>
      </c>
      <c r="W93" s="1990">
        <f t="shared" si="19"/>
        <v>0</v>
      </c>
      <c r="X93" s="1990">
        <f t="shared" si="20"/>
        <v>0</v>
      </c>
      <c r="Y93" s="1990">
        <f t="shared" si="21"/>
        <v>0</v>
      </c>
    </row>
    <row r="94" spans="1:25">
      <c r="A94" s="1985" t="str">
        <f t="shared" si="15"/>
        <v/>
      </c>
      <c r="B94" s="2120"/>
      <c r="C94" s="2120"/>
      <c r="D94" s="2120"/>
      <c r="E94" s="2121"/>
      <c r="F94" s="2121"/>
      <c r="G94" s="2122"/>
      <c r="H94" s="2123"/>
      <c r="I94" s="2123"/>
      <c r="J94" s="2123"/>
      <c r="K94" s="2123"/>
      <c r="L94" s="2121"/>
      <c r="M94" s="2121"/>
      <c r="N94" s="1986">
        <f t="shared" si="11"/>
        <v>0</v>
      </c>
      <c r="O94" s="1986">
        <f t="shared" si="12"/>
        <v>0</v>
      </c>
      <c r="P94" s="1987">
        <f t="shared" si="16"/>
        <v>0</v>
      </c>
      <c r="Q94" s="1987">
        <f t="shared" si="17"/>
        <v>0</v>
      </c>
      <c r="R94" s="1988">
        <f t="shared" si="13"/>
        <v>0</v>
      </c>
      <c r="S94" s="1988">
        <f t="shared" si="14"/>
        <v>0</v>
      </c>
      <c r="T94" s="1989">
        <f>IF(OR(E94="QS",B94=""),0,
VLOOKUP($S94,'表30-5-2-5-4'!$B:$AF,MATCH($D94&amp;"a",'表30-5-2-5-4'!$4:$4,0)-1,FALSE)
-IF($R94-1&lt;=0,0,VLOOKUP($R94-1,'表30-5-2-5-4'!$B:$AF,MATCH($D94&amp;"a",'表30-5-2-5-4'!$4:$4,0)-1,FALSE))
-VLOOKUP($S94,'表30-5-2-5-4'!$B:$AF,MATCH($D94,'表30-5-2-5-4'!$4:$4,0)-1,FALSE)*(S94/100-M94/G94)*100
-VLOOKUP($R94,'表30-5-2-5-4'!$B:$AF,MATCH($D94,'表30-5-2-5-4'!$4:$4,0)-1,FALSE)*(1-(R94/100-L94/G94)*100)
)</f>
        <v>0</v>
      </c>
      <c r="U94" s="1989">
        <f>IF(OR(E94="QS",B94=""),0,
IF(C94="F",VLOOKUP($S94,'表30-5-2-5-5'!$B:$AF,MATCH($D94&amp;"a",'表30-5-2-5-5'!$4:$4,0)-1,FALSE)
-IF($R94-1&lt;=0,0,VLOOKUP($R94-1,'表30-5-2-5-5'!$B:$AF,MATCH($D94&amp;"a",'表30-5-2-5-5'!$4:$4,0)-1,FALSE))
-VLOOKUP($S94,'表30-5-2-5-5'!$B:$AF,MATCH($D94,'表30-5-2-5-5'!$4:$4,0)-1,FALSE)*(S94/100-M94/G94)*100
-VLOOKUP($R94,'表30-5-2-5-5'!$B:$AF,MATCH($D94,'表30-5-2-5-5'!$4:$4,0)-1,FALSE)*(1-(R94/100-L94/G94)*100),
IF(C94="E1",VLOOKUP($S94,'表30-5-2-5-6'!$B$4:$AF$104,MATCH($D94&amp;"a",'表30-5-2-5-6'!$4:$4,0)-1,FALSE)
-IF($R94-1&lt;=0,0,VLOOKUP($R94-1,'表30-5-2-5-6'!$B$4:$AF$104,MATCH($D94&amp;"a",'表30-5-2-5-6'!$4:$4,0)-1,FALSE))
-VLOOKUP($S94,'表30-5-2-5-6'!$B$4:$AF$104,MATCH($D94,'表30-5-2-5-6'!$4:$4,0)-1,FALSE)*(S94/100-M94/G94)*100
-VLOOKUP($R94,'表30-5-2-5-6'!$B$4:$AF$104,MATCH($D94,'表30-5-2-5-6'!$4:$4,0)-1,FALSE)*(1-(R94/100-L94/G94)*100),
IF(C94="E2",VLOOKUP($S94,'表30-5-2-5-6'!$B$114:$AF$214,MATCH($D94&amp;"a",'表30-5-2-5-6'!$4:$4,0)-1,FALSE)
-IF($R94-1&lt;=0,0,VLOOKUP($R94-1,'表30-5-2-5-6'!$B$114:$AF$214,MATCH($D94&amp;"a",'表30-5-2-5-6'!$4:$4,0)-1,FALSE))
-VLOOKUP($S94,'表30-5-2-5-6'!$B$114:$AF$214,MATCH($D94,'表30-5-2-5-6'!$4:$4,0)-1,FALSE)*(S94/100-M94/G94)*100
-VLOOKUP($R94,'表30-5-2-5-6'!$B$114:$AF$214,MATCH($D94,'表30-5-2-5-6'!$4:$4,0)-1,FALSE)*(1-(R94/100-L94/G94)*100),0))))</f>
        <v>0</v>
      </c>
      <c r="V94" s="1990">
        <f t="shared" si="18"/>
        <v>0</v>
      </c>
      <c r="W94" s="1990">
        <f t="shared" si="19"/>
        <v>0</v>
      </c>
      <c r="X94" s="1990">
        <f t="shared" si="20"/>
        <v>0</v>
      </c>
      <c r="Y94" s="1990">
        <f t="shared" si="21"/>
        <v>0</v>
      </c>
    </row>
    <row r="95" spans="1:25">
      <c r="A95" s="1985" t="str">
        <f t="shared" si="15"/>
        <v/>
      </c>
      <c r="B95" s="2120"/>
      <c r="C95" s="2120"/>
      <c r="D95" s="2120"/>
      <c r="E95" s="2121"/>
      <c r="F95" s="2121"/>
      <c r="G95" s="2122"/>
      <c r="H95" s="2123"/>
      <c r="I95" s="2123"/>
      <c r="J95" s="2123"/>
      <c r="K95" s="2123"/>
      <c r="L95" s="2121"/>
      <c r="M95" s="2121"/>
      <c r="N95" s="1986">
        <f t="shared" si="11"/>
        <v>0</v>
      </c>
      <c r="O95" s="1986">
        <f t="shared" si="12"/>
        <v>0</v>
      </c>
      <c r="P95" s="1987">
        <f t="shared" si="16"/>
        <v>0</v>
      </c>
      <c r="Q95" s="1987">
        <f t="shared" si="17"/>
        <v>0</v>
      </c>
      <c r="R95" s="1988">
        <f t="shared" si="13"/>
        <v>0</v>
      </c>
      <c r="S95" s="1988">
        <f t="shared" si="14"/>
        <v>0</v>
      </c>
      <c r="T95" s="1989">
        <f>IF(OR(E95="QS",B95=""),0,
VLOOKUP($S95,'表30-5-2-5-4'!$B:$AF,MATCH($D95&amp;"a",'表30-5-2-5-4'!$4:$4,0)-1,FALSE)
-IF($R95-1&lt;=0,0,VLOOKUP($R95-1,'表30-5-2-5-4'!$B:$AF,MATCH($D95&amp;"a",'表30-5-2-5-4'!$4:$4,0)-1,FALSE))
-VLOOKUP($S95,'表30-5-2-5-4'!$B:$AF,MATCH($D95,'表30-5-2-5-4'!$4:$4,0)-1,FALSE)*(S95/100-M95/G95)*100
-VLOOKUP($R95,'表30-5-2-5-4'!$B:$AF,MATCH($D95,'表30-5-2-5-4'!$4:$4,0)-1,FALSE)*(1-(R95/100-L95/G95)*100)
)</f>
        <v>0</v>
      </c>
      <c r="U95" s="1989">
        <f>IF(OR(E95="QS",B95=""),0,
IF(C95="F",VLOOKUP($S95,'表30-5-2-5-5'!$B:$AF,MATCH($D95&amp;"a",'表30-5-2-5-5'!$4:$4,0)-1,FALSE)
-IF($R95-1&lt;=0,0,VLOOKUP($R95-1,'表30-5-2-5-5'!$B:$AF,MATCH($D95&amp;"a",'表30-5-2-5-5'!$4:$4,0)-1,FALSE))
-VLOOKUP($S95,'表30-5-2-5-5'!$B:$AF,MATCH($D95,'表30-5-2-5-5'!$4:$4,0)-1,FALSE)*(S95/100-M95/G95)*100
-VLOOKUP($R95,'表30-5-2-5-5'!$B:$AF,MATCH($D95,'表30-5-2-5-5'!$4:$4,0)-1,FALSE)*(1-(R95/100-L95/G95)*100),
IF(C95="E1",VLOOKUP($S95,'表30-5-2-5-6'!$B$4:$AF$104,MATCH($D95&amp;"a",'表30-5-2-5-6'!$4:$4,0)-1,FALSE)
-IF($R95-1&lt;=0,0,VLOOKUP($R95-1,'表30-5-2-5-6'!$B$4:$AF$104,MATCH($D95&amp;"a",'表30-5-2-5-6'!$4:$4,0)-1,FALSE))
-VLOOKUP($S95,'表30-5-2-5-6'!$B$4:$AF$104,MATCH($D95,'表30-5-2-5-6'!$4:$4,0)-1,FALSE)*(S95/100-M95/G95)*100
-VLOOKUP($R95,'表30-5-2-5-6'!$B$4:$AF$104,MATCH($D95,'表30-5-2-5-6'!$4:$4,0)-1,FALSE)*(1-(R95/100-L95/G95)*100),
IF(C95="E2",VLOOKUP($S95,'表30-5-2-5-6'!$B$114:$AF$214,MATCH($D95&amp;"a",'表30-5-2-5-6'!$4:$4,0)-1,FALSE)
-IF($R95-1&lt;=0,0,VLOOKUP($R95-1,'表30-5-2-5-6'!$B$114:$AF$214,MATCH($D95&amp;"a",'表30-5-2-5-6'!$4:$4,0)-1,FALSE))
-VLOOKUP($S95,'表30-5-2-5-6'!$B$114:$AF$214,MATCH($D95,'表30-5-2-5-6'!$4:$4,0)-1,FALSE)*(S95/100-M95/G95)*100
-VLOOKUP($R95,'表30-5-2-5-6'!$B$114:$AF$214,MATCH($D95,'表30-5-2-5-6'!$4:$4,0)-1,FALSE)*(1-(R95/100-L95/G95)*100),0))))</f>
        <v>0</v>
      </c>
      <c r="V95" s="1990">
        <f t="shared" si="18"/>
        <v>0</v>
      </c>
      <c r="W95" s="1990">
        <f t="shared" si="19"/>
        <v>0</v>
      </c>
      <c r="X95" s="1990">
        <f t="shared" si="20"/>
        <v>0</v>
      </c>
      <c r="Y95" s="1990">
        <f t="shared" si="21"/>
        <v>0</v>
      </c>
    </row>
    <row r="96" spans="1:25">
      <c r="A96" s="1985" t="str">
        <f t="shared" si="15"/>
        <v/>
      </c>
      <c r="B96" s="2120"/>
      <c r="C96" s="2120"/>
      <c r="D96" s="2120"/>
      <c r="E96" s="2121"/>
      <c r="F96" s="2121"/>
      <c r="G96" s="2122"/>
      <c r="H96" s="2123"/>
      <c r="I96" s="2123"/>
      <c r="J96" s="2123"/>
      <c r="K96" s="2123"/>
      <c r="L96" s="2121"/>
      <c r="M96" s="2121"/>
      <c r="N96" s="1986">
        <f t="shared" si="11"/>
        <v>0</v>
      </c>
      <c r="O96" s="1986">
        <f t="shared" si="12"/>
        <v>0</v>
      </c>
      <c r="P96" s="1987">
        <f t="shared" si="16"/>
        <v>0</v>
      </c>
      <c r="Q96" s="1987">
        <f t="shared" si="17"/>
        <v>0</v>
      </c>
      <c r="R96" s="1988">
        <f t="shared" si="13"/>
        <v>0</v>
      </c>
      <c r="S96" s="1988">
        <f t="shared" si="14"/>
        <v>0</v>
      </c>
      <c r="T96" s="1989">
        <f>IF(OR(E96="QS",B96=""),0,
VLOOKUP($S96,'表30-5-2-5-4'!$B:$AF,MATCH($D96&amp;"a",'表30-5-2-5-4'!$4:$4,0)-1,FALSE)
-IF($R96-1&lt;=0,0,VLOOKUP($R96-1,'表30-5-2-5-4'!$B:$AF,MATCH($D96&amp;"a",'表30-5-2-5-4'!$4:$4,0)-1,FALSE))
-VLOOKUP($S96,'表30-5-2-5-4'!$B:$AF,MATCH($D96,'表30-5-2-5-4'!$4:$4,0)-1,FALSE)*(S96/100-M96/G96)*100
-VLOOKUP($R96,'表30-5-2-5-4'!$B:$AF,MATCH($D96,'表30-5-2-5-4'!$4:$4,0)-1,FALSE)*(1-(R96/100-L96/G96)*100)
)</f>
        <v>0</v>
      </c>
      <c r="U96" s="1989">
        <f>IF(OR(E96="QS",B96=""),0,
IF(C96="F",VLOOKUP($S96,'表30-5-2-5-5'!$B:$AF,MATCH($D96&amp;"a",'表30-5-2-5-5'!$4:$4,0)-1,FALSE)
-IF($R96-1&lt;=0,0,VLOOKUP($R96-1,'表30-5-2-5-5'!$B:$AF,MATCH($D96&amp;"a",'表30-5-2-5-5'!$4:$4,0)-1,FALSE))
-VLOOKUP($S96,'表30-5-2-5-5'!$B:$AF,MATCH($D96,'表30-5-2-5-5'!$4:$4,0)-1,FALSE)*(S96/100-M96/G96)*100
-VLOOKUP($R96,'表30-5-2-5-5'!$B:$AF,MATCH($D96,'表30-5-2-5-5'!$4:$4,0)-1,FALSE)*(1-(R96/100-L96/G96)*100),
IF(C96="E1",VLOOKUP($S96,'表30-5-2-5-6'!$B$4:$AF$104,MATCH($D96&amp;"a",'表30-5-2-5-6'!$4:$4,0)-1,FALSE)
-IF($R96-1&lt;=0,0,VLOOKUP($R96-1,'表30-5-2-5-6'!$B$4:$AF$104,MATCH($D96&amp;"a",'表30-5-2-5-6'!$4:$4,0)-1,FALSE))
-VLOOKUP($S96,'表30-5-2-5-6'!$B$4:$AF$104,MATCH($D96,'表30-5-2-5-6'!$4:$4,0)-1,FALSE)*(S96/100-M96/G96)*100
-VLOOKUP($R96,'表30-5-2-5-6'!$B$4:$AF$104,MATCH($D96,'表30-5-2-5-6'!$4:$4,0)-1,FALSE)*(1-(R96/100-L96/G96)*100),
IF(C96="E2",VLOOKUP($S96,'表30-5-2-5-6'!$B$114:$AF$214,MATCH($D96&amp;"a",'表30-5-2-5-6'!$4:$4,0)-1,FALSE)
-IF($R96-1&lt;=0,0,VLOOKUP($R96-1,'表30-5-2-5-6'!$B$114:$AF$214,MATCH($D96&amp;"a",'表30-5-2-5-6'!$4:$4,0)-1,FALSE))
-VLOOKUP($S96,'表30-5-2-5-6'!$B$114:$AF$214,MATCH($D96,'表30-5-2-5-6'!$4:$4,0)-1,FALSE)*(S96/100-M96/G96)*100
-VLOOKUP($R96,'表30-5-2-5-6'!$B$114:$AF$214,MATCH($D96,'表30-5-2-5-6'!$4:$4,0)-1,FALSE)*(1-(R96/100-L96/G96)*100),0))))</f>
        <v>0</v>
      </c>
      <c r="V96" s="1990">
        <f t="shared" si="18"/>
        <v>0</v>
      </c>
      <c r="W96" s="1990">
        <f t="shared" si="19"/>
        <v>0</v>
      </c>
      <c r="X96" s="1990">
        <f t="shared" si="20"/>
        <v>0</v>
      </c>
      <c r="Y96" s="1990">
        <f t="shared" si="21"/>
        <v>0</v>
      </c>
    </row>
    <row r="97" spans="1:25">
      <c r="A97" s="1985" t="str">
        <f t="shared" si="15"/>
        <v/>
      </c>
      <c r="B97" s="2120"/>
      <c r="C97" s="2120"/>
      <c r="D97" s="2120"/>
      <c r="E97" s="2121"/>
      <c r="F97" s="2121"/>
      <c r="G97" s="2122"/>
      <c r="H97" s="2123"/>
      <c r="I97" s="2123"/>
      <c r="J97" s="2123"/>
      <c r="K97" s="2123"/>
      <c r="L97" s="2121"/>
      <c r="M97" s="2121"/>
      <c r="N97" s="1986">
        <f t="shared" si="11"/>
        <v>0</v>
      </c>
      <c r="O97" s="1986">
        <f t="shared" si="12"/>
        <v>0</v>
      </c>
      <c r="P97" s="1987">
        <f t="shared" si="16"/>
        <v>0</v>
      </c>
      <c r="Q97" s="1987">
        <f t="shared" si="17"/>
        <v>0</v>
      </c>
      <c r="R97" s="1988">
        <f t="shared" si="13"/>
        <v>0</v>
      </c>
      <c r="S97" s="1988">
        <f t="shared" si="14"/>
        <v>0</v>
      </c>
      <c r="T97" s="1989">
        <f>IF(OR(E97="QS",B97=""),0,
VLOOKUP($S97,'表30-5-2-5-4'!$B:$AF,MATCH($D97&amp;"a",'表30-5-2-5-4'!$4:$4,0)-1,FALSE)
-IF($R97-1&lt;=0,0,VLOOKUP($R97-1,'表30-5-2-5-4'!$B:$AF,MATCH($D97&amp;"a",'表30-5-2-5-4'!$4:$4,0)-1,FALSE))
-VLOOKUP($S97,'表30-5-2-5-4'!$B:$AF,MATCH($D97,'表30-5-2-5-4'!$4:$4,0)-1,FALSE)*(S97/100-M97/G97)*100
-VLOOKUP($R97,'表30-5-2-5-4'!$B:$AF,MATCH($D97,'表30-5-2-5-4'!$4:$4,0)-1,FALSE)*(1-(R97/100-L97/G97)*100)
)</f>
        <v>0</v>
      </c>
      <c r="U97" s="1989">
        <f>IF(OR(E97="QS",B97=""),0,
IF(C97="F",VLOOKUP($S97,'表30-5-2-5-5'!$B:$AF,MATCH($D97&amp;"a",'表30-5-2-5-5'!$4:$4,0)-1,FALSE)
-IF($R97-1&lt;=0,0,VLOOKUP($R97-1,'表30-5-2-5-5'!$B:$AF,MATCH($D97&amp;"a",'表30-5-2-5-5'!$4:$4,0)-1,FALSE))
-VLOOKUP($S97,'表30-5-2-5-5'!$B:$AF,MATCH($D97,'表30-5-2-5-5'!$4:$4,0)-1,FALSE)*(S97/100-M97/G97)*100
-VLOOKUP($R97,'表30-5-2-5-5'!$B:$AF,MATCH($D97,'表30-5-2-5-5'!$4:$4,0)-1,FALSE)*(1-(R97/100-L97/G97)*100),
IF(C97="E1",VLOOKUP($S97,'表30-5-2-5-6'!$B$4:$AF$104,MATCH($D97&amp;"a",'表30-5-2-5-6'!$4:$4,0)-1,FALSE)
-IF($R97-1&lt;=0,0,VLOOKUP($R97-1,'表30-5-2-5-6'!$B$4:$AF$104,MATCH($D97&amp;"a",'表30-5-2-5-6'!$4:$4,0)-1,FALSE))
-VLOOKUP($S97,'表30-5-2-5-6'!$B$4:$AF$104,MATCH($D97,'表30-5-2-5-6'!$4:$4,0)-1,FALSE)*(S97/100-M97/G97)*100
-VLOOKUP($R97,'表30-5-2-5-6'!$B$4:$AF$104,MATCH($D97,'表30-5-2-5-6'!$4:$4,0)-1,FALSE)*(1-(R97/100-L97/G97)*100),
IF(C97="E2",VLOOKUP($S97,'表30-5-2-5-6'!$B$114:$AF$214,MATCH($D97&amp;"a",'表30-5-2-5-6'!$4:$4,0)-1,FALSE)
-IF($R97-1&lt;=0,0,VLOOKUP($R97-1,'表30-5-2-5-6'!$B$114:$AF$214,MATCH($D97&amp;"a",'表30-5-2-5-6'!$4:$4,0)-1,FALSE))
-VLOOKUP($S97,'表30-5-2-5-6'!$B$114:$AF$214,MATCH($D97,'表30-5-2-5-6'!$4:$4,0)-1,FALSE)*(S97/100-M97/G97)*100
-VLOOKUP($R97,'表30-5-2-5-6'!$B$114:$AF$214,MATCH($D97,'表30-5-2-5-6'!$4:$4,0)-1,FALSE)*(1-(R97/100-L97/G97)*100),0))))</f>
        <v>0</v>
      </c>
      <c r="V97" s="1990">
        <f t="shared" si="18"/>
        <v>0</v>
      </c>
      <c r="W97" s="1990">
        <f t="shared" si="19"/>
        <v>0</v>
      </c>
      <c r="X97" s="1990">
        <f t="shared" si="20"/>
        <v>0</v>
      </c>
      <c r="Y97" s="1990">
        <f t="shared" si="21"/>
        <v>0</v>
      </c>
    </row>
    <row r="98" spans="1:25">
      <c r="A98" s="1985" t="str">
        <f t="shared" si="15"/>
        <v/>
      </c>
      <c r="B98" s="2120"/>
      <c r="C98" s="2120"/>
      <c r="D98" s="2120"/>
      <c r="E98" s="2121"/>
      <c r="F98" s="2121"/>
      <c r="G98" s="2122"/>
      <c r="H98" s="2123"/>
      <c r="I98" s="2123"/>
      <c r="J98" s="2123"/>
      <c r="K98" s="2123"/>
      <c r="L98" s="2121"/>
      <c r="M98" s="2121"/>
      <c r="N98" s="1986">
        <f t="shared" si="11"/>
        <v>0</v>
      </c>
      <c r="O98" s="1986">
        <f t="shared" si="12"/>
        <v>0</v>
      </c>
      <c r="P98" s="1987">
        <f t="shared" si="16"/>
        <v>0</v>
      </c>
      <c r="Q98" s="1987">
        <f t="shared" si="17"/>
        <v>0</v>
      </c>
      <c r="R98" s="1988">
        <f t="shared" si="13"/>
        <v>0</v>
      </c>
      <c r="S98" s="1988">
        <f t="shared" si="14"/>
        <v>0</v>
      </c>
      <c r="T98" s="1989">
        <f>IF(OR(E98="QS",B98=""),0,
VLOOKUP($S98,'表30-5-2-5-4'!$B:$AF,MATCH($D98&amp;"a",'表30-5-2-5-4'!$4:$4,0)-1,FALSE)
-IF($R98-1&lt;=0,0,VLOOKUP($R98-1,'表30-5-2-5-4'!$B:$AF,MATCH($D98&amp;"a",'表30-5-2-5-4'!$4:$4,0)-1,FALSE))
-VLOOKUP($S98,'表30-5-2-5-4'!$B:$AF,MATCH($D98,'表30-5-2-5-4'!$4:$4,0)-1,FALSE)*(S98/100-M98/G98)*100
-VLOOKUP($R98,'表30-5-2-5-4'!$B:$AF,MATCH($D98,'表30-5-2-5-4'!$4:$4,0)-1,FALSE)*(1-(R98/100-L98/G98)*100)
)</f>
        <v>0</v>
      </c>
      <c r="U98" s="1989">
        <f>IF(OR(E98="QS",B98=""),0,
IF(C98="F",VLOOKUP($S98,'表30-5-2-5-5'!$B:$AF,MATCH($D98&amp;"a",'表30-5-2-5-5'!$4:$4,0)-1,FALSE)
-IF($R98-1&lt;=0,0,VLOOKUP($R98-1,'表30-5-2-5-5'!$B:$AF,MATCH($D98&amp;"a",'表30-5-2-5-5'!$4:$4,0)-1,FALSE))
-VLOOKUP($S98,'表30-5-2-5-5'!$B:$AF,MATCH($D98,'表30-5-2-5-5'!$4:$4,0)-1,FALSE)*(S98/100-M98/G98)*100
-VLOOKUP($R98,'表30-5-2-5-5'!$B:$AF,MATCH($D98,'表30-5-2-5-5'!$4:$4,0)-1,FALSE)*(1-(R98/100-L98/G98)*100),
IF(C98="E1",VLOOKUP($S98,'表30-5-2-5-6'!$B$4:$AF$104,MATCH($D98&amp;"a",'表30-5-2-5-6'!$4:$4,0)-1,FALSE)
-IF($R98-1&lt;=0,0,VLOOKUP($R98-1,'表30-5-2-5-6'!$B$4:$AF$104,MATCH($D98&amp;"a",'表30-5-2-5-6'!$4:$4,0)-1,FALSE))
-VLOOKUP($S98,'表30-5-2-5-6'!$B$4:$AF$104,MATCH($D98,'表30-5-2-5-6'!$4:$4,0)-1,FALSE)*(S98/100-M98/G98)*100
-VLOOKUP($R98,'表30-5-2-5-6'!$B$4:$AF$104,MATCH($D98,'表30-5-2-5-6'!$4:$4,0)-1,FALSE)*(1-(R98/100-L98/G98)*100),
IF(C98="E2",VLOOKUP($S98,'表30-5-2-5-6'!$B$114:$AF$214,MATCH($D98&amp;"a",'表30-5-2-5-6'!$4:$4,0)-1,FALSE)
-IF($R98-1&lt;=0,0,VLOOKUP($R98-1,'表30-5-2-5-6'!$B$114:$AF$214,MATCH($D98&amp;"a",'表30-5-2-5-6'!$4:$4,0)-1,FALSE))
-VLOOKUP($S98,'表30-5-2-5-6'!$B$114:$AF$214,MATCH($D98,'表30-5-2-5-6'!$4:$4,0)-1,FALSE)*(S98/100-M98/G98)*100
-VLOOKUP($R98,'表30-5-2-5-6'!$B$114:$AF$214,MATCH($D98,'表30-5-2-5-6'!$4:$4,0)-1,FALSE)*(1-(R98/100-L98/G98)*100),0))))</f>
        <v>0</v>
      </c>
      <c r="V98" s="1990">
        <f t="shared" si="18"/>
        <v>0</v>
      </c>
      <c r="W98" s="1990">
        <f t="shared" si="19"/>
        <v>0</v>
      </c>
      <c r="X98" s="1990">
        <f t="shared" si="20"/>
        <v>0</v>
      </c>
      <c r="Y98" s="1990">
        <f t="shared" si="21"/>
        <v>0</v>
      </c>
    </row>
    <row r="99" spans="1:25">
      <c r="A99" s="1985" t="str">
        <f t="shared" si="15"/>
        <v/>
      </c>
      <c r="B99" s="2120"/>
      <c r="C99" s="2120"/>
      <c r="D99" s="2120"/>
      <c r="E99" s="2121"/>
      <c r="F99" s="2121"/>
      <c r="G99" s="2122"/>
      <c r="H99" s="2123"/>
      <c r="I99" s="2123"/>
      <c r="J99" s="2123"/>
      <c r="K99" s="2123"/>
      <c r="L99" s="2121"/>
      <c r="M99" s="2121"/>
      <c r="N99" s="1986">
        <f t="shared" si="11"/>
        <v>0</v>
      </c>
      <c r="O99" s="1986">
        <f t="shared" si="12"/>
        <v>0</v>
      </c>
      <c r="P99" s="1987">
        <f t="shared" si="16"/>
        <v>0</v>
      </c>
      <c r="Q99" s="1987">
        <f t="shared" si="17"/>
        <v>0</v>
      </c>
      <c r="R99" s="1988">
        <f t="shared" si="13"/>
        <v>0</v>
      </c>
      <c r="S99" s="1988">
        <f t="shared" si="14"/>
        <v>0</v>
      </c>
      <c r="T99" s="1989">
        <f>IF(OR(E99="QS",B99=""),0,
VLOOKUP($S99,'表30-5-2-5-4'!$B:$AF,MATCH($D99&amp;"a",'表30-5-2-5-4'!$4:$4,0)-1,FALSE)
-IF($R99-1&lt;=0,0,VLOOKUP($R99-1,'表30-5-2-5-4'!$B:$AF,MATCH($D99&amp;"a",'表30-5-2-5-4'!$4:$4,0)-1,FALSE))
-VLOOKUP($S99,'表30-5-2-5-4'!$B:$AF,MATCH($D99,'表30-5-2-5-4'!$4:$4,0)-1,FALSE)*(S99/100-M99/G99)*100
-VLOOKUP($R99,'表30-5-2-5-4'!$B:$AF,MATCH($D99,'表30-5-2-5-4'!$4:$4,0)-1,FALSE)*(1-(R99/100-L99/G99)*100)
)</f>
        <v>0</v>
      </c>
      <c r="U99" s="1989">
        <f>IF(OR(E99="QS",B99=""),0,
IF(C99="F",VLOOKUP($S99,'表30-5-2-5-5'!$B:$AF,MATCH($D99&amp;"a",'表30-5-2-5-5'!$4:$4,0)-1,FALSE)
-IF($R99-1&lt;=0,0,VLOOKUP($R99-1,'表30-5-2-5-5'!$B:$AF,MATCH($D99&amp;"a",'表30-5-2-5-5'!$4:$4,0)-1,FALSE))
-VLOOKUP($S99,'表30-5-2-5-5'!$B:$AF,MATCH($D99,'表30-5-2-5-5'!$4:$4,0)-1,FALSE)*(S99/100-M99/G99)*100
-VLOOKUP($R99,'表30-5-2-5-5'!$B:$AF,MATCH($D99,'表30-5-2-5-5'!$4:$4,0)-1,FALSE)*(1-(R99/100-L99/G99)*100),
IF(C99="E1",VLOOKUP($S99,'表30-5-2-5-6'!$B$4:$AF$104,MATCH($D99&amp;"a",'表30-5-2-5-6'!$4:$4,0)-1,FALSE)
-IF($R99-1&lt;=0,0,VLOOKUP($R99-1,'表30-5-2-5-6'!$B$4:$AF$104,MATCH($D99&amp;"a",'表30-5-2-5-6'!$4:$4,0)-1,FALSE))
-VLOOKUP($S99,'表30-5-2-5-6'!$B$4:$AF$104,MATCH($D99,'表30-5-2-5-6'!$4:$4,0)-1,FALSE)*(S99/100-M99/G99)*100
-VLOOKUP($R99,'表30-5-2-5-6'!$B$4:$AF$104,MATCH($D99,'表30-5-2-5-6'!$4:$4,0)-1,FALSE)*(1-(R99/100-L99/G99)*100),
IF(C99="E2",VLOOKUP($S99,'表30-5-2-5-6'!$B$114:$AF$214,MATCH($D99&amp;"a",'表30-5-2-5-6'!$4:$4,0)-1,FALSE)
-IF($R99-1&lt;=0,0,VLOOKUP($R99-1,'表30-5-2-5-6'!$B$114:$AF$214,MATCH($D99&amp;"a",'表30-5-2-5-6'!$4:$4,0)-1,FALSE))
-VLOOKUP($S99,'表30-5-2-5-6'!$B$114:$AF$214,MATCH($D99,'表30-5-2-5-6'!$4:$4,0)-1,FALSE)*(S99/100-M99/G99)*100
-VLOOKUP($R99,'表30-5-2-5-6'!$B$114:$AF$214,MATCH($D99,'表30-5-2-5-6'!$4:$4,0)-1,FALSE)*(1-(R99/100-L99/G99)*100),0))))</f>
        <v>0</v>
      </c>
      <c r="V99" s="1990">
        <f t="shared" si="18"/>
        <v>0</v>
      </c>
      <c r="W99" s="1990">
        <f t="shared" si="19"/>
        <v>0</v>
      </c>
      <c r="X99" s="1990">
        <f t="shared" si="20"/>
        <v>0</v>
      </c>
      <c r="Y99" s="1990">
        <f t="shared" si="21"/>
        <v>0</v>
      </c>
    </row>
    <row r="100" spans="1:25">
      <c r="A100" s="1985" t="str">
        <f t="shared" si="15"/>
        <v/>
      </c>
      <c r="B100" s="2120"/>
      <c r="C100" s="2120"/>
      <c r="D100" s="2120"/>
      <c r="E100" s="2121"/>
      <c r="F100" s="2121"/>
      <c r="G100" s="2122"/>
      <c r="H100" s="2123"/>
      <c r="I100" s="2123"/>
      <c r="J100" s="2123"/>
      <c r="K100" s="2123"/>
      <c r="L100" s="2121"/>
      <c r="M100" s="2121"/>
      <c r="N100" s="1986">
        <f t="shared" si="11"/>
        <v>0</v>
      </c>
      <c r="O100" s="1986">
        <f t="shared" si="12"/>
        <v>0</v>
      </c>
      <c r="P100" s="1987">
        <f t="shared" si="16"/>
        <v>0</v>
      </c>
      <c r="Q100" s="1987">
        <f t="shared" si="17"/>
        <v>0</v>
      </c>
      <c r="R100" s="1988">
        <f t="shared" si="13"/>
        <v>0</v>
      </c>
      <c r="S100" s="1988">
        <f t="shared" si="14"/>
        <v>0</v>
      </c>
      <c r="T100" s="1989">
        <f>IF(OR(E100="QS",B100=""),0,
VLOOKUP($S100,'表30-5-2-5-4'!$B:$AF,MATCH($D100&amp;"a",'表30-5-2-5-4'!$4:$4,0)-1,FALSE)
-IF($R100-1&lt;=0,0,VLOOKUP($R100-1,'表30-5-2-5-4'!$B:$AF,MATCH($D100&amp;"a",'表30-5-2-5-4'!$4:$4,0)-1,FALSE))
-VLOOKUP($S100,'表30-5-2-5-4'!$B:$AF,MATCH($D100,'表30-5-2-5-4'!$4:$4,0)-1,FALSE)*(S100/100-M100/G100)*100
-VLOOKUP($R100,'表30-5-2-5-4'!$B:$AF,MATCH($D100,'表30-5-2-5-4'!$4:$4,0)-1,FALSE)*(1-(R100/100-L100/G100)*100)
)</f>
        <v>0</v>
      </c>
      <c r="U100" s="1989">
        <f>IF(OR(E100="QS",B100=""),0,
IF(C100="F",VLOOKUP($S100,'表30-5-2-5-5'!$B:$AF,MATCH($D100&amp;"a",'表30-5-2-5-5'!$4:$4,0)-1,FALSE)
-IF($R100-1&lt;=0,0,VLOOKUP($R100-1,'表30-5-2-5-5'!$B:$AF,MATCH($D100&amp;"a",'表30-5-2-5-5'!$4:$4,0)-1,FALSE))
-VLOOKUP($S100,'表30-5-2-5-5'!$B:$AF,MATCH($D100,'表30-5-2-5-5'!$4:$4,0)-1,FALSE)*(S100/100-M100/G100)*100
-VLOOKUP($R100,'表30-5-2-5-5'!$B:$AF,MATCH($D100,'表30-5-2-5-5'!$4:$4,0)-1,FALSE)*(1-(R100/100-L100/G100)*100),
IF(C100="E1",VLOOKUP($S100,'表30-5-2-5-6'!$B$4:$AF$104,MATCH($D100&amp;"a",'表30-5-2-5-6'!$4:$4,0)-1,FALSE)
-IF($R100-1&lt;=0,0,VLOOKUP($R100-1,'表30-5-2-5-6'!$B$4:$AF$104,MATCH($D100&amp;"a",'表30-5-2-5-6'!$4:$4,0)-1,FALSE))
-VLOOKUP($S100,'表30-5-2-5-6'!$B$4:$AF$104,MATCH($D100,'表30-5-2-5-6'!$4:$4,0)-1,FALSE)*(S100/100-M100/G100)*100
-VLOOKUP($R100,'表30-5-2-5-6'!$B$4:$AF$104,MATCH($D100,'表30-5-2-5-6'!$4:$4,0)-1,FALSE)*(1-(R100/100-L100/G100)*100),
IF(C100="E2",VLOOKUP($S100,'表30-5-2-5-6'!$B$114:$AF$214,MATCH($D100&amp;"a",'表30-5-2-5-6'!$4:$4,0)-1,FALSE)
-IF($R100-1&lt;=0,0,VLOOKUP($R100-1,'表30-5-2-5-6'!$B$114:$AF$214,MATCH($D100&amp;"a",'表30-5-2-5-6'!$4:$4,0)-1,FALSE))
-VLOOKUP($S100,'表30-5-2-5-6'!$B$114:$AF$214,MATCH($D100,'表30-5-2-5-6'!$4:$4,0)-1,FALSE)*(S100/100-M100/G100)*100
-VLOOKUP($R100,'表30-5-2-5-6'!$B$114:$AF$214,MATCH($D100,'表30-5-2-5-6'!$4:$4,0)-1,FALSE)*(1-(R100/100-L100/G100)*100),0))))</f>
        <v>0</v>
      </c>
      <c r="V100" s="1990">
        <f t="shared" si="18"/>
        <v>0</v>
      </c>
      <c r="W100" s="1990">
        <f t="shared" si="19"/>
        <v>0</v>
      </c>
      <c r="X100" s="1990">
        <f t="shared" si="20"/>
        <v>0</v>
      </c>
      <c r="Y100" s="1990">
        <f t="shared" si="21"/>
        <v>0</v>
      </c>
    </row>
    <row r="101" spans="1:25">
      <c r="A101" s="1985" t="str">
        <f t="shared" si="15"/>
        <v/>
      </c>
      <c r="B101" s="2120"/>
      <c r="C101" s="2120"/>
      <c r="D101" s="2120"/>
      <c r="E101" s="2121"/>
      <c r="F101" s="2121"/>
      <c r="G101" s="2122"/>
      <c r="H101" s="2123"/>
      <c r="I101" s="2123"/>
      <c r="J101" s="2123"/>
      <c r="K101" s="2123"/>
      <c r="L101" s="2121"/>
      <c r="M101" s="2121"/>
      <c r="N101" s="1986">
        <f t="shared" si="11"/>
        <v>0</v>
      </c>
      <c r="O101" s="1986">
        <f t="shared" si="12"/>
        <v>0</v>
      </c>
      <c r="P101" s="1987">
        <f t="shared" si="16"/>
        <v>0</v>
      </c>
      <c r="Q101" s="1987">
        <f t="shared" si="17"/>
        <v>0</v>
      </c>
      <c r="R101" s="1988">
        <f t="shared" si="13"/>
        <v>0</v>
      </c>
      <c r="S101" s="1988">
        <f t="shared" si="14"/>
        <v>0</v>
      </c>
      <c r="T101" s="1989">
        <f>IF(OR(E101="QS",B101=""),0,
VLOOKUP($S101,'表30-5-2-5-4'!$B:$AF,MATCH($D101&amp;"a",'表30-5-2-5-4'!$4:$4,0)-1,FALSE)
-IF($R101-1&lt;=0,0,VLOOKUP($R101-1,'表30-5-2-5-4'!$B:$AF,MATCH($D101&amp;"a",'表30-5-2-5-4'!$4:$4,0)-1,FALSE))
-VLOOKUP($S101,'表30-5-2-5-4'!$B:$AF,MATCH($D101,'表30-5-2-5-4'!$4:$4,0)-1,FALSE)*(S101/100-M101/G101)*100
-VLOOKUP($R101,'表30-5-2-5-4'!$B:$AF,MATCH($D101,'表30-5-2-5-4'!$4:$4,0)-1,FALSE)*(1-(R101/100-L101/G101)*100)
)</f>
        <v>0</v>
      </c>
      <c r="U101" s="1989">
        <f>IF(OR(E101="QS",B101=""),0,
IF(C101="F",VLOOKUP($S101,'表30-5-2-5-5'!$B:$AF,MATCH($D101&amp;"a",'表30-5-2-5-5'!$4:$4,0)-1,FALSE)
-IF($R101-1&lt;=0,0,VLOOKUP($R101-1,'表30-5-2-5-5'!$B:$AF,MATCH($D101&amp;"a",'表30-5-2-5-5'!$4:$4,0)-1,FALSE))
-VLOOKUP($S101,'表30-5-2-5-5'!$B:$AF,MATCH($D101,'表30-5-2-5-5'!$4:$4,0)-1,FALSE)*(S101/100-M101/G101)*100
-VLOOKUP($R101,'表30-5-2-5-5'!$B:$AF,MATCH($D101,'表30-5-2-5-5'!$4:$4,0)-1,FALSE)*(1-(R101/100-L101/G101)*100),
IF(C101="E1",VLOOKUP($S101,'表30-5-2-5-6'!$B$4:$AF$104,MATCH($D101&amp;"a",'表30-5-2-5-6'!$4:$4,0)-1,FALSE)
-IF($R101-1&lt;=0,0,VLOOKUP($R101-1,'表30-5-2-5-6'!$B$4:$AF$104,MATCH($D101&amp;"a",'表30-5-2-5-6'!$4:$4,0)-1,FALSE))
-VLOOKUP($S101,'表30-5-2-5-6'!$B$4:$AF$104,MATCH($D101,'表30-5-2-5-6'!$4:$4,0)-1,FALSE)*(S101/100-M101/G101)*100
-VLOOKUP($R101,'表30-5-2-5-6'!$B$4:$AF$104,MATCH($D101,'表30-5-2-5-6'!$4:$4,0)-1,FALSE)*(1-(R101/100-L101/G101)*100),
IF(C101="E2",VLOOKUP($S101,'表30-5-2-5-6'!$B$114:$AF$214,MATCH($D101&amp;"a",'表30-5-2-5-6'!$4:$4,0)-1,FALSE)
-IF($R101-1&lt;=0,0,VLOOKUP($R101-1,'表30-5-2-5-6'!$B$114:$AF$214,MATCH($D101&amp;"a",'表30-5-2-5-6'!$4:$4,0)-1,FALSE))
-VLOOKUP($S101,'表30-5-2-5-6'!$B$114:$AF$214,MATCH($D101,'表30-5-2-5-6'!$4:$4,0)-1,FALSE)*(S101/100-M101/G101)*100
-VLOOKUP($R101,'表30-5-2-5-6'!$B$114:$AF$214,MATCH($D101,'表30-5-2-5-6'!$4:$4,0)-1,FALSE)*(1-(R101/100-L101/G101)*100),0))))</f>
        <v>0</v>
      </c>
      <c r="V101" s="1990">
        <f t="shared" si="18"/>
        <v>0</v>
      </c>
      <c r="W101" s="1990">
        <f t="shared" si="19"/>
        <v>0</v>
      </c>
      <c r="X101" s="1990">
        <f t="shared" si="20"/>
        <v>0</v>
      </c>
      <c r="Y101" s="1990">
        <f t="shared" si="21"/>
        <v>0</v>
      </c>
    </row>
    <row r="102" spans="1:25">
      <c r="A102" s="1985" t="str">
        <f t="shared" si="15"/>
        <v/>
      </c>
      <c r="B102" s="2120"/>
      <c r="C102" s="2120"/>
      <c r="D102" s="2120"/>
      <c r="E102" s="2121"/>
      <c r="F102" s="2121"/>
      <c r="G102" s="2122"/>
      <c r="H102" s="2123"/>
      <c r="I102" s="2123"/>
      <c r="J102" s="2123"/>
      <c r="K102" s="2123"/>
      <c r="L102" s="2121"/>
      <c r="M102" s="2121"/>
      <c r="N102" s="1986">
        <f t="shared" si="11"/>
        <v>0</v>
      </c>
      <c r="O102" s="1986">
        <f t="shared" si="12"/>
        <v>0</v>
      </c>
      <c r="P102" s="1987">
        <f t="shared" si="16"/>
        <v>0</v>
      </c>
      <c r="Q102" s="1987">
        <f t="shared" si="17"/>
        <v>0</v>
      </c>
      <c r="R102" s="1988">
        <f t="shared" si="13"/>
        <v>0</v>
      </c>
      <c r="S102" s="1988">
        <f t="shared" si="14"/>
        <v>0</v>
      </c>
      <c r="T102" s="1989">
        <f>IF(OR(E102="QS",B102=""),0,
VLOOKUP($S102,'表30-5-2-5-4'!$B:$AF,MATCH($D102&amp;"a",'表30-5-2-5-4'!$4:$4,0)-1,FALSE)
-IF($R102-1&lt;=0,0,VLOOKUP($R102-1,'表30-5-2-5-4'!$B:$AF,MATCH($D102&amp;"a",'表30-5-2-5-4'!$4:$4,0)-1,FALSE))
-VLOOKUP($S102,'表30-5-2-5-4'!$B:$AF,MATCH($D102,'表30-5-2-5-4'!$4:$4,0)-1,FALSE)*(S102/100-M102/G102)*100
-VLOOKUP($R102,'表30-5-2-5-4'!$B:$AF,MATCH($D102,'表30-5-2-5-4'!$4:$4,0)-1,FALSE)*(1-(R102/100-L102/G102)*100)
)</f>
        <v>0</v>
      </c>
      <c r="U102" s="1989">
        <f>IF(OR(E102="QS",B102=""),0,
IF(C102="F",VLOOKUP($S102,'表30-5-2-5-5'!$B:$AF,MATCH($D102&amp;"a",'表30-5-2-5-5'!$4:$4,0)-1,FALSE)
-IF($R102-1&lt;=0,0,VLOOKUP($R102-1,'表30-5-2-5-5'!$B:$AF,MATCH($D102&amp;"a",'表30-5-2-5-5'!$4:$4,0)-1,FALSE))
-VLOOKUP($S102,'表30-5-2-5-5'!$B:$AF,MATCH($D102,'表30-5-2-5-5'!$4:$4,0)-1,FALSE)*(S102/100-M102/G102)*100
-VLOOKUP($R102,'表30-5-2-5-5'!$B:$AF,MATCH($D102,'表30-5-2-5-5'!$4:$4,0)-1,FALSE)*(1-(R102/100-L102/G102)*100),
IF(C102="E1",VLOOKUP($S102,'表30-5-2-5-6'!$B$4:$AF$104,MATCH($D102&amp;"a",'表30-5-2-5-6'!$4:$4,0)-1,FALSE)
-IF($R102-1&lt;=0,0,VLOOKUP($R102-1,'表30-5-2-5-6'!$B$4:$AF$104,MATCH($D102&amp;"a",'表30-5-2-5-6'!$4:$4,0)-1,FALSE))
-VLOOKUP($S102,'表30-5-2-5-6'!$B$4:$AF$104,MATCH($D102,'表30-5-2-5-6'!$4:$4,0)-1,FALSE)*(S102/100-M102/G102)*100
-VLOOKUP($R102,'表30-5-2-5-6'!$B$4:$AF$104,MATCH($D102,'表30-5-2-5-6'!$4:$4,0)-1,FALSE)*(1-(R102/100-L102/G102)*100),
IF(C102="E2",VLOOKUP($S102,'表30-5-2-5-6'!$B$114:$AF$214,MATCH($D102&amp;"a",'表30-5-2-5-6'!$4:$4,0)-1,FALSE)
-IF($R102-1&lt;=0,0,VLOOKUP($R102-1,'表30-5-2-5-6'!$B$114:$AF$214,MATCH($D102&amp;"a",'表30-5-2-5-6'!$4:$4,0)-1,FALSE))
-VLOOKUP($S102,'表30-5-2-5-6'!$B$114:$AF$214,MATCH($D102,'表30-5-2-5-6'!$4:$4,0)-1,FALSE)*(S102/100-M102/G102)*100
-VLOOKUP($R102,'表30-5-2-5-6'!$B$114:$AF$214,MATCH($D102,'表30-5-2-5-6'!$4:$4,0)-1,FALSE)*(1-(R102/100-L102/G102)*100),0))))</f>
        <v>0</v>
      </c>
      <c r="V102" s="1990">
        <f t="shared" si="18"/>
        <v>0</v>
      </c>
      <c r="W102" s="1990">
        <f t="shared" si="19"/>
        <v>0</v>
      </c>
      <c r="X102" s="1990">
        <f t="shared" si="20"/>
        <v>0</v>
      </c>
      <c r="Y102" s="1990">
        <f t="shared" si="21"/>
        <v>0</v>
      </c>
    </row>
    <row r="103" spans="1:25">
      <c r="A103" s="1985" t="str">
        <f t="shared" si="15"/>
        <v/>
      </c>
      <c r="B103" s="2120"/>
      <c r="C103" s="2120"/>
      <c r="D103" s="2120"/>
      <c r="E103" s="2121"/>
      <c r="F103" s="2121"/>
      <c r="G103" s="2122"/>
      <c r="H103" s="2123"/>
      <c r="I103" s="2123"/>
      <c r="J103" s="2123"/>
      <c r="K103" s="2123"/>
      <c r="L103" s="2121"/>
      <c r="M103" s="2121"/>
      <c r="N103" s="1986">
        <f t="shared" si="11"/>
        <v>0</v>
      </c>
      <c r="O103" s="1986">
        <f t="shared" si="12"/>
        <v>0</v>
      </c>
      <c r="P103" s="1987">
        <f t="shared" si="16"/>
        <v>0</v>
      </c>
      <c r="Q103" s="1987">
        <f t="shared" si="17"/>
        <v>0</v>
      </c>
      <c r="R103" s="1988">
        <f t="shared" si="13"/>
        <v>0</v>
      </c>
      <c r="S103" s="1988">
        <f t="shared" si="14"/>
        <v>0</v>
      </c>
      <c r="T103" s="1989">
        <f>IF(OR(E103="QS",B103=""),0,
VLOOKUP($S103,'表30-5-2-5-4'!$B:$AF,MATCH($D103&amp;"a",'表30-5-2-5-4'!$4:$4,0)-1,FALSE)
-IF($R103-1&lt;=0,0,VLOOKUP($R103-1,'表30-5-2-5-4'!$B:$AF,MATCH($D103&amp;"a",'表30-5-2-5-4'!$4:$4,0)-1,FALSE))
-VLOOKUP($S103,'表30-5-2-5-4'!$B:$AF,MATCH($D103,'表30-5-2-5-4'!$4:$4,0)-1,FALSE)*(S103/100-M103/G103)*100
-VLOOKUP($R103,'表30-5-2-5-4'!$B:$AF,MATCH($D103,'表30-5-2-5-4'!$4:$4,0)-1,FALSE)*(1-(R103/100-L103/G103)*100)
)</f>
        <v>0</v>
      </c>
      <c r="U103" s="1989">
        <f>IF(OR(E103="QS",B103=""),0,
IF(C103="F",VLOOKUP($S103,'表30-5-2-5-5'!$B:$AF,MATCH($D103&amp;"a",'表30-5-2-5-5'!$4:$4,0)-1,FALSE)
-IF($R103-1&lt;=0,0,VLOOKUP($R103-1,'表30-5-2-5-5'!$B:$AF,MATCH($D103&amp;"a",'表30-5-2-5-5'!$4:$4,0)-1,FALSE))
-VLOOKUP($S103,'表30-5-2-5-5'!$B:$AF,MATCH($D103,'表30-5-2-5-5'!$4:$4,0)-1,FALSE)*(S103/100-M103/G103)*100
-VLOOKUP($R103,'表30-5-2-5-5'!$B:$AF,MATCH($D103,'表30-5-2-5-5'!$4:$4,0)-1,FALSE)*(1-(R103/100-L103/G103)*100),
IF(C103="E1",VLOOKUP($S103,'表30-5-2-5-6'!$B$4:$AF$104,MATCH($D103&amp;"a",'表30-5-2-5-6'!$4:$4,0)-1,FALSE)
-IF($R103-1&lt;=0,0,VLOOKUP($R103-1,'表30-5-2-5-6'!$B$4:$AF$104,MATCH($D103&amp;"a",'表30-5-2-5-6'!$4:$4,0)-1,FALSE))
-VLOOKUP($S103,'表30-5-2-5-6'!$B$4:$AF$104,MATCH($D103,'表30-5-2-5-6'!$4:$4,0)-1,FALSE)*(S103/100-M103/G103)*100
-VLOOKUP($R103,'表30-5-2-5-6'!$B$4:$AF$104,MATCH($D103,'表30-5-2-5-6'!$4:$4,0)-1,FALSE)*(1-(R103/100-L103/G103)*100),
IF(C103="E2",VLOOKUP($S103,'表30-5-2-5-6'!$B$114:$AF$214,MATCH($D103&amp;"a",'表30-5-2-5-6'!$4:$4,0)-1,FALSE)
-IF($R103-1&lt;=0,0,VLOOKUP($R103-1,'表30-5-2-5-6'!$B$114:$AF$214,MATCH($D103&amp;"a",'表30-5-2-5-6'!$4:$4,0)-1,FALSE))
-VLOOKUP($S103,'表30-5-2-5-6'!$B$114:$AF$214,MATCH($D103,'表30-5-2-5-6'!$4:$4,0)-1,FALSE)*(S103/100-M103/G103)*100
-VLOOKUP($R103,'表30-5-2-5-6'!$B$114:$AF$214,MATCH($D103,'表30-5-2-5-6'!$4:$4,0)-1,FALSE)*(1-(R103/100-L103/G103)*100),0))))</f>
        <v>0</v>
      </c>
      <c r="V103" s="1990">
        <f t="shared" si="18"/>
        <v>0</v>
      </c>
      <c r="W103" s="1990">
        <f t="shared" si="19"/>
        <v>0</v>
      </c>
      <c r="X103" s="1990">
        <f t="shared" si="20"/>
        <v>0</v>
      </c>
      <c r="Y103" s="1990">
        <f t="shared" si="21"/>
        <v>0</v>
      </c>
    </row>
    <row r="104" spans="1:25">
      <c r="A104" s="1985" t="str">
        <f t="shared" si="15"/>
        <v/>
      </c>
      <c r="B104" s="2120"/>
      <c r="C104" s="2120"/>
      <c r="D104" s="2120"/>
      <c r="E104" s="2121"/>
      <c r="F104" s="2121"/>
      <c r="G104" s="2122"/>
      <c r="H104" s="2123"/>
      <c r="I104" s="2123"/>
      <c r="J104" s="2123"/>
      <c r="K104" s="2123"/>
      <c r="L104" s="2121"/>
      <c r="M104" s="2121"/>
      <c r="N104" s="1986">
        <f t="shared" si="11"/>
        <v>0</v>
      </c>
      <c r="O104" s="1986">
        <f t="shared" si="12"/>
        <v>0</v>
      </c>
      <c r="P104" s="1987">
        <f t="shared" si="16"/>
        <v>0</v>
      </c>
      <c r="Q104" s="1987">
        <f t="shared" si="17"/>
        <v>0</v>
      </c>
      <c r="R104" s="1988">
        <f t="shared" si="13"/>
        <v>0</v>
      </c>
      <c r="S104" s="1988">
        <f t="shared" si="14"/>
        <v>0</v>
      </c>
      <c r="T104" s="1989">
        <f>IF(OR(E104="QS",B104=""),0,
VLOOKUP($S104,'表30-5-2-5-4'!$B:$AF,MATCH($D104&amp;"a",'表30-5-2-5-4'!$4:$4,0)-1,FALSE)
-IF($R104-1&lt;=0,0,VLOOKUP($R104-1,'表30-5-2-5-4'!$B:$AF,MATCH($D104&amp;"a",'表30-5-2-5-4'!$4:$4,0)-1,FALSE))
-VLOOKUP($S104,'表30-5-2-5-4'!$B:$AF,MATCH($D104,'表30-5-2-5-4'!$4:$4,0)-1,FALSE)*(S104/100-M104/G104)*100
-VLOOKUP($R104,'表30-5-2-5-4'!$B:$AF,MATCH($D104,'表30-5-2-5-4'!$4:$4,0)-1,FALSE)*(1-(R104/100-L104/G104)*100)
)</f>
        <v>0</v>
      </c>
      <c r="U104" s="1989">
        <f>IF(OR(E104="QS",B104=""),0,
IF(C104="F",VLOOKUP($S104,'表30-5-2-5-5'!$B:$AF,MATCH($D104&amp;"a",'表30-5-2-5-5'!$4:$4,0)-1,FALSE)
-IF($R104-1&lt;=0,0,VLOOKUP($R104-1,'表30-5-2-5-5'!$B:$AF,MATCH($D104&amp;"a",'表30-5-2-5-5'!$4:$4,0)-1,FALSE))
-VLOOKUP($S104,'表30-5-2-5-5'!$B:$AF,MATCH($D104,'表30-5-2-5-5'!$4:$4,0)-1,FALSE)*(S104/100-M104/G104)*100
-VLOOKUP($R104,'表30-5-2-5-5'!$B:$AF,MATCH($D104,'表30-5-2-5-5'!$4:$4,0)-1,FALSE)*(1-(R104/100-L104/G104)*100),
IF(C104="E1",VLOOKUP($S104,'表30-5-2-5-6'!$B$4:$AF$104,MATCH($D104&amp;"a",'表30-5-2-5-6'!$4:$4,0)-1,FALSE)
-IF($R104-1&lt;=0,0,VLOOKUP($R104-1,'表30-5-2-5-6'!$B$4:$AF$104,MATCH($D104&amp;"a",'表30-5-2-5-6'!$4:$4,0)-1,FALSE))
-VLOOKUP($S104,'表30-5-2-5-6'!$B$4:$AF$104,MATCH($D104,'表30-5-2-5-6'!$4:$4,0)-1,FALSE)*(S104/100-M104/G104)*100
-VLOOKUP($R104,'表30-5-2-5-6'!$B$4:$AF$104,MATCH($D104,'表30-5-2-5-6'!$4:$4,0)-1,FALSE)*(1-(R104/100-L104/G104)*100),
IF(C104="E2",VLOOKUP($S104,'表30-5-2-5-6'!$B$114:$AF$214,MATCH($D104&amp;"a",'表30-5-2-5-6'!$4:$4,0)-1,FALSE)
-IF($R104-1&lt;=0,0,VLOOKUP($R104-1,'表30-5-2-5-6'!$B$114:$AF$214,MATCH($D104&amp;"a",'表30-5-2-5-6'!$4:$4,0)-1,FALSE))
-VLOOKUP($S104,'表30-5-2-5-6'!$B$114:$AF$214,MATCH($D104,'表30-5-2-5-6'!$4:$4,0)-1,FALSE)*(S104/100-M104/G104)*100
-VLOOKUP($R104,'表30-5-2-5-6'!$B$114:$AF$214,MATCH($D104,'表30-5-2-5-6'!$4:$4,0)-1,FALSE)*(1-(R104/100-L104/G104)*100),0))))</f>
        <v>0</v>
      </c>
      <c r="V104" s="1990">
        <f t="shared" si="18"/>
        <v>0</v>
      </c>
      <c r="W104" s="1990">
        <f t="shared" si="19"/>
        <v>0</v>
      </c>
      <c r="X104" s="1990">
        <f t="shared" si="20"/>
        <v>0</v>
      </c>
      <c r="Y104" s="1990">
        <f t="shared" si="21"/>
        <v>0</v>
      </c>
    </row>
    <row r="105" spans="1:25">
      <c r="A105" s="1985" t="str">
        <f t="shared" si="15"/>
        <v/>
      </c>
      <c r="B105" s="2120"/>
      <c r="C105" s="2120"/>
      <c r="D105" s="2120"/>
      <c r="E105" s="2121"/>
      <c r="F105" s="2121"/>
      <c r="G105" s="2122"/>
      <c r="H105" s="2123"/>
      <c r="I105" s="2123"/>
      <c r="J105" s="2123"/>
      <c r="K105" s="2123"/>
      <c r="L105" s="2121"/>
      <c r="M105" s="2121"/>
      <c r="N105" s="1986">
        <f t="shared" si="11"/>
        <v>0</v>
      </c>
      <c r="O105" s="1986">
        <f t="shared" si="12"/>
        <v>0</v>
      </c>
      <c r="P105" s="1987">
        <f t="shared" si="16"/>
        <v>0</v>
      </c>
      <c r="Q105" s="1987">
        <f t="shared" si="17"/>
        <v>0</v>
      </c>
      <c r="R105" s="1988">
        <f t="shared" si="13"/>
        <v>0</v>
      </c>
      <c r="S105" s="1988">
        <f t="shared" si="14"/>
        <v>0</v>
      </c>
      <c r="T105" s="1989">
        <f>IF(OR(E105="QS",B105=""),0,
VLOOKUP($S105,'表30-5-2-5-4'!$B:$AF,MATCH($D105&amp;"a",'表30-5-2-5-4'!$4:$4,0)-1,FALSE)
-IF($R105-1&lt;=0,0,VLOOKUP($R105-1,'表30-5-2-5-4'!$B:$AF,MATCH($D105&amp;"a",'表30-5-2-5-4'!$4:$4,0)-1,FALSE))
-VLOOKUP($S105,'表30-5-2-5-4'!$B:$AF,MATCH($D105,'表30-5-2-5-4'!$4:$4,0)-1,FALSE)*(S105/100-M105/G105)*100
-VLOOKUP($R105,'表30-5-2-5-4'!$B:$AF,MATCH($D105,'表30-5-2-5-4'!$4:$4,0)-1,FALSE)*(1-(R105/100-L105/G105)*100)
)</f>
        <v>0</v>
      </c>
      <c r="U105" s="1989">
        <f>IF(OR(E105="QS",B105=""),0,
IF(C105="F",VLOOKUP($S105,'表30-5-2-5-5'!$B:$AF,MATCH($D105&amp;"a",'表30-5-2-5-5'!$4:$4,0)-1,FALSE)
-IF($R105-1&lt;=0,0,VLOOKUP($R105-1,'表30-5-2-5-5'!$B:$AF,MATCH($D105&amp;"a",'表30-5-2-5-5'!$4:$4,0)-1,FALSE))
-VLOOKUP($S105,'表30-5-2-5-5'!$B:$AF,MATCH($D105,'表30-5-2-5-5'!$4:$4,0)-1,FALSE)*(S105/100-M105/G105)*100
-VLOOKUP($R105,'表30-5-2-5-5'!$B:$AF,MATCH($D105,'表30-5-2-5-5'!$4:$4,0)-1,FALSE)*(1-(R105/100-L105/G105)*100),
IF(C105="E1",VLOOKUP($S105,'表30-5-2-5-6'!$B$4:$AF$104,MATCH($D105&amp;"a",'表30-5-2-5-6'!$4:$4,0)-1,FALSE)
-IF($R105-1&lt;=0,0,VLOOKUP($R105-1,'表30-5-2-5-6'!$B$4:$AF$104,MATCH($D105&amp;"a",'表30-5-2-5-6'!$4:$4,0)-1,FALSE))
-VLOOKUP($S105,'表30-5-2-5-6'!$B$4:$AF$104,MATCH($D105,'表30-5-2-5-6'!$4:$4,0)-1,FALSE)*(S105/100-M105/G105)*100
-VLOOKUP($R105,'表30-5-2-5-6'!$B$4:$AF$104,MATCH($D105,'表30-5-2-5-6'!$4:$4,0)-1,FALSE)*(1-(R105/100-L105/G105)*100),
IF(C105="E2",VLOOKUP($S105,'表30-5-2-5-6'!$B$114:$AF$214,MATCH($D105&amp;"a",'表30-5-2-5-6'!$4:$4,0)-1,FALSE)
-IF($R105-1&lt;=0,0,VLOOKUP($R105-1,'表30-5-2-5-6'!$B$114:$AF$214,MATCH($D105&amp;"a",'表30-5-2-5-6'!$4:$4,0)-1,FALSE))
-VLOOKUP($S105,'表30-5-2-5-6'!$B$114:$AF$214,MATCH($D105,'表30-5-2-5-6'!$4:$4,0)-1,FALSE)*(S105/100-M105/G105)*100
-VLOOKUP($R105,'表30-5-2-5-6'!$B$114:$AF$214,MATCH($D105,'表30-5-2-5-6'!$4:$4,0)-1,FALSE)*(1-(R105/100-L105/G105)*100),0))))</f>
        <v>0</v>
      </c>
      <c r="V105" s="1990">
        <f t="shared" si="18"/>
        <v>0</v>
      </c>
      <c r="W105" s="1990">
        <f t="shared" si="19"/>
        <v>0</v>
      </c>
      <c r="X105" s="1990">
        <f t="shared" si="20"/>
        <v>0</v>
      </c>
      <c r="Y105" s="1990">
        <f t="shared" si="21"/>
        <v>0</v>
      </c>
    </row>
    <row r="106" spans="1:25">
      <c r="A106" s="1985" t="str">
        <f t="shared" si="15"/>
        <v/>
      </c>
      <c r="B106" s="2120"/>
      <c r="C106" s="2120"/>
      <c r="D106" s="2120"/>
      <c r="E106" s="2121"/>
      <c r="F106" s="2121"/>
      <c r="G106" s="2122"/>
      <c r="H106" s="2123"/>
      <c r="I106" s="2123"/>
      <c r="J106" s="2123"/>
      <c r="K106" s="2123"/>
      <c r="L106" s="2121"/>
      <c r="M106" s="2121"/>
      <c r="N106" s="1986">
        <f t="shared" si="11"/>
        <v>0</v>
      </c>
      <c r="O106" s="1986">
        <f t="shared" si="12"/>
        <v>0</v>
      </c>
      <c r="P106" s="1987">
        <f t="shared" si="16"/>
        <v>0</v>
      </c>
      <c r="Q106" s="1987">
        <f t="shared" si="17"/>
        <v>0</v>
      </c>
      <c r="R106" s="1988">
        <f t="shared" si="13"/>
        <v>0</v>
      </c>
      <c r="S106" s="1988">
        <f t="shared" si="14"/>
        <v>0</v>
      </c>
      <c r="T106" s="1989">
        <f>IF(OR(E106="QS",B106=""),0,
VLOOKUP($S106,'表30-5-2-5-4'!$B:$AF,MATCH($D106&amp;"a",'表30-5-2-5-4'!$4:$4,0)-1,FALSE)
-IF($R106-1&lt;=0,0,VLOOKUP($R106-1,'表30-5-2-5-4'!$B:$AF,MATCH($D106&amp;"a",'表30-5-2-5-4'!$4:$4,0)-1,FALSE))
-VLOOKUP($S106,'表30-5-2-5-4'!$B:$AF,MATCH($D106,'表30-5-2-5-4'!$4:$4,0)-1,FALSE)*(S106/100-M106/G106)*100
-VLOOKUP($R106,'表30-5-2-5-4'!$B:$AF,MATCH($D106,'表30-5-2-5-4'!$4:$4,0)-1,FALSE)*(1-(R106/100-L106/G106)*100)
)</f>
        <v>0</v>
      </c>
      <c r="U106" s="1989">
        <f>IF(OR(E106="QS",B106=""),0,
IF(C106="F",VLOOKUP($S106,'表30-5-2-5-5'!$B:$AF,MATCH($D106&amp;"a",'表30-5-2-5-5'!$4:$4,0)-1,FALSE)
-IF($R106-1&lt;=0,0,VLOOKUP($R106-1,'表30-5-2-5-5'!$B:$AF,MATCH($D106&amp;"a",'表30-5-2-5-5'!$4:$4,0)-1,FALSE))
-VLOOKUP($S106,'表30-5-2-5-5'!$B:$AF,MATCH($D106,'表30-5-2-5-5'!$4:$4,0)-1,FALSE)*(S106/100-M106/G106)*100
-VLOOKUP($R106,'表30-5-2-5-5'!$B:$AF,MATCH($D106,'表30-5-2-5-5'!$4:$4,0)-1,FALSE)*(1-(R106/100-L106/G106)*100),
IF(C106="E1",VLOOKUP($S106,'表30-5-2-5-6'!$B$4:$AF$104,MATCH($D106&amp;"a",'表30-5-2-5-6'!$4:$4,0)-1,FALSE)
-IF($R106-1&lt;=0,0,VLOOKUP($R106-1,'表30-5-2-5-6'!$B$4:$AF$104,MATCH($D106&amp;"a",'表30-5-2-5-6'!$4:$4,0)-1,FALSE))
-VLOOKUP($S106,'表30-5-2-5-6'!$B$4:$AF$104,MATCH($D106,'表30-5-2-5-6'!$4:$4,0)-1,FALSE)*(S106/100-M106/G106)*100
-VLOOKUP($R106,'表30-5-2-5-6'!$B$4:$AF$104,MATCH($D106,'表30-5-2-5-6'!$4:$4,0)-1,FALSE)*(1-(R106/100-L106/G106)*100),
IF(C106="E2",VLOOKUP($S106,'表30-5-2-5-6'!$B$114:$AF$214,MATCH($D106&amp;"a",'表30-5-2-5-6'!$4:$4,0)-1,FALSE)
-IF($R106-1&lt;=0,0,VLOOKUP($R106-1,'表30-5-2-5-6'!$B$114:$AF$214,MATCH($D106&amp;"a",'表30-5-2-5-6'!$4:$4,0)-1,FALSE))
-VLOOKUP($S106,'表30-5-2-5-6'!$B$114:$AF$214,MATCH($D106,'表30-5-2-5-6'!$4:$4,0)-1,FALSE)*(S106/100-M106/G106)*100
-VLOOKUP($R106,'表30-5-2-5-6'!$B$114:$AF$214,MATCH($D106,'表30-5-2-5-6'!$4:$4,0)-1,FALSE)*(1-(R106/100-L106/G106)*100),0))))</f>
        <v>0</v>
      </c>
      <c r="V106" s="1990">
        <f t="shared" si="18"/>
        <v>0</v>
      </c>
      <c r="W106" s="1990">
        <f t="shared" si="19"/>
        <v>0</v>
      </c>
      <c r="X106" s="1990">
        <f t="shared" si="20"/>
        <v>0</v>
      </c>
      <c r="Y106" s="1990">
        <f t="shared" si="21"/>
        <v>0</v>
      </c>
    </row>
    <row r="107" spans="1:25">
      <c r="A107" s="1985" t="str">
        <f t="shared" si="15"/>
        <v/>
      </c>
      <c r="B107" s="2120"/>
      <c r="C107" s="2120"/>
      <c r="D107" s="2120"/>
      <c r="E107" s="2121"/>
      <c r="F107" s="2121"/>
      <c r="G107" s="2122"/>
      <c r="H107" s="2123"/>
      <c r="I107" s="2123"/>
      <c r="J107" s="2123"/>
      <c r="K107" s="2123"/>
      <c r="L107" s="2121"/>
      <c r="M107" s="2121"/>
      <c r="N107" s="1986">
        <f t="shared" si="11"/>
        <v>0</v>
      </c>
      <c r="O107" s="1986">
        <f t="shared" si="12"/>
        <v>0</v>
      </c>
      <c r="P107" s="1987">
        <f t="shared" si="16"/>
        <v>0</v>
      </c>
      <c r="Q107" s="1987">
        <f t="shared" si="17"/>
        <v>0</v>
      </c>
      <c r="R107" s="1988">
        <f t="shared" si="13"/>
        <v>0</v>
      </c>
      <c r="S107" s="1988">
        <f t="shared" si="14"/>
        <v>0</v>
      </c>
      <c r="T107" s="1989">
        <f>IF(OR(E107="QS",B107=""),0,
VLOOKUP($S107,'表30-5-2-5-4'!$B:$AF,MATCH($D107&amp;"a",'表30-5-2-5-4'!$4:$4,0)-1,FALSE)
-IF($R107-1&lt;=0,0,VLOOKUP($R107-1,'表30-5-2-5-4'!$B:$AF,MATCH($D107&amp;"a",'表30-5-2-5-4'!$4:$4,0)-1,FALSE))
-VLOOKUP($S107,'表30-5-2-5-4'!$B:$AF,MATCH($D107,'表30-5-2-5-4'!$4:$4,0)-1,FALSE)*(S107/100-M107/G107)*100
-VLOOKUP($R107,'表30-5-2-5-4'!$B:$AF,MATCH($D107,'表30-5-2-5-4'!$4:$4,0)-1,FALSE)*(1-(R107/100-L107/G107)*100)
)</f>
        <v>0</v>
      </c>
      <c r="U107" s="1989">
        <f>IF(OR(E107="QS",B107=""),0,
IF(C107="F",VLOOKUP($S107,'表30-5-2-5-5'!$B:$AF,MATCH($D107&amp;"a",'表30-5-2-5-5'!$4:$4,0)-1,FALSE)
-IF($R107-1&lt;=0,0,VLOOKUP($R107-1,'表30-5-2-5-5'!$B:$AF,MATCH($D107&amp;"a",'表30-5-2-5-5'!$4:$4,0)-1,FALSE))
-VLOOKUP($S107,'表30-5-2-5-5'!$B:$AF,MATCH($D107,'表30-5-2-5-5'!$4:$4,0)-1,FALSE)*(S107/100-M107/G107)*100
-VLOOKUP($R107,'表30-5-2-5-5'!$B:$AF,MATCH($D107,'表30-5-2-5-5'!$4:$4,0)-1,FALSE)*(1-(R107/100-L107/G107)*100),
IF(C107="E1",VLOOKUP($S107,'表30-5-2-5-6'!$B$4:$AF$104,MATCH($D107&amp;"a",'表30-5-2-5-6'!$4:$4,0)-1,FALSE)
-IF($R107-1&lt;=0,0,VLOOKUP($R107-1,'表30-5-2-5-6'!$B$4:$AF$104,MATCH($D107&amp;"a",'表30-5-2-5-6'!$4:$4,0)-1,FALSE))
-VLOOKUP($S107,'表30-5-2-5-6'!$B$4:$AF$104,MATCH($D107,'表30-5-2-5-6'!$4:$4,0)-1,FALSE)*(S107/100-M107/G107)*100
-VLOOKUP($R107,'表30-5-2-5-6'!$B$4:$AF$104,MATCH($D107,'表30-5-2-5-6'!$4:$4,0)-1,FALSE)*(1-(R107/100-L107/G107)*100),
IF(C107="E2",VLOOKUP($S107,'表30-5-2-5-6'!$B$114:$AF$214,MATCH($D107&amp;"a",'表30-5-2-5-6'!$4:$4,0)-1,FALSE)
-IF($R107-1&lt;=0,0,VLOOKUP($R107-1,'表30-5-2-5-6'!$B$114:$AF$214,MATCH($D107&amp;"a",'表30-5-2-5-6'!$4:$4,0)-1,FALSE))
-VLOOKUP($S107,'表30-5-2-5-6'!$B$114:$AF$214,MATCH($D107,'表30-5-2-5-6'!$4:$4,0)-1,FALSE)*(S107/100-M107/G107)*100
-VLOOKUP($R107,'表30-5-2-5-6'!$B$114:$AF$214,MATCH($D107,'表30-5-2-5-6'!$4:$4,0)-1,FALSE)*(1-(R107/100-L107/G107)*100),0))))</f>
        <v>0</v>
      </c>
      <c r="V107" s="1990">
        <f t="shared" si="18"/>
        <v>0</v>
      </c>
      <c r="W107" s="1990">
        <f t="shared" si="19"/>
        <v>0</v>
      </c>
      <c r="X107" s="1990">
        <f t="shared" si="20"/>
        <v>0</v>
      </c>
      <c r="Y107" s="1990">
        <f t="shared" si="21"/>
        <v>0</v>
      </c>
    </row>
    <row r="108" spans="1:25">
      <c r="A108" s="1985" t="str">
        <f t="shared" si="15"/>
        <v/>
      </c>
      <c r="B108" s="2120"/>
      <c r="C108" s="2120"/>
      <c r="D108" s="2120"/>
      <c r="E108" s="2121"/>
      <c r="F108" s="2121"/>
      <c r="G108" s="2122"/>
      <c r="H108" s="2123"/>
      <c r="I108" s="2123"/>
      <c r="J108" s="2123"/>
      <c r="K108" s="2123"/>
      <c r="L108" s="2121"/>
      <c r="M108" s="2121"/>
      <c r="N108" s="1986">
        <f t="shared" si="11"/>
        <v>0</v>
      </c>
      <c r="O108" s="1986">
        <f t="shared" si="12"/>
        <v>0</v>
      </c>
      <c r="P108" s="1987">
        <f t="shared" si="16"/>
        <v>0</v>
      </c>
      <c r="Q108" s="1987">
        <f t="shared" si="17"/>
        <v>0</v>
      </c>
      <c r="R108" s="1988">
        <f t="shared" si="13"/>
        <v>0</v>
      </c>
      <c r="S108" s="1988">
        <f t="shared" si="14"/>
        <v>0</v>
      </c>
      <c r="T108" s="1989">
        <f>IF(OR(E108="QS",B108=""),0,
VLOOKUP($S108,'表30-5-2-5-4'!$B:$AF,MATCH($D108&amp;"a",'表30-5-2-5-4'!$4:$4,0)-1,FALSE)
-IF($R108-1&lt;=0,0,VLOOKUP($R108-1,'表30-5-2-5-4'!$B:$AF,MATCH($D108&amp;"a",'表30-5-2-5-4'!$4:$4,0)-1,FALSE))
-VLOOKUP($S108,'表30-5-2-5-4'!$B:$AF,MATCH($D108,'表30-5-2-5-4'!$4:$4,0)-1,FALSE)*(S108/100-M108/G108)*100
-VLOOKUP($R108,'表30-5-2-5-4'!$B:$AF,MATCH($D108,'表30-5-2-5-4'!$4:$4,0)-1,FALSE)*(1-(R108/100-L108/G108)*100)
)</f>
        <v>0</v>
      </c>
      <c r="U108" s="1989">
        <f>IF(OR(E108="QS",B108=""),0,
IF(C108="F",VLOOKUP($S108,'表30-5-2-5-5'!$B:$AF,MATCH($D108&amp;"a",'表30-5-2-5-5'!$4:$4,0)-1,FALSE)
-IF($R108-1&lt;=0,0,VLOOKUP($R108-1,'表30-5-2-5-5'!$B:$AF,MATCH($D108&amp;"a",'表30-5-2-5-5'!$4:$4,0)-1,FALSE))
-VLOOKUP($S108,'表30-5-2-5-5'!$B:$AF,MATCH($D108,'表30-5-2-5-5'!$4:$4,0)-1,FALSE)*(S108/100-M108/G108)*100
-VLOOKUP($R108,'表30-5-2-5-5'!$B:$AF,MATCH($D108,'表30-5-2-5-5'!$4:$4,0)-1,FALSE)*(1-(R108/100-L108/G108)*100),
IF(C108="E1",VLOOKUP($S108,'表30-5-2-5-6'!$B$4:$AF$104,MATCH($D108&amp;"a",'表30-5-2-5-6'!$4:$4,0)-1,FALSE)
-IF($R108-1&lt;=0,0,VLOOKUP($R108-1,'表30-5-2-5-6'!$B$4:$AF$104,MATCH($D108&amp;"a",'表30-5-2-5-6'!$4:$4,0)-1,FALSE))
-VLOOKUP($S108,'表30-5-2-5-6'!$B$4:$AF$104,MATCH($D108,'表30-5-2-5-6'!$4:$4,0)-1,FALSE)*(S108/100-M108/G108)*100
-VLOOKUP($R108,'表30-5-2-5-6'!$B$4:$AF$104,MATCH($D108,'表30-5-2-5-6'!$4:$4,0)-1,FALSE)*(1-(R108/100-L108/G108)*100),
IF(C108="E2",VLOOKUP($S108,'表30-5-2-5-6'!$B$114:$AF$214,MATCH($D108&amp;"a",'表30-5-2-5-6'!$4:$4,0)-1,FALSE)
-IF($R108-1&lt;=0,0,VLOOKUP($R108-1,'表30-5-2-5-6'!$B$114:$AF$214,MATCH($D108&amp;"a",'表30-5-2-5-6'!$4:$4,0)-1,FALSE))
-VLOOKUP($S108,'表30-5-2-5-6'!$B$114:$AF$214,MATCH($D108,'表30-5-2-5-6'!$4:$4,0)-1,FALSE)*(S108/100-M108/G108)*100
-VLOOKUP($R108,'表30-5-2-5-6'!$B$114:$AF$214,MATCH($D108,'表30-5-2-5-6'!$4:$4,0)-1,FALSE)*(1-(R108/100-L108/G108)*100),0))))</f>
        <v>0</v>
      </c>
      <c r="V108" s="1990">
        <f t="shared" si="18"/>
        <v>0</v>
      </c>
      <c r="W108" s="1990">
        <f t="shared" si="19"/>
        <v>0</v>
      </c>
      <c r="X108" s="1990">
        <f t="shared" si="20"/>
        <v>0</v>
      </c>
      <c r="Y108" s="1990">
        <f t="shared" si="21"/>
        <v>0</v>
      </c>
    </row>
    <row r="109" spans="1:25">
      <c r="A109" s="1985" t="str">
        <f t="shared" si="15"/>
        <v/>
      </c>
      <c r="B109" s="2120"/>
      <c r="C109" s="2120"/>
      <c r="D109" s="2120"/>
      <c r="E109" s="2121"/>
      <c r="F109" s="2121"/>
      <c r="G109" s="2122"/>
      <c r="H109" s="2123"/>
      <c r="I109" s="2123"/>
      <c r="J109" s="2123"/>
      <c r="K109" s="2123"/>
      <c r="L109" s="2121"/>
      <c r="M109" s="2121"/>
      <c r="N109" s="1986">
        <f t="shared" si="11"/>
        <v>0</v>
      </c>
      <c r="O109" s="1986">
        <f t="shared" si="12"/>
        <v>0</v>
      </c>
      <c r="P109" s="1987">
        <f t="shared" si="16"/>
        <v>0</v>
      </c>
      <c r="Q109" s="1987">
        <f t="shared" si="17"/>
        <v>0</v>
      </c>
      <c r="R109" s="1988">
        <f t="shared" si="13"/>
        <v>0</v>
      </c>
      <c r="S109" s="1988">
        <f t="shared" si="14"/>
        <v>0</v>
      </c>
      <c r="T109" s="1989">
        <f>IF(OR(E109="QS",B109=""),0,
VLOOKUP($S109,'表30-5-2-5-4'!$B:$AF,MATCH($D109&amp;"a",'表30-5-2-5-4'!$4:$4,0)-1,FALSE)
-IF($R109-1&lt;=0,0,VLOOKUP($R109-1,'表30-5-2-5-4'!$B:$AF,MATCH($D109&amp;"a",'表30-5-2-5-4'!$4:$4,0)-1,FALSE))
-VLOOKUP($S109,'表30-5-2-5-4'!$B:$AF,MATCH($D109,'表30-5-2-5-4'!$4:$4,0)-1,FALSE)*(S109/100-M109/G109)*100
-VLOOKUP($R109,'表30-5-2-5-4'!$B:$AF,MATCH($D109,'表30-5-2-5-4'!$4:$4,0)-1,FALSE)*(1-(R109/100-L109/G109)*100)
)</f>
        <v>0</v>
      </c>
      <c r="U109" s="1989">
        <f>IF(OR(E109="QS",B109=""),0,
IF(C109="F",VLOOKUP($S109,'表30-5-2-5-5'!$B:$AF,MATCH($D109&amp;"a",'表30-5-2-5-5'!$4:$4,0)-1,FALSE)
-IF($R109-1&lt;=0,0,VLOOKUP($R109-1,'表30-5-2-5-5'!$B:$AF,MATCH($D109&amp;"a",'表30-5-2-5-5'!$4:$4,0)-1,FALSE))
-VLOOKUP($S109,'表30-5-2-5-5'!$B:$AF,MATCH($D109,'表30-5-2-5-5'!$4:$4,0)-1,FALSE)*(S109/100-M109/G109)*100
-VLOOKUP($R109,'表30-5-2-5-5'!$B:$AF,MATCH($D109,'表30-5-2-5-5'!$4:$4,0)-1,FALSE)*(1-(R109/100-L109/G109)*100),
IF(C109="E1",VLOOKUP($S109,'表30-5-2-5-6'!$B$4:$AF$104,MATCH($D109&amp;"a",'表30-5-2-5-6'!$4:$4,0)-1,FALSE)
-IF($R109-1&lt;=0,0,VLOOKUP($R109-1,'表30-5-2-5-6'!$B$4:$AF$104,MATCH($D109&amp;"a",'表30-5-2-5-6'!$4:$4,0)-1,FALSE))
-VLOOKUP($S109,'表30-5-2-5-6'!$B$4:$AF$104,MATCH($D109,'表30-5-2-5-6'!$4:$4,0)-1,FALSE)*(S109/100-M109/G109)*100
-VLOOKUP($R109,'表30-5-2-5-6'!$B$4:$AF$104,MATCH($D109,'表30-5-2-5-6'!$4:$4,0)-1,FALSE)*(1-(R109/100-L109/G109)*100),
IF(C109="E2",VLOOKUP($S109,'表30-5-2-5-6'!$B$114:$AF$214,MATCH($D109&amp;"a",'表30-5-2-5-6'!$4:$4,0)-1,FALSE)
-IF($R109-1&lt;=0,0,VLOOKUP($R109-1,'表30-5-2-5-6'!$B$114:$AF$214,MATCH($D109&amp;"a",'表30-5-2-5-6'!$4:$4,0)-1,FALSE))
-VLOOKUP($S109,'表30-5-2-5-6'!$B$114:$AF$214,MATCH($D109,'表30-5-2-5-6'!$4:$4,0)-1,FALSE)*(S109/100-M109/G109)*100
-VLOOKUP($R109,'表30-5-2-5-6'!$B$114:$AF$214,MATCH($D109,'表30-5-2-5-6'!$4:$4,0)-1,FALSE)*(1-(R109/100-L109/G109)*100),0))))</f>
        <v>0</v>
      </c>
      <c r="V109" s="1990">
        <f t="shared" si="18"/>
        <v>0</v>
      </c>
      <c r="W109" s="1990">
        <f t="shared" si="19"/>
        <v>0</v>
      </c>
      <c r="X109" s="1990">
        <f t="shared" si="20"/>
        <v>0</v>
      </c>
      <c r="Y109" s="1990">
        <f t="shared" si="21"/>
        <v>0</v>
      </c>
    </row>
    <row r="110" spans="1:25">
      <c r="A110" s="1985" t="str">
        <f t="shared" si="15"/>
        <v/>
      </c>
      <c r="B110" s="2120"/>
      <c r="C110" s="2120"/>
      <c r="D110" s="2120"/>
      <c r="E110" s="2121"/>
      <c r="F110" s="2121"/>
      <c r="G110" s="2122"/>
      <c r="H110" s="2123"/>
      <c r="I110" s="2123"/>
      <c r="J110" s="2123"/>
      <c r="K110" s="2123"/>
      <c r="L110" s="2121"/>
      <c r="M110" s="2121"/>
      <c r="N110" s="1986">
        <f t="shared" si="11"/>
        <v>0</v>
      </c>
      <c r="O110" s="1986">
        <f t="shared" si="12"/>
        <v>0</v>
      </c>
      <c r="P110" s="1987">
        <f t="shared" si="16"/>
        <v>0</v>
      </c>
      <c r="Q110" s="1987">
        <f t="shared" si="17"/>
        <v>0</v>
      </c>
      <c r="R110" s="1988">
        <f t="shared" si="13"/>
        <v>0</v>
      </c>
      <c r="S110" s="1988">
        <f t="shared" si="14"/>
        <v>0</v>
      </c>
      <c r="T110" s="1989">
        <f>IF(OR(E110="QS",B110=""),0,
VLOOKUP($S110,'表30-5-2-5-4'!$B:$AF,MATCH($D110&amp;"a",'表30-5-2-5-4'!$4:$4,0)-1,FALSE)
-IF($R110-1&lt;=0,0,VLOOKUP($R110-1,'表30-5-2-5-4'!$B:$AF,MATCH($D110&amp;"a",'表30-5-2-5-4'!$4:$4,0)-1,FALSE))
-VLOOKUP($S110,'表30-5-2-5-4'!$B:$AF,MATCH($D110,'表30-5-2-5-4'!$4:$4,0)-1,FALSE)*(S110/100-M110/G110)*100
-VLOOKUP($R110,'表30-5-2-5-4'!$B:$AF,MATCH($D110,'表30-5-2-5-4'!$4:$4,0)-1,FALSE)*(1-(R110/100-L110/G110)*100)
)</f>
        <v>0</v>
      </c>
      <c r="U110" s="1989">
        <f>IF(OR(E110="QS",B110=""),0,
IF(C110="F",VLOOKUP($S110,'表30-5-2-5-5'!$B:$AF,MATCH($D110&amp;"a",'表30-5-2-5-5'!$4:$4,0)-1,FALSE)
-IF($R110-1&lt;=0,0,VLOOKUP($R110-1,'表30-5-2-5-5'!$B:$AF,MATCH($D110&amp;"a",'表30-5-2-5-5'!$4:$4,0)-1,FALSE))
-VLOOKUP($S110,'表30-5-2-5-5'!$B:$AF,MATCH($D110,'表30-5-2-5-5'!$4:$4,0)-1,FALSE)*(S110/100-M110/G110)*100
-VLOOKUP($R110,'表30-5-2-5-5'!$B:$AF,MATCH($D110,'表30-5-2-5-5'!$4:$4,0)-1,FALSE)*(1-(R110/100-L110/G110)*100),
IF(C110="E1",VLOOKUP($S110,'表30-5-2-5-6'!$B$4:$AF$104,MATCH($D110&amp;"a",'表30-5-2-5-6'!$4:$4,0)-1,FALSE)
-IF($R110-1&lt;=0,0,VLOOKUP($R110-1,'表30-5-2-5-6'!$B$4:$AF$104,MATCH($D110&amp;"a",'表30-5-2-5-6'!$4:$4,0)-1,FALSE))
-VLOOKUP($S110,'表30-5-2-5-6'!$B$4:$AF$104,MATCH($D110,'表30-5-2-5-6'!$4:$4,0)-1,FALSE)*(S110/100-M110/G110)*100
-VLOOKUP($R110,'表30-5-2-5-6'!$B$4:$AF$104,MATCH($D110,'表30-5-2-5-6'!$4:$4,0)-1,FALSE)*(1-(R110/100-L110/G110)*100),
IF(C110="E2",VLOOKUP($S110,'表30-5-2-5-6'!$B$114:$AF$214,MATCH($D110&amp;"a",'表30-5-2-5-6'!$4:$4,0)-1,FALSE)
-IF($R110-1&lt;=0,0,VLOOKUP($R110-1,'表30-5-2-5-6'!$B$114:$AF$214,MATCH($D110&amp;"a",'表30-5-2-5-6'!$4:$4,0)-1,FALSE))
-VLOOKUP($S110,'表30-5-2-5-6'!$B$114:$AF$214,MATCH($D110,'表30-5-2-5-6'!$4:$4,0)-1,FALSE)*(S110/100-M110/G110)*100
-VLOOKUP($R110,'表30-5-2-5-6'!$B$114:$AF$214,MATCH($D110,'表30-5-2-5-6'!$4:$4,0)-1,FALSE)*(1-(R110/100-L110/G110)*100),0))))</f>
        <v>0</v>
      </c>
      <c r="V110" s="1990">
        <f t="shared" si="18"/>
        <v>0</v>
      </c>
      <c r="W110" s="1990">
        <f t="shared" si="19"/>
        <v>0</v>
      </c>
      <c r="X110" s="1990">
        <f t="shared" si="20"/>
        <v>0</v>
      </c>
      <c r="Y110" s="1990">
        <f t="shared" si="21"/>
        <v>0</v>
      </c>
    </row>
    <row r="111" spans="1:25">
      <c r="A111" s="1985" t="str">
        <f t="shared" si="15"/>
        <v/>
      </c>
      <c r="B111" s="2120"/>
      <c r="C111" s="2120"/>
      <c r="D111" s="2120"/>
      <c r="E111" s="2121"/>
      <c r="F111" s="2121"/>
      <c r="G111" s="2122"/>
      <c r="H111" s="2123"/>
      <c r="I111" s="2123"/>
      <c r="J111" s="2123"/>
      <c r="K111" s="2123"/>
      <c r="L111" s="2121"/>
      <c r="M111" s="2121"/>
      <c r="N111" s="1986">
        <f t="shared" si="11"/>
        <v>0</v>
      </c>
      <c r="O111" s="1986">
        <f t="shared" si="12"/>
        <v>0</v>
      </c>
      <c r="P111" s="1987">
        <f t="shared" si="16"/>
        <v>0</v>
      </c>
      <c r="Q111" s="1987">
        <f t="shared" si="17"/>
        <v>0</v>
      </c>
      <c r="R111" s="1988">
        <f t="shared" si="13"/>
        <v>0</v>
      </c>
      <c r="S111" s="1988">
        <f t="shared" si="14"/>
        <v>0</v>
      </c>
      <c r="T111" s="1989">
        <f>IF(OR(E111="QS",B111=""),0,
VLOOKUP($S111,'表30-5-2-5-4'!$B:$AF,MATCH($D111&amp;"a",'表30-5-2-5-4'!$4:$4,0)-1,FALSE)
-IF($R111-1&lt;=0,0,VLOOKUP($R111-1,'表30-5-2-5-4'!$B:$AF,MATCH($D111&amp;"a",'表30-5-2-5-4'!$4:$4,0)-1,FALSE))
-VLOOKUP($S111,'表30-5-2-5-4'!$B:$AF,MATCH($D111,'表30-5-2-5-4'!$4:$4,0)-1,FALSE)*(S111/100-M111/G111)*100
-VLOOKUP($R111,'表30-5-2-5-4'!$B:$AF,MATCH($D111,'表30-5-2-5-4'!$4:$4,0)-1,FALSE)*(1-(R111/100-L111/G111)*100)
)</f>
        <v>0</v>
      </c>
      <c r="U111" s="1989">
        <f>IF(OR(E111="QS",B111=""),0,
IF(C111="F",VLOOKUP($S111,'表30-5-2-5-5'!$B:$AF,MATCH($D111&amp;"a",'表30-5-2-5-5'!$4:$4,0)-1,FALSE)
-IF($R111-1&lt;=0,0,VLOOKUP($R111-1,'表30-5-2-5-5'!$B:$AF,MATCH($D111&amp;"a",'表30-5-2-5-5'!$4:$4,0)-1,FALSE))
-VLOOKUP($S111,'表30-5-2-5-5'!$B:$AF,MATCH($D111,'表30-5-2-5-5'!$4:$4,0)-1,FALSE)*(S111/100-M111/G111)*100
-VLOOKUP($R111,'表30-5-2-5-5'!$B:$AF,MATCH($D111,'表30-5-2-5-5'!$4:$4,0)-1,FALSE)*(1-(R111/100-L111/G111)*100),
IF(C111="E1",VLOOKUP($S111,'表30-5-2-5-6'!$B$4:$AF$104,MATCH($D111&amp;"a",'表30-5-2-5-6'!$4:$4,0)-1,FALSE)
-IF($R111-1&lt;=0,0,VLOOKUP($R111-1,'表30-5-2-5-6'!$B$4:$AF$104,MATCH($D111&amp;"a",'表30-5-2-5-6'!$4:$4,0)-1,FALSE))
-VLOOKUP($S111,'表30-5-2-5-6'!$B$4:$AF$104,MATCH($D111,'表30-5-2-5-6'!$4:$4,0)-1,FALSE)*(S111/100-M111/G111)*100
-VLOOKUP($R111,'表30-5-2-5-6'!$B$4:$AF$104,MATCH($D111,'表30-5-2-5-6'!$4:$4,0)-1,FALSE)*(1-(R111/100-L111/G111)*100),
IF(C111="E2",VLOOKUP($S111,'表30-5-2-5-6'!$B$114:$AF$214,MATCH($D111&amp;"a",'表30-5-2-5-6'!$4:$4,0)-1,FALSE)
-IF($R111-1&lt;=0,0,VLOOKUP($R111-1,'表30-5-2-5-6'!$B$114:$AF$214,MATCH($D111&amp;"a",'表30-5-2-5-6'!$4:$4,0)-1,FALSE))
-VLOOKUP($S111,'表30-5-2-5-6'!$B$114:$AF$214,MATCH($D111,'表30-5-2-5-6'!$4:$4,0)-1,FALSE)*(S111/100-M111/G111)*100
-VLOOKUP($R111,'表30-5-2-5-6'!$B$114:$AF$214,MATCH($D111,'表30-5-2-5-6'!$4:$4,0)-1,FALSE)*(1-(R111/100-L111/G111)*100),0))))</f>
        <v>0</v>
      </c>
      <c r="V111" s="1990">
        <f t="shared" si="18"/>
        <v>0</v>
      </c>
      <c r="W111" s="1990">
        <f t="shared" si="19"/>
        <v>0</v>
      </c>
      <c r="X111" s="1990">
        <f t="shared" si="20"/>
        <v>0</v>
      </c>
      <c r="Y111" s="1990">
        <f t="shared" si="21"/>
        <v>0</v>
      </c>
    </row>
    <row r="112" spans="1:25">
      <c r="A112" s="1985" t="str">
        <f t="shared" si="15"/>
        <v/>
      </c>
      <c r="B112" s="2120"/>
      <c r="C112" s="2120"/>
      <c r="D112" s="2120"/>
      <c r="E112" s="2121"/>
      <c r="F112" s="2121"/>
      <c r="G112" s="2122"/>
      <c r="H112" s="2123"/>
      <c r="I112" s="2123"/>
      <c r="J112" s="2123"/>
      <c r="K112" s="2123"/>
      <c r="L112" s="2121"/>
      <c r="M112" s="2121"/>
      <c r="N112" s="1986">
        <f t="shared" si="11"/>
        <v>0</v>
      </c>
      <c r="O112" s="1986">
        <f t="shared" si="12"/>
        <v>0</v>
      </c>
      <c r="P112" s="1987">
        <f t="shared" si="16"/>
        <v>0</v>
      </c>
      <c r="Q112" s="1987">
        <f t="shared" si="17"/>
        <v>0</v>
      </c>
      <c r="R112" s="1988">
        <f t="shared" si="13"/>
        <v>0</v>
      </c>
      <c r="S112" s="1988">
        <f t="shared" si="14"/>
        <v>0</v>
      </c>
      <c r="T112" s="1989">
        <f>IF(OR(E112="QS",B112=""),0,
VLOOKUP($S112,'表30-5-2-5-4'!$B:$AF,MATCH($D112&amp;"a",'表30-5-2-5-4'!$4:$4,0)-1,FALSE)
-IF($R112-1&lt;=0,0,VLOOKUP($R112-1,'表30-5-2-5-4'!$B:$AF,MATCH($D112&amp;"a",'表30-5-2-5-4'!$4:$4,0)-1,FALSE))
-VLOOKUP($S112,'表30-5-2-5-4'!$B:$AF,MATCH($D112,'表30-5-2-5-4'!$4:$4,0)-1,FALSE)*(S112/100-M112/G112)*100
-VLOOKUP($R112,'表30-5-2-5-4'!$B:$AF,MATCH($D112,'表30-5-2-5-4'!$4:$4,0)-1,FALSE)*(1-(R112/100-L112/G112)*100)
)</f>
        <v>0</v>
      </c>
      <c r="U112" s="1989">
        <f>IF(OR(E112="QS",B112=""),0,
IF(C112="F",VLOOKUP($S112,'表30-5-2-5-5'!$B:$AF,MATCH($D112&amp;"a",'表30-5-2-5-5'!$4:$4,0)-1,FALSE)
-IF($R112-1&lt;=0,0,VLOOKUP($R112-1,'表30-5-2-5-5'!$B:$AF,MATCH($D112&amp;"a",'表30-5-2-5-5'!$4:$4,0)-1,FALSE))
-VLOOKUP($S112,'表30-5-2-5-5'!$B:$AF,MATCH($D112,'表30-5-2-5-5'!$4:$4,0)-1,FALSE)*(S112/100-M112/G112)*100
-VLOOKUP($R112,'表30-5-2-5-5'!$B:$AF,MATCH($D112,'表30-5-2-5-5'!$4:$4,0)-1,FALSE)*(1-(R112/100-L112/G112)*100),
IF(C112="E1",VLOOKUP($S112,'表30-5-2-5-6'!$B$4:$AF$104,MATCH($D112&amp;"a",'表30-5-2-5-6'!$4:$4,0)-1,FALSE)
-IF($R112-1&lt;=0,0,VLOOKUP($R112-1,'表30-5-2-5-6'!$B$4:$AF$104,MATCH($D112&amp;"a",'表30-5-2-5-6'!$4:$4,0)-1,FALSE))
-VLOOKUP($S112,'表30-5-2-5-6'!$B$4:$AF$104,MATCH($D112,'表30-5-2-5-6'!$4:$4,0)-1,FALSE)*(S112/100-M112/G112)*100
-VLOOKUP($R112,'表30-5-2-5-6'!$B$4:$AF$104,MATCH($D112,'表30-5-2-5-6'!$4:$4,0)-1,FALSE)*(1-(R112/100-L112/G112)*100),
IF(C112="E2",VLOOKUP($S112,'表30-5-2-5-6'!$B$114:$AF$214,MATCH($D112&amp;"a",'表30-5-2-5-6'!$4:$4,0)-1,FALSE)
-IF($R112-1&lt;=0,0,VLOOKUP($R112-1,'表30-5-2-5-6'!$B$114:$AF$214,MATCH($D112&amp;"a",'表30-5-2-5-6'!$4:$4,0)-1,FALSE))
-VLOOKUP($S112,'表30-5-2-5-6'!$B$114:$AF$214,MATCH($D112,'表30-5-2-5-6'!$4:$4,0)-1,FALSE)*(S112/100-M112/G112)*100
-VLOOKUP($R112,'表30-5-2-5-6'!$B$114:$AF$214,MATCH($D112,'表30-5-2-5-6'!$4:$4,0)-1,FALSE)*(1-(R112/100-L112/G112)*100),0))))</f>
        <v>0</v>
      </c>
      <c r="V112" s="1990">
        <f t="shared" si="18"/>
        <v>0</v>
      </c>
      <c r="W112" s="1990">
        <f t="shared" si="19"/>
        <v>0</v>
      </c>
      <c r="X112" s="1990">
        <f t="shared" si="20"/>
        <v>0</v>
      </c>
      <c r="Y112" s="1990">
        <f t="shared" si="21"/>
        <v>0</v>
      </c>
    </row>
    <row r="113" spans="1:25">
      <c r="A113" s="1985" t="str">
        <f t="shared" si="15"/>
        <v/>
      </c>
      <c r="B113" s="2120"/>
      <c r="C113" s="2120"/>
      <c r="D113" s="2120"/>
      <c r="E113" s="2121"/>
      <c r="F113" s="2121"/>
      <c r="G113" s="2122"/>
      <c r="H113" s="2123"/>
      <c r="I113" s="2123"/>
      <c r="J113" s="2123"/>
      <c r="K113" s="2123"/>
      <c r="L113" s="2121"/>
      <c r="M113" s="2121"/>
      <c r="N113" s="1986">
        <f t="shared" si="11"/>
        <v>0</v>
      </c>
      <c r="O113" s="1986">
        <f t="shared" si="12"/>
        <v>0</v>
      </c>
      <c r="P113" s="1987">
        <f t="shared" si="16"/>
        <v>0</v>
      </c>
      <c r="Q113" s="1987">
        <f t="shared" si="17"/>
        <v>0</v>
      </c>
      <c r="R113" s="1988">
        <f t="shared" si="13"/>
        <v>0</v>
      </c>
      <c r="S113" s="1988">
        <f t="shared" si="14"/>
        <v>0</v>
      </c>
      <c r="T113" s="1989">
        <f>IF(OR(E113="QS",B113=""),0,
VLOOKUP($S113,'表30-5-2-5-4'!$B:$AF,MATCH($D113&amp;"a",'表30-5-2-5-4'!$4:$4,0)-1,FALSE)
-IF($R113-1&lt;=0,0,VLOOKUP($R113-1,'表30-5-2-5-4'!$B:$AF,MATCH($D113&amp;"a",'表30-5-2-5-4'!$4:$4,0)-1,FALSE))
-VLOOKUP($S113,'表30-5-2-5-4'!$B:$AF,MATCH($D113,'表30-5-2-5-4'!$4:$4,0)-1,FALSE)*(S113/100-M113/G113)*100
-VLOOKUP($R113,'表30-5-2-5-4'!$B:$AF,MATCH($D113,'表30-5-2-5-4'!$4:$4,0)-1,FALSE)*(1-(R113/100-L113/G113)*100)
)</f>
        <v>0</v>
      </c>
      <c r="U113" s="1989">
        <f>IF(OR(E113="QS",B113=""),0,
IF(C113="F",VLOOKUP($S113,'表30-5-2-5-5'!$B:$AF,MATCH($D113&amp;"a",'表30-5-2-5-5'!$4:$4,0)-1,FALSE)
-IF($R113-1&lt;=0,0,VLOOKUP($R113-1,'表30-5-2-5-5'!$B:$AF,MATCH($D113&amp;"a",'表30-5-2-5-5'!$4:$4,0)-1,FALSE))
-VLOOKUP($S113,'表30-5-2-5-5'!$B:$AF,MATCH($D113,'表30-5-2-5-5'!$4:$4,0)-1,FALSE)*(S113/100-M113/G113)*100
-VLOOKUP($R113,'表30-5-2-5-5'!$B:$AF,MATCH($D113,'表30-5-2-5-5'!$4:$4,0)-1,FALSE)*(1-(R113/100-L113/G113)*100),
IF(C113="E1",VLOOKUP($S113,'表30-5-2-5-6'!$B$4:$AF$104,MATCH($D113&amp;"a",'表30-5-2-5-6'!$4:$4,0)-1,FALSE)
-IF($R113-1&lt;=0,0,VLOOKUP($R113-1,'表30-5-2-5-6'!$B$4:$AF$104,MATCH($D113&amp;"a",'表30-5-2-5-6'!$4:$4,0)-1,FALSE))
-VLOOKUP($S113,'表30-5-2-5-6'!$B$4:$AF$104,MATCH($D113,'表30-5-2-5-6'!$4:$4,0)-1,FALSE)*(S113/100-M113/G113)*100
-VLOOKUP($R113,'表30-5-2-5-6'!$B$4:$AF$104,MATCH($D113,'表30-5-2-5-6'!$4:$4,0)-1,FALSE)*(1-(R113/100-L113/G113)*100),
IF(C113="E2",VLOOKUP($S113,'表30-5-2-5-6'!$B$114:$AF$214,MATCH($D113&amp;"a",'表30-5-2-5-6'!$4:$4,0)-1,FALSE)
-IF($R113-1&lt;=0,0,VLOOKUP($R113-1,'表30-5-2-5-6'!$B$114:$AF$214,MATCH($D113&amp;"a",'表30-5-2-5-6'!$4:$4,0)-1,FALSE))
-VLOOKUP($S113,'表30-5-2-5-6'!$B$114:$AF$214,MATCH($D113,'表30-5-2-5-6'!$4:$4,0)-1,FALSE)*(S113/100-M113/G113)*100
-VLOOKUP($R113,'表30-5-2-5-6'!$B$114:$AF$214,MATCH($D113,'表30-5-2-5-6'!$4:$4,0)-1,FALSE)*(1-(R113/100-L113/G113)*100),0))))</f>
        <v>0</v>
      </c>
      <c r="V113" s="1990">
        <f t="shared" si="18"/>
        <v>0</v>
      </c>
      <c r="W113" s="1990">
        <f t="shared" si="19"/>
        <v>0</v>
      </c>
      <c r="X113" s="1990">
        <f t="shared" si="20"/>
        <v>0</v>
      </c>
      <c r="Y113" s="1990">
        <f t="shared" si="21"/>
        <v>0</v>
      </c>
    </row>
    <row r="114" spans="1:25">
      <c r="A114" s="1985" t="str">
        <f t="shared" si="15"/>
        <v/>
      </c>
      <c r="B114" s="2120"/>
      <c r="C114" s="2120"/>
      <c r="D114" s="2120"/>
      <c r="E114" s="2121"/>
      <c r="F114" s="2121"/>
      <c r="G114" s="2122"/>
      <c r="H114" s="2123"/>
      <c r="I114" s="2123"/>
      <c r="J114" s="2123"/>
      <c r="K114" s="2123"/>
      <c r="L114" s="2121"/>
      <c r="M114" s="2121"/>
      <c r="N114" s="1986">
        <f t="shared" si="11"/>
        <v>0</v>
      </c>
      <c r="O114" s="1986">
        <f t="shared" si="12"/>
        <v>0</v>
      </c>
      <c r="P114" s="1987">
        <f t="shared" si="16"/>
        <v>0</v>
      </c>
      <c r="Q114" s="1987">
        <f t="shared" si="17"/>
        <v>0</v>
      </c>
      <c r="R114" s="1988">
        <f t="shared" si="13"/>
        <v>0</v>
      </c>
      <c r="S114" s="1988">
        <f t="shared" si="14"/>
        <v>0</v>
      </c>
      <c r="T114" s="1989">
        <f>IF(OR(E114="QS",B114=""),0,
VLOOKUP($S114,'表30-5-2-5-4'!$B:$AF,MATCH($D114&amp;"a",'表30-5-2-5-4'!$4:$4,0)-1,FALSE)
-IF($R114-1&lt;=0,0,VLOOKUP($R114-1,'表30-5-2-5-4'!$B:$AF,MATCH($D114&amp;"a",'表30-5-2-5-4'!$4:$4,0)-1,FALSE))
-VLOOKUP($S114,'表30-5-2-5-4'!$B:$AF,MATCH($D114,'表30-5-2-5-4'!$4:$4,0)-1,FALSE)*(S114/100-M114/G114)*100
-VLOOKUP($R114,'表30-5-2-5-4'!$B:$AF,MATCH($D114,'表30-5-2-5-4'!$4:$4,0)-1,FALSE)*(1-(R114/100-L114/G114)*100)
)</f>
        <v>0</v>
      </c>
      <c r="U114" s="1989">
        <f>IF(OR(E114="QS",B114=""),0,
IF(C114="F",VLOOKUP($S114,'表30-5-2-5-5'!$B:$AF,MATCH($D114&amp;"a",'表30-5-2-5-5'!$4:$4,0)-1,FALSE)
-IF($R114-1&lt;=0,0,VLOOKUP($R114-1,'表30-5-2-5-5'!$B:$AF,MATCH($D114&amp;"a",'表30-5-2-5-5'!$4:$4,0)-1,FALSE))
-VLOOKUP($S114,'表30-5-2-5-5'!$B:$AF,MATCH($D114,'表30-5-2-5-5'!$4:$4,0)-1,FALSE)*(S114/100-M114/G114)*100
-VLOOKUP($R114,'表30-5-2-5-5'!$B:$AF,MATCH($D114,'表30-5-2-5-5'!$4:$4,0)-1,FALSE)*(1-(R114/100-L114/G114)*100),
IF(C114="E1",VLOOKUP($S114,'表30-5-2-5-6'!$B$4:$AF$104,MATCH($D114&amp;"a",'表30-5-2-5-6'!$4:$4,0)-1,FALSE)
-IF($R114-1&lt;=0,0,VLOOKUP($R114-1,'表30-5-2-5-6'!$B$4:$AF$104,MATCH($D114&amp;"a",'表30-5-2-5-6'!$4:$4,0)-1,FALSE))
-VLOOKUP($S114,'表30-5-2-5-6'!$B$4:$AF$104,MATCH($D114,'表30-5-2-5-6'!$4:$4,0)-1,FALSE)*(S114/100-M114/G114)*100
-VLOOKUP($R114,'表30-5-2-5-6'!$B$4:$AF$104,MATCH($D114,'表30-5-2-5-6'!$4:$4,0)-1,FALSE)*(1-(R114/100-L114/G114)*100),
IF(C114="E2",VLOOKUP($S114,'表30-5-2-5-6'!$B$114:$AF$214,MATCH($D114&amp;"a",'表30-5-2-5-6'!$4:$4,0)-1,FALSE)
-IF($R114-1&lt;=0,0,VLOOKUP($R114-1,'表30-5-2-5-6'!$B$114:$AF$214,MATCH($D114&amp;"a",'表30-5-2-5-6'!$4:$4,0)-1,FALSE))
-VLOOKUP($S114,'表30-5-2-5-6'!$B$114:$AF$214,MATCH($D114,'表30-5-2-5-6'!$4:$4,0)-1,FALSE)*(S114/100-M114/G114)*100
-VLOOKUP($R114,'表30-5-2-5-6'!$B$114:$AF$214,MATCH($D114,'表30-5-2-5-6'!$4:$4,0)-1,FALSE)*(1-(R114/100-L114/G114)*100),0))))</f>
        <v>0</v>
      </c>
      <c r="V114" s="1990">
        <f t="shared" si="18"/>
        <v>0</v>
      </c>
      <c r="W114" s="1990">
        <f t="shared" si="19"/>
        <v>0</v>
      </c>
      <c r="X114" s="1990">
        <f t="shared" si="20"/>
        <v>0</v>
      </c>
      <c r="Y114" s="1990">
        <f t="shared" si="21"/>
        <v>0</v>
      </c>
    </row>
    <row r="115" spans="1:25">
      <c r="A115" s="1985" t="str">
        <f t="shared" si="15"/>
        <v/>
      </c>
      <c r="B115" s="2120"/>
      <c r="C115" s="2120"/>
      <c r="D115" s="2120"/>
      <c r="E115" s="2121"/>
      <c r="F115" s="2121"/>
      <c r="G115" s="2122"/>
      <c r="H115" s="2123"/>
      <c r="I115" s="2123"/>
      <c r="J115" s="2123"/>
      <c r="K115" s="2123"/>
      <c r="L115" s="2121"/>
      <c r="M115" s="2121"/>
      <c r="N115" s="1986">
        <f t="shared" si="11"/>
        <v>0</v>
      </c>
      <c r="O115" s="1986">
        <f t="shared" si="12"/>
        <v>0</v>
      </c>
      <c r="P115" s="1987">
        <f t="shared" si="16"/>
        <v>0</v>
      </c>
      <c r="Q115" s="1987">
        <f t="shared" si="17"/>
        <v>0</v>
      </c>
      <c r="R115" s="1988">
        <f t="shared" si="13"/>
        <v>0</v>
      </c>
      <c r="S115" s="1988">
        <f t="shared" si="14"/>
        <v>0</v>
      </c>
      <c r="T115" s="1989">
        <f>IF(OR(E115="QS",B115=""),0,
VLOOKUP($S115,'表30-5-2-5-4'!$B:$AF,MATCH($D115&amp;"a",'表30-5-2-5-4'!$4:$4,0)-1,FALSE)
-IF($R115-1&lt;=0,0,VLOOKUP($R115-1,'表30-5-2-5-4'!$B:$AF,MATCH($D115&amp;"a",'表30-5-2-5-4'!$4:$4,0)-1,FALSE))
-VLOOKUP($S115,'表30-5-2-5-4'!$B:$AF,MATCH($D115,'表30-5-2-5-4'!$4:$4,0)-1,FALSE)*(S115/100-M115/G115)*100
-VLOOKUP($R115,'表30-5-2-5-4'!$B:$AF,MATCH($D115,'表30-5-2-5-4'!$4:$4,0)-1,FALSE)*(1-(R115/100-L115/G115)*100)
)</f>
        <v>0</v>
      </c>
      <c r="U115" s="1989">
        <f>IF(OR(E115="QS",B115=""),0,
IF(C115="F",VLOOKUP($S115,'表30-5-2-5-5'!$B:$AF,MATCH($D115&amp;"a",'表30-5-2-5-5'!$4:$4,0)-1,FALSE)
-IF($R115-1&lt;=0,0,VLOOKUP($R115-1,'表30-5-2-5-5'!$B:$AF,MATCH($D115&amp;"a",'表30-5-2-5-5'!$4:$4,0)-1,FALSE))
-VLOOKUP($S115,'表30-5-2-5-5'!$B:$AF,MATCH($D115,'表30-5-2-5-5'!$4:$4,0)-1,FALSE)*(S115/100-M115/G115)*100
-VLOOKUP($R115,'表30-5-2-5-5'!$B:$AF,MATCH($D115,'表30-5-2-5-5'!$4:$4,0)-1,FALSE)*(1-(R115/100-L115/G115)*100),
IF(C115="E1",VLOOKUP($S115,'表30-5-2-5-6'!$B$4:$AF$104,MATCH($D115&amp;"a",'表30-5-2-5-6'!$4:$4,0)-1,FALSE)
-IF($R115-1&lt;=0,0,VLOOKUP($R115-1,'表30-5-2-5-6'!$B$4:$AF$104,MATCH($D115&amp;"a",'表30-5-2-5-6'!$4:$4,0)-1,FALSE))
-VLOOKUP($S115,'表30-5-2-5-6'!$B$4:$AF$104,MATCH($D115,'表30-5-2-5-6'!$4:$4,0)-1,FALSE)*(S115/100-M115/G115)*100
-VLOOKUP($R115,'表30-5-2-5-6'!$B$4:$AF$104,MATCH($D115,'表30-5-2-5-6'!$4:$4,0)-1,FALSE)*(1-(R115/100-L115/G115)*100),
IF(C115="E2",VLOOKUP($S115,'表30-5-2-5-6'!$B$114:$AF$214,MATCH($D115&amp;"a",'表30-5-2-5-6'!$4:$4,0)-1,FALSE)
-IF($R115-1&lt;=0,0,VLOOKUP($R115-1,'表30-5-2-5-6'!$B$114:$AF$214,MATCH($D115&amp;"a",'表30-5-2-5-6'!$4:$4,0)-1,FALSE))
-VLOOKUP($S115,'表30-5-2-5-6'!$B$114:$AF$214,MATCH($D115,'表30-5-2-5-6'!$4:$4,0)-1,FALSE)*(S115/100-M115/G115)*100
-VLOOKUP($R115,'表30-5-2-5-6'!$B$114:$AF$214,MATCH($D115,'表30-5-2-5-6'!$4:$4,0)-1,FALSE)*(1-(R115/100-L115/G115)*100),0))))</f>
        <v>0</v>
      </c>
      <c r="V115" s="1990">
        <f t="shared" si="18"/>
        <v>0</v>
      </c>
      <c r="W115" s="1990">
        <f t="shared" si="19"/>
        <v>0</v>
      </c>
      <c r="X115" s="1990">
        <f t="shared" si="20"/>
        <v>0</v>
      </c>
      <c r="Y115" s="1990">
        <f t="shared" si="21"/>
        <v>0</v>
      </c>
    </row>
    <row r="116" spans="1:25">
      <c r="A116" s="1985" t="str">
        <f t="shared" si="15"/>
        <v/>
      </c>
      <c r="B116" s="2120"/>
      <c r="C116" s="2120"/>
      <c r="D116" s="2120"/>
      <c r="E116" s="2121"/>
      <c r="F116" s="2121"/>
      <c r="G116" s="2122"/>
      <c r="H116" s="2123"/>
      <c r="I116" s="2123"/>
      <c r="J116" s="2123"/>
      <c r="K116" s="2123"/>
      <c r="L116" s="2121"/>
      <c r="M116" s="2121"/>
      <c r="N116" s="1986">
        <f t="shared" si="11"/>
        <v>0</v>
      </c>
      <c r="O116" s="1986">
        <f t="shared" si="12"/>
        <v>0</v>
      </c>
      <c r="P116" s="1987">
        <f t="shared" si="16"/>
        <v>0</v>
      </c>
      <c r="Q116" s="1987">
        <f t="shared" si="17"/>
        <v>0</v>
      </c>
      <c r="R116" s="1988">
        <f t="shared" si="13"/>
        <v>0</v>
      </c>
      <c r="S116" s="1988">
        <f t="shared" si="14"/>
        <v>0</v>
      </c>
      <c r="T116" s="1989">
        <f>IF(OR(E116="QS",B116=""),0,
VLOOKUP($S116,'表30-5-2-5-4'!$B:$AF,MATCH($D116&amp;"a",'表30-5-2-5-4'!$4:$4,0)-1,FALSE)
-IF($R116-1&lt;=0,0,VLOOKUP($R116-1,'表30-5-2-5-4'!$B:$AF,MATCH($D116&amp;"a",'表30-5-2-5-4'!$4:$4,0)-1,FALSE))
-VLOOKUP($S116,'表30-5-2-5-4'!$B:$AF,MATCH($D116,'表30-5-2-5-4'!$4:$4,0)-1,FALSE)*(S116/100-M116/G116)*100
-VLOOKUP($R116,'表30-5-2-5-4'!$B:$AF,MATCH($D116,'表30-5-2-5-4'!$4:$4,0)-1,FALSE)*(1-(R116/100-L116/G116)*100)
)</f>
        <v>0</v>
      </c>
      <c r="U116" s="1989">
        <f>IF(OR(E116="QS",B116=""),0,
IF(C116="F",VLOOKUP($S116,'表30-5-2-5-5'!$B:$AF,MATCH($D116&amp;"a",'表30-5-2-5-5'!$4:$4,0)-1,FALSE)
-IF($R116-1&lt;=0,0,VLOOKUP($R116-1,'表30-5-2-5-5'!$B:$AF,MATCH($D116&amp;"a",'表30-5-2-5-5'!$4:$4,0)-1,FALSE))
-VLOOKUP($S116,'表30-5-2-5-5'!$B:$AF,MATCH($D116,'表30-5-2-5-5'!$4:$4,0)-1,FALSE)*(S116/100-M116/G116)*100
-VLOOKUP($R116,'表30-5-2-5-5'!$B:$AF,MATCH($D116,'表30-5-2-5-5'!$4:$4,0)-1,FALSE)*(1-(R116/100-L116/G116)*100),
IF(C116="E1",VLOOKUP($S116,'表30-5-2-5-6'!$B$4:$AF$104,MATCH($D116&amp;"a",'表30-5-2-5-6'!$4:$4,0)-1,FALSE)
-IF($R116-1&lt;=0,0,VLOOKUP($R116-1,'表30-5-2-5-6'!$B$4:$AF$104,MATCH($D116&amp;"a",'表30-5-2-5-6'!$4:$4,0)-1,FALSE))
-VLOOKUP($S116,'表30-5-2-5-6'!$B$4:$AF$104,MATCH($D116,'表30-5-2-5-6'!$4:$4,0)-1,FALSE)*(S116/100-M116/G116)*100
-VLOOKUP($R116,'表30-5-2-5-6'!$B$4:$AF$104,MATCH($D116,'表30-5-2-5-6'!$4:$4,0)-1,FALSE)*(1-(R116/100-L116/G116)*100),
IF(C116="E2",VLOOKUP($S116,'表30-5-2-5-6'!$B$114:$AF$214,MATCH($D116&amp;"a",'表30-5-2-5-6'!$4:$4,0)-1,FALSE)
-IF($R116-1&lt;=0,0,VLOOKUP($R116-1,'表30-5-2-5-6'!$B$114:$AF$214,MATCH($D116&amp;"a",'表30-5-2-5-6'!$4:$4,0)-1,FALSE))
-VLOOKUP($S116,'表30-5-2-5-6'!$B$114:$AF$214,MATCH($D116,'表30-5-2-5-6'!$4:$4,0)-1,FALSE)*(S116/100-M116/G116)*100
-VLOOKUP($R116,'表30-5-2-5-6'!$B$114:$AF$214,MATCH($D116,'表30-5-2-5-6'!$4:$4,0)-1,FALSE)*(1-(R116/100-L116/G116)*100),0))))</f>
        <v>0</v>
      </c>
      <c r="V116" s="1990">
        <f t="shared" si="18"/>
        <v>0</v>
      </c>
      <c r="W116" s="1990">
        <f t="shared" si="19"/>
        <v>0</v>
      </c>
      <c r="X116" s="1990">
        <f t="shared" si="20"/>
        <v>0</v>
      </c>
      <c r="Y116" s="1990">
        <f t="shared" si="21"/>
        <v>0</v>
      </c>
    </row>
    <row r="117" spans="1:25">
      <c r="A117" s="1985" t="str">
        <f t="shared" si="15"/>
        <v/>
      </c>
      <c r="B117" s="2120"/>
      <c r="C117" s="2120"/>
      <c r="D117" s="2120"/>
      <c r="E117" s="2121"/>
      <c r="F117" s="2121"/>
      <c r="G117" s="2122"/>
      <c r="H117" s="2123"/>
      <c r="I117" s="2123"/>
      <c r="J117" s="2123"/>
      <c r="K117" s="2123"/>
      <c r="L117" s="2121"/>
      <c r="M117" s="2121"/>
      <c r="N117" s="1986">
        <f t="shared" si="11"/>
        <v>0</v>
      </c>
      <c r="O117" s="1986">
        <f t="shared" si="12"/>
        <v>0</v>
      </c>
      <c r="P117" s="1987">
        <f t="shared" si="16"/>
        <v>0</v>
      </c>
      <c r="Q117" s="1987">
        <f t="shared" si="17"/>
        <v>0</v>
      </c>
      <c r="R117" s="1988">
        <f t="shared" si="13"/>
        <v>0</v>
      </c>
      <c r="S117" s="1988">
        <f t="shared" si="14"/>
        <v>0</v>
      </c>
      <c r="T117" s="1989">
        <f>IF(OR(E117="QS",B117=""),0,
VLOOKUP($S117,'表30-5-2-5-4'!$B:$AF,MATCH($D117&amp;"a",'表30-5-2-5-4'!$4:$4,0)-1,FALSE)
-IF($R117-1&lt;=0,0,VLOOKUP($R117-1,'表30-5-2-5-4'!$B:$AF,MATCH($D117&amp;"a",'表30-5-2-5-4'!$4:$4,0)-1,FALSE))
-VLOOKUP($S117,'表30-5-2-5-4'!$B:$AF,MATCH($D117,'表30-5-2-5-4'!$4:$4,0)-1,FALSE)*(S117/100-M117/G117)*100
-VLOOKUP($R117,'表30-5-2-5-4'!$B:$AF,MATCH($D117,'表30-5-2-5-4'!$4:$4,0)-1,FALSE)*(1-(R117/100-L117/G117)*100)
)</f>
        <v>0</v>
      </c>
      <c r="U117" s="1989">
        <f>IF(OR(E117="QS",B117=""),0,
IF(C117="F",VLOOKUP($S117,'表30-5-2-5-5'!$B:$AF,MATCH($D117&amp;"a",'表30-5-2-5-5'!$4:$4,0)-1,FALSE)
-IF($R117-1&lt;=0,0,VLOOKUP($R117-1,'表30-5-2-5-5'!$B:$AF,MATCH($D117&amp;"a",'表30-5-2-5-5'!$4:$4,0)-1,FALSE))
-VLOOKUP($S117,'表30-5-2-5-5'!$B:$AF,MATCH($D117,'表30-5-2-5-5'!$4:$4,0)-1,FALSE)*(S117/100-M117/G117)*100
-VLOOKUP($R117,'表30-5-2-5-5'!$B:$AF,MATCH($D117,'表30-5-2-5-5'!$4:$4,0)-1,FALSE)*(1-(R117/100-L117/G117)*100),
IF(C117="E1",VLOOKUP($S117,'表30-5-2-5-6'!$B$4:$AF$104,MATCH($D117&amp;"a",'表30-5-2-5-6'!$4:$4,0)-1,FALSE)
-IF($R117-1&lt;=0,0,VLOOKUP($R117-1,'表30-5-2-5-6'!$B$4:$AF$104,MATCH($D117&amp;"a",'表30-5-2-5-6'!$4:$4,0)-1,FALSE))
-VLOOKUP($S117,'表30-5-2-5-6'!$B$4:$AF$104,MATCH($D117,'表30-5-2-5-6'!$4:$4,0)-1,FALSE)*(S117/100-M117/G117)*100
-VLOOKUP($R117,'表30-5-2-5-6'!$B$4:$AF$104,MATCH($D117,'表30-5-2-5-6'!$4:$4,0)-1,FALSE)*(1-(R117/100-L117/G117)*100),
IF(C117="E2",VLOOKUP($S117,'表30-5-2-5-6'!$B$114:$AF$214,MATCH($D117&amp;"a",'表30-5-2-5-6'!$4:$4,0)-1,FALSE)
-IF($R117-1&lt;=0,0,VLOOKUP($R117-1,'表30-5-2-5-6'!$B$114:$AF$214,MATCH($D117&amp;"a",'表30-5-2-5-6'!$4:$4,0)-1,FALSE))
-VLOOKUP($S117,'表30-5-2-5-6'!$B$114:$AF$214,MATCH($D117,'表30-5-2-5-6'!$4:$4,0)-1,FALSE)*(S117/100-M117/G117)*100
-VLOOKUP($R117,'表30-5-2-5-6'!$B$114:$AF$214,MATCH($D117,'表30-5-2-5-6'!$4:$4,0)-1,FALSE)*(1-(R117/100-L117/G117)*100),0))))</f>
        <v>0</v>
      </c>
      <c r="V117" s="1990">
        <f t="shared" si="18"/>
        <v>0</v>
      </c>
      <c r="W117" s="1990">
        <f t="shared" si="19"/>
        <v>0</v>
      </c>
      <c r="X117" s="1990">
        <f t="shared" si="20"/>
        <v>0</v>
      </c>
      <c r="Y117" s="1990">
        <f t="shared" si="21"/>
        <v>0</v>
      </c>
    </row>
    <row r="118" spans="1:25">
      <c r="A118" s="1985" t="str">
        <f t="shared" si="15"/>
        <v/>
      </c>
      <c r="B118" s="2120"/>
      <c r="C118" s="2120"/>
      <c r="D118" s="2120"/>
      <c r="E118" s="2121"/>
      <c r="F118" s="2121"/>
      <c r="G118" s="2122"/>
      <c r="H118" s="2123"/>
      <c r="I118" s="2123"/>
      <c r="J118" s="2123"/>
      <c r="K118" s="2123"/>
      <c r="L118" s="2121"/>
      <c r="M118" s="2121"/>
      <c r="N118" s="1986">
        <f t="shared" si="11"/>
        <v>0</v>
      </c>
      <c r="O118" s="1986">
        <f t="shared" si="12"/>
        <v>0</v>
      </c>
      <c r="P118" s="1987">
        <f t="shared" si="16"/>
        <v>0</v>
      </c>
      <c r="Q118" s="1987">
        <f t="shared" si="17"/>
        <v>0</v>
      </c>
      <c r="R118" s="1988">
        <f t="shared" si="13"/>
        <v>0</v>
      </c>
      <c r="S118" s="1988">
        <f t="shared" si="14"/>
        <v>0</v>
      </c>
      <c r="T118" s="1989">
        <f>IF(OR(E118="QS",B118=""),0,
VLOOKUP($S118,'表30-5-2-5-4'!$B:$AF,MATCH($D118&amp;"a",'表30-5-2-5-4'!$4:$4,0)-1,FALSE)
-IF($R118-1&lt;=0,0,VLOOKUP($R118-1,'表30-5-2-5-4'!$B:$AF,MATCH($D118&amp;"a",'表30-5-2-5-4'!$4:$4,0)-1,FALSE))
-VLOOKUP($S118,'表30-5-2-5-4'!$B:$AF,MATCH($D118,'表30-5-2-5-4'!$4:$4,0)-1,FALSE)*(S118/100-M118/G118)*100
-VLOOKUP($R118,'表30-5-2-5-4'!$B:$AF,MATCH($D118,'表30-5-2-5-4'!$4:$4,0)-1,FALSE)*(1-(R118/100-L118/G118)*100)
)</f>
        <v>0</v>
      </c>
      <c r="U118" s="1989">
        <f>IF(OR(E118="QS",B118=""),0,
IF(C118="F",VLOOKUP($S118,'表30-5-2-5-5'!$B:$AF,MATCH($D118&amp;"a",'表30-5-2-5-5'!$4:$4,0)-1,FALSE)
-IF($R118-1&lt;=0,0,VLOOKUP($R118-1,'表30-5-2-5-5'!$B:$AF,MATCH($D118&amp;"a",'表30-5-2-5-5'!$4:$4,0)-1,FALSE))
-VLOOKUP($S118,'表30-5-2-5-5'!$B:$AF,MATCH($D118,'表30-5-2-5-5'!$4:$4,0)-1,FALSE)*(S118/100-M118/G118)*100
-VLOOKUP($R118,'表30-5-2-5-5'!$B:$AF,MATCH($D118,'表30-5-2-5-5'!$4:$4,0)-1,FALSE)*(1-(R118/100-L118/G118)*100),
IF(C118="E1",VLOOKUP($S118,'表30-5-2-5-6'!$B$4:$AF$104,MATCH($D118&amp;"a",'表30-5-2-5-6'!$4:$4,0)-1,FALSE)
-IF($R118-1&lt;=0,0,VLOOKUP($R118-1,'表30-5-2-5-6'!$B$4:$AF$104,MATCH($D118&amp;"a",'表30-5-2-5-6'!$4:$4,0)-1,FALSE))
-VLOOKUP($S118,'表30-5-2-5-6'!$B$4:$AF$104,MATCH($D118,'表30-5-2-5-6'!$4:$4,0)-1,FALSE)*(S118/100-M118/G118)*100
-VLOOKUP($R118,'表30-5-2-5-6'!$B$4:$AF$104,MATCH($D118,'表30-5-2-5-6'!$4:$4,0)-1,FALSE)*(1-(R118/100-L118/G118)*100),
IF(C118="E2",VLOOKUP($S118,'表30-5-2-5-6'!$B$114:$AF$214,MATCH($D118&amp;"a",'表30-5-2-5-6'!$4:$4,0)-1,FALSE)
-IF($R118-1&lt;=0,0,VLOOKUP($R118-1,'表30-5-2-5-6'!$B$114:$AF$214,MATCH($D118&amp;"a",'表30-5-2-5-6'!$4:$4,0)-1,FALSE))
-VLOOKUP($S118,'表30-5-2-5-6'!$B$114:$AF$214,MATCH($D118,'表30-5-2-5-6'!$4:$4,0)-1,FALSE)*(S118/100-M118/G118)*100
-VLOOKUP($R118,'表30-5-2-5-6'!$B$114:$AF$214,MATCH($D118,'表30-5-2-5-6'!$4:$4,0)-1,FALSE)*(1-(R118/100-L118/G118)*100),0))))</f>
        <v>0</v>
      </c>
      <c r="V118" s="1990">
        <f t="shared" si="18"/>
        <v>0</v>
      </c>
      <c r="W118" s="1990">
        <f t="shared" si="19"/>
        <v>0</v>
      </c>
      <c r="X118" s="1990">
        <f t="shared" si="20"/>
        <v>0</v>
      </c>
      <c r="Y118" s="1990">
        <f t="shared" si="21"/>
        <v>0</v>
      </c>
    </row>
    <row r="119" spans="1:25">
      <c r="A119" s="1985" t="str">
        <f t="shared" si="15"/>
        <v/>
      </c>
      <c r="B119" s="2120"/>
      <c r="C119" s="2120"/>
      <c r="D119" s="2120"/>
      <c r="E119" s="2121"/>
      <c r="F119" s="2121"/>
      <c r="G119" s="2122"/>
      <c r="H119" s="2123"/>
      <c r="I119" s="2123"/>
      <c r="J119" s="2123"/>
      <c r="K119" s="2123"/>
      <c r="L119" s="2121"/>
      <c r="M119" s="2121"/>
      <c r="N119" s="1986">
        <f t="shared" si="11"/>
        <v>0</v>
      </c>
      <c r="O119" s="1986">
        <f t="shared" si="12"/>
        <v>0</v>
      </c>
      <c r="P119" s="1987">
        <f t="shared" si="16"/>
        <v>0</v>
      </c>
      <c r="Q119" s="1987">
        <f t="shared" si="17"/>
        <v>0</v>
      </c>
      <c r="R119" s="1988">
        <f t="shared" si="13"/>
        <v>0</v>
      </c>
      <c r="S119" s="1988">
        <f t="shared" si="14"/>
        <v>0</v>
      </c>
      <c r="T119" s="1989">
        <f>IF(OR(E119="QS",B119=""),0,
VLOOKUP($S119,'表30-5-2-5-4'!$B:$AF,MATCH($D119&amp;"a",'表30-5-2-5-4'!$4:$4,0)-1,FALSE)
-IF($R119-1&lt;=0,0,VLOOKUP($R119-1,'表30-5-2-5-4'!$B:$AF,MATCH($D119&amp;"a",'表30-5-2-5-4'!$4:$4,0)-1,FALSE))
-VLOOKUP($S119,'表30-5-2-5-4'!$B:$AF,MATCH($D119,'表30-5-2-5-4'!$4:$4,0)-1,FALSE)*(S119/100-M119/G119)*100
-VLOOKUP($R119,'表30-5-2-5-4'!$B:$AF,MATCH($D119,'表30-5-2-5-4'!$4:$4,0)-1,FALSE)*(1-(R119/100-L119/G119)*100)
)</f>
        <v>0</v>
      </c>
      <c r="U119" s="1989">
        <f>IF(OR(E119="QS",B119=""),0,
IF(C119="F",VLOOKUP($S119,'表30-5-2-5-5'!$B:$AF,MATCH($D119&amp;"a",'表30-5-2-5-5'!$4:$4,0)-1,FALSE)
-IF($R119-1&lt;=0,0,VLOOKUP($R119-1,'表30-5-2-5-5'!$B:$AF,MATCH($D119&amp;"a",'表30-5-2-5-5'!$4:$4,0)-1,FALSE))
-VLOOKUP($S119,'表30-5-2-5-5'!$B:$AF,MATCH($D119,'表30-5-2-5-5'!$4:$4,0)-1,FALSE)*(S119/100-M119/G119)*100
-VLOOKUP($R119,'表30-5-2-5-5'!$B:$AF,MATCH($D119,'表30-5-2-5-5'!$4:$4,0)-1,FALSE)*(1-(R119/100-L119/G119)*100),
IF(C119="E1",VLOOKUP($S119,'表30-5-2-5-6'!$B$4:$AF$104,MATCH($D119&amp;"a",'表30-5-2-5-6'!$4:$4,0)-1,FALSE)
-IF($R119-1&lt;=0,0,VLOOKUP($R119-1,'表30-5-2-5-6'!$B$4:$AF$104,MATCH($D119&amp;"a",'表30-5-2-5-6'!$4:$4,0)-1,FALSE))
-VLOOKUP($S119,'表30-5-2-5-6'!$B$4:$AF$104,MATCH($D119,'表30-5-2-5-6'!$4:$4,0)-1,FALSE)*(S119/100-M119/G119)*100
-VLOOKUP($R119,'表30-5-2-5-6'!$B$4:$AF$104,MATCH($D119,'表30-5-2-5-6'!$4:$4,0)-1,FALSE)*(1-(R119/100-L119/G119)*100),
IF(C119="E2",VLOOKUP($S119,'表30-5-2-5-6'!$B$114:$AF$214,MATCH($D119&amp;"a",'表30-5-2-5-6'!$4:$4,0)-1,FALSE)
-IF($R119-1&lt;=0,0,VLOOKUP($R119-1,'表30-5-2-5-6'!$B$114:$AF$214,MATCH($D119&amp;"a",'表30-5-2-5-6'!$4:$4,0)-1,FALSE))
-VLOOKUP($S119,'表30-5-2-5-6'!$B$114:$AF$214,MATCH($D119,'表30-5-2-5-6'!$4:$4,0)-1,FALSE)*(S119/100-M119/G119)*100
-VLOOKUP($R119,'表30-5-2-5-6'!$B$114:$AF$214,MATCH($D119,'表30-5-2-5-6'!$4:$4,0)-1,FALSE)*(1-(R119/100-L119/G119)*100),0))))</f>
        <v>0</v>
      </c>
      <c r="V119" s="1990">
        <f t="shared" si="18"/>
        <v>0</v>
      </c>
      <c r="W119" s="1990">
        <f t="shared" si="19"/>
        <v>0</v>
      </c>
      <c r="X119" s="1990">
        <f t="shared" si="20"/>
        <v>0</v>
      </c>
      <c r="Y119" s="1990">
        <f t="shared" si="21"/>
        <v>0</v>
      </c>
    </row>
    <row r="120" spans="1:25">
      <c r="A120" s="1985" t="str">
        <f t="shared" si="15"/>
        <v/>
      </c>
      <c r="B120" s="2120"/>
      <c r="C120" s="2120"/>
      <c r="D120" s="2120"/>
      <c r="E120" s="2121"/>
      <c r="F120" s="2121"/>
      <c r="G120" s="2122"/>
      <c r="H120" s="2123"/>
      <c r="I120" s="2123"/>
      <c r="J120" s="2123"/>
      <c r="K120" s="2123"/>
      <c r="L120" s="2121"/>
      <c r="M120" s="2121"/>
      <c r="N120" s="1986">
        <f t="shared" si="11"/>
        <v>0</v>
      </c>
      <c r="O120" s="1986">
        <f t="shared" si="12"/>
        <v>0</v>
      </c>
      <c r="P120" s="1987">
        <f t="shared" si="16"/>
        <v>0</v>
      </c>
      <c r="Q120" s="1987">
        <f t="shared" si="17"/>
        <v>0</v>
      </c>
      <c r="R120" s="1988">
        <f t="shared" si="13"/>
        <v>0</v>
      </c>
      <c r="S120" s="1988">
        <f t="shared" si="14"/>
        <v>0</v>
      </c>
      <c r="T120" s="1989">
        <f>IF(OR(E120="QS",B120=""),0,
VLOOKUP($S120,'表30-5-2-5-4'!$B:$AF,MATCH($D120&amp;"a",'表30-5-2-5-4'!$4:$4,0)-1,FALSE)
-IF($R120-1&lt;=0,0,VLOOKUP($R120-1,'表30-5-2-5-4'!$B:$AF,MATCH($D120&amp;"a",'表30-5-2-5-4'!$4:$4,0)-1,FALSE))
-VLOOKUP($S120,'表30-5-2-5-4'!$B:$AF,MATCH($D120,'表30-5-2-5-4'!$4:$4,0)-1,FALSE)*(S120/100-M120/G120)*100
-VLOOKUP($R120,'表30-5-2-5-4'!$B:$AF,MATCH($D120,'表30-5-2-5-4'!$4:$4,0)-1,FALSE)*(1-(R120/100-L120/G120)*100)
)</f>
        <v>0</v>
      </c>
      <c r="U120" s="1989">
        <f>IF(OR(E120="QS",B120=""),0,
IF(C120="F",VLOOKUP($S120,'表30-5-2-5-5'!$B:$AF,MATCH($D120&amp;"a",'表30-5-2-5-5'!$4:$4,0)-1,FALSE)
-IF($R120-1&lt;=0,0,VLOOKUP($R120-1,'表30-5-2-5-5'!$B:$AF,MATCH($D120&amp;"a",'表30-5-2-5-5'!$4:$4,0)-1,FALSE))
-VLOOKUP($S120,'表30-5-2-5-5'!$B:$AF,MATCH($D120,'表30-5-2-5-5'!$4:$4,0)-1,FALSE)*(S120/100-M120/G120)*100
-VLOOKUP($R120,'表30-5-2-5-5'!$B:$AF,MATCH($D120,'表30-5-2-5-5'!$4:$4,0)-1,FALSE)*(1-(R120/100-L120/G120)*100),
IF(C120="E1",VLOOKUP($S120,'表30-5-2-5-6'!$B$4:$AF$104,MATCH($D120&amp;"a",'表30-5-2-5-6'!$4:$4,0)-1,FALSE)
-IF($R120-1&lt;=0,0,VLOOKUP($R120-1,'表30-5-2-5-6'!$B$4:$AF$104,MATCH($D120&amp;"a",'表30-5-2-5-6'!$4:$4,0)-1,FALSE))
-VLOOKUP($S120,'表30-5-2-5-6'!$B$4:$AF$104,MATCH($D120,'表30-5-2-5-6'!$4:$4,0)-1,FALSE)*(S120/100-M120/G120)*100
-VLOOKUP($R120,'表30-5-2-5-6'!$B$4:$AF$104,MATCH($D120,'表30-5-2-5-6'!$4:$4,0)-1,FALSE)*(1-(R120/100-L120/G120)*100),
IF(C120="E2",VLOOKUP($S120,'表30-5-2-5-6'!$B$114:$AF$214,MATCH($D120&amp;"a",'表30-5-2-5-6'!$4:$4,0)-1,FALSE)
-IF($R120-1&lt;=0,0,VLOOKUP($R120-1,'表30-5-2-5-6'!$B$114:$AF$214,MATCH($D120&amp;"a",'表30-5-2-5-6'!$4:$4,0)-1,FALSE))
-VLOOKUP($S120,'表30-5-2-5-6'!$B$114:$AF$214,MATCH($D120,'表30-5-2-5-6'!$4:$4,0)-1,FALSE)*(S120/100-M120/G120)*100
-VLOOKUP($R120,'表30-5-2-5-6'!$B$114:$AF$214,MATCH($D120,'表30-5-2-5-6'!$4:$4,0)-1,FALSE)*(1-(R120/100-L120/G120)*100),0))))</f>
        <v>0</v>
      </c>
      <c r="V120" s="1990">
        <f t="shared" si="18"/>
        <v>0</v>
      </c>
      <c r="W120" s="1990">
        <f t="shared" si="19"/>
        <v>0</v>
      </c>
      <c r="X120" s="1990">
        <f t="shared" si="20"/>
        <v>0</v>
      </c>
      <c r="Y120" s="1990">
        <f t="shared" si="21"/>
        <v>0</v>
      </c>
    </row>
    <row r="121" spans="1:25">
      <c r="A121" s="1985" t="str">
        <f t="shared" si="15"/>
        <v/>
      </c>
      <c r="B121" s="2120"/>
      <c r="C121" s="2120"/>
      <c r="D121" s="2120"/>
      <c r="E121" s="2121"/>
      <c r="F121" s="2121"/>
      <c r="G121" s="2122"/>
      <c r="H121" s="2123"/>
      <c r="I121" s="2123"/>
      <c r="J121" s="2123"/>
      <c r="K121" s="2123"/>
      <c r="L121" s="2121"/>
      <c r="M121" s="2121"/>
      <c r="N121" s="1986">
        <f t="shared" si="11"/>
        <v>0</v>
      </c>
      <c r="O121" s="1986">
        <f t="shared" si="12"/>
        <v>0</v>
      </c>
      <c r="P121" s="1987">
        <f t="shared" si="16"/>
        <v>0</v>
      </c>
      <c r="Q121" s="1987">
        <f t="shared" si="17"/>
        <v>0</v>
      </c>
      <c r="R121" s="1988">
        <f t="shared" si="13"/>
        <v>0</v>
      </c>
      <c r="S121" s="1988">
        <f t="shared" si="14"/>
        <v>0</v>
      </c>
      <c r="T121" s="1989">
        <f>IF(OR(E121="QS",B121=""),0,
VLOOKUP($S121,'表30-5-2-5-4'!$B:$AF,MATCH($D121&amp;"a",'表30-5-2-5-4'!$4:$4,0)-1,FALSE)
-IF($R121-1&lt;=0,0,VLOOKUP($R121-1,'表30-5-2-5-4'!$B:$AF,MATCH($D121&amp;"a",'表30-5-2-5-4'!$4:$4,0)-1,FALSE))
-VLOOKUP($S121,'表30-5-2-5-4'!$B:$AF,MATCH($D121,'表30-5-2-5-4'!$4:$4,0)-1,FALSE)*(S121/100-M121/G121)*100
-VLOOKUP($R121,'表30-5-2-5-4'!$B:$AF,MATCH($D121,'表30-5-2-5-4'!$4:$4,0)-1,FALSE)*(1-(R121/100-L121/G121)*100)
)</f>
        <v>0</v>
      </c>
      <c r="U121" s="1989">
        <f>IF(OR(E121="QS",B121=""),0,
IF(C121="F",VLOOKUP($S121,'表30-5-2-5-5'!$B:$AF,MATCH($D121&amp;"a",'表30-5-2-5-5'!$4:$4,0)-1,FALSE)
-IF($R121-1&lt;=0,0,VLOOKUP($R121-1,'表30-5-2-5-5'!$B:$AF,MATCH($D121&amp;"a",'表30-5-2-5-5'!$4:$4,0)-1,FALSE))
-VLOOKUP($S121,'表30-5-2-5-5'!$B:$AF,MATCH($D121,'表30-5-2-5-5'!$4:$4,0)-1,FALSE)*(S121/100-M121/G121)*100
-VLOOKUP($R121,'表30-5-2-5-5'!$B:$AF,MATCH($D121,'表30-5-2-5-5'!$4:$4,0)-1,FALSE)*(1-(R121/100-L121/G121)*100),
IF(C121="E1",VLOOKUP($S121,'表30-5-2-5-6'!$B$4:$AF$104,MATCH($D121&amp;"a",'表30-5-2-5-6'!$4:$4,0)-1,FALSE)
-IF($R121-1&lt;=0,0,VLOOKUP($R121-1,'表30-5-2-5-6'!$B$4:$AF$104,MATCH($D121&amp;"a",'表30-5-2-5-6'!$4:$4,0)-1,FALSE))
-VLOOKUP($S121,'表30-5-2-5-6'!$B$4:$AF$104,MATCH($D121,'表30-5-2-5-6'!$4:$4,0)-1,FALSE)*(S121/100-M121/G121)*100
-VLOOKUP($R121,'表30-5-2-5-6'!$B$4:$AF$104,MATCH($D121,'表30-5-2-5-6'!$4:$4,0)-1,FALSE)*(1-(R121/100-L121/G121)*100),
IF(C121="E2",VLOOKUP($S121,'表30-5-2-5-6'!$B$114:$AF$214,MATCH($D121&amp;"a",'表30-5-2-5-6'!$4:$4,0)-1,FALSE)
-IF($R121-1&lt;=0,0,VLOOKUP($R121-1,'表30-5-2-5-6'!$B$114:$AF$214,MATCH($D121&amp;"a",'表30-5-2-5-6'!$4:$4,0)-1,FALSE))
-VLOOKUP($S121,'表30-5-2-5-6'!$B$114:$AF$214,MATCH($D121,'表30-5-2-5-6'!$4:$4,0)-1,FALSE)*(S121/100-M121/G121)*100
-VLOOKUP($R121,'表30-5-2-5-6'!$B$114:$AF$214,MATCH($D121,'表30-5-2-5-6'!$4:$4,0)-1,FALSE)*(1-(R121/100-L121/G121)*100),0))))</f>
        <v>0</v>
      </c>
      <c r="V121" s="1990">
        <f t="shared" si="18"/>
        <v>0</v>
      </c>
      <c r="W121" s="1990">
        <f t="shared" si="19"/>
        <v>0</v>
      </c>
      <c r="X121" s="1990">
        <f t="shared" si="20"/>
        <v>0</v>
      </c>
      <c r="Y121" s="1990">
        <f t="shared" si="21"/>
        <v>0</v>
      </c>
    </row>
    <row r="122" spans="1:25">
      <c r="A122" s="1985" t="str">
        <f t="shared" si="15"/>
        <v/>
      </c>
      <c r="B122" s="2120"/>
      <c r="C122" s="2120"/>
      <c r="D122" s="2120"/>
      <c r="E122" s="2121"/>
      <c r="F122" s="2121"/>
      <c r="G122" s="2122"/>
      <c r="H122" s="2123"/>
      <c r="I122" s="2123"/>
      <c r="J122" s="2123"/>
      <c r="K122" s="2123"/>
      <c r="L122" s="2121"/>
      <c r="M122" s="2121"/>
      <c r="N122" s="1986">
        <f t="shared" si="11"/>
        <v>0</v>
      </c>
      <c r="O122" s="1986">
        <f t="shared" si="12"/>
        <v>0</v>
      </c>
      <c r="P122" s="1987">
        <f t="shared" si="16"/>
        <v>0</v>
      </c>
      <c r="Q122" s="1987">
        <f t="shared" si="17"/>
        <v>0</v>
      </c>
      <c r="R122" s="1988">
        <f t="shared" si="13"/>
        <v>0</v>
      </c>
      <c r="S122" s="1988">
        <f t="shared" si="14"/>
        <v>0</v>
      </c>
      <c r="T122" s="1989">
        <f>IF(OR(E122="QS",B122=""),0,
VLOOKUP($S122,'表30-5-2-5-4'!$B:$AF,MATCH($D122&amp;"a",'表30-5-2-5-4'!$4:$4,0)-1,FALSE)
-IF($R122-1&lt;=0,0,VLOOKUP($R122-1,'表30-5-2-5-4'!$B:$AF,MATCH($D122&amp;"a",'表30-5-2-5-4'!$4:$4,0)-1,FALSE))
-VLOOKUP($S122,'表30-5-2-5-4'!$B:$AF,MATCH($D122,'表30-5-2-5-4'!$4:$4,0)-1,FALSE)*(S122/100-M122/G122)*100
-VLOOKUP($R122,'表30-5-2-5-4'!$B:$AF,MATCH($D122,'表30-5-2-5-4'!$4:$4,0)-1,FALSE)*(1-(R122/100-L122/G122)*100)
)</f>
        <v>0</v>
      </c>
      <c r="U122" s="1989">
        <f>IF(OR(E122="QS",B122=""),0,
IF(C122="F",VLOOKUP($S122,'表30-5-2-5-5'!$B:$AF,MATCH($D122&amp;"a",'表30-5-2-5-5'!$4:$4,0)-1,FALSE)
-IF($R122-1&lt;=0,0,VLOOKUP($R122-1,'表30-5-2-5-5'!$B:$AF,MATCH($D122&amp;"a",'表30-5-2-5-5'!$4:$4,0)-1,FALSE))
-VLOOKUP($S122,'表30-5-2-5-5'!$B:$AF,MATCH($D122,'表30-5-2-5-5'!$4:$4,0)-1,FALSE)*(S122/100-M122/G122)*100
-VLOOKUP($R122,'表30-5-2-5-5'!$B:$AF,MATCH($D122,'表30-5-2-5-5'!$4:$4,0)-1,FALSE)*(1-(R122/100-L122/G122)*100),
IF(C122="E1",VLOOKUP($S122,'表30-5-2-5-6'!$B$4:$AF$104,MATCH($D122&amp;"a",'表30-5-2-5-6'!$4:$4,0)-1,FALSE)
-IF($R122-1&lt;=0,0,VLOOKUP($R122-1,'表30-5-2-5-6'!$B$4:$AF$104,MATCH($D122&amp;"a",'表30-5-2-5-6'!$4:$4,0)-1,FALSE))
-VLOOKUP($S122,'表30-5-2-5-6'!$B$4:$AF$104,MATCH($D122,'表30-5-2-5-6'!$4:$4,0)-1,FALSE)*(S122/100-M122/G122)*100
-VLOOKUP($R122,'表30-5-2-5-6'!$B$4:$AF$104,MATCH($D122,'表30-5-2-5-6'!$4:$4,0)-1,FALSE)*(1-(R122/100-L122/G122)*100),
IF(C122="E2",VLOOKUP($S122,'表30-5-2-5-6'!$B$114:$AF$214,MATCH($D122&amp;"a",'表30-5-2-5-6'!$4:$4,0)-1,FALSE)
-IF($R122-1&lt;=0,0,VLOOKUP($R122-1,'表30-5-2-5-6'!$B$114:$AF$214,MATCH($D122&amp;"a",'表30-5-2-5-6'!$4:$4,0)-1,FALSE))
-VLOOKUP($S122,'表30-5-2-5-6'!$B$114:$AF$214,MATCH($D122,'表30-5-2-5-6'!$4:$4,0)-1,FALSE)*(S122/100-M122/G122)*100
-VLOOKUP($R122,'表30-5-2-5-6'!$B$114:$AF$214,MATCH($D122,'表30-5-2-5-6'!$4:$4,0)-1,FALSE)*(1-(R122/100-L122/G122)*100),0))))</f>
        <v>0</v>
      </c>
      <c r="V122" s="1990">
        <f t="shared" si="18"/>
        <v>0</v>
      </c>
      <c r="W122" s="1990">
        <f t="shared" si="19"/>
        <v>0</v>
      </c>
      <c r="X122" s="1990">
        <f t="shared" si="20"/>
        <v>0</v>
      </c>
      <c r="Y122" s="1990">
        <f t="shared" si="21"/>
        <v>0</v>
      </c>
    </row>
    <row r="123" spans="1:25">
      <c r="A123" s="1985" t="str">
        <f t="shared" si="15"/>
        <v/>
      </c>
      <c r="B123" s="2120"/>
      <c r="C123" s="2120"/>
      <c r="D123" s="2120"/>
      <c r="E123" s="2121"/>
      <c r="F123" s="2121"/>
      <c r="G123" s="2122"/>
      <c r="H123" s="2123"/>
      <c r="I123" s="2123"/>
      <c r="J123" s="2123"/>
      <c r="K123" s="2123"/>
      <c r="L123" s="2121"/>
      <c r="M123" s="2121"/>
      <c r="N123" s="1986">
        <f t="shared" si="11"/>
        <v>0</v>
      </c>
      <c r="O123" s="1986">
        <f t="shared" si="12"/>
        <v>0</v>
      </c>
      <c r="P123" s="1987">
        <f t="shared" si="16"/>
        <v>0</v>
      </c>
      <c r="Q123" s="1987">
        <f t="shared" si="17"/>
        <v>0</v>
      </c>
      <c r="R123" s="1988">
        <f t="shared" si="13"/>
        <v>0</v>
      </c>
      <c r="S123" s="1988">
        <f t="shared" si="14"/>
        <v>0</v>
      </c>
      <c r="T123" s="1989">
        <f>IF(OR(E123="QS",B123=""),0,
VLOOKUP($S123,'表30-5-2-5-4'!$B:$AF,MATCH($D123&amp;"a",'表30-5-2-5-4'!$4:$4,0)-1,FALSE)
-IF($R123-1&lt;=0,0,VLOOKUP($R123-1,'表30-5-2-5-4'!$B:$AF,MATCH($D123&amp;"a",'表30-5-2-5-4'!$4:$4,0)-1,FALSE))
-VLOOKUP($S123,'表30-5-2-5-4'!$B:$AF,MATCH($D123,'表30-5-2-5-4'!$4:$4,0)-1,FALSE)*(S123/100-M123/G123)*100
-VLOOKUP($R123,'表30-5-2-5-4'!$B:$AF,MATCH($D123,'表30-5-2-5-4'!$4:$4,0)-1,FALSE)*(1-(R123/100-L123/G123)*100)
)</f>
        <v>0</v>
      </c>
      <c r="U123" s="1989">
        <f>IF(OR(E123="QS",B123=""),0,
IF(C123="F",VLOOKUP($S123,'表30-5-2-5-5'!$B:$AF,MATCH($D123&amp;"a",'表30-5-2-5-5'!$4:$4,0)-1,FALSE)
-IF($R123-1&lt;=0,0,VLOOKUP($R123-1,'表30-5-2-5-5'!$B:$AF,MATCH($D123&amp;"a",'表30-5-2-5-5'!$4:$4,0)-1,FALSE))
-VLOOKUP($S123,'表30-5-2-5-5'!$B:$AF,MATCH($D123,'表30-5-2-5-5'!$4:$4,0)-1,FALSE)*(S123/100-M123/G123)*100
-VLOOKUP($R123,'表30-5-2-5-5'!$B:$AF,MATCH($D123,'表30-5-2-5-5'!$4:$4,0)-1,FALSE)*(1-(R123/100-L123/G123)*100),
IF(C123="E1",VLOOKUP($S123,'表30-5-2-5-6'!$B$4:$AF$104,MATCH($D123&amp;"a",'表30-5-2-5-6'!$4:$4,0)-1,FALSE)
-IF($R123-1&lt;=0,0,VLOOKUP($R123-1,'表30-5-2-5-6'!$B$4:$AF$104,MATCH($D123&amp;"a",'表30-5-2-5-6'!$4:$4,0)-1,FALSE))
-VLOOKUP($S123,'表30-5-2-5-6'!$B$4:$AF$104,MATCH($D123,'表30-5-2-5-6'!$4:$4,0)-1,FALSE)*(S123/100-M123/G123)*100
-VLOOKUP($R123,'表30-5-2-5-6'!$B$4:$AF$104,MATCH($D123,'表30-5-2-5-6'!$4:$4,0)-1,FALSE)*(1-(R123/100-L123/G123)*100),
IF(C123="E2",VLOOKUP($S123,'表30-5-2-5-6'!$B$114:$AF$214,MATCH($D123&amp;"a",'表30-5-2-5-6'!$4:$4,0)-1,FALSE)
-IF($R123-1&lt;=0,0,VLOOKUP($R123-1,'表30-5-2-5-6'!$B$114:$AF$214,MATCH($D123&amp;"a",'表30-5-2-5-6'!$4:$4,0)-1,FALSE))
-VLOOKUP($S123,'表30-5-2-5-6'!$B$114:$AF$214,MATCH($D123,'表30-5-2-5-6'!$4:$4,0)-1,FALSE)*(S123/100-M123/G123)*100
-VLOOKUP($R123,'表30-5-2-5-6'!$B$114:$AF$214,MATCH($D123,'表30-5-2-5-6'!$4:$4,0)-1,FALSE)*(1-(R123/100-L123/G123)*100),0))))</f>
        <v>0</v>
      </c>
      <c r="V123" s="1990">
        <f t="shared" si="18"/>
        <v>0</v>
      </c>
      <c r="W123" s="1990">
        <f t="shared" si="19"/>
        <v>0</v>
      </c>
      <c r="X123" s="1990">
        <f t="shared" si="20"/>
        <v>0</v>
      </c>
      <c r="Y123" s="1990">
        <f t="shared" si="21"/>
        <v>0</v>
      </c>
    </row>
    <row r="124" spans="1:25">
      <c r="A124" s="1985" t="str">
        <f t="shared" si="15"/>
        <v/>
      </c>
      <c r="B124" s="2120"/>
      <c r="C124" s="2120"/>
      <c r="D124" s="2120"/>
      <c r="E124" s="2121"/>
      <c r="F124" s="2121"/>
      <c r="G124" s="2122"/>
      <c r="H124" s="2123"/>
      <c r="I124" s="2123"/>
      <c r="J124" s="2123"/>
      <c r="K124" s="2123"/>
      <c r="L124" s="2121"/>
      <c r="M124" s="2121"/>
      <c r="N124" s="1986">
        <f t="shared" si="11"/>
        <v>0</v>
      </c>
      <c r="O124" s="1986">
        <f t="shared" si="12"/>
        <v>0</v>
      </c>
      <c r="P124" s="1987">
        <f t="shared" si="16"/>
        <v>0</v>
      </c>
      <c r="Q124" s="1987">
        <f t="shared" si="17"/>
        <v>0</v>
      </c>
      <c r="R124" s="1988">
        <f t="shared" si="13"/>
        <v>0</v>
      </c>
      <c r="S124" s="1988">
        <f t="shared" si="14"/>
        <v>0</v>
      </c>
      <c r="T124" s="1989">
        <f>IF(OR(E124="QS",B124=""),0,
VLOOKUP($S124,'表30-5-2-5-4'!$B:$AF,MATCH($D124&amp;"a",'表30-5-2-5-4'!$4:$4,0)-1,FALSE)
-IF($R124-1&lt;=0,0,VLOOKUP($R124-1,'表30-5-2-5-4'!$B:$AF,MATCH($D124&amp;"a",'表30-5-2-5-4'!$4:$4,0)-1,FALSE))
-VLOOKUP($S124,'表30-5-2-5-4'!$B:$AF,MATCH($D124,'表30-5-2-5-4'!$4:$4,0)-1,FALSE)*(S124/100-M124/G124)*100
-VLOOKUP($R124,'表30-5-2-5-4'!$B:$AF,MATCH($D124,'表30-5-2-5-4'!$4:$4,0)-1,FALSE)*(1-(R124/100-L124/G124)*100)
)</f>
        <v>0</v>
      </c>
      <c r="U124" s="1989">
        <f>IF(OR(E124="QS",B124=""),0,
IF(C124="F",VLOOKUP($S124,'表30-5-2-5-5'!$B:$AF,MATCH($D124&amp;"a",'表30-5-2-5-5'!$4:$4,0)-1,FALSE)
-IF($R124-1&lt;=0,0,VLOOKUP($R124-1,'表30-5-2-5-5'!$B:$AF,MATCH($D124&amp;"a",'表30-5-2-5-5'!$4:$4,0)-1,FALSE))
-VLOOKUP($S124,'表30-5-2-5-5'!$B:$AF,MATCH($D124,'表30-5-2-5-5'!$4:$4,0)-1,FALSE)*(S124/100-M124/G124)*100
-VLOOKUP($R124,'表30-5-2-5-5'!$B:$AF,MATCH($D124,'表30-5-2-5-5'!$4:$4,0)-1,FALSE)*(1-(R124/100-L124/G124)*100),
IF(C124="E1",VLOOKUP($S124,'表30-5-2-5-6'!$B$4:$AF$104,MATCH($D124&amp;"a",'表30-5-2-5-6'!$4:$4,0)-1,FALSE)
-IF($R124-1&lt;=0,0,VLOOKUP($R124-1,'表30-5-2-5-6'!$B$4:$AF$104,MATCH($D124&amp;"a",'表30-5-2-5-6'!$4:$4,0)-1,FALSE))
-VLOOKUP($S124,'表30-5-2-5-6'!$B$4:$AF$104,MATCH($D124,'表30-5-2-5-6'!$4:$4,0)-1,FALSE)*(S124/100-M124/G124)*100
-VLOOKUP($R124,'表30-5-2-5-6'!$B$4:$AF$104,MATCH($D124,'表30-5-2-5-6'!$4:$4,0)-1,FALSE)*(1-(R124/100-L124/G124)*100),
IF(C124="E2",VLOOKUP($S124,'表30-5-2-5-6'!$B$114:$AF$214,MATCH($D124&amp;"a",'表30-5-2-5-6'!$4:$4,0)-1,FALSE)
-IF($R124-1&lt;=0,0,VLOOKUP($R124-1,'表30-5-2-5-6'!$B$114:$AF$214,MATCH($D124&amp;"a",'表30-5-2-5-6'!$4:$4,0)-1,FALSE))
-VLOOKUP($S124,'表30-5-2-5-6'!$B$114:$AF$214,MATCH($D124,'表30-5-2-5-6'!$4:$4,0)-1,FALSE)*(S124/100-M124/G124)*100
-VLOOKUP($R124,'表30-5-2-5-6'!$B$114:$AF$214,MATCH($D124,'表30-5-2-5-6'!$4:$4,0)-1,FALSE)*(1-(R124/100-L124/G124)*100),0))))</f>
        <v>0</v>
      </c>
      <c r="V124" s="1990">
        <f t="shared" si="18"/>
        <v>0</v>
      </c>
      <c r="W124" s="1990">
        <f t="shared" si="19"/>
        <v>0</v>
      </c>
      <c r="X124" s="1990">
        <f t="shared" si="20"/>
        <v>0</v>
      </c>
      <c r="Y124" s="1990">
        <f t="shared" si="21"/>
        <v>0</v>
      </c>
    </row>
    <row r="125" spans="1:25">
      <c r="A125" s="1985" t="str">
        <f t="shared" si="15"/>
        <v/>
      </c>
      <c r="B125" s="2120"/>
      <c r="C125" s="2120"/>
      <c r="D125" s="2120"/>
      <c r="E125" s="2121"/>
      <c r="F125" s="2121"/>
      <c r="G125" s="2122"/>
      <c r="H125" s="2123"/>
      <c r="I125" s="2123"/>
      <c r="J125" s="2123"/>
      <c r="K125" s="2123"/>
      <c r="L125" s="2121"/>
      <c r="M125" s="2121"/>
      <c r="N125" s="1986">
        <f t="shared" si="11"/>
        <v>0</v>
      </c>
      <c r="O125" s="1986">
        <f t="shared" si="12"/>
        <v>0</v>
      </c>
      <c r="P125" s="1987">
        <f t="shared" si="16"/>
        <v>0</v>
      </c>
      <c r="Q125" s="1987">
        <f t="shared" si="17"/>
        <v>0</v>
      </c>
      <c r="R125" s="1988">
        <f t="shared" si="13"/>
        <v>0</v>
      </c>
      <c r="S125" s="1988">
        <f t="shared" si="14"/>
        <v>0</v>
      </c>
      <c r="T125" s="1989">
        <f>IF(OR(E125="QS",B125=""),0,
VLOOKUP($S125,'表30-5-2-5-4'!$B:$AF,MATCH($D125&amp;"a",'表30-5-2-5-4'!$4:$4,0)-1,FALSE)
-IF($R125-1&lt;=0,0,VLOOKUP($R125-1,'表30-5-2-5-4'!$B:$AF,MATCH($D125&amp;"a",'表30-5-2-5-4'!$4:$4,0)-1,FALSE))
-VLOOKUP($S125,'表30-5-2-5-4'!$B:$AF,MATCH($D125,'表30-5-2-5-4'!$4:$4,0)-1,FALSE)*(S125/100-M125/G125)*100
-VLOOKUP($R125,'表30-5-2-5-4'!$B:$AF,MATCH($D125,'表30-5-2-5-4'!$4:$4,0)-1,FALSE)*(1-(R125/100-L125/G125)*100)
)</f>
        <v>0</v>
      </c>
      <c r="U125" s="1989">
        <f>IF(OR(E125="QS",B125=""),0,
IF(C125="F",VLOOKUP($S125,'表30-5-2-5-5'!$B:$AF,MATCH($D125&amp;"a",'表30-5-2-5-5'!$4:$4,0)-1,FALSE)
-IF($R125-1&lt;=0,0,VLOOKUP($R125-1,'表30-5-2-5-5'!$B:$AF,MATCH($D125&amp;"a",'表30-5-2-5-5'!$4:$4,0)-1,FALSE))
-VLOOKUP($S125,'表30-5-2-5-5'!$B:$AF,MATCH($D125,'表30-5-2-5-5'!$4:$4,0)-1,FALSE)*(S125/100-M125/G125)*100
-VLOOKUP($R125,'表30-5-2-5-5'!$B:$AF,MATCH($D125,'表30-5-2-5-5'!$4:$4,0)-1,FALSE)*(1-(R125/100-L125/G125)*100),
IF(C125="E1",VLOOKUP($S125,'表30-5-2-5-6'!$B$4:$AF$104,MATCH($D125&amp;"a",'表30-5-2-5-6'!$4:$4,0)-1,FALSE)
-IF($R125-1&lt;=0,0,VLOOKUP($R125-1,'表30-5-2-5-6'!$B$4:$AF$104,MATCH($D125&amp;"a",'表30-5-2-5-6'!$4:$4,0)-1,FALSE))
-VLOOKUP($S125,'表30-5-2-5-6'!$B$4:$AF$104,MATCH($D125,'表30-5-2-5-6'!$4:$4,0)-1,FALSE)*(S125/100-M125/G125)*100
-VLOOKUP($R125,'表30-5-2-5-6'!$B$4:$AF$104,MATCH($D125,'表30-5-2-5-6'!$4:$4,0)-1,FALSE)*(1-(R125/100-L125/G125)*100),
IF(C125="E2",VLOOKUP($S125,'表30-5-2-5-6'!$B$114:$AF$214,MATCH($D125&amp;"a",'表30-5-2-5-6'!$4:$4,0)-1,FALSE)
-IF($R125-1&lt;=0,0,VLOOKUP($R125-1,'表30-5-2-5-6'!$B$114:$AF$214,MATCH($D125&amp;"a",'表30-5-2-5-6'!$4:$4,0)-1,FALSE))
-VLOOKUP($S125,'表30-5-2-5-6'!$B$114:$AF$214,MATCH($D125,'表30-5-2-5-6'!$4:$4,0)-1,FALSE)*(S125/100-M125/G125)*100
-VLOOKUP($R125,'表30-5-2-5-6'!$B$114:$AF$214,MATCH($D125,'表30-5-2-5-6'!$4:$4,0)-1,FALSE)*(1-(R125/100-L125/G125)*100),0))))</f>
        <v>0</v>
      </c>
      <c r="V125" s="1990">
        <f t="shared" si="18"/>
        <v>0</v>
      </c>
      <c r="W125" s="1990">
        <f t="shared" si="19"/>
        <v>0</v>
      </c>
      <c r="X125" s="1990">
        <f t="shared" si="20"/>
        <v>0</v>
      </c>
      <c r="Y125" s="1990">
        <f t="shared" si="21"/>
        <v>0</v>
      </c>
    </row>
    <row r="126" spans="1:25">
      <c r="A126" s="1985" t="str">
        <f t="shared" si="15"/>
        <v/>
      </c>
      <c r="B126" s="2120"/>
      <c r="C126" s="2120"/>
      <c r="D126" s="2120"/>
      <c r="E126" s="2121"/>
      <c r="F126" s="2121"/>
      <c r="G126" s="2122"/>
      <c r="H126" s="2123"/>
      <c r="I126" s="2123"/>
      <c r="J126" s="2123"/>
      <c r="K126" s="2123"/>
      <c r="L126" s="2121"/>
      <c r="M126" s="2121"/>
      <c r="N126" s="1986">
        <f t="shared" si="11"/>
        <v>0</v>
      </c>
      <c r="O126" s="1986">
        <f t="shared" si="12"/>
        <v>0</v>
      </c>
      <c r="P126" s="1987">
        <f t="shared" si="16"/>
        <v>0</v>
      </c>
      <c r="Q126" s="1987">
        <f t="shared" si="17"/>
        <v>0</v>
      </c>
      <c r="R126" s="1988">
        <f t="shared" si="13"/>
        <v>0</v>
      </c>
      <c r="S126" s="1988">
        <f t="shared" si="14"/>
        <v>0</v>
      </c>
      <c r="T126" s="1989">
        <f>IF(OR(E126="QS",B126=""),0,
VLOOKUP($S126,'表30-5-2-5-4'!$B:$AF,MATCH($D126&amp;"a",'表30-5-2-5-4'!$4:$4,0)-1,FALSE)
-IF($R126-1&lt;=0,0,VLOOKUP($R126-1,'表30-5-2-5-4'!$B:$AF,MATCH($D126&amp;"a",'表30-5-2-5-4'!$4:$4,0)-1,FALSE))
-VLOOKUP($S126,'表30-5-2-5-4'!$B:$AF,MATCH($D126,'表30-5-2-5-4'!$4:$4,0)-1,FALSE)*(S126/100-M126/G126)*100
-VLOOKUP($R126,'表30-5-2-5-4'!$B:$AF,MATCH($D126,'表30-5-2-5-4'!$4:$4,0)-1,FALSE)*(1-(R126/100-L126/G126)*100)
)</f>
        <v>0</v>
      </c>
      <c r="U126" s="1989">
        <f>IF(OR(E126="QS",B126=""),0,
IF(C126="F",VLOOKUP($S126,'表30-5-2-5-5'!$B:$AF,MATCH($D126&amp;"a",'表30-5-2-5-5'!$4:$4,0)-1,FALSE)
-IF($R126-1&lt;=0,0,VLOOKUP($R126-1,'表30-5-2-5-5'!$B:$AF,MATCH($D126&amp;"a",'表30-5-2-5-5'!$4:$4,0)-1,FALSE))
-VLOOKUP($S126,'表30-5-2-5-5'!$B:$AF,MATCH($D126,'表30-5-2-5-5'!$4:$4,0)-1,FALSE)*(S126/100-M126/G126)*100
-VLOOKUP($R126,'表30-5-2-5-5'!$B:$AF,MATCH($D126,'表30-5-2-5-5'!$4:$4,0)-1,FALSE)*(1-(R126/100-L126/G126)*100),
IF(C126="E1",VLOOKUP($S126,'表30-5-2-5-6'!$B$4:$AF$104,MATCH($D126&amp;"a",'表30-5-2-5-6'!$4:$4,0)-1,FALSE)
-IF($R126-1&lt;=0,0,VLOOKUP($R126-1,'表30-5-2-5-6'!$B$4:$AF$104,MATCH($D126&amp;"a",'表30-5-2-5-6'!$4:$4,0)-1,FALSE))
-VLOOKUP($S126,'表30-5-2-5-6'!$B$4:$AF$104,MATCH($D126,'表30-5-2-5-6'!$4:$4,0)-1,FALSE)*(S126/100-M126/G126)*100
-VLOOKUP($R126,'表30-5-2-5-6'!$B$4:$AF$104,MATCH($D126,'表30-5-2-5-6'!$4:$4,0)-1,FALSE)*(1-(R126/100-L126/G126)*100),
IF(C126="E2",VLOOKUP($S126,'表30-5-2-5-6'!$B$114:$AF$214,MATCH($D126&amp;"a",'表30-5-2-5-6'!$4:$4,0)-1,FALSE)
-IF($R126-1&lt;=0,0,VLOOKUP($R126-1,'表30-5-2-5-6'!$B$114:$AF$214,MATCH($D126&amp;"a",'表30-5-2-5-6'!$4:$4,0)-1,FALSE))
-VLOOKUP($S126,'表30-5-2-5-6'!$B$114:$AF$214,MATCH($D126,'表30-5-2-5-6'!$4:$4,0)-1,FALSE)*(S126/100-M126/G126)*100
-VLOOKUP($R126,'表30-5-2-5-6'!$B$114:$AF$214,MATCH($D126,'表30-5-2-5-6'!$4:$4,0)-1,FALSE)*(1-(R126/100-L126/G126)*100),0))))</f>
        <v>0</v>
      </c>
      <c r="V126" s="1990">
        <f t="shared" si="18"/>
        <v>0</v>
      </c>
      <c r="W126" s="1990">
        <f t="shared" si="19"/>
        <v>0</v>
      </c>
      <c r="X126" s="1990">
        <f t="shared" si="20"/>
        <v>0</v>
      </c>
      <c r="Y126" s="1990">
        <f t="shared" si="21"/>
        <v>0</v>
      </c>
    </row>
    <row r="127" spans="1:25">
      <c r="A127" s="1985" t="str">
        <f t="shared" si="15"/>
        <v/>
      </c>
      <c r="B127" s="2120"/>
      <c r="C127" s="2120"/>
      <c r="D127" s="2120"/>
      <c r="E127" s="2121"/>
      <c r="F127" s="2121"/>
      <c r="G127" s="2122"/>
      <c r="H127" s="2123"/>
      <c r="I127" s="2123"/>
      <c r="J127" s="2123"/>
      <c r="K127" s="2123"/>
      <c r="L127" s="2121"/>
      <c r="M127" s="2121"/>
      <c r="N127" s="1986">
        <f t="shared" si="11"/>
        <v>0</v>
      </c>
      <c r="O127" s="1986">
        <f t="shared" si="12"/>
        <v>0</v>
      </c>
      <c r="P127" s="1987">
        <f t="shared" si="16"/>
        <v>0</v>
      </c>
      <c r="Q127" s="1987">
        <f t="shared" si="17"/>
        <v>0</v>
      </c>
      <c r="R127" s="1988">
        <f t="shared" si="13"/>
        <v>0</v>
      </c>
      <c r="S127" s="1988">
        <f t="shared" si="14"/>
        <v>0</v>
      </c>
      <c r="T127" s="1989">
        <f>IF(OR(E127="QS",B127=""),0,
VLOOKUP($S127,'表30-5-2-5-4'!$B:$AF,MATCH($D127&amp;"a",'表30-5-2-5-4'!$4:$4,0)-1,FALSE)
-IF($R127-1&lt;=0,0,VLOOKUP($R127-1,'表30-5-2-5-4'!$B:$AF,MATCH($D127&amp;"a",'表30-5-2-5-4'!$4:$4,0)-1,FALSE))
-VLOOKUP($S127,'表30-5-2-5-4'!$B:$AF,MATCH($D127,'表30-5-2-5-4'!$4:$4,0)-1,FALSE)*(S127/100-M127/G127)*100
-VLOOKUP($R127,'表30-5-2-5-4'!$B:$AF,MATCH($D127,'表30-5-2-5-4'!$4:$4,0)-1,FALSE)*(1-(R127/100-L127/G127)*100)
)</f>
        <v>0</v>
      </c>
      <c r="U127" s="1989">
        <f>IF(OR(E127="QS",B127=""),0,
IF(C127="F",VLOOKUP($S127,'表30-5-2-5-5'!$B:$AF,MATCH($D127&amp;"a",'表30-5-2-5-5'!$4:$4,0)-1,FALSE)
-IF($R127-1&lt;=0,0,VLOOKUP($R127-1,'表30-5-2-5-5'!$B:$AF,MATCH($D127&amp;"a",'表30-5-2-5-5'!$4:$4,0)-1,FALSE))
-VLOOKUP($S127,'表30-5-2-5-5'!$B:$AF,MATCH($D127,'表30-5-2-5-5'!$4:$4,0)-1,FALSE)*(S127/100-M127/G127)*100
-VLOOKUP($R127,'表30-5-2-5-5'!$B:$AF,MATCH($D127,'表30-5-2-5-5'!$4:$4,0)-1,FALSE)*(1-(R127/100-L127/G127)*100),
IF(C127="E1",VLOOKUP($S127,'表30-5-2-5-6'!$B$4:$AF$104,MATCH($D127&amp;"a",'表30-5-2-5-6'!$4:$4,0)-1,FALSE)
-IF($R127-1&lt;=0,0,VLOOKUP($R127-1,'表30-5-2-5-6'!$B$4:$AF$104,MATCH($D127&amp;"a",'表30-5-2-5-6'!$4:$4,0)-1,FALSE))
-VLOOKUP($S127,'表30-5-2-5-6'!$B$4:$AF$104,MATCH($D127,'表30-5-2-5-6'!$4:$4,0)-1,FALSE)*(S127/100-M127/G127)*100
-VLOOKUP($R127,'表30-5-2-5-6'!$B$4:$AF$104,MATCH($D127,'表30-5-2-5-6'!$4:$4,0)-1,FALSE)*(1-(R127/100-L127/G127)*100),
IF(C127="E2",VLOOKUP($S127,'表30-5-2-5-6'!$B$114:$AF$214,MATCH($D127&amp;"a",'表30-5-2-5-6'!$4:$4,0)-1,FALSE)
-IF($R127-1&lt;=0,0,VLOOKUP($R127-1,'表30-5-2-5-6'!$B$114:$AF$214,MATCH($D127&amp;"a",'表30-5-2-5-6'!$4:$4,0)-1,FALSE))
-VLOOKUP($S127,'表30-5-2-5-6'!$B$114:$AF$214,MATCH($D127,'表30-5-2-5-6'!$4:$4,0)-1,FALSE)*(S127/100-M127/G127)*100
-VLOOKUP($R127,'表30-5-2-5-6'!$B$114:$AF$214,MATCH($D127,'表30-5-2-5-6'!$4:$4,0)-1,FALSE)*(1-(R127/100-L127/G127)*100),0))))</f>
        <v>0</v>
      </c>
      <c r="V127" s="1990">
        <f t="shared" si="18"/>
        <v>0</v>
      </c>
      <c r="W127" s="1990">
        <f t="shared" si="19"/>
        <v>0</v>
      </c>
      <c r="X127" s="1990">
        <f t="shared" si="20"/>
        <v>0</v>
      </c>
      <c r="Y127" s="1990">
        <f t="shared" si="21"/>
        <v>0</v>
      </c>
    </row>
    <row r="128" spans="1:25">
      <c r="A128" s="1985" t="str">
        <f t="shared" si="15"/>
        <v/>
      </c>
      <c r="B128" s="2120"/>
      <c r="C128" s="2120"/>
      <c r="D128" s="2120"/>
      <c r="E128" s="2121"/>
      <c r="F128" s="2121"/>
      <c r="G128" s="2122"/>
      <c r="H128" s="2123"/>
      <c r="I128" s="2123"/>
      <c r="J128" s="2123"/>
      <c r="K128" s="2123"/>
      <c r="L128" s="2121"/>
      <c r="M128" s="2121"/>
      <c r="N128" s="1986">
        <f t="shared" si="11"/>
        <v>0</v>
      </c>
      <c r="O128" s="1986">
        <f t="shared" si="12"/>
        <v>0</v>
      </c>
      <c r="P128" s="1987">
        <f t="shared" si="16"/>
        <v>0</v>
      </c>
      <c r="Q128" s="1987">
        <f t="shared" si="17"/>
        <v>0</v>
      </c>
      <c r="R128" s="1988">
        <f t="shared" si="13"/>
        <v>0</v>
      </c>
      <c r="S128" s="1988">
        <f t="shared" si="14"/>
        <v>0</v>
      </c>
      <c r="T128" s="1989">
        <f>IF(OR(E128="QS",B128=""),0,
VLOOKUP($S128,'表30-5-2-5-4'!$B:$AF,MATCH($D128&amp;"a",'表30-5-2-5-4'!$4:$4,0)-1,FALSE)
-IF($R128-1&lt;=0,0,VLOOKUP($R128-1,'表30-5-2-5-4'!$B:$AF,MATCH($D128&amp;"a",'表30-5-2-5-4'!$4:$4,0)-1,FALSE))
-VLOOKUP($S128,'表30-5-2-5-4'!$B:$AF,MATCH($D128,'表30-5-2-5-4'!$4:$4,0)-1,FALSE)*(S128/100-M128/G128)*100
-VLOOKUP($R128,'表30-5-2-5-4'!$B:$AF,MATCH($D128,'表30-5-2-5-4'!$4:$4,0)-1,FALSE)*(1-(R128/100-L128/G128)*100)
)</f>
        <v>0</v>
      </c>
      <c r="U128" s="1989">
        <f>IF(OR(E128="QS",B128=""),0,
IF(C128="F",VLOOKUP($S128,'表30-5-2-5-5'!$B:$AF,MATCH($D128&amp;"a",'表30-5-2-5-5'!$4:$4,0)-1,FALSE)
-IF($R128-1&lt;=0,0,VLOOKUP($R128-1,'表30-5-2-5-5'!$B:$AF,MATCH($D128&amp;"a",'表30-5-2-5-5'!$4:$4,0)-1,FALSE))
-VLOOKUP($S128,'表30-5-2-5-5'!$B:$AF,MATCH($D128,'表30-5-2-5-5'!$4:$4,0)-1,FALSE)*(S128/100-M128/G128)*100
-VLOOKUP($R128,'表30-5-2-5-5'!$B:$AF,MATCH($D128,'表30-5-2-5-5'!$4:$4,0)-1,FALSE)*(1-(R128/100-L128/G128)*100),
IF(C128="E1",VLOOKUP($S128,'表30-5-2-5-6'!$B$4:$AF$104,MATCH($D128&amp;"a",'表30-5-2-5-6'!$4:$4,0)-1,FALSE)
-IF($R128-1&lt;=0,0,VLOOKUP($R128-1,'表30-5-2-5-6'!$B$4:$AF$104,MATCH($D128&amp;"a",'表30-5-2-5-6'!$4:$4,0)-1,FALSE))
-VLOOKUP($S128,'表30-5-2-5-6'!$B$4:$AF$104,MATCH($D128,'表30-5-2-5-6'!$4:$4,0)-1,FALSE)*(S128/100-M128/G128)*100
-VLOOKUP($R128,'表30-5-2-5-6'!$B$4:$AF$104,MATCH($D128,'表30-5-2-5-6'!$4:$4,0)-1,FALSE)*(1-(R128/100-L128/G128)*100),
IF(C128="E2",VLOOKUP($S128,'表30-5-2-5-6'!$B$114:$AF$214,MATCH($D128&amp;"a",'表30-5-2-5-6'!$4:$4,0)-1,FALSE)
-IF($R128-1&lt;=0,0,VLOOKUP($R128-1,'表30-5-2-5-6'!$B$114:$AF$214,MATCH($D128&amp;"a",'表30-5-2-5-6'!$4:$4,0)-1,FALSE))
-VLOOKUP($S128,'表30-5-2-5-6'!$B$114:$AF$214,MATCH($D128,'表30-5-2-5-6'!$4:$4,0)-1,FALSE)*(S128/100-M128/G128)*100
-VLOOKUP($R128,'表30-5-2-5-6'!$B$114:$AF$214,MATCH($D128,'表30-5-2-5-6'!$4:$4,0)-1,FALSE)*(1-(R128/100-L128/G128)*100),0))))</f>
        <v>0</v>
      </c>
      <c r="V128" s="1990">
        <f t="shared" si="18"/>
        <v>0</v>
      </c>
      <c r="W128" s="1990">
        <f t="shared" si="19"/>
        <v>0</v>
      </c>
      <c r="X128" s="1990">
        <f t="shared" si="20"/>
        <v>0</v>
      </c>
      <c r="Y128" s="1990">
        <f t="shared" si="21"/>
        <v>0</v>
      </c>
    </row>
    <row r="129" spans="1:25">
      <c r="A129" s="1985" t="str">
        <f t="shared" si="15"/>
        <v/>
      </c>
      <c r="B129" s="2120"/>
      <c r="C129" s="2120"/>
      <c r="D129" s="2120"/>
      <c r="E129" s="2121"/>
      <c r="F129" s="2121"/>
      <c r="G129" s="2122"/>
      <c r="H129" s="2123"/>
      <c r="I129" s="2123"/>
      <c r="J129" s="2123"/>
      <c r="K129" s="2123"/>
      <c r="L129" s="2121"/>
      <c r="M129" s="2121"/>
      <c r="N129" s="1986">
        <f t="shared" si="11"/>
        <v>0</v>
      </c>
      <c r="O129" s="1986">
        <f t="shared" si="12"/>
        <v>0</v>
      </c>
      <c r="P129" s="1987">
        <f t="shared" si="16"/>
        <v>0</v>
      </c>
      <c r="Q129" s="1987">
        <f t="shared" si="17"/>
        <v>0</v>
      </c>
      <c r="R129" s="1988">
        <f t="shared" si="13"/>
        <v>0</v>
      </c>
      <c r="S129" s="1988">
        <f t="shared" si="14"/>
        <v>0</v>
      </c>
      <c r="T129" s="1989">
        <f>IF(OR(E129="QS",B129=""),0,
VLOOKUP($S129,'表30-5-2-5-4'!$B:$AF,MATCH($D129&amp;"a",'表30-5-2-5-4'!$4:$4,0)-1,FALSE)
-IF($R129-1&lt;=0,0,VLOOKUP($R129-1,'表30-5-2-5-4'!$B:$AF,MATCH($D129&amp;"a",'表30-5-2-5-4'!$4:$4,0)-1,FALSE))
-VLOOKUP($S129,'表30-5-2-5-4'!$B:$AF,MATCH($D129,'表30-5-2-5-4'!$4:$4,0)-1,FALSE)*(S129/100-M129/G129)*100
-VLOOKUP($R129,'表30-5-2-5-4'!$B:$AF,MATCH($D129,'表30-5-2-5-4'!$4:$4,0)-1,FALSE)*(1-(R129/100-L129/G129)*100)
)</f>
        <v>0</v>
      </c>
      <c r="U129" s="1989">
        <f>IF(OR(E129="QS",B129=""),0,
IF(C129="F",VLOOKUP($S129,'表30-5-2-5-5'!$B:$AF,MATCH($D129&amp;"a",'表30-5-2-5-5'!$4:$4,0)-1,FALSE)
-IF($R129-1&lt;=0,0,VLOOKUP($R129-1,'表30-5-2-5-5'!$B:$AF,MATCH($D129&amp;"a",'表30-5-2-5-5'!$4:$4,0)-1,FALSE))
-VLOOKUP($S129,'表30-5-2-5-5'!$B:$AF,MATCH($D129,'表30-5-2-5-5'!$4:$4,0)-1,FALSE)*(S129/100-M129/G129)*100
-VLOOKUP($R129,'表30-5-2-5-5'!$B:$AF,MATCH($D129,'表30-5-2-5-5'!$4:$4,0)-1,FALSE)*(1-(R129/100-L129/G129)*100),
IF(C129="E1",VLOOKUP($S129,'表30-5-2-5-6'!$B$4:$AF$104,MATCH($D129&amp;"a",'表30-5-2-5-6'!$4:$4,0)-1,FALSE)
-IF($R129-1&lt;=0,0,VLOOKUP($R129-1,'表30-5-2-5-6'!$B$4:$AF$104,MATCH($D129&amp;"a",'表30-5-2-5-6'!$4:$4,0)-1,FALSE))
-VLOOKUP($S129,'表30-5-2-5-6'!$B$4:$AF$104,MATCH($D129,'表30-5-2-5-6'!$4:$4,0)-1,FALSE)*(S129/100-M129/G129)*100
-VLOOKUP($R129,'表30-5-2-5-6'!$B$4:$AF$104,MATCH($D129,'表30-5-2-5-6'!$4:$4,0)-1,FALSE)*(1-(R129/100-L129/G129)*100),
IF(C129="E2",VLOOKUP($S129,'表30-5-2-5-6'!$B$114:$AF$214,MATCH($D129&amp;"a",'表30-5-2-5-6'!$4:$4,0)-1,FALSE)
-IF($R129-1&lt;=0,0,VLOOKUP($R129-1,'表30-5-2-5-6'!$B$114:$AF$214,MATCH($D129&amp;"a",'表30-5-2-5-6'!$4:$4,0)-1,FALSE))
-VLOOKUP($S129,'表30-5-2-5-6'!$B$114:$AF$214,MATCH($D129,'表30-5-2-5-6'!$4:$4,0)-1,FALSE)*(S129/100-M129/G129)*100
-VLOOKUP($R129,'表30-5-2-5-6'!$B$114:$AF$214,MATCH($D129,'表30-5-2-5-6'!$4:$4,0)-1,FALSE)*(1-(R129/100-L129/G129)*100),0))))</f>
        <v>0</v>
      </c>
      <c r="V129" s="1990">
        <f t="shared" si="18"/>
        <v>0</v>
      </c>
      <c r="W129" s="1990">
        <f t="shared" si="19"/>
        <v>0</v>
      </c>
      <c r="X129" s="1990">
        <f t="shared" si="20"/>
        <v>0</v>
      </c>
      <c r="Y129" s="1990">
        <f t="shared" si="21"/>
        <v>0</v>
      </c>
    </row>
    <row r="130" spans="1:25">
      <c r="A130" s="1985" t="str">
        <f t="shared" si="15"/>
        <v/>
      </c>
      <c r="B130" s="2120"/>
      <c r="C130" s="2120"/>
      <c r="D130" s="2120"/>
      <c r="E130" s="2121"/>
      <c r="F130" s="2121"/>
      <c r="G130" s="2122"/>
      <c r="H130" s="2123"/>
      <c r="I130" s="2123"/>
      <c r="J130" s="2123"/>
      <c r="K130" s="2123"/>
      <c r="L130" s="2121"/>
      <c r="M130" s="2121"/>
      <c r="N130" s="1986">
        <f t="shared" si="11"/>
        <v>0</v>
      </c>
      <c r="O130" s="1986">
        <f t="shared" si="12"/>
        <v>0</v>
      </c>
      <c r="P130" s="1987">
        <f t="shared" si="16"/>
        <v>0</v>
      </c>
      <c r="Q130" s="1987">
        <f t="shared" si="17"/>
        <v>0</v>
      </c>
      <c r="R130" s="1988">
        <f t="shared" si="13"/>
        <v>0</v>
      </c>
      <c r="S130" s="1988">
        <f t="shared" si="14"/>
        <v>0</v>
      </c>
      <c r="T130" s="1989">
        <f>IF(OR(E130="QS",B130=""),0,
VLOOKUP($S130,'表30-5-2-5-4'!$B:$AF,MATCH($D130&amp;"a",'表30-5-2-5-4'!$4:$4,0)-1,FALSE)
-IF($R130-1&lt;=0,0,VLOOKUP($R130-1,'表30-5-2-5-4'!$B:$AF,MATCH($D130&amp;"a",'表30-5-2-5-4'!$4:$4,0)-1,FALSE))
-VLOOKUP($S130,'表30-5-2-5-4'!$B:$AF,MATCH($D130,'表30-5-2-5-4'!$4:$4,0)-1,FALSE)*(S130/100-M130/G130)*100
-VLOOKUP($R130,'表30-5-2-5-4'!$B:$AF,MATCH($D130,'表30-5-2-5-4'!$4:$4,0)-1,FALSE)*(1-(R130/100-L130/G130)*100)
)</f>
        <v>0</v>
      </c>
      <c r="U130" s="1989">
        <f>IF(OR(E130="QS",B130=""),0,
IF(C130="F",VLOOKUP($S130,'表30-5-2-5-5'!$B:$AF,MATCH($D130&amp;"a",'表30-5-2-5-5'!$4:$4,0)-1,FALSE)
-IF($R130-1&lt;=0,0,VLOOKUP($R130-1,'表30-5-2-5-5'!$B:$AF,MATCH($D130&amp;"a",'表30-5-2-5-5'!$4:$4,0)-1,FALSE))
-VLOOKUP($S130,'表30-5-2-5-5'!$B:$AF,MATCH($D130,'表30-5-2-5-5'!$4:$4,0)-1,FALSE)*(S130/100-M130/G130)*100
-VLOOKUP($R130,'表30-5-2-5-5'!$B:$AF,MATCH($D130,'表30-5-2-5-5'!$4:$4,0)-1,FALSE)*(1-(R130/100-L130/G130)*100),
IF(C130="E1",VLOOKUP($S130,'表30-5-2-5-6'!$B$4:$AF$104,MATCH($D130&amp;"a",'表30-5-2-5-6'!$4:$4,0)-1,FALSE)
-IF($R130-1&lt;=0,0,VLOOKUP($R130-1,'表30-5-2-5-6'!$B$4:$AF$104,MATCH($D130&amp;"a",'表30-5-2-5-6'!$4:$4,0)-1,FALSE))
-VLOOKUP($S130,'表30-5-2-5-6'!$B$4:$AF$104,MATCH($D130,'表30-5-2-5-6'!$4:$4,0)-1,FALSE)*(S130/100-M130/G130)*100
-VLOOKUP($R130,'表30-5-2-5-6'!$B$4:$AF$104,MATCH($D130,'表30-5-2-5-6'!$4:$4,0)-1,FALSE)*(1-(R130/100-L130/G130)*100),
IF(C130="E2",VLOOKUP($S130,'表30-5-2-5-6'!$B$114:$AF$214,MATCH($D130&amp;"a",'表30-5-2-5-6'!$4:$4,0)-1,FALSE)
-IF($R130-1&lt;=0,0,VLOOKUP($R130-1,'表30-5-2-5-6'!$B$114:$AF$214,MATCH($D130&amp;"a",'表30-5-2-5-6'!$4:$4,0)-1,FALSE))
-VLOOKUP($S130,'表30-5-2-5-6'!$B$114:$AF$214,MATCH($D130,'表30-5-2-5-6'!$4:$4,0)-1,FALSE)*(S130/100-M130/G130)*100
-VLOOKUP($R130,'表30-5-2-5-6'!$B$114:$AF$214,MATCH($D130,'表30-5-2-5-6'!$4:$4,0)-1,FALSE)*(1-(R130/100-L130/G130)*100),0))))</f>
        <v>0</v>
      </c>
      <c r="V130" s="1990">
        <f t="shared" si="18"/>
        <v>0</v>
      </c>
      <c r="W130" s="1990">
        <f t="shared" si="19"/>
        <v>0</v>
      </c>
      <c r="X130" s="1990">
        <f t="shared" si="20"/>
        <v>0</v>
      </c>
      <c r="Y130" s="1990">
        <f t="shared" si="21"/>
        <v>0</v>
      </c>
    </row>
    <row r="131" spans="1:25">
      <c r="A131" s="1985" t="str">
        <f t="shared" si="15"/>
        <v/>
      </c>
      <c r="B131" s="2120"/>
      <c r="C131" s="2120"/>
      <c r="D131" s="2120"/>
      <c r="E131" s="2121"/>
      <c r="F131" s="2121"/>
      <c r="G131" s="2122"/>
      <c r="H131" s="2123"/>
      <c r="I131" s="2123"/>
      <c r="J131" s="2123"/>
      <c r="K131" s="2123"/>
      <c r="L131" s="2121"/>
      <c r="M131" s="2121"/>
      <c r="N131" s="1986">
        <f t="shared" si="11"/>
        <v>0</v>
      </c>
      <c r="O131" s="1986">
        <f t="shared" si="12"/>
        <v>0</v>
      </c>
      <c r="P131" s="1987">
        <f t="shared" si="16"/>
        <v>0</v>
      </c>
      <c r="Q131" s="1987">
        <f t="shared" si="17"/>
        <v>0</v>
      </c>
      <c r="R131" s="1988">
        <f t="shared" si="13"/>
        <v>0</v>
      </c>
      <c r="S131" s="1988">
        <f t="shared" si="14"/>
        <v>0</v>
      </c>
      <c r="T131" s="1989">
        <f>IF(OR(E131="QS",B131=""),0,
VLOOKUP($S131,'表30-5-2-5-4'!$B:$AF,MATCH($D131&amp;"a",'表30-5-2-5-4'!$4:$4,0)-1,FALSE)
-IF($R131-1&lt;=0,0,VLOOKUP($R131-1,'表30-5-2-5-4'!$B:$AF,MATCH($D131&amp;"a",'表30-5-2-5-4'!$4:$4,0)-1,FALSE))
-VLOOKUP($S131,'表30-5-2-5-4'!$B:$AF,MATCH($D131,'表30-5-2-5-4'!$4:$4,0)-1,FALSE)*(S131/100-M131/G131)*100
-VLOOKUP($R131,'表30-5-2-5-4'!$B:$AF,MATCH($D131,'表30-5-2-5-4'!$4:$4,0)-1,FALSE)*(1-(R131/100-L131/G131)*100)
)</f>
        <v>0</v>
      </c>
      <c r="U131" s="1989">
        <f>IF(OR(E131="QS",B131=""),0,
IF(C131="F",VLOOKUP($S131,'表30-5-2-5-5'!$B:$AF,MATCH($D131&amp;"a",'表30-5-2-5-5'!$4:$4,0)-1,FALSE)
-IF($R131-1&lt;=0,0,VLOOKUP($R131-1,'表30-5-2-5-5'!$B:$AF,MATCH($D131&amp;"a",'表30-5-2-5-5'!$4:$4,0)-1,FALSE))
-VLOOKUP($S131,'表30-5-2-5-5'!$B:$AF,MATCH($D131,'表30-5-2-5-5'!$4:$4,0)-1,FALSE)*(S131/100-M131/G131)*100
-VLOOKUP($R131,'表30-5-2-5-5'!$B:$AF,MATCH($D131,'表30-5-2-5-5'!$4:$4,0)-1,FALSE)*(1-(R131/100-L131/G131)*100),
IF(C131="E1",VLOOKUP($S131,'表30-5-2-5-6'!$B$4:$AF$104,MATCH($D131&amp;"a",'表30-5-2-5-6'!$4:$4,0)-1,FALSE)
-IF($R131-1&lt;=0,0,VLOOKUP($R131-1,'表30-5-2-5-6'!$B$4:$AF$104,MATCH($D131&amp;"a",'表30-5-2-5-6'!$4:$4,0)-1,FALSE))
-VLOOKUP($S131,'表30-5-2-5-6'!$B$4:$AF$104,MATCH($D131,'表30-5-2-5-6'!$4:$4,0)-1,FALSE)*(S131/100-M131/G131)*100
-VLOOKUP($R131,'表30-5-2-5-6'!$B$4:$AF$104,MATCH($D131,'表30-5-2-5-6'!$4:$4,0)-1,FALSE)*(1-(R131/100-L131/G131)*100),
IF(C131="E2",VLOOKUP($S131,'表30-5-2-5-6'!$B$114:$AF$214,MATCH($D131&amp;"a",'表30-5-2-5-6'!$4:$4,0)-1,FALSE)
-IF($R131-1&lt;=0,0,VLOOKUP($R131-1,'表30-5-2-5-6'!$B$114:$AF$214,MATCH($D131&amp;"a",'表30-5-2-5-6'!$4:$4,0)-1,FALSE))
-VLOOKUP($S131,'表30-5-2-5-6'!$B$114:$AF$214,MATCH($D131,'表30-5-2-5-6'!$4:$4,0)-1,FALSE)*(S131/100-M131/G131)*100
-VLOOKUP($R131,'表30-5-2-5-6'!$B$114:$AF$214,MATCH($D131,'表30-5-2-5-6'!$4:$4,0)-1,FALSE)*(1-(R131/100-L131/G131)*100),0))))</f>
        <v>0</v>
      </c>
      <c r="V131" s="1990">
        <f t="shared" si="18"/>
        <v>0</v>
      </c>
      <c r="W131" s="1990">
        <f t="shared" si="19"/>
        <v>0</v>
      </c>
      <c r="X131" s="1990">
        <f t="shared" si="20"/>
        <v>0</v>
      </c>
      <c r="Y131" s="1990">
        <f t="shared" si="21"/>
        <v>0</v>
      </c>
    </row>
    <row r="132" spans="1:25">
      <c r="A132" s="1985" t="str">
        <f t="shared" si="15"/>
        <v/>
      </c>
      <c r="B132" s="2120"/>
      <c r="C132" s="2120"/>
      <c r="D132" s="2120"/>
      <c r="E132" s="2121"/>
      <c r="F132" s="2121"/>
      <c r="G132" s="2122"/>
      <c r="H132" s="2123"/>
      <c r="I132" s="2123"/>
      <c r="J132" s="2123"/>
      <c r="K132" s="2123"/>
      <c r="L132" s="2121"/>
      <c r="M132" s="2121"/>
      <c r="N132" s="1986">
        <f t="shared" si="11"/>
        <v>0</v>
      </c>
      <c r="O132" s="1986">
        <f t="shared" si="12"/>
        <v>0</v>
      </c>
      <c r="P132" s="1987">
        <f t="shared" si="16"/>
        <v>0</v>
      </c>
      <c r="Q132" s="1987">
        <f t="shared" si="17"/>
        <v>0</v>
      </c>
      <c r="R132" s="1988">
        <f t="shared" si="13"/>
        <v>0</v>
      </c>
      <c r="S132" s="1988">
        <f t="shared" si="14"/>
        <v>0</v>
      </c>
      <c r="T132" s="1989">
        <f>IF(OR(E132="QS",B132=""),0,
VLOOKUP($S132,'表30-5-2-5-4'!$B:$AF,MATCH($D132&amp;"a",'表30-5-2-5-4'!$4:$4,0)-1,FALSE)
-IF($R132-1&lt;=0,0,VLOOKUP($R132-1,'表30-5-2-5-4'!$B:$AF,MATCH($D132&amp;"a",'表30-5-2-5-4'!$4:$4,0)-1,FALSE))
-VLOOKUP($S132,'表30-5-2-5-4'!$B:$AF,MATCH($D132,'表30-5-2-5-4'!$4:$4,0)-1,FALSE)*(S132/100-M132/G132)*100
-VLOOKUP($R132,'表30-5-2-5-4'!$B:$AF,MATCH($D132,'表30-5-2-5-4'!$4:$4,0)-1,FALSE)*(1-(R132/100-L132/G132)*100)
)</f>
        <v>0</v>
      </c>
      <c r="U132" s="1989">
        <f>IF(OR(E132="QS",B132=""),0,
IF(C132="F",VLOOKUP($S132,'表30-5-2-5-5'!$B:$AF,MATCH($D132&amp;"a",'表30-5-2-5-5'!$4:$4,0)-1,FALSE)
-IF($R132-1&lt;=0,0,VLOOKUP($R132-1,'表30-5-2-5-5'!$B:$AF,MATCH($D132&amp;"a",'表30-5-2-5-5'!$4:$4,0)-1,FALSE))
-VLOOKUP($S132,'表30-5-2-5-5'!$B:$AF,MATCH($D132,'表30-5-2-5-5'!$4:$4,0)-1,FALSE)*(S132/100-M132/G132)*100
-VLOOKUP($R132,'表30-5-2-5-5'!$B:$AF,MATCH($D132,'表30-5-2-5-5'!$4:$4,0)-1,FALSE)*(1-(R132/100-L132/G132)*100),
IF(C132="E1",VLOOKUP($S132,'表30-5-2-5-6'!$B$4:$AF$104,MATCH($D132&amp;"a",'表30-5-2-5-6'!$4:$4,0)-1,FALSE)
-IF($R132-1&lt;=0,0,VLOOKUP($R132-1,'表30-5-2-5-6'!$B$4:$AF$104,MATCH($D132&amp;"a",'表30-5-2-5-6'!$4:$4,0)-1,FALSE))
-VLOOKUP($S132,'表30-5-2-5-6'!$B$4:$AF$104,MATCH($D132,'表30-5-2-5-6'!$4:$4,0)-1,FALSE)*(S132/100-M132/G132)*100
-VLOOKUP($R132,'表30-5-2-5-6'!$B$4:$AF$104,MATCH($D132,'表30-5-2-5-6'!$4:$4,0)-1,FALSE)*(1-(R132/100-L132/G132)*100),
IF(C132="E2",VLOOKUP($S132,'表30-5-2-5-6'!$B$114:$AF$214,MATCH($D132&amp;"a",'表30-5-2-5-6'!$4:$4,0)-1,FALSE)
-IF($R132-1&lt;=0,0,VLOOKUP($R132-1,'表30-5-2-5-6'!$B$114:$AF$214,MATCH($D132&amp;"a",'表30-5-2-5-6'!$4:$4,0)-1,FALSE))
-VLOOKUP($S132,'表30-5-2-5-6'!$B$114:$AF$214,MATCH($D132,'表30-5-2-5-6'!$4:$4,0)-1,FALSE)*(S132/100-M132/G132)*100
-VLOOKUP($R132,'表30-5-2-5-6'!$B$114:$AF$214,MATCH($D132,'表30-5-2-5-6'!$4:$4,0)-1,FALSE)*(1-(R132/100-L132/G132)*100),0))))</f>
        <v>0</v>
      </c>
      <c r="V132" s="1990">
        <f t="shared" si="18"/>
        <v>0</v>
      </c>
      <c r="W132" s="1990">
        <f t="shared" si="19"/>
        <v>0</v>
      </c>
      <c r="X132" s="1990">
        <f t="shared" si="20"/>
        <v>0</v>
      </c>
      <c r="Y132" s="1990">
        <f t="shared" si="21"/>
        <v>0</v>
      </c>
    </row>
    <row r="133" spans="1:25">
      <c r="A133" s="1985" t="str">
        <f t="shared" si="15"/>
        <v/>
      </c>
      <c r="B133" s="2120"/>
      <c r="C133" s="2120"/>
      <c r="D133" s="2120"/>
      <c r="E133" s="2121"/>
      <c r="F133" s="2121"/>
      <c r="G133" s="2122"/>
      <c r="H133" s="2123"/>
      <c r="I133" s="2123"/>
      <c r="J133" s="2123"/>
      <c r="K133" s="2123"/>
      <c r="L133" s="2121"/>
      <c r="M133" s="2121"/>
      <c r="N133" s="1986">
        <f t="shared" si="11"/>
        <v>0</v>
      </c>
      <c r="O133" s="1986">
        <f t="shared" si="12"/>
        <v>0</v>
      </c>
      <c r="P133" s="1987">
        <f t="shared" si="16"/>
        <v>0</v>
      </c>
      <c r="Q133" s="1987">
        <f t="shared" si="17"/>
        <v>0</v>
      </c>
      <c r="R133" s="1988">
        <f t="shared" si="13"/>
        <v>0</v>
      </c>
      <c r="S133" s="1988">
        <f t="shared" si="14"/>
        <v>0</v>
      </c>
      <c r="T133" s="1989">
        <f>IF(OR(E133="QS",B133=""),0,
VLOOKUP($S133,'表30-5-2-5-4'!$B:$AF,MATCH($D133&amp;"a",'表30-5-2-5-4'!$4:$4,0)-1,FALSE)
-IF($R133-1&lt;=0,0,VLOOKUP($R133-1,'表30-5-2-5-4'!$B:$AF,MATCH($D133&amp;"a",'表30-5-2-5-4'!$4:$4,0)-1,FALSE))
-VLOOKUP($S133,'表30-5-2-5-4'!$B:$AF,MATCH($D133,'表30-5-2-5-4'!$4:$4,0)-1,FALSE)*(S133/100-M133/G133)*100
-VLOOKUP($R133,'表30-5-2-5-4'!$B:$AF,MATCH($D133,'表30-5-2-5-4'!$4:$4,0)-1,FALSE)*(1-(R133/100-L133/G133)*100)
)</f>
        <v>0</v>
      </c>
      <c r="U133" s="1989">
        <f>IF(OR(E133="QS",B133=""),0,
IF(C133="F",VLOOKUP($S133,'表30-5-2-5-5'!$B:$AF,MATCH($D133&amp;"a",'表30-5-2-5-5'!$4:$4,0)-1,FALSE)
-IF($R133-1&lt;=0,0,VLOOKUP($R133-1,'表30-5-2-5-5'!$B:$AF,MATCH($D133&amp;"a",'表30-5-2-5-5'!$4:$4,0)-1,FALSE))
-VLOOKUP($S133,'表30-5-2-5-5'!$B:$AF,MATCH($D133,'表30-5-2-5-5'!$4:$4,0)-1,FALSE)*(S133/100-M133/G133)*100
-VLOOKUP($R133,'表30-5-2-5-5'!$B:$AF,MATCH($D133,'表30-5-2-5-5'!$4:$4,0)-1,FALSE)*(1-(R133/100-L133/G133)*100),
IF(C133="E1",VLOOKUP($S133,'表30-5-2-5-6'!$B$4:$AF$104,MATCH($D133&amp;"a",'表30-5-2-5-6'!$4:$4,0)-1,FALSE)
-IF($R133-1&lt;=0,0,VLOOKUP($R133-1,'表30-5-2-5-6'!$B$4:$AF$104,MATCH($D133&amp;"a",'表30-5-2-5-6'!$4:$4,0)-1,FALSE))
-VLOOKUP($S133,'表30-5-2-5-6'!$B$4:$AF$104,MATCH($D133,'表30-5-2-5-6'!$4:$4,0)-1,FALSE)*(S133/100-M133/G133)*100
-VLOOKUP($R133,'表30-5-2-5-6'!$B$4:$AF$104,MATCH($D133,'表30-5-2-5-6'!$4:$4,0)-1,FALSE)*(1-(R133/100-L133/G133)*100),
IF(C133="E2",VLOOKUP($S133,'表30-5-2-5-6'!$B$114:$AF$214,MATCH($D133&amp;"a",'表30-5-2-5-6'!$4:$4,0)-1,FALSE)
-IF($R133-1&lt;=0,0,VLOOKUP($R133-1,'表30-5-2-5-6'!$B$114:$AF$214,MATCH($D133&amp;"a",'表30-5-2-5-6'!$4:$4,0)-1,FALSE))
-VLOOKUP($S133,'表30-5-2-5-6'!$B$114:$AF$214,MATCH($D133,'表30-5-2-5-6'!$4:$4,0)-1,FALSE)*(S133/100-M133/G133)*100
-VLOOKUP($R133,'表30-5-2-5-6'!$B$114:$AF$214,MATCH($D133,'表30-5-2-5-6'!$4:$4,0)-1,FALSE)*(1-(R133/100-L133/G133)*100),0))))</f>
        <v>0</v>
      </c>
      <c r="V133" s="1990">
        <f t="shared" si="18"/>
        <v>0</v>
      </c>
      <c r="W133" s="1990">
        <f t="shared" si="19"/>
        <v>0</v>
      </c>
      <c r="X133" s="1990">
        <f t="shared" si="20"/>
        <v>0</v>
      </c>
      <c r="Y133" s="1990">
        <f t="shared" si="21"/>
        <v>0</v>
      </c>
    </row>
    <row r="134" spans="1:25">
      <c r="A134" s="1985" t="str">
        <f t="shared" si="15"/>
        <v/>
      </c>
      <c r="B134" s="2120"/>
      <c r="C134" s="2120"/>
      <c r="D134" s="2120"/>
      <c r="E134" s="2121"/>
      <c r="F134" s="2121"/>
      <c r="G134" s="2122"/>
      <c r="H134" s="2123"/>
      <c r="I134" s="2123"/>
      <c r="J134" s="2123"/>
      <c r="K134" s="2123"/>
      <c r="L134" s="2121"/>
      <c r="M134" s="2121"/>
      <c r="N134" s="1986">
        <f t="shared" ref="N134:N197" si="22">IF(E134="QS",F134*H134,0)</f>
        <v>0</v>
      </c>
      <c r="O134" s="1986">
        <f t="shared" ref="O134:O197" si="23">IF(E134="QS",F134*I134,0)</f>
        <v>0</v>
      </c>
      <c r="P134" s="1987">
        <f t="shared" si="16"/>
        <v>0</v>
      </c>
      <c r="Q134" s="1987">
        <f t="shared" si="17"/>
        <v>0</v>
      </c>
      <c r="R134" s="1988">
        <f t="shared" ref="R134:R197" si="24">IF(OR(E134="QS",B134=""),0,CEILING((L134+1)/G134*100,1))</f>
        <v>0</v>
      </c>
      <c r="S134" s="1988">
        <f t="shared" ref="S134:S197" si="25">IF(OR(E134="QS",B134=""),0,CEILING(M134/G134*100,1))</f>
        <v>0</v>
      </c>
      <c r="T134" s="1989">
        <f>IF(OR(E134="QS",B134=""),0,
VLOOKUP($S134,'表30-5-2-5-4'!$B:$AF,MATCH($D134&amp;"a",'表30-5-2-5-4'!$4:$4,0)-1,FALSE)
-IF($R134-1&lt;=0,0,VLOOKUP($R134-1,'表30-5-2-5-4'!$B:$AF,MATCH($D134&amp;"a",'表30-5-2-5-4'!$4:$4,0)-1,FALSE))
-VLOOKUP($S134,'表30-5-2-5-4'!$B:$AF,MATCH($D134,'表30-5-2-5-4'!$4:$4,0)-1,FALSE)*(S134/100-M134/G134)*100
-VLOOKUP($R134,'表30-5-2-5-4'!$B:$AF,MATCH($D134,'表30-5-2-5-4'!$4:$4,0)-1,FALSE)*(1-(R134/100-L134/G134)*100)
)</f>
        <v>0</v>
      </c>
      <c r="U134" s="1989">
        <f>IF(OR(E134="QS",B134=""),0,
IF(C134="F",VLOOKUP($S134,'表30-5-2-5-5'!$B:$AF,MATCH($D134&amp;"a",'表30-5-2-5-5'!$4:$4,0)-1,FALSE)
-IF($R134-1&lt;=0,0,VLOOKUP($R134-1,'表30-5-2-5-5'!$B:$AF,MATCH($D134&amp;"a",'表30-5-2-5-5'!$4:$4,0)-1,FALSE))
-VLOOKUP($S134,'表30-5-2-5-5'!$B:$AF,MATCH($D134,'表30-5-2-5-5'!$4:$4,0)-1,FALSE)*(S134/100-M134/G134)*100
-VLOOKUP($R134,'表30-5-2-5-5'!$B:$AF,MATCH($D134,'表30-5-2-5-5'!$4:$4,0)-1,FALSE)*(1-(R134/100-L134/G134)*100),
IF(C134="E1",VLOOKUP($S134,'表30-5-2-5-6'!$B$4:$AF$104,MATCH($D134&amp;"a",'表30-5-2-5-6'!$4:$4,0)-1,FALSE)
-IF($R134-1&lt;=0,0,VLOOKUP($R134-1,'表30-5-2-5-6'!$B$4:$AF$104,MATCH($D134&amp;"a",'表30-5-2-5-6'!$4:$4,0)-1,FALSE))
-VLOOKUP($S134,'表30-5-2-5-6'!$B$4:$AF$104,MATCH($D134,'表30-5-2-5-6'!$4:$4,0)-1,FALSE)*(S134/100-M134/G134)*100
-VLOOKUP($R134,'表30-5-2-5-6'!$B$4:$AF$104,MATCH($D134,'表30-5-2-5-6'!$4:$4,0)-1,FALSE)*(1-(R134/100-L134/G134)*100),
IF(C134="E2",VLOOKUP($S134,'表30-5-2-5-6'!$B$114:$AF$214,MATCH($D134&amp;"a",'表30-5-2-5-6'!$4:$4,0)-1,FALSE)
-IF($R134-1&lt;=0,0,VLOOKUP($R134-1,'表30-5-2-5-6'!$B$114:$AF$214,MATCH($D134&amp;"a",'表30-5-2-5-6'!$4:$4,0)-1,FALSE))
-VLOOKUP($S134,'表30-5-2-5-6'!$B$114:$AF$214,MATCH($D134,'表30-5-2-5-6'!$4:$4,0)-1,FALSE)*(S134/100-M134/G134)*100
-VLOOKUP($R134,'表30-5-2-5-6'!$B$114:$AF$214,MATCH($D134,'表30-5-2-5-6'!$4:$4,0)-1,FALSE)*(1-(R134/100-L134/G134)*100),0))))</f>
        <v>0</v>
      </c>
      <c r="V134" s="1990">
        <f t="shared" si="18"/>
        <v>0</v>
      </c>
      <c r="W134" s="1990">
        <f t="shared" si="19"/>
        <v>0</v>
      </c>
      <c r="X134" s="1990">
        <f t="shared" si="20"/>
        <v>0</v>
      </c>
      <c r="Y134" s="1990">
        <f t="shared" si="21"/>
        <v>0</v>
      </c>
    </row>
    <row r="135" spans="1:25">
      <c r="A135" s="1985" t="str">
        <f t="shared" ref="A135:A198" si="26">C135&amp;D135&amp;LEFT(E135,1)</f>
        <v/>
      </c>
      <c r="B135" s="2120"/>
      <c r="C135" s="2120"/>
      <c r="D135" s="2120"/>
      <c r="E135" s="2121"/>
      <c r="F135" s="2121"/>
      <c r="G135" s="2122"/>
      <c r="H135" s="2123"/>
      <c r="I135" s="2123"/>
      <c r="J135" s="2123"/>
      <c r="K135" s="2123"/>
      <c r="L135" s="2121"/>
      <c r="M135" s="2121"/>
      <c r="N135" s="1986">
        <f t="shared" si="22"/>
        <v>0</v>
      </c>
      <c r="O135" s="1986">
        <f t="shared" si="23"/>
        <v>0</v>
      </c>
      <c r="P135" s="1987">
        <f t="shared" ref="P135:P198" si="27">IF(OR(E135="QS",E135=""),0,(M135-L135)/G135*J135)</f>
        <v>0</v>
      </c>
      <c r="Q135" s="1987">
        <f t="shared" ref="Q135:Q198" si="28">IF(OR(E135="QS",E135=""),0,(M135-L135)/G135*K135)</f>
        <v>0</v>
      </c>
      <c r="R135" s="1988">
        <f t="shared" si="24"/>
        <v>0</v>
      </c>
      <c r="S135" s="1988">
        <f t="shared" si="25"/>
        <v>0</v>
      </c>
      <c r="T135" s="1989">
        <f>IF(OR(E135="QS",B135=""),0,
VLOOKUP($S135,'表30-5-2-5-4'!$B:$AF,MATCH($D135&amp;"a",'表30-5-2-5-4'!$4:$4,0)-1,FALSE)
-IF($R135-1&lt;=0,0,VLOOKUP($R135-1,'表30-5-2-5-4'!$B:$AF,MATCH($D135&amp;"a",'表30-5-2-5-4'!$4:$4,0)-1,FALSE))
-VLOOKUP($S135,'表30-5-2-5-4'!$B:$AF,MATCH($D135,'表30-5-2-5-4'!$4:$4,0)-1,FALSE)*(S135/100-M135/G135)*100
-VLOOKUP($R135,'表30-5-2-5-4'!$B:$AF,MATCH($D135,'表30-5-2-5-4'!$4:$4,0)-1,FALSE)*(1-(R135/100-L135/G135)*100)
)</f>
        <v>0</v>
      </c>
      <c r="U135" s="1989">
        <f>IF(OR(E135="QS",B135=""),0,
IF(C135="F",VLOOKUP($S135,'表30-5-2-5-5'!$B:$AF,MATCH($D135&amp;"a",'表30-5-2-5-5'!$4:$4,0)-1,FALSE)
-IF($R135-1&lt;=0,0,VLOOKUP($R135-1,'表30-5-2-5-5'!$B:$AF,MATCH($D135&amp;"a",'表30-5-2-5-5'!$4:$4,0)-1,FALSE))
-VLOOKUP($S135,'表30-5-2-5-5'!$B:$AF,MATCH($D135,'表30-5-2-5-5'!$4:$4,0)-1,FALSE)*(S135/100-M135/G135)*100
-VLOOKUP($R135,'表30-5-2-5-5'!$B:$AF,MATCH($D135,'表30-5-2-5-5'!$4:$4,0)-1,FALSE)*(1-(R135/100-L135/G135)*100),
IF(C135="E1",VLOOKUP($S135,'表30-5-2-5-6'!$B$4:$AF$104,MATCH($D135&amp;"a",'表30-5-2-5-6'!$4:$4,0)-1,FALSE)
-IF($R135-1&lt;=0,0,VLOOKUP($R135-1,'表30-5-2-5-6'!$B$4:$AF$104,MATCH($D135&amp;"a",'表30-5-2-5-6'!$4:$4,0)-1,FALSE))
-VLOOKUP($S135,'表30-5-2-5-6'!$B$4:$AF$104,MATCH($D135,'表30-5-2-5-6'!$4:$4,0)-1,FALSE)*(S135/100-M135/G135)*100
-VLOOKUP($R135,'表30-5-2-5-6'!$B$4:$AF$104,MATCH($D135,'表30-5-2-5-6'!$4:$4,0)-1,FALSE)*(1-(R135/100-L135/G135)*100),
IF(C135="E2",VLOOKUP($S135,'表30-5-2-5-6'!$B$114:$AF$214,MATCH($D135&amp;"a",'表30-5-2-5-6'!$4:$4,0)-1,FALSE)
-IF($R135-1&lt;=0,0,VLOOKUP($R135-1,'表30-5-2-5-6'!$B$114:$AF$214,MATCH($D135&amp;"a",'表30-5-2-5-6'!$4:$4,0)-1,FALSE))
-VLOOKUP($S135,'表30-5-2-5-6'!$B$114:$AF$214,MATCH($D135,'表30-5-2-5-6'!$4:$4,0)-1,FALSE)*(S135/100-M135/G135)*100
-VLOOKUP($R135,'表30-5-2-5-6'!$B$114:$AF$214,MATCH($D135,'表30-5-2-5-6'!$4:$4,0)-1,FALSE)*(1-(R135/100-L135/G135)*100),0))))</f>
        <v>0</v>
      </c>
      <c r="V135" s="1990">
        <f t="shared" ref="V135:V198" si="29">G135*T135*P135</f>
        <v>0</v>
      </c>
      <c r="W135" s="1990">
        <f t="shared" ref="W135:W198" si="30">G135*U135*P135</f>
        <v>0</v>
      </c>
      <c r="X135" s="1990">
        <f t="shared" ref="X135:X198" si="31">G135*T135*Q135</f>
        <v>0</v>
      </c>
      <c r="Y135" s="1990">
        <f t="shared" ref="Y135:Y198" si="32">G135*U135*Q135</f>
        <v>0</v>
      </c>
    </row>
    <row r="136" spans="1:25">
      <c r="A136" s="1985" t="str">
        <f t="shared" si="26"/>
        <v/>
      </c>
      <c r="B136" s="2120"/>
      <c r="C136" s="2120"/>
      <c r="D136" s="2120"/>
      <c r="E136" s="2121"/>
      <c r="F136" s="2121"/>
      <c r="G136" s="2122"/>
      <c r="H136" s="2123"/>
      <c r="I136" s="2123"/>
      <c r="J136" s="2123"/>
      <c r="K136" s="2123"/>
      <c r="L136" s="2121"/>
      <c r="M136" s="2121"/>
      <c r="N136" s="1986">
        <f t="shared" si="22"/>
        <v>0</v>
      </c>
      <c r="O136" s="1986">
        <f t="shared" si="23"/>
        <v>0</v>
      </c>
      <c r="P136" s="1987">
        <f t="shared" si="27"/>
        <v>0</v>
      </c>
      <c r="Q136" s="1987">
        <f t="shared" si="28"/>
        <v>0</v>
      </c>
      <c r="R136" s="1988">
        <f t="shared" si="24"/>
        <v>0</v>
      </c>
      <c r="S136" s="1988">
        <f t="shared" si="25"/>
        <v>0</v>
      </c>
      <c r="T136" s="1989">
        <f>IF(OR(E136="QS",B136=""),0,
VLOOKUP($S136,'表30-5-2-5-4'!$B:$AF,MATCH($D136&amp;"a",'表30-5-2-5-4'!$4:$4,0)-1,FALSE)
-IF($R136-1&lt;=0,0,VLOOKUP($R136-1,'表30-5-2-5-4'!$B:$AF,MATCH($D136&amp;"a",'表30-5-2-5-4'!$4:$4,0)-1,FALSE))
-VLOOKUP($S136,'表30-5-2-5-4'!$B:$AF,MATCH($D136,'表30-5-2-5-4'!$4:$4,0)-1,FALSE)*(S136/100-M136/G136)*100
-VLOOKUP($R136,'表30-5-2-5-4'!$B:$AF,MATCH($D136,'表30-5-2-5-4'!$4:$4,0)-1,FALSE)*(1-(R136/100-L136/G136)*100)
)</f>
        <v>0</v>
      </c>
      <c r="U136" s="1989">
        <f>IF(OR(E136="QS",B136=""),0,
IF(C136="F",VLOOKUP($S136,'表30-5-2-5-5'!$B:$AF,MATCH($D136&amp;"a",'表30-5-2-5-5'!$4:$4,0)-1,FALSE)
-IF($R136-1&lt;=0,0,VLOOKUP($R136-1,'表30-5-2-5-5'!$B:$AF,MATCH($D136&amp;"a",'表30-5-2-5-5'!$4:$4,0)-1,FALSE))
-VLOOKUP($S136,'表30-5-2-5-5'!$B:$AF,MATCH($D136,'表30-5-2-5-5'!$4:$4,0)-1,FALSE)*(S136/100-M136/G136)*100
-VLOOKUP($R136,'表30-5-2-5-5'!$B:$AF,MATCH($D136,'表30-5-2-5-5'!$4:$4,0)-1,FALSE)*(1-(R136/100-L136/G136)*100),
IF(C136="E1",VLOOKUP($S136,'表30-5-2-5-6'!$B$4:$AF$104,MATCH($D136&amp;"a",'表30-5-2-5-6'!$4:$4,0)-1,FALSE)
-IF($R136-1&lt;=0,0,VLOOKUP($R136-1,'表30-5-2-5-6'!$B$4:$AF$104,MATCH($D136&amp;"a",'表30-5-2-5-6'!$4:$4,0)-1,FALSE))
-VLOOKUP($S136,'表30-5-2-5-6'!$B$4:$AF$104,MATCH($D136,'表30-5-2-5-6'!$4:$4,0)-1,FALSE)*(S136/100-M136/G136)*100
-VLOOKUP($R136,'表30-5-2-5-6'!$B$4:$AF$104,MATCH($D136,'表30-5-2-5-6'!$4:$4,0)-1,FALSE)*(1-(R136/100-L136/G136)*100),
IF(C136="E2",VLOOKUP($S136,'表30-5-2-5-6'!$B$114:$AF$214,MATCH($D136&amp;"a",'表30-5-2-5-6'!$4:$4,0)-1,FALSE)
-IF($R136-1&lt;=0,0,VLOOKUP($R136-1,'表30-5-2-5-6'!$B$114:$AF$214,MATCH($D136&amp;"a",'表30-5-2-5-6'!$4:$4,0)-1,FALSE))
-VLOOKUP($S136,'表30-5-2-5-6'!$B$114:$AF$214,MATCH($D136,'表30-5-2-5-6'!$4:$4,0)-1,FALSE)*(S136/100-M136/G136)*100
-VLOOKUP($R136,'表30-5-2-5-6'!$B$114:$AF$214,MATCH($D136,'表30-5-2-5-6'!$4:$4,0)-1,FALSE)*(1-(R136/100-L136/G136)*100),0))))</f>
        <v>0</v>
      </c>
      <c r="V136" s="1990">
        <f t="shared" si="29"/>
        <v>0</v>
      </c>
      <c r="W136" s="1990">
        <f t="shared" si="30"/>
        <v>0</v>
      </c>
      <c r="X136" s="1990">
        <f t="shared" si="31"/>
        <v>0</v>
      </c>
      <c r="Y136" s="1990">
        <f t="shared" si="32"/>
        <v>0</v>
      </c>
    </row>
    <row r="137" spans="1:25">
      <c r="A137" s="1985" t="str">
        <f t="shared" si="26"/>
        <v/>
      </c>
      <c r="B137" s="2120"/>
      <c r="C137" s="2120"/>
      <c r="D137" s="2120"/>
      <c r="E137" s="2121"/>
      <c r="F137" s="2121"/>
      <c r="G137" s="2122"/>
      <c r="H137" s="2123"/>
      <c r="I137" s="2123"/>
      <c r="J137" s="2123"/>
      <c r="K137" s="2123"/>
      <c r="L137" s="2121"/>
      <c r="M137" s="2121"/>
      <c r="N137" s="1986">
        <f t="shared" si="22"/>
        <v>0</v>
      </c>
      <c r="O137" s="1986">
        <f t="shared" si="23"/>
        <v>0</v>
      </c>
      <c r="P137" s="1987">
        <f t="shared" si="27"/>
        <v>0</v>
      </c>
      <c r="Q137" s="1987">
        <f t="shared" si="28"/>
        <v>0</v>
      </c>
      <c r="R137" s="1988">
        <f t="shared" si="24"/>
        <v>0</v>
      </c>
      <c r="S137" s="1988">
        <f t="shared" si="25"/>
        <v>0</v>
      </c>
      <c r="T137" s="1989">
        <f>IF(OR(E137="QS",B137=""),0,
VLOOKUP($S137,'表30-5-2-5-4'!$B:$AF,MATCH($D137&amp;"a",'表30-5-2-5-4'!$4:$4,0)-1,FALSE)
-IF($R137-1&lt;=0,0,VLOOKUP($R137-1,'表30-5-2-5-4'!$B:$AF,MATCH($D137&amp;"a",'表30-5-2-5-4'!$4:$4,0)-1,FALSE))
-VLOOKUP($S137,'表30-5-2-5-4'!$B:$AF,MATCH($D137,'表30-5-2-5-4'!$4:$4,0)-1,FALSE)*(S137/100-M137/G137)*100
-VLOOKUP($R137,'表30-5-2-5-4'!$B:$AF,MATCH($D137,'表30-5-2-5-4'!$4:$4,0)-1,FALSE)*(1-(R137/100-L137/G137)*100)
)</f>
        <v>0</v>
      </c>
      <c r="U137" s="1989">
        <f>IF(OR(E137="QS",B137=""),0,
IF(C137="F",VLOOKUP($S137,'表30-5-2-5-5'!$B:$AF,MATCH($D137&amp;"a",'表30-5-2-5-5'!$4:$4,0)-1,FALSE)
-IF($R137-1&lt;=0,0,VLOOKUP($R137-1,'表30-5-2-5-5'!$B:$AF,MATCH($D137&amp;"a",'表30-5-2-5-5'!$4:$4,0)-1,FALSE))
-VLOOKUP($S137,'表30-5-2-5-5'!$B:$AF,MATCH($D137,'表30-5-2-5-5'!$4:$4,0)-1,FALSE)*(S137/100-M137/G137)*100
-VLOOKUP($R137,'表30-5-2-5-5'!$B:$AF,MATCH($D137,'表30-5-2-5-5'!$4:$4,0)-1,FALSE)*(1-(R137/100-L137/G137)*100),
IF(C137="E1",VLOOKUP($S137,'表30-5-2-5-6'!$B$4:$AF$104,MATCH($D137&amp;"a",'表30-5-2-5-6'!$4:$4,0)-1,FALSE)
-IF($R137-1&lt;=0,0,VLOOKUP($R137-1,'表30-5-2-5-6'!$B$4:$AF$104,MATCH($D137&amp;"a",'表30-5-2-5-6'!$4:$4,0)-1,FALSE))
-VLOOKUP($S137,'表30-5-2-5-6'!$B$4:$AF$104,MATCH($D137,'表30-5-2-5-6'!$4:$4,0)-1,FALSE)*(S137/100-M137/G137)*100
-VLOOKUP($R137,'表30-5-2-5-6'!$B$4:$AF$104,MATCH($D137,'表30-5-2-5-6'!$4:$4,0)-1,FALSE)*(1-(R137/100-L137/G137)*100),
IF(C137="E2",VLOOKUP($S137,'表30-5-2-5-6'!$B$114:$AF$214,MATCH($D137&amp;"a",'表30-5-2-5-6'!$4:$4,0)-1,FALSE)
-IF($R137-1&lt;=0,0,VLOOKUP($R137-1,'表30-5-2-5-6'!$B$114:$AF$214,MATCH($D137&amp;"a",'表30-5-2-5-6'!$4:$4,0)-1,FALSE))
-VLOOKUP($S137,'表30-5-2-5-6'!$B$114:$AF$214,MATCH($D137,'表30-5-2-5-6'!$4:$4,0)-1,FALSE)*(S137/100-M137/G137)*100
-VLOOKUP($R137,'表30-5-2-5-6'!$B$114:$AF$214,MATCH($D137,'表30-5-2-5-6'!$4:$4,0)-1,FALSE)*(1-(R137/100-L137/G137)*100),0))))</f>
        <v>0</v>
      </c>
      <c r="V137" s="1990">
        <f t="shared" si="29"/>
        <v>0</v>
      </c>
      <c r="W137" s="1990">
        <f t="shared" si="30"/>
        <v>0</v>
      </c>
      <c r="X137" s="1990">
        <f t="shared" si="31"/>
        <v>0</v>
      </c>
      <c r="Y137" s="1990">
        <f t="shared" si="32"/>
        <v>0</v>
      </c>
    </row>
    <row r="138" spans="1:25">
      <c r="A138" s="1985" t="str">
        <f t="shared" si="26"/>
        <v/>
      </c>
      <c r="B138" s="2120"/>
      <c r="C138" s="2120"/>
      <c r="D138" s="2120"/>
      <c r="E138" s="2121"/>
      <c r="F138" s="2121"/>
      <c r="G138" s="2122"/>
      <c r="H138" s="2123"/>
      <c r="I138" s="2123"/>
      <c r="J138" s="2123"/>
      <c r="K138" s="2123"/>
      <c r="L138" s="2121"/>
      <c r="M138" s="2121"/>
      <c r="N138" s="1986">
        <f t="shared" si="22"/>
        <v>0</v>
      </c>
      <c r="O138" s="1986">
        <f t="shared" si="23"/>
        <v>0</v>
      </c>
      <c r="P138" s="1987">
        <f t="shared" si="27"/>
        <v>0</v>
      </c>
      <c r="Q138" s="1987">
        <f t="shared" si="28"/>
        <v>0</v>
      </c>
      <c r="R138" s="1988">
        <f t="shared" si="24"/>
        <v>0</v>
      </c>
      <c r="S138" s="1988">
        <f t="shared" si="25"/>
        <v>0</v>
      </c>
      <c r="T138" s="1989">
        <f>IF(OR(E138="QS",B138=""),0,
VLOOKUP($S138,'表30-5-2-5-4'!$B:$AF,MATCH($D138&amp;"a",'表30-5-2-5-4'!$4:$4,0)-1,FALSE)
-IF($R138-1&lt;=0,0,VLOOKUP($R138-1,'表30-5-2-5-4'!$B:$AF,MATCH($D138&amp;"a",'表30-5-2-5-4'!$4:$4,0)-1,FALSE))
-VLOOKUP($S138,'表30-5-2-5-4'!$B:$AF,MATCH($D138,'表30-5-2-5-4'!$4:$4,0)-1,FALSE)*(S138/100-M138/G138)*100
-VLOOKUP($R138,'表30-5-2-5-4'!$B:$AF,MATCH($D138,'表30-5-2-5-4'!$4:$4,0)-1,FALSE)*(1-(R138/100-L138/G138)*100)
)</f>
        <v>0</v>
      </c>
      <c r="U138" s="1989">
        <f>IF(OR(E138="QS",B138=""),0,
IF(C138="F",VLOOKUP($S138,'表30-5-2-5-5'!$B:$AF,MATCH($D138&amp;"a",'表30-5-2-5-5'!$4:$4,0)-1,FALSE)
-IF($R138-1&lt;=0,0,VLOOKUP($R138-1,'表30-5-2-5-5'!$B:$AF,MATCH($D138&amp;"a",'表30-5-2-5-5'!$4:$4,0)-1,FALSE))
-VLOOKUP($S138,'表30-5-2-5-5'!$B:$AF,MATCH($D138,'表30-5-2-5-5'!$4:$4,0)-1,FALSE)*(S138/100-M138/G138)*100
-VLOOKUP($R138,'表30-5-2-5-5'!$B:$AF,MATCH($D138,'表30-5-2-5-5'!$4:$4,0)-1,FALSE)*(1-(R138/100-L138/G138)*100),
IF(C138="E1",VLOOKUP($S138,'表30-5-2-5-6'!$B$4:$AF$104,MATCH($D138&amp;"a",'表30-5-2-5-6'!$4:$4,0)-1,FALSE)
-IF($R138-1&lt;=0,0,VLOOKUP($R138-1,'表30-5-2-5-6'!$B$4:$AF$104,MATCH($D138&amp;"a",'表30-5-2-5-6'!$4:$4,0)-1,FALSE))
-VLOOKUP($S138,'表30-5-2-5-6'!$B$4:$AF$104,MATCH($D138,'表30-5-2-5-6'!$4:$4,0)-1,FALSE)*(S138/100-M138/G138)*100
-VLOOKUP($R138,'表30-5-2-5-6'!$B$4:$AF$104,MATCH($D138,'表30-5-2-5-6'!$4:$4,0)-1,FALSE)*(1-(R138/100-L138/G138)*100),
IF(C138="E2",VLOOKUP($S138,'表30-5-2-5-6'!$B$114:$AF$214,MATCH($D138&amp;"a",'表30-5-2-5-6'!$4:$4,0)-1,FALSE)
-IF($R138-1&lt;=0,0,VLOOKUP($R138-1,'表30-5-2-5-6'!$B$114:$AF$214,MATCH($D138&amp;"a",'表30-5-2-5-6'!$4:$4,0)-1,FALSE))
-VLOOKUP($S138,'表30-5-2-5-6'!$B$114:$AF$214,MATCH($D138,'表30-5-2-5-6'!$4:$4,0)-1,FALSE)*(S138/100-M138/G138)*100
-VLOOKUP($R138,'表30-5-2-5-6'!$B$114:$AF$214,MATCH($D138,'表30-5-2-5-6'!$4:$4,0)-1,FALSE)*(1-(R138/100-L138/G138)*100),0))))</f>
        <v>0</v>
      </c>
      <c r="V138" s="1990">
        <f t="shared" si="29"/>
        <v>0</v>
      </c>
      <c r="W138" s="1990">
        <f t="shared" si="30"/>
        <v>0</v>
      </c>
      <c r="X138" s="1990">
        <f t="shared" si="31"/>
        <v>0</v>
      </c>
      <c r="Y138" s="1990">
        <f t="shared" si="32"/>
        <v>0</v>
      </c>
    </row>
    <row r="139" spans="1:25">
      <c r="A139" s="1985" t="str">
        <f t="shared" si="26"/>
        <v/>
      </c>
      <c r="B139" s="2120"/>
      <c r="C139" s="2120"/>
      <c r="D139" s="2120"/>
      <c r="E139" s="2121"/>
      <c r="F139" s="2121"/>
      <c r="G139" s="2122"/>
      <c r="H139" s="2123"/>
      <c r="I139" s="2123"/>
      <c r="J139" s="2123"/>
      <c r="K139" s="2123"/>
      <c r="L139" s="2121"/>
      <c r="M139" s="2121"/>
      <c r="N139" s="1986">
        <f t="shared" si="22"/>
        <v>0</v>
      </c>
      <c r="O139" s="1986">
        <f t="shared" si="23"/>
        <v>0</v>
      </c>
      <c r="P139" s="1987">
        <f t="shared" si="27"/>
        <v>0</v>
      </c>
      <c r="Q139" s="1987">
        <f t="shared" si="28"/>
        <v>0</v>
      </c>
      <c r="R139" s="1988">
        <f t="shared" si="24"/>
        <v>0</v>
      </c>
      <c r="S139" s="1988">
        <f t="shared" si="25"/>
        <v>0</v>
      </c>
      <c r="T139" s="1989">
        <f>IF(OR(E139="QS",B139=""),0,
VLOOKUP($S139,'表30-5-2-5-4'!$B:$AF,MATCH($D139&amp;"a",'表30-5-2-5-4'!$4:$4,0)-1,FALSE)
-IF($R139-1&lt;=0,0,VLOOKUP($R139-1,'表30-5-2-5-4'!$B:$AF,MATCH($D139&amp;"a",'表30-5-2-5-4'!$4:$4,0)-1,FALSE))
-VLOOKUP($S139,'表30-5-2-5-4'!$B:$AF,MATCH($D139,'表30-5-2-5-4'!$4:$4,0)-1,FALSE)*(S139/100-M139/G139)*100
-VLOOKUP($R139,'表30-5-2-5-4'!$B:$AF,MATCH($D139,'表30-5-2-5-4'!$4:$4,0)-1,FALSE)*(1-(R139/100-L139/G139)*100)
)</f>
        <v>0</v>
      </c>
      <c r="U139" s="1989">
        <f>IF(OR(E139="QS",B139=""),0,
IF(C139="F",VLOOKUP($S139,'表30-5-2-5-5'!$B:$AF,MATCH($D139&amp;"a",'表30-5-2-5-5'!$4:$4,0)-1,FALSE)
-IF($R139-1&lt;=0,0,VLOOKUP($R139-1,'表30-5-2-5-5'!$B:$AF,MATCH($D139&amp;"a",'表30-5-2-5-5'!$4:$4,0)-1,FALSE))
-VLOOKUP($S139,'表30-5-2-5-5'!$B:$AF,MATCH($D139,'表30-5-2-5-5'!$4:$4,0)-1,FALSE)*(S139/100-M139/G139)*100
-VLOOKUP($R139,'表30-5-2-5-5'!$B:$AF,MATCH($D139,'表30-5-2-5-5'!$4:$4,0)-1,FALSE)*(1-(R139/100-L139/G139)*100),
IF(C139="E1",VLOOKUP($S139,'表30-5-2-5-6'!$B$4:$AF$104,MATCH($D139&amp;"a",'表30-5-2-5-6'!$4:$4,0)-1,FALSE)
-IF($R139-1&lt;=0,0,VLOOKUP($R139-1,'表30-5-2-5-6'!$B$4:$AF$104,MATCH($D139&amp;"a",'表30-5-2-5-6'!$4:$4,0)-1,FALSE))
-VLOOKUP($S139,'表30-5-2-5-6'!$B$4:$AF$104,MATCH($D139,'表30-5-2-5-6'!$4:$4,0)-1,FALSE)*(S139/100-M139/G139)*100
-VLOOKUP($R139,'表30-5-2-5-6'!$B$4:$AF$104,MATCH($D139,'表30-5-2-5-6'!$4:$4,0)-1,FALSE)*(1-(R139/100-L139/G139)*100),
IF(C139="E2",VLOOKUP($S139,'表30-5-2-5-6'!$B$114:$AF$214,MATCH($D139&amp;"a",'表30-5-2-5-6'!$4:$4,0)-1,FALSE)
-IF($R139-1&lt;=0,0,VLOOKUP($R139-1,'表30-5-2-5-6'!$B$114:$AF$214,MATCH($D139&amp;"a",'表30-5-2-5-6'!$4:$4,0)-1,FALSE))
-VLOOKUP($S139,'表30-5-2-5-6'!$B$114:$AF$214,MATCH($D139,'表30-5-2-5-6'!$4:$4,0)-1,FALSE)*(S139/100-M139/G139)*100
-VLOOKUP($R139,'表30-5-2-5-6'!$B$114:$AF$214,MATCH($D139,'表30-5-2-5-6'!$4:$4,0)-1,FALSE)*(1-(R139/100-L139/G139)*100),0))))</f>
        <v>0</v>
      </c>
      <c r="V139" s="1990">
        <f t="shared" si="29"/>
        <v>0</v>
      </c>
      <c r="W139" s="1990">
        <f t="shared" si="30"/>
        <v>0</v>
      </c>
      <c r="X139" s="1990">
        <f t="shared" si="31"/>
        <v>0</v>
      </c>
      <c r="Y139" s="1990">
        <f t="shared" si="32"/>
        <v>0</v>
      </c>
    </row>
    <row r="140" spans="1:25">
      <c r="A140" s="1985" t="str">
        <f t="shared" si="26"/>
        <v/>
      </c>
      <c r="B140" s="2120"/>
      <c r="C140" s="2120"/>
      <c r="D140" s="2120"/>
      <c r="E140" s="2121"/>
      <c r="F140" s="2121"/>
      <c r="G140" s="2122"/>
      <c r="H140" s="2123"/>
      <c r="I140" s="2123"/>
      <c r="J140" s="2123"/>
      <c r="K140" s="2123"/>
      <c r="L140" s="2121"/>
      <c r="M140" s="2121"/>
      <c r="N140" s="1986">
        <f t="shared" si="22"/>
        <v>0</v>
      </c>
      <c r="O140" s="1986">
        <f t="shared" si="23"/>
        <v>0</v>
      </c>
      <c r="P140" s="1987">
        <f t="shared" si="27"/>
        <v>0</v>
      </c>
      <c r="Q140" s="1987">
        <f t="shared" si="28"/>
        <v>0</v>
      </c>
      <c r="R140" s="1988">
        <f t="shared" si="24"/>
        <v>0</v>
      </c>
      <c r="S140" s="1988">
        <f t="shared" si="25"/>
        <v>0</v>
      </c>
      <c r="T140" s="1989">
        <f>IF(OR(E140="QS",B140=""),0,
VLOOKUP($S140,'表30-5-2-5-4'!$B:$AF,MATCH($D140&amp;"a",'表30-5-2-5-4'!$4:$4,0)-1,FALSE)
-IF($R140-1&lt;=0,0,VLOOKUP($R140-1,'表30-5-2-5-4'!$B:$AF,MATCH($D140&amp;"a",'表30-5-2-5-4'!$4:$4,0)-1,FALSE))
-VLOOKUP($S140,'表30-5-2-5-4'!$B:$AF,MATCH($D140,'表30-5-2-5-4'!$4:$4,0)-1,FALSE)*(S140/100-M140/G140)*100
-VLOOKUP($R140,'表30-5-2-5-4'!$B:$AF,MATCH($D140,'表30-5-2-5-4'!$4:$4,0)-1,FALSE)*(1-(R140/100-L140/G140)*100)
)</f>
        <v>0</v>
      </c>
      <c r="U140" s="1989">
        <f>IF(OR(E140="QS",B140=""),0,
IF(C140="F",VLOOKUP($S140,'表30-5-2-5-5'!$B:$AF,MATCH($D140&amp;"a",'表30-5-2-5-5'!$4:$4,0)-1,FALSE)
-IF($R140-1&lt;=0,0,VLOOKUP($R140-1,'表30-5-2-5-5'!$B:$AF,MATCH($D140&amp;"a",'表30-5-2-5-5'!$4:$4,0)-1,FALSE))
-VLOOKUP($S140,'表30-5-2-5-5'!$B:$AF,MATCH($D140,'表30-5-2-5-5'!$4:$4,0)-1,FALSE)*(S140/100-M140/G140)*100
-VLOOKUP($R140,'表30-5-2-5-5'!$B:$AF,MATCH($D140,'表30-5-2-5-5'!$4:$4,0)-1,FALSE)*(1-(R140/100-L140/G140)*100),
IF(C140="E1",VLOOKUP($S140,'表30-5-2-5-6'!$B$4:$AF$104,MATCH($D140&amp;"a",'表30-5-2-5-6'!$4:$4,0)-1,FALSE)
-IF($R140-1&lt;=0,0,VLOOKUP($R140-1,'表30-5-2-5-6'!$B$4:$AF$104,MATCH($D140&amp;"a",'表30-5-2-5-6'!$4:$4,0)-1,FALSE))
-VLOOKUP($S140,'表30-5-2-5-6'!$B$4:$AF$104,MATCH($D140,'表30-5-2-5-6'!$4:$4,0)-1,FALSE)*(S140/100-M140/G140)*100
-VLOOKUP($R140,'表30-5-2-5-6'!$B$4:$AF$104,MATCH($D140,'表30-5-2-5-6'!$4:$4,0)-1,FALSE)*(1-(R140/100-L140/G140)*100),
IF(C140="E2",VLOOKUP($S140,'表30-5-2-5-6'!$B$114:$AF$214,MATCH($D140&amp;"a",'表30-5-2-5-6'!$4:$4,0)-1,FALSE)
-IF($R140-1&lt;=0,0,VLOOKUP($R140-1,'表30-5-2-5-6'!$B$114:$AF$214,MATCH($D140&amp;"a",'表30-5-2-5-6'!$4:$4,0)-1,FALSE))
-VLOOKUP($S140,'表30-5-2-5-6'!$B$114:$AF$214,MATCH($D140,'表30-5-2-5-6'!$4:$4,0)-1,FALSE)*(S140/100-M140/G140)*100
-VLOOKUP($R140,'表30-5-2-5-6'!$B$114:$AF$214,MATCH($D140,'表30-5-2-5-6'!$4:$4,0)-1,FALSE)*(1-(R140/100-L140/G140)*100),0))))</f>
        <v>0</v>
      </c>
      <c r="V140" s="1990">
        <f t="shared" si="29"/>
        <v>0</v>
      </c>
      <c r="W140" s="1990">
        <f t="shared" si="30"/>
        <v>0</v>
      </c>
      <c r="X140" s="1990">
        <f t="shared" si="31"/>
        <v>0</v>
      </c>
      <c r="Y140" s="1990">
        <f t="shared" si="32"/>
        <v>0</v>
      </c>
    </row>
    <row r="141" spans="1:25">
      <c r="A141" s="1985" t="str">
        <f t="shared" si="26"/>
        <v/>
      </c>
      <c r="B141" s="2120"/>
      <c r="C141" s="2120"/>
      <c r="D141" s="2120"/>
      <c r="E141" s="2121"/>
      <c r="F141" s="2121"/>
      <c r="G141" s="2122"/>
      <c r="H141" s="2123"/>
      <c r="I141" s="2123"/>
      <c r="J141" s="2123"/>
      <c r="K141" s="2123"/>
      <c r="L141" s="2121"/>
      <c r="M141" s="2121"/>
      <c r="N141" s="1986">
        <f t="shared" si="22"/>
        <v>0</v>
      </c>
      <c r="O141" s="1986">
        <f t="shared" si="23"/>
        <v>0</v>
      </c>
      <c r="P141" s="1987">
        <f t="shared" si="27"/>
        <v>0</v>
      </c>
      <c r="Q141" s="1987">
        <f t="shared" si="28"/>
        <v>0</v>
      </c>
      <c r="R141" s="1988">
        <f t="shared" si="24"/>
        <v>0</v>
      </c>
      <c r="S141" s="1988">
        <f t="shared" si="25"/>
        <v>0</v>
      </c>
      <c r="T141" s="1989">
        <f>IF(OR(E141="QS",B141=""),0,
VLOOKUP($S141,'表30-5-2-5-4'!$B:$AF,MATCH($D141&amp;"a",'表30-5-2-5-4'!$4:$4,0)-1,FALSE)
-IF($R141-1&lt;=0,0,VLOOKUP($R141-1,'表30-5-2-5-4'!$B:$AF,MATCH($D141&amp;"a",'表30-5-2-5-4'!$4:$4,0)-1,FALSE))
-VLOOKUP($S141,'表30-5-2-5-4'!$B:$AF,MATCH($D141,'表30-5-2-5-4'!$4:$4,0)-1,FALSE)*(S141/100-M141/G141)*100
-VLOOKUP($R141,'表30-5-2-5-4'!$B:$AF,MATCH($D141,'表30-5-2-5-4'!$4:$4,0)-1,FALSE)*(1-(R141/100-L141/G141)*100)
)</f>
        <v>0</v>
      </c>
      <c r="U141" s="1989">
        <f>IF(OR(E141="QS",B141=""),0,
IF(C141="F",VLOOKUP($S141,'表30-5-2-5-5'!$B:$AF,MATCH($D141&amp;"a",'表30-5-2-5-5'!$4:$4,0)-1,FALSE)
-IF($R141-1&lt;=0,0,VLOOKUP($R141-1,'表30-5-2-5-5'!$B:$AF,MATCH($D141&amp;"a",'表30-5-2-5-5'!$4:$4,0)-1,FALSE))
-VLOOKUP($S141,'表30-5-2-5-5'!$B:$AF,MATCH($D141,'表30-5-2-5-5'!$4:$4,0)-1,FALSE)*(S141/100-M141/G141)*100
-VLOOKUP($R141,'表30-5-2-5-5'!$B:$AF,MATCH($D141,'表30-5-2-5-5'!$4:$4,0)-1,FALSE)*(1-(R141/100-L141/G141)*100),
IF(C141="E1",VLOOKUP($S141,'表30-5-2-5-6'!$B$4:$AF$104,MATCH($D141&amp;"a",'表30-5-2-5-6'!$4:$4,0)-1,FALSE)
-IF($R141-1&lt;=0,0,VLOOKUP($R141-1,'表30-5-2-5-6'!$B$4:$AF$104,MATCH($D141&amp;"a",'表30-5-2-5-6'!$4:$4,0)-1,FALSE))
-VLOOKUP($S141,'表30-5-2-5-6'!$B$4:$AF$104,MATCH($D141,'表30-5-2-5-6'!$4:$4,0)-1,FALSE)*(S141/100-M141/G141)*100
-VLOOKUP($R141,'表30-5-2-5-6'!$B$4:$AF$104,MATCH($D141,'表30-5-2-5-6'!$4:$4,0)-1,FALSE)*(1-(R141/100-L141/G141)*100),
IF(C141="E2",VLOOKUP($S141,'表30-5-2-5-6'!$B$114:$AF$214,MATCH($D141&amp;"a",'表30-5-2-5-6'!$4:$4,0)-1,FALSE)
-IF($R141-1&lt;=0,0,VLOOKUP($R141-1,'表30-5-2-5-6'!$B$114:$AF$214,MATCH($D141&amp;"a",'表30-5-2-5-6'!$4:$4,0)-1,FALSE))
-VLOOKUP($S141,'表30-5-2-5-6'!$B$114:$AF$214,MATCH($D141,'表30-5-2-5-6'!$4:$4,0)-1,FALSE)*(S141/100-M141/G141)*100
-VLOOKUP($R141,'表30-5-2-5-6'!$B$114:$AF$214,MATCH($D141,'表30-5-2-5-6'!$4:$4,0)-1,FALSE)*(1-(R141/100-L141/G141)*100),0))))</f>
        <v>0</v>
      </c>
      <c r="V141" s="1990">
        <f t="shared" si="29"/>
        <v>0</v>
      </c>
      <c r="W141" s="1990">
        <f t="shared" si="30"/>
        <v>0</v>
      </c>
      <c r="X141" s="1990">
        <f t="shared" si="31"/>
        <v>0</v>
      </c>
      <c r="Y141" s="1990">
        <f t="shared" si="32"/>
        <v>0</v>
      </c>
    </row>
    <row r="142" spans="1:25">
      <c r="A142" s="1985" t="str">
        <f t="shared" si="26"/>
        <v/>
      </c>
      <c r="B142" s="2120"/>
      <c r="C142" s="2120"/>
      <c r="D142" s="2120"/>
      <c r="E142" s="2121"/>
      <c r="F142" s="2121"/>
      <c r="G142" s="2122"/>
      <c r="H142" s="2123"/>
      <c r="I142" s="2123"/>
      <c r="J142" s="2123"/>
      <c r="K142" s="2123"/>
      <c r="L142" s="2121"/>
      <c r="M142" s="2121"/>
      <c r="N142" s="1986">
        <f t="shared" si="22"/>
        <v>0</v>
      </c>
      <c r="O142" s="1986">
        <f t="shared" si="23"/>
        <v>0</v>
      </c>
      <c r="P142" s="1987">
        <f t="shared" si="27"/>
        <v>0</v>
      </c>
      <c r="Q142" s="1987">
        <f t="shared" si="28"/>
        <v>0</v>
      </c>
      <c r="R142" s="1988">
        <f t="shared" si="24"/>
        <v>0</v>
      </c>
      <c r="S142" s="1988">
        <f t="shared" si="25"/>
        <v>0</v>
      </c>
      <c r="T142" s="1989">
        <f>IF(OR(E142="QS",B142=""),0,
VLOOKUP($S142,'表30-5-2-5-4'!$B:$AF,MATCH($D142&amp;"a",'表30-5-2-5-4'!$4:$4,0)-1,FALSE)
-IF($R142-1&lt;=0,0,VLOOKUP($R142-1,'表30-5-2-5-4'!$B:$AF,MATCH($D142&amp;"a",'表30-5-2-5-4'!$4:$4,0)-1,FALSE))
-VLOOKUP($S142,'表30-5-2-5-4'!$B:$AF,MATCH($D142,'表30-5-2-5-4'!$4:$4,0)-1,FALSE)*(S142/100-M142/G142)*100
-VLOOKUP($R142,'表30-5-2-5-4'!$B:$AF,MATCH($D142,'表30-5-2-5-4'!$4:$4,0)-1,FALSE)*(1-(R142/100-L142/G142)*100)
)</f>
        <v>0</v>
      </c>
      <c r="U142" s="1989">
        <f>IF(OR(E142="QS",B142=""),0,
IF(C142="F",VLOOKUP($S142,'表30-5-2-5-5'!$B:$AF,MATCH($D142&amp;"a",'表30-5-2-5-5'!$4:$4,0)-1,FALSE)
-IF($R142-1&lt;=0,0,VLOOKUP($R142-1,'表30-5-2-5-5'!$B:$AF,MATCH($D142&amp;"a",'表30-5-2-5-5'!$4:$4,0)-1,FALSE))
-VLOOKUP($S142,'表30-5-2-5-5'!$B:$AF,MATCH($D142,'表30-5-2-5-5'!$4:$4,0)-1,FALSE)*(S142/100-M142/G142)*100
-VLOOKUP($R142,'表30-5-2-5-5'!$B:$AF,MATCH($D142,'表30-5-2-5-5'!$4:$4,0)-1,FALSE)*(1-(R142/100-L142/G142)*100),
IF(C142="E1",VLOOKUP($S142,'表30-5-2-5-6'!$B$4:$AF$104,MATCH($D142&amp;"a",'表30-5-2-5-6'!$4:$4,0)-1,FALSE)
-IF($R142-1&lt;=0,0,VLOOKUP($R142-1,'表30-5-2-5-6'!$B$4:$AF$104,MATCH($D142&amp;"a",'表30-5-2-5-6'!$4:$4,0)-1,FALSE))
-VLOOKUP($S142,'表30-5-2-5-6'!$B$4:$AF$104,MATCH($D142,'表30-5-2-5-6'!$4:$4,0)-1,FALSE)*(S142/100-M142/G142)*100
-VLOOKUP($R142,'表30-5-2-5-6'!$B$4:$AF$104,MATCH($D142,'表30-5-2-5-6'!$4:$4,0)-1,FALSE)*(1-(R142/100-L142/G142)*100),
IF(C142="E2",VLOOKUP($S142,'表30-5-2-5-6'!$B$114:$AF$214,MATCH($D142&amp;"a",'表30-5-2-5-6'!$4:$4,0)-1,FALSE)
-IF($R142-1&lt;=0,0,VLOOKUP($R142-1,'表30-5-2-5-6'!$B$114:$AF$214,MATCH($D142&amp;"a",'表30-5-2-5-6'!$4:$4,0)-1,FALSE))
-VLOOKUP($S142,'表30-5-2-5-6'!$B$114:$AF$214,MATCH($D142,'表30-5-2-5-6'!$4:$4,0)-1,FALSE)*(S142/100-M142/G142)*100
-VLOOKUP($R142,'表30-5-2-5-6'!$B$114:$AF$214,MATCH($D142,'表30-5-2-5-6'!$4:$4,0)-1,FALSE)*(1-(R142/100-L142/G142)*100),0))))</f>
        <v>0</v>
      </c>
      <c r="V142" s="1990">
        <f t="shared" si="29"/>
        <v>0</v>
      </c>
      <c r="W142" s="1990">
        <f t="shared" si="30"/>
        <v>0</v>
      </c>
      <c r="X142" s="1990">
        <f t="shared" si="31"/>
        <v>0</v>
      </c>
      <c r="Y142" s="1990">
        <f t="shared" si="32"/>
        <v>0</v>
      </c>
    </row>
    <row r="143" spans="1:25">
      <c r="A143" s="1985" t="str">
        <f t="shared" si="26"/>
        <v/>
      </c>
      <c r="B143" s="2120"/>
      <c r="C143" s="2120"/>
      <c r="D143" s="2120"/>
      <c r="E143" s="2121"/>
      <c r="F143" s="2121"/>
      <c r="G143" s="2122"/>
      <c r="H143" s="2123"/>
      <c r="I143" s="2123"/>
      <c r="J143" s="2123"/>
      <c r="K143" s="2123"/>
      <c r="L143" s="2121"/>
      <c r="M143" s="2121"/>
      <c r="N143" s="1986">
        <f t="shared" si="22"/>
        <v>0</v>
      </c>
      <c r="O143" s="1986">
        <f t="shared" si="23"/>
        <v>0</v>
      </c>
      <c r="P143" s="1987">
        <f t="shared" si="27"/>
        <v>0</v>
      </c>
      <c r="Q143" s="1987">
        <f t="shared" si="28"/>
        <v>0</v>
      </c>
      <c r="R143" s="1988">
        <f t="shared" si="24"/>
        <v>0</v>
      </c>
      <c r="S143" s="1988">
        <f t="shared" si="25"/>
        <v>0</v>
      </c>
      <c r="T143" s="1989">
        <f>IF(OR(E143="QS",B143=""),0,
VLOOKUP($S143,'表30-5-2-5-4'!$B:$AF,MATCH($D143&amp;"a",'表30-5-2-5-4'!$4:$4,0)-1,FALSE)
-IF($R143-1&lt;=0,0,VLOOKUP($R143-1,'表30-5-2-5-4'!$B:$AF,MATCH($D143&amp;"a",'表30-5-2-5-4'!$4:$4,0)-1,FALSE))
-VLOOKUP($S143,'表30-5-2-5-4'!$B:$AF,MATCH($D143,'表30-5-2-5-4'!$4:$4,0)-1,FALSE)*(S143/100-M143/G143)*100
-VLOOKUP($R143,'表30-5-2-5-4'!$B:$AF,MATCH($D143,'表30-5-2-5-4'!$4:$4,0)-1,FALSE)*(1-(R143/100-L143/G143)*100)
)</f>
        <v>0</v>
      </c>
      <c r="U143" s="1989">
        <f>IF(OR(E143="QS",B143=""),0,
IF(C143="F",VLOOKUP($S143,'表30-5-2-5-5'!$B:$AF,MATCH($D143&amp;"a",'表30-5-2-5-5'!$4:$4,0)-1,FALSE)
-IF($R143-1&lt;=0,0,VLOOKUP($R143-1,'表30-5-2-5-5'!$B:$AF,MATCH($D143&amp;"a",'表30-5-2-5-5'!$4:$4,0)-1,FALSE))
-VLOOKUP($S143,'表30-5-2-5-5'!$B:$AF,MATCH($D143,'表30-5-2-5-5'!$4:$4,0)-1,FALSE)*(S143/100-M143/G143)*100
-VLOOKUP($R143,'表30-5-2-5-5'!$B:$AF,MATCH($D143,'表30-5-2-5-5'!$4:$4,0)-1,FALSE)*(1-(R143/100-L143/G143)*100),
IF(C143="E1",VLOOKUP($S143,'表30-5-2-5-6'!$B$4:$AF$104,MATCH($D143&amp;"a",'表30-5-2-5-6'!$4:$4,0)-1,FALSE)
-IF($R143-1&lt;=0,0,VLOOKUP($R143-1,'表30-5-2-5-6'!$B$4:$AF$104,MATCH($D143&amp;"a",'表30-5-2-5-6'!$4:$4,0)-1,FALSE))
-VLOOKUP($S143,'表30-5-2-5-6'!$B$4:$AF$104,MATCH($D143,'表30-5-2-5-6'!$4:$4,0)-1,FALSE)*(S143/100-M143/G143)*100
-VLOOKUP($R143,'表30-5-2-5-6'!$B$4:$AF$104,MATCH($D143,'表30-5-2-5-6'!$4:$4,0)-1,FALSE)*(1-(R143/100-L143/G143)*100),
IF(C143="E2",VLOOKUP($S143,'表30-5-2-5-6'!$B$114:$AF$214,MATCH($D143&amp;"a",'表30-5-2-5-6'!$4:$4,0)-1,FALSE)
-IF($R143-1&lt;=0,0,VLOOKUP($R143-1,'表30-5-2-5-6'!$B$114:$AF$214,MATCH($D143&amp;"a",'表30-5-2-5-6'!$4:$4,0)-1,FALSE))
-VLOOKUP($S143,'表30-5-2-5-6'!$B$114:$AF$214,MATCH($D143,'表30-5-2-5-6'!$4:$4,0)-1,FALSE)*(S143/100-M143/G143)*100
-VLOOKUP($R143,'表30-5-2-5-6'!$B$114:$AF$214,MATCH($D143,'表30-5-2-5-6'!$4:$4,0)-1,FALSE)*(1-(R143/100-L143/G143)*100),0))))</f>
        <v>0</v>
      </c>
      <c r="V143" s="1990">
        <f t="shared" si="29"/>
        <v>0</v>
      </c>
      <c r="W143" s="1990">
        <f t="shared" si="30"/>
        <v>0</v>
      </c>
      <c r="X143" s="1990">
        <f t="shared" si="31"/>
        <v>0</v>
      </c>
      <c r="Y143" s="1990">
        <f t="shared" si="32"/>
        <v>0</v>
      </c>
    </row>
    <row r="144" spans="1:25">
      <c r="A144" s="1985" t="str">
        <f t="shared" si="26"/>
        <v/>
      </c>
      <c r="B144" s="2120"/>
      <c r="C144" s="2120"/>
      <c r="D144" s="2120"/>
      <c r="E144" s="2121"/>
      <c r="F144" s="2121"/>
      <c r="G144" s="2122"/>
      <c r="H144" s="2123"/>
      <c r="I144" s="2123"/>
      <c r="J144" s="2123"/>
      <c r="K144" s="2123"/>
      <c r="L144" s="2121"/>
      <c r="M144" s="2121"/>
      <c r="N144" s="1986">
        <f t="shared" si="22"/>
        <v>0</v>
      </c>
      <c r="O144" s="1986">
        <f t="shared" si="23"/>
        <v>0</v>
      </c>
      <c r="P144" s="1987">
        <f t="shared" si="27"/>
        <v>0</v>
      </c>
      <c r="Q144" s="1987">
        <f t="shared" si="28"/>
        <v>0</v>
      </c>
      <c r="R144" s="1988">
        <f t="shared" si="24"/>
        <v>0</v>
      </c>
      <c r="S144" s="1988">
        <f t="shared" si="25"/>
        <v>0</v>
      </c>
      <c r="T144" s="1989">
        <f>IF(OR(E144="QS",B144=""),0,
VLOOKUP($S144,'表30-5-2-5-4'!$B:$AF,MATCH($D144&amp;"a",'表30-5-2-5-4'!$4:$4,0)-1,FALSE)
-IF($R144-1&lt;=0,0,VLOOKUP($R144-1,'表30-5-2-5-4'!$B:$AF,MATCH($D144&amp;"a",'表30-5-2-5-4'!$4:$4,0)-1,FALSE))
-VLOOKUP($S144,'表30-5-2-5-4'!$B:$AF,MATCH($D144,'表30-5-2-5-4'!$4:$4,0)-1,FALSE)*(S144/100-M144/G144)*100
-VLOOKUP($R144,'表30-5-2-5-4'!$B:$AF,MATCH($D144,'表30-5-2-5-4'!$4:$4,0)-1,FALSE)*(1-(R144/100-L144/G144)*100)
)</f>
        <v>0</v>
      </c>
      <c r="U144" s="1989">
        <f>IF(OR(E144="QS",B144=""),0,
IF(C144="F",VLOOKUP($S144,'表30-5-2-5-5'!$B:$AF,MATCH($D144&amp;"a",'表30-5-2-5-5'!$4:$4,0)-1,FALSE)
-IF($R144-1&lt;=0,0,VLOOKUP($R144-1,'表30-5-2-5-5'!$B:$AF,MATCH($D144&amp;"a",'表30-5-2-5-5'!$4:$4,0)-1,FALSE))
-VLOOKUP($S144,'表30-5-2-5-5'!$B:$AF,MATCH($D144,'表30-5-2-5-5'!$4:$4,0)-1,FALSE)*(S144/100-M144/G144)*100
-VLOOKUP($R144,'表30-5-2-5-5'!$B:$AF,MATCH($D144,'表30-5-2-5-5'!$4:$4,0)-1,FALSE)*(1-(R144/100-L144/G144)*100),
IF(C144="E1",VLOOKUP($S144,'表30-5-2-5-6'!$B$4:$AF$104,MATCH($D144&amp;"a",'表30-5-2-5-6'!$4:$4,0)-1,FALSE)
-IF($R144-1&lt;=0,0,VLOOKUP($R144-1,'表30-5-2-5-6'!$B$4:$AF$104,MATCH($D144&amp;"a",'表30-5-2-5-6'!$4:$4,0)-1,FALSE))
-VLOOKUP($S144,'表30-5-2-5-6'!$B$4:$AF$104,MATCH($D144,'表30-5-2-5-6'!$4:$4,0)-1,FALSE)*(S144/100-M144/G144)*100
-VLOOKUP($R144,'表30-5-2-5-6'!$B$4:$AF$104,MATCH($D144,'表30-5-2-5-6'!$4:$4,0)-1,FALSE)*(1-(R144/100-L144/G144)*100),
IF(C144="E2",VLOOKUP($S144,'表30-5-2-5-6'!$B$114:$AF$214,MATCH($D144&amp;"a",'表30-5-2-5-6'!$4:$4,0)-1,FALSE)
-IF($R144-1&lt;=0,0,VLOOKUP($R144-1,'表30-5-2-5-6'!$B$114:$AF$214,MATCH($D144&amp;"a",'表30-5-2-5-6'!$4:$4,0)-1,FALSE))
-VLOOKUP($S144,'表30-5-2-5-6'!$B$114:$AF$214,MATCH($D144,'表30-5-2-5-6'!$4:$4,0)-1,FALSE)*(S144/100-M144/G144)*100
-VLOOKUP($R144,'表30-5-2-5-6'!$B$114:$AF$214,MATCH($D144,'表30-5-2-5-6'!$4:$4,0)-1,FALSE)*(1-(R144/100-L144/G144)*100),0))))</f>
        <v>0</v>
      </c>
      <c r="V144" s="1990">
        <f t="shared" si="29"/>
        <v>0</v>
      </c>
      <c r="W144" s="1990">
        <f t="shared" si="30"/>
        <v>0</v>
      </c>
      <c r="X144" s="1990">
        <f t="shared" si="31"/>
        <v>0</v>
      </c>
      <c r="Y144" s="1990">
        <f t="shared" si="32"/>
        <v>0</v>
      </c>
    </row>
    <row r="145" spans="1:25">
      <c r="A145" s="1985" t="str">
        <f t="shared" si="26"/>
        <v/>
      </c>
      <c r="B145" s="2120"/>
      <c r="C145" s="2120"/>
      <c r="D145" s="2120"/>
      <c r="E145" s="2121"/>
      <c r="F145" s="2121"/>
      <c r="G145" s="2122"/>
      <c r="H145" s="2123"/>
      <c r="I145" s="2123"/>
      <c r="J145" s="2123"/>
      <c r="K145" s="2123"/>
      <c r="L145" s="2121"/>
      <c r="M145" s="2121"/>
      <c r="N145" s="1986">
        <f t="shared" si="22"/>
        <v>0</v>
      </c>
      <c r="O145" s="1986">
        <f t="shared" si="23"/>
        <v>0</v>
      </c>
      <c r="P145" s="1987">
        <f t="shared" si="27"/>
        <v>0</v>
      </c>
      <c r="Q145" s="1987">
        <f t="shared" si="28"/>
        <v>0</v>
      </c>
      <c r="R145" s="1988">
        <f t="shared" si="24"/>
        <v>0</v>
      </c>
      <c r="S145" s="1988">
        <f t="shared" si="25"/>
        <v>0</v>
      </c>
      <c r="T145" s="1989">
        <f>IF(OR(E145="QS",B145=""),0,
VLOOKUP($S145,'表30-5-2-5-4'!$B:$AF,MATCH($D145&amp;"a",'表30-5-2-5-4'!$4:$4,0)-1,FALSE)
-IF($R145-1&lt;=0,0,VLOOKUP($R145-1,'表30-5-2-5-4'!$B:$AF,MATCH($D145&amp;"a",'表30-5-2-5-4'!$4:$4,0)-1,FALSE))
-VLOOKUP($S145,'表30-5-2-5-4'!$B:$AF,MATCH($D145,'表30-5-2-5-4'!$4:$4,0)-1,FALSE)*(S145/100-M145/G145)*100
-VLOOKUP($R145,'表30-5-2-5-4'!$B:$AF,MATCH($D145,'表30-5-2-5-4'!$4:$4,0)-1,FALSE)*(1-(R145/100-L145/G145)*100)
)</f>
        <v>0</v>
      </c>
      <c r="U145" s="1989">
        <f>IF(OR(E145="QS",B145=""),0,
IF(C145="F",VLOOKUP($S145,'表30-5-2-5-5'!$B:$AF,MATCH($D145&amp;"a",'表30-5-2-5-5'!$4:$4,0)-1,FALSE)
-IF($R145-1&lt;=0,0,VLOOKUP($R145-1,'表30-5-2-5-5'!$B:$AF,MATCH($D145&amp;"a",'表30-5-2-5-5'!$4:$4,0)-1,FALSE))
-VLOOKUP($S145,'表30-5-2-5-5'!$B:$AF,MATCH($D145,'表30-5-2-5-5'!$4:$4,0)-1,FALSE)*(S145/100-M145/G145)*100
-VLOOKUP($R145,'表30-5-2-5-5'!$B:$AF,MATCH($D145,'表30-5-2-5-5'!$4:$4,0)-1,FALSE)*(1-(R145/100-L145/G145)*100),
IF(C145="E1",VLOOKUP($S145,'表30-5-2-5-6'!$B$4:$AF$104,MATCH($D145&amp;"a",'表30-5-2-5-6'!$4:$4,0)-1,FALSE)
-IF($R145-1&lt;=0,0,VLOOKUP($R145-1,'表30-5-2-5-6'!$B$4:$AF$104,MATCH($D145&amp;"a",'表30-5-2-5-6'!$4:$4,0)-1,FALSE))
-VLOOKUP($S145,'表30-5-2-5-6'!$B$4:$AF$104,MATCH($D145,'表30-5-2-5-6'!$4:$4,0)-1,FALSE)*(S145/100-M145/G145)*100
-VLOOKUP($R145,'表30-5-2-5-6'!$B$4:$AF$104,MATCH($D145,'表30-5-2-5-6'!$4:$4,0)-1,FALSE)*(1-(R145/100-L145/G145)*100),
IF(C145="E2",VLOOKUP($S145,'表30-5-2-5-6'!$B$114:$AF$214,MATCH($D145&amp;"a",'表30-5-2-5-6'!$4:$4,0)-1,FALSE)
-IF($R145-1&lt;=0,0,VLOOKUP($R145-1,'表30-5-2-5-6'!$B$114:$AF$214,MATCH($D145&amp;"a",'表30-5-2-5-6'!$4:$4,0)-1,FALSE))
-VLOOKUP($S145,'表30-5-2-5-6'!$B$114:$AF$214,MATCH($D145,'表30-5-2-5-6'!$4:$4,0)-1,FALSE)*(S145/100-M145/G145)*100
-VLOOKUP($R145,'表30-5-2-5-6'!$B$114:$AF$214,MATCH($D145,'表30-5-2-5-6'!$4:$4,0)-1,FALSE)*(1-(R145/100-L145/G145)*100),0))))</f>
        <v>0</v>
      </c>
      <c r="V145" s="1990">
        <f t="shared" si="29"/>
        <v>0</v>
      </c>
      <c r="W145" s="1990">
        <f t="shared" si="30"/>
        <v>0</v>
      </c>
      <c r="X145" s="1990">
        <f t="shared" si="31"/>
        <v>0</v>
      </c>
      <c r="Y145" s="1990">
        <f t="shared" si="32"/>
        <v>0</v>
      </c>
    </row>
    <row r="146" spans="1:25">
      <c r="A146" s="1985" t="str">
        <f t="shared" si="26"/>
        <v/>
      </c>
      <c r="B146" s="2120"/>
      <c r="C146" s="2120"/>
      <c r="D146" s="2120"/>
      <c r="E146" s="2121"/>
      <c r="F146" s="2121"/>
      <c r="G146" s="2122"/>
      <c r="H146" s="2123"/>
      <c r="I146" s="2123"/>
      <c r="J146" s="2123"/>
      <c r="K146" s="2123"/>
      <c r="L146" s="2121"/>
      <c r="M146" s="2121"/>
      <c r="N146" s="1986">
        <f t="shared" si="22"/>
        <v>0</v>
      </c>
      <c r="O146" s="1986">
        <f t="shared" si="23"/>
        <v>0</v>
      </c>
      <c r="P146" s="1987">
        <f t="shared" si="27"/>
        <v>0</v>
      </c>
      <c r="Q146" s="1987">
        <f t="shared" si="28"/>
        <v>0</v>
      </c>
      <c r="R146" s="1988">
        <f t="shared" si="24"/>
        <v>0</v>
      </c>
      <c r="S146" s="1988">
        <f t="shared" si="25"/>
        <v>0</v>
      </c>
      <c r="T146" s="1989">
        <f>IF(OR(E146="QS",B146=""),0,
VLOOKUP($S146,'表30-5-2-5-4'!$B:$AF,MATCH($D146&amp;"a",'表30-5-2-5-4'!$4:$4,0)-1,FALSE)
-IF($R146-1&lt;=0,0,VLOOKUP($R146-1,'表30-5-2-5-4'!$B:$AF,MATCH($D146&amp;"a",'表30-5-2-5-4'!$4:$4,0)-1,FALSE))
-VLOOKUP($S146,'表30-5-2-5-4'!$B:$AF,MATCH($D146,'表30-5-2-5-4'!$4:$4,0)-1,FALSE)*(S146/100-M146/G146)*100
-VLOOKUP($R146,'表30-5-2-5-4'!$B:$AF,MATCH($D146,'表30-5-2-5-4'!$4:$4,0)-1,FALSE)*(1-(R146/100-L146/G146)*100)
)</f>
        <v>0</v>
      </c>
      <c r="U146" s="1989">
        <f>IF(OR(E146="QS",B146=""),0,
IF(C146="F",VLOOKUP($S146,'表30-5-2-5-5'!$B:$AF,MATCH($D146&amp;"a",'表30-5-2-5-5'!$4:$4,0)-1,FALSE)
-IF($R146-1&lt;=0,0,VLOOKUP($R146-1,'表30-5-2-5-5'!$B:$AF,MATCH($D146&amp;"a",'表30-5-2-5-5'!$4:$4,0)-1,FALSE))
-VLOOKUP($S146,'表30-5-2-5-5'!$B:$AF,MATCH($D146,'表30-5-2-5-5'!$4:$4,0)-1,FALSE)*(S146/100-M146/G146)*100
-VLOOKUP($R146,'表30-5-2-5-5'!$B:$AF,MATCH($D146,'表30-5-2-5-5'!$4:$4,0)-1,FALSE)*(1-(R146/100-L146/G146)*100),
IF(C146="E1",VLOOKUP($S146,'表30-5-2-5-6'!$B$4:$AF$104,MATCH($D146&amp;"a",'表30-5-2-5-6'!$4:$4,0)-1,FALSE)
-IF($R146-1&lt;=0,0,VLOOKUP($R146-1,'表30-5-2-5-6'!$B$4:$AF$104,MATCH($D146&amp;"a",'表30-5-2-5-6'!$4:$4,0)-1,FALSE))
-VLOOKUP($S146,'表30-5-2-5-6'!$B$4:$AF$104,MATCH($D146,'表30-5-2-5-6'!$4:$4,0)-1,FALSE)*(S146/100-M146/G146)*100
-VLOOKUP($R146,'表30-5-2-5-6'!$B$4:$AF$104,MATCH($D146,'表30-5-2-5-6'!$4:$4,0)-1,FALSE)*(1-(R146/100-L146/G146)*100),
IF(C146="E2",VLOOKUP($S146,'表30-5-2-5-6'!$B$114:$AF$214,MATCH($D146&amp;"a",'表30-5-2-5-6'!$4:$4,0)-1,FALSE)
-IF($R146-1&lt;=0,0,VLOOKUP($R146-1,'表30-5-2-5-6'!$B$114:$AF$214,MATCH($D146&amp;"a",'表30-5-2-5-6'!$4:$4,0)-1,FALSE))
-VLOOKUP($S146,'表30-5-2-5-6'!$B$114:$AF$214,MATCH($D146,'表30-5-2-5-6'!$4:$4,0)-1,FALSE)*(S146/100-M146/G146)*100
-VLOOKUP($R146,'表30-5-2-5-6'!$B$114:$AF$214,MATCH($D146,'表30-5-2-5-6'!$4:$4,0)-1,FALSE)*(1-(R146/100-L146/G146)*100),0))))</f>
        <v>0</v>
      </c>
      <c r="V146" s="1990">
        <f t="shared" si="29"/>
        <v>0</v>
      </c>
      <c r="W146" s="1990">
        <f t="shared" si="30"/>
        <v>0</v>
      </c>
      <c r="X146" s="1990">
        <f t="shared" si="31"/>
        <v>0</v>
      </c>
      <c r="Y146" s="1990">
        <f t="shared" si="32"/>
        <v>0</v>
      </c>
    </row>
    <row r="147" spans="1:25">
      <c r="A147" s="1985" t="str">
        <f t="shared" si="26"/>
        <v/>
      </c>
      <c r="B147" s="2120"/>
      <c r="C147" s="2120"/>
      <c r="D147" s="2120"/>
      <c r="E147" s="2121"/>
      <c r="F147" s="2121"/>
      <c r="G147" s="2122"/>
      <c r="H147" s="2123"/>
      <c r="I147" s="2123"/>
      <c r="J147" s="2123"/>
      <c r="K147" s="2123"/>
      <c r="L147" s="2121"/>
      <c r="M147" s="2121"/>
      <c r="N147" s="1986">
        <f t="shared" si="22"/>
        <v>0</v>
      </c>
      <c r="O147" s="1986">
        <f t="shared" si="23"/>
        <v>0</v>
      </c>
      <c r="P147" s="1987">
        <f t="shared" si="27"/>
        <v>0</v>
      </c>
      <c r="Q147" s="1987">
        <f t="shared" si="28"/>
        <v>0</v>
      </c>
      <c r="R147" s="1988">
        <f t="shared" si="24"/>
        <v>0</v>
      </c>
      <c r="S147" s="1988">
        <f t="shared" si="25"/>
        <v>0</v>
      </c>
      <c r="T147" s="1989">
        <f>IF(OR(E147="QS",B147=""),0,
VLOOKUP($S147,'表30-5-2-5-4'!$B:$AF,MATCH($D147&amp;"a",'表30-5-2-5-4'!$4:$4,0)-1,FALSE)
-IF($R147-1&lt;=0,0,VLOOKUP($R147-1,'表30-5-2-5-4'!$B:$AF,MATCH($D147&amp;"a",'表30-5-2-5-4'!$4:$4,0)-1,FALSE))
-VLOOKUP($S147,'表30-5-2-5-4'!$B:$AF,MATCH($D147,'表30-5-2-5-4'!$4:$4,0)-1,FALSE)*(S147/100-M147/G147)*100
-VLOOKUP($R147,'表30-5-2-5-4'!$B:$AF,MATCH($D147,'表30-5-2-5-4'!$4:$4,0)-1,FALSE)*(1-(R147/100-L147/G147)*100)
)</f>
        <v>0</v>
      </c>
      <c r="U147" s="1989">
        <f>IF(OR(E147="QS",B147=""),0,
IF(C147="F",VLOOKUP($S147,'表30-5-2-5-5'!$B:$AF,MATCH($D147&amp;"a",'表30-5-2-5-5'!$4:$4,0)-1,FALSE)
-IF($R147-1&lt;=0,0,VLOOKUP($R147-1,'表30-5-2-5-5'!$B:$AF,MATCH($D147&amp;"a",'表30-5-2-5-5'!$4:$4,0)-1,FALSE))
-VLOOKUP($S147,'表30-5-2-5-5'!$B:$AF,MATCH($D147,'表30-5-2-5-5'!$4:$4,0)-1,FALSE)*(S147/100-M147/G147)*100
-VLOOKUP($R147,'表30-5-2-5-5'!$B:$AF,MATCH($D147,'表30-5-2-5-5'!$4:$4,0)-1,FALSE)*(1-(R147/100-L147/G147)*100),
IF(C147="E1",VLOOKUP($S147,'表30-5-2-5-6'!$B$4:$AF$104,MATCH($D147&amp;"a",'表30-5-2-5-6'!$4:$4,0)-1,FALSE)
-IF($R147-1&lt;=0,0,VLOOKUP($R147-1,'表30-5-2-5-6'!$B$4:$AF$104,MATCH($D147&amp;"a",'表30-5-2-5-6'!$4:$4,0)-1,FALSE))
-VLOOKUP($S147,'表30-5-2-5-6'!$B$4:$AF$104,MATCH($D147,'表30-5-2-5-6'!$4:$4,0)-1,FALSE)*(S147/100-M147/G147)*100
-VLOOKUP($R147,'表30-5-2-5-6'!$B$4:$AF$104,MATCH($D147,'表30-5-2-5-6'!$4:$4,0)-1,FALSE)*(1-(R147/100-L147/G147)*100),
IF(C147="E2",VLOOKUP($S147,'表30-5-2-5-6'!$B$114:$AF$214,MATCH($D147&amp;"a",'表30-5-2-5-6'!$4:$4,0)-1,FALSE)
-IF($R147-1&lt;=0,0,VLOOKUP($R147-1,'表30-5-2-5-6'!$B$114:$AF$214,MATCH($D147&amp;"a",'表30-5-2-5-6'!$4:$4,0)-1,FALSE))
-VLOOKUP($S147,'表30-5-2-5-6'!$B$114:$AF$214,MATCH($D147,'表30-5-2-5-6'!$4:$4,0)-1,FALSE)*(S147/100-M147/G147)*100
-VLOOKUP($R147,'表30-5-2-5-6'!$B$114:$AF$214,MATCH($D147,'表30-5-2-5-6'!$4:$4,0)-1,FALSE)*(1-(R147/100-L147/G147)*100),0))))</f>
        <v>0</v>
      </c>
      <c r="V147" s="1990">
        <f t="shared" si="29"/>
        <v>0</v>
      </c>
      <c r="W147" s="1990">
        <f t="shared" si="30"/>
        <v>0</v>
      </c>
      <c r="X147" s="1990">
        <f t="shared" si="31"/>
        <v>0</v>
      </c>
      <c r="Y147" s="1990">
        <f t="shared" si="32"/>
        <v>0</v>
      </c>
    </row>
    <row r="148" spans="1:25">
      <c r="A148" s="1985" t="str">
        <f t="shared" si="26"/>
        <v/>
      </c>
      <c r="B148" s="2120"/>
      <c r="C148" s="2120"/>
      <c r="D148" s="2120"/>
      <c r="E148" s="2121"/>
      <c r="F148" s="2121"/>
      <c r="G148" s="2122"/>
      <c r="H148" s="2123"/>
      <c r="I148" s="2123"/>
      <c r="J148" s="2123"/>
      <c r="K148" s="2123"/>
      <c r="L148" s="2121"/>
      <c r="M148" s="2121"/>
      <c r="N148" s="1986">
        <f t="shared" si="22"/>
        <v>0</v>
      </c>
      <c r="O148" s="1986">
        <f t="shared" si="23"/>
        <v>0</v>
      </c>
      <c r="P148" s="1987">
        <f t="shared" si="27"/>
        <v>0</v>
      </c>
      <c r="Q148" s="1987">
        <f t="shared" si="28"/>
        <v>0</v>
      </c>
      <c r="R148" s="1988">
        <f t="shared" si="24"/>
        <v>0</v>
      </c>
      <c r="S148" s="1988">
        <f t="shared" si="25"/>
        <v>0</v>
      </c>
      <c r="T148" s="1989">
        <f>IF(OR(E148="QS",B148=""),0,
VLOOKUP($S148,'表30-5-2-5-4'!$B:$AF,MATCH($D148&amp;"a",'表30-5-2-5-4'!$4:$4,0)-1,FALSE)
-IF($R148-1&lt;=0,0,VLOOKUP($R148-1,'表30-5-2-5-4'!$B:$AF,MATCH($D148&amp;"a",'表30-5-2-5-4'!$4:$4,0)-1,FALSE))
-VLOOKUP($S148,'表30-5-2-5-4'!$B:$AF,MATCH($D148,'表30-5-2-5-4'!$4:$4,0)-1,FALSE)*(S148/100-M148/G148)*100
-VLOOKUP($R148,'表30-5-2-5-4'!$B:$AF,MATCH($D148,'表30-5-2-5-4'!$4:$4,0)-1,FALSE)*(1-(R148/100-L148/G148)*100)
)</f>
        <v>0</v>
      </c>
      <c r="U148" s="1989">
        <f>IF(OR(E148="QS",B148=""),0,
IF(C148="F",VLOOKUP($S148,'表30-5-2-5-5'!$B:$AF,MATCH($D148&amp;"a",'表30-5-2-5-5'!$4:$4,0)-1,FALSE)
-IF($R148-1&lt;=0,0,VLOOKUP($R148-1,'表30-5-2-5-5'!$B:$AF,MATCH($D148&amp;"a",'表30-5-2-5-5'!$4:$4,0)-1,FALSE))
-VLOOKUP($S148,'表30-5-2-5-5'!$B:$AF,MATCH($D148,'表30-5-2-5-5'!$4:$4,0)-1,FALSE)*(S148/100-M148/G148)*100
-VLOOKUP($R148,'表30-5-2-5-5'!$B:$AF,MATCH($D148,'表30-5-2-5-5'!$4:$4,0)-1,FALSE)*(1-(R148/100-L148/G148)*100),
IF(C148="E1",VLOOKUP($S148,'表30-5-2-5-6'!$B$4:$AF$104,MATCH($D148&amp;"a",'表30-5-2-5-6'!$4:$4,0)-1,FALSE)
-IF($R148-1&lt;=0,0,VLOOKUP($R148-1,'表30-5-2-5-6'!$B$4:$AF$104,MATCH($D148&amp;"a",'表30-5-2-5-6'!$4:$4,0)-1,FALSE))
-VLOOKUP($S148,'表30-5-2-5-6'!$B$4:$AF$104,MATCH($D148,'表30-5-2-5-6'!$4:$4,0)-1,FALSE)*(S148/100-M148/G148)*100
-VLOOKUP($R148,'表30-5-2-5-6'!$B$4:$AF$104,MATCH($D148,'表30-5-2-5-6'!$4:$4,0)-1,FALSE)*(1-(R148/100-L148/G148)*100),
IF(C148="E2",VLOOKUP($S148,'表30-5-2-5-6'!$B$114:$AF$214,MATCH($D148&amp;"a",'表30-5-2-5-6'!$4:$4,0)-1,FALSE)
-IF($R148-1&lt;=0,0,VLOOKUP($R148-1,'表30-5-2-5-6'!$B$114:$AF$214,MATCH($D148&amp;"a",'表30-5-2-5-6'!$4:$4,0)-1,FALSE))
-VLOOKUP($S148,'表30-5-2-5-6'!$B$114:$AF$214,MATCH($D148,'表30-5-2-5-6'!$4:$4,0)-1,FALSE)*(S148/100-M148/G148)*100
-VLOOKUP($R148,'表30-5-2-5-6'!$B$114:$AF$214,MATCH($D148,'表30-5-2-5-6'!$4:$4,0)-1,FALSE)*(1-(R148/100-L148/G148)*100),0))))</f>
        <v>0</v>
      </c>
      <c r="V148" s="1990">
        <f t="shared" si="29"/>
        <v>0</v>
      </c>
      <c r="W148" s="1990">
        <f t="shared" si="30"/>
        <v>0</v>
      </c>
      <c r="X148" s="1990">
        <f t="shared" si="31"/>
        <v>0</v>
      </c>
      <c r="Y148" s="1990">
        <f t="shared" si="32"/>
        <v>0</v>
      </c>
    </row>
    <row r="149" spans="1:25">
      <c r="A149" s="1985" t="str">
        <f t="shared" si="26"/>
        <v/>
      </c>
      <c r="B149" s="2120"/>
      <c r="C149" s="2120"/>
      <c r="D149" s="2120"/>
      <c r="E149" s="2121"/>
      <c r="F149" s="2121"/>
      <c r="G149" s="2122"/>
      <c r="H149" s="2123"/>
      <c r="I149" s="2123"/>
      <c r="J149" s="2123"/>
      <c r="K149" s="2123"/>
      <c r="L149" s="2121"/>
      <c r="M149" s="2121"/>
      <c r="N149" s="1986">
        <f t="shared" si="22"/>
        <v>0</v>
      </c>
      <c r="O149" s="1986">
        <f t="shared" si="23"/>
        <v>0</v>
      </c>
      <c r="P149" s="1987">
        <f t="shared" si="27"/>
        <v>0</v>
      </c>
      <c r="Q149" s="1987">
        <f t="shared" si="28"/>
        <v>0</v>
      </c>
      <c r="R149" s="1988">
        <f t="shared" si="24"/>
        <v>0</v>
      </c>
      <c r="S149" s="1988">
        <f t="shared" si="25"/>
        <v>0</v>
      </c>
      <c r="T149" s="1989">
        <f>IF(OR(E149="QS",B149=""),0,
VLOOKUP($S149,'表30-5-2-5-4'!$B:$AF,MATCH($D149&amp;"a",'表30-5-2-5-4'!$4:$4,0)-1,FALSE)
-IF($R149-1&lt;=0,0,VLOOKUP($R149-1,'表30-5-2-5-4'!$B:$AF,MATCH($D149&amp;"a",'表30-5-2-5-4'!$4:$4,0)-1,FALSE))
-VLOOKUP($S149,'表30-5-2-5-4'!$B:$AF,MATCH($D149,'表30-5-2-5-4'!$4:$4,0)-1,FALSE)*(S149/100-M149/G149)*100
-VLOOKUP($R149,'表30-5-2-5-4'!$B:$AF,MATCH($D149,'表30-5-2-5-4'!$4:$4,0)-1,FALSE)*(1-(R149/100-L149/G149)*100)
)</f>
        <v>0</v>
      </c>
      <c r="U149" s="1989">
        <f>IF(OR(E149="QS",B149=""),0,
IF(C149="F",VLOOKUP($S149,'表30-5-2-5-5'!$B:$AF,MATCH($D149&amp;"a",'表30-5-2-5-5'!$4:$4,0)-1,FALSE)
-IF($R149-1&lt;=0,0,VLOOKUP($R149-1,'表30-5-2-5-5'!$B:$AF,MATCH($D149&amp;"a",'表30-5-2-5-5'!$4:$4,0)-1,FALSE))
-VLOOKUP($S149,'表30-5-2-5-5'!$B:$AF,MATCH($D149,'表30-5-2-5-5'!$4:$4,0)-1,FALSE)*(S149/100-M149/G149)*100
-VLOOKUP($R149,'表30-5-2-5-5'!$B:$AF,MATCH($D149,'表30-5-2-5-5'!$4:$4,0)-1,FALSE)*(1-(R149/100-L149/G149)*100),
IF(C149="E1",VLOOKUP($S149,'表30-5-2-5-6'!$B$4:$AF$104,MATCH($D149&amp;"a",'表30-5-2-5-6'!$4:$4,0)-1,FALSE)
-IF($R149-1&lt;=0,0,VLOOKUP($R149-1,'表30-5-2-5-6'!$B$4:$AF$104,MATCH($D149&amp;"a",'表30-5-2-5-6'!$4:$4,0)-1,FALSE))
-VLOOKUP($S149,'表30-5-2-5-6'!$B$4:$AF$104,MATCH($D149,'表30-5-2-5-6'!$4:$4,0)-1,FALSE)*(S149/100-M149/G149)*100
-VLOOKUP($R149,'表30-5-2-5-6'!$B$4:$AF$104,MATCH($D149,'表30-5-2-5-6'!$4:$4,0)-1,FALSE)*(1-(R149/100-L149/G149)*100),
IF(C149="E2",VLOOKUP($S149,'表30-5-2-5-6'!$B$114:$AF$214,MATCH($D149&amp;"a",'表30-5-2-5-6'!$4:$4,0)-1,FALSE)
-IF($R149-1&lt;=0,0,VLOOKUP($R149-1,'表30-5-2-5-6'!$B$114:$AF$214,MATCH($D149&amp;"a",'表30-5-2-5-6'!$4:$4,0)-1,FALSE))
-VLOOKUP($S149,'表30-5-2-5-6'!$B$114:$AF$214,MATCH($D149,'表30-5-2-5-6'!$4:$4,0)-1,FALSE)*(S149/100-M149/G149)*100
-VLOOKUP($R149,'表30-5-2-5-6'!$B$114:$AF$214,MATCH($D149,'表30-5-2-5-6'!$4:$4,0)-1,FALSE)*(1-(R149/100-L149/G149)*100),0))))</f>
        <v>0</v>
      </c>
      <c r="V149" s="1990">
        <f t="shared" si="29"/>
        <v>0</v>
      </c>
      <c r="W149" s="1990">
        <f t="shared" si="30"/>
        <v>0</v>
      </c>
      <c r="X149" s="1990">
        <f t="shared" si="31"/>
        <v>0</v>
      </c>
      <c r="Y149" s="1990">
        <f t="shared" si="32"/>
        <v>0</v>
      </c>
    </row>
    <row r="150" spans="1:25">
      <c r="A150" s="1985" t="str">
        <f t="shared" si="26"/>
        <v/>
      </c>
      <c r="B150" s="2120"/>
      <c r="C150" s="2120"/>
      <c r="D150" s="2120"/>
      <c r="E150" s="2121"/>
      <c r="F150" s="2121"/>
      <c r="G150" s="2122"/>
      <c r="H150" s="2123"/>
      <c r="I150" s="2123"/>
      <c r="J150" s="2123"/>
      <c r="K150" s="2123"/>
      <c r="L150" s="2121"/>
      <c r="M150" s="2121"/>
      <c r="N150" s="1986">
        <f t="shared" si="22"/>
        <v>0</v>
      </c>
      <c r="O150" s="1986">
        <f t="shared" si="23"/>
        <v>0</v>
      </c>
      <c r="P150" s="1987">
        <f t="shared" si="27"/>
        <v>0</v>
      </c>
      <c r="Q150" s="1987">
        <f t="shared" si="28"/>
        <v>0</v>
      </c>
      <c r="R150" s="1988">
        <f t="shared" si="24"/>
        <v>0</v>
      </c>
      <c r="S150" s="1988">
        <f t="shared" si="25"/>
        <v>0</v>
      </c>
      <c r="T150" s="1989">
        <f>IF(OR(E150="QS",B150=""),0,
VLOOKUP($S150,'表30-5-2-5-4'!$B:$AF,MATCH($D150&amp;"a",'表30-5-2-5-4'!$4:$4,0)-1,FALSE)
-IF($R150-1&lt;=0,0,VLOOKUP($R150-1,'表30-5-2-5-4'!$B:$AF,MATCH($D150&amp;"a",'表30-5-2-5-4'!$4:$4,0)-1,FALSE))
-VLOOKUP($S150,'表30-5-2-5-4'!$B:$AF,MATCH($D150,'表30-5-2-5-4'!$4:$4,0)-1,FALSE)*(S150/100-M150/G150)*100
-VLOOKUP($R150,'表30-5-2-5-4'!$B:$AF,MATCH($D150,'表30-5-2-5-4'!$4:$4,0)-1,FALSE)*(1-(R150/100-L150/G150)*100)
)</f>
        <v>0</v>
      </c>
      <c r="U150" s="1989">
        <f>IF(OR(E150="QS",B150=""),0,
IF(C150="F",VLOOKUP($S150,'表30-5-2-5-5'!$B:$AF,MATCH($D150&amp;"a",'表30-5-2-5-5'!$4:$4,0)-1,FALSE)
-IF($R150-1&lt;=0,0,VLOOKUP($R150-1,'表30-5-2-5-5'!$B:$AF,MATCH($D150&amp;"a",'表30-5-2-5-5'!$4:$4,0)-1,FALSE))
-VLOOKUP($S150,'表30-5-2-5-5'!$B:$AF,MATCH($D150,'表30-5-2-5-5'!$4:$4,0)-1,FALSE)*(S150/100-M150/G150)*100
-VLOOKUP($R150,'表30-5-2-5-5'!$B:$AF,MATCH($D150,'表30-5-2-5-5'!$4:$4,0)-1,FALSE)*(1-(R150/100-L150/G150)*100),
IF(C150="E1",VLOOKUP($S150,'表30-5-2-5-6'!$B$4:$AF$104,MATCH($D150&amp;"a",'表30-5-2-5-6'!$4:$4,0)-1,FALSE)
-IF($R150-1&lt;=0,0,VLOOKUP($R150-1,'表30-5-2-5-6'!$B$4:$AF$104,MATCH($D150&amp;"a",'表30-5-2-5-6'!$4:$4,0)-1,FALSE))
-VLOOKUP($S150,'表30-5-2-5-6'!$B$4:$AF$104,MATCH($D150,'表30-5-2-5-6'!$4:$4,0)-1,FALSE)*(S150/100-M150/G150)*100
-VLOOKUP($R150,'表30-5-2-5-6'!$B$4:$AF$104,MATCH($D150,'表30-5-2-5-6'!$4:$4,0)-1,FALSE)*(1-(R150/100-L150/G150)*100),
IF(C150="E2",VLOOKUP($S150,'表30-5-2-5-6'!$B$114:$AF$214,MATCH($D150&amp;"a",'表30-5-2-5-6'!$4:$4,0)-1,FALSE)
-IF($R150-1&lt;=0,0,VLOOKUP($R150-1,'表30-5-2-5-6'!$B$114:$AF$214,MATCH($D150&amp;"a",'表30-5-2-5-6'!$4:$4,0)-1,FALSE))
-VLOOKUP($S150,'表30-5-2-5-6'!$B$114:$AF$214,MATCH($D150,'表30-5-2-5-6'!$4:$4,0)-1,FALSE)*(S150/100-M150/G150)*100
-VLOOKUP($R150,'表30-5-2-5-6'!$B$114:$AF$214,MATCH($D150,'表30-5-2-5-6'!$4:$4,0)-1,FALSE)*(1-(R150/100-L150/G150)*100),0))))</f>
        <v>0</v>
      </c>
      <c r="V150" s="1990">
        <f t="shared" si="29"/>
        <v>0</v>
      </c>
      <c r="W150" s="1990">
        <f t="shared" si="30"/>
        <v>0</v>
      </c>
      <c r="X150" s="1990">
        <f t="shared" si="31"/>
        <v>0</v>
      </c>
      <c r="Y150" s="1990">
        <f t="shared" si="32"/>
        <v>0</v>
      </c>
    </row>
    <row r="151" spans="1:25">
      <c r="A151" s="1985" t="str">
        <f t="shared" si="26"/>
        <v/>
      </c>
      <c r="B151" s="2120"/>
      <c r="C151" s="2120"/>
      <c r="D151" s="2120"/>
      <c r="E151" s="2121"/>
      <c r="F151" s="2121"/>
      <c r="G151" s="2122"/>
      <c r="H151" s="2123"/>
      <c r="I151" s="2123"/>
      <c r="J151" s="2123"/>
      <c r="K151" s="2123"/>
      <c r="L151" s="2121"/>
      <c r="M151" s="2121"/>
      <c r="N151" s="1986">
        <f t="shared" si="22"/>
        <v>0</v>
      </c>
      <c r="O151" s="1986">
        <f t="shared" si="23"/>
        <v>0</v>
      </c>
      <c r="P151" s="1987">
        <f t="shared" si="27"/>
        <v>0</v>
      </c>
      <c r="Q151" s="1987">
        <f t="shared" si="28"/>
        <v>0</v>
      </c>
      <c r="R151" s="1988">
        <f t="shared" si="24"/>
        <v>0</v>
      </c>
      <c r="S151" s="1988">
        <f t="shared" si="25"/>
        <v>0</v>
      </c>
      <c r="T151" s="1989">
        <f>IF(OR(E151="QS",B151=""),0,
VLOOKUP($S151,'表30-5-2-5-4'!$B:$AF,MATCH($D151&amp;"a",'表30-5-2-5-4'!$4:$4,0)-1,FALSE)
-IF($R151-1&lt;=0,0,VLOOKUP($R151-1,'表30-5-2-5-4'!$B:$AF,MATCH($D151&amp;"a",'表30-5-2-5-4'!$4:$4,0)-1,FALSE))
-VLOOKUP($S151,'表30-5-2-5-4'!$B:$AF,MATCH($D151,'表30-5-2-5-4'!$4:$4,0)-1,FALSE)*(S151/100-M151/G151)*100
-VLOOKUP($R151,'表30-5-2-5-4'!$B:$AF,MATCH($D151,'表30-5-2-5-4'!$4:$4,0)-1,FALSE)*(1-(R151/100-L151/G151)*100)
)</f>
        <v>0</v>
      </c>
      <c r="U151" s="1989">
        <f>IF(OR(E151="QS",B151=""),0,
IF(C151="F",VLOOKUP($S151,'表30-5-2-5-5'!$B:$AF,MATCH($D151&amp;"a",'表30-5-2-5-5'!$4:$4,0)-1,FALSE)
-IF($R151-1&lt;=0,0,VLOOKUP($R151-1,'表30-5-2-5-5'!$B:$AF,MATCH($D151&amp;"a",'表30-5-2-5-5'!$4:$4,0)-1,FALSE))
-VLOOKUP($S151,'表30-5-2-5-5'!$B:$AF,MATCH($D151,'表30-5-2-5-5'!$4:$4,0)-1,FALSE)*(S151/100-M151/G151)*100
-VLOOKUP($R151,'表30-5-2-5-5'!$B:$AF,MATCH($D151,'表30-5-2-5-5'!$4:$4,0)-1,FALSE)*(1-(R151/100-L151/G151)*100),
IF(C151="E1",VLOOKUP($S151,'表30-5-2-5-6'!$B$4:$AF$104,MATCH($D151&amp;"a",'表30-5-2-5-6'!$4:$4,0)-1,FALSE)
-IF($R151-1&lt;=0,0,VLOOKUP($R151-1,'表30-5-2-5-6'!$B$4:$AF$104,MATCH($D151&amp;"a",'表30-5-2-5-6'!$4:$4,0)-1,FALSE))
-VLOOKUP($S151,'表30-5-2-5-6'!$B$4:$AF$104,MATCH($D151,'表30-5-2-5-6'!$4:$4,0)-1,FALSE)*(S151/100-M151/G151)*100
-VLOOKUP($R151,'表30-5-2-5-6'!$B$4:$AF$104,MATCH($D151,'表30-5-2-5-6'!$4:$4,0)-1,FALSE)*(1-(R151/100-L151/G151)*100),
IF(C151="E2",VLOOKUP($S151,'表30-5-2-5-6'!$B$114:$AF$214,MATCH($D151&amp;"a",'表30-5-2-5-6'!$4:$4,0)-1,FALSE)
-IF($R151-1&lt;=0,0,VLOOKUP($R151-1,'表30-5-2-5-6'!$B$114:$AF$214,MATCH($D151&amp;"a",'表30-5-2-5-6'!$4:$4,0)-1,FALSE))
-VLOOKUP($S151,'表30-5-2-5-6'!$B$114:$AF$214,MATCH($D151,'表30-5-2-5-6'!$4:$4,0)-1,FALSE)*(S151/100-M151/G151)*100
-VLOOKUP($R151,'表30-5-2-5-6'!$B$114:$AF$214,MATCH($D151,'表30-5-2-5-6'!$4:$4,0)-1,FALSE)*(1-(R151/100-L151/G151)*100),0))))</f>
        <v>0</v>
      </c>
      <c r="V151" s="1990">
        <f t="shared" si="29"/>
        <v>0</v>
      </c>
      <c r="W151" s="1990">
        <f t="shared" si="30"/>
        <v>0</v>
      </c>
      <c r="X151" s="1990">
        <f t="shared" si="31"/>
        <v>0</v>
      </c>
      <c r="Y151" s="1990">
        <f t="shared" si="32"/>
        <v>0</v>
      </c>
    </row>
    <row r="152" spans="1:25">
      <c r="A152" s="1985" t="str">
        <f t="shared" si="26"/>
        <v/>
      </c>
      <c r="B152" s="2120"/>
      <c r="C152" s="2120"/>
      <c r="D152" s="2120"/>
      <c r="E152" s="2121"/>
      <c r="F152" s="2121"/>
      <c r="G152" s="2122"/>
      <c r="H152" s="2123"/>
      <c r="I152" s="2123"/>
      <c r="J152" s="2123"/>
      <c r="K152" s="2123"/>
      <c r="L152" s="2121"/>
      <c r="M152" s="2121"/>
      <c r="N152" s="1986">
        <f t="shared" si="22"/>
        <v>0</v>
      </c>
      <c r="O152" s="1986">
        <f t="shared" si="23"/>
        <v>0</v>
      </c>
      <c r="P152" s="1987">
        <f t="shared" si="27"/>
        <v>0</v>
      </c>
      <c r="Q152" s="1987">
        <f t="shared" si="28"/>
        <v>0</v>
      </c>
      <c r="R152" s="1988">
        <f t="shared" si="24"/>
        <v>0</v>
      </c>
      <c r="S152" s="1988">
        <f t="shared" si="25"/>
        <v>0</v>
      </c>
      <c r="T152" s="1989">
        <f>IF(OR(E152="QS",B152=""),0,
VLOOKUP($S152,'表30-5-2-5-4'!$B:$AF,MATCH($D152&amp;"a",'表30-5-2-5-4'!$4:$4,0)-1,FALSE)
-IF($R152-1&lt;=0,0,VLOOKUP($R152-1,'表30-5-2-5-4'!$B:$AF,MATCH($D152&amp;"a",'表30-5-2-5-4'!$4:$4,0)-1,FALSE))
-VLOOKUP($S152,'表30-5-2-5-4'!$B:$AF,MATCH($D152,'表30-5-2-5-4'!$4:$4,0)-1,FALSE)*(S152/100-M152/G152)*100
-VLOOKUP($R152,'表30-5-2-5-4'!$B:$AF,MATCH($D152,'表30-5-2-5-4'!$4:$4,0)-1,FALSE)*(1-(R152/100-L152/G152)*100)
)</f>
        <v>0</v>
      </c>
      <c r="U152" s="1989">
        <f>IF(OR(E152="QS",B152=""),0,
IF(C152="F",VLOOKUP($S152,'表30-5-2-5-5'!$B:$AF,MATCH($D152&amp;"a",'表30-5-2-5-5'!$4:$4,0)-1,FALSE)
-IF($R152-1&lt;=0,0,VLOOKUP($R152-1,'表30-5-2-5-5'!$B:$AF,MATCH($D152&amp;"a",'表30-5-2-5-5'!$4:$4,0)-1,FALSE))
-VLOOKUP($S152,'表30-5-2-5-5'!$B:$AF,MATCH($D152,'表30-5-2-5-5'!$4:$4,0)-1,FALSE)*(S152/100-M152/G152)*100
-VLOOKUP($R152,'表30-5-2-5-5'!$B:$AF,MATCH($D152,'表30-5-2-5-5'!$4:$4,0)-1,FALSE)*(1-(R152/100-L152/G152)*100),
IF(C152="E1",VLOOKUP($S152,'表30-5-2-5-6'!$B$4:$AF$104,MATCH($D152&amp;"a",'表30-5-2-5-6'!$4:$4,0)-1,FALSE)
-IF($R152-1&lt;=0,0,VLOOKUP($R152-1,'表30-5-2-5-6'!$B$4:$AF$104,MATCH($D152&amp;"a",'表30-5-2-5-6'!$4:$4,0)-1,FALSE))
-VLOOKUP($S152,'表30-5-2-5-6'!$B$4:$AF$104,MATCH($D152,'表30-5-2-5-6'!$4:$4,0)-1,FALSE)*(S152/100-M152/G152)*100
-VLOOKUP($R152,'表30-5-2-5-6'!$B$4:$AF$104,MATCH($D152,'表30-5-2-5-6'!$4:$4,0)-1,FALSE)*(1-(R152/100-L152/G152)*100),
IF(C152="E2",VLOOKUP($S152,'表30-5-2-5-6'!$B$114:$AF$214,MATCH($D152&amp;"a",'表30-5-2-5-6'!$4:$4,0)-1,FALSE)
-IF($R152-1&lt;=0,0,VLOOKUP($R152-1,'表30-5-2-5-6'!$B$114:$AF$214,MATCH($D152&amp;"a",'表30-5-2-5-6'!$4:$4,0)-1,FALSE))
-VLOOKUP($S152,'表30-5-2-5-6'!$B$114:$AF$214,MATCH($D152,'表30-5-2-5-6'!$4:$4,0)-1,FALSE)*(S152/100-M152/G152)*100
-VLOOKUP($R152,'表30-5-2-5-6'!$B$114:$AF$214,MATCH($D152,'表30-5-2-5-6'!$4:$4,0)-1,FALSE)*(1-(R152/100-L152/G152)*100),0))))</f>
        <v>0</v>
      </c>
      <c r="V152" s="1990">
        <f t="shared" si="29"/>
        <v>0</v>
      </c>
      <c r="W152" s="1990">
        <f t="shared" si="30"/>
        <v>0</v>
      </c>
      <c r="X152" s="1990">
        <f t="shared" si="31"/>
        <v>0</v>
      </c>
      <c r="Y152" s="1990">
        <f t="shared" si="32"/>
        <v>0</v>
      </c>
    </row>
    <row r="153" spans="1:25">
      <c r="A153" s="1985" t="str">
        <f t="shared" si="26"/>
        <v/>
      </c>
      <c r="B153" s="2120"/>
      <c r="C153" s="2120"/>
      <c r="D153" s="2120"/>
      <c r="E153" s="2121"/>
      <c r="F153" s="2121"/>
      <c r="G153" s="2122"/>
      <c r="H153" s="2123"/>
      <c r="I153" s="2123"/>
      <c r="J153" s="2123"/>
      <c r="K153" s="2123"/>
      <c r="L153" s="2121"/>
      <c r="M153" s="2121"/>
      <c r="N153" s="1986">
        <f t="shared" si="22"/>
        <v>0</v>
      </c>
      <c r="O153" s="1986">
        <f t="shared" si="23"/>
        <v>0</v>
      </c>
      <c r="P153" s="1987">
        <f t="shared" si="27"/>
        <v>0</v>
      </c>
      <c r="Q153" s="1987">
        <f t="shared" si="28"/>
        <v>0</v>
      </c>
      <c r="R153" s="1988">
        <f t="shared" si="24"/>
        <v>0</v>
      </c>
      <c r="S153" s="1988">
        <f t="shared" si="25"/>
        <v>0</v>
      </c>
      <c r="T153" s="1989">
        <f>IF(OR(E153="QS",B153=""),0,
VLOOKUP($S153,'表30-5-2-5-4'!$B:$AF,MATCH($D153&amp;"a",'表30-5-2-5-4'!$4:$4,0)-1,FALSE)
-IF($R153-1&lt;=0,0,VLOOKUP($R153-1,'表30-5-2-5-4'!$B:$AF,MATCH($D153&amp;"a",'表30-5-2-5-4'!$4:$4,0)-1,FALSE))
-VLOOKUP($S153,'表30-5-2-5-4'!$B:$AF,MATCH($D153,'表30-5-2-5-4'!$4:$4,0)-1,FALSE)*(S153/100-M153/G153)*100
-VLOOKUP($R153,'表30-5-2-5-4'!$B:$AF,MATCH($D153,'表30-5-2-5-4'!$4:$4,0)-1,FALSE)*(1-(R153/100-L153/G153)*100)
)</f>
        <v>0</v>
      </c>
      <c r="U153" s="1989">
        <f>IF(OR(E153="QS",B153=""),0,
IF(C153="F",VLOOKUP($S153,'表30-5-2-5-5'!$B:$AF,MATCH($D153&amp;"a",'表30-5-2-5-5'!$4:$4,0)-1,FALSE)
-IF($R153-1&lt;=0,0,VLOOKUP($R153-1,'表30-5-2-5-5'!$B:$AF,MATCH($D153&amp;"a",'表30-5-2-5-5'!$4:$4,0)-1,FALSE))
-VLOOKUP($S153,'表30-5-2-5-5'!$B:$AF,MATCH($D153,'表30-5-2-5-5'!$4:$4,0)-1,FALSE)*(S153/100-M153/G153)*100
-VLOOKUP($R153,'表30-5-2-5-5'!$B:$AF,MATCH($D153,'表30-5-2-5-5'!$4:$4,0)-1,FALSE)*(1-(R153/100-L153/G153)*100),
IF(C153="E1",VLOOKUP($S153,'表30-5-2-5-6'!$B$4:$AF$104,MATCH($D153&amp;"a",'表30-5-2-5-6'!$4:$4,0)-1,FALSE)
-IF($R153-1&lt;=0,0,VLOOKUP($R153-1,'表30-5-2-5-6'!$B$4:$AF$104,MATCH($D153&amp;"a",'表30-5-2-5-6'!$4:$4,0)-1,FALSE))
-VLOOKUP($S153,'表30-5-2-5-6'!$B$4:$AF$104,MATCH($D153,'表30-5-2-5-6'!$4:$4,0)-1,FALSE)*(S153/100-M153/G153)*100
-VLOOKUP($R153,'表30-5-2-5-6'!$B$4:$AF$104,MATCH($D153,'表30-5-2-5-6'!$4:$4,0)-1,FALSE)*(1-(R153/100-L153/G153)*100),
IF(C153="E2",VLOOKUP($S153,'表30-5-2-5-6'!$B$114:$AF$214,MATCH($D153&amp;"a",'表30-5-2-5-6'!$4:$4,0)-1,FALSE)
-IF($R153-1&lt;=0,0,VLOOKUP($R153-1,'表30-5-2-5-6'!$B$114:$AF$214,MATCH($D153&amp;"a",'表30-5-2-5-6'!$4:$4,0)-1,FALSE))
-VLOOKUP($S153,'表30-5-2-5-6'!$B$114:$AF$214,MATCH($D153,'表30-5-2-5-6'!$4:$4,0)-1,FALSE)*(S153/100-M153/G153)*100
-VLOOKUP($R153,'表30-5-2-5-6'!$B$114:$AF$214,MATCH($D153,'表30-5-2-5-6'!$4:$4,0)-1,FALSE)*(1-(R153/100-L153/G153)*100),0))))</f>
        <v>0</v>
      </c>
      <c r="V153" s="1990">
        <f t="shared" si="29"/>
        <v>0</v>
      </c>
      <c r="W153" s="1990">
        <f t="shared" si="30"/>
        <v>0</v>
      </c>
      <c r="X153" s="1990">
        <f t="shared" si="31"/>
        <v>0</v>
      </c>
      <c r="Y153" s="1990">
        <f t="shared" si="32"/>
        <v>0</v>
      </c>
    </row>
    <row r="154" spans="1:25">
      <c r="A154" s="1985" t="str">
        <f t="shared" si="26"/>
        <v/>
      </c>
      <c r="B154" s="2120"/>
      <c r="C154" s="2120"/>
      <c r="D154" s="2120"/>
      <c r="E154" s="2121"/>
      <c r="F154" s="2121"/>
      <c r="G154" s="2122"/>
      <c r="H154" s="2123"/>
      <c r="I154" s="2123"/>
      <c r="J154" s="2123"/>
      <c r="K154" s="2123"/>
      <c r="L154" s="2121"/>
      <c r="M154" s="2121"/>
      <c r="N154" s="1986">
        <f t="shared" si="22"/>
        <v>0</v>
      </c>
      <c r="O154" s="1986">
        <f t="shared" si="23"/>
        <v>0</v>
      </c>
      <c r="P154" s="1987">
        <f t="shared" si="27"/>
        <v>0</v>
      </c>
      <c r="Q154" s="1987">
        <f t="shared" si="28"/>
        <v>0</v>
      </c>
      <c r="R154" s="1988">
        <f t="shared" si="24"/>
        <v>0</v>
      </c>
      <c r="S154" s="1988">
        <f t="shared" si="25"/>
        <v>0</v>
      </c>
      <c r="T154" s="1989">
        <f>IF(OR(E154="QS",B154=""),0,
VLOOKUP($S154,'表30-5-2-5-4'!$B:$AF,MATCH($D154&amp;"a",'表30-5-2-5-4'!$4:$4,0)-1,FALSE)
-IF($R154-1&lt;=0,0,VLOOKUP($R154-1,'表30-5-2-5-4'!$B:$AF,MATCH($D154&amp;"a",'表30-5-2-5-4'!$4:$4,0)-1,FALSE))
-VLOOKUP($S154,'表30-5-2-5-4'!$B:$AF,MATCH($D154,'表30-5-2-5-4'!$4:$4,0)-1,FALSE)*(S154/100-M154/G154)*100
-VLOOKUP($R154,'表30-5-2-5-4'!$B:$AF,MATCH($D154,'表30-5-2-5-4'!$4:$4,0)-1,FALSE)*(1-(R154/100-L154/G154)*100)
)</f>
        <v>0</v>
      </c>
      <c r="U154" s="1989">
        <f>IF(OR(E154="QS",B154=""),0,
IF(C154="F",VLOOKUP($S154,'表30-5-2-5-5'!$B:$AF,MATCH($D154&amp;"a",'表30-5-2-5-5'!$4:$4,0)-1,FALSE)
-IF($R154-1&lt;=0,0,VLOOKUP($R154-1,'表30-5-2-5-5'!$B:$AF,MATCH($D154&amp;"a",'表30-5-2-5-5'!$4:$4,0)-1,FALSE))
-VLOOKUP($S154,'表30-5-2-5-5'!$B:$AF,MATCH($D154,'表30-5-2-5-5'!$4:$4,0)-1,FALSE)*(S154/100-M154/G154)*100
-VLOOKUP($R154,'表30-5-2-5-5'!$B:$AF,MATCH($D154,'表30-5-2-5-5'!$4:$4,0)-1,FALSE)*(1-(R154/100-L154/G154)*100),
IF(C154="E1",VLOOKUP($S154,'表30-5-2-5-6'!$B$4:$AF$104,MATCH($D154&amp;"a",'表30-5-2-5-6'!$4:$4,0)-1,FALSE)
-IF($R154-1&lt;=0,0,VLOOKUP($R154-1,'表30-5-2-5-6'!$B$4:$AF$104,MATCH($D154&amp;"a",'表30-5-2-5-6'!$4:$4,0)-1,FALSE))
-VLOOKUP($S154,'表30-5-2-5-6'!$B$4:$AF$104,MATCH($D154,'表30-5-2-5-6'!$4:$4,0)-1,FALSE)*(S154/100-M154/G154)*100
-VLOOKUP($R154,'表30-5-2-5-6'!$B$4:$AF$104,MATCH($D154,'表30-5-2-5-6'!$4:$4,0)-1,FALSE)*(1-(R154/100-L154/G154)*100),
IF(C154="E2",VLOOKUP($S154,'表30-5-2-5-6'!$B$114:$AF$214,MATCH($D154&amp;"a",'表30-5-2-5-6'!$4:$4,0)-1,FALSE)
-IF($R154-1&lt;=0,0,VLOOKUP($R154-1,'表30-5-2-5-6'!$B$114:$AF$214,MATCH($D154&amp;"a",'表30-5-2-5-6'!$4:$4,0)-1,FALSE))
-VLOOKUP($S154,'表30-5-2-5-6'!$B$114:$AF$214,MATCH($D154,'表30-5-2-5-6'!$4:$4,0)-1,FALSE)*(S154/100-M154/G154)*100
-VLOOKUP($R154,'表30-5-2-5-6'!$B$114:$AF$214,MATCH($D154,'表30-5-2-5-6'!$4:$4,0)-1,FALSE)*(1-(R154/100-L154/G154)*100),0))))</f>
        <v>0</v>
      </c>
      <c r="V154" s="1990">
        <f t="shared" si="29"/>
        <v>0</v>
      </c>
      <c r="W154" s="1990">
        <f t="shared" si="30"/>
        <v>0</v>
      </c>
      <c r="X154" s="1990">
        <f t="shared" si="31"/>
        <v>0</v>
      </c>
      <c r="Y154" s="1990">
        <f t="shared" si="32"/>
        <v>0</v>
      </c>
    </row>
    <row r="155" spans="1:25">
      <c r="A155" s="1985" t="str">
        <f t="shared" si="26"/>
        <v/>
      </c>
      <c r="B155" s="2120"/>
      <c r="C155" s="2120"/>
      <c r="D155" s="2120"/>
      <c r="E155" s="2121"/>
      <c r="F155" s="2121"/>
      <c r="G155" s="2122"/>
      <c r="H155" s="2123"/>
      <c r="I155" s="2123"/>
      <c r="J155" s="2123"/>
      <c r="K155" s="2123"/>
      <c r="L155" s="2121"/>
      <c r="M155" s="2121"/>
      <c r="N155" s="1986">
        <f t="shared" si="22"/>
        <v>0</v>
      </c>
      <c r="O155" s="1986">
        <f t="shared" si="23"/>
        <v>0</v>
      </c>
      <c r="P155" s="1987">
        <f t="shared" si="27"/>
        <v>0</v>
      </c>
      <c r="Q155" s="1987">
        <f t="shared" si="28"/>
        <v>0</v>
      </c>
      <c r="R155" s="1988">
        <f t="shared" si="24"/>
        <v>0</v>
      </c>
      <c r="S155" s="1988">
        <f t="shared" si="25"/>
        <v>0</v>
      </c>
      <c r="T155" s="1989">
        <f>IF(OR(E155="QS",B155=""),0,
VLOOKUP($S155,'表30-5-2-5-4'!$B:$AF,MATCH($D155&amp;"a",'表30-5-2-5-4'!$4:$4,0)-1,FALSE)
-IF($R155-1&lt;=0,0,VLOOKUP($R155-1,'表30-5-2-5-4'!$B:$AF,MATCH($D155&amp;"a",'表30-5-2-5-4'!$4:$4,0)-1,FALSE))
-VLOOKUP($S155,'表30-5-2-5-4'!$B:$AF,MATCH($D155,'表30-5-2-5-4'!$4:$4,0)-1,FALSE)*(S155/100-M155/G155)*100
-VLOOKUP($R155,'表30-5-2-5-4'!$B:$AF,MATCH($D155,'表30-5-2-5-4'!$4:$4,0)-1,FALSE)*(1-(R155/100-L155/G155)*100)
)</f>
        <v>0</v>
      </c>
      <c r="U155" s="1989">
        <f>IF(OR(E155="QS",B155=""),0,
IF(C155="F",VLOOKUP($S155,'表30-5-2-5-5'!$B:$AF,MATCH($D155&amp;"a",'表30-5-2-5-5'!$4:$4,0)-1,FALSE)
-IF($R155-1&lt;=0,0,VLOOKUP($R155-1,'表30-5-2-5-5'!$B:$AF,MATCH($D155&amp;"a",'表30-5-2-5-5'!$4:$4,0)-1,FALSE))
-VLOOKUP($S155,'表30-5-2-5-5'!$B:$AF,MATCH($D155,'表30-5-2-5-5'!$4:$4,0)-1,FALSE)*(S155/100-M155/G155)*100
-VLOOKUP($R155,'表30-5-2-5-5'!$B:$AF,MATCH($D155,'表30-5-2-5-5'!$4:$4,0)-1,FALSE)*(1-(R155/100-L155/G155)*100),
IF(C155="E1",VLOOKUP($S155,'表30-5-2-5-6'!$B$4:$AF$104,MATCH($D155&amp;"a",'表30-5-2-5-6'!$4:$4,0)-1,FALSE)
-IF($R155-1&lt;=0,0,VLOOKUP($R155-1,'表30-5-2-5-6'!$B$4:$AF$104,MATCH($D155&amp;"a",'表30-5-2-5-6'!$4:$4,0)-1,FALSE))
-VLOOKUP($S155,'表30-5-2-5-6'!$B$4:$AF$104,MATCH($D155,'表30-5-2-5-6'!$4:$4,0)-1,FALSE)*(S155/100-M155/G155)*100
-VLOOKUP($R155,'表30-5-2-5-6'!$B$4:$AF$104,MATCH($D155,'表30-5-2-5-6'!$4:$4,0)-1,FALSE)*(1-(R155/100-L155/G155)*100),
IF(C155="E2",VLOOKUP($S155,'表30-5-2-5-6'!$B$114:$AF$214,MATCH($D155&amp;"a",'表30-5-2-5-6'!$4:$4,0)-1,FALSE)
-IF($R155-1&lt;=0,0,VLOOKUP($R155-1,'表30-5-2-5-6'!$B$114:$AF$214,MATCH($D155&amp;"a",'表30-5-2-5-6'!$4:$4,0)-1,FALSE))
-VLOOKUP($S155,'表30-5-2-5-6'!$B$114:$AF$214,MATCH($D155,'表30-5-2-5-6'!$4:$4,0)-1,FALSE)*(S155/100-M155/G155)*100
-VLOOKUP($R155,'表30-5-2-5-6'!$B$114:$AF$214,MATCH($D155,'表30-5-2-5-6'!$4:$4,0)-1,FALSE)*(1-(R155/100-L155/G155)*100),0))))</f>
        <v>0</v>
      </c>
      <c r="V155" s="1990">
        <f t="shared" si="29"/>
        <v>0</v>
      </c>
      <c r="W155" s="1990">
        <f t="shared" si="30"/>
        <v>0</v>
      </c>
      <c r="X155" s="1990">
        <f t="shared" si="31"/>
        <v>0</v>
      </c>
      <c r="Y155" s="1990">
        <f t="shared" si="32"/>
        <v>0</v>
      </c>
    </row>
    <row r="156" spans="1:25">
      <c r="A156" s="1985" t="str">
        <f t="shared" si="26"/>
        <v/>
      </c>
      <c r="B156" s="2120"/>
      <c r="C156" s="2120"/>
      <c r="D156" s="2120"/>
      <c r="E156" s="2121"/>
      <c r="F156" s="2121"/>
      <c r="G156" s="2122"/>
      <c r="H156" s="2123"/>
      <c r="I156" s="2123"/>
      <c r="J156" s="2123"/>
      <c r="K156" s="2123"/>
      <c r="L156" s="2121"/>
      <c r="M156" s="2121"/>
      <c r="N156" s="1986">
        <f t="shared" si="22"/>
        <v>0</v>
      </c>
      <c r="O156" s="1986">
        <f t="shared" si="23"/>
        <v>0</v>
      </c>
      <c r="P156" s="1987">
        <f t="shared" si="27"/>
        <v>0</v>
      </c>
      <c r="Q156" s="1987">
        <f t="shared" si="28"/>
        <v>0</v>
      </c>
      <c r="R156" s="1988">
        <f t="shared" si="24"/>
        <v>0</v>
      </c>
      <c r="S156" s="1988">
        <f t="shared" si="25"/>
        <v>0</v>
      </c>
      <c r="T156" s="1989">
        <f>IF(OR(E156="QS",B156=""),0,
VLOOKUP($S156,'表30-5-2-5-4'!$B:$AF,MATCH($D156&amp;"a",'表30-5-2-5-4'!$4:$4,0)-1,FALSE)
-IF($R156-1&lt;=0,0,VLOOKUP($R156-1,'表30-5-2-5-4'!$B:$AF,MATCH($D156&amp;"a",'表30-5-2-5-4'!$4:$4,0)-1,FALSE))
-VLOOKUP($S156,'表30-5-2-5-4'!$B:$AF,MATCH($D156,'表30-5-2-5-4'!$4:$4,0)-1,FALSE)*(S156/100-M156/G156)*100
-VLOOKUP($R156,'表30-5-2-5-4'!$B:$AF,MATCH($D156,'表30-5-2-5-4'!$4:$4,0)-1,FALSE)*(1-(R156/100-L156/G156)*100)
)</f>
        <v>0</v>
      </c>
      <c r="U156" s="1989">
        <f>IF(OR(E156="QS",B156=""),0,
IF(C156="F",VLOOKUP($S156,'表30-5-2-5-5'!$B:$AF,MATCH($D156&amp;"a",'表30-5-2-5-5'!$4:$4,0)-1,FALSE)
-IF($R156-1&lt;=0,0,VLOOKUP($R156-1,'表30-5-2-5-5'!$B:$AF,MATCH($D156&amp;"a",'表30-5-2-5-5'!$4:$4,0)-1,FALSE))
-VLOOKUP($S156,'表30-5-2-5-5'!$B:$AF,MATCH($D156,'表30-5-2-5-5'!$4:$4,0)-1,FALSE)*(S156/100-M156/G156)*100
-VLOOKUP($R156,'表30-5-2-5-5'!$B:$AF,MATCH($D156,'表30-5-2-5-5'!$4:$4,0)-1,FALSE)*(1-(R156/100-L156/G156)*100),
IF(C156="E1",VLOOKUP($S156,'表30-5-2-5-6'!$B$4:$AF$104,MATCH($D156&amp;"a",'表30-5-2-5-6'!$4:$4,0)-1,FALSE)
-IF($R156-1&lt;=0,0,VLOOKUP($R156-1,'表30-5-2-5-6'!$B$4:$AF$104,MATCH($D156&amp;"a",'表30-5-2-5-6'!$4:$4,0)-1,FALSE))
-VLOOKUP($S156,'表30-5-2-5-6'!$B$4:$AF$104,MATCH($D156,'表30-5-2-5-6'!$4:$4,0)-1,FALSE)*(S156/100-M156/G156)*100
-VLOOKUP($R156,'表30-5-2-5-6'!$B$4:$AF$104,MATCH($D156,'表30-5-2-5-6'!$4:$4,0)-1,FALSE)*(1-(R156/100-L156/G156)*100),
IF(C156="E2",VLOOKUP($S156,'表30-5-2-5-6'!$B$114:$AF$214,MATCH($D156&amp;"a",'表30-5-2-5-6'!$4:$4,0)-1,FALSE)
-IF($R156-1&lt;=0,0,VLOOKUP($R156-1,'表30-5-2-5-6'!$B$114:$AF$214,MATCH($D156&amp;"a",'表30-5-2-5-6'!$4:$4,0)-1,FALSE))
-VLOOKUP($S156,'表30-5-2-5-6'!$B$114:$AF$214,MATCH($D156,'表30-5-2-5-6'!$4:$4,0)-1,FALSE)*(S156/100-M156/G156)*100
-VLOOKUP($R156,'表30-5-2-5-6'!$B$114:$AF$214,MATCH($D156,'表30-5-2-5-6'!$4:$4,0)-1,FALSE)*(1-(R156/100-L156/G156)*100),0))))</f>
        <v>0</v>
      </c>
      <c r="V156" s="1990">
        <f t="shared" si="29"/>
        <v>0</v>
      </c>
      <c r="W156" s="1990">
        <f t="shared" si="30"/>
        <v>0</v>
      </c>
      <c r="X156" s="1990">
        <f t="shared" si="31"/>
        <v>0</v>
      </c>
      <c r="Y156" s="1990">
        <f t="shared" si="32"/>
        <v>0</v>
      </c>
    </row>
    <row r="157" spans="1:25">
      <c r="A157" s="1985" t="str">
        <f t="shared" si="26"/>
        <v/>
      </c>
      <c r="B157" s="2120"/>
      <c r="C157" s="2120"/>
      <c r="D157" s="2120"/>
      <c r="E157" s="2121"/>
      <c r="F157" s="2121"/>
      <c r="G157" s="2122"/>
      <c r="H157" s="2123"/>
      <c r="I157" s="2123"/>
      <c r="J157" s="2123"/>
      <c r="K157" s="2123"/>
      <c r="L157" s="2121"/>
      <c r="M157" s="2121"/>
      <c r="N157" s="1986">
        <f t="shared" si="22"/>
        <v>0</v>
      </c>
      <c r="O157" s="1986">
        <f t="shared" si="23"/>
        <v>0</v>
      </c>
      <c r="P157" s="1987">
        <f t="shared" si="27"/>
        <v>0</v>
      </c>
      <c r="Q157" s="1987">
        <f t="shared" si="28"/>
        <v>0</v>
      </c>
      <c r="R157" s="1988">
        <f t="shared" si="24"/>
        <v>0</v>
      </c>
      <c r="S157" s="1988">
        <f t="shared" si="25"/>
        <v>0</v>
      </c>
      <c r="T157" s="1989">
        <f>IF(OR(E157="QS",B157=""),0,
VLOOKUP($S157,'表30-5-2-5-4'!$B:$AF,MATCH($D157&amp;"a",'表30-5-2-5-4'!$4:$4,0)-1,FALSE)
-IF($R157-1&lt;=0,0,VLOOKUP($R157-1,'表30-5-2-5-4'!$B:$AF,MATCH($D157&amp;"a",'表30-5-2-5-4'!$4:$4,0)-1,FALSE))
-VLOOKUP($S157,'表30-5-2-5-4'!$B:$AF,MATCH($D157,'表30-5-2-5-4'!$4:$4,0)-1,FALSE)*(S157/100-M157/G157)*100
-VLOOKUP($R157,'表30-5-2-5-4'!$B:$AF,MATCH($D157,'表30-5-2-5-4'!$4:$4,0)-1,FALSE)*(1-(R157/100-L157/G157)*100)
)</f>
        <v>0</v>
      </c>
      <c r="U157" s="1989">
        <f>IF(OR(E157="QS",B157=""),0,
IF(C157="F",VLOOKUP($S157,'表30-5-2-5-5'!$B:$AF,MATCH($D157&amp;"a",'表30-5-2-5-5'!$4:$4,0)-1,FALSE)
-IF($R157-1&lt;=0,0,VLOOKUP($R157-1,'表30-5-2-5-5'!$B:$AF,MATCH($D157&amp;"a",'表30-5-2-5-5'!$4:$4,0)-1,FALSE))
-VLOOKUP($S157,'表30-5-2-5-5'!$B:$AF,MATCH($D157,'表30-5-2-5-5'!$4:$4,0)-1,FALSE)*(S157/100-M157/G157)*100
-VLOOKUP($R157,'表30-5-2-5-5'!$B:$AF,MATCH($D157,'表30-5-2-5-5'!$4:$4,0)-1,FALSE)*(1-(R157/100-L157/G157)*100),
IF(C157="E1",VLOOKUP($S157,'表30-5-2-5-6'!$B$4:$AF$104,MATCH($D157&amp;"a",'表30-5-2-5-6'!$4:$4,0)-1,FALSE)
-IF($R157-1&lt;=0,0,VLOOKUP($R157-1,'表30-5-2-5-6'!$B$4:$AF$104,MATCH($D157&amp;"a",'表30-5-2-5-6'!$4:$4,0)-1,FALSE))
-VLOOKUP($S157,'表30-5-2-5-6'!$B$4:$AF$104,MATCH($D157,'表30-5-2-5-6'!$4:$4,0)-1,FALSE)*(S157/100-M157/G157)*100
-VLOOKUP($R157,'表30-5-2-5-6'!$B$4:$AF$104,MATCH($D157,'表30-5-2-5-6'!$4:$4,0)-1,FALSE)*(1-(R157/100-L157/G157)*100),
IF(C157="E2",VLOOKUP($S157,'表30-5-2-5-6'!$B$114:$AF$214,MATCH($D157&amp;"a",'表30-5-2-5-6'!$4:$4,0)-1,FALSE)
-IF($R157-1&lt;=0,0,VLOOKUP($R157-1,'表30-5-2-5-6'!$B$114:$AF$214,MATCH($D157&amp;"a",'表30-5-2-5-6'!$4:$4,0)-1,FALSE))
-VLOOKUP($S157,'表30-5-2-5-6'!$B$114:$AF$214,MATCH($D157,'表30-5-2-5-6'!$4:$4,0)-1,FALSE)*(S157/100-M157/G157)*100
-VLOOKUP($R157,'表30-5-2-5-6'!$B$114:$AF$214,MATCH($D157,'表30-5-2-5-6'!$4:$4,0)-1,FALSE)*(1-(R157/100-L157/G157)*100),0))))</f>
        <v>0</v>
      </c>
      <c r="V157" s="1990">
        <f t="shared" si="29"/>
        <v>0</v>
      </c>
      <c r="W157" s="1990">
        <f t="shared" si="30"/>
        <v>0</v>
      </c>
      <c r="X157" s="1990">
        <f t="shared" si="31"/>
        <v>0</v>
      </c>
      <c r="Y157" s="1990">
        <f t="shared" si="32"/>
        <v>0</v>
      </c>
    </row>
    <row r="158" spans="1:25">
      <c r="A158" s="1985" t="str">
        <f t="shared" si="26"/>
        <v/>
      </c>
      <c r="B158" s="2120"/>
      <c r="C158" s="2120"/>
      <c r="D158" s="2120"/>
      <c r="E158" s="2121"/>
      <c r="F158" s="2121"/>
      <c r="G158" s="2122"/>
      <c r="H158" s="2123"/>
      <c r="I158" s="2123"/>
      <c r="J158" s="2123"/>
      <c r="K158" s="2123"/>
      <c r="L158" s="2121"/>
      <c r="M158" s="2121"/>
      <c r="N158" s="1986">
        <f t="shared" si="22"/>
        <v>0</v>
      </c>
      <c r="O158" s="1986">
        <f t="shared" si="23"/>
        <v>0</v>
      </c>
      <c r="P158" s="1987">
        <f t="shared" si="27"/>
        <v>0</v>
      </c>
      <c r="Q158" s="1987">
        <f t="shared" si="28"/>
        <v>0</v>
      </c>
      <c r="R158" s="1988">
        <f t="shared" si="24"/>
        <v>0</v>
      </c>
      <c r="S158" s="1988">
        <f t="shared" si="25"/>
        <v>0</v>
      </c>
      <c r="T158" s="1989">
        <f>IF(OR(E158="QS",B158=""),0,
VLOOKUP($S158,'表30-5-2-5-4'!$B:$AF,MATCH($D158&amp;"a",'表30-5-2-5-4'!$4:$4,0)-1,FALSE)
-IF($R158-1&lt;=0,0,VLOOKUP($R158-1,'表30-5-2-5-4'!$B:$AF,MATCH($D158&amp;"a",'表30-5-2-5-4'!$4:$4,0)-1,FALSE))
-VLOOKUP($S158,'表30-5-2-5-4'!$B:$AF,MATCH($D158,'表30-5-2-5-4'!$4:$4,0)-1,FALSE)*(S158/100-M158/G158)*100
-VLOOKUP($R158,'表30-5-2-5-4'!$B:$AF,MATCH($D158,'表30-5-2-5-4'!$4:$4,0)-1,FALSE)*(1-(R158/100-L158/G158)*100)
)</f>
        <v>0</v>
      </c>
      <c r="U158" s="1989">
        <f>IF(OR(E158="QS",B158=""),0,
IF(C158="F",VLOOKUP($S158,'表30-5-2-5-5'!$B:$AF,MATCH($D158&amp;"a",'表30-5-2-5-5'!$4:$4,0)-1,FALSE)
-IF($R158-1&lt;=0,0,VLOOKUP($R158-1,'表30-5-2-5-5'!$B:$AF,MATCH($D158&amp;"a",'表30-5-2-5-5'!$4:$4,0)-1,FALSE))
-VLOOKUP($S158,'表30-5-2-5-5'!$B:$AF,MATCH($D158,'表30-5-2-5-5'!$4:$4,0)-1,FALSE)*(S158/100-M158/G158)*100
-VLOOKUP($R158,'表30-5-2-5-5'!$B:$AF,MATCH($D158,'表30-5-2-5-5'!$4:$4,0)-1,FALSE)*(1-(R158/100-L158/G158)*100),
IF(C158="E1",VLOOKUP($S158,'表30-5-2-5-6'!$B$4:$AF$104,MATCH($D158&amp;"a",'表30-5-2-5-6'!$4:$4,0)-1,FALSE)
-IF($R158-1&lt;=0,0,VLOOKUP($R158-1,'表30-5-2-5-6'!$B$4:$AF$104,MATCH($D158&amp;"a",'表30-5-2-5-6'!$4:$4,0)-1,FALSE))
-VLOOKUP($S158,'表30-5-2-5-6'!$B$4:$AF$104,MATCH($D158,'表30-5-2-5-6'!$4:$4,0)-1,FALSE)*(S158/100-M158/G158)*100
-VLOOKUP($R158,'表30-5-2-5-6'!$B$4:$AF$104,MATCH($D158,'表30-5-2-5-6'!$4:$4,0)-1,FALSE)*(1-(R158/100-L158/G158)*100),
IF(C158="E2",VLOOKUP($S158,'表30-5-2-5-6'!$B$114:$AF$214,MATCH($D158&amp;"a",'表30-5-2-5-6'!$4:$4,0)-1,FALSE)
-IF($R158-1&lt;=0,0,VLOOKUP($R158-1,'表30-5-2-5-6'!$B$114:$AF$214,MATCH($D158&amp;"a",'表30-5-2-5-6'!$4:$4,0)-1,FALSE))
-VLOOKUP($S158,'表30-5-2-5-6'!$B$114:$AF$214,MATCH($D158,'表30-5-2-5-6'!$4:$4,0)-1,FALSE)*(S158/100-M158/G158)*100
-VLOOKUP($R158,'表30-5-2-5-6'!$B$114:$AF$214,MATCH($D158,'表30-5-2-5-6'!$4:$4,0)-1,FALSE)*(1-(R158/100-L158/G158)*100),0))))</f>
        <v>0</v>
      </c>
      <c r="V158" s="1990">
        <f t="shared" si="29"/>
        <v>0</v>
      </c>
      <c r="W158" s="1990">
        <f t="shared" si="30"/>
        <v>0</v>
      </c>
      <c r="X158" s="1990">
        <f t="shared" si="31"/>
        <v>0</v>
      </c>
      <c r="Y158" s="1990">
        <f t="shared" si="32"/>
        <v>0</v>
      </c>
    </row>
    <row r="159" spans="1:25">
      <c r="A159" s="1985" t="str">
        <f t="shared" si="26"/>
        <v/>
      </c>
      <c r="B159" s="2120"/>
      <c r="C159" s="2120"/>
      <c r="D159" s="2120"/>
      <c r="E159" s="2121"/>
      <c r="F159" s="2121"/>
      <c r="G159" s="2122"/>
      <c r="H159" s="2123"/>
      <c r="I159" s="2123"/>
      <c r="J159" s="2123"/>
      <c r="K159" s="2123"/>
      <c r="L159" s="2121"/>
      <c r="M159" s="2121"/>
      <c r="N159" s="1986">
        <f t="shared" si="22"/>
        <v>0</v>
      </c>
      <c r="O159" s="1986">
        <f t="shared" si="23"/>
        <v>0</v>
      </c>
      <c r="P159" s="1987">
        <f t="shared" si="27"/>
        <v>0</v>
      </c>
      <c r="Q159" s="1987">
        <f t="shared" si="28"/>
        <v>0</v>
      </c>
      <c r="R159" s="1988">
        <f t="shared" si="24"/>
        <v>0</v>
      </c>
      <c r="S159" s="1988">
        <f t="shared" si="25"/>
        <v>0</v>
      </c>
      <c r="T159" s="1989">
        <f>IF(OR(E159="QS",B159=""),0,
VLOOKUP($S159,'表30-5-2-5-4'!$B:$AF,MATCH($D159&amp;"a",'表30-5-2-5-4'!$4:$4,0)-1,FALSE)
-IF($R159-1&lt;=0,0,VLOOKUP($R159-1,'表30-5-2-5-4'!$B:$AF,MATCH($D159&amp;"a",'表30-5-2-5-4'!$4:$4,0)-1,FALSE))
-VLOOKUP($S159,'表30-5-2-5-4'!$B:$AF,MATCH($D159,'表30-5-2-5-4'!$4:$4,0)-1,FALSE)*(S159/100-M159/G159)*100
-VLOOKUP($R159,'表30-5-2-5-4'!$B:$AF,MATCH($D159,'表30-5-2-5-4'!$4:$4,0)-1,FALSE)*(1-(R159/100-L159/G159)*100)
)</f>
        <v>0</v>
      </c>
      <c r="U159" s="1989">
        <f>IF(OR(E159="QS",B159=""),0,
IF(C159="F",VLOOKUP($S159,'表30-5-2-5-5'!$B:$AF,MATCH($D159&amp;"a",'表30-5-2-5-5'!$4:$4,0)-1,FALSE)
-IF($R159-1&lt;=0,0,VLOOKUP($R159-1,'表30-5-2-5-5'!$B:$AF,MATCH($D159&amp;"a",'表30-5-2-5-5'!$4:$4,0)-1,FALSE))
-VLOOKUP($S159,'表30-5-2-5-5'!$B:$AF,MATCH($D159,'表30-5-2-5-5'!$4:$4,0)-1,FALSE)*(S159/100-M159/G159)*100
-VLOOKUP($R159,'表30-5-2-5-5'!$B:$AF,MATCH($D159,'表30-5-2-5-5'!$4:$4,0)-1,FALSE)*(1-(R159/100-L159/G159)*100),
IF(C159="E1",VLOOKUP($S159,'表30-5-2-5-6'!$B$4:$AF$104,MATCH($D159&amp;"a",'表30-5-2-5-6'!$4:$4,0)-1,FALSE)
-IF($R159-1&lt;=0,0,VLOOKUP($R159-1,'表30-5-2-5-6'!$B$4:$AF$104,MATCH($D159&amp;"a",'表30-5-2-5-6'!$4:$4,0)-1,FALSE))
-VLOOKUP($S159,'表30-5-2-5-6'!$B$4:$AF$104,MATCH($D159,'表30-5-2-5-6'!$4:$4,0)-1,FALSE)*(S159/100-M159/G159)*100
-VLOOKUP($R159,'表30-5-2-5-6'!$B$4:$AF$104,MATCH($D159,'表30-5-2-5-6'!$4:$4,0)-1,FALSE)*(1-(R159/100-L159/G159)*100),
IF(C159="E2",VLOOKUP($S159,'表30-5-2-5-6'!$B$114:$AF$214,MATCH($D159&amp;"a",'表30-5-2-5-6'!$4:$4,0)-1,FALSE)
-IF($R159-1&lt;=0,0,VLOOKUP($R159-1,'表30-5-2-5-6'!$B$114:$AF$214,MATCH($D159&amp;"a",'表30-5-2-5-6'!$4:$4,0)-1,FALSE))
-VLOOKUP($S159,'表30-5-2-5-6'!$B$114:$AF$214,MATCH($D159,'表30-5-2-5-6'!$4:$4,0)-1,FALSE)*(S159/100-M159/G159)*100
-VLOOKUP($R159,'表30-5-2-5-6'!$B$114:$AF$214,MATCH($D159,'表30-5-2-5-6'!$4:$4,0)-1,FALSE)*(1-(R159/100-L159/G159)*100),0))))</f>
        <v>0</v>
      </c>
      <c r="V159" s="1990">
        <f t="shared" si="29"/>
        <v>0</v>
      </c>
      <c r="W159" s="1990">
        <f t="shared" si="30"/>
        <v>0</v>
      </c>
      <c r="X159" s="1990">
        <f t="shared" si="31"/>
        <v>0</v>
      </c>
      <c r="Y159" s="1990">
        <f t="shared" si="32"/>
        <v>0</v>
      </c>
    </row>
    <row r="160" spans="1:25">
      <c r="A160" s="1985" t="str">
        <f t="shared" si="26"/>
        <v/>
      </c>
      <c r="B160" s="2120"/>
      <c r="C160" s="2120"/>
      <c r="D160" s="2120"/>
      <c r="E160" s="2121"/>
      <c r="F160" s="2121"/>
      <c r="G160" s="2122"/>
      <c r="H160" s="2123"/>
      <c r="I160" s="2123"/>
      <c r="J160" s="2123"/>
      <c r="K160" s="2123"/>
      <c r="L160" s="2121"/>
      <c r="M160" s="2121"/>
      <c r="N160" s="1986">
        <f t="shared" si="22"/>
        <v>0</v>
      </c>
      <c r="O160" s="1986">
        <f t="shared" si="23"/>
        <v>0</v>
      </c>
      <c r="P160" s="1987">
        <f t="shared" si="27"/>
        <v>0</v>
      </c>
      <c r="Q160" s="1987">
        <f t="shared" si="28"/>
        <v>0</v>
      </c>
      <c r="R160" s="1988">
        <f t="shared" si="24"/>
        <v>0</v>
      </c>
      <c r="S160" s="1988">
        <f t="shared" si="25"/>
        <v>0</v>
      </c>
      <c r="T160" s="1989">
        <f>IF(OR(E160="QS",B160=""),0,
VLOOKUP($S160,'表30-5-2-5-4'!$B:$AF,MATCH($D160&amp;"a",'表30-5-2-5-4'!$4:$4,0)-1,FALSE)
-IF($R160-1&lt;=0,0,VLOOKUP($R160-1,'表30-5-2-5-4'!$B:$AF,MATCH($D160&amp;"a",'表30-5-2-5-4'!$4:$4,0)-1,FALSE))
-VLOOKUP($S160,'表30-5-2-5-4'!$B:$AF,MATCH($D160,'表30-5-2-5-4'!$4:$4,0)-1,FALSE)*(S160/100-M160/G160)*100
-VLOOKUP($R160,'表30-5-2-5-4'!$B:$AF,MATCH($D160,'表30-5-2-5-4'!$4:$4,0)-1,FALSE)*(1-(R160/100-L160/G160)*100)
)</f>
        <v>0</v>
      </c>
      <c r="U160" s="1989">
        <f>IF(OR(E160="QS",B160=""),0,
IF(C160="F",VLOOKUP($S160,'表30-5-2-5-5'!$B:$AF,MATCH($D160&amp;"a",'表30-5-2-5-5'!$4:$4,0)-1,FALSE)
-IF($R160-1&lt;=0,0,VLOOKUP($R160-1,'表30-5-2-5-5'!$B:$AF,MATCH($D160&amp;"a",'表30-5-2-5-5'!$4:$4,0)-1,FALSE))
-VLOOKUP($S160,'表30-5-2-5-5'!$B:$AF,MATCH($D160,'表30-5-2-5-5'!$4:$4,0)-1,FALSE)*(S160/100-M160/G160)*100
-VLOOKUP($R160,'表30-5-2-5-5'!$B:$AF,MATCH($D160,'表30-5-2-5-5'!$4:$4,0)-1,FALSE)*(1-(R160/100-L160/G160)*100),
IF(C160="E1",VLOOKUP($S160,'表30-5-2-5-6'!$B$4:$AF$104,MATCH($D160&amp;"a",'表30-5-2-5-6'!$4:$4,0)-1,FALSE)
-IF($R160-1&lt;=0,0,VLOOKUP($R160-1,'表30-5-2-5-6'!$B$4:$AF$104,MATCH($D160&amp;"a",'表30-5-2-5-6'!$4:$4,0)-1,FALSE))
-VLOOKUP($S160,'表30-5-2-5-6'!$B$4:$AF$104,MATCH($D160,'表30-5-2-5-6'!$4:$4,0)-1,FALSE)*(S160/100-M160/G160)*100
-VLOOKUP($R160,'表30-5-2-5-6'!$B$4:$AF$104,MATCH($D160,'表30-5-2-5-6'!$4:$4,0)-1,FALSE)*(1-(R160/100-L160/G160)*100),
IF(C160="E2",VLOOKUP($S160,'表30-5-2-5-6'!$B$114:$AF$214,MATCH($D160&amp;"a",'表30-5-2-5-6'!$4:$4,0)-1,FALSE)
-IF($R160-1&lt;=0,0,VLOOKUP($R160-1,'表30-5-2-5-6'!$B$114:$AF$214,MATCH($D160&amp;"a",'表30-5-2-5-6'!$4:$4,0)-1,FALSE))
-VLOOKUP($S160,'表30-5-2-5-6'!$B$114:$AF$214,MATCH($D160,'表30-5-2-5-6'!$4:$4,0)-1,FALSE)*(S160/100-M160/G160)*100
-VLOOKUP($R160,'表30-5-2-5-6'!$B$114:$AF$214,MATCH($D160,'表30-5-2-5-6'!$4:$4,0)-1,FALSE)*(1-(R160/100-L160/G160)*100),0))))</f>
        <v>0</v>
      </c>
      <c r="V160" s="1990">
        <f t="shared" si="29"/>
        <v>0</v>
      </c>
      <c r="W160" s="1990">
        <f t="shared" si="30"/>
        <v>0</v>
      </c>
      <c r="X160" s="1990">
        <f t="shared" si="31"/>
        <v>0</v>
      </c>
      <c r="Y160" s="1990">
        <f t="shared" si="32"/>
        <v>0</v>
      </c>
    </row>
    <row r="161" spans="1:25">
      <c r="A161" s="1985" t="str">
        <f t="shared" si="26"/>
        <v/>
      </c>
      <c r="B161" s="2120"/>
      <c r="C161" s="2120"/>
      <c r="D161" s="2120"/>
      <c r="E161" s="2121"/>
      <c r="F161" s="2121"/>
      <c r="G161" s="2122"/>
      <c r="H161" s="2123"/>
      <c r="I161" s="2123"/>
      <c r="J161" s="2123"/>
      <c r="K161" s="2123"/>
      <c r="L161" s="2121"/>
      <c r="M161" s="2121"/>
      <c r="N161" s="1986">
        <f t="shared" si="22"/>
        <v>0</v>
      </c>
      <c r="O161" s="1986">
        <f t="shared" si="23"/>
        <v>0</v>
      </c>
      <c r="P161" s="1987">
        <f t="shared" si="27"/>
        <v>0</v>
      </c>
      <c r="Q161" s="1987">
        <f t="shared" si="28"/>
        <v>0</v>
      </c>
      <c r="R161" s="1988">
        <f t="shared" si="24"/>
        <v>0</v>
      </c>
      <c r="S161" s="1988">
        <f t="shared" si="25"/>
        <v>0</v>
      </c>
      <c r="T161" s="1989">
        <f>IF(OR(E161="QS",B161=""),0,
VLOOKUP($S161,'表30-5-2-5-4'!$B:$AF,MATCH($D161&amp;"a",'表30-5-2-5-4'!$4:$4,0)-1,FALSE)
-IF($R161-1&lt;=0,0,VLOOKUP($R161-1,'表30-5-2-5-4'!$B:$AF,MATCH($D161&amp;"a",'表30-5-2-5-4'!$4:$4,0)-1,FALSE))
-VLOOKUP($S161,'表30-5-2-5-4'!$B:$AF,MATCH($D161,'表30-5-2-5-4'!$4:$4,0)-1,FALSE)*(S161/100-M161/G161)*100
-VLOOKUP($R161,'表30-5-2-5-4'!$B:$AF,MATCH($D161,'表30-5-2-5-4'!$4:$4,0)-1,FALSE)*(1-(R161/100-L161/G161)*100)
)</f>
        <v>0</v>
      </c>
      <c r="U161" s="1989">
        <f>IF(OR(E161="QS",B161=""),0,
IF(C161="F",VLOOKUP($S161,'表30-5-2-5-5'!$B:$AF,MATCH($D161&amp;"a",'表30-5-2-5-5'!$4:$4,0)-1,FALSE)
-IF($R161-1&lt;=0,0,VLOOKUP($R161-1,'表30-5-2-5-5'!$B:$AF,MATCH($D161&amp;"a",'表30-5-2-5-5'!$4:$4,0)-1,FALSE))
-VLOOKUP($S161,'表30-5-2-5-5'!$B:$AF,MATCH($D161,'表30-5-2-5-5'!$4:$4,0)-1,FALSE)*(S161/100-M161/G161)*100
-VLOOKUP($R161,'表30-5-2-5-5'!$B:$AF,MATCH($D161,'表30-5-2-5-5'!$4:$4,0)-1,FALSE)*(1-(R161/100-L161/G161)*100),
IF(C161="E1",VLOOKUP($S161,'表30-5-2-5-6'!$B$4:$AF$104,MATCH($D161&amp;"a",'表30-5-2-5-6'!$4:$4,0)-1,FALSE)
-IF($R161-1&lt;=0,0,VLOOKUP($R161-1,'表30-5-2-5-6'!$B$4:$AF$104,MATCH($D161&amp;"a",'表30-5-2-5-6'!$4:$4,0)-1,FALSE))
-VLOOKUP($S161,'表30-5-2-5-6'!$B$4:$AF$104,MATCH($D161,'表30-5-2-5-6'!$4:$4,0)-1,FALSE)*(S161/100-M161/G161)*100
-VLOOKUP($R161,'表30-5-2-5-6'!$B$4:$AF$104,MATCH($D161,'表30-5-2-5-6'!$4:$4,0)-1,FALSE)*(1-(R161/100-L161/G161)*100),
IF(C161="E2",VLOOKUP($S161,'表30-5-2-5-6'!$B$114:$AF$214,MATCH($D161&amp;"a",'表30-5-2-5-6'!$4:$4,0)-1,FALSE)
-IF($R161-1&lt;=0,0,VLOOKUP($R161-1,'表30-5-2-5-6'!$B$114:$AF$214,MATCH($D161&amp;"a",'表30-5-2-5-6'!$4:$4,0)-1,FALSE))
-VLOOKUP($S161,'表30-5-2-5-6'!$B$114:$AF$214,MATCH($D161,'表30-5-2-5-6'!$4:$4,0)-1,FALSE)*(S161/100-M161/G161)*100
-VLOOKUP($R161,'表30-5-2-5-6'!$B$114:$AF$214,MATCH($D161,'表30-5-2-5-6'!$4:$4,0)-1,FALSE)*(1-(R161/100-L161/G161)*100),0))))</f>
        <v>0</v>
      </c>
      <c r="V161" s="1990">
        <f t="shared" si="29"/>
        <v>0</v>
      </c>
      <c r="W161" s="1990">
        <f t="shared" si="30"/>
        <v>0</v>
      </c>
      <c r="X161" s="1990">
        <f t="shared" si="31"/>
        <v>0</v>
      </c>
      <c r="Y161" s="1990">
        <f t="shared" si="32"/>
        <v>0</v>
      </c>
    </row>
    <row r="162" spans="1:25">
      <c r="A162" s="1985" t="str">
        <f t="shared" si="26"/>
        <v/>
      </c>
      <c r="B162" s="2120"/>
      <c r="C162" s="2120"/>
      <c r="D162" s="2120"/>
      <c r="E162" s="2121"/>
      <c r="F162" s="2121"/>
      <c r="G162" s="2122"/>
      <c r="H162" s="2123"/>
      <c r="I162" s="2123"/>
      <c r="J162" s="2123"/>
      <c r="K162" s="2123"/>
      <c r="L162" s="2121"/>
      <c r="M162" s="2121"/>
      <c r="N162" s="1986">
        <f t="shared" si="22"/>
        <v>0</v>
      </c>
      <c r="O162" s="1986">
        <f t="shared" si="23"/>
        <v>0</v>
      </c>
      <c r="P162" s="1987">
        <f t="shared" si="27"/>
        <v>0</v>
      </c>
      <c r="Q162" s="1987">
        <f t="shared" si="28"/>
        <v>0</v>
      </c>
      <c r="R162" s="1988">
        <f t="shared" si="24"/>
        <v>0</v>
      </c>
      <c r="S162" s="1988">
        <f t="shared" si="25"/>
        <v>0</v>
      </c>
      <c r="T162" s="1989">
        <f>IF(OR(E162="QS",B162=""),0,
VLOOKUP($S162,'表30-5-2-5-4'!$B:$AF,MATCH($D162&amp;"a",'表30-5-2-5-4'!$4:$4,0)-1,FALSE)
-IF($R162-1&lt;=0,0,VLOOKUP($R162-1,'表30-5-2-5-4'!$B:$AF,MATCH($D162&amp;"a",'表30-5-2-5-4'!$4:$4,0)-1,FALSE))
-VLOOKUP($S162,'表30-5-2-5-4'!$B:$AF,MATCH($D162,'表30-5-2-5-4'!$4:$4,0)-1,FALSE)*(S162/100-M162/G162)*100
-VLOOKUP($R162,'表30-5-2-5-4'!$B:$AF,MATCH($D162,'表30-5-2-5-4'!$4:$4,0)-1,FALSE)*(1-(R162/100-L162/G162)*100)
)</f>
        <v>0</v>
      </c>
      <c r="U162" s="1989">
        <f>IF(OR(E162="QS",B162=""),0,
IF(C162="F",VLOOKUP($S162,'表30-5-2-5-5'!$B:$AF,MATCH($D162&amp;"a",'表30-5-2-5-5'!$4:$4,0)-1,FALSE)
-IF($R162-1&lt;=0,0,VLOOKUP($R162-1,'表30-5-2-5-5'!$B:$AF,MATCH($D162&amp;"a",'表30-5-2-5-5'!$4:$4,0)-1,FALSE))
-VLOOKUP($S162,'表30-5-2-5-5'!$B:$AF,MATCH($D162,'表30-5-2-5-5'!$4:$4,0)-1,FALSE)*(S162/100-M162/G162)*100
-VLOOKUP($R162,'表30-5-2-5-5'!$B:$AF,MATCH($D162,'表30-5-2-5-5'!$4:$4,0)-1,FALSE)*(1-(R162/100-L162/G162)*100),
IF(C162="E1",VLOOKUP($S162,'表30-5-2-5-6'!$B$4:$AF$104,MATCH($D162&amp;"a",'表30-5-2-5-6'!$4:$4,0)-1,FALSE)
-IF($R162-1&lt;=0,0,VLOOKUP($R162-1,'表30-5-2-5-6'!$B$4:$AF$104,MATCH($D162&amp;"a",'表30-5-2-5-6'!$4:$4,0)-1,FALSE))
-VLOOKUP($S162,'表30-5-2-5-6'!$B$4:$AF$104,MATCH($D162,'表30-5-2-5-6'!$4:$4,0)-1,FALSE)*(S162/100-M162/G162)*100
-VLOOKUP($R162,'表30-5-2-5-6'!$B$4:$AF$104,MATCH($D162,'表30-5-2-5-6'!$4:$4,0)-1,FALSE)*(1-(R162/100-L162/G162)*100),
IF(C162="E2",VLOOKUP($S162,'表30-5-2-5-6'!$B$114:$AF$214,MATCH($D162&amp;"a",'表30-5-2-5-6'!$4:$4,0)-1,FALSE)
-IF($R162-1&lt;=0,0,VLOOKUP($R162-1,'表30-5-2-5-6'!$B$114:$AF$214,MATCH($D162&amp;"a",'表30-5-2-5-6'!$4:$4,0)-1,FALSE))
-VLOOKUP($S162,'表30-5-2-5-6'!$B$114:$AF$214,MATCH($D162,'表30-5-2-5-6'!$4:$4,0)-1,FALSE)*(S162/100-M162/G162)*100
-VLOOKUP($R162,'表30-5-2-5-6'!$B$114:$AF$214,MATCH($D162,'表30-5-2-5-6'!$4:$4,0)-1,FALSE)*(1-(R162/100-L162/G162)*100),0))))</f>
        <v>0</v>
      </c>
      <c r="V162" s="1990">
        <f t="shared" si="29"/>
        <v>0</v>
      </c>
      <c r="W162" s="1990">
        <f t="shared" si="30"/>
        <v>0</v>
      </c>
      <c r="X162" s="1990">
        <f t="shared" si="31"/>
        <v>0</v>
      </c>
      <c r="Y162" s="1990">
        <f t="shared" si="32"/>
        <v>0</v>
      </c>
    </row>
    <row r="163" spans="1:25">
      <c r="A163" s="1985" t="str">
        <f t="shared" si="26"/>
        <v/>
      </c>
      <c r="B163" s="2120"/>
      <c r="C163" s="2120"/>
      <c r="D163" s="2120"/>
      <c r="E163" s="2121"/>
      <c r="F163" s="2121"/>
      <c r="G163" s="2122"/>
      <c r="H163" s="2123"/>
      <c r="I163" s="2123"/>
      <c r="J163" s="2123"/>
      <c r="K163" s="2123"/>
      <c r="L163" s="2121"/>
      <c r="M163" s="2121"/>
      <c r="N163" s="1986">
        <f t="shared" si="22"/>
        <v>0</v>
      </c>
      <c r="O163" s="1986">
        <f t="shared" si="23"/>
        <v>0</v>
      </c>
      <c r="P163" s="1987">
        <f t="shared" si="27"/>
        <v>0</v>
      </c>
      <c r="Q163" s="1987">
        <f t="shared" si="28"/>
        <v>0</v>
      </c>
      <c r="R163" s="1988">
        <f t="shared" si="24"/>
        <v>0</v>
      </c>
      <c r="S163" s="1988">
        <f t="shared" si="25"/>
        <v>0</v>
      </c>
      <c r="T163" s="1989">
        <f>IF(OR(E163="QS",B163=""),0,
VLOOKUP($S163,'表30-5-2-5-4'!$B:$AF,MATCH($D163&amp;"a",'表30-5-2-5-4'!$4:$4,0)-1,FALSE)
-IF($R163-1&lt;=0,0,VLOOKUP($R163-1,'表30-5-2-5-4'!$B:$AF,MATCH($D163&amp;"a",'表30-5-2-5-4'!$4:$4,0)-1,FALSE))
-VLOOKUP($S163,'表30-5-2-5-4'!$B:$AF,MATCH($D163,'表30-5-2-5-4'!$4:$4,0)-1,FALSE)*(S163/100-M163/G163)*100
-VLOOKUP($R163,'表30-5-2-5-4'!$B:$AF,MATCH($D163,'表30-5-2-5-4'!$4:$4,0)-1,FALSE)*(1-(R163/100-L163/G163)*100)
)</f>
        <v>0</v>
      </c>
      <c r="U163" s="1989">
        <f>IF(OR(E163="QS",B163=""),0,
IF(C163="F",VLOOKUP($S163,'表30-5-2-5-5'!$B:$AF,MATCH($D163&amp;"a",'表30-5-2-5-5'!$4:$4,0)-1,FALSE)
-IF($R163-1&lt;=0,0,VLOOKUP($R163-1,'表30-5-2-5-5'!$B:$AF,MATCH($D163&amp;"a",'表30-5-2-5-5'!$4:$4,0)-1,FALSE))
-VLOOKUP($S163,'表30-5-2-5-5'!$B:$AF,MATCH($D163,'表30-5-2-5-5'!$4:$4,0)-1,FALSE)*(S163/100-M163/G163)*100
-VLOOKUP($R163,'表30-5-2-5-5'!$B:$AF,MATCH($D163,'表30-5-2-5-5'!$4:$4,0)-1,FALSE)*(1-(R163/100-L163/G163)*100),
IF(C163="E1",VLOOKUP($S163,'表30-5-2-5-6'!$B$4:$AF$104,MATCH($D163&amp;"a",'表30-5-2-5-6'!$4:$4,0)-1,FALSE)
-IF($R163-1&lt;=0,0,VLOOKUP($R163-1,'表30-5-2-5-6'!$B$4:$AF$104,MATCH($D163&amp;"a",'表30-5-2-5-6'!$4:$4,0)-1,FALSE))
-VLOOKUP($S163,'表30-5-2-5-6'!$B$4:$AF$104,MATCH($D163,'表30-5-2-5-6'!$4:$4,0)-1,FALSE)*(S163/100-M163/G163)*100
-VLOOKUP($R163,'表30-5-2-5-6'!$B$4:$AF$104,MATCH($D163,'表30-5-2-5-6'!$4:$4,0)-1,FALSE)*(1-(R163/100-L163/G163)*100),
IF(C163="E2",VLOOKUP($S163,'表30-5-2-5-6'!$B$114:$AF$214,MATCH($D163&amp;"a",'表30-5-2-5-6'!$4:$4,0)-1,FALSE)
-IF($R163-1&lt;=0,0,VLOOKUP($R163-1,'表30-5-2-5-6'!$B$114:$AF$214,MATCH($D163&amp;"a",'表30-5-2-5-6'!$4:$4,0)-1,FALSE))
-VLOOKUP($S163,'表30-5-2-5-6'!$B$114:$AF$214,MATCH($D163,'表30-5-2-5-6'!$4:$4,0)-1,FALSE)*(S163/100-M163/G163)*100
-VLOOKUP($R163,'表30-5-2-5-6'!$B$114:$AF$214,MATCH($D163,'表30-5-2-5-6'!$4:$4,0)-1,FALSE)*(1-(R163/100-L163/G163)*100),0))))</f>
        <v>0</v>
      </c>
      <c r="V163" s="1990">
        <f t="shared" si="29"/>
        <v>0</v>
      </c>
      <c r="W163" s="1990">
        <f t="shared" si="30"/>
        <v>0</v>
      </c>
      <c r="X163" s="1990">
        <f t="shared" si="31"/>
        <v>0</v>
      </c>
      <c r="Y163" s="1990">
        <f t="shared" si="32"/>
        <v>0</v>
      </c>
    </row>
    <row r="164" spans="1:25">
      <c r="A164" s="1985" t="str">
        <f t="shared" si="26"/>
        <v/>
      </c>
      <c r="B164" s="2120"/>
      <c r="C164" s="2120"/>
      <c r="D164" s="2120"/>
      <c r="E164" s="2121"/>
      <c r="F164" s="2121"/>
      <c r="G164" s="2122"/>
      <c r="H164" s="2123"/>
      <c r="I164" s="2123"/>
      <c r="J164" s="2123"/>
      <c r="K164" s="2123"/>
      <c r="L164" s="2121"/>
      <c r="M164" s="2121"/>
      <c r="N164" s="1986">
        <f t="shared" si="22"/>
        <v>0</v>
      </c>
      <c r="O164" s="1986">
        <f t="shared" si="23"/>
        <v>0</v>
      </c>
      <c r="P164" s="1987">
        <f t="shared" si="27"/>
        <v>0</v>
      </c>
      <c r="Q164" s="1987">
        <f t="shared" si="28"/>
        <v>0</v>
      </c>
      <c r="R164" s="1988">
        <f t="shared" si="24"/>
        <v>0</v>
      </c>
      <c r="S164" s="1988">
        <f t="shared" si="25"/>
        <v>0</v>
      </c>
      <c r="T164" s="1989">
        <f>IF(OR(E164="QS",B164=""),0,
VLOOKUP($S164,'表30-5-2-5-4'!$B:$AF,MATCH($D164&amp;"a",'表30-5-2-5-4'!$4:$4,0)-1,FALSE)
-IF($R164-1&lt;=0,0,VLOOKUP($R164-1,'表30-5-2-5-4'!$B:$AF,MATCH($D164&amp;"a",'表30-5-2-5-4'!$4:$4,0)-1,FALSE))
-VLOOKUP($S164,'表30-5-2-5-4'!$B:$AF,MATCH($D164,'表30-5-2-5-4'!$4:$4,0)-1,FALSE)*(S164/100-M164/G164)*100
-VLOOKUP($R164,'表30-5-2-5-4'!$B:$AF,MATCH($D164,'表30-5-2-5-4'!$4:$4,0)-1,FALSE)*(1-(R164/100-L164/G164)*100)
)</f>
        <v>0</v>
      </c>
      <c r="U164" s="1989">
        <f>IF(OR(E164="QS",B164=""),0,
IF(C164="F",VLOOKUP($S164,'表30-5-2-5-5'!$B:$AF,MATCH($D164&amp;"a",'表30-5-2-5-5'!$4:$4,0)-1,FALSE)
-IF($R164-1&lt;=0,0,VLOOKUP($R164-1,'表30-5-2-5-5'!$B:$AF,MATCH($D164&amp;"a",'表30-5-2-5-5'!$4:$4,0)-1,FALSE))
-VLOOKUP($S164,'表30-5-2-5-5'!$B:$AF,MATCH($D164,'表30-5-2-5-5'!$4:$4,0)-1,FALSE)*(S164/100-M164/G164)*100
-VLOOKUP($R164,'表30-5-2-5-5'!$B:$AF,MATCH($D164,'表30-5-2-5-5'!$4:$4,0)-1,FALSE)*(1-(R164/100-L164/G164)*100),
IF(C164="E1",VLOOKUP($S164,'表30-5-2-5-6'!$B$4:$AF$104,MATCH($D164&amp;"a",'表30-5-2-5-6'!$4:$4,0)-1,FALSE)
-IF($R164-1&lt;=0,0,VLOOKUP($R164-1,'表30-5-2-5-6'!$B$4:$AF$104,MATCH($D164&amp;"a",'表30-5-2-5-6'!$4:$4,0)-1,FALSE))
-VLOOKUP($S164,'表30-5-2-5-6'!$B$4:$AF$104,MATCH($D164,'表30-5-2-5-6'!$4:$4,0)-1,FALSE)*(S164/100-M164/G164)*100
-VLOOKUP($R164,'表30-5-2-5-6'!$B$4:$AF$104,MATCH($D164,'表30-5-2-5-6'!$4:$4,0)-1,FALSE)*(1-(R164/100-L164/G164)*100),
IF(C164="E2",VLOOKUP($S164,'表30-5-2-5-6'!$B$114:$AF$214,MATCH($D164&amp;"a",'表30-5-2-5-6'!$4:$4,0)-1,FALSE)
-IF($R164-1&lt;=0,0,VLOOKUP($R164-1,'表30-5-2-5-6'!$B$114:$AF$214,MATCH($D164&amp;"a",'表30-5-2-5-6'!$4:$4,0)-1,FALSE))
-VLOOKUP($S164,'表30-5-2-5-6'!$B$114:$AF$214,MATCH($D164,'表30-5-2-5-6'!$4:$4,0)-1,FALSE)*(S164/100-M164/G164)*100
-VLOOKUP($R164,'表30-5-2-5-6'!$B$114:$AF$214,MATCH($D164,'表30-5-2-5-6'!$4:$4,0)-1,FALSE)*(1-(R164/100-L164/G164)*100),0))))</f>
        <v>0</v>
      </c>
      <c r="V164" s="1990">
        <f t="shared" si="29"/>
        <v>0</v>
      </c>
      <c r="W164" s="1990">
        <f t="shared" si="30"/>
        <v>0</v>
      </c>
      <c r="X164" s="1990">
        <f t="shared" si="31"/>
        <v>0</v>
      </c>
      <c r="Y164" s="1990">
        <f t="shared" si="32"/>
        <v>0</v>
      </c>
    </row>
    <row r="165" spans="1:25">
      <c r="A165" s="1985" t="str">
        <f t="shared" si="26"/>
        <v/>
      </c>
      <c r="B165" s="2120"/>
      <c r="C165" s="2120"/>
      <c r="D165" s="2120"/>
      <c r="E165" s="2121"/>
      <c r="F165" s="2121"/>
      <c r="G165" s="2122"/>
      <c r="H165" s="2123"/>
      <c r="I165" s="2123"/>
      <c r="J165" s="2123"/>
      <c r="K165" s="2123"/>
      <c r="L165" s="2121"/>
      <c r="M165" s="2121"/>
      <c r="N165" s="1986">
        <f t="shared" si="22"/>
        <v>0</v>
      </c>
      <c r="O165" s="1986">
        <f t="shared" si="23"/>
        <v>0</v>
      </c>
      <c r="P165" s="1987">
        <f t="shared" si="27"/>
        <v>0</v>
      </c>
      <c r="Q165" s="1987">
        <f t="shared" si="28"/>
        <v>0</v>
      </c>
      <c r="R165" s="1988">
        <f t="shared" si="24"/>
        <v>0</v>
      </c>
      <c r="S165" s="1988">
        <f t="shared" si="25"/>
        <v>0</v>
      </c>
      <c r="T165" s="1989">
        <f>IF(OR(E165="QS",B165=""),0,
VLOOKUP($S165,'表30-5-2-5-4'!$B:$AF,MATCH($D165&amp;"a",'表30-5-2-5-4'!$4:$4,0)-1,FALSE)
-IF($R165-1&lt;=0,0,VLOOKUP($R165-1,'表30-5-2-5-4'!$B:$AF,MATCH($D165&amp;"a",'表30-5-2-5-4'!$4:$4,0)-1,FALSE))
-VLOOKUP($S165,'表30-5-2-5-4'!$B:$AF,MATCH($D165,'表30-5-2-5-4'!$4:$4,0)-1,FALSE)*(S165/100-M165/G165)*100
-VLOOKUP($R165,'表30-5-2-5-4'!$B:$AF,MATCH($D165,'表30-5-2-5-4'!$4:$4,0)-1,FALSE)*(1-(R165/100-L165/G165)*100)
)</f>
        <v>0</v>
      </c>
      <c r="U165" s="1989">
        <f>IF(OR(E165="QS",B165=""),0,
IF(C165="F",VLOOKUP($S165,'表30-5-2-5-5'!$B:$AF,MATCH($D165&amp;"a",'表30-5-2-5-5'!$4:$4,0)-1,FALSE)
-IF($R165-1&lt;=0,0,VLOOKUP($R165-1,'表30-5-2-5-5'!$B:$AF,MATCH($D165&amp;"a",'表30-5-2-5-5'!$4:$4,0)-1,FALSE))
-VLOOKUP($S165,'表30-5-2-5-5'!$B:$AF,MATCH($D165,'表30-5-2-5-5'!$4:$4,0)-1,FALSE)*(S165/100-M165/G165)*100
-VLOOKUP($R165,'表30-5-2-5-5'!$B:$AF,MATCH($D165,'表30-5-2-5-5'!$4:$4,0)-1,FALSE)*(1-(R165/100-L165/G165)*100),
IF(C165="E1",VLOOKUP($S165,'表30-5-2-5-6'!$B$4:$AF$104,MATCH($D165&amp;"a",'表30-5-2-5-6'!$4:$4,0)-1,FALSE)
-IF($R165-1&lt;=0,0,VLOOKUP($R165-1,'表30-5-2-5-6'!$B$4:$AF$104,MATCH($D165&amp;"a",'表30-5-2-5-6'!$4:$4,0)-1,FALSE))
-VLOOKUP($S165,'表30-5-2-5-6'!$B$4:$AF$104,MATCH($D165,'表30-5-2-5-6'!$4:$4,0)-1,FALSE)*(S165/100-M165/G165)*100
-VLOOKUP($R165,'表30-5-2-5-6'!$B$4:$AF$104,MATCH($D165,'表30-5-2-5-6'!$4:$4,0)-1,FALSE)*(1-(R165/100-L165/G165)*100),
IF(C165="E2",VLOOKUP($S165,'表30-5-2-5-6'!$B$114:$AF$214,MATCH($D165&amp;"a",'表30-5-2-5-6'!$4:$4,0)-1,FALSE)
-IF($R165-1&lt;=0,0,VLOOKUP($R165-1,'表30-5-2-5-6'!$B$114:$AF$214,MATCH($D165&amp;"a",'表30-5-2-5-6'!$4:$4,0)-1,FALSE))
-VLOOKUP($S165,'表30-5-2-5-6'!$B$114:$AF$214,MATCH($D165,'表30-5-2-5-6'!$4:$4,0)-1,FALSE)*(S165/100-M165/G165)*100
-VLOOKUP($R165,'表30-5-2-5-6'!$B$114:$AF$214,MATCH($D165,'表30-5-2-5-6'!$4:$4,0)-1,FALSE)*(1-(R165/100-L165/G165)*100),0))))</f>
        <v>0</v>
      </c>
      <c r="V165" s="1990">
        <f t="shared" si="29"/>
        <v>0</v>
      </c>
      <c r="W165" s="1990">
        <f t="shared" si="30"/>
        <v>0</v>
      </c>
      <c r="X165" s="1990">
        <f t="shared" si="31"/>
        <v>0</v>
      </c>
      <c r="Y165" s="1990">
        <f t="shared" si="32"/>
        <v>0</v>
      </c>
    </row>
    <row r="166" spans="1:25">
      <c r="A166" s="1985" t="str">
        <f t="shared" si="26"/>
        <v/>
      </c>
      <c r="B166" s="2120"/>
      <c r="C166" s="2120"/>
      <c r="D166" s="2120"/>
      <c r="E166" s="2121"/>
      <c r="F166" s="2121"/>
      <c r="G166" s="2122"/>
      <c r="H166" s="2123"/>
      <c r="I166" s="2123"/>
      <c r="J166" s="2123"/>
      <c r="K166" s="2123"/>
      <c r="L166" s="2121"/>
      <c r="M166" s="2121"/>
      <c r="N166" s="1986">
        <f t="shared" si="22"/>
        <v>0</v>
      </c>
      <c r="O166" s="1986">
        <f t="shared" si="23"/>
        <v>0</v>
      </c>
      <c r="P166" s="1987">
        <f t="shared" si="27"/>
        <v>0</v>
      </c>
      <c r="Q166" s="1987">
        <f t="shared" si="28"/>
        <v>0</v>
      </c>
      <c r="R166" s="1988">
        <f t="shared" si="24"/>
        <v>0</v>
      </c>
      <c r="S166" s="1988">
        <f t="shared" si="25"/>
        <v>0</v>
      </c>
      <c r="T166" s="1989">
        <f>IF(OR(E166="QS",B166=""),0,
VLOOKUP($S166,'表30-5-2-5-4'!$B:$AF,MATCH($D166&amp;"a",'表30-5-2-5-4'!$4:$4,0)-1,FALSE)
-IF($R166-1&lt;=0,0,VLOOKUP($R166-1,'表30-5-2-5-4'!$B:$AF,MATCH($D166&amp;"a",'表30-5-2-5-4'!$4:$4,0)-1,FALSE))
-VLOOKUP($S166,'表30-5-2-5-4'!$B:$AF,MATCH($D166,'表30-5-2-5-4'!$4:$4,0)-1,FALSE)*(S166/100-M166/G166)*100
-VLOOKUP($R166,'表30-5-2-5-4'!$B:$AF,MATCH($D166,'表30-5-2-5-4'!$4:$4,0)-1,FALSE)*(1-(R166/100-L166/G166)*100)
)</f>
        <v>0</v>
      </c>
      <c r="U166" s="1989">
        <f>IF(OR(E166="QS",B166=""),0,
IF(C166="F",VLOOKUP($S166,'表30-5-2-5-5'!$B:$AF,MATCH($D166&amp;"a",'表30-5-2-5-5'!$4:$4,0)-1,FALSE)
-IF($R166-1&lt;=0,0,VLOOKUP($R166-1,'表30-5-2-5-5'!$B:$AF,MATCH($D166&amp;"a",'表30-5-2-5-5'!$4:$4,0)-1,FALSE))
-VLOOKUP($S166,'表30-5-2-5-5'!$B:$AF,MATCH($D166,'表30-5-2-5-5'!$4:$4,0)-1,FALSE)*(S166/100-M166/G166)*100
-VLOOKUP($R166,'表30-5-2-5-5'!$B:$AF,MATCH($D166,'表30-5-2-5-5'!$4:$4,0)-1,FALSE)*(1-(R166/100-L166/G166)*100),
IF(C166="E1",VLOOKUP($S166,'表30-5-2-5-6'!$B$4:$AF$104,MATCH($D166&amp;"a",'表30-5-2-5-6'!$4:$4,0)-1,FALSE)
-IF($R166-1&lt;=0,0,VLOOKUP($R166-1,'表30-5-2-5-6'!$B$4:$AF$104,MATCH($D166&amp;"a",'表30-5-2-5-6'!$4:$4,0)-1,FALSE))
-VLOOKUP($S166,'表30-5-2-5-6'!$B$4:$AF$104,MATCH($D166,'表30-5-2-5-6'!$4:$4,0)-1,FALSE)*(S166/100-M166/G166)*100
-VLOOKUP($R166,'表30-5-2-5-6'!$B$4:$AF$104,MATCH($D166,'表30-5-2-5-6'!$4:$4,0)-1,FALSE)*(1-(R166/100-L166/G166)*100),
IF(C166="E2",VLOOKUP($S166,'表30-5-2-5-6'!$B$114:$AF$214,MATCH($D166&amp;"a",'表30-5-2-5-6'!$4:$4,0)-1,FALSE)
-IF($R166-1&lt;=0,0,VLOOKUP($R166-1,'表30-5-2-5-6'!$B$114:$AF$214,MATCH($D166&amp;"a",'表30-5-2-5-6'!$4:$4,0)-1,FALSE))
-VLOOKUP($S166,'表30-5-2-5-6'!$B$114:$AF$214,MATCH($D166,'表30-5-2-5-6'!$4:$4,0)-1,FALSE)*(S166/100-M166/G166)*100
-VLOOKUP($R166,'表30-5-2-5-6'!$B$114:$AF$214,MATCH($D166,'表30-5-2-5-6'!$4:$4,0)-1,FALSE)*(1-(R166/100-L166/G166)*100),0))))</f>
        <v>0</v>
      </c>
      <c r="V166" s="1990">
        <f t="shared" si="29"/>
        <v>0</v>
      </c>
      <c r="W166" s="1990">
        <f t="shared" si="30"/>
        <v>0</v>
      </c>
      <c r="X166" s="1990">
        <f t="shared" si="31"/>
        <v>0</v>
      </c>
      <c r="Y166" s="1990">
        <f t="shared" si="32"/>
        <v>0</v>
      </c>
    </row>
    <row r="167" spans="1:25">
      <c r="A167" s="1985" t="str">
        <f t="shared" si="26"/>
        <v/>
      </c>
      <c r="B167" s="2120"/>
      <c r="C167" s="2120"/>
      <c r="D167" s="2120"/>
      <c r="E167" s="2121"/>
      <c r="F167" s="2121"/>
      <c r="G167" s="2122"/>
      <c r="H167" s="2123"/>
      <c r="I167" s="2123"/>
      <c r="J167" s="2123"/>
      <c r="K167" s="2123"/>
      <c r="L167" s="2121"/>
      <c r="M167" s="2121"/>
      <c r="N167" s="1986">
        <f t="shared" si="22"/>
        <v>0</v>
      </c>
      <c r="O167" s="1986">
        <f t="shared" si="23"/>
        <v>0</v>
      </c>
      <c r="P167" s="1987">
        <f t="shared" si="27"/>
        <v>0</v>
      </c>
      <c r="Q167" s="1987">
        <f t="shared" si="28"/>
        <v>0</v>
      </c>
      <c r="R167" s="1988">
        <f t="shared" si="24"/>
        <v>0</v>
      </c>
      <c r="S167" s="1988">
        <f t="shared" si="25"/>
        <v>0</v>
      </c>
      <c r="T167" s="1989">
        <f>IF(OR(E167="QS",B167=""),0,
VLOOKUP($S167,'表30-5-2-5-4'!$B:$AF,MATCH($D167&amp;"a",'表30-5-2-5-4'!$4:$4,0)-1,FALSE)
-IF($R167-1&lt;=0,0,VLOOKUP($R167-1,'表30-5-2-5-4'!$B:$AF,MATCH($D167&amp;"a",'表30-5-2-5-4'!$4:$4,0)-1,FALSE))
-VLOOKUP($S167,'表30-5-2-5-4'!$B:$AF,MATCH($D167,'表30-5-2-5-4'!$4:$4,0)-1,FALSE)*(S167/100-M167/G167)*100
-VLOOKUP($R167,'表30-5-2-5-4'!$B:$AF,MATCH($D167,'表30-5-2-5-4'!$4:$4,0)-1,FALSE)*(1-(R167/100-L167/G167)*100)
)</f>
        <v>0</v>
      </c>
      <c r="U167" s="1989">
        <f>IF(OR(E167="QS",B167=""),0,
IF(C167="F",VLOOKUP($S167,'表30-5-2-5-5'!$B:$AF,MATCH($D167&amp;"a",'表30-5-2-5-5'!$4:$4,0)-1,FALSE)
-IF($R167-1&lt;=0,0,VLOOKUP($R167-1,'表30-5-2-5-5'!$B:$AF,MATCH($D167&amp;"a",'表30-5-2-5-5'!$4:$4,0)-1,FALSE))
-VLOOKUP($S167,'表30-5-2-5-5'!$B:$AF,MATCH($D167,'表30-5-2-5-5'!$4:$4,0)-1,FALSE)*(S167/100-M167/G167)*100
-VLOOKUP($R167,'表30-5-2-5-5'!$B:$AF,MATCH($D167,'表30-5-2-5-5'!$4:$4,0)-1,FALSE)*(1-(R167/100-L167/G167)*100),
IF(C167="E1",VLOOKUP($S167,'表30-5-2-5-6'!$B$4:$AF$104,MATCH($D167&amp;"a",'表30-5-2-5-6'!$4:$4,0)-1,FALSE)
-IF($R167-1&lt;=0,0,VLOOKUP($R167-1,'表30-5-2-5-6'!$B$4:$AF$104,MATCH($D167&amp;"a",'表30-5-2-5-6'!$4:$4,0)-1,FALSE))
-VLOOKUP($S167,'表30-5-2-5-6'!$B$4:$AF$104,MATCH($D167,'表30-5-2-5-6'!$4:$4,0)-1,FALSE)*(S167/100-M167/G167)*100
-VLOOKUP($R167,'表30-5-2-5-6'!$B$4:$AF$104,MATCH($D167,'表30-5-2-5-6'!$4:$4,0)-1,FALSE)*(1-(R167/100-L167/G167)*100),
IF(C167="E2",VLOOKUP($S167,'表30-5-2-5-6'!$B$114:$AF$214,MATCH($D167&amp;"a",'表30-5-2-5-6'!$4:$4,0)-1,FALSE)
-IF($R167-1&lt;=0,0,VLOOKUP($R167-1,'表30-5-2-5-6'!$B$114:$AF$214,MATCH($D167&amp;"a",'表30-5-2-5-6'!$4:$4,0)-1,FALSE))
-VLOOKUP($S167,'表30-5-2-5-6'!$B$114:$AF$214,MATCH($D167,'表30-5-2-5-6'!$4:$4,0)-1,FALSE)*(S167/100-M167/G167)*100
-VLOOKUP($R167,'表30-5-2-5-6'!$B$114:$AF$214,MATCH($D167,'表30-5-2-5-6'!$4:$4,0)-1,FALSE)*(1-(R167/100-L167/G167)*100),0))))</f>
        <v>0</v>
      </c>
      <c r="V167" s="1990">
        <f t="shared" si="29"/>
        <v>0</v>
      </c>
      <c r="W167" s="1990">
        <f t="shared" si="30"/>
        <v>0</v>
      </c>
      <c r="X167" s="1990">
        <f t="shared" si="31"/>
        <v>0</v>
      </c>
      <c r="Y167" s="1990">
        <f t="shared" si="32"/>
        <v>0</v>
      </c>
    </row>
    <row r="168" spans="1:25">
      <c r="A168" s="1985" t="str">
        <f t="shared" si="26"/>
        <v/>
      </c>
      <c r="B168" s="2120"/>
      <c r="C168" s="2120"/>
      <c r="D168" s="2120"/>
      <c r="E168" s="2121"/>
      <c r="F168" s="2121"/>
      <c r="G168" s="2122"/>
      <c r="H168" s="2123"/>
      <c r="I168" s="2123"/>
      <c r="J168" s="2123"/>
      <c r="K168" s="2123"/>
      <c r="L168" s="2121"/>
      <c r="M168" s="2121"/>
      <c r="N168" s="1986">
        <f t="shared" si="22"/>
        <v>0</v>
      </c>
      <c r="O168" s="1986">
        <f t="shared" si="23"/>
        <v>0</v>
      </c>
      <c r="P168" s="1987">
        <f t="shared" si="27"/>
        <v>0</v>
      </c>
      <c r="Q168" s="1987">
        <f t="shared" si="28"/>
        <v>0</v>
      </c>
      <c r="R168" s="1988">
        <f t="shared" si="24"/>
        <v>0</v>
      </c>
      <c r="S168" s="1988">
        <f t="shared" si="25"/>
        <v>0</v>
      </c>
      <c r="T168" s="1989">
        <f>IF(OR(E168="QS",B168=""),0,
VLOOKUP($S168,'表30-5-2-5-4'!$B:$AF,MATCH($D168&amp;"a",'表30-5-2-5-4'!$4:$4,0)-1,FALSE)
-IF($R168-1&lt;=0,0,VLOOKUP($R168-1,'表30-5-2-5-4'!$B:$AF,MATCH($D168&amp;"a",'表30-5-2-5-4'!$4:$4,0)-1,FALSE))
-VLOOKUP($S168,'表30-5-2-5-4'!$B:$AF,MATCH($D168,'表30-5-2-5-4'!$4:$4,0)-1,FALSE)*(S168/100-M168/G168)*100
-VLOOKUP($R168,'表30-5-2-5-4'!$B:$AF,MATCH($D168,'表30-5-2-5-4'!$4:$4,0)-1,FALSE)*(1-(R168/100-L168/G168)*100)
)</f>
        <v>0</v>
      </c>
      <c r="U168" s="1989">
        <f>IF(OR(E168="QS",B168=""),0,
IF(C168="F",VLOOKUP($S168,'表30-5-2-5-5'!$B:$AF,MATCH($D168&amp;"a",'表30-5-2-5-5'!$4:$4,0)-1,FALSE)
-IF($R168-1&lt;=0,0,VLOOKUP($R168-1,'表30-5-2-5-5'!$B:$AF,MATCH($D168&amp;"a",'表30-5-2-5-5'!$4:$4,0)-1,FALSE))
-VLOOKUP($S168,'表30-5-2-5-5'!$B:$AF,MATCH($D168,'表30-5-2-5-5'!$4:$4,0)-1,FALSE)*(S168/100-M168/G168)*100
-VLOOKUP($R168,'表30-5-2-5-5'!$B:$AF,MATCH($D168,'表30-5-2-5-5'!$4:$4,0)-1,FALSE)*(1-(R168/100-L168/G168)*100),
IF(C168="E1",VLOOKUP($S168,'表30-5-2-5-6'!$B$4:$AF$104,MATCH($D168&amp;"a",'表30-5-2-5-6'!$4:$4,0)-1,FALSE)
-IF($R168-1&lt;=0,0,VLOOKUP($R168-1,'表30-5-2-5-6'!$B$4:$AF$104,MATCH($D168&amp;"a",'表30-5-2-5-6'!$4:$4,0)-1,FALSE))
-VLOOKUP($S168,'表30-5-2-5-6'!$B$4:$AF$104,MATCH($D168,'表30-5-2-5-6'!$4:$4,0)-1,FALSE)*(S168/100-M168/G168)*100
-VLOOKUP($R168,'表30-5-2-5-6'!$B$4:$AF$104,MATCH($D168,'表30-5-2-5-6'!$4:$4,0)-1,FALSE)*(1-(R168/100-L168/G168)*100),
IF(C168="E2",VLOOKUP($S168,'表30-5-2-5-6'!$B$114:$AF$214,MATCH($D168&amp;"a",'表30-5-2-5-6'!$4:$4,0)-1,FALSE)
-IF($R168-1&lt;=0,0,VLOOKUP($R168-1,'表30-5-2-5-6'!$B$114:$AF$214,MATCH($D168&amp;"a",'表30-5-2-5-6'!$4:$4,0)-1,FALSE))
-VLOOKUP($S168,'表30-5-2-5-6'!$B$114:$AF$214,MATCH($D168,'表30-5-2-5-6'!$4:$4,0)-1,FALSE)*(S168/100-M168/G168)*100
-VLOOKUP($R168,'表30-5-2-5-6'!$B$114:$AF$214,MATCH($D168,'表30-5-2-5-6'!$4:$4,0)-1,FALSE)*(1-(R168/100-L168/G168)*100),0))))</f>
        <v>0</v>
      </c>
      <c r="V168" s="1990">
        <f t="shared" si="29"/>
        <v>0</v>
      </c>
      <c r="W168" s="1990">
        <f t="shared" si="30"/>
        <v>0</v>
      </c>
      <c r="X168" s="1990">
        <f t="shared" si="31"/>
        <v>0</v>
      </c>
      <c r="Y168" s="1990">
        <f t="shared" si="32"/>
        <v>0</v>
      </c>
    </row>
    <row r="169" spans="1:25">
      <c r="A169" s="1985" t="str">
        <f t="shared" si="26"/>
        <v/>
      </c>
      <c r="B169" s="2120"/>
      <c r="C169" s="2120"/>
      <c r="D169" s="2120"/>
      <c r="E169" s="2121"/>
      <c r="F169" s="2121"/>
      <c r="G169" s="2122"/>
      <c r="H169" s="2123"/>
      <c r="I169" s="2123"/>
      <c r="J169" s="2123"/>
      <c r="K169" s="2123"/>
      <c r="L169" s="2121"/>
      <c r="M169" s="2121"/>
      <c r="N169" s="1986">
        <f t="shared" si="22"/>
        <v>0</v>
      </c>
      <c r="O169" s="1986">
        <f t="shared" si="23"/>
        <v>0</v>
      </c>
      <c r="P169" s="1987">
        <f t="shared" si="27"/>
        <v>0</v>
      </c>
      <c r="Q169" s="1987">
        <f t="shared" si="28"/>
        <v>0</v>
      </c>
      <c r="R169" s="1988">
        <f t="shared" si="24"/>
        <v>0</v>
      </c>
      <c r="S169" s="1988">
        <f t="shared" si="25"/>
        <v>0</v>
      </c>
      <c r="T169" s="1989">
        <f>IF(OR(E169="QS",B169=""),0,
VLOOKUP($S169,'表30-5-2-5-4'!$B:$AF,MATCH($D169&amp;"a",'表30-5-2-5-4'!$4:$4,0)-1,FALSE)
-IF($R169-1&lt;=0,0,VLOOKUP($R169-1,'表30-5-2-5-4'!$B:$AF,MATCH($D169&amp;"a",'表30-5-2-5-4'!$4:$4,0)-1,FALSE))
-VLOOKUP($S169,'表30-5-2-5-4'!$B:$AF,MATCH($D169,'表30-5-2-5-4'!$4:$4,0)-1,FALSE)*(S169/100-M169/G169)*100
-VLOOKUP($R169,'表30-5-2-5-4'!$B:$AF,MATCH($D169,'表30-5-2-5-4'!$4:$4,0)-1,FALSE)*(1-(R169/100-L169/G169)*100)
)</f>
        <v>0</v>
      </c>
      <c r="U169" s="1989">
        <f>IF(OR(E169="QS",B169=""),0,
IF(C169="F",VLOOKUP($S169,'表30-5-2-5-5'!$B:$AF,MATCH($D169&amp;"a",'表30-5-2-5-5'!$4:$4,0)-1,FALSE)
-IF($R169-1&lt;=0,0,VLOOKUP($R169-1,'表30-5-2-5-5'!$B:$AF,MATCH($D169&amp;"a",'表30-5-2-5-5'!$4:$4,0)-1,FALSE))
-VLOOKUP($S169,'表30-5-2-5-5'!$B:$AF,MATCH($D169,'表30-5-2-5-5'!$4:$4,0)-1,FALSE)*(S169/100-M169/G169)*100
-VLOOKUP($R169,'表30-5-2-5-5'!$B:$AF,MATCH($D169,'表30-5-2-5-5'!$4:$4,0)-1,FALSE)*(1-(R169/100-L169/G169)*100),
IF(C169="E1",VLOOKUP($S169,'表30-5-2-5-6'!$B$4:$AF$104,MATCH($D169&amp;"a",'表30-5-2-5-6'!$4:$4,0)-1,FALSE)
-IF($R169-1&lt;=0,0,VLOOKUP($R169-1,'表30-5-2-5-6'!$B$4:$AF$104,MATCH($D169&amp;"a",'表30-5-2-5-6'!$4:$4,0)-1,FALSE))
-VLOOKUP($S169,'表30-5-2-5-6'!$B$4:$AF$104,MATCH($D169,'表30-5-2-5-6'!$4:$4,0)-1,FALSE)*(S169/100-M169/G169)*100
-VLOOKUP($R169,'表30-5-2-5-6'!$B$4:$AF$104,MATCH($D169,'表30-5-2-5-6'!$4:$4,0)-1,FALSE)*(1-(R169/100-L169/G169)*100),
IF(C169="E2",VLOOKUP($S169,'表30-5-2-5-6'!$B$114:$AF$214,MATCH($D169&amp;"a",'表30-5-2-5-6'!$4:$4,0)-1,FALSE)
-IF($R169-1&lt;=0,0,VLOOKUP($R169-1,'表30-5-2-5-6'!$B$114:$AF$214,MATCH($D169&amp;"a",'表30-5-2-5-6'!$4:$4,0)-1,FALSE))
-VLOOKUP($S169,'表30-5-2-5-6'!$B$114:$AF$214,MATCH($D169,'表30-5-2-5-6'!$4:$4,0)-1,FALSE)*(S169/100-M169/G169)*100
-VLOOKUP($R169,'表30-5-2-5-6'!$B$114:$AF$214,MATCH($D169,'表30-5-2-5-6'!$4:$4,0)-1,FALSE)*(1-(R169/100-L169/G169)*100),0))))</f>
        <v>0</v>
      </c>
      <c r="V169" s="1990">
        <f t="shared" si="29"/>
        <v>0</v>
      </c>
      <c r="W169" s="1990">
        <f t="shared" si="30"/>
        <v>0</v>
      </c>
      <c r="X169" s="1990">
        <f t="shared" si="31"/>
        <v>0</v>
      </c>
      <c r="Y169" s="1990">
        <f t="shared" si="32"/>
        <v>0</v>
      </c>
    </row>
    <row r="170" spans="1:25">
      <c r="A170" s="1985" t="str">
        <f t="shared" si="26"/>
        <v/>
      </c>
      <c r="B170" s="2120"/>
      <c r="C170" s="2120"/>
      <c r="D170" s="2120"/>
      <c r="E170" s="2121"/>
      <c r="F170" s="2121"/>
      <c r="G170" s="2122"/>
      <c r="H170" s="2123"/>
      <c r="I170" s="2123"/>
      <c r="J170" s="2123"/>
      <c r="K170" s="2123"/>
      <c r="L170" s="2121"/>
      <c r="M170" s="2121"/>
      <c r="N170" s="1986">
        <f t="shared" si="22"/>
        <v>0</v>
      </c>
      <c r="O170" s="1986">
        <f t="shared" si="23"/>
        <v>0</v>
      </c>
      <c r="P170" s="1987">
        <f t="shared" si="27"/>
        <v>0</v>
      </c>
      <c r="Q170" s="1987">
        <f t="shared" si="28"/>
        <v>0</v>
      </c>
      <c r="R170" s="1988">
        <f t="shared" si="24"/>
        <v>0</v>
      </c>
      <c r="S170" s="1988">
        <f t="shared" si="25"/>
        <v>0</v>
      </c>
      <c r="T170" s="1989">
        <f>IF(OR(E170="QS",B170=""),0,
VLOOKUP($S170,'表30-5-2-5-4'!$B:$AF,MATCH($D170&amp;"a",'表30-5-2-5-4'!$4:$4,0)-1,FALSE)
-IF($R170-1&lt;=0,0,VLOOKUP($R170-1,'表30-5-2-5-4'!$B:$AF,MATCH($D170&amp;"a",'表30-5-2-5-4'!$4:$4,0)-1,FALSE))
-VLOOKUP($S170,'表30-5-2-5-4'!$B:$AF,MATCH($D170,'表30-5-2-5-4'!$4:$4,0)-1,FALSE)*(S170/100-M170/G170)*100
-VLOOKUP($R170,'表30-5-2-5-4'!$B:$AF,MATCH($D170,'表30-5-2-5-4'!$4:$4,0)-1,FALSE)*(1-(R170/100-L170/G170)*100)
)</f>
        <v>0</v>
      </c>
      <c r="U170" s="1989">
        <f>IF(OR(E170="QS",B170=""),0,
IF(C170="F",VLOOKUP($S170,'表30-5-2-5-5'!$B:$AF,MATCH($D170&amp;"a",'表30-5-2-5-5'!$4:$4,0)-1,FALSE)
-IF($R170-1&lt;=0,0,VLOOKUP($R170-1,'表30-5-2-5-5'!$B:$AF,MATCH($D170&amp;"a",'表30-5-2-5-5'!$4:$4,0)-1,FALSE))
-VLOOKUP($S170,'表30-5-2-5-5'!$B:$AF,MATCH($D170,'表30-5-2-5-5'!$4:$4,0)-1,FALSE)*(S170/100-M170/G170)*100
-VLOOKUP($R170,'表30-5-2-5-5'!$B:$AF,MATCH($D170,'表30-5-2-5-5'!$4:$4,0)-1,FALSE)*(1-(R170/100-L170/G170)*100),
IF(C170="E1",VLOOKUP($S170,'表30-5-2-5-6'!$B$4:$AF$104,MATCH($D170&amp;"a",'表30-5-2-5-6'!$4:$4,0)-1,FALSE)
-IF($R170-1&lt;=0,0,VLOOKUP($R170-1,'表30-5-2-5-6'!$B$4:$AF$104,MATCH($D170&amp;"a",'表30-5-2-5-6'!$4:$4,0)-1,FALSE))
-VLOOKUP($S170,'表30-5-2-5-6'!$B$4:$AF$104,MATCH($D170,'表30-5-2-5-6'!$4:$4,0)-1,FALSE)*(S170/100-M170/G170)*100
-VLOOKUP($R170,'表30-5-2-5-6'!$B$4:$AF$104,MATCH($D170,'表30-5-2-5-6'!$4:$4,0)-1,FALSE)*(1-(R170/100-L170/G170)*100),
IF(C170="E2",VLOOKUP($S170,'表30-5-2-5-6'!$B$114:$AF$214,MATCH($D170&amp;"a",'表30-5-2-5-6'!$4:$4,0)-1,FALSE)
-IF($R170-1&lt;=0,0,VLOOKUP($R170-1,'表30-5-2-5-6'!$B$114:$AF$214,MATCH($D170&amp;"a",'表30-5-2-5-6'!$4:$4,0)-1,FALSE))
-VLOOKUP($S170,'表30-5-2-5-6'!$B$114:$AF$214,MATCH($D170,'表30-5-2-5-6'!$4:$4,0)-1,FALSE)*(S170/100-M170/G170)*100
-VLOOKUP($R170,'表30-5-2-5-6'!$B$114:$AF$214,MATCH($D170,'表30-5-2-5-6'!$4:$4,0)-1,FALSE)*(1-(R170/100-L170/G170)*100),0))))</f>
        <v>0</v>
      </c>
      <c r="V170" s="1990">
        <f t="shared" si="29"/>
        <v>0</v>
      </c>
      <c r="W170" s="1990">
        <f t="shared" si="30"/>
        <v>0</v>
      </c>
      <c r="X170" s="1990">
        <f t="shared" si="31"/>
        <v>0</v>
      </c>
      <c r="Y170" s="1990">
        <f t="shared" si="32"/>
        <v>0</v>
      </c>
    </row>
    <row r="171" spans="1:25">
      <c r="A171" s="1985" t="str">
        <f t="shared" si="26"/>
        <v/>
      </c>
      <c r="B171" s="2120"/>
      <c r="C171" s="2120"/>
      <c r="D171" s="2120"/>
      <c r="E171" s="2121"/>
      <c r="F171" s="2121"/>
      <c r="G171" s="2122"/>
      <c r="H171" s="2123"/>
      <c r="I171" s="2123"/>
      <c r="J171" s="2123"/>
      <c r="K171" s="2123"/>
      <c r="L171" s="2121"/>
      <c r="M171" s="2121"/>
      <c r="N171" s="1986">
        <f t="shared" si="22"/>
        <v>0</v>
      </c>
      <c r="O171" s="1986">
        <f t="shared" si="23"/>
        <v>0</v>
      </c>
      <c r="P171" s="1987">
        <f t="shared" si="27"/>
        <v>0</v>
      </c>
      <c r="Q171" s="1987">
        <f t="shared" si="28"/>
        <v>0</v>
      </c>
      <c r="R171" s="1988">
        <f t="shared" si="24"/>
        <v>0</v>
      </c>
      <c r="S171" s="1988">
        <f t="shared" si="25"/>
        <v>0</v>
      </c>
      <c r="T171" s="1989">
        <f>IF(OR(E171="QS",B171=""),0,
VLOOKUP($S171,'表30-5-2-5-4'!$B:$AF,MATCH($D171&amp;"a",'表30-5-2-5-4'!$4:$4,0)-1,FALSE)
-IF($R171-1&lt;=0,0,VLOOKUP($R171-1,'表30-5-2-5-4'!$B:$AF,MATCH($D171&amp;"a",'表30-5-2-5-4'!$4:$4,0)-1,FALSE))
-VLOOKUP($S171,'表30-5-2-5-4'!$B:$AF,MATCH($D171,'表30-5-2-5-4'!$4:$4,0)-1,FALSE)*(S171/100-M171/G171)*100
-VLOOKUP($R171,'表30-5-2-5-4'!$B:$AF,MATCH($D171,'表30-5-2-5-4'!$4:$4,0)-1,FALSE)*(1-(R171/100-L171/G171)*100)
)</f>
        <v>0</v>
      </c>
      <c r="U171" s="1989">
        <f>IF(OR(E171="QS",B171=""),0,
IF(C171="F",VLOOKUP($S171,'表30-5-2-5-5'!$B:$AF,MATCH($D171&amp;"a",'表30-5-2-5-5'!$4:$4,0)-1,FALSE)
-IF($R171-1&lt;=0,0,VLOOKUP($R171-1,'表30-5-2-5-5'!$B:$AF,MATCH($D171&amp;"a",'表30-5-2-5-5'!$4:$4,0)-1,FALSE))
-VLOOKUP($S171,'表30-5-2-5-5'!$B:$AF,MATCH($D171,'表30-5-2-5-5'!$4:$4,0)-1,FALSE)*(S171/100-M171/G171)*100
-VLOOKUP($R171,'表30-5-2-5-5'!$B:$AF,MATCH($D171,'表30-5-2-5-5'!$4:$4,0)-1,FALSE)*(1-(R171/100-L171/G171)*100),
IF(C171="E1",VLOOKUP($S171,'表30-5-2-5-6'!$B$4:$AF$104,MATCH($D171&amp;"a",'表30-5-2-5-6'!$4:$4,0)-1,FALSE)
-IF($R171-1&lt;=0,0,VLOOKUP($R171-1,'表30-5-2-5-6'!$B$4:$AF$104,MATCH($D171&amp;"a",'表30-5-2-5-6'!$4:$4,0)-1,FALSE))
-VLOOKUP($S171,'表30-5-2-5-6'!$B$4:$AF$104,MATCH($D171,'表30-5-2-5-6'!$4:$4,0)-1,FALSE)*(S171/100-M171/G171)*100
-VLOOKUP($R171,'表30-5-2-5-6'!$B$4:$AF$104,MATCH($D171,'表30-5-2-5-6'!$4:$4,0)-1,FALSE)*(1-(R171/100-L171/G171)*100),
IF(C171="E2",VLOOKUP($S171,'表30-5-2-5-6'!$B$114:$AF$214,MATCH($D171&amp;"a",'表30-5-2-5-6'!$4:$4,0)-1,FALSE)
-IF($R171-1&lt;=0,0,VLOOKUP($R171-1,'表30-5-2-5-6'!$B$114:$AF$214,MATCH($D171&amp;"a",'表30-5-2-5-6'!$4:$4,0)-1,FALSE))
-VLOOKUP($S171,'表30-5-2-5-6'!$B$114:$AF$214,MATCH($D171,'表30-5-2-5-6'!$4:$4,0)-1,FALSE)*(S171/100-M171/G171)*100
-VLOOKUP($R171,'表30-5-2-5-6'!$B$114:$AF$214,MATCH($D171,'表30-5-2-5-6'!$4:$4,0)-1,FALSE)*(1-(R171/100-L171/G171)*100),0))))</f>
        <v>0</v>
      </c>
      <c r="V171" s="1990">
        <f t="shared" si="29"/>
        <v>0</v>
      </c>
      <c r="W171" s="1990">
        <f t="shared" si="30"/>
        <v>0</v>
      </c>
      <c r="X171" s="1990">
        <f t="shared" si="31"/>
        <v>0</v>
      </c>
      <c r="Y171" s="1990">
        <f t="shared" si="32"/>
        <v>0</v>
      </c>
    </row>
    <row r="172" spans="1:25">
      <c r="A172" s="1985" t="str">
        <f t="shared" si="26"/>
        <v/>
      </c>
      <c r="B172" s="2120"/>
      <c r="C172" s="2120"/>
      <c r="D172" s="2120"/>
      <c r="E172" s="2121"/>
      <c r="F172" s="2121"/>
      <c r="G172" s="2122"/>
      <c r="H172" s="2123"/>
      <c r="I172" s="2123"/>
      <c r="J172" s="2123"/>
      <c r="K172" s="2123"/>
      <c r="L172" s="2121"/>
      <c r="M172" s="2121"/>
      <c r="N172" s="1986">
        <f t="shared" si="22"/>
        <v>0</v>
      </c>
      <c r="O172" s="1986">
        <f t="shared" si="23"/>
        <v>0</v>
      </c>
      <c r="P172" s="1987">
        <f t="shared" si="27"/>
        <v>0</v>
      </c>
      <c r="Q172" s="1987">
        <f t="shared" si="28"/>
        <v>0</v>
      </c>
      <c r="R172" s="1988">
        <f t="shared" si="24"/>
        <v>0</v>
      </c>
      <c r="S172" s="1988">
        <f t="shared" si="25"/>
        <v>0</v>
      </c>
      <c r="T172" s="1989">
        <f>IF(OR(E172="QS",B172=""),0,
VLOOKUP($S172,'表30-5-2-5-4'!$B:$AF,MATCH($D172&amp;"a",'表30-5-2-5-4'!$4:$4,0)-1,FALSE)
-IF($R172-1&lt;=0,0,VLOOKUP($R172-1,'表30-5-2-5-4'!$B:$AF,MATCH($D172&amp;"a",'表30-5-2-5-4'!$4:$4,0)-1,FALSE))
-VLOOKUP($S172,'表30-5-2-5-4'!$B:$AF,MATCH($D172,'表30-5-2-5-4'!$4:$4,0)-1,FALSE)*(S172/100-M172/G172)*100
-VLOOKUP($R172,'表30-5-2-5-4'!$B:$AF,MATCH($D172,'表30-5-2-5-4'!$4:$4,0)-1,FALSE)*(1-(R172/100-L172/G172)*100)
)</f>
        <v>0</v>
      </c>
      <c r="U172" s="1989">
        <f>IF(OR(E172="QS",B172=""),0,
IF(C172="F",VLOOKUP($S172,'表30-5-2-5-5'!$B:$AF,MATCH($D172&amp;"a",'表30-5-2-5-5'!$4:$4,0)-1,FALSE)
-IF($R172-1&lt;=0,0,VLOOKUP($R172-1,'表30-5-2-5-5'!$B:$AF,MATCH($D172&amp;"a",'表30-5-2-5-5'!$4:$4,0)-1,FALSE))
-VLOOKUP($S172,'表30-5-2-5-5'!$B:$AF,MATCH($D172,'表30-5-2-5-5'!$4:$4,0)-1,FALSE)*(S172/100-M172/G172)*100
-VLOOKUP($R172,'表30-5-2-5-5'!$B:$AF,MATCH($D172,'表30-5-2-5-5'!$4:$4,0)-1,FALSE)*(1-(R172/100-L172/G172)*100),
IF(C172="E1",VLOOKUP($S172,'表30-5-2-5-6'!$B$4:$AF$104,MATCH($D172&amp;"a",'表30-5-2-5-6'!$4:$4,0)-1,FALSE)
-IF($R172-1&lt;=0,0,VLOOKUP($R172-1,'表30-5-2-5-6'!$B$4:$AF$104,MATCH($D172&amp;"a",'表30-5-2-5-6'!$4:$4,0)-1,FALSE))
-VLOOKUP($S172,'表30-5-2-5-6'!$B$4:$AF$104,MATCH($D172,'表30-5-2-5-6'!$4:$4,0)-1,FALSE)*(S172/100-M172/G172)*100
-VLOOKUP($R172,'表30-5-2-5-6'!$B$4:$AF$104,MATCH($D172,'表30-5-2-5-6'!$4:$4,0)-1,FALSE)*(1-(R172/100-L172/G172)*100),
IF(C172="E2",VLOOKUP($S172,'表30-5-2-5-6'!$B$114:$AF$214,MATCH($D172&amp;"a",'表30-5-2-5-6'!$4:$4,0)-1,FALSE)
-IF($R172-1&lt;=0,0,VLOOKUP($R172-1,'表30-5-2-5-6'!$B$114:$AF$214,MATCH($D172&amp;"a",'表30-5-2-5-6'!$4:$4,0)-1,FALSE))
-VLOOKUP($S172,'表30-5-2-5-6'!$B$114:$AF$214,MATCH($D172,'表30-5-2-5-6'!$4:$4,0)-1,FALSE)*(S172/100-M172/G172)*100
-VLOOKUP($R172,'表30-5-2-5-6'!$B$114:$AF$214,MATCH($D172,'表30-5-2-5-6'!$4:$4,0)-1,FALSE)*(1-(R172/100-L172/G172)*100),0))))</f>
        <v>0</v>
      </c>
      <c r="V172" s="1990">
        <f t="shared" si="29"/>
        <v>0</v>
      </c>
      <c r="W172" s="1990">
        <f t="shared" si="30"/>
        <v>0</v>
      </c>
      <c r="X172" s="1990">
        <f t="shared" si="31"/>
        <v>0</v>
      </c>
      <c r="Y172" s="1990">
        <f t="shared" si="32"/>
        <v>0</v>
      </c>
    </row>
    <row r="173" spans="1:25">
      <c r="A173" s="1985" t="str">
        <f t="shared" si="26"/>
        <v/>
      </c>
      <c r="B173" s="2120"/>
      <c r="C173" s="2120"/>
      <c r="D173" s="2120"/>
      <c r="E173" s="2121"/>
      <c r="F173" s="2121"/>
      <c r="G173" s="2122"/>
      <c r="H173" s="2123"/>
      <c r="I173" s="2123"/>
      <c r="J173" s="2123"/>
      <c r="K173" s="2123"/>
      <c r="L173" s="2121"/>
      <c r="M173" s="2121"/>
      <c r="N173" s="1986">
        <f t="shared" si="22"/>
        <v>0</v>
      </c>
      <c r="O173" s="1986">
        <f t="shared" si="23"/>
        <v>0</v>
      </c>
      <c r="P173" s="1987">
        <f t="shared" si="27"/>
        <v>0</v>
      </c>
      <c r="Q173" s="1987">
        <f t="shared" si="28"/>
        <v>0</v>
      </c>
      <c r="R173" s="1988">
        <f t="shared" si="24"/>
        <v>0</v>
      </c>
      <c r="S173" s="1988">
        <f t="shared" si="25"/>
        <v>0</v>
      </c>
      <c r="T173" s="1989">
        <f>IF(OR(E173="QS",B173=""),0,
VLOOKUP($S173,'表30-5-2-5-4'!$B:$AF,MATCH($D173&amp;"a",'表30-5-2-5-4'!$4:$4,0)-1,FALSE)
-IF($R173-1&lt;=0,0,VLOOKUP($R173-1,'表30-5-2-5-4'!$B:$AF,MATCH($D173&amp;"a",'表30-5-2-5-4'!$4:$4,0)-1,FALSE))
-VLOOKUP($S173,'表30-5-2-5-4'!$B:$AF,MATCH($D173,'表30-5-2-5-4'!$4:$4,0)-1,FALSE)*(S173/100-M173/G173)*100
-VLOOKUP($R173,'表30-5-2-5-4'!$B:$AF,MATCH($D173,'表30-5-2-5-4'!$4:$4,0)-1,FALSE)*(1-(R173/100-L173/G173)*100)
)</f>
        <v>0</v>
      </c>
      <c r="U173" s="1989">
        <f>IF(OR(E173="QS",B173=""),0,
IF(C173="F",VLOOKUP($S173,'表30-5-2-5-5'!$B:$AF,MATCH($D173&amp;"a",'表30-5-2-5-5'!$4:$4,0)-1,FALSE)
-IF($R173-1&lt;=0,0,VLOOKUP($R173-1,'表30-5-2-5-5'!$B:$AF,MATCH($D173&amp;"a",'表30-5-2-5-5'!$4:$4,0)-1,FALSE))
-VLOOKUP($S173,'表30-5-2-5-5'!$B:$AF,MATCH($D173,'表30-5-2-5-5'!$4:$4,0)-1,FALSE)*(S173/100-M173/G173)*100
-VLOOKUP($R173,'表30-5-2-5-5'!$B:$AF,MATCH($D173,'表30-5-2-5-5'!$4:$4,0)-1,FALSE)*(1-(R173/100-L173/G173)*100),
IF(C173="E1",VLOOKUP($S173,'表30-5-2-5-6'!$B$4:$AF$104,MATCH($D173&amp;"a",'表30-5-2-5-6'!$4:$4,0)-1,FALSE)
-IF($R173-1&lt;=0,0,VLOOKUP($R173-1,'表30-5-2-5-6'!$B$4:$AF$104,MATCH($D173&amp;"a",'表30-5-2-5-6'!$4:$4,0)-1,FALSE))
-VLOOKUP($S173,'表30-5-2-5-6'!$B$4:$AF$104,MATCH($D173,'表30-5-2-5-6'!$4:$4,0)-1,FALSE)*(S173/100-M173/G173)*100
-VLOOKUP($R173,'表30-5-2-5-6'!$B$4:$AF$104,MATCH($D173,'表30-5-2-5-6'!$4:$4,0)-1,FALSE)*(1-(R173/100-L173/G173)*100),
IF(C173="E2",VLOOKUP($S173,'表30-5-2-5-6'!$B$114:$AF$214,MATCH($D173&amp;"a",'表30-5-2-5-6'!$4:$4,0)-1,FALSE)
-IF($R173-1&lt;=0,0,VLOOKUP($R173-1,'表30-5-2-5-6'!$B$114:$AF$214,MATCH($D173&amp;"a",'表30-5-2-5-6'!$4:$4,0)-1,FALSE))
-VLOOKUP($S173,'表30-5-2-5-6'!$B$114:$AF$214,MATCH($D173,'表30-5-2-5-6'!$4:$4,0)-1,FALSE)*(S173/100-M173/G173)*100
-VLOOKUP($R173,'表30-5-2-5-6'!$B$114:$AF$214,MATCH($D173,'表30-5-2-5-6'!$4:$4,0)-1,FALSE)*(1-(R173/100-L173/G173)*100),0))))</f>
        <v>0</v>
      </c>
      <c r="V173" s="1990">
        <f t="shared" si="29"/>
        <v>0</v>
      </c>
      <c r="W173" s="1990">
        <f t="shared" si="30"/>
        <v>0</v>
      </c>
      <c r="X173" s="1990">
        <f t="shared" si="31"/>
        <v>0</v>
      </c>
      <c r="Y173" s="1990">
        <f t="shared" si="32"/>
        <v>0</v>
      </c>
    </row>
    <row r="174" spans="1:25">
      <c r="A174" s="1985" t="str">
        <f t="shared" si="26"/>
        <v/>
      </c>
      <c r="B174" s="2120"/>
      <c r="C174" s="2120"/>
      <c r="D174" s="2120"/>
      <c r="E174" s="2121"/>
      <c r="F174" s="2121"/>
      <c r="G174" s="2122"/>
      <c r="H174" s="2123"/>
      <c r="I174" s="2123"/>
      <c r="J174" s="2123"/>
      <c r="K174" s="2123"/>
      <c r="L174" s="2121"/>
      <c r="M174" s="2121"/>
      <c r="N174" s="1986">
        <f t="shared" si="22"/>
        <v>0</v>
      </c>
      <c r="O174" s="1986">
        <f t="shared" si="23"/>
        <v>0</v>
      </c>
      <c r="P174" s="1987">
        <f t="shared" si="27"/>
        <v>0</v>
      </c>
      <c r="Q174" s="1987">
        <f t="shared" si="28"/>
        <v>0</v>
      </c>
      <c r="R174" s="1988">
        <f t="shared" si="24"/>
        <v>0</v>
      </c>
      <c r="S174" s="1988">
        <f t="shared" si="25"/>
        <v>0</v>
      </c>
      <c r="T174" s="1989">
        <f>IF(OR(E174="QS",B174=""),0,
VLOOKUP($S174,'表30-5-2-5-4'!$B:$AF,MATCH($D174&amp;"a",'表30-5-2-5-4'!$4:$4,0)-1,FALSE)
-IF($R174-1&lt;=0,0,VLOOKUP($R174-1,'表30-5-2-5-4'!$B:$AF,MATCH($D174&amp;"a",'表30-5-2-5-4'!$4:$4,0)-1,FALSE))
-VLOOKUP($S174,'表30-5-2-5-4'!$B:$AF,MATCH($D174,'表30-5-2-5-4'!$4:$4,0)-1,FALSE)*(S174/100-M174/G174)*100
-VLOOKUP($R174,'表30-5-2-5-4'!$B:$AF,MATCH($D174,'表30-5-2-5-4'!$4:$4,0)-1,FALSE)*(1-(R174/100-L174/G174)*100)
)</f>
        <v>0</v>
      </c>
      <c r="U174" s="1989">
        <f>IF(OR(E174="QS",B174=""),0,
IF(C174="F",VLOOKUP($S174,'表30-5-2-5-5'!$B:$AF,MATCH($D174&amp;"a",'表30-5-2-5-5'!$4:$4,0)-1,FALSE)
-IF($R174-1&lt;=0,0,VLOOKUP($R174-1,'表30-5-2-5-5'!$B:$AF,MATCH($D174&amp;"a",'表30-5-2-5-5'!$4:$4,0)-1,FALSE))
-VLOOKUP($S174,'表30-5-2-5-5'!$B:$AF,MATCH($D174,'表30-5-2-5-5'!$4:$4,0)-1,FALSE)*(S174/100-M174/G174)*100
-VLOOKUP($R174,'表30-5-2-5-5'!$B:$AF,MATCH($D174,'表30-5-2-5-5'!$4:$4,0)-1,FALSE)*(1-(R174/100-L174/G174)*100),
IF(C174="E1",VLOOKUP($S174,'表30-5-2-5-6'!$B$4:$AF$104,MATCH($D174&amp;"a",'表30-5-2-5-6'!$4:$4,0)-1,FALSE)
-IF($R174-1&lt;=0,0,VLOOKUP($R174-1,'表30-5-2-5-6'!$B$4:$AF$104,MATCH($D174&amp;"a",'表30-5-2-5-6'!$4:$4,0)-1,FALSE))
-VLOOKUP($S174,'表30-5-2-5-6'!$B$4:$AF$104,MATCH($D174,'表30-5-2-5-6'!$4:$4,0)-1,FALSE)*(S174/100-M174/G174)*100
-VLOOKUP($R174,'表30-5-2-5-6'!$B$4:$AF$104,MATCH($D174,'表30-5-2-5-6'!$4:$4,0)-1,FALSE)*(1-(R174/100-L174/G174)*100),
IF(C174="E2",VLOOKUP($S174,'表30-5-2-5-6'!$B$114:$AF$214,MATCH($D174&amp;"a",'表30-5-2-5-6'!$4:$4,0)-1,FALSE)
-IF($R174-1&lt;=0,0,VLOOKUP($R174-1,'表30-5-2-5-6'!$B$114:$AF$214,MATCH($D174&amp;"a",'表30-5-2-5-6'!$4:$4,0)-1,FALSE))
-VLOOKUP($S174,'表30-5-2-5-6'!$B$114:$AF$214,MATCH($D174,'表30-5-2-5-6'!$4:$4,0)-1,FALSE)*(S174/100-M174/G174)*100
-VLOOKUP($R174,'表30-5-2-5-6'!$B$114:$AF$214,MATCH($D174,'表30-5-2-5-6'!$4:$4,0)-1,FALSE)*(1-(R174/100-L174/G174)*100),0))))</f>
        <v>0</v>
      </c>
      <c r="V174" s="1990">
        <f t="shared" si="29"/>
        <v>0</v>
      </c>
      <c r="W174" s="1990">
        <f t="shared" si="30"/>
        <v>0</v>
      </c>
      <c r="X174" s="1990">
        <f t="shared" si="31"/>
        <v>0</v>
      </c>
      <c r="Y174" s="1990">
        <f t="shared" si="32"/>
        <v>0</v>
      </c>
    </row>
    <row r="175" spans="1:25">
      <c r="A175" s="1985" t="str">
        <f t="shared" si="26"/>
        <v/>
      </c>
      <c r="B175" s="2120"/>
      <c r="C175" s="2120"/>
      <c r="D175" s="2120"/>
      <c r="E175" s="2121"/>
      <c r="F175" s="2121"/>
      <c r="G175" s="2122"/>
      <c r="H175" s="2123"/>
      <c r="I175" s="2123"/>
      <c r="J175" s="2123"/>
      <c r="K175" s="2123"/>
      <c r="L175" s="2121"/>
      <c r="M175" s="2121"/>
      <c r="N175" s="1986">
        <f t="shared" si="22"/>
        <v>0</v>
      </c>
      <c r="O175" s="1986">
        <f t="shared" si="23"/>
        <v>0</v>
      </c>
      <c r="P175" s="1987">
        <f t="shared" si="27"/>
        <v>0</v>
      </c>
      <c r="Q175" s="1987">
        <f t="shared" si="28"/>
        <v>0</v>
      </c>
      <c r="R175" s="1988">
        <f t="shared" si="24"/>
        <v>0</v>
      </c>
      <c r="S175" s="1988">
        <f t="shared" si="25"/>
        <v>0</v>
      </c>
      <c r="T175" s="1989">
        <f>IF(OR(E175="QS",B175=""),0,
VLOOKUP($S175,'表30-5-2-5-4'!$B:$AF,MATCH($D175&amp;"a",'表30-5-2-5-4'!$4:$4,0)-1,FALSE)
-IF($R175-1&lt;=0,0,VLOOKUP($R175-1,'表30-5-2-5-4'!$B:$AF,MATCH($D175&amp;"a",'表30-5-2-5-4'!$4:$4,0)-1,FALSE))
-VLOOKUP($S175,'表30-5-2-5-4'!$B:$AF,MATCH($D175,'表30-5-2-5-4'!$4:$4,0)-1,FALSE)*(S175/100-M175/G175)*100
-VLOOKUP($R175,'表30-5-2-5-4'!$B:$AF,MATCH($D175,'表30-5-2-5-4'!$4:$4,0)-1,FALSE)*(1-(R175/100-L175/G175)*100)
)</f>
        <v>0</v>
      </c>
      <c r="U175" s="1989">
        <f>IF(OR(E175="QS",B175=""),0,
IF(C175="F",VLOOKUP($S175,'表30-5-2-5-5'!$B:$AF,MATCH($D175&amp;"a",'表30-5-2-5-5'!$4:$4,0)-1,FALSE)
-IF($R175-1&lt;=0,0,VLOOKUP($R175-1,'表30-5-2-5-5'!$B:$AF,MATCH($D175&amp;"a",'表30-5-2-5-5'!$4:$4,0)-1,FALSE))
-VLOOKUP($S175,'表30-5-2-5-5'!$B:$AF,MATCH($D175,'表30-5-2-5-5'!$4:$4,0)-1,FALSE)*(S175/100-M175/G175)*100
-VLOOKUP($R175,'表30-5-2-5-5'!$B:$AF,MATCH($D175,'表30-5-2-5-5'!$4:$4,0)-1,FALSE)*(1-(R175/100-L175/G175)*100),
IF(C175="E1",VLOOKUP($S175,'表30-5-2-5-6'!$B$4:$AF$104,MATCH($D175&amp;"a",'表30-5-2-5-6'!$4:$4,0)-1,FALSE)
-IF($R175-1&lt;=0,0,VLOOKUP($R175-1,'表30-5-2-5-6'!$B$4:$AF$104,MATCH($D175&amp;"a",'表30-5-2-5-6'!$4:$4,0)-1,FALSE))
-VLOOKUP($S175,'表30-5-2-5-6'!$B$4:$AF$104,MATCH($D175,'表30-5-2-5-6'!$4:$4,0)-1,FALSE)*(S175/100-M175/G175)*100
-VLOOKUP($R175,'表30-5-2-5-6'!$B$4:$AF$104,MATCH($D175,'表30-5-2-5-6'!$4:$4,0)-1,FALSE)*(1-(R175/100-L175/G175)*100),
IF(C175="E2",VLOOKUP($S175,'表30-5-2-5-6'!$B$114:$AF$214,MATCH($D175&amp;"a",'表30-5-2-5-6'!$4:$4,0)-1,FALSE)
-IF($R175-1&lt;=0,0,VLOOKUP($R175-1,'表30-5-2-5-6'!$B$114:$AF$214,MATCH($D175&amp;"a",'表30-5-2-5-6'!$4:$4,0)-1,FALSE))
-VLOOKUP($S175,'表30-5-2-5-6'!$B$114:$AF$214,MATCH($D175,'表30-5-2-5-6'!$4:$4,0)-1,FALSE)*(S175/100-M175/G175)*100
-VLOOKUP($R175,'表30-5-2-5-6'!$B$114:$AF$214,MATCH($D175,'表30-5-2-5-6'!$4:$4,0)-1,FALSE)*(1-(R175/100-L175/G175)*100),0))))</f>
        <v>0</v>
      </c>
      <c r="V175" s="1990">
        <f t="shared" si="29"/>
        <v>0</v>
      </c>
      <c r="W175" s="1990">
        <f t="shared" si="30"/>
        <v>0</v>
      </c>
      <c r="X175" s="1990">
        <f t="shared" si="31"/>
        <v>0</v>
      </c>
      <c r="Y175" s="1990">
        <f t="shared" si="32"/>
        <v>0</v>
      </c>
    </row>
    <row r="176" spans="1:25">
      <c r="A176" s="1985" t="str">
        <f t="shared" si="26"/>
        <v/>
      </c>
      <c r="B176" s="2120"/>
      <c r="C176" s="2120"/>
      <c r="D176" s="2120"/>
      <c r="E176" s="2121"/>
      <c r="F176" s="2121"/>
      <c r="G176" s="2122"/>
      <c r="H176" s="2123"/>
      <c r="I176" s="2123"/>
      <c r="J176" s="2123"/>
      <c r="K176" s="2123"/>
      <c r="L176" s="2121"/>
      <c r="M176" s="2121"/>
      <c r="N176" s="1986">
        <f t="shared" si="22"/>
        <v>0</v>
      </c>
      <c r="O176" s="1986">
        <f t="shared" si="23"/>
        <v>0</v>
      </c>
      <c r="P176" s="1987">
        <f t="shared" si="27"/>
        <v>0</v>
      </c>
      <c r="Q176" s="1987">
        <f t="shared" si="28"/>
        <v>0</v>
      </c>
      <c r="R176" s="1988">
        <f t="shared" si="24"/>
        <v>0</v>
      </c>
      <c r="S176" s="1988">
        <f t="shared" si="25"/>
        <v>0</v>
      </c>
      <c r="T176" s="1989">
        <f>IF(OR(E176="QS",B176=""),0,
VLOOKUP($S176,'表30-5-2-5-4'!$B:$AF,MATCH($D176&amp;"a",'表30-5-2-5-4'!$4:$4,0)-1,FALSE)
-IF($R176-1&lt;=0,0,VLOOKUP($R176-1,'表30-5-2-5-4'!$B:$AF,MATCH($D176&amp;"a",'表30-5-2-5-4'!$4:$4,0)-1,FALSE))
-VLOOKUP($S176,'表30-5-2-5-4'!$B:$AF,MATCH($D176,'表30-5-2-5-4'!$4:$4,0)-1,FALSE)*(S176/100-M176/G176)*100
-VLOOKUP($R176,'表30-5-2-5-4'!$B:$AF,MATCH($D176,'表30-5-2-5-4'!$4:$4,0)-1,FALSE)*(1-(R176/100-L176/G176)*100)
)</f>
        <v>0</v>
      </c>
      <c r="U176" s="1989">
        <f>IF(OR(E176="QS",B176=""),0,
IF(C176="F",VLOOKUP($S176,'表30-5-2-5-5'!$B:$AF,MATCH($D176&amp;"a",'表30-5-2-5-5'!$4:$4,0)-1,FALSE)
-IF($R176-1&lt;=0,0,VLOOKUP($R176-1,'表30-5-2-5-5'!$B:$AF,MATCH($D176&amp;"a",'表30-5-2-5-5'!$4:$4,0)-1,FALSE))
-VLOOKUP($S176,'表30-5-2-5-5'!$B:$AF,MATCH($D176,'表30-5-2-5-5'!$4:$4,0)-1,FALSE)*(S176/100-M176/G176)*100
-VLOOKUP($R176,'表30-5-2-5-5'!$B:$AF,MATCH($D176,'表30-5-2-5-5'!$4:$4,0)-1,FALSE)*(1-(R176/100-L176/G176)*100),
IF(C176="E1",VLOOKUP($S176,'表30-5-2-5-6'!$B$4:$AF$104,MATCH($D176&amp;"a",'表30-5-2-5-6'!$4:$4,0)-1,FALSE)
-IF($R176-1&lt;=0,0,VLOOKUP($R176-1,'表30-5-2-5-6'!$B$4:$AF$104,MATCH($D176&amp;"a",'表30-5-2-5-6'!$4:$4,0)-1,FALSE))
-VLOOKUP($S176,'表30-5-2-5-6'!$B$4:$AF$104,MATCH($D176,'表30-5-2-5-6'!$4:$4,0)-1,FALSE)*(S176/100-M176/G176)*100
-VLOOKUP($R176,'表30-5-2-5-6'!$B$4:$AF$104,MATCH($D176,'表30-5-2-5-6'!$4:$4,0)-1,FALSE)*(1-(R176/100-L176/G176)*100),
IF(C176="E2",VLOOKUP($S176,'表30-5-2-5-6'!$B$114:$AF$214,MATCH($D176&amp;"a",'表30-5-2-5-6'!$4:$4,0)-1,FALSE)
-IF($R176-1&lt;=0,0,VLOOKUP($R176-1,'表30-5-2-5-6'!$B$114:$AF$214,MATCH($D176&amp;"a",'表30-5-2-5-6'!$4:$4,0)-1,FALSE))
-VLOOKUP($S176,'表30-5-2-5-6'!$B$114:$AF$214,MATCH($D176,'表30-5-2-5-6'!$4:$4,0)-1,FALSE)*(S176/100-M176/G176)*100
-VLOOKUP($R176,'表30-5-2-5-6'!$B$114:$AF$214,MATCH($D176,'表30-5-2-5-6'!$4:$4,0)-1,FALSE)*(1-(R176/100-L176/G176)*100),0))))</f>
        <v>0</v>
      </c>
      <c r="V176" s="1990">
        <f t="shared" si="29"/>
        <v>0</v>
      </c>
      <c r="W176" s="1990">
        <f t="shared" si="30"/>
        <v>0</v>
      </c>
      <c r="X176" s="1990">
        <f t="shared" si="31"/>
        <v>0</v>
      </c>
      <c r="Y176" s="1990">
        <f t="shared" si="32"/>
        <v>0</v>
      </c>
    </row>
    <row r="177" spans="1:25">
      <c r="A177" s="1985" t="str">
        <f t="shared" si="26"/>
        <v/>
      </c>
      <c r="B177" s="2120"/>
      <c r="C177" s="2120"/>
      <c r="D177" s="2120"/>
      <c r="E177" s="2121"/>
      <c r="F177" s="2121"/>
      <c r="G177" s="2122"/>
      <c r="H177" s="2123"/>
      <c r="I177" s="2123"/>
      <c r="J177" s="2123"/>
      <c r="K177" s="2123"/>
      <c r="L177" s="2121"/>
      <c r="M177" s="2121"/>
      <c r="N177" s="1986">
        <f t="shared" si="22"/>
        <v>0</v>
      </c>
      <c r="O177" s="1986">
        <f t="shared" si="23"/>
        <v>0</v>
      </c>
      <c r="P177" s="1987">
        <f t="shared" si="27"/>
        <v>0</v>
      </c>
      <c r="Q177" s="1987">
        <f t="shared" si="28"/>
        <v>0</v>
      </c>
      <c r="R177" s="1988">
        <f t="shared" si="24"/>
        <v>0</v>
      </c>
      <c r="S177" s="1988">
        <f t="shared" si="25"/>
        <v>0</v>
      </c>
      <c r="T177" s="1989">
        <f>IF(OR(E177="QS",B177=""),0,
VLOOKUP($S177,'表30-5-2-5-4'!$B:$AF,MATCH($D177&amp;"a",'表30-5-2-5-4'!$4:$4,0)-1,FALSE)
-IF($R177-1&lt;=0,0,VLOOKUP($R177-1,'表30-5-2-5-4'!$B:$AF,MATCH($D177&amp;"a",'表30-5-2-5-4'!$4:$4,0)-1,FALSE))
-VLOOKUP($S177,'表30-5-2-5-4'!$B:$AF,MATCH($D177,'表30-5-2-5-4'!$4:$4,0)-1,FALSE)*(S177/100-M177/G177)*100
-VLOOKUP($R177,'表30-5-2-5-4'!$B:$AF,MATCH($D177,'表30-5-2-5-4'!$4:$4,0)-1,FALSE)*(1-(R177/100-L177/G177)*100)
)</f>
        <v>0</v>
      </c>
      <c r="U177" s="1989">
        <f>IF(OR(E177="QS",B177=""),0,
IF(C177="F",VLOOKUP($S177,'表30-5-2-5-5'!$B:$AF,MATCH($D177&amp;"a",'表30-5-2-5-5'!$4:$4,0)-1,FALSE)
-IF($R177-1&lt;=0,0,VLOOKUP($R177-1,'表30-5-2-5-5'!$B:$AF,MATCH($D177&amp;"a",'表30-5-2-5-5'!$4:$4,0)-1,FALSE))
-VLOOKUP($S177,'表30-5-2-5-5'!$B:$AF,MATCH($D177,'表30-5-2-5-5'!$4:$4,0)-1,FALSE)*(S177/100-M177/G177)*100
-VLOOKUP($R177,'表30-5-2-5-5'!$B:$AF,MATCH($D177,'表30-5-2-5-5'!$4:$4,0)-1,FALSE)*(1-(R177/100-L177/G177)*100),
IF(C177="E1",VLOOKUP($S177,'表30-5-2-5-6'!$B$4:$AF$104,MATCH($D177&amp;"a",'表30-5-2-5-6'!$4:$4,0)-1,FALSE)
-IF($R177-1&lt;=0,0,VLOOKUP($R177-1,'表30-5-2-5-6'!$B$4:$AF$104,MATCH($D177&amp;"a",'表30-5-2-5-6'!$4:$4,0)-1,FALSE))
-VLOOKUP($S177,'表30-5-2-5-6'!$B$4:$AF$104,MATCH($D177,'表30-5-2-5-6'!$4:$4,0)-1,FALSE)*(S177/100-M177/G177)*100
-VLOOKUP($R177,'表30-5-2-5-6'!$B$4:$AF$104,MATCH($D177,'表30-5-2-5-6'!$4:$4,0)-1,FALSE)*(1-(R177/100-L177/G177)*100),
IF(C177="E2",VLOOKUP($S177,'表30-5-2-5-6'!$B$114:$AF$214,MATCH($D177&amp;"a",'表30-5-2-5-6'!$4:$4,0)-1,FALSE)
-IF($R177-1&lt;=0,0,VLOOKUP($R177-1,'表30-5-2-5-6'!$B$114:$AF$214,MATCH($D177&amp;"a",'表30-5-2-5-6'!$4:$4,0)-1,FALSE))
-VLOOKUP($S177,'表30-5-2-5-6'!$B$114:$AF$214,MATCH($D177,'表30-5-2-5-6'!$4:$4,0)-1,FALSE)*(S177/100-M177/G177)*100
-VLOOKUP($R177,'表30-5-2-5-6'!$B$114:$AF$214,MATCH($D177,'表30-5-2-5-6'!$4:$4,0)-1,FALSE)*(1-(R177/100-L177/G177)*100),0))))</f>
        <v>0</v>
      </c>
      <c r="V177" s="1990">
        <f t="shared" si="29"/>
        <v>0</v>
      </c>
      <c r="W177" s="1990">
        <f t="shared" si="30"/>
        <v>0</v>
      </c>
      <c r="X177" s="1990">
        <f t="shared" si="31"/>
        <v>0</v>
      </c>
      <c r="Y177" s="1990">
        <f t="shared" si="32"/>
        <v>0</v>
      </c>
    </row>
    <row r="178" spans="1:25">
      <c r="A178" s="1985" t="str">
        <f t="shared" si="26"/>
        <v/>
      </c>
      <c r="B178" s="2120"/>
      <c r="C178" s="2120"/>
      <c r="D178" s="2120"/>
      <c r="E178" s="2121"/>
      <c r="F178" s="2121"/>
      <c r="G178" s="2122"/>
      <c r="H178" s="2123"/>
      <c r="I178" s="2123"/>
      <c r="J178" s="2123"/>
      <c r="K178" s="2123"/>
      <c r="L178" s="2121"/>
      <c r="M178" s="2121"/>
      <c r="N178" s="1986">
        <f t="shared" si="22"/>
        <v>0</v>
      </c>
      <c r="O178" s="1986">
        <f t="shared" si="23"/>
        <v>0</v>
      </c>
      <c r="P178" s="1987">
        <f t="shared" si="27"/>
        <v>0</v>
      </c>
      <c r="Q178" s="1987">
        <f t="shared" si="28"/>
        <v>0</v>
      </c>
      <c r="R178" s="1988">
        <f t="shared" si="24"/>
        <v>0</v>
      </c>
      <c r="S178" s="1988">
        <f t="shared" si="25"/>
        <v>0</v>
      </c>
      <c r="T178" s="1989">
        <f>IF(OR(E178="QS",B178=""),0,
VLOOKUP($S178,'表30-5-2-5-4'!$B:$AF,MATCH($D178&amp;"a",'表30-5-2-5-4'!$4:$4,0)-1,FALSE)
-IF($R178-1&lt;=0,0,VLOOKUP($R178-1,'表30-5-2-5-4'!$B:$AF,MATCH($D178&amp;"a",'表30-5-2-5-4'!$4:$4,0)-1,FALSE))
-VLOOKUP($S178,'表30-5-2-5-4'!$B:$AF,MATCH($D178,'表30-5-2-5-4'!$4:$4,0)-1,FALSE)*(S178/100-M178/G178)*100
-VLOOKUP($R178,'表30-5-2-5-4'!$B:$AF,MATCH($D178,'表30-5-2-5-4'!$4:$4,0)-1,FALSE)*(1-(R178/100-L178/G178)*100)
)</f>
        <v>0</v>
      </c>
      <c r="U178" s="1989">
        <f>IF(OR(E178="QS",B178=""),0,
IF(C178="F",VLOOKUP($S178,'表30-5-2-5-5'!$B:$AF,MATCH($D178&amp;"a",'表30-5-2-5-5'!$4:$4,0)-1,FALSE)
-IF($R178-1&lt;=0,0,VLOOKUP($R178-1,'表30-5-2-5-5'!$B:$AF,MATCH($D178&amp;"a",'表30-5-2-5-5'!$4:$4,0)-1,FALSE))
-VLOOKUP($S178,'表30-5-2-5-5'!$B:$AF,MATCH($D178,'表30-5-2-5-5'!$4:$4,0)-1,FALSE)*(S178/100-M178/G178)*100
-VLOOKUP($R178,'表30-5-2-5-5'!$B:$AF,MATCH($D178,'表30-5-2-5-5'!$4:$4,0)-1,FALSE)*(1-(R178/100-L178/G178)*100),
IF(C178="E1",VLOOKUP($S178,'表30-5-2-5-6'!$B$4:$AF$104,MATCH($D178&amp;"a",'表30-5-2-5-6'!$4:$4,0)-1,FALSE)
-IF($R178-1&lt;=0,0,VLOOKUP($R178-1,'表30-5-2-5-6'!$B$4:$AF$104,MATCH($D178&amp;"a",'表30-5-2-5-6'!$4:$4,0)-1,FALSE))
-VLOOKUP($S178,'表30-5-2-5-6'!$B$4:$AF$104,MATCH($D178,'表30-5-2-5-6'!$4:$4,0)-1,FALSE)*(S178/100-M178/G178)*100
-VLOOKUP($R178,'表30-5-2-5-6'!$B$4:$AF$104,MATCH($D178,'表30-5-2-5-6'!$4:$4,0)-1,FALSE)*(1-(R178/100-L178/G178)*100),
IF(C178="E2",VLOOKUP($S178,'表30-5-2-5-6'!$B$114:$AF$214,MATCH($D178&amp;"a",'表30-5-2-5-6'!$4:$4,0)-1,FALSE)
-IF($R178-1&lt;=0,0,VLOOKUP($R178-1,'表30-5-2-5-6'!$B$114:$AF$214,MATCH($D178&amp;"a",'表30-5-2-5-6'!$4:$4,0)-1,FALSE))
-VLOOKUP($S178,'表30-5-2-5-6'!$B$114:$AF$214,MATCH($D178,'表30-5-2-5-6'!$4:$4,0)-1,FALSE)*(S178/100-M178/G178)*100
-VLOOKUP($R178,'表30-5-2-5-6'!$B$114:$AF$214,MATCH($D178,'表30-5-2-5-6'!$4:$4,0)-1,FALSE)*(1-(R178/100-L178/G178)*100),0))))</f>
        <v>0</v>
      </c>
      <c r="V178" s="1990">
        <f t="shared" si="29"/>
        <v>0</v>
      </c>
      <c r="W178" s="1990">
        <f t="shared" si="30"/>
        <v>0</v>
      </c>
      <c r="X178" s="1990">
        <f t="shared" si="31"/>
        <v>0</v>
      </c>
      <c r="Y178" s="1990">
        <f t="shared" si="32"/>
        <v>0</v>
      </c>
    </row>
    <row r="179" spans="1:25">
      <c r="A179" s="1985" t="str">
        <f t="shared" si="26"/>
        <v/>
      </c>
      <c r="B179" s="2120"/>
      <c r="C179" s="2120"/>
      <c r="D179" s="2120"/>
      <c r="E179" s="2121"/>
      <c r="F179" s="2121"/>
      <c r="G179" s="2122"/>
      <c r="H179" s="2123"/>
      <c r="I179" s="2123"/>
      <c r="J179" s="2123"/>
      <c r="K179" s="2123"/>
      <c r="L179" s="2121"/>
      <c r="M179" s="2121"/>
      <c r="N179" s="1986">
        <f t="shared" si="22"/>
        <v>0</v>
      </c>
      <c r="O179" s="1986">
        <f t="shared" si="23"/>
        <v>0</v>
      </c>
      <c r="P179" s="1987">
        <f t="shared" si="27"/>
        <v>0</v>
      </c>
      <c r="Q179" s="1987">
        <f t="shared" si="28"/>
        <v>0</v>
      </c>
      <c r="R179" s="1988">
        <f t="shared" si="24"/>
        <v>0</v>
      </c>
      <c r="S179" s="1988">
        <f t="shared" si="25"/>
        <v>0</v>
      </c>
      <c r="T179" s="1989">
        <f>IF(OR(E179="QS",B179=""),0,
VLOOKUP($S179,'表30-5-2-5-4'!$B:$AF,MATCH($D179&amp;"a",'表30-5-2-5-4'!$4:$4,0)-1,FALSE)
-IF($R179-1&lt;=0,0,VLOOKUP($R179-1,'表30-5-2-5-4'!$B:$AF,MATCH($D179&amp;"a",'表30-5-2-5-4'!$4:$4,0)-1,FALSE))
-VLOOKUP($S179,'表30-5-2-5-4'!$B:$AF,MATCH($D179,'表30-5-2-5-4'!$4:$4,0)-1,FALSE)*(S179/100-M179/G179)*100
-VLOOKUP($R179,'表30-5-2-5-4'!$B:$AF,MATCH($D179,'表30-5-2-5-4'!$4:$4,0)-1,FALSE)*(1-(R179/100-L179/G179)*100)
)</f>
        <v>0</v>
      </c>
      <c r="U179" s="1989">
        <f>IF(OR(E179="QS",B179=""),0,
IF(C179="F",VLOOKUP($S179,'表30-5-2-5-5'!$B:$AF,MATCH($D179&amp;"a",'表30-5-2-5-5'!$4:$4,0)-1,FALSE)
-IF($R179-1&lt;=0,0,VLOOKUP($R179-1,'表30-5-2-5-5'!$B:$AF,MATCH($D179&amp;"a",'表30-5-2-5-5'!$4:$4,0)-1,FALSE))
-VLOOKUP($S179,'表30-5-2-5-5'!$B:$AF,MATCH($D179,'表30-5-2-5-5'!$4:$4,0)-1,FALSE)*(S179/100-M179/G179)*100
-VLOOKUP($R179,'表30-5-2-5-5'!$B:$AF,MATCH($D179,'表30-5-2-5-5'!$4:$4,0)-1,FALSE)*(1-(R179/100-L179/G179)*100),
IF(C179="E1",VLOOKUP($S179,'表30-5-2-5-6'!$B$4:$AF$104,MATCH($D179&amp;"a",'表30-5-2-5-6'!$4:$4,0)-1,FALSE)
-IF($R179-1&lt;=0,0,VLOOKUP($R179-1,'表30-5-2-5-6'!$B$4:$AF$104,MATCH($D179&amp;"a",'表30-5-2-5-6'!$4:$4,0)-1,FALSE))
-VLOOKUP($S179,'表30-5-2-5-6'!$B$4:$AF$104,MATCH($D179,'表30-5-2-5-6'!$4:$4,0)-1,FALSE)*(S179/100-M179/G179)*100
-VLOOKUP($R179,'表30-5-2-5-6'!$B$4:$AF$104,MATCH($D179,'表30-5-2-5-6'!$4:$4,0)-1,FALSE)*(1-(R179/100-L179/G179)*100),
IF(C179="E2",VLOOKUP($S179,'表30-5-2-5-6'!$B$114:$AF$214,MATCH($D179&amp;"a",'表30-5-2-5-6'!$4:$4,0)-1,FALSE)
-IF($R179-1&lt;=0,0,VLOOKUP($R179-1,'表30-5-2-5-6'!$B$114:$AF$214,MATCH($D179&amp;"a",'表30-5-2-5-6'!$4:$4,0)-1,FALSE))
-VLOOKUP($S179,'表30-5-2-5-6'!$B$114:$AF$214,MATCH($D179,'表30-5-2-5-6'!$4:$4,0)-1,FALSE)*(S179/100-M179/G179)*100
-VLOOKUP($R179,'表30-5-2-5-6'!$B$114:$AF$214,MATCH($D179,'表30-5-2-5-6'!$4:$4,0)-1,FALSE)*(1-(R179/100-L179/G179)*100),0))))</f>
        <v>0</v>
      </c>
      <c r="V179" s="1990">
        <f t="shared" si="29"/>
        <v>0</v>
      </c>
      <c r="W179" s="1990">
        <f t="shared" si="30"/>
        <v>0</v>
      </c>
      <c r="X179" s="1990">
        <f t="shared" si="31"/>
        <v>0</v>
      </c>
      <c r="Y179" s="1990">
        <f t="shared" si="32"/>
        <v>0</v>
      </c>
    </row>
    <row r="180" spans="1:25">
      <c r="A180" s="1985" t="str">
        <f t="shared" si="26"/>
        <v/>
      </c>
      <c r="B180" s="2120"/>
      <c r="C180" s="2120"/>
      <c r="D180" s="2120"/>
      <c r="E180" s="2121"/>
      <c r="F180" s="2121"/>
      <c r="G180" s="2122"/>
      <c r="H180" s="2123"/>
      <c r="I180" s="2123"/>
      <c r="J180" s="2123"/>
      <c r="K180" s="2123"/>
      <c r="L180" s="2121"/>
      <c r="M180" s="2121"/>
      <c r="N180" s="1986">
        <f t="shared" si="22"/>
        <v>0</v>
      </c>
      <c r="O180" s="1986">
        <f t="shared" si="23"/>
        <v>0</v>
      </c>
      <c r="P180" s="1987">
        <f t="shared" si="27"/>
        <v>0</v>
      </c>
      <c r="Q180" s="1987">
        <f t="shared" si="28"/>
        <v>0</v>
      </c>
      <c r="R180" s="1988">
        <f t="shared" si="24"/>
        <v>0</v>
      </c>
      <c r="S180" s="1988">
        <f t="shared" si="25"/>
        <v>0</v>
      </c>
      <c r="T180" s="1989">
        <f>IF(OR(E180="QS",B180=""),0,
VLOOKUP($S180,'表30-5-2-5-4'!$B:$AF,MATCH($D180&amp;"a",'表30-5-2-5-4'!$4:$4,0)-1,FALSE)
-IF($R180-1&lt;=0,0,VLOOKUP($R180-1,'表30-5-2-5-4'!$B:$AF,MATCH($D180&amp;"a",'表30-5-2-5-4'!$4:$4,0)-1,FALSE))
-VLOOKUP($S180,'表30-5-2-5-4'!$B:$AF,MATCH($D180,'表30-5-2-5-4'!$4:$4,0)-1,FALSE)*(S180/100-M180/G180)*100
-VLOOKUP($R180,'表30-5-2-5-4'!$B:$AF,MATCH($D180,'表30-5-2-5-4'!$4:$4,0)-1,FALSE)*(1-(R180/100-L180/G180)*100)
)</f>
        <v>0</v>
      </c>
      <c r="U180" s="1989">
        <f>IF(OR(E180="QS",B180=""),0,
IF(C180="F",VLOOKUP($S180,'表30-5-2-5-5'!$B:$AF,MATCH($D180&amp;"a",'表30-5-2-5-5'!$4:$4,0)-1,FALSE)
-IF($R180-1&lt;=0,0,VLOOKUP($R180-1,'表30-5-2-5-5'!$B:$AF,MATCH($D180&amp;"a",'表30-5-2-5-5'!$4:$4,0)-1,FALSE))
-VLOOKUP($S180,'表30-5-2-5-5'!$B:$AF,MATCH($D180,'表30-5-2-5-5'!$4:$4,0)-1,FALSE)*(S180/100-M180/G180)*100
-VLOOKUP($R180,'表30-5-2-5-5'!$B:$AF,MATCH($D180,'表30-5-2-5-5'!$4:$4,0)-1,FALSE)*(1-(R180/100-L180/G180)*100),
IF(C180="E1",VLOOKUP($S180,'表30-5-2-5-6'!$B$4:$AF$104,MATCH($D180&amp;"a",'表30-5-2-5-6'!$4:$4,0)-1,FALSE)
-IF($R180-1&lt;=0,0,VLOOKUP($R180-1,'表30-5-2-5-6'!$B$4:$AF$104,MATCH($D180&amp;"a",'表30-5-2-5-6'!$4:$4,0)-1,FALSE))
-VLOOKUP($S180,'表30-5-2-5-6'!$B$4:$AF$104,MATCH($D180,'表30-5-2-5-6'!$4:$4,0)-1,FALSE)*(S180/100-M180/G180)*100
-VLOOKUP($R180,'表30-5-2-5-6'!$B$4:$AF$104,MATCH($D180,'表30-5-2-5-6'!$4:$4,0)-1,FALSE)*(1-(R180/100-L180/G180)*100),
IF(C180="E2",VLOOKUP($S180,'表30-5-2-5-6'!$B$114:$AF$214,MATCH($D180&amp;"a",'表30-5-2-5-6'!$4:$4,0)-1,FALSE)
-IF($R180-1&lt;=0,0,VLOOKUP($R180-1,'表30-5-2-5-6'!$B$114:$AF$214,MATCH($D180&amp;"a",'表30-5-2-5-6'!$4:$4,0)-1,FALSE))
-VLOOKUP($S180,'表30-5-2-5-6'!$B$114:$AF$214,MATCH($D180,'表30-5-2-5-6'!$4:$4,0)-1,FALSE)*(S180/100-M180/G180)*100
-VLOOKUP($R180,'表30-5-2-5-6'!$B$114:$AF$214,MATCH($D180,'表30-5-2-5-6'!$4:$4,0)-1,FALSE)*(1-(R180/100-L180/G180)*100),0))))</f>
        <v>0</v>
      </c>
      <c r="V180" s="1990">
        <f t="shared" si="29"/>
        <v>0</v>
      </c>
      <c r="W180" s="1990">
        <f t="shared" si="30"/>
        <v>0</v>
      </c>
      <c r="X180" s="1990">
        <f t="shared" si="31"/>
        <v>0</v>
      </c>
      <c r="Y180" s="1990">
        <f t="shared" si="32"/>
        <v>0</v>
      </c>
    </row>
    <row r="181" spans="1:25">
      <c r="A181" s="1985" t="str">
        <f t="shared" si="26"/>
        <v/>
      </c>
      <c r="B181" s="2120"/>
      <c r="C181" s="2120"/>
      <c r="D181" s="2120"/>
      <c r="E181" s="2121"/>
      <c r="F181" s="2121"/>
      <c r="G181" s="2122"/>
      <c r="H181" s="2123"/>
      <c r="I181" s="2123"/>
      <c r="J181" s="2123"/>
      <c r="K181" s="2123"/>
      <c r="L181" s="2121"/>
      <c r="M181" s="2121"/>
      <c r="N181" s="1986">
        <f t="shared" si="22"/>
        <v>0</v>
      </c>
      <c r="O181" s="1986">
        <f t="shared" si="23"/>
        <v>0</v>
      </c>
      <c r="P181" s="1987">
        <f t="shared" si="27"/>
        <v>0</v>
      </c>
      <c r="Q181" s="1987">
        <f t="shared" si="28"/>
        <v>0</v>
      </c>
      <c r="R181" s="1988">
        <f t="shared" si="24"/>
        <v>0</v>
      </c>
      <c r="S181" s="1988">
        <f t="shared" si="25"/>
        <v>0</v>
      </c>
      <c r="T181" s="1989">
        <f>IF(OR(E181="QS",B181=""),0,
VLOOKUP($S181,'表30-5-2-5-4'!$B:$AF,MATCH($D181&amp;"a",'表30-5-2-5-4'!$4:$4,0)-1,FALSE)
-IF($R181-1&lt;=0,0,VLOOKUP($R181-1,'表30-5-2-5-4'!$B:$AF,MATCH($D181&amp;"a",'表30-5-2-5-4'!$4:$4,0)-1,FALSE))
-VLOOKUP($S181,'表30-5-2-5-4'!$B:$AF,MATCH($D181,'表30-5-2-5-4'!$4:$4,0)-1,FALSE)*(S181/100-M181/G181)*100
-VLOOKUP($R181,'表30-5-2-5-4'!$B:$AF,MATCH($D181,'表30-5-2-5-4'!$4:$4,0)-1,FALSE)*(1-(R181/100-L181/G181)*100)
)</f>
        <v>0</v>
      </c>
      <c r="U181" s="1989">
        <f>IF(OR(E181="QS",B181=""),0,
IF(C181="F",VLOOKUP($S181,'表30-5-2-5-5'!$B:$AF,MATCH($D181&amp;"a",'表30-5-2-5-5'!$4:$4,0)-1,FALSE)
-IF($R181-1&lt;=0,0,VLOOKUP($R181-1,'表30-5-2-5-5'!$B:$AF,MATCH($D181&amp;"a",'表30-5-2-5-5'!$4:$4,0)-1,FALSE))
-VLOOKUP($S181,'表30-5-2-5-5'!$B:$AF,MATCH($D181,'表30-5-2-5-5'!$4:$4,0)-1,FALSE)*(S181/100-M181/G181)*100
-VLOOKUP($R181,'表30-5-2-5-5'!$B:$AF,MATCH($D181,'表30-5-2-5-5'!$4:$4,0)-1,FALSE)*(1-(R181/100-L181/G181)*100),
IF(C181="E1",VLOOKUP($S181,'表30-5-2-5-6'!$B$4:$AF$104,MATCH($D181&amp;"a",'表30-5-2-5-6'!$4:$4,0)-1,FALSE)
-IF($R181-1&lt;=0,0,VLOOKUP($R181-1,'表30-5-2-5-6'!$B$4:$AF$104,MATCH($D181&amp;"a",'表30-5-2-5-6'!$4:$4,0)-1,FALSE))
-VLOOKUP($S181,'表30-5-2-5-6'!$B$4:$AF$104,MATCH($D181,'表30-5-2-5-6'!$4:$4,0)-1,FALSE)*(S181/100-M181/G181)*100
-VLOOKUP($R181,'表30-5-2-5-6'!$B$4:$AF$104,MATCH($D181,'表30-5-2-5-6'!$4:$4,0)-1,FALSE)*(1-(R181/100-L181/G181)*100),
IF(C181="E2",VLOOKUP($S181,'表30-5-2-5-6'!$B$114:$AF$214,MATCH($D181&amp;"a",'表30-5-2-5-6'!$4:$4,0)-1,FALSE)
-IF($R181-1&lt;=0,0,VLOOKUP($R181-1,'表30-5-2-5-6'!$B$114:$AF$214,MATCH($D181&amp;"a",'表30-5-2-5-6'!$4:$4,0)-1,FALSE))
-VLOOKUP($S181,'表30-5-2-5-6'!$B$114:$AF$214,MATCH($D181,'表30-5-2-5-6'!$4:$4,0)-1,FALSE)*(S181/100-M181/G181)*100
-VLOOKUP($R181,'表30-5-2-5-6'!$B$114:$AF$214,MATCH($D181,'表30-5-2-5-6'!$4:$4,0)-1,FALSE)*(1-(R181/100-L181/G181)*100),0))))</f>
        <v>0</v>
      </c>
      <c r="V181" s="1990">
        <f t="shared" si="29"/>
        <v>0</v>
      </c>
      <c r="W181" s="1990">
        <f t="shared" si="30"/>
        <v>0</v>
      </c>
      <c r="X181" s="1990">
        <f t="shared" si="31"/>
        <v>0</v>
      </c>
      <c r="Y181" s="1990">
        <f t="shared" si="32"/>
        <v>0</v>
      </c>
    </row>
    <row r="182" spans="1:25">
      <c r="A182" s="1985" t="str">
        <f t="shared" si="26"/>
        <v/>
      </c>
      <c r="B182" s="2120"/>
      <c r="C182" s="2120"/>
      <c r="D182" s="2120"/>
      <c r="E182" s="2121"/>
      <c r="F182" s="2121"/>
      <c r="G182" s="2122"/>
      <c r="H182" s="2123"/>
      <c r="I182" s="2123"/>
      <c r="J182" s="2123"/>
      <c r="K182" s="2123"/>
      <c r="L182" s="2121"/>
      <c r="M182" s="2121"/>
      <c r="N182" s="1986">
        <f t="shared" si="22"/>
        <v>0</v>
      </c>
      <c r="O182" s="1986">
        <f t="shared" si="23"/>
        <v>0</v>
      </c>
      <c r="P182" s="1987">
        <f t="shared" si="27"/>
        <v>0</v>
      </c>
      <c r="Q182" s="1987">
        <f t="shared" si="28"/>
        <v>0</v>
      </c>
      <c r="R182" s="1988">
        <f t="shared" si="24"/>
        <v>0</v>
      </c>
      <c r="S182" s="1988">
        <f t="shared" si="25"/>
        <v>0</v>
      </c>
      <c r="T182" s="1989">
        <f>IF(OR(E182="QS",B182=""),0,
VLOOKUP($S182,'表30-5-2-5-4'!$B:$AF,MATCH($D182&amp;"a",'表30-5-2-5-4'!$4:$4,0)-1,FALSE)
-IF($R182-1&lt;=0,0,VLOOKUP($R182-1,'表30-5-2-5-4'!$B:$AF,MATCH($D182&amp;"a",'表30-5-2-5-4'!$4:$4,0)-1,FALSE))
-VLOOKUP($S182,'表30-5-2-5-4'!$B:$AF,MATCH($D182,'表30-5-2-5-4'!$4:$4,0)-1,FALSE)*(S182/100-M182/G182)*100
-VLOOKUP($R182,'表30-5-2-5-4'!$B:$AF,MATCH($D182,'表30-5-2-5-4'!$4:$4,0)-1,FALSE)*(1-(R182/100-L182/G182)*100)
)</f>
        <v>0</v>
      </c>
      <c r="U182" s="1989">
        <f>IF(OR(E182="QS",B182=""),0,
IF(C182="F",VLOOKUP($S182,'表30-5-2-5-5'!$B:$AF,MATCH($D182&amp;"a",'表30-5-2-5-5'!$4:$4,0)-1,FALSE)
-IF($R182-1&lt;=0,0,VLOOKUP($R182-1,'表30-5-2-5-5'!$B:$AF,MATCH($D182&amp;"a",'表30-5-2-5-5'!$4:$4,0)-1,FALSE))
-VLOOKUP($S182,'表30-5-2-5-5'!$B:$AF,MATCH($D182,'表30-5-2-5-5'!$4:$4,0)-1,FALSE)*(S182/100-M182/G182)*100
-VLOOKUP($R182,'表30-5-2-5-5'!$B:$AF,MATCH($D182,'表30-5-2-5-5'!$4:$4,0)-1,FALSE)*(1-(R182/100-L182/G182)*100),
IF(C182="E1",VLOOKUP($S182,'表30-5-2-5-6'!$B$4:$AF$104,MATCH($D182&amp;"a",'表30-5-2-5-6'!$4:$4,0)-1,FALSE)
-IF($R182-1&lt;=0,0,VLOOKUP($R182-1,'表30-5-2-5-6'!$B$4:$AF$104,MATCH($D182&amp;"a",'表30-5-2-5-6'!$4:$4,0)-1,FALSE))
-VLOOKUP($S182,'表30-5-2-5-6'!$B$4:$AF$104,MATCH($D182,'表30-5-2-5-6'!$4:$4,0)-1,FALSE)*(S182/100-M182/G182)*100
-VLOOKUP($R182,'表30-5-2-5-6'!$B$4:$AF$104,MATCH($D182,'表30-5-2-5-6'!$4:$4,0)-1,FALSE)*(1-(R182/100-L182/G182)*100),
IF(C182="E2",VLOOKUP($S182,'表30-5-2-5-6'!$B$114:$AF$214,MATCH($D182&amp;"a",'表30-5-2-5-6'!$4:$4,0)-1,FALSE)
-IF($R182-1&lt;=0,0,VLOOKUP($R182-1,'表30-5-2-5-6'!$B$114:$AF$214,MATCH($D182&amp;"a",'表30-5-2-5-6'!$4:$4,0)-1,FALSE))
-VLOOKUP($S182,'表30-5-2-5-6'!$B$114:$AF$214,MATCH($D182,'表30-5-2-5-6'!$4:$4,0)-1,FALSE)*(S182/100-M182/G182)*100
-VLOOKUP($R182,'表30-5-2-5-6'!$B$114:$AF$214,MATCH($D182,'表30-5-2-5-6'!$4:$4,0)-1,FALSE)*(1-(R182/100-L182/G182)*100),0))))</f>
        <v>0</v>
      </c>
      <c r="V182" s="1990">
        <f t="shared" si="29"/>
        <v>0</v>
      </c>
      <c r="W182" s="1990">
        <f t="shared" si="30"/>
        <v>0</v>
      </c>
      <c r="X182" s="1990">
        <f t="shared" si="31"/>
        <v>0</v>
      </c>
      <c r="Y182" s="1990">
        <f t="shared" si="32"/>
        <v>0</v>
      </c>
    </row>
    <row r="183" spans="1:25">
      <c r="A183" s="1985" t="str">
        <f t="shared" si="26"/>
        <v/>
      </c>
      <c r="B183" s="2120"/>
      <c r="C183" s="2120"/>
      <c r="D183" s="2120"/>
      <c r="E183" s="2121"/>
      <c r="F183" s="2121"/>
      <c r="G183" s="2122"/>
      <c r="H183" s="2123"/>
      <c r="I183" s="2123"/>
      <c r="J183" s="2123"/>
      <c r="K183" s="2123"/>
      <c r="L183" s="2121"/>
      <c r="M183" s="2121"/>
      <c r="N183" s="1986">
        <f t="shared" si="22"/>
        <v>0</v>
      </c>
      <c r="O183" s="1986">
        <f t="shared" si="23"/>
        <v>0</v>
      </c>
      <c r="P183" s="1987">
        <f t="shared" si="27"/>
        <v>0</v>
      </c>
      <c r="Q183" s="1987">
        <f t="shared" si="28"/>
        <v>0</v>
      </c>
      <c r="R183" s="1988">
        <f t="shared" si="24"/>
        <v>0</v>
      </c>
      <c r="S183" s="1988">
        <f t="shared" si="25"/>
        <v>0</v>
      </c>
      <c r="T183" s="1989">
        <f>IF(OR(E183="QS",B183=""),0,
VLOOKUP($S183,'表30-5-2-5-4'!$B:$AF,MATCH($D183&amp;"a",'表30-5-2-5-4'!$4:$4,0)-1,FALSE)
-IF($R183-1&lt;=0,0,VLOOKUP($R183-1,'表30-5-2-5-4'!$B:$AF,MATCH($D183&amp;"a",'表30-5-2-5-4'!$4:$4,0)-1,FALSE))
-VLOOKUP($S183,'表30-5-2-5-4'!$B:$AF,MATCH($D183,'表30-5-2-5-4'!$4:$4,0)-1,FALSE)*(S183/100-M183/G183)*100
-VLOOKUP($R183,'表30-5-2-5-4'!$B:$AF,MATCH($D183,'表30-5-2-5-4'!$4:$4,0)-1,FALSE)*(1-(R183/100-L183/G183)*100)
)</f>
        <v>0</v>
      </c>
      <c r="U183" s="1989">
        <f>IF(OR(E183="QS",B183=""),0,
IF(C183="F",VLOOKUP($S183,'表30-5-2-5-5'!$B:$AF,MATCH($D183&amp;"a",'表30-5-2-5-5'!$4:$4,0)-1,FALSE)
-IF($R183-1&lt;=0,0,VLOOKUP($R183-1,'表30-5-2-5-5'!$B:$AF,MATCH($D183&amp;"a",'表30-5-2-5-5'!$4:$4,0)-1,FALSE))
-VLOOKUP($S183,'表30-5-2-5-5'!$B:$AF,MATCH($D183,'表30-5-2-5-5'!$4:$4,0)-1,FALSE)*(S183/100-M183/G183)*100
-VLOOKUP($R183,'表30-5-2-5-5'!$B:$AF,MATCH($D183,'表30-5-2-5-5'!$4:$4,0)-1,FALSE)*(1-(R183/100-L183/G183)*100),
IF(C183="E1",VLOOKUP($S183,'表30-5-2-5-6'!$B$4:$AF$104,MATCH($D183&amp;"a",'表30-5-2-5-6'!$4:$4,0)-1,FALSE)
-IF($R183-1&lt;=0,0,VLOOKUP($R183-1,'表30-5-2-5-6'!$B$4:$AF$104,MATCH($D183&amp;"a",'表30-5-2-5-6'!$4:$4,0)-1,FALSE))
-VLOOKUP($S183,'表30-5-2-5-6'!$B$4:$AF$104,MATCH($D183,'表30-5-2-5-6'!$4:$4,0)-1,FALSE)*(S183/100-M183/G183)*100
-VLOOKUP($R183,'表30-5-2-5-6'!$B$4:$AF$104,MATCH($D183,'表30-5-2-5-6'!$4:$4,0)-1,FALSE)*(1-(R183/100-L183/G183)*100),
IF(C183="E2",VLOOKUP($S183,'表30-5-2-5-6'!$B$114:$AF$214,MATCH($D183&amp;"a",'表30-5-2-5-6'!$4:$4,0)-1,FALSE)
-IF($R183-1&lt;=0,0,VLOOKUP($R183-1,'表30-5-2-5-6'!$B$114:$AF$214,MATCH($D183&amp;"a",'表30-5-2-5-6'!$4:$4,0)-1,FALSE))
-VLOOKUP($S183,'表30-5-2-5-6'!$B$114:$AF$214,MATCH($D183,'表30-5-2-5-6'!$4:$4,0)-1,FALSE)*(S183/100-M183/G183)*100
-VLOOKUP($R183,'表30-5-2-5-6'!$B$114:$AF$214,MATCH($D183,'表30-5-2-5-6'!$4:$4,0)-1,FALSE)*(1-(R183/100-L183/G183)*100),0))))</f>
        <v>0</v>
      </c>
      <c r="V183" s="1990">
        <f t="shared" si="29"/>
        <v>0</v>
      </c>
      <c r="W183" s="1990">
        <f t="shared" si="30"/>
        <v>0</v>
      </c>
      <c r="X183" s="1990">
        <f t="shared" si="31"/>
        <v>0</v>
      </c>
      <c r="Y183" s="1990">
        <f t="shared" si="32"/>
        <v>0</v>
      </c>
    </row>
    <row r="184" spans="1:25">
      <c r="A184" s="1985" t="str">
        <f t="shared" si="26"/>
        <v/>
      </c>
      <c r="B184" s="2120"/>
      <c r="C184" s="2120"/>
      <c r="D184" s="2120"/>
      <c r="E184" s="2121"/>
      <c r="F184" s="2121"/>
      <c r="G184" s="2122"/>
      <c r="H184" s="2123"/>
      <c r="I184" s="2123"/>
      <c r="J184" s="2123"/>
      <c r="K184" s="2123"/>
      <c r="L184" s="2121"/>
      <c r="M184" s="2121"/>
      <c r="N184" s="1986">
        <f t="shared" si="22"/>
        <v>0</v>
      </c>
      <c r="O184" s="1986">
        <f t="shared" si="23"/>
        <v>0</v>
      </c>
      <c r="P184" s="1987">
        <f t="shared" si="27"/>
        <v>0</v>
      </c>
      <c r="Q184" s="1987">
        <f t="shared" si="28"/>
        <v>0</v>
      </c>
      <c r="R184" s="1988">
        <f t="shared" si="24"/>
        <v>0</v>
      </c>
      <c r="S184" s="1988">
        <f t="shared" si="25"/>
        <v>0</v>
      </c>
      <c r="T184" s="1989">
        <f>IF(OR(E184="QS",B184=""),0,
VLOOKUP($S184,'表30-5-2-5-4'!$B:$AF,MATCH($D184&amp;"a",'表30-5-2-5-4'!$4:$4,0)-1,FALSE)
-IF($R184-1&lt;=0,0,VLOOKUP($R184-1,'表30-5-2-5-4'!$B:$AF,MATCH($D184&amp;"a",'表30-5-2-5-4'!$4:$4,0)-1,FALSE))
-VLOOKUP($S184,'表30-5-2-5-4'!$B:$AF,MATCH($D184,'表30-5-2-5-4'!$4:$4,0)-1,FALSE)*(S184/100-M184/G184)*100
-VLOOKUP($R184,'表30-5-2-5-4'!$B:$AF,MATCH($D184,'表30-5-2-5-4'!$4:$4,0)-1,FALSE)*(1-(R184/100-L184/G184)*100)
)</f>
        <v>0</v>
      </c>
      <c r="U184" s="1989">
        <f>IF(OR(E184="QS",B184=""),0,
IF(C184="F",VLOOKUP($S184,'表30-5-2-5-5'!$B:$AF,MATCH($D184&amp;"a",'表30-5-2-5-5'!$4:$4,0)-1,FALSE)
-IF($R184-1&lt;=0,0,VLOOKUP($R184-1,'表30-5-2-5-5'!$B:$AF,MATCH($D184&amp;"a",'表30-5-2-5-5'!$4:$4,0)-1,FALSE))
-VLOOKUP($S184,'表30-5-2-5-5'!$B:$AF,MATCH($D184,'表30-5-2-5-5'!$4:$4,0)-1,FALSE)*(S184/100-M184/G184)*100
-VLOOKUP($R184,'表30-5-2-5-5'!$B:$AF,MATCH($D184,'表30-5-2-5-5'!$4:$4,0)-1,FALSE)*(1-(R184/100-L184/G184)*100),
IF(C184="E1",VLOOKUP($S184,'表30-5-2-5-6'!$B$4:$AF$104,MATCH($D184&amp;"a",'表30-5-2-5-6'!$4:$4,0)-1,FALSE)
-IF($R184-1&lt;=0,0,VLOOKUP($R184-1,'表30-5-2-5-6'!$B$4:$AF$104,MATCH($D184&amp;"a",'表30-5-2-5-6'!$4:$4,0)-1,FALSE))
-VLOOKUP($S184,'表30-5-2-5-6'!$B$4:$AF$104,MATCH($D184,'表30-5-2-5-6'!$4:$4,0)-1,FALSE)*(S184/100-M184/G184)*100
-VLOOKUP($R184,'表30-5-2-5-6'!$B$4:$AF$104,MATCH($D184,'表30-5-2-5-6'!$4:$4,0)-1,FALSE)*(1-(R184/100-L184/G184)*100),
IF(C184="E2",VLOOKUP($S184,'表30-5-2-5-6'!$B$114:$AF$214,MATCH($D184&amp;"a",'表30-5-2-5-6'!$4:$4,0)-1,FALSE)
-IF($R184-1&lt;=0,0,VLOOKUP($R184-1,'表30-5-2-5-6'!$B$114:$AF$214,MATCH($D184&amp;"a",'表30-5-2-5-6'!$4:$4,0)-1,FALSE))
-VLOOKUP($S184,'表30-5-2-5-6'!$B$114:$AF$214,MATCH($D184,'表30-5-2-5-6'!$4:$4,0)-1,FALSE)*(S184/100-M184/G184)*100
-VLOOKUP($R184,'表30-5-2-5-6'!$B$114:$AF$214,MATCH($D184,'表30-5-2-5-6'!$4:$4,0)-1,FALSE)*(1-(R184/100-L184/G184)*100),0))))</f>
        <v>0</v>
      </c>
      <c r="V184" s="1990">
        <f t="shared" si="29"/>
        <v>0</v>
      </c>
      <c r="W184" s="1990">
        <f t="shared" si="30"/>
        <v>0</v>
      </c>
      <c r="X184" s="1990">
        <f t="shared" si="31"/>
        <v>0</v>
      </c>
      <c r="Y184" s="1990">
        <f t="shared" si="32"/>
        <v>0</v>
      </c>
    </row>
    <row r="185" spans="1:25">
      <c r="A185" s="1985" t="str">
        <f t="shared" si="26"/>
        <v/>
      </c>
      <c r="B185" s="2120"/>
      <c r="C185" s="2120"/>
      <c r="D185" s="2120"/>
      <c r="E185" s="2121"/>
      <c r="F185" s="2121"/>
      <c r="G185" s="2122"/>
      <c r="H185" s="2123"/>
      <c r="I185" s="2123"/>
      <c r="J185" s="2123"/>
      <c r="K185" s="2123"/>
      <c r="L185" s="2121"/>
      <c r="M185" s="2121"/>
      <c r="N185" s="1986">
        <f t="shared" si="22"/>
        <v>0</v>
      </c>
      <c r="O185" s="1986">
        <f t="shared" si="23"/>
        <v>0</v>
      </c>
      <c r="P185" s="1987">
        <f t="shared" si="27"/>
        <v>0</v>
      </c>
      <c r="Q185" s="1987">
        <f t="shared" si="28"/>
        <v>0</v>
      </c>
      <c r="R185" s="1988">
        <f t="shared" si="24"/>
        <v>0</v>
      </c>
      <c r="S185" s="1988">
        <f t="shared" si="25"/>
        <v>0</v>
      </c>
      <c r="T185" s="1989">
        <f>IF(OR(E185="QS",B185=""),0,
VLOOKUP($S185,'表30-5-2-5-4'!$B:$AF,MATCH($D185&amp;"a",'表30-5-2-5-4'!$4:$4,0)-1,FALSE)
-IF($R185-1&lt;=0,0,VLOOKUP($R185-1,'表30-5-2-5-4'!$B:$AF,MATCH($D185&amp;"a",'表30-5-2-5-4'!$4:$4,0)-1,FALSE))
-VLOOKUP($S185,'表30-5-2-5-4'!$B:$AF,MATCH($D185,'表30-5-2-5-4'!$4:$4,0)-1,FALSE)*(S185/100-M185/G185)*100
-VLOOKUP($R185,'表30-5-2-5-4'!$B:$AF,MATCH($D185,'表30-5-2-5-4'!$4:$4,0)-1,FALSE)*(1-(R185/100-L185/G185)*100)
)</f>
        <v>0</v>
      </c>
      <c r="U185" s="1989">
        <f>IF(OR(E185="QS",B185=""),0,
IF(C185="F",VLOOKUP($S185,'表30-5-2-5-5'!$B:$AF,MATCH($D185&amp;"a",'表30-5-2-5-5'!$4:$4,0)-1,FALSE)
-IF($R185-1&lt;=0,0,VLOOKUP($R185-1,'表30-5-2-5-5'!$B:$AF,MATCH($D185&amp;"a",'表30-5-2-5-5'!$4:$4,0)-1,FALSE))
-VLOOKUP($S185,'表30-5-2-5-5'!$B:$AF,MATCH($D185,'表30-5-2-5-5'!$4:$4,0)-1,FALSE)*(S185/100-M185/G185)*100
-VLOOKUP($R185,'表30-5-2-5-5'!$B:$AF,MATCH($D185,'表30-5-2-5-5'!$4:$4,0)-1,FALSE)*(1-(R185/100-L185/G185)*100),
IF(C185="E1",VLOOKUP($S185,'表30-5-2-5-6'!$B$4:$AF$104,MATCH($D185&amp;"a",'表30-5-2-5-6'!$4:$4,0)-1,FALSE)
-IF($R185-1&lt;=0,0,VLOOKUP($R185-1,'表30-5-2-5-6'!$B$4:$AF$104,MATCH($D185&amp;"a",'表30-5-2-5-6'!$4:$4,0)-1,FALSE))
-VLOOKUP($S185,'表30-5-2-5-6'!$B$4:$AF$104,MATCH($D185,'表30-5-2-5-6'!$4:$4,0)-1,FALSE)*(S185/100-M185/G185)*100
-VLOOKUP($R185,'表30-5-2-5-6'!$B$4:$AF$104,MATCH($D185,'表30-5-2-5-6'!$4:$4,0)-1,FALSE)*(1-(R185/100-L185/G185)*100),
IF(C185="E2",VLOOKUP($S185,'表30-5-2-5-6'!$B$114:$AF$214,MATCH($D185&amp;"a",'表30-5-2-5-6'!$4:$4,0)-1,FALSE)
-IF($R185-1&lt;=0,0,VLOOKUP($R185-1,'表30-5-2-5-6'!$B$114:$AF$214,MATCH($D185&amp;"a",'表30-5-2-5-6'!$4:$4,0)-1,FALSE))
-VLOOKUP($S185,'表30-5-2-5-6'!$B$114:$AF$214,MATCH($D185,'表30-5-2-5-6'!$4:$4,0)-1,FALSE)*(S185/100-M185/G185)*100
-VLOOKUP($R185,'表30-5-2-5-6'!$B$114:$AF$214,MATCH($D185,'表30-5-2-5-6'!$4:$4,0)-1,FALSE)*(1-(R185/100-L185/G185)*100),0))))</f>
        <v>0</v>
      </c>
      <c r="V185" s="1990">
        <f t="shared" si="29"/>
        <v>0</v>
      </c>
      <c r="W185" s="1990">
        <f t="shared" si="30"/>
        <v>0</v>
      </c>
      <c r="X185" s="1990">
        <f t="shared" si="31"/>
        <v>0</v>
      </c>
      <c r="Y185" s="1990">
        <f t="shared" si="32"/>
        <v>0</v>
      </c>
    </row>
    <row r="186" spans="1:25">
      <c r="A186" s="1985" t="str">
        <f t="shared" si="26"/>
        <v/>
      </c>
      <c r="B186" s="2120"/>
      <c r="C186" s="2120"/>
      <c r="D186" s="2120"/>
      <c r="E186" s="2121"/>
      <c r="F186" s="2121"/>
      <c r="G186" s="2122"/>
      <c r="H186" s="2123"/>
      <c r="I186" s="2123"/>
      <c r="J186" s="2123"/>
      <c r="K186" s="2123"/>
      <c r="L186" s="2121"/>
      <c r="M186" s="2121"/>
      <c r="N186" s="1986">
        <f t="shared" si="22"/>
        <v>0</v>
      </c>
      <c r="O186" s="1986">
        <f t="shared" si="23"/>
        <v>0</v>
      </c>
      <c r="P186" s="1987">
        <f t="shared" si="27"/>
        <v>0</v>
      </c>
      <c r="Q186" s="1987">
        <f t="shared" si="28"/>
        <v>0</v>
      </c>
      <c r="R186" s="1988">
        <f t="shared" si="24"/>
        <v>0</v>
      </c>
      <c r="S186" s="1988">
        <f t="shared" si="25"/>
        <v>0</v>
      </c>
      <c r="T186" s="1989">
        <f>IF(OR(E186="QS",B186=""),0,
VLOOKUP($S186,'表30-5-2-5-4'!$B:$AF,MATCH($D186&amp;"a",'表30-5-2-5-4'!$4:$4,0)-1,FALSE)
-IF($R186-1&lt;=0,0,VLOOKUP($R186-1,'表30-5-2-5-4'!$B:$AF,MATCH($D186&amp;"a",'表30-5-2-5-4'!$4:$4,0)-1,FALSE))
-VLOOKUP($S186,'表30-5-2-5-4'!$B:$AF,MATCH($D186,'表30-5-2-5-4'!$4:$4,0)-1,FALSE)*(S186/100-M186/G186)*100
-VLOOKUP($R186,'表30-5-2-5-4'!$B:$AF,MATCH($D186,'表30-5-2-5-4'!$4:$4,0)-1,FALSE)*(1-(R186/100-L186/G186)*100)
)</f>
        <v>0</v>
      </c>
      <c r="U186" s="1989">
        <f>IF(OR(E186="QS",B186=""),0,
IF(C186="F",VLOOKUP($S186,'表30-5-2-5-5'!$B:$AF,MATCH($D186&amp;"a",'表30-5-2-5-5'!$4:$4,0)-1,FALSE)
-IF($R186-1&lt;=0,0,VLOOKUP($R186-1,'表30-5-2-5-5'!$B:$AF,MATCH($D186&amp;"a",'表30-5-2-5-5'!$4:$4,0)-1,FALSE))
-VLOOKUP($S186,'表30-5-2-5-5'!$B:$AF,MATCH($D186,'表30-5-2-5-5'!$4:$4,0)-1,FALSE)*(S186/100-M186/G186)*100
-VLOOKUP($R186,'表30-5-2-5-5'!$B:$AF,MATCH($D186,'表30-5-2-5-5'!$4:$4,0)-1,FALSE)*(1-(R186/100-L186/G186)*100),
IF(C186="E1",VLOOKUP($S186,'表30-5-2-5-6'!$B$4:$AF$104,MATCH($D186&amp;"a",'表30-5-2-5-6'!$4:$4,0)-1,FALSE)
-IF($R186-1&lt;=0,0,VLOOKUP($R186-1,'表30-5-2-5-6'!$B$4:$AF$104,MATCH($D186&amp;"a",'表30-5-2-5-6'!$4:$4,0)-1,FALSE))
-VLOOKUP($S186,'表30-5-2-5-6'!$B$4:$AF$104,MATCH($D186,'表30-5-2-5-6'!$4:$4,0)-1,FALSE)*(S186/100-M186/G186)*100
-VLOOKUP($R186,'表30-5-2-5-6'!$B$4:$AF$104,MATCH($D186,'表30-5-2-5-6'!$4:$4,0)-1,FALSE)*(1-(R186/100-L186/G186)*100),
IF(C186="E2",VLOOKUP($S186,'表30-5-2-5-6'!$B$114:$AF$214,MATCH($D186&amp;"a",'表30-5-2-5-6'!$4:$4,0)-1,FALSE)
-IF($R186-1&lt;=0,0,VLOOKUP($R186-1,'表30-5-2-5-6'!$B$114:$AF$214,MATCH($D186&amp;"a",'表30-5-2-5-6'!$4:$4,0)-1,FALSE))
-VLOOKUP($S186,'表30-5-2-5-6'!$B$114:$AF$214,MATCH($D186,'表30-5-2-5-6'!$4:$4,0)-1,FALSE)*(S186/100-M186/G186)*100
-VLOOKUP($R186,'表30-5-2-5-6'!$B$114:$AF$214,MATCH($D186,'表30-5-2-5-6'!$4:$4,0)-1,FALSE)*(1-(R186/100-L186/G186)*100),0))))</f>
        <v>0</v>
      </c>
      <c r="V186" s="1990">
        <f t="shared" si="29"/>
        <v>0</v>
      </c>
      <c r="W186" s="1990">
        <f t="shared" si="30"/>
        <v>0</v>
      </c>
      <c r="X186" s="1990">
        <f t="shared" si="31"/>
        <v>0</v>
      </c>
      <c r="Y186" s="1990">
        <f t="shared" si="32"/>
        <v>0</v>
      </c>
    </row>
    <row r="187" spans="1:25">
      <c r="A187" s="1985" t="str">
        <f t="shared" si="26"/>
        <v/>
      </c>
      <c r="B187" s="2120"/>
      <c r="C187" s="2120"/>
      <c r="D187" s="2120"/>
      <c r="E187" s="2121"/>
      <c r="F187" s="2121"/>
      <c r="G187" s="2122"/>
      <c r="H187" s="2123"/>
      <c r="I187" s="2123"/>
      <c r="J187" s="2123"/>
      <c r="K187" s="2123"/>
      <c r="L187" s="2121"/>
      <c r="M187" s="2121"/>
      <c r="N187" s="1986">
        <f t="shared" si="22"/>
        <v>0</v>
      </c>
      <c r="O187" s="1986">
        <f t="shared" si="23"/>
        <v>0</v>
      </c>
      <c r="P187" s="1987">
        <f t="shared" si="27"/>
        <v>0</v>
      </c>
      <c r="Q187" s="1987">
        <f t="shared" si="28"/>
        <v>0</v>
      </c>
      <c r="R187" s="1988">
        <f t="shared" si="24"/>
        <v>0</v>
      </c>
      <c r="S187" s="1988">
        <f t="shared" si="25"/>
        <v>0</v>
      </c>
      <c r="T187" s="1989">
        <f>IF(OR(E187="QS",B187=""),0,
VLOOKUP($S187,'表30-5-2-5-4'!$B:$AF,MATCH($D187&amp;"a",'表30-5-2-5-4'!$4:$4,0)-1,FALSE)
-IF($R187-1&lt;=0,0,VLOOKUP($R187-1,'表30-5-2-5-4'!$B:$AF,MATCH($D187&amp;"a",'表30-5-2-5-4'!$4:$4,0)-1,FALSE))
-VLOOKUP($S187,'表30-5-2-5-4'!$B:$AF,MATCH($D187,'表30-5-2-5-4'!$4:$4,0)-1,FALSE)*(S187/100-M187/G187)*100
-VLOOKUP($R187,'表30-5-2-5-4'!$B:$AF,MATCH($D187,'表30-5-2-5-4'!$4:$4,0)-1,FALSE)*(1-(R187/100-L187/G187)*100)
)</f>
        <v>0</v>
      </c>
      <c r="U187" s="1989">
        <f>IF(OR(E187="QS",B187=""),0,
IF(C187="F",VLOOKUP($S187,'表30-5-2-5-5'!$B:$AF,MATCH($D187&amp;"a",'表30-5-2-5-5'!$4:$4,0)-1,FALSE)
-IF($R187-1&lt;=0,0,VLOOKUP($R187-1,'表30-5-2-5-5'!$B:$AF,MATCH($D187&amp;"a",'表30-5-2-5-5'!$4:$4,0)-1,FALSE))
-VLOOKUP($S187,'表30-5-2-5-5'!$B:$AF,MATCH($D187,'表30-5-2-5-5'!$4:$4,0)-1,FALSE)*(S187/100-M187/G187)*100
-VLOOKUP($R187,'表30-5-2-5-5'!$B:$AF,MATCH($D187,'表30-5-2-5-5'!$4:$4,0)-1,FALSE)*(1-(R187/100-L187/G187)*100),
IF(C187="E1",VLOOKUP($S187,'表30-5-2-5-6'!$B$4:$AF$104,MATCH($D187&amp;"a",'表30-5-2-5-6'!$4:$4,0)-1,FALSE)
-IF($R187-1&lt;=0,0,VLOOKUP($R187-1,'表30-5-2-5-6'!$B$4:$AF$104,MATCH($D187&amp;"a",'表30-5-2-5-6'!$4:$4,0)-1,FALSE))
-VLOOKUP($S187,'表30-5-2-5-6'!$B$4:$AF$104,MATCH($D187,'表30-5-2-5-6'!$4:$4,0)-1,FALSE)*(S187/100-M187/G187)*100
-VLOOKUP($R187,'表30-5-2-5-6'!$B$4:$AF$104,MATCH($D187,'表30-5-2-5-6'!$4:$4,0)-1,FALSE)*(1-(R187/100-L187/G187)*100),
IF(C187="E2",VLOOKUP($S187,'表30-5-2-5-6'!$B$114:$AF$214,MATCH($D187&amp;"a",'表30-5-2-5-6'!$4:$4,0)-1,FALSE)
-IF($R187-1&lt;=0,0,VLOOKUP($R187-1,'表30-5-2-5-6'!$B$114:$AF$214,MATCH($D187&amp;"a",'表30-5-2-5-6'!$4:$4,0)-1,FALSE))
-VLOOKUP($S187,'表30-5-2-5-6'!$B$114:$AF$214,MATCH($D187,'表30-5-2-5-6'!$4:$4,0)-1,FALSE)*(S187/100-M187/G187)*100
-VLOOKUP($R187,'表30-5-2-5-6'!$B$114:$AF$214,MATCH($D187,'表30-5-2-5-6'!$4:$4,0)-1,FALSE)*(1-(R187/100-L187/G187)*100),0))))</f>
        <v>0</v>
      </c>
      <c r="V187" s="1990">
        <f t="shared" si="29"/>
        <v>0</v>
      </c>
      <c r="W187" s="1990">
        <f t="shared" si="30"/>
        <v>0</v>
      </c>
      <c r="X187" s="1990">
        <f t="shared" si="31"/>
        <v>0</v>
      </c>
      <c r="Y187" s="1990">
        <f t="shared" si="32"/>
        <v>0</v>
      </c>
    </row>
    <row r="188" spans="1:25">
      <c r="A188" s="1985" t="str">
        <f t="shared" si="26"/>
        <v/>
      </c>
      <c r="B188" s="2120"/>
      <c r="C188" s="2120"/>
      <c r="D188" s="2120"/>
      <c r="E188" s="2121"/>
      <c r="F188" s="2121"/>
      <c r="G188" s="2122"/>
      <c r="H188" s="2123"/>
      <c r="I188" s="2123"/>
      <c r="J188" s="2123"/>
      <c r="K188" s="2123"/>
      <c r="L188" s="2121"/>
      <c r="M188" s="2121"/>
      <c r="N188" s="1986">
        <f t="shared" si="22"/>
        <v>0</v>
      </c>
      <c r="O188" s="1986">
        <f t="shared" si="23"/>
        <v>0</v>
      </c>
      <c r="P188" s="1987">
        <f t="shared" si="27"/>
        <v>0</v>
      </c>
      <c r="Q188" s="1987">
        <f t="shared" si="28"/>
        <v>0</v>
      </c>
      <c r="R188" s="1988">
        <f t="shared" si="24"/>
        <v>0</v>
      </c>
      <c r="S188" s="1988">
        <f t="shared" si="25"/>
        <v>0</v>
      </c>
      <c r="T188" s="1989">
        <f>IF(OR(E188="QS",B188=""),0,
VLOOKUP($S188,'表30-5-2-5-4'!$B:$AF,MATCH($D188&amp;"a",'表30-5-2-5-4'!$4:$4,0)-1,FALSE)
-IF($R188-1&lt;=0,0,VLOOKUP($R188-1,'表30-5-2-5-4'!$B:$AF,MATCH($D188&amp;"a",'表30-5-2-5-4'!$4:$4,0)-1,FALSE))
-VLOOKUP($S188,'表30-5-2-5-4'!$B:$AF,MATCH($D188,'表30-5-2-5-4'!$4:$4,0)-1,FALSE)*(S188/100-M188/G188)*100
-VLOOKUP($R188,'表30-5-2-5-4'!$B:$AF,MATCH($D188,'表30-5-2-5-4'!$4:$4,0)-1,FALSE)*(1-(R188/100-L188/G188)*100)
)</f>
        <v>0</v>
      </c>
      <c r="U188" s="1989">
        <f>IF(OR(E188="QS",B188=""),0,
IF(C188="F",VLOOKUP($S188,'表30-5-2-5-5'!$B:$AF,MATCH($D188&amp;"a",'表30-5-2-5-5'!$4:$4,0)-1,FALSE)
-IF($R188-1&lt;=0,0,VLOOKUP($R188-1,'表30-5-2-5-5'!$B:$AF,MATCH($D188&amp;"a",'表30-5-2-5-5'!$4:$4,0)-1,FALSE))
-VLOOKUP($S188,'表30-5-2-5-5'!$B:$AF,MATCH($D188,'表30-5-2-5-5'!$4:$4,0)-1,FALSE)*(S188/100-M188/G188)*100
-VLOOKUP($R188,'表30-5-2-5-5'!$B:$AF,MATCH($D188,'表30-5-2-5-5'!$4:$4,0)-1,FALSE)*(1-(R188/100-L188/G188)*100),
IF(C188="E1",VLOOKUP($S188,'表30-5-2-5-6'!$B$4:$AF$104,MATCH($D188&amp;"a",'表30-5-2-5-6'!$4:$4,0)-1,FALSE)
-IF($R188-1&lt;=0,0,VLOOKUP($R188-1,'表30-5-2-5-6'!$B$4:$AF$104,MATCH($D188&amp;"a",'表30-5-2-5-6'!$4:$4,0)-1,FALSE))
-VLOOKUP($S188,'表30-5-2-5-6'!$B$4:$AF$104,MATCH($D188,'表30-5-2-5-6'!$4:$4,0)-1,FALSE)*(S188/100-M188/G188)*100
-VLOOKUP($R188,'表30-5-2-5-6'!$B$4:$AF$104,MATCH($D188,'表30-5-2-5-6'!$4:$4,0)-1,FALSE)*(1-(R188/100-L188/G188)*100),
IF(C188="E2",VLOOKUP($S188,'表30-5-2-5-6'!$B$114:$AF$214,MATCH($D188&amp;"a",'表30-5-2-5-6'!$4:$4,0)-1,FALSE)
-IF($R188-1&lt;=0,0,VLOOKUP($R188-1,'表30-5-2-5-6'!$B$114:$AF$214,MATCH($D188&amp;"a",'表30-5-2-5-6'!$4:$4,0)-1,FALSE))
-VLOOKUP($S188,'表30-5-2-5-6'!$B$114:$AF$214,MATCH($D188,'表30-5-2-5-6'!$4:$4,0)-1,FALSE)*(S188/100-M188/G188)*100
-VLOOKUP($R188,'表30-5-2-5-6'!$B$114:$AF$214,MATCH($D188,'表30-5-2-5-6'!$4:$4,0)-1,FALSE)*(1-(R188/100-L188/G188)*100),0))))</f>
        <v>0</v>
      </c>
      <c r="V188" s="1990">
        <f t="shared" si="29"/>
        <v>0</v>
      </c>
      <c r="W188" s="1990">
        <f t="shared" si="30"/>
        <v>0</v>
      </c>
      <c r="X188" s="1990">
        <f t="shared" si="31"/>
        <v>0</v>
      </c>
      <c r="Y188" s="1990">
        <f t="shared" si="32"/>
        <v>0</v>
      </c>
    </row>
    <row r="189" spans="1:25">
      <c r="A189" s="1985" t="str">
        <f t="shared" si="26"/>
        <v/>
      </c>
      <c r="B189" s="2120"/>
      <c r="C189" s="2120"/>
      <c r="D189" s="2120"/>
      <c r="E189" s="2121"/>
      <c r="F189" s="2121"/>
      <c r="G189" s="2122"/>
      <c r="H189" s="2123"/>
      <c r="I189" s="2123"/>
      <c r="J189" s="2123"/>
      <c r="K189" s="2123"/>
      <c r="L189" s="2121"/>
      <c r="M189" s="2121"/>
      <c r="N189" s="1986">
        <f t="shared" si="22"/>
        <v>0</v>
      </c>
      <c r="O189" s="1986">
        <f t="shared" si="23"/>
        <v>0</v>
      </c>
      <c r="P189" s="1987">
        <f t="shared" si="27"/>
        <v>0</v>
      </c>
      <c r="Q189" s="1987">
        <f t="shared" si="28"/>
        <v>0</v>
      </c>
      <c r="R189" s="1988">
        <f t="shared" si="24"/>
        <v>0</v>
      </c>
      <c r="S189" s="1988">
        <f t="shared" si="25"/>
        <v>0</v>
      </c>
      <c r="T189" s="1989">
        <f>IF(OR(E189="QS",B189=""),0,
VLOOKUP($S189,'表30-5-2-5-4'!$B:$AF,MATCH($D189&amp;"a",'表30-5-2-5-4'!$4:$4,0)-1,FALSE)
-IF($R189-1&lt;=0,0,VLOOKUP($R189-1,'表30-5-2-5-4'!$B:$AF,MATCH($D189&amp;"a",'表30-5-2-5-4'!$4:$4,0)-1,FALSE))
-VLOOKUP($S189,'表30-5-2-5-4'!$B:$AF,MATCH($D189,'表30-5-2-5-4'!$4:$4,0)-1,FALSE)*(S189/100-M189/G189)*100
-VLOOKUP($R189,'表30-5-2-5-4'!$B:$AF,MATCH($D189,'表30-5-2-5-4'!$4:$4,0)-1,FALSE)*(1-(R189/100-L189/G189)*100)
)</f>
        <v>0</v>
      </c>
      <c r="U189" s="1989">
        <f>IF(OR(E189="QS",B189=""),0,
IF(C189="F",VLOOKUP($S189,'表30-5-2-5-5'!$B:$AF,MATCH($D189&amp;"a",'表30-5-2-5-5'!$4:$4,0)-1,FALSE)
-IF($R189-1&lt;=0,0,VLOOKUP($R189-1,'表30-5-2-5-5'!$B:$AF,MATCH($D189&amp;"a",'表30-5-2-5-5'!$4:$4,0)-1,FALSE))
-VLOOKUP($S189,'表30-5-2-5-5'!$B:$AF,MATCH($D189,'表30-5-2-5-5'!$4:$4,0)-1,FALSE)*(S189/100-M189/G189)*100
-VLOOKUP($R189,'表30-5-2-5-5'!$B:$AF,MATCH($D189,'表30-5-2-5-5'!$4:$4,0)-1,FALSE)*(1-(R189/100-L189/G189)*100),
IF(C189="E1",VLOOKUP($S189,'表30-5-2-5-6'!$B$4:$AF$104,MATCH($D189&amp;"a",'表30-5-2-5-6'!$4:$4,0)-1,FALSE)
-IF($R189-1&lt;=0,0,VLOOKUP($R189-1,'表30-5-2-5-6'!$B$4:$AF$104,MATCH($D189&amp;"a",'表30-5-2-5-6'!$4:$4,0)-1,FALSE))
-VLOOKUP($S189,'表30-5-2-5-6'!$B$4:$AF$104,MATCH($D189,'表30-5-2-5-6'!$4:$4,0)-1,FALSE)*(S189/100-M189/G189)*100
-VLOOKUP($R189,'表30-5-2-5-6'!$B$4:$AF$104,MATCH($D189,'表30-5-2-5-6'!$4:$4,0)-1,FALSE)*(1-(R189/100-L189/G189)*100),
IF(C189="E2",VLOOKUP($S189,'表30-5-2-5-6'!$B$114:$AF$214,MATCH($D189&amp;"a",'表30-5-2-5-6'!$4:$4,0)-1,FALSE)
-IF($R189-1&lt;=0,0,VLOOKUP($R189-1,'表30-5-2-5-6'!$B$114:$AF$214,MATCH($D189&amp;"a",'表30-5-2-5-6'!$4:$4,0)-1,FALSE))
-VLOOKUP($S189,'表30-5-2-5-6'!$B$114:$AF$214,MATCH($D189,'表30-5-2-5-6'!$4:$4,0)-1,FALSE)*(S189/100-M189/G189)*100
-VLOOKUP($R189,'表30-5-2-5-6'!$B$114:$AF$214,MATCH($D189,'表30-5-2-5-6'!$4:$4,0)-1,FALSE)*(1-(R189/100-L189/G189)*100),0))))</f>
        <v>0</v>
      </c>
      <c r="V189" s="1990">
        <f t="shared" si="29"/>
        <v>0</v>
      </c>
      <c r="W189" s="1990">
        <f t="shared" si="30"/>
        <v>0</v>
      </c>
      <c r="X189" s="1990">
        <f t="shared" si="31"/>
        <v>0</v>
      </c>
      <c r="Y189" s="1990">
        <f t="shared" si="32"/>
        <v>0</v>
      </c>
    </row>
    <row r="190" spans="1:25">
      <c r="A190" s="1985" t="str">
        <f t="shared" si="26"/>
        <v/>
      </c>
      <c r="B190" s="2120"/>
      <c r="C190" s="2120"/>
      <c r="D190" s="2120"/>
      <c r="E190" s="2121"/>
      <c r="F190" s="2121"/>
      <c r="G190" s="2122"/>
      <c r="H190" s="2123"/>
      <c r="I190" s="2123"/>
      <c r="J190" s="2123"/>
      <c r="K190" s="2123"/>
      <c r="L190" s="2121"/>
      <c r="M190" s="2121"/>
      <c r="N190" s="1986">
        <f t="shared" si="22"/>
        <v>0</v>
      </c>
      <c r="O190" s="1986">
        <f t="shared" si="23"/>
        <v>0</v>
      </c>
      <c r="P190" s="1987">
        <f t="shared" si="27"/>
        <v>0</v>
      </c>
      <c r="Q190" s="1987">
        <f t="shared" si="28"/>
        <v>0</v>
      </c>
      <c r="R190" s="1988">
        <f t="shared" si="24"/>
        <v>0</v>
      </c>
      <c r="S190" s="1988">
        <f t="shared" si="25"/>
        <v>0</v>
      </c>
      <c r="T190" s="1989">
        <f>IF(OR(E190="QS",B190=""),0,
VLOOKUP($S190,'表30-5-2-5-4'!$B:$AF,MATCH($D190&amp;"a",'表30-5-2-5-4'!$4:$4,0)-1,FALSE)
-IF($R190-1&lt;=0,0,VLOOKUP($R190-1,'表30-5-2-5-4'!$B:$AF,MATCH($D190&amp;"a",'表30-5-2-5-4'!$4:$4,0)-1,FALSE))
-VLOOKUP($S190,'表30-5-2-5-4'!$B:$AF,MATCH($D190,'表30-5-2-5-4'!$4:$4,0)-1,FALSE)*(S190/100-M190/G190)*100
-VLOOKUP($R190,'表30-5-2-5-4'!$B:$AF,MATCH($D190,'表30-5-2-5-4'!$4:$4,0)-1,FALSE)*(1-(R190/100-L190/G190)*100)
)</f>
        <v>0</v>
      </c>
      <c r="U190" s="1989">
        <f>IF(OR(E190="QS",B190=""),0,
IF(C190="F",VLOOKUP($S190,'表30-5-2-5-5'!$B:$AF,MATCH($D190&amp;"a",'表30-5-2-5-5'!$4:$4,0)-1,FALSE)
-IF($R190-1&lt;=0,0,VLOOKUP($R190-1,'表30-5-2-5-5'!$B:$AF,MATCH($D190&amp;"a",'表30-5-2-5-5'!$4:$4,0)-1,FALSE))
-VLOOKUP($S190,'表30-5-2-5-5'!$B:$AF,MATCH($D190,'表30-5-2-5-5'!$4:$4,0)-1,FALSE)*(S190/100-M190/G190)*100
-VLOOKUP($R190,'表30-5-2-5-5'!$B:$AF,MATCH($D190,'表30-5-2-5-5'!$4:$4,0)-1,FALSE)*(1-(R190/100-L190/G190)*100),
IF(C190="E1",VLOOKUP($S190,'表30-5-2-5-6'!$B$4:$AF$104,MATCH($D190&amp;"a",'表30-5-2-5-6'!$4:$4,0)-1,FALSE)
-IF($R190-1&lt;=0,0,VLOOKUP($R190-1,'表30-5-2-5-6'!$B$4:$AF$104,MATCH($D190&amp;"a",'表30-5-2-5-6'!$4:$4,0)-1,FALSE))
-VLOOKUP($S190,'表30-5-2-5-6'!$B$4:$AF$104,MATCH($D190,'表30-5-2-5-6'!$4:$4,0)-1,FALSE)*(S190/100-M190/G190)*100
-VLOOKUP($R190,'表30-5-2-5-6'!$B$4:$AF$104,MATCH($D190,'表30-5-2-5-6'!$4:$4,0)-1,FALSE)*(1-(R190/100-L190/G190)*100),
IF(C190="E2",VLOOKUP($S190,'表30-5-2-5-6'!$B$114:$AF$214,MATCH($D190&amp;"a",'表30-5-2-5-6'!$4:$4,0)-1,FALSE)
-IF($R190-1&lt;=0,0,VLOOKUP($R190-1,'表30-5-2-5-6'!$B$114:$AF$214,MATCH($D190&amp;"a",'表30-5-2-5-6'!$4:$4,0)-1,FALSE))
-VLOOKUP($S190,'表30-5-2-5-6'!$B$114:$AF$214,MATCH($D190,'表30-5-2-5-6'!$4:$4,0)-1,FALSE)*(S190/100-M190/G190)*100
-VLOOKUP($R190,'表30-5-2-5-6'!$B$114:$AF$214,MATCH($D190,'表30-5-2-5-6'!$4:$4,0)-1,FALSE)*(1-(R190/100-L190/G190)*100),0))))</f>
        <v>0</v>
      </c>
      <c r="V190" s="1990">
        <f t="shared" si="29"/>
        <v>0</v>
      </c>
      <c r="W190" s="1990">
        <f t="shared" si="30"/>
        <v>0</v>
      </c>
      <c r="X190" s="1990">
        <f t="shared" si="31"/>
        <v>0</v>
      </c>
      <c r="Y190" s="1990">
        <f t="shared" si="32"/>
        <v>0</v>
      </c>
    </row>
    <row r="191" spans="1:25">
      <c r="A191" s="1985" t="str">
        <f t="shared" si="26"/>
        <v/>
      </c>
      <c r="B191" s="2120"/>
      <c r="C191" s="2120"/>
      <c r="D191" s="2120"/>
      <c r="E191" s="2121"/>
      <c r="F191" s="2121"/>
      <c r="G191" s="2122"/>
      <c r="H191" s="2123"/>
      <c r="I191" s="2123"/>
      <c r="J191" s="2123"/>
      <c r="K191" s="2123"/>
      <c r="L191" s="2121"/>
      <c r="M191" s="2121"/>
      <c r="N191" s="1986">
        <f t="shared" si="22"/>
        <v>0</v>
      </c>
      <c r="O191" s="1986">
        <f t="shared" si="23"/>
        <v>0</v>
      </c>
      <c r="P191" s="1987">
        <f t="shared" si="27"/>
        <v>0</v>
      </c>
      <c r="Q191" s="1987">
        <f t="shared" si="28"/>
        <v>0</v>
      </c>
      <c r="R191" s="1988">
        <f t="shared" si="24"/>
        <v>0</v>
      </c>
      <c r="S191" s="1988">
        <f t="shared" si="25"/>
        <v>0</v>
      </c>
      <c r="T191" s="1989">
        <f>IF(OR(E191="QS",B191=""),0,
VLOOKUP($S191,'表30-5-2-5-4'!$B:$AF,MATCH($D191&amp;"a",'表30-5-2-5-4'!$4:$4,0)-1,FALSE)
-IF($R191-1&lt;=0,0,VLOOKUP($R191-1,'表30-5-2-5-4'!$B:$AF,MATCH($D191&amp;"a",'表30-5-2-5-4'!$4:$4,0)-1,FALSE))
-VLOOKUP($S191,'表30-5-2-5-4'!$B:$AF,MATCH($D191,'表30-5-2-5-4'!$4:$4,0)-1,FALSE)*(S191/100-M191/G191)*100
-VLOOKUP($R191,'表30-5-2-5-4'!$B:$AF,MATCH($D191,'表30-5-2-5-4'!$4:$4,0)-1,FALSE)*(1-(R191/100-L191/G191)*100)
)</f>
        <v>0</v>
      </c>
      <c r="U191" s="1989">
        <f>IF(OR(E191="QS",B191=""),0,
IF(C191="F",VLOOKUP($S191,'表30-5-2-5-5'!$B:$AF,MATCH($D191&amp;"a",'表30-5-2-5-5'!$4:$4,0)-1,FALSE)
-IF($R191-1&lt;=0,0,VLOOKUP($R191-1,'表30-5-2-5-5'!$B:$AF,MATCH($D191&amp;"a",'表30-5-2-5-5'!$4:$4,0)-1,FALSE))
-VLOOKUP($S191,'表30-5-2-5-5'!$B:$AF,MATCH($D191,'表30-5-2-5-5'!$4:$4,0)-1,FALSE)*(S191/100-M191/G191)*100
-VLOOKUP($R191,'表30-5-2-5-5'!$B:$AF,MATCH($D191,'表30-5-2-5-5'!$4:$4,0)-1,FALSE)*(1-(R191/100-L191/G191)*100),
IF(C191="E1",VLOOKUP($S191,'表30-5-2-5-6'!$B$4:$AF$104,MATCH($D191&amp;"a",'表30-5-2-5-6'!$4:$4,0)-1,FALSE)
-IF($R191-1&lt;=0,0,VLOOKUP($R191-1,'表30-5-2-5-6'!$B$4:$AF$104,MATCH($D191&amp;"a",'表30-5-2-5-6'!$4:$4,0)-1,FALSE))
-VLOOKUP($S191,'表30-5-2-5-6'!$B$4:$AF$104,MATCH($D191,'表30-5-2-5-6'!$4:$4,0)-1,FALSE)*(S191/100-M191/G191)*100
-VLOOKUP($R191,'表30-5-2-5-6'!$B$4:$AF$104,MATCH($D191,'表30-5-2-5-6'!$4:$4,0)-1,FALSE)*(1-(R191/100-L191/G191)*100),
IF(C191="E2",VLOOKUP($S191,'表30-5-2-5-6'!$B$114:$AF$214,MATCH($D191&amp;"a",'表30-5-2-5-6'!$4:$4,0)-1,FALSE)
-IF($R191-1&lt;=0,0,VLOOKUP($R191-1,'表30-5-2-5-6'!$B$114:$AF$214,MATCH($D191&amp;"a",'表30-5-2-5-6'!$4:$4,0)-1,FALSE))
-VLOOKUP($S191,'表30-5-2-5-6'!$B$114:$AF$214,MATCH($D191,'表30-5-2-5-6'!$4:$4,0)-1,FALSE)*(S191/100-M191/G191)*100
-VLOOKUP($R191,'表30-5-2-5-6'!$B$114:$AF$214,MATCH($D191,'表30-5-2-5-6'!$4:$4,0)-1,FALSE)*(1-(R191/100-L191/G191)*100),0))))</f>
        <v>0</v>
      </c>
      <c r="V191" s="1990">
        <f t="shared" si="29"/>
        <v>0</v>
      </c>
      <c r="W191" s="1990">
        <f t="shared" si="30"/>
        <v>0</v>
      </c>
      <c r="X191" s="1990">
        <f t="shared" si="31"/>
        <v>0</v>
      </c>
      <c r="Y191" s="1990">
        <f t="shared" si="32"/>
        <v>0</v>
      </c>
    </row>
    <row r="192" spans="1:25">
      <c r="A192" s="1985" t="str">
        <f t="shared" si="26"/>
        <v/>
      </c>
      <c r="B192" s="2120"/>
      <c r="C192" s="2120"/>
      <c r="D192" s="2120"/>
      <c r="E192" s="2121"/>
      <c r="F192" s="2121"/>
      <c r="G192" s="2122"/>
      <c r="H192" s="2123"/>
      <c r="I192" s="2123"/>
      <c r="J192" s="2123"/>
      <c r="K192" s="2123"/>
      <c r="L192" s="2121"/>
      <c r="M192" s="2121"/>
      <c r="N192" s="1986">
        <f t="shared" si="22"/>
        <v>0</v>
      </c>
      <c r="O192" s="1986">
        <f t="shared" si="23"/>
        <v>0</v>
      </c>
      <c r="P192" s="1987">
        <f t="shared" si="27"/>
        <v>0</v>
      </c>
      <c r="Q192" s="1987">
        <f t="shared" si="28"/>
        <v>0</v>
      </c>
      <c r="R192" s="1988">
        <f t="shared" si="24"/>
        <v>0</v>
      </c>
      <c r="S192" s="1988">
        <f t="shared" si="25"/>
        <v>0</v>
      </c>
      <c r="T192" s="1989">
        <f>IF(OR(E192="QS",B192=""),0,
VLOOKUP($S192,'表30-5-2-5-4'!$B:$AF,MATCH($D192&amp;"a",'表30-5-2-5-4'!$4:$4,0)-1,FALSE)
-IF($R192-1&lt;=0,0,VLOOKUP($R192-1,'表30-5-2-5-4'!$B:$AF,MATCH($D192&amp;"a",'表30-5-2-5-4'!$4:$4,0)-1,FALSE))
-VLOOKUP($S192,'表30-5-2-5-4'!$B:$AF,MATCH($D192,'表30-5-2-5-4'!$4:$4,0)-1,FALSE)*(S192/100-M192/G192)*100
-VLOOKUP($R192,'表30-5-2-5-4'!$B:$AF,MATCH($D192,'表30-5-2-5-4'!$4:$4,0)-1,FALSE)*(1-(R192/100-L192/G192)*100)
)</f>
        <v>0</v>
      </c>
      <c r="U192" s="1989">
        <f>IF(OR(E192="QS",B192=""),0,
IF(C192="F",VLOOKUP($S192,'表30-5-2-5-5'!$B:$AF,MATCH($D192&amp;"a",'表30-5-2-5-5'!$4:$4,0)-1,FALSE)
-IF($R192-1&lt;=0,0,VLOOKUP($R192-1,'表30-5-2-5-5'!$B:$AF,MATCH($D192&amp;"a",'表30-5-2-5-5'!$4:$4,0)-1,FALSE))
-VLOOKUP($S192,'表30-5-2-5-5'!$B:$AF,MATCH($D192,'表30-5-2-5-5'!$4:$4,0)-1,FALSE)*(S192/100-M192/G192)*100
-VLOOKUP($R192,'表30-5-2-5-5'!$B:$AF,MATCH($D192,'表30-5-2-5-5'!$4:$4,0)-1,FALSE)*(1-(R192/100-L192/G192)*100),
IF(C192="E1",VLOOKUP($S192,'表30-5-2-5-6'!$B$4:$AF$104,MATCH($D192&amp;"a",'表30-5-2-5-6'!$4:$4,0)-1,FALSE)
-IF($R192-1&lt;=0,0,VLOOKUP($R192-1,'表30-5-2-5-6'!$B$4:$AF$104,MATCH($D192&amp;"a",'表30-5-2-5-6'!$4:$4,0)-1,FALSE))
-VLOOKUP($S192,'表30-5-2-5-6'!$B$4:$AF$104,MATCH($D192,'表30-5-2-5-6'!$4:$4,0)-1,FALSE)*(S192/100-M192/G192)*100
-VLOOKUP($R192,'表30-5-2-5-6'!$B$4:$AF$104,MATCH($D192,'表30-5-2-5-6'!$4:$4,0)-1,FALSE)*(1-(R192/100-L192/G192)*100),
IF(C192="E2",VLOOKUP($S192,'表30-5-2-5-6'!$B$114:$AF$214,MATCH($D192&amp;"a",'表30-5-2-5-6'!$4:$4,0)-1,FALSE)
-IF($R192-1&lt;=0,0,VLOOKUP($R192-1,'表30-5-2-5-6'!$B$114:$AF$214,MATCH($D192&amp;"a",'表30-5-2-5-6'!$4:$4,0)-1,FALSE))
-VLOOKUP($S192,'表30-5-2-5-6'!$B$114:$AF$214,MATCH($D192,'表30-5-2-5-6'!$4:$4,0)-1,FALSE)*(S192/100-M192/G192)*100
-VLOOKUP($R192,'表30-5-2-5-6'!$B$114:$AF$214,MATCH($D192,'表30-5-2-5-6'!$4:$4,0)-1,FALSE)*(1-(R192/100-L192/G192)*100),0))))</f>
        <v>0</v>
      </c>
      <c r="V192" s="1990">
        <f t="shared" si="29"/>
        <v>0</v>
      </c>
      <c r="W192" s="1990">
        <f t="shared" si="30"/>
        <v>0</v>
      </c>
      <c r="X192" s="1990">
        <f t="shared" si="31"/>
        <v>0</v>
      </c>
      <c r="Y192" s="1990">
        <f t="shared" si="32"/>
        <v>0</v>
      </c>
    </row>
    <row r="193" spans="1:25">
      <c r="A193" s="1985" t="str">
        <f t="shared" si="26"/>
        <v/>
      </c>
      <c r="B193" s="2120"/>
      <c r="C193" s="2120"/>
      <c r="D193" s="2120"/>
      <c r="E193" s="2121"/>
      <c r="F193" s="2121"/>
      <c r="G193" s="2122"/>
      <c r="H193" s="2123"/>
      <c r="I193" s="2123"/>
      <c r="J193" s="2123"/>
      <c r="K193" s="2123"/>
      <c r="L193" s="2121"/>
      <c r="M193" s="2121"/>
      <c r="N193" s="1986">
        <f t="shared" si="22"/>
        <v>0</v>
      </c>
      <c r="O193" s="1986">
        <f t="shared" si="23"/>
        <v>0</v>
      </c>
      <c r="P193" s="1987">
        <f t="shared" si="27"/>
        <v>0</v>
      </c>
      <c r="Q193" s="1987">
        <f t="shared" si="28"/>
        <v>0</v>
      </c>
      <c r="R193" s="1988">
        <f t="shared" si="24"/>
        <v>0</v>
      </c>
      <c r="S193" s="1988">
        <f t="shared" si="25"/>
        <v>0</v>
      </c>
      <c r="T193" s="1989">
        <f>IF(OR(E193="QS",B193=""),0,
VLOOKUP($S193,'表30-5-2-5-4'!$B:$AF,MATCH($D193&amp;"a",'表30-5-2-5-4'!$4:$4,0)-1,FALSE)
-IF($R193-1&lt;=0,0,VLOOKUP($R193-1,'表30-5-2-5-4'!$B:$AF,MATCH($D193&amp;"a",'表30-5-2-5-4'!$4:$4,0)-1,FALSE))
-VLOOKUP($S193,'表30-5-2-5-4'!$B:$AF,MATCH($D193,'表30-5-2-5-4'!$4:$4,0)-1,FALSE)*(S193/100-M193/G193)*100
-VLOOKUP($R193,'表30-5-2-5-4'!$B:$AF,MATCH($D193,'表30-5-2-5-4'!$4:$4,0)-1,FALSE)*(1-(R193/100-L193/G193)*100)
)</f>
        <v>0</v>
      </c>
      <c r="U193" s="1989">
        <f>IF(OR(E193="QS",B193=""),0,
IF(C193="F",VLOOKUP($S193,'表30-5-2-5-5'!$B:$AF,MATCH($D193&amp;"a",'表30-5-2-5-5'!$4:$4,0)-1,FALSE)
-IF($R193-1&lt;=0,0,VLOOKUP($R193-1,'表30-5-2-5-5'!$B:$AF,MATCH($D193&amp;"a",'表30-5-2-5-5'!$4:$4,0)-1,FALSE))
-VLOOKUP($S193,'表30-5-2-5-5'!$B:$AF,MATCH($D193,'表30-5-2-5-5'!$4:$4,0)-1,FALSE)*(S193/100-M193/G193)*100
-VLOOKUP($R193,'表30-5-2-5-5'!$B:$AF,MATCH($D193,'表30-5-2-5-5'!$4:$4,0)-1,FALSE)*(1-(R193/100-L193/G193)*100),
IF(C193="E1",VLOOKUP($S193,'表30-5-2-5-6'!$B$4:$AF$104,MATCH($D193&amp;"a",'表30-5-2-5-6'!$4:$4,0)-1,FALSE)
-IF($R193-1&lt;=0,0,VLOOKUP($R193-1,'表30-5-2-5-6'!$B$4:$AF$104,MATCH($D193&amp;"a",'表30-5-2-5-6'!$4:$4,0)-1,FALSE))
-VLOOKUP($S193,'表30-5-2-5-6'!$B$4:$AF$104,MATCH($D193,'表30-5-2-5-6'!$4:$4,0)-1,FALSE)*(S193/100-M193/G193)*100
-VLOOKUP($R193,'表30-5-2-5-6'!$B$4:$AF$104,MATCH($D193,'表30-5-2-5-6'!$4:$4,0)-1,FALSE)*(1-(R193/100-L193/G193)*100),
IF(C193="E2",VLOOKUP($S193,'表30-5-2-5-6'!$B$114:$AF$214,MATCH($D193&amp;"a",'表30-5-2-5-6'!$4:$4,0)-1,FALSE)
-IF($R193-1&lt;=0,0,VLOOKUP($R193-1,'表30-5-2-5-6'!$B$114:$AF$214,MATCH($D193&amp;"a",'表30-5-2-5-6'!$4:$4,0)-1,FALSE))
-VLOOKUP($S193,'表30-5-2-5-6'!$B$114:$AF$214,MATCH($D193,'表30-5-2-5-6'!$4:$4,0)-1,FALSE)*(S193/100-M193/G193)*100
-VLOOKUP($R193,'表30-5-2-5-6'!$B$114:$AF$214,MATCH($D193,'表30-5-2-5-6'!$4:$4,0)-1,FALSE)*(1-(R193/100-L193/G193)*100),0))))</f>
        <v>0</v>
      </c>
      <c r="V193" s="1990">
        <f t="shared" si="29"/>
        <v>0</v>
      </c>
      <c r="W193" s="1990">
        <f t="shared" si="30"/>
        <v>0</v>
      </c>
      <c r="X193" s="1990">
        <f t="shared" si="31"/>
        <v>0</v>
      </c>
      <c r="Y193" s="1990">
        <f t="shared" si="32"/>
        <v>0</v>
      </c>
    </row>
    <row r="194" spans="1:25">
      <c r="A194" s="1985" t="str">
        <f t="shared" si="26"/>
        <v/>
      </c>
      <c r="B194" s="2120"/>
      <c r="C194" s="2120"/>
      <c r="D194" s="2120"/>
      <c r="E194" s="2121"/>
      <c r="F194" s="2121"/>
      <c r="G194" s="2122"/>
      <c r="H194" s="2123"/>
      <c r="I194" s="2123"/>
      <c r="J194" s="2123"/>
      <c r="K194" s="2123"/>
      <c r="L194" s="2121"/>
      <c r="M194" s="2121"/>
      <c r="N194" s="1986">
        <f t="shared" si="22"/>
        <v>0</v>
      </c>
      <c r="O194" s="1986">
        <f t="shared" si="23"/>
        <v>0</v>
      </c>
      <c r="P194" s="1987">
        <f t="shared" si="27"/>
        <v>0</v>
      </c>
      <c r="Q194" s="1987">
        <f t="shared" si="28"/>
        <v>0</v>
      </c>
      <c r="R194" s="1988">
        <f t="shared" si="24"/>
        <v>0</v>
      </c>
      <c r="S194" s="1988">
        <f t="shared" si="25"/>
        <v>0</v>
      </c>
      <c r="T194" s="1989">
        <f>IF(OR(E194="QS",B194=""),0,
VLOOKUP($S194,'表30-5-2-5-4'!$B:$AF,MATCH($D194&amp;"a",'表30-5-2-5-4'!$4:$4,0)-1,FALSE)
-IF($R194-1&lt;=0,0,VLOOKUP($R194-1,'表30-5-2-5-4'!$B:$AF,MATCH($D194&amp;"a",'表30-5-2-5-4'!$4:$4,0)-1,FALSE))
-VLOOKUP($S194,'表30-5-2-5-4'!$B:$AF,MATCH($D194,'表30-5-2-5-4'!$4:$4,0)-1,FALSE)*(S194/100-M194/G194)*100
-VLOOKUP($R194,'表30-5-2-5-4'!$B:$AF,MATCH($D194,'表30-5-2-5-4'!$4:$4,0)-1,FALSE)*(1-(R194/100-L194/G194)*100)
)</f>
        <v>0</v>
      </c>
      <c r="U194" s="1989">
        <f>IF(OR(E194="QS",B194=""),0,
IF(C194="F",VLOOKUP($S194,'表30-5-2-5-5'!$B:$AF,MATCH($D194&amp;"a",'表30-5-2-5-5'!$4:$4,0)-1,FALSE)
-IF($R194-1&lt;=0,0,VLOOKUP($R194-1,'表30-5-2-5-5'!$B:$AF,MATCH($D194&amp;"a",'表30-5-2-5-5'!$4:$4,0)-1,FALSE))
-VLOOKUP($S194,'表30-5-2-5-5'!$B:$AF,MATCH($D194,'表30-5-2-5-5'!$4:$4,0)-1,FALSE)*(S194/100-M194/G194)*100
-VLOOKUP($R194,'表30-5-2-5-5'!$B:$AF,MATCH($D194,'表30-5-2-5-5'!$4:$4,0)-1,FALSE)*(1-(R194/100-L194/G194)*100),
IF(C194="E1",VLOOKUP($S194,'表30-5-2-5-6'!$B$4:$AF$104,MATCH($D194&amp;"a",'表30-5-2-5-6'!$4:$4,0)-1,FALSE)
-IF($R194-1&lt;=0,0,VLOOKUP($R194-1,'表30-5-2-5-6'!$B$4:$AF$104,MATCH($D194&amp;"a",'表30-5-2-5-6'!$4:$4,0)-1,FALSE))
-VLOOKUP($S194,'表30-5-2-5-6'!$B$4:$AF$104,MATCH($D194,'表30-5-2-5-6'!$4:$4,0)-1,FALSE)*(S194/100-M194/G194)*100
-VLOOKUP($R194,'表30-5-2-5-6'!$B$4:$AF$104,MATCH($D194,'表30-5-2-5-6'!$4:$4,0)-1,FALSE)*(1-(R194/100-L194/G194)*100),
IF(C194="E2",VLOOKUP($S194,'表30-5-2-5-6'!$B$114:$AF$214,MATCH($D194&amp;"a",'表30-5-2-5-6'!$4:$4,0)-1,FALSE)
-IF($R194-1&lt;=0,0,VLOOKUP($R194-1,'表30-5-2-5-6'!$B$114:$AF$214,MATCH($D194&amp;"a",'表30-5-2-5-6'!$4:$4,0)-1,FALSE))
-VLOOKUP($S194,'表30-5-2-5-6'!$B$114:$AF$214,MATCH($D194,'表30-5-2-5-6'!$4:$4,0)-1,FALSE)*(S194/100-M194/G194)*100
-VLOOKUP($R194,'表30-5-2-5-6'!$B$114:$AF$214,MATCH($D194,'表30-5-2-5-6'!$4:$4,0)-1,FALSE)*(1-(R194/100-L194/G194)*100),0))))</f>
        <v>0</v>
      </c>
      <c r="V194" s="1990">
        <f t="shared" si="29"/>
        <v>0</v>
      </c>
      <c r="W194" s="1990">
        <f t="shared" si="30"/>
        <v>0</v>
      </c>
      <c r="X194" s="1990">
        <f t="shared" si="31"/>
        <v>0</v>
      </c>
      <c r="Y194" s="1990">
        <f t="shared" si="32"/>
        <v>0</v>
      </c>
    </row>
    <row r="195" spans="1:25">
      <c r="A195" s="1985" t="str">
        <f t="shared" si="26"/>
        <v/>
      </c>
      <c r="B195" s="2120"/>
      <c r="C195" s="2120"/>
      <c r="D195" s="2120"/>
      <c r="E195" s="2121"/>
      <c r="F195" s="2121"/>
      <c r="G195" s="2122"/>
      <c r="H195" s="2123"/>
      <c r="I195" s="2123"/>
      <c r="J195" s="2123"/>
      <c r="K195" s="2123"/>
      <c r="L195" s="2121"/>
      <c r="M195" s="2121"/>
      <c r="N195" s="1986">
        <f t="shared" si="22"/>
        <v>0</v>
      </c>
      <c r="O195" s="1986">
        <f t="shared" si="23"/>
        <v>0</v>
      </c>
      <c r="P195" s="1987">
        <f t="shared" si="27"/>
        <v>0</v>
      </c>
      <c r="Q195" s="1987">
        <f t="shared" si="28"/>
        <v>0</v>
      </c>
      <c r="R195" s="1988">
        <f t="shared" si="24"/>
        <v>0</v>
      </c>
      <c r="S195" s="1988">
        <f t="shared" si="25"/>
        <v>0</v>
      </c>
      <c r="T195" s="1989">
        <f>IF(OR(E195="QS",B195=""),0,
VLOOKUP($S195,'表30-5-2-5-4'!$B:$AF,MATCH($D195&amp;"a",'表30-5-2-5-4'!$4:$4,0)-1,FALSE)
-IF($R195-1&lt;=0,0,VLOOKUP($R195-1,'表30-5-2-5-4'!$B:$AF,MATCH($D195&amp;"a",'表30-5-2-5-4'!$4:$4,0)-1,FALSE))
-VLOOKUP($S195,'表30-5-2-5-4'!$B:$AF,MATCH($D195,'表30-5-2-5-4'!$4:$4,0)-1,FALSE)*(S195/100-M195/G195)*100
-VLOOKUP($R195,'表30-5-2-5-4'!$B:$AF,MATCH($D195,'表30-5-2-5-4'!$4:$4,0)-1,FALSE)*(1-(R195/100-L195/G195)*100)
)</f>
        <v>0</v>
      </c>
      <c r="U195" s="1989">
        <f>IF(OR(E195="QS",B195=""),0,
IF(C195="F",VLOOKUP($S195,'表30-5-2-5-5'!$B:$AF,MATCH($D195&amp;"a",'表30-5-2-5-5'!$4:$4,0)-1,FALSE)
-IF($R195-1&lt;=0,0,VLOOKUP($R195-1,'表30-5-2-5-5'!$B:$AF,MATCH($D195&amp;"a",'表30-5-2-5-5'!$4:$4,0)-1,FALSE))
-VLOOKUP($S195,'表30-5-2-5-5'!$B:$AF,MATCH($D195,'表30-5-2-5-5'!$4:$4,0)-1,FALSE)*(S195/100-M195/G195)*100
-VLOOKUP($R195,'表30-5-2-5-5'!$B:$AF,MATCH($D195,'表30-5-2-5-5'!$4:$4,0)-1,FALSE)*(1-(R195/100-L195/G195)*100),
IF(C195="E1",VLOOKUP($S195,'表30-5-2-5-6'!$B$4:$AF$104,MATCH($D195&amp;"a",'表30-5-2-5-6'!$4:$4,0)-1,FALSE)
-IF($R195-1&lt;=0,0,VLOOKUP($R195-1,'表30-5-2-5-6'!$B$4:$AF$104,MATCH($D195&amp;"a",'表30-5-2-5-6'!$4:$4,0)-1,FALSE))
-VLOOKUP($S195,'表30-5-2-5-6'!$B$4:$AF$104,MATCH($D195,'表30-5-2-5-6'!$4:$4,0)-1,FALSE)*(S195/100-M195/G195)*100
-VLOOKUP($R195,'表30-5-2-5-6'!$B$4:$AF$104,MATCH($D195,'表30-5-2-5-6'!$4:$4,0)-1,FALSE)*(1-(R195/100-L195/G195)*100),
IF(C195="E2",VLOOKUP($S195,'表30-5-2-5-6'!$B$114:$AF$214,MATCH($D195&amp;"a",'表30-5-2-5-6'!$4:$4,0)-1,FALSE)
-IF($R195-1&lt;=0,0,VLOOKUP($R195-1,'表30-5-2-5-6'!$B$114:$AF$214,MATCH($D195&amp;"a",'表30-5-2-5-6'!$4:$4,0)-1,FALSE))
-VLOOKUP($S195,'表30-5-2-5-6'!$B$114:$AF$214,MATCH($D195,'表30-5-2-5-6'!$4:$4,0)-1,FALSE)*(S195/100-M195/G195)*100
-VLOOKUP($R195,'表30-5-2-5-6'!$B$114:$AF$214,MATCH($D195,'表30-5-2-5-6'!$4:$4,0)-1,FALSE)*(1-(R195/100-L195/G195)*100),0))))</f>
        <v>0</v>
      </c>
      <c r="V195" s="1990">
        <f t="shared" si="29"/>
        <v>0</v>
      </c>
      <c r="W195" s="1990">
        <f t="shared" si="30"/>
        <v>0</v>
      </c>
      <c r="X195" s="1990">
        <f t="shared" si="31"/>
        <v>0</v>
      </c>
      <c r="Y195" s="1990">
        <f t="shared" si="32"/>
        <v>0</v>
      </c>
    </row>
    <row r="196" spans="1:25">
      <c r="A196" s="1985" t="str">
        <f t="shared" si="26"/>
        <v/>
      </c>
      <c r="B196" s="2120"/>
      <c r="C196" s="2120"/>
      <c r="D196" s="2120"/>
      <c r="E196" s="2121"/>
      <c r="F196" s="2121"/>
      <c r="G196" s="2122"/>
      <c r="H196" s="2123"/>
      <c r="I196" s="2123"/>
      <c r="J196" s="2123"/>
      <c r="K196" s="2123"/>
      <c r="L196" s="2121"/>
      <c r="M196" s="2121"/>
      <c r="N196" s="1986">
        <f t="shared" si="22"/>
        <v>0</v>
      </c>
      <c r="O196" s="1986">
        <f t="shared" si="23"/>
        <v>0</v>
      </c>
      <c r="P196" s="1987">
        <f t="shared" si="27"/>
        <v>0</v>
      </c>
      <c r="Q196" s="1987">
        <f t="shared" si="28"/>
        <v>0</v>
      </c>
      <c r="R196" s="1988">
        <f t="shared" si="24"/>
        <v>0</v>
      </c>
      <c r="S196" s="1988">
        <f t="shared" si="25"/>
        <v>0</v>
      </c>
      <c r="T196" s="1989">
        <f>IF(OR(E196="QS",B196=""),0,
VLOOKUP($S196,'表30-5-2-5-4'!$B:$AF,MATCH($D196&amp;"a",'表30-5-2-5-4'!$4:$4,0)-1,FALSE)
-IF($R196-1&lt;=0,0,VLOOKUP($R196-1,'表30-5-2-5-4'!$B:$AF,MATCH($D196&amp;"a",'表30-5-2-5-4'!$4:$4,0)-1,FALSE))
-VLOOKUP($S196,'表30-5-2-5-4'!$B:$AF,MATCH($D196,'表30-5-2-5-4'!$4:$4,0)-1,FALSE)*(S196/100-M196/G196)*100
-VLOOKUP($R196,'表30-5-2-5-4'!$B:$AF,MATCH($D196,'表30-5-2-5-4'!$4:$4,0)-1,FALSE)*(1-(R196/100-L196/G196)*100)
)</f>
        <v>0</v>
      </c>
      <c r="U196" s="1989">
        <f>IF(OR(E196="QS",B196=""),0,
IF(C196="F",VLOOKUP($S196,'表30-5-2-5-5'!$B:$AF,MATCH($D196&amp;"a",'表30-5-2-5-5'!$4:$4,0)-1,FALSE)
-IF($R196-1&lt;=0,0,VLOOKUP($R196-1,'表30-5-2-5-5'!$B:$AF,MATCH($D196&amp;"a",'表30-5-2-5-5'!$4:$4,0)-1,FALSE))
-VLOOKUP($S196,'表30-5-2-5-5'!$B:$AF,MATCH($D196,'表30-5-2-5-5'!$4:$4,0)-1,FALSE)*(S196/100-M196/G196)*100
-VLOOKUP($R196,'表30-5-2-5-5'!$B:$AF,MATCH($D196,'表30-5-2-5-5'!$4:$4,0)-1,FALSE)*(1-(R196/100-L196/G196)*100),
IF(C196="E1",VLOOKUP($S196,'表30-5-2-5-6'!$B$4:$AF$104,MATCH($D196&amp;"a",'表30-5-2-5-6'!$4:$4,0)-1,FALSE)
-IF($R196-1&lt;=0,0,VLOOKUP($R196-1,'表30-5-2-5-6'!$B$4:$AF$104,MATCH($D196&amp;"a",'表30-5-2-5-6'!$4:$4,0)-1,FALSE))
-VLOOKUP($S196,'表30-5-2-5-6'!$B$4:$AF$104,MATCH($D196,'表30-5-2-5-6'!$4:$4,0)-1,FALSE)*(S196/100-M196/G196)*100
-VLOOKUP($R196,'表30-5-2-5-6'!$B$4:$AF$104,MATCH($D196,'表30-5-2-5-6'!$4:$4,0)-1,FALSE)*(1-(R196/100-L196/G196)*100),
IF(C196="E2",VLOOKUP($S196,'表30-5-2-5-6'!$B$114:$AF$214,MATCH($D196&amp;"a",'表30-5-2-5-6'!$4:$4,0)-1,FALSE)
-IF($R196-1&lt;=0,0,VLOOKUP($R196-1,'表30-5-2-5-6'!$B$114:$AF$214,MATCH($D196&amp;"a",'表30-5-2-5-6'!$4:$4,0)-1,FALSE))
-VLOOKUP($S196,'表30-5-2-5-6'!$B$114:$AF$214,MATCH($D196,'表30-5-2-5-6'!$4:$4,0)-1,FALSE)*(S196/100-M196/G196)*100
-VLOOKUP($R196,'表30-5-2-5-6'!$B$114:$AF$214,MATCH($D196,'表30-5-2-5-6'!$4:$4,0)-1,FALSE)*(1-(R196/100-L196/G196)*100),0))))</f>
        <v>0</v>
      </c>
      <c r="V196" s="1990">
        <f t="shared" si="29"/>
        <v>0</v>
      </c>
      <c r="W196" s="1990">
        <f t="shared" si="30"/>
        <v>0</v>
      </c>
      <c r="X196" s="1990">
        <f t="shared" si="31"/>
        <v>0</v>
      </c>
      <c r="Y196" s="1990">
        <f t="shared" si="32"/>
        <v>0</v>
      </c>
    </row>
    <row r="197" spans="1:25">
      <c r="A197" s="1985" t="str">
        <f t="shared" si="26"/>
        <v/>
      </c>
      <c r="B197" s="2120"/>
      <c r="C197" s="2120"/>
      <c r="D197" s="2120"/>
      <c r="E197" s="2121"/>
      <c r="F197" s="2121"/>
      <c r="G197" s="2122"/>
      <c r="H197" s="2123"/>
      <c r="I197" s="2123"/>
      <c r="J197" s="2123"/>
      <c r="K197" s="2123"/>
      <c r="L197" s="2121"/>
      <c r="M197" s="2121"/>
      <c r="N197" s="1986">
        <f t="shared" si="22"/>
        <v>0</v>
      </c>
      <c r="O197" s="1986">
        <f t="shared" si="23"/>
        <v>0</v>
      </c>
      <c r="P197" s="1987">
        <f t="shared" si="27"/>
        <v>0</v>
      </c>
      <c r="Q197" s="1987">
        <f t="shared" si="28"/>
        <v>0</v>
      </c>
      <c r="R197" s="1988">
        <f t="shared" si="24"/>
        <v>0</v>
      </c>
      <c r="S197" s="1988">
        <f t="shared" si="25"/>
        <v>0</v>
      </c>
      <c r="T197" s="1989">
        <f>IF(OR(E197="QS",B197=""),0,
VLOOKUP($S197,'表30-5-2-5-4'!$B:$AF,MATCH($D197&amp;"a",'表30-5-2-5-4'!$4:$4,0)-1,FALSE)
-IF($R197-1&lt;=0,0,VLOOKUP($R197-1,'表30-5-2-5-4'!$B:$AF,MATCH($D197&amp;"a",'表30-5-2-5-4'!$4:$4,0)-1,FALSE))
-VLOOKUP($S197,'表30-5-2-5-4'!$B:$AF,MATCH($D197,'表30-5-2-5-4'!$4:$4,0)-1,FALSE)*(S197/100-M197/G197)*100
-VLOOKUP($R197,'表30-5-2-5-4'!$B:$AF,MATCH($D197,'表30-5-2-5-4'!$4:$4,0)-1,FALSE)*(1-(R197/100-L197/G197)*100)
)</f>
        <v>0</v>
      </c>
      <c r="U197" s="1989">
        <f>IF(OR(E197="QS",B197=""),0,
IF(C197="F",VLOOKUP($S197,'表30-5-2-5-5'!$B:$AF,MATCH($D197&amp;"a",'表30-5-2-5-5'!$4:$4,0)-1,FALSE)
-IF($R197-1&lt;=0,0,VLOOKUP($R197-1,'表30-5-2-5-5'!$B:$AF,MATCH($D197&amp;"a",'表30-5-2-5-5'!$4:$4,0)-1,FALSE))
-VLOOKUP($S197,'表30-5-2-5-5'!$B:$AF,MATCH($D197,'表30-5-2-5-5'!$4:$4,0)-1,FALSE)*(S197/100-M197/G197)*100
-VLOOKUP($R197,'表30-5-2-5-5'!$B:$AF,MATCH($D197,'表30-5-2-5-5'!$4:$4,0)-1,FALSE)*(1-(R197/100-L197/G197)*100),
IF(C197="E1",VLOOKUP($S197,'表30-5-2-5-6'!$B$4:$AF$104,MATCH($D197&amp;"a",'表30-5-2-5-6'!$4:$4,0)-1,FALSE)
-IF($R197-1&lt;=0,0,VLOOKUP($R197-1,'表30-5-2-5-6'!$B$4:$AF$104,MATCH($D197&amp;"a",'表30-5-2-5-6'!$4:$4,0)-1,FALSE))
-VLOOKUP($S197,'表30-5-2-5-6'!$B$4:$AF$104,MATCH($D197,'表30-5-2-5-6'!$4:$4,0)-1,FALSE)*(S197/100-M197/G197)*100
-VLOOKUP($R197,'表30-5-2-5-6'!$B$4:$AF$104,MATCH($D197,'表30-5-2-5-6'!$4:$4,0)-1,FALSE)*(1-(R197/100-L197/G197)*100),
IF(C197="E2",VLOOKUP($S197,'表30-5-2-5-6'!$B$114:$AF$214,MATCH($D197&amp;"a",'表30-5-2-5-6'!$4:$4,0)-1,FALSE)
-IF($R197-1&lt;=0,0,VLOOKUP($R197-1,'表30-5-2-5-6'!$B$114:$AF$214,MATCH($D197&amp;"a",'表30-5-2-5-6'!$4:$4,0)-1,FALSE))
-VLOOKUP($S197,'表30-5-2-5-6'!$B$114:$AF$214,MATCH($D197,'表30-5-2-5-6'!$4:$4,0)-1,FALSE)*(S197/100-M197/G197)*100
-VLOOKUP($R197,'表30-5-2-5-6'!$B$114:$AF$214,MATCH($D197,'表30-5-2-5-6'!$4:$4,0)-1,FALSE)*(1-(R197/100-L197/G197)*100),0))))</f>
        <v>0</v>
      </c>
      <c r="V197" s="1990">
        <f t="shared" si="29"/>
        <v>0</v>
      </c>
      <c r="W197" s="1990">
        <f t="shared" si="30"/>
        <v>0</v>
      </c>
      <c r="X197" s="1990">
        <f t="shared" si="31"/>
        <v>0</v>
      </c>
      <c r="Y197" s="1990">
        <f t="shared" si="32"/>
        <v>0</v>
      </c>
    </row>
    <row r="198" spans="1:25">
      <c r="A198" s="1985" t="str">
        <f t="shared" si="26"/>
        <v/>
      </c>
      <c r="B198" s="2120"/>
      <c r="C198" s="2120"/>
      <c r="D198" s="2120"/>
      <c r="E198" s="2121"/>
      <c r="F198" s="2121"/>
      <c r="G198" s="2122"/>
      <c r="H198" s="2123"/>
      <c r="I198" s="2123"/>
      <c r="J198" s="2123"/>
      <c r="K198" s="2123"/>
      <c r="L198" s="2121"/>
      <c r="M198" s="2121"/>
      <c r="N198" s="1986">
        <f t="shared" ref="N198:N203" si="33">IF(E198="QS",F198*H198,0)</f>
        <v>0</v>
      </c>
      <c r="O198" s="1986">
        <f t="shared" ref="O198:O203" si="34">IF(E198="QS",F198*I198,0)</f>
        <v>0</v>
      </c>
      <c r="P198" s="1987">
        <f t="shared" si="27"/>
        <v>0</v>
      </c>
      <c r="Q198" s="1987">
        <f t="shared" si="28"/>
        <v>0</v>
      </c>
      <c r="R198" s="1988">
        <f t="shared" ref="R198:R203" si="35">IF(OR(E198="QS",B198=""),0,CEILING((L198+1)/G198*100,1))</f>
        <v>0</v>
      </c>
      <c r="S198" s="1988">
        <f t="shared" ref="S198:S203" si="36">IF(OR(E198="QS",B198=""),0,CEILING(M198/G198*100,1))</f>
        <v>0</v>
      </c>
      <c r="T198" s="1989">
        <f>IF(OR(E198="QS",B198=""),0,
VLOOKUP($S198,'表30-5-2-5-4'!$B:$AF,MATCH($D198&amp;"a",'表30-5-2-5-4'!$4:$4,0)-1,FALSE)
-IF($R198-1&lt;=0,0,VLOOKUP($R198-1,'表30-5-2-5-4'!$B:$AF,MATCH($D198&amp;"a",'表30-5-2-5-4'!$4:$4,0)-1,FALSE))
-VLOOKUP($S198,'表30-5-2-5-4'!$B:$AF,MATCH($D198,'表30-5-2-5-4'!$4:$4,0)-1,FALSE)*(S198/100-M198/G198)*100
-VLOOKUP($R198,'表30-5-2-5-4'!$B:$AF,MATCH($D198,'表30-5-2-5-4'!$4:$4,0)-1,FALSE)*(1-(R198/100-L198/G198)*100)
)</f>
        <v>0</v>
      </c>
      <c r="U198" s="1989">
        <f>IF(OR(E198="QS",B198=""),0,
IF(C198="F",VLOOKUP($S198,'表30-5-2-5-5'!$B:$AF,MATCH($D198&amp;"a",'表30-5-2-5-5'!$4:$4,0)-1,FALSE)
-IF($R198-1&lt;=0,0,VLOOKUP($R198-1,'表30-5-2-5-5'!$B:$AF,MATCH($D198&amp;"a",'表30-5-2-5-5'!$4:$4,0)-1,FALSE))
-VLOOKUP($S198,'表30-5-2-5-5'!$B:$AF,MATCH($D198,'表30-5-2-5-5'!$4:$4,0)-1,FALSE)*(S198/100-M198/G198)*100
-VLOOKUP($R198,'表30-5-2-5-5'!$B:$AF,MATCH($D198,'表30-5-2-5-5'!$4:$4,0)-1,FALSE)*(1-(R198/100-L198/G198)*100),
IF(C198="E1",VLOOKUP($S198,'表30-5-2-5-6'!$B$4:$AF$104,MATCH($D198&amp;"a",'表30-5-2-5-6'!$4:$4,0)-1,FALSE)
-IF($R198-1&lt;=0,0,VLOOKUP($R198-1,'表30-5-2-5-6'!$B$4:$AF$104,MATCH($D198&amp;"a",'表30-5-2-5-6'!$4:$4,0)-1,FALSE))
-VLOOKUP($S198,'表30-5-2-5-6'!$B$4:$AF$104,MATCH($D198,'表30-5-2-5-6'!$4:$4,0)-1,FALSE)*(S198/100-M198/G198)*100
-VLOOKUP($R198,'表30-5-2-5-6'!$B$4:$AF$104,MATCH($D198,'表30-5-2-5-6'!$4:$4,0)-1,FALSE)*(1-(R198/100-L198/G198)*100),
IF(C198="E2",VLOOKUP($S198,'表30-5-2-5-6'!$B$114:$AF$214,MATCH($D198&amp;"a",'表30-5-2-5-6'!$4:$4,0)-1,FALSE)
-IF($R198-1&lt;=0,0,VLOOKUP($R198-1,'表30-5-2-5-6'!$B$114:$AF$214,MATCH($D198&amp;"a",'表30-5-2-5-6'!$4:$4,0)-1,FALSE))
-VLOOKUP($S198,'表30-5-2-5-6'!$B$114:$AF$214,MATCH($D198,'表30-5-2-5-6'!$4:$4,0)-1,FALSE)*(S198/100-M198/G198)*100
-VLOOKUP($R198,'表30-5-2-5-6'!$B$114:$AF$214,MATCH($D198,'表30-5-2-5-6'!$4:$4,0)-1,FALSE)*(1-(R198/100-L198/G198)*100),0))))</f>
        <v>0</v>
      </c>
      <c r="V198" s="1990">
        <f t="shared" si="29"/>
        <v>0</v>
      </c>
      <c r="W198" s="1990">
        <f t="shared" si="30"/>
        <v>0</v>
      </c>
      <c r="X198" s="1990">
        <f t="shared" si="31"/>
        <v>0</v>
      </c>
      <c r="Y198" s="1990">
        <f t="shared" si="32"/>
        <v>0</v>
      </c>
    </row>
    <row r="199" spans="1:25">
      <c r="A199" s="1985" t="str">
        <f>C199&amp;D199&amp;LEFT(E199,1)</f>
        <v/>
      </c>
      <c r="B199" s="2120"/>
      <c r="C199" s="2120"/>
      <c r="D199" s="2120"/>
      <c r="E199" s="2121"/>
      <c r="F199" s="2121"/>
      <c r="G199" s="2122"/>
      <c r="H199" s="2123"/>
      <c r="I199" s="2123"/>
      <c r="J199" s="2123"/>
      <c r="K199" s="2123"/>
      <c r="L199" s="2121"/>
      <c r="M199" s="2121"/>
      <c r="N199" s="1986">
        <f t="shared" si="33"/>
        <v>0</v>
      </c>
      <c r="O199" s="1986">
        <f t="shared" si="34"/>
        <v>0</v>
      </c>
      <c r="P199" s="1987">
        <f>IF(OR(E199="QS",E199=""),0,(M199-L199)/G199*J199)</f>
        <v>0</v>
      </c>
      <c r="Q199" s="1987">
        <f>IF(OR(E199="QS",E199=""),0,(M199-L199)/G199*K199)</f>
        <v>0</v>
      </c>
      <c r="R199" s="1988">
        <f t="shared" si="35"/>
        <v>0</v>
      </c>
      <c r="S199" s="1988">
        <f t="shared" si="36"/>
        <v>0</v>
      </c>
      <c r="T199" s="1989">
        <f>IF(OR(E199="QS",B199=""),0,
VLOOKUP($S199,'表30-5-2-5-4'!$B:$AF,MATCH($D199&amp;"a",'表30-5-2-5-4'!$4:$4,0)-1,FALSE)
-IF($R199-1&lt;=0,0,VLOOKUP($R199-1,'表30-5-2-5-4'!$B:$AF,MATCH($D199&amp;"a",'表30-5-2-5-4'!$4:$4,0)-1,FALSE))
-VLOOKUP($S199,'表30-5-2-5-4'!$B:$AF,MATCH($D199,'表30-5-2-5-4'!$4:$4,0)-1,FALSE)*(S199/100-M199/G199)*100
-VLOOKUP($R199,'表30-5-2-5-4'!$B:$AF,MATCH($D199,'表30-5-2-5-4'!$4:$4,0)-1,FALSE)*(1-(R199/100-L199/G199)*100)
)</f>
        <v>0</v>
      </c>
      <c r="U199" s="1989">
        <f>IF(OR(E199="QS",B199=""),0,
IF(C199="F",VLOOKUP($S199,'表30-5-2-5-5'!$B:$AF,MATCH($D199&amp;"a",'表30-5-2-5-5'!$4:$4,0)-1,FALSE)
-IF($R199-1&lt;=0,0,VLOOKUP($R199-1,'表30-5-2-5-5'!$B:$AF,MATCH($D199&amp;"a",'表30-5-2-5-5'!$4:$4,0)-1,FALSE))
-VLOOKUP($S199,'表30-5-2-5-5'!$B:$AF,MATCH($D199,'表30-5-2-5-5'!$4:$4,0)-1,FALSE)*(S199/100-M199/G199)*100
-VLOOKUP($R199,'表30-5-2-5-5'!$B:$AF,MATCH($D199,'表30-5-2-5-5'!$4:$4,0)-1,FALSE)*(1-(R199/100-L199/G199)*100),
IF(C199="E1",VLOOKUP($S199,'表30-5-2-5-6'!$B$4:$AF$104,MATCH($D199&amp;"a",'表30-5-2-5-6'!$4:$4,0)-1,FALSE)
-IF($R199-1&lt;=0,0,VLOOKUP($R199-1,'表30-5-2-5-6'!$B$4:$AF$104,MATCH($D199&amp;"a",'表30-5-2-5-6'!$4:$4,0)-1,FALSE))
-VLOOKUP($S199,'表30-5-2-5-6'!$B$4:$AF$104,MATCH($D199,'表30-5-2-5-6'!$4:$4,0)-1,FALSE)*(S199/100-M199/G199)*100
-VLOOKUP($R199,'表30-5-2-5-6'!$B$4:$AF$104,MATCH($D199,'表30-5-2-5-6'!$4:$4,0)-1,FALSE)*(1-(R199/100-L199/G199)*100),
IF(C199="E2",VLOOKUP($S199,'表30-5-2-5-6'!$B$114:$AF$214,MATCH($D199&amp;"a",'表30-5-2-5-6'!$4:$4,0)-1,FALSE)
-IF($R199-1&lt;=0,0,VLOOKUP($R199-1,'表30-5-2-5-6'!$B$114:$AF$214,MATCH($D199&amp;"a",'表30-5-2-5-6'!$4:$4,0)-1,FALSE))
-VLOOKUP($S199,'表30-5-2-5-6'!$B$114:$AF$214,MATCH($D199,'表30-5-2-5-6'!$4:$4,0)-1,FALSE)*(S199/100-M199/G199)*100
-VLOOKUP($R199,'表30-5-2-5-6'!$B$114:$AF$214,MATCH($D199,'表30-5-2-5-6'!$4:$4,0)-1,FALSE)*(1-(R199/100-L199/G199)*100),0))))</f>
        <v>0</v>
      </c>
      <c r="V199" s="1990">
        <f>G199*T199*P199</f>
        <v>0</v>
      </c>
      <c r="W199" s="1990">
        <f>G199*U199*P199</f>
        <v>0</v>
      </c>
      <c r="X199" s="1990">
        <f>G199*T199*Q199</f>
        <v>0</v>
      </c>
      <c r="Y199" s="1990">
        <f>G199*U199*Q199</f>
        <v>0</v>
      </c>
    </row>
    <row r="200" spans="1:25">
      <c r="A200" s="1985" t="str">
        <f>C200&amp;D200&amp;LEFT(E200,1)</f>
        <v/>
      </c>
      <c r="B200" s="2120"/>
      <c r="C200" s="2120"/>
      <c r="D200" s="2120"/>
      <c r="E200" s="2121"/>
      <c r="F200" s="2121"/>
      <c r="G200" s="2122"/>
      <c r="H200" s="2123"/>
      <c r="I200" s="2123"/>
      <c r="J200" s="2123"/>
      <c r="K200" s="2123"/>
      <c r="L200" s="2121"/>
      <c r="M200" s="2121"/>
      <c r="N200" s="1986">
        <f t="shared" si="33"/>
        <v>0</v>
      </c>
      <c r="O200" s="1986">
        <f t="shared" si="34"/>
        <v>0</v>
      </c>
      <c r="P200" s="1987">
        <f>IF(OR(E200="QS",E200=""),0,(M200-L200)/G200*J200)</f>
        <v>0</v>
      </c>
      <c r="Q200" s="1987">
        <f>IF(OR(E200="QS",E200=""),0,(M200-L200)/G200*K200)</f>
        <v>0</v>
      </c>
      <c r="R200" s="1988">
        <f t="shared" si="35"/>
        <v>0</v>
      </c>
      <c r="S200" s="1988">
        <f t="shared" si="36"/>
        <v>0</v>
      </c>
      <c r="T200" s="1989">
        <f>IF(OR(E200="QS",B200=""),0,
VLOOKUP($S200,'表30-5-2-5-4'!$B:$AF,MATCH($D200&amp;"a",'表30-5-2-5-4'!$4:$4,0)-1,FALSE)
-IF($R200-1&lt;=0,0,VLOOKUP($R200-1,'表30-5-2-5-4'!$B:$AF,MATCH($D200&amp;"a",'表30-5-2-5-4'!$4:$4,0)-1,FALSE))
-VLOOKUP($S200,'表30-5-2-5-4'!$B:$AF,MATCH($D200,'表30-5-2-5-4'!$4:$4,0)-1,FALSE)*(S200/100-M200/G200)*100
-VLOOKUP($R200,'表30-5-2-5-4'!$B:$AF,MATCH($D200,'表30-5-2-5-4'!$4:$4,0)-1,FALSE)*(1-(R200/100-L200/G200)*100)
)</f>
        <v>0</v>
      </c>
      <c r="U200" s="1989">
        <f>IF(OR(E200="QS",B200=""),0,
IF(C200="F",VLOOKUP($S200,'表30-5-2-5-5'!$B:$AF,MATCH($D200&amp;"a",'表30-5-2-5-5'!$4:$4,0)-1,FALSE)
-IF($R200-1&lt;=0,0,VLOOKUP($R200-1,'表30-5-2-5-5'!$B:$AF,MATCH($D200&amp;"a",'表30-5-2-5-5'!$4:$4,0)-1,FALSE))
-VLOOKUP($S200,'表30-5-2-5-5'!$B:$AF,MATCH($D200,'表30-5-2-5-5'!$4:$4,0)-1,FALSE)*(S200/100-M200/G200)*100
-VLOOKUP($R200,'表30-5-2-5-5'!$B:$AF,MATCH($D200,'表30-5-2-5-5'!$4:$4,0)-1,FALSE)*(1-(R200/100-L200/G200)*100),
IF(C200="E1",VLOOKUP($S200,'表30-5-2-5-6'!$B$4:$AF$104,MATCH($D200&amp;"a",'表30-5-2-5-6'!$4:$4,0)-1,FALSE)
-IF($R200-1&lt;=0,0,VLOOKUP($R200-1,'表30-5-2-5-6'!$B$4:$AF$104,MATCH($D200&amp;"a",'表30-5-2-5-6'!$4:$4,0)-1,FALSE))
-VLOOKUP($S200,'表30-5-2-5-6'!$B$4:$AF$104,MATCH($D200,'表30-5-2-5-6'!$4:$4,0)-1,FALSE)*(S200/100-M200/G200)*100
-VLOOKUP($R200,'表30-5-2-5-6'!$B$4:$AF$104,MATCH($D200,'表30-5-2-5-6'!$4:$4,0)-1,FALSE)*(1-(R200/100-L200/G200)*100),
IF(C200="E2",VLOOKUP($S200,'表30-5-2-5-6'!$B$114:$AF$214,MATCH($D200&amp;"a",'表30-5-2-5-6'!$4:$4,0)-1,FALSE)
-IF($R200-1&lt;=0,0,VLOOKUP($R200-1,'表30-5-2-5-6'!$B$114:$AF$214,MATCH($D200&amp;"a",'表30-5-2-5-6'!$4:$4,0)-1,FALSE))
-VLOOKUP($S200,'表30-5-2-5-6'!$B$114:$AF$214,MATCH($D200,'表30-5-2-5-6'!$4:$4,0)-1,FALSE)*(S200/100-M200/G200)*100
-VLOOKUP($R200,'表30-5-2-5-6'!$B$114:$AF$214,MATCH($D200,'表30-5-2-5-6'!$4:$4,0)-1,FALSE)*(1-(R200/100-L200/G200)*100),0))))</f>
        <v>0</v>
      </c>
      <c r="V200" s="1990">
        <f>G200*T200*P200</f>
        <v>0</v>
      </c>
      <c r="W200" s="1990">
        <f>G200*U200*P200</f>
        <v>0</v>
      </c>
      <c r="X200" s="1990">
        <f>G200*T200*Q200</f>
        <v>0</v>
      </c>
      <c r="Y200" s="1990">
        <f>G200*U200*Q200</f>
        <v>0</v>
      </c>
    </row>
    <row r="201" spans="1:25">
      <c r="A201" s="1985" t="str">
        <f>C201&amp;D201&amp;LEFT(E201,1)</f>
        <v/>
      </c>
      <c r="B201" s="2120"/>
      <c r="C201" s="2120"/>
      <c r="D201" s="2120"/>
      <c r="E201" s="2121"/>
      <c r="F201" s="2121"/>
      <c r="G201" s="2122"/>
      <c r="H201" s="2123"/>
      <c r="I201" s="2123"/>
      <c r="J201" s="2123"/>
      <c r="K201" s="2123"/>
      <c r="L201" s="2121"/>
      <c r="M201" s="2121"/>
      <c r="N201" s="1986">
        <f t="shared" si="33"/>
        <v>0</v>
      </c>
      <c r="O201" s="1986">
        <f t="shared" si="34"/>
        <v>0</v>
      </c>
      <c r="P201" s="1987">
        <f>IF(OR(E201="QS",E201=""),0,(M201-L201)/G201*J201)</f>
        <v>0</v>
      </c>
      <c r="Q201" s="1987">
        <f>IF(OR(E201="QS",E201=""),0,(M201-L201)/G201*K201)</f>
        <v>0</v>
      </c>
      <c r="R201" s="1988">
        <f t="shared" si="35"/>
        <v>0</v>
      </c>
      <c r="S201" s="1988">
        <f t="shared" si="36"/>
        <v>0</v>
      </c>
      <c r="T201" s="1989">
        <f>IF(OR(E201="QS",B201=""),0,
VLOOKUP($S201,'表30-5-2-5-4'!$B:$AF,MATCH($D201&amp;"a",'表30-5-2-5-4'!$4:$4,0)-1,FALSE)
-IF($R201-1&lt;=0,0,VLOOKUP($R201-1,'表30-5-2-5-4'!$B:$AF,MATCH($D201&amp;"a",'表30-5-2-5-4'!$4:$4,0)-1,FALSE))
-VLOOKUP($S201,'表30-5-2-5-4'!$B:$AF,MATCH($D201,'表30-5-2-5-4'!$4:$4,0)-1,FALSE)*(S201/100-M201/G201)*100
-VLOOKUP($R201,'表30-5-2-5-4'!$B:$AF,MATCH($D201,'表30-5-2-5-4'!$4:$4,0)-1,FALSE)*(1-(R201/100-L201/G201)*100)
)</f>
        <v>0</v>
      </c>
      <c r="U201" s="1989">
        <f>IF(OR(E201="QS",B201=""),0,
IF(C201="F",VLOOKUP($S201,'表30-5-2-5-5'!$B:$AF,MATCH($D201&amp;"a",'表30-5-2-5-5'!$4:$4,0)-1,FALSE)
-IF($R201-1&lt;=0,0,VLOOKUP($R201-1,'表30-5-2-5-5'!$B:$AF,MATCH($D201&amp;"a",'表30-5-2-5-5'!$4:$4,0)-1,FALSE))
-VLOOKUP($S201,'表30-5-2-5-5'!$B:$AF,MATCH($D201,'表30-5-2-5-5'!$4:$4,0)-1,FALSE)*(S201/100-M201/G201)*100
-VLOOKUP($R201,'表30-5-2-5-5'!$B:$AF,MATCH($D201,'表30-5-2-5-5'!$4:$4,0)-1,FALSE)*(1-(R201/100-L201/G201)*100),
IF(C201="E1",VLOOKUP($S201,'表30-5-2-5-6'!$B$4:$AF$104,MATCH($D201&amp;"a",'表30-5-2-5-6'!$4:$4,0)-1,FALSE)
-IF($R201-1&lt;=0,0,VLOOKUP($R201-1,'表30-5-2-5-6'!$B$4:$AF$104,MATCH($D201&amp;"a",'表30-5-2-5-6'!$4:$4,0)-1,FALSE))
-VLOOKUP($S201,'表30-5-2-5-6'!$B$4:$AF$104,MATCH($D201,'表30-5-2-5-6'!$4:$4,0)-1,FALSE)*(S201/100-M201/G201)*100
-VLOOKUP($R201,'表30-5-2-5-6'!$B$4:$AF$104,MATCH($D201,'表30-5-2-5-6'!$4:$4,0)-1,FALSE)*(1-(R201/100-L201/G201)*100),
IF(C201="E2",VLOOKUP($S201,'表30-5-2-5-6'!$B$114:$AF$214,MATCH($D201&amp;"a",'表30-5-2-5-6'!$4:$4,0)-1,FALSE)
-IF($R201-1&lt;=0,0,VLOOKUP($R201-1,'表30-5-2-5-6'!$B$114:$AF$214,MATCH($D201&amp;"a",'表30-5-2-5-6'!$4:$4,0)-1,FALSE))
-VLOOKUP($S201,'表30-5-2-5-6'!$B$114:$AF$214,MATCH($D201,'表30-5-2-5-6'!$4:$4,0)-1,FALSE)*(S201/100-M201/G201)*100
-VLOOKUP($R201,'表30-5-2-5-6'!$B$114:$AF$214,MATCH($D201,'表30-5-2-5-6'!$4:$4,0)-1,FALSE)*(1-(R201/100-L201/G201)*100),0))))</f>
        <v>0</v>
      </c>
      <c r="V201" s="1990">
        <f>G201*T201*P201</f>
        <v>0</v>
      </c>
      <c r="W201" s="1990">
        <f>G201*U201*P201</f>
        <v>0</v>
      </c>
      <c r="X201" s="1990">
        <f>G201*T201*Q201</f>
        <v>0</v>
      </c>
      <c r="Y201" s="1990">
        <f>G201*U201*Q201</f>
        <v>0</v>
      </c>
    </row>
    <row r="202" spans="1:25">
      <c r="A202" s="1985" t="str">
        <f>C202&amp;D202&amp;LEFT(E202,1)</f>
        <v/>
      </c>
      <c r="B202" s="2120"/>
      <c r="C202" s="2120"/>
      <c r="D202" s="2120"/>
      <c r="E202" s="2121"/>
      <c r="F202" s="2121"/>
      <c r="G202" s="2122"/>
      <c r="H202" s="2123"/>
      <c r="I202" s="2123"/>
      <c r="J202" s="2123"/>
      <c r="K202" s="2123"/>
      <c r="L202" s="2121"/>
      <c r="M202" s="2121"/>
      <c r="N202" s="1986">
        <f t="shared" si="33"/>
        <v>0</v>
      </c>
      <c r="O202" s="1986">
        <f t="shared" si="34"/>
        <v>0</v>
      </c>
      <c r="P202" s="1987">
        <f>IF(OR(E202="QS",E202=""),0,(M202-L202)/G202*J202)</f>
        <v>0</v>
      </c>
      <c r="Q202" s="1987">
        <f>IF(OR(E202="QS",E202=""),0,(M202-L202)/G202*K202)</f>
        <v>0</v>
      </c>
      <c r="R202" s="1988">
        <f t="shared" si="35"/>
        <v>0</v>
      </c>
      <c r="S202" s="1988">
        <f t="shared" si="36"/>
        <v>0</v>
      </c>
      <c r="T202" s="1989">
        <f>IF(OR(E202="QS",B202=""),0,
VLOOKUP($S202,'表30-5-2-5-4'!$B:$AF,MATCH($D202&amp;"a",'表30-5-2-5-4'!$4:$4,0)-1,FALSE)
-IF($R202-1&lt;=0,0,VLOOKUP($R202-1,'表30-5-2-5-4'!$B:$AF,MATCH($D202&amp;"a",'表30-5-2-5-4'!$4:$4,0)-1,FALSE))
-VLOOKUP($S202,'表30-5-2-5-4'!$B:$AF,MATCH($D202,'表30-5-2-5-4'!$4:$4,0)-1,FALSE)*(S202/100-M202/G202)*100
-VLOOKUP($R202,'表30-5-2-5-4'!$B:$AF,MATCH($D202,'表30-5-2-5-4'!$4:$4,0)-1,FALSE)*(1-(R202/100-L202/G202)*100)
)</f>
        <v>0</v>
      </c>
      <c r="U202" s="1989">
        <f>IF(OR(E202="QS",B202=""),0,
IF(C202="F",VLOOKUP($S202,'表30-5-2-5-5'!$B:$AF,MATCH($D202&amp;"a",'表30-5-2-5-5'!$4:$4,0)-1,FALSE)
-IF($R202-1&lt;=0,0,VLOOKUP($R202-1,'表30-5-2-5-5'!$B:$AF,MATCH($D202&amp;"a",'表30-5-2-5-5'!$4:$4,0)-1,FALSE))
-VLOOKUP($S202,'表30-5-2-5-5'!$B:$AF,MATCH($D202,'表30-5-2-5-5'!$4:$4,0)-1,FALSE)*(S202/100-M202/G202)*100
-VLOOKUP($R202,'表30-5-2-5-5'!$B:$AF,MATCH($D202,'表30-5-2-5-5'!$4:$4,0)-1,FALSE)*(1-(R202/100-L202/G202)*100),
IF(C202="E1",VLOOKUP($S202,'表30-5-2-5-6'!$B$4:$AF$104,MATCH($D202&amp;"a",'表30-5-2-5-6'!$4:$4,0)-1,FALSE)
-IF($R202-1&lt;=0,0,VLOOKUP($R202-1,'表30-5-2-5-6'!$B$4:$AF$104,MATCH($D202&amp;"a",'表30-5-2-5-6'!$4:$4,0)-1,FALSE))
-VLOOKUP($S202,'表30-5-2-5-6'!$B$4:$AF$104,MATCH($D202,'表30-5-2-5-6'!$4:$4,0)-1,FALSE)*(S202/100-M202/G202)*100
-VLOOKUP($R202,'表30-5-2-5-6'!$B$4:$AF$104,MATCH($D202,'表30-5-2-5-6'!$4:$4,0)-1,FALSE)*(1-(R202/100-L202/G202)*100),
IF(C202="E2",VLOOKUP($S202,'表30-5-2-5-6'!$B$114:$AF$214,MATCH($D202&amp;"a",'表30-5-2-5-6'!$4:$4,0)-1,FALSE)
-IF($R202-1&lt;=0,0,VLOOKUP($R202-1,'表30-5-2-5-6'!$B$114:$AF$214,MATCH($D202&amp;"a",'表30-5-2-5-6'!$4:$4,0)-1,FALSE))
-VLOOKUP($S202,'表30-5-2-5-6'!$B$114:$AF$214,MATCH($D202,'表30-5-2-5-6'!$4:$4,0)-1,FALSE)*(S202/100-M202/G202)*100
-VLOOKUP($R202,'表30-5-2-5-6'!$B$114:$AF$214,MATCH($D202,'表30-5-2-5-6'!$4:$4,0)-1,FALSE)*(1-(R202/100-L202/G202)*100),0))))</f>
        <v>0</v>
      </c>
      <c r="V202" s="1990">
        <f>G202*T202*P202</f>
        <v>0</v>
      </c>
      <c r="W202" s="1990">
        <f>G202*U202*P202</f>
        <v>0</v>
      </c>
      <c r="X202" s="1990">
        <f>G202*T202*Q202</f>
        <v>0</v>
      </c>
      <c r="Y202" s="1990">
        <f>G202*U202*Q202</f>
        <v>0</v>
      </c>
    </row>
    <row r="203" spans="1:25">
      <c r="A203" s="1985" t="str">
        <f>C203&amp;D203&amp;LEFT(E203,1)</f>
        <v/>
      </c>
      <c r="B203" s="2120"/>
      <c r="C203" s="2120"/>
      <c r="D203" s="2120"/>
      <c r="E203" s="2121"/>
      <c r="F203" s="2121"/>
      <c r="G203" s="2122"/>
      <c r="H203" s="2123"/>
      <c r="I203" s="2123"/>
      <c r="J203" s="2123"/>
      <c r="K203" s="2123"/>
      <c r="L203" s="2121"/>
      <c r="M203" s="2121"/>
      <c r="N203" s="1986">
        <f t="shared" si="33"/>
        <v>0</v>
      </c>
      <c r="O203" s="1986">
        <f t="shared" si="34"/>
        <v>0</v>
      </c>
      <c r="P203" s="1987">
        <f>IF(OR(E203="QS",E203=""),0,(M203-L203)/G203*J203)</f>
        <v>0</v>
      </c>
      <c r="Q203" s="1987">
        <f>IF(OR(E203="QS",E203=""),0,(M203-L203)/G203*K203)</f>
        <v>0</v>
      </c>
      <c r="R203" s="1988">
        <f t="shared" si="35"/>
        <v>0</v>
      </c>
      <c r="S203" s="1988">
        <f t="shared" si="36"/>
        <v>0</v>
      </c>
      <c r="T203" s="1989">
        <f>IF(OR(E203="QS",B203=""),0,
VLOOKUP($S203,'表30-5-2-5-4'!$B:$AF,MATCH($D203&amp;"a",'表30-5-2-5-4'!$4:$4,0)-1,FALSE)
-IF($R203-1&lt;=0,0,VLOOKUP($R203-1,'表30-5-2-5-4'!$B:$AF,MATCH($D203&amp;"a",'表30-5-2-5-4'!$4:$4,0)-1,FALSE))
-VLOOKUP($S203,'表30-5-2-5-4'!$B:$AF,MATCH($D203,'表30-5-2-5-4'!$4:$4,0)-1,FALSE)*(S203/100-M203/G203)*100
-VLOOKUP($R203,'表30-5-2-5-4'!$B:$AF,MATCH($D203,'表30-5-2-5-4'!$4:$4,0)-1,FALSE)*(1-(R203/100-L203/G203)*100)
)</f>
        <v>0</v>
      </c>
      <c r="U203" s="1989">
        <f>IF(OR(E203="QS",B203=""),0,
IF(C203="F",VLOOKUP($S203,'表30-5-2-5-5'!$B:$AF,MATCH($D203&amp;"a",'表30-5-2-5-5'!$4:$4,0)-1,FALSE)
-IF($R203-1&lt;=0,0,VLOOKUP($R203-1,'表30-5-2-5-5'!$B:$AF,MATCH($D203&amp;"a",'表30-5-2-5-5'!$4:$4,0)-1,FALSE))
-VLOOKUP($S203,'表30-5-2-5-5'!$B:$AF,MATCH($D203,'表30-5-2-5-5'!$4:$4,0)-1,FALSE)*(S203/100-M203/G203)*100
-VLOOKUP($R203,'表30-5-2-5-5'!$B:$AF,MATCH($D203,'表30-5-2-5-5'!$4:$4,0)-1,FALSE)*(1-(R203/100-L203/G203)*100),
IF(C203="E1",VLOOKUP($S203,'表30-5-2-5-6'!$B$4:$AF$104,MATCH($D203&amp;"a",'表30-5-2-5-6'!$4:$4,0)-1,FALSE)
-IF($R203-1&lt;=0,0,VLOOKUP($R203-1,'表30-5-2-5-6'!$B$4:$AF$104,MATCH($D203&amp;"a",'表30-5-2-5-6'!$4:$4,0)-1,FALSE))
-VLOOKUP($S203,'表30-5-2-5-6'!$B$4:$AF$104,MATCH($D203,'表30-5-2-5-6'!$4:$4,0)-1,FALSE)*(S203/100-M203/G203)*100
-VLOOKUP($R203,'表30-5-2-5-6'!$B$4:$AF$104,MATCH($D203,'表30-5-2-5-6'!$4:$4,0)-1,FALSE)*(1-(R203/100-L203/G203)*100),
IF(C203="E2",VLOOKUP($S203,'表30-5-2-5-6'!$B$114:$AF$214,MATCH($D203&amp;"a",'表30-5-2-5-6'!$4:$4,0)-1,FALSE)
-IF($R203-1&lt;=0,0,VLOOKUP($R203-1,'表30-5-2-5-6'!$B$114:$AF$214,MATCH($D203&amp;"a",'表30-5-2-5-6'!$4:$4,0)-1,FALSE))
-VLOOKUP($S203,'表30-5-2-5-6'!$B$114:$AF$214,MATCH($D203,'表30-5-2-5-6'!$4:$4,0)-1,FALSE)*(S203/100-M203/G203)*100
-VLOOKUP($R203,'表30-5-2-5-6'!$B$114:$AF$214,MATCH($D203,'表30-5-2-5-6'!$4:$4,0)-1,FALSE)*(1-(R203/100-L203/G203)*100),0))))</f>
        <v>0</v>
      </c>
      <c r="V203" s="1990">
        <f>G203*T203*P203</f>
        <v>0</v>
      </c>
      <c r="W203" s="1990">
        <f>G203*U203*P203</f>
        <v>0</v>
      </c>
      <c r="X203" s="1990">
        <f>G203*T203*Q203</f>
        <v>0</v>
      </c>
      <c r="Y203" s="1990">
        <f>G203*U203*Q203</f>
        <v>0</v>
      </c>
    </row>
  </sheetData>
  <phoneticPr fontId="8" type="noConversion"/>
  <pageMargins left="0.7" right="0.7" top="0.75" bottom="0.75" header="0.3" footer="0.3"/>
  <pageSetup paperSize="9" scale="55" orientation="portrait" r:id="rId1"/>
  <colBreaks count="1" manualBreakCount="1">
    <brk id="11" max="85" man="1"/>
  </col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O51"/>
  <sheetViews>
    <sheetView view="pageBreakPreview" zoomScale="60" zoomScaleNormal="80" workbookViewId="0">
      <selection activeCell="A2" sqref="A2"/>
    </sheetView>
  </sheetViews>
  <sheetFormatPr defaultRowHeight="16.5"/>
  <cols>
    <col min="1" max="1" width="21.5" bestFit="1" customWidth="1"/>
    <col min="2" max="7" width="14.625" customWidth="1"/>
    <col min="9" max="9" width="21.5" bestFit="1" customWidth="1"/>
    <col min="10" max="15" width="14.625" customWidth="1"/>
  </cols>
  <sheetData>
    <row r="1" spans="1:15" ht="21">
      <c r="A1" s="2240" t="str">
        <f>+封面!A3&amp;" "&amp;封面!A2</f>
        <v xml:space="preserve">        保險股份有限公司(○○分公司) 年度(月、季、半年)報表</v>
      </c>
    </row>
    <row r="2" spans="1:15" ht="21">
      <c r="A2" s="1880" t="s">
        <v>6310</v>
      </c>
    </row>
    <row r="4" spans="1:15">
      <c r="A4" s="3718" t="s">
        <v>4828</v>
      </c>
      <c r="B4" s="3718"/>
      <c r="C4" s="3718"/>
      <c r="D4" s="3718"/>
      <c r="E4" s="3718"/>
      <c r="F4" s="3718"/>
      <c r="G4" s="1906"/>
      <c r="H4" s="1889"/>
      <c r="I4" s="3718" t="s">
        <v>4829</v>
      </c>
      <c r="J4" s="3718"/>
      <c r="K4" s="3718"/>
      <c r="L4" s="3718"/>
      <c r="M4" s="3718"/>
      <c r="N4" s="3718"/>
      <c r="O4" s="1991"/>
    </row>
    <row r="5" spans="1:15">
      <c r="A5" s="3719" t="s">
        <v>4830</v>
      </c>
      <c r="B5" s="3720" t="s">
        <v>4831</v>
      </c>
      <c r="C5" s="3722" t="s">
        <v>4832</v>
      </c>
      <c r="D5" s="3722"/>
      <c r="E5" s="3722"/>
      <c r="F5" s="3722"/>
      <c r="G5" s="1906"/>
      <c r="H5" s="1889"/>
      <c r="I5" s="3719" t="s">
        <v>4830</v>
      </c>
      <c r="J5" s="3720" t="s">
        <v>4831</v>
      </c>
      <c r="K5" s="3722" t="s">
        <v>4832</v>
      </c>
      <c r="L5" s="3722"/>
      <c r="M5" s="3722"/>
      <c r="N5" s="3722"/>
      <c r="O5" s="1991"/>
    </row>
    <row r="6" spans="1:15">
      <c r="A6" s="3719"/>
      <c r="B6" s="3721"/>
      <c r="C6" s="1992" t="s">
        <v>4833</v>
      </c>
      <c r="D6" s="1992" t="s">
        <v>4834</v>
      </c>
      <c r="E6" s="1992" t="s">
        <v>4835</v>
      </c>
      <c r="F6" s="1992" t="s">
        <v>4836</v>
      </c>
      <c r="G6" s="1991" t="s">
        <v>4837</v>
      </c>
      <c r="H6" s="1889"/>
      <c r="I6" s="3719"/>
      <c r="J6" s="3721"/>
      <c r="K6" s="1992" t="s">
        <v>4833</v>
      </c>
      <c r="L6" s="1992" t="s">
        <v>4834</v>
      </c>
      <c r="M6" s="1992" t="s">
        <v>4835</v>
      </c>
      <c r="N6" s="1992" t="s">
        <v>4836</v>
      </c>
      <c r="O6" s="1991" t="s">
        <v>4837</v>
      </c>
    </row>
    <row r="7" spans="1:15">
      <c r="A7" s="1993">
        <v>1</v>
      </c>
      <c r="B7" s="1994">
        <v>0.33932223964492297</v>
      </c>
      <c r="C7" s="1994">
        <v>0</v>
      </c>
      <c r="D7" s="1994">
        <v>1.5938157902767793</v>
      </c>
      <c r="E7" s="1994">
        <v>6.6699345997990021</v>
      </c>
      <c r="F7" s="1994">
        <v>24.193232839878988</v>
      </c>
      <c r="G7" s="1995">
        <v>0.61962751912429004</v>
      </c>
      <c r="H7" s="1889"/>
      <c r="I7" s="1993">
        <v>1</v>
      </c>
      <c r="J7" s="1994">
        <v>0.86187273403223708</v>
      </c>
      <c r="K7" s="1994">
        <v>1.1520440699403185</v>
      </c>
      <c r="L7" s="1994">
        <v>4.9604523395989446</v>
      </c>
      <c r="M7" s="1994">
        <v>9.6883804569369136</v>
      </c>
      <c r="N7" s="1994">
        <v>15.288459115269776</v>
      </c>
      <c r="O7" s="1995">
        <v>0.59343849556406802</v>
      </c>
    </row>
    <row r="8" spans="1:15">
      <c r="A8" s="1993">
        <v>1.1000000000000001</v>
      </c>
      <c r="B8" s="1994">
        <v>0.29986278528076321</v>
      </c>
      <c r="C8" s="1994">
        <v>7.6981443690893603E-2</v>
      </c>
      <c r="D8" s="1994">
        <v>2.6503161156048956</v>
      </c>
      <c r="E8" s="1994">
        <v>9.0150910324356328</v>
      </c>
      <c r="F8" s="1994">
        <v>16.008893291158934</v>
      </c>
      <c r="G8" s="1995">
        <v>0.55876134109499653</v>
      </c>
      <c r="H8" s="1889"/>
      <c r="I8" s="1993">
        <v>1.1000000000000001</v>
      </c>
      <c r="J8" s="1994">
        <v>0.16969730728834598</v>
      </c>
      <c r="K8" s="1994">
        <v>0.4033856127413411</v>
      </c>
      <c r="L8" s="1994">
        <v>1.4605234684735224</v>
      </c>
      <c r="M8" s="1994">
        <v>2.7582474192848156</v>
      </c>
      <c r="N8" s="1994">
        <v>4.2789593965653001</v>
      </c>
      <c r="O8" s="1995">
        <v>0.52176294127539269</v>
      </c>
    </row>
    <row r="9" spans="1:15">
      <c r="A9" s="1993">
        <v>2</v>
      </c>
      <c r="B9" s="1994">
        <v>0.27042602873098698</v>
      </c>
      <c r="C9" s="1994">
        <v>0</v>
      </c>
      <c r="D9" s="1994">
        <v>3.522188340197971</v>
      </c>
      <c r="E9" s="1994">
        <v>7.9121380598797577</v>
      </c>
      <c r="F9" s="1994">
        <v>13.339108909861555</v>
      </c>
      <c r="G9" s="1995">
        <v>0.44635849135330241</v>
      </c>
      <c r="H9" s="1889"/>
      <c r="I9" s="1993">
        <v>2</v>
      </c>
      <c r="J9" s="1994">
        <v>1.6798431185832581</v>
      </c>
      <c r="K9" s="1994">
        <v>2.4122893270875272</v>
      </c>
      <c r="L9" s="1994">
        <v>5.4562771279135056</v>
      </c>
      <c r="M9" s="1994">
        <v>8.8053668262578473</v>
      </c>
      <c r="N9" s="1994">
        <v>12.781551597195325</v>
      </c>
      <c r="O9" s="1995">
        <v>0.42012293169700454</v>
      </c>
    </row>
    <row r="10" spans="1:15">
      <c r="A10" s="1993">
        <v>3</v>
      </c>
      <c r="B10" s="1994">
        <v>0.4471982976197641</v>
      </c>
      <c r="C10" s="1994">
        <v>0</v>
      </c>
      <c r="D10" s="1994">
        <v>6.1059732473731252</v>
      </c>
      <c r="E10" s="1994">
        <v>15.511358006824551</v>
      </c>
      <c r="F10" s="1994">
        <v>25.662690875054853</v>
      </c>
      <c r="G10" s="1995">
        <v>0.33174893641304526</v>
      </c>
      <c r="H10" s="1889"/>
      <c r="I10" s="1993">
        <v>3</v>
      </c>
      <c r="J10" s="1994">
        <v>0.19238317662781293</v>
      </c>
      <c r="K10" s="1994">
        <v>0.45248148832310198</v>
      </c>
      <c r="L10" s="1994">
        <v>1.788805574365397</v>
      </c>
      <c r="M10" s="1994">
        <v>4.0224597569635314</v>
      </c>
      <c r="N10" s="1994">
        <v>5.6806853343360793</v>
      </c>
      <c r="O10" s="1995">
        <v>0.29239229336232198</v>
      </c>
    </row>
    <row r="11" spans="1:15">
      <c r="A11" s="1993">
        <v>4</v>
      </c>
      <c r="B11" s="1994">
        <v>0.65414981280150475</v>
      </c>
      <c r="C11" s="1994">
        <v>0</v>
      </c>
      <c r="D11" s="1994">
        <v>10.894531322479972</v>
      </c>
      <c r="E11" s="1994">
        <v>23.01757016932908</v>
      </c>
      <c r="F11" s="1994">
        <v>32.613817747219677</v>
      </c>
      <c r="G11" s="1995">
        <v>0.69129451920736096</v>
      </c>
      <c r="H11" s="1889"/>
      <c r="I11" s="1993">
        <v>4</v>
      </c>
      <c r="J11" s="1994">
        <v>0.13340583285607566</v>
      </c>
      <c r="K11" s="1994">
        <v>0.14011588491458798</v>
      </c>
      <c r="L11" s="1994">
        <v>1.0206203684708377</v>
      </c>
      <c r="M11" s="1994">
        <v>2.8051947473688861</v>
      </c>
      <c r="N11" s="1994">
        <v>5.5694975936368731</v>
      </c>
      <c r="O11" s="1995">
        <v>0.59265524331746378</v>
      </c>
    </row>
    <row r="12" spans="1:15">
      <c r="A12" s="1993">
        <v>5</v>
      </c>
      <c r="B12" s="1994">
        <v>0.53001968516396147</v>
      </c>
      <c r="C12" s="1994">
        <v>0.18136145836333728</v>
      </c>
      <c r="D12" s="1994">
        <v>2.8648766249305937</v>
      </c>
      <c r="E12" s="1994">
        <v>11.914402650415306</v>
      </c>
      <c r="F12" s="1994">
        <v>40.957586222897802</v>
      </c>
      <c r="G12" s="1995">
        <v>0.27943448994714787</v>
      </c>
      <c r="H12" s="1889"/>
      <c r="I12" s="1993">
        <v>5</v>
      </c>
      <c r="J12" s="1994">
        <v>0.14583066399223901</v>
      </c>
      <c r="K12" s="1994">
        <v>0.29708383765719693</v>
      </c>
      <c r="L12" s="1994">
        <v>1.8145657368145107</v>
      </c>
      <c r="M12" s="1994">
        <v>3.6305310135486697</v>
      </c>
      <c r="N12" s="1994">
        <v>5.7468289977590423</v>
      </c>
      <c r="O12" s="1995">
        <v>0.29589312415578162</v>
      </c>
    </row>
    <row r="13" spans="1:15">
      <c r="A13" s="1993">
        <v>6</v>
      </c>
      <c r="B13" s="1994">
        <v>0.927366064127639</v>
      </c>
      <c r="C13" s="1994">
        <v>1.1221541367282071</v>
      </c>
      <c r="D13" s="1994">
        <v>7.4290583449920646</v>
      </c>
      <c r="E13" s="1994">
        <v>25.074442045145371</v>
      </c>
      <c r="F13" s="1994">
        <v>57.316713099166982</v>
      </c>
      <c r="G13" s="1995">
        <v>0.70003788671532552</v>
      </c>
      <c r="H13" s="1889"/>
      <c r="I13" s="1993">
        <v>6</v>
      </c>
      <c r="J13" s="1994">
        <v>0.59974638003640246</v>
      </c>
      <c r="K13" s="1994">
        <v>2.7284060696451533</v>
      </c>
      <c r="L13" s="1994">
        <v>6.4080376443105074</v>
      </c>
      <c r="M13" s="1994">
        <v>9.0078721990328319</v>
      </c>
      <c r="N13" s="1994">
        <v>10.527578216412049</v>
      </c>
      <c r="O13" s="1995">
        <v>0.71339538727464447</v>
      </c>
    </row>
    <row r="14" spans="1:15">
      <c r="A14" s="1993">
        <v>7</v>
      </c>
      <c r="B14" s="1994">
        <v>0.4717214352546828</v>
      </c>
      <c r="C14" s="1994">
        <v>0</v>
      </c>
      <c r="D14" s="1994">
        <v>3.2840786997626861</v>
      </c>
      <c r="E14" s="1994">
        <v>11.734174845887583</v>
      </c>
      <c r="F14" s="1994">
        <v>33.467292698750192</v>
      </c>
      <c r="G14" s="1995">
        <v>0.54441966537281838</v>
      </c>
      <c r="H14" s="1889"/>
      <c r="I14" s="1993">
        <v>7</v>
      </c>
      <c r="J14" s="1994">
        <v>1.9950721272737069</v>
      </c>
      <c r="K14" s="1994">
        <v>3.8092260754316314</v>
      </c>
      <c r="L14" s="1994">
        <v>7.7894584296828597</v>
      </c>
      <c r="M14" s="1994">
        <v>10.855541631596536</v>
      </c>
      <c r="N14" s="1994">
        <v>12.995532657027926</v>
      </c>
      <c r="O14" s="1995">
        <v>0.64752373594796064</v>
      </c>
    </row>
    <row r="15" spans="1:15">
      <c r="A15" s="1993">
        <v>8</v>
      </c>
      <c r="B15" s="1994">
        <v>0.28924031697296082</v>
      </c>
      <c r="C15" s="1994">
        <v>0.42958114371906653</v>
      </c>
      <c r="D15" s="1994">
        <v>4.2019177440742546</v>
      </c>
      <c r="E15" s="1994">
        <v>8.7050544429469898</v>
      </c>
      <c r="F15" s="1994">
        <v>13.432511338121033</v>
      </c>
      <c r="G15" s="1995">
        <v>0.31209331132177276</v>
      </c>
      <c r="H15" s="1889"/>
      <c r="I15" s="1993">
        <v>8</v>
      </c>
      <c r="J15" s="1994">
        <v>1.6735130735320463</v>
      </c>
      <c r="K15" s="1994">
        <v>3.102430215994314</v>
      </c>
      <c r="L15" s="1994">
        <v>7.3515179893376228</v>
      </c>
      <c r="M15" s="1994">
        <v>11.769594005865448</v>
      </c>
      <c r="N15" s="1994">
        <v>16.522702329599984</v>
      </c>
      <c r="O15" s="1995">
        <v>0.3464210093015388</v>
      </c>
    </row>
    <row r="16" spans="1:15">
      <c r="A16" s="1993">
        <v>9</v>
      </c>
      <c r="B16" s="1994">
        <v>1.0778958178736502</v>
      </c>
      <c r="C16" s="1994">
        <v>3.2033938980274801</v>
      </c>
      <c r="D16" s="1994">
        <v>16.054837261721726</v>
      </c>
      <c r="E16" s="1994">
        <v>27.123292786226497</v>
      </c>
      <c r="F16" s="1994">
        <v>42.895295642732492</v>
      </c>
      <c r="G16" s="1995">
        <v>0.30040552154828626</v>
      </c>
      <c r="H16" s="1889"/>
      <c r="I16" s="1993">
        <v>9</v>
      </c>
      <c r="J16" s="1994">
        <v>0.1079020962159266</v>
      </c>
      <c r="K16" s="1994">
        <v>0.44171783235111717</v>
      </c>
      <c r="L16" s="1994">
        <v>1.0106666664611812</v>
      </c>
      <c r="M16" s="1994">
        <v>1.4953406595648786</v>
      </c>
      <c r="N16" s="1994">
        <v>1.8688743399752925</v>
      </c>
      <c r="O16" s="1995">
        <v>0.30545171830203116</v>
      </c>
    </row>
    <row r="17" spans="1:15">
      <c r="A17" s="1993">
        <v>10</v>
      </c>
      <c r="B17" s="1994">
        <v>0.28637518945380458</v>
      </c>
      <c r="C17" s="1994">
        <v>0.57701833195066687</v>
      </c>
      <c r="D17" s="1994">
        <v>3.4879481364231677</v>
      </c>
      <c r="E17" s="1994">
        <v>7.6815655643694924</v>
      </c>
      <c r="F17" s="1994">
        <v>12.73771890013828</v>
      </c>
      <c r="G17" s="1995">
        <v>0.55746068077868449</v>
      </c>
      <c r="H17" s="1889"/>
      <c r="I17" s="1993">
        <v>10</v>
      </c>
      <c r="J17" s="1994">
        <v>0.20638256277291361</v>
      </c>
      <c r="K17" s="1994">
        <v>0.4156822755071013</v>
      </c>
      <c r="L17" s="1994">
        <v>1.6090357735606811</v>
      </c>
      <c r="M17" s="1994">
        <v>3.2079020253573591</v>
      </c>
      <c r="N17" s="1994">
        <v>5.2426153493994399</v>
      </c>
      <c r="O17" s="1995">
        <v>0.53690606085553649</v>
      </c>
    </row>
    <row r="18" spans="1:15">
      <c r="A18" s="1993">
        <v>11</v>
      </c>
      <c r="B18" s="1994">
        <v>1.4293110786643137</v>
      </c>
      <c r="C18" s="1994">
        <v>6.1153573795596223</v>
      </c>
      <c r="D18" s="1994">
        <v>16.279117631321668</v>
      </c>
      <c r="E18" s="1994">
        <v>25.503065683406753</v>
      </c>
      <c r="F18" s="1994">
        <v>31.12611716792324</v>
      </c>
      <c r="G18" s="1995">
        <v>0.53495705449510156</v>
      </c>
      <c r="H18" s="1889"/>
      <c r="I18" s="1993">
        <v>11</v>
      </c>
      <c r="J18" s="1994">
        <v>3.4605535335955433</v>
      </c>
      <c r="K18" s="1994">
        <v>6.2999560113753574</v>
      </c>
      <c r="L18" s="1994">
        <v>9.62628586342802</v>
      </c>
      <c r="M18" s="1994">
        <v>10.72210453153043</v>
      </c>
      <c r="N18" s="1994">
        <v>11.261836114327142</v>
      </c>
      <c r="O18" s="1995">
        <v>0.63326245168676709</v>
      </c>
    </row>
    <row r="19" spans="1:15">
      <c r="A19" s="1993">
        <v>12</v>
      </c>
      <c r="B19" s="1994">
        <v>0.77544848964558577</v>
      </c>
      <c r="C19" s="1994">
        <v>3.5247745167182107</v>
      </c>
      <c r="D19" s="1994">
        <v>9.0275617121866407</v>
      </c>
      <c r="E19" s="1994">
        <v>14.695231260793225</v>
      </c>
      <c r="F19" s="1994">
        <v>20.876793730303888</v>
      </c>
      <c r="G19" s="1995">
        <v>0.48666709402275049</v>
      </c>
      <c r="H19" s="1889"/>
      <c r="I19" s="1993">
        <v>12</v>
      </c>
      <c r="J19" s="1994">
        <v>9.4558385173420181</v>
      </c>
      <c r="K19" s="1994">
        <v>14.544643728333833</v>
      </c>
      <c r="L19" s="1994">
        <v>29.446492515176374</v>
      </c>
      <c r="M19" s="1994">
        <v>43.666081509077664</v>
      </c>
      <c r="N19" s="1994">
        <v>59.228548074894547</v>
      </c>
      <c r="O19" s="1995">
        <v>0.43615527214057492</v>
      </c>
    </row>
    <row r="20" spans="1:15">
      <c r="A20" s="1996">
        <v>13</v>
      </c>
      <c r="B20" s="1997">
        <v>0.27042602873098698</v>
      </c>
      <c r="C20" s="1997">
        <v>0</v>
      </c>
      <c r="D20" s="1997">
        <v>1.6627120011907153</v>
      </c>
      <c r="E20" s="1997">
        <v>6.7388308107129378</v>
      </c>
      <c r="F20" s="1997">
        <v>12.753668060861099</v>
      </c>
      <c r="G20" s="1995" t="s">
        <v>4838</v>
      </c>
      <c r="H20" s="1889"/>
      <c r="I20" s="1996">
        <v>13</v>
      </c>
      <c r="J20" s="1997">
        <v>0.1079020962159266</v>
      </c>
      <c r="K20" s="1997">
        <v>0.16561962155473703</v>
      </c>
      <c r="L20" s="1997">
        <v>1.0106666664611812</v>
      </c>
      <c r="M20" s="1997">
        <v>1.4953406595648786</v>
      </c>
      <c r="N20" s="1997">
        <v>1.8688743399752925</v>
      </c>
      <c r="O20" s="1995" t="s">
        <v>4838</v>
      </c>
    </row>
    <row r="21" spans="1:15">
      <c r="A21" s="1993">
        <v>14</v>
      </c>
      <c r="B21" s="1994">
        <v>0.52550508973344623</v>
      </c>
      <c r="C21" s="1994">
        <v>2.2980220422065751</v>
      </c>
      <c r="D21" s="1994">
        <v>6.6112667693723246</v>
      </c>
      <c r="E21" s="1994">
        <v>11.131517566162566</v>
      </c>
      <c r="F21" s="1994">
        <v>13.983303174828993</v>
      </c>
      <c r="G21" s="1995">
        <v>0.39471413099349689</v>
      </c>
      <c r="H21" s="1889"/>
      <c r="I21" s="1993">
        <v>14</v>
      </c>
      <c r="J21" s="1994">
        <v>0.58933728718650191</v>
      </c>
      <c r="K21" s="1994">
        <v>1.3175165999186267</v>
      </c>
      <c r="L21" s="1994">
        <v>2.4266035641144557</v>
      </c>
      <c r="M21" s="1994">
        <v>3.5663649424034904</v>
      </c>
      <c r="N21" s="1994">
        <v>4.9515365835476262</v>
      </c>
      <c r="O21" s="1995">
        <v>0.38259702471940404</v>
      </c>
    </row>
    <row r="22" spans="1:15">
      <c r="A22" s="1888"/>
      <c r="B22" s="1883"/>
      <c r="C22" s="1883"/>
      <c r="D22" s="1883"/>
      <c r="E22" s="1883"/>
      <c r="F22" s="1883"/>
      <c r="G22" s="1906"/>
      <c r="H22" s="1889"/>
      <c r="I22" s="1888"/>
      <c r="J22" s="1883"/>
      <c r="K22" s="1883"/>
      <c r="L22" s="1883"/>
      <c r="M22" s="1883"/>
      <c r="N22" s="1883"/>
      <c r="O22" s="1991"/>
    </row>
    <row r="23" spans="1:15">
      <c r="A23" s="1998" t="s">
        <v>4839</v>
      </c>
      <c r="B23" s="1999">
        <v>0.8</v>
      </c>
      <c r="C23" s="1999">
        <v>0.8</v>
      </c>
      <c r="D23" s="1999">
        <v>0.8</v>
      </c>
      <c r="E23" s="1999">
        <v>0.8</v>
      </c>
      <c r="F23" s="1999">
        <v>0.55000000000000004</v>
      </c>
      <c r="G23" s="1906"/>
      <c r="H23" s="1889"/>
      <c r="I23" s="1998" t="s">
        <v>4839</v>
      </c>
      <c r="J23" s="1999">
        <v>0.8</v>
      </c>
      <c r="K23" s="1999">
        <v>0.8</v>
      </c>
      <c r="L23" s="1999">
        <v>0.8</v>
      </c>
      <c r="M23" s="1999">
        <v>0.8</v>
      </c>
      <c r="N23" s="1999">
        <v>0.6</v>
      </c>
      <c r="O23" s="1991"/>
    </row>
    <row r="24" spans="1:15">
      <c r="A24" s="2000"/>
      <c r="B24" s="2001"/>
      <c r="C24" s="1889"/>
      <c r="D24" s="1889"/>
      <c r="E24" s="1889"/>
      <c r="F24" s="1889"/>
      <c r="G24" s="1889"/>
      <c r="H24" s="1889"/>
      <c r="I24" s="2000"/>
      <c r="J24" s="2001"/>
      <c r="K24" s="1889"/>
      <c r="L24" s="1889"/>
      <c r="M24" s="1889"/>
      <c r="N24" s="1889"/>
      <c r="O24" s="1889"/>
    </row>
    <row r="25" spans="1:15">
      <c r="A25" s="2000"/>
      <c r="B25" s="1889"/>
      <c r="C25" s="1889"/>
      <c r="D25" s="1889"/>
      <c r="E25" s="1889"/>
      <c r="F25" s="1889"/>
      <c r="G25" s="1889"/>
      <c r="H25" s="1889"/>
      <c r="I25" s="2000"/>
      <c r="J25" s="1889"/>
      <c r="K25" s="1889"/>
      <c r="L25" s="1889"/>
      <c r="M25" s="1889"/>
      <c r="N25" s="1889"/>
      <c r="O25" s="1889"/>
    </row>
    <row r="26" spans="1:15">
      <c r="A26" s="1889"/>
      <c r="B26" s="1889"/>
      <c r="C26" s="1889"/>
      <c r="D26" s="1889"/>
      <c r="E26" s="1889"/>
      <c r="F26" s="1889"/>
      <c r="G26" s="1889"/>
      <c r="H26" s="1889"/>
      <c r="I26" s="1889"/>
      <c r="J26" s="1889"/>
      <c r="K26" s="1889"/>
      <c r="L26" s="1889"/>
      <c r="M26" s="1889"/>
      <c r="N26" s="1889"/>
      <c r="O26" s="1889"/>
    </row>
    <row r="27" spans="1:15">
      <c r="A27" s="3718" t="s">
        <v>4840</v>
      </c>
      <c r="B27" s="3718"/>
      <c r="C27" s="3718"/>
      <c r="D27" s="3718"/>
      <c r="E27" s="3718"/>
      <c r="F27" s="3718"/>
      <c r="G27" s="1889"/>
      <c r="H27" s="1889"/>
      <c r="I27" s="3718" t="s">
        <v>4841</v>
      </c>
      <c r="J27" s="3718"/>
      <c r="K27" s="3718"/>
      <c r="L27" s="3718"/>
      <c r="M27" s="3718"/>
      <c r="N27" s="3718"/>
      <c r="O27" s="1889"/>
    </row>
    <row r="28" spans="1:15">
      <c r="A28" s="3719" t="s">
        <v>4830</v>
      </c>
      <c r="B28" s="3720" t="s">
        <v>4831</v>
      </c>
      <c r="C28" s="3722" t="s">
        <v>4832</v>
      </c>
      <c r="D28" s="3722"/>
      <c r="E28" s="3722"/>
      <c r="F28" s="3722"/>
      <c r="G28" s="1889"/>
      <c r="H28" s="1889"/>
      <c r="I28" s="3719" t="s">
        <v>4830</v>
      </c>
      <c r="J28" s="3720" t="s">
        <v>4831</v>
      </c>
      <c r="K28" s="3722" t="s">
        <v>4832</v>
      </c>
      <c r="L28" s="3722"/>
      <c r="M28" s="3722"/>
      <c r="N28" s="3722"/>
      <c r="O28" s="1889"/>
    </row>
    <row r="29" spans="1:15">
      <c r="A29" s="3719"/>
      <c r="B29" s="3721"/>
      <c r="C29" s="1992" t="s">
        <v>4833</v>
      </c>
      <c r="D29" s="1992" t="s">
        <v>4834</v>
      </c>
      <c r="E29" s="1992" t="s">
        <v>4835</v>
      </c>
      <c r="F29" s="1992" t="s">
        <v>4836</v>
      </c>
      <c r="G29" s="1889"/>
      <c r="H29" s="1889"/>
      <c r="I29" s="3719"/>
      <c r="J29" s="3721"/>
      <c r="K29" s="1992" t="s">
        <v>4833</v>
      </c>
      <c r="L29" s="1992" t="s">
        <v>4834</v>
      </c>
      <c r="M29" s="1992" t="s">
        <v>4835</v>
      </c>
      <c r="N29" s="1992" t="s">
        <v>4836</v>
      </c>
      <c r="O29" s="1889"/>
    </row>
    <row r="30" spans="1:15">
      <c r="A30" s="1993">
        <v>1</v>
      </c>
      <c r="B30" s="1994">
        <v>0.40452759701101609</v>
      </c>
      <c r="C30" s="1994"/>
      <c r="D30" s="1994"/>
      <c r="E30" s="1994">
        <v>7.4705687430645167</v>
      </c>
      <c r="F30" s="1994">
        <v>28.743086753057504</v>
      </c>
      <c r="G30" s="1889"/>
      <c r="H30" s="1889"/>
      <c r="I30" s="1993">
        <v>1</v>
      </c>
      <c r="J30" s="1994">
        <v>0.96346900612560116</v>
      </c>
      <c r="K30" s="1994"/>
      <c r="L30" s="1994"/>
      <c r="M30" s="1994">
        <v>10.908021509104627</v>
      </c>
      <c r="N30" s="1994">
        <v>17.218092733860189</v>
      </c>
      <c r="O30" s="1889"/>
    </row>
    <row r="31" spans="1:15">
      <c r="A31" s="1993">
        <v>1.1000000000000001</v>
      </c>
      <c r="B31" s="1994">
        <v>0.35933911098294441</v>
      </c>
      <c r="C31" s="1994"/>
      <c r="D31" s="1994"/>
      <c r="E31" s="1994">
        <v>10.565232462574579</v>
      </c>
      <c r="F31" s="1994">
        <v>19.132893246930688</v>
      </c>
      <c r="G31" s="1889"/>
      <c r="H31" s="1889"/>
      <c r="I31" s="1993">
        <v>1.1000000000000001</v>
      </c>
      <c r="J31" s="1994">
        <v>0.19428895632411081</v>
      </c>
      <c r="K31" s="1994"/>
      <c r="L31" s="1994"/>
      <c r="M31" s="1994">
        <v>3.1848044806515312</v>
      </c>
      <c r="N31" s="1994">
        <v>4.9402986155767099</v>
      </c>
      <c r="O31" s="1889"/>
    </row>
    <row r="32" spans="1:15">
      <c r="A32" s="1993">
        <v>2</v>
      </c>
      <c r="B32" s="1994">
        <v>0.35461508813912368</v>
      </c>
      <c r="C32" s="1994"/>
      <c r="D32" s="1994"/>
      <c r="E32" s="1994">
        <v>10.279860106158488</v>
      </c>
      <c r="F32" s="1994">
        <v>17.913158032166173</v>
      </c>
      <c r="G32" s="1889"/>
      <c r="H32" s="1889"/>
      <c r="I32" s="1993">
        <v>2</v>
      </c>
      <c r="J32" s="1994">
        <v>2.2019138588806082</v>
      </c>
      <c r="K32" s="1994"/>
      <c r="L32" s="1994"/>
      <c r="M32" s="1994">
        <v>11.665567289964141</v>
      </c>
      <c r="N32" s="1994">
        <v>17.024055116918728</v>
      </c>
      <c r="O32" s="1889"/>
    </row>
    <row r="33" spans="1:15">
      <c r="A33" s="1993">
        <v>3</v>
      </c>
      <c r="B33" s="1994">
        <v>0.64647052220568457</v>
      </c>
      <c r="C33" s="1994"/>
      <c r="D33" s="1994"/>
      <c r="E33" s="1994">
        <v>21.740302305937643</v>
      </c>
      <c r="F33" s="1994">
        <v>37.858687610267538</v>
      </c>
      <c r="G33" s="1889"/>
      <c r="H33" s="1889"/>
      <c r="I33" s="1993">
        <v>3</v>
      </c>
      <c r="J33" s="1994">
        <v>0.22546958089436389</v>
      </c>
      <c r="K33" s="1994"/>
      <c r="L33" s="1994"/>
      <c r="M33" s="1994">
        <v>5.0253349412302208</v>
      </c>
      <c r="N33" s="1994">
        <v>7.1986010393944877</v>
      </c>
      <c r="O33" s="1889"/>
    </row>
    <row r="34" spans="1:15">
      <c r="A34" s="1993">
        <v>4</v>
      </c>
      <c r="B34" s="1994">
        <v>0.77288234427017</v>
      </c>
      <c r="C34" s="1994"/>
      <c r="D34" s="1994"/>
      <c r="E34" s="1994">
        <v>27.155128190920163</v>
      </c>
      <c r="F34" s="1994">
        <v>38.752376665626088</v>
      </c>
      <c r="G34" s="1889"/>
      <c r="H34" s="1889"/>
      <c r="I34" s="1993">
        <v>4</v>
      </c>
      <c r="J34" s="1994">
        <v>0.14823052173418305</v>
      </c>
      <c r="K34" s="1994"/>
      <c r="L34" s="1994"/>
      <c r="M34" s="1994">
        <v>3.1169380749060167</v>
      </c>
      <c r="N34" s="1994">
        <v>6.1884456177886982</v>
      </c>
      <c r="O34" s="1889"/>
    </row>
    <row r="35" spans="1:15">
      <c r="A35" s="1993">
        <v>5</v>
      </c>
      <c r="B35" s="1994">
        <v>0.93539091289110443</v>
      </c>
      <c r="C35" s="1994"/>
      <c r="D35" s="1994"/>
      <c r="E35" s="1994">
        <v>19.003417197307467</v>
      </c>
      <c r="F35" s="1994">
        <v>73.968611502761476</v>
      </c>
      <c r="G35" s="1889"/>
      <c r="H35" s="1889"/>
      <c r="I35" s="1993">
        <v>5</v>
      </c>
      <c r="J35" s="1994">
        <v>0.16892428963530123</v>
      </c>
      <c r="K35" s="1994"/>
      <c r="L35" s="1994"/>
      <c r="M35" s="1994">
        <v>4.2297047024189549</v>
      </c>
      <c r="N35" s="1994">
        <v>6.6986441864792967</v>
      </c>
      <c r="O35" s="1889"/>
    </row>
    <row r="36" spans="1:15">
      <c r="A36" s="1993">
        <v>6</v>
      </c>
      <c r="B36" s="1994">
        <v>1.1299839161345562</v>
      </c>
      <c r="C36" s="1994"/>
      <c r="D36" s="1994"/>
      <c r="E36" s="1994">
        <v>30.525634911824746</v>
      </c>
      <c r="F36" s="1994">
        <v>71.019050242319096</v>
      </c>
      <c r="G36" s="1889"/>
      <c r="H36" s="1889"/>
      <c r="I36" s="1993">
        <v>6</v>
      </c>
      <c r="J36" s="1994">
        <v>0.66779198996995826</v>
      </c>
      <c r="K36" s="1994"/>
      <c r="L36" s="1994"/>
      <c r="M36" s="1994">
        <v>10.020229996757829</v>
      </c>
      <c r="N36" s="1994">
        <v>11.708217730836619</v>
      </c>
      <c r="O36" s="1889"/>
    </row>
    <row r="37" spans="1:15">
      <c r="A37" s="1993">
        <v>7</v>
      </c>
      <c r="B37" s="1994">
        <v>0.56690803548570023</v>
      </c>
      <c r="C37" s="1994"/>
      <c r="D37" s="1994"/>
      <c r="E37" s="1994">
        <v>13.824487040783337</v>
      </c>
      <c r="F37" s="1994">
        <v>40.282910996941176</v>
      </c>
      <c r="G37" s="1889"/>
      <c r="H37" s="1889"/>
      <c r="I37" s="1993">
        <v>7</v>
      </c>
      <c r="J37" s="1994">
        <v>2.2857571536894969</v>
      </c>
      <c r="K37" s="1994"/>
      <c r="L37" s="1994"/>
      <c r="M37" s="1994">
        <v>12.413864538064837</v>
      </c>
      <c r="N37" s="1994">
        <v>14.869257876622539</v>
      </c>
      <c r="O37" s="1889"/>
    </row>
    <row r="38" spans="1:15">
      <c r="A38" s="1993">
        <v>8</v>
      </c>
      <c r="B38" s="1994">
        <v>0.38936970657847575</v>
      </c>
      <c r="C38" s="1994"/>
      <c r="D38" s="1994"/>
      <c r="E38" s="1994">
        <v>11.554234841678831</v>
      </c>
      <c r="F38" s="1994">
        <v>18.452528464140691</v>
      </c>
      <c r="G38" s="1889"/>
      <c r="H38" s="1889"/>
      <c r="I38" s="1993">
        <v>8</v>
      </c>
      <c r="J38" s="1994">
        <v>1.9933225740839111</v>
      </c>
      <c r="K38" s="1994"/>
      <c r="L38" s="1994"/>
      <c r="M38" s="1994">
        <v>13.943172535103393</v>
      </c>
      <c r="N38" s="1994">
        <v>19.577647399840888</v>
      </c>
      <c r="O38" s="1889"/>
    </row>
    <row r="39" spans="1:15">
      <c r="A39" s="1993">
        <v>9</v>
      </c>
      <c r="B39" s="1994">
        <v>1.667453318262468</v>
      </c>
      <c r="C39" s="1994"/>
      <c r="D39" s="1994"/>
      <c r="E39" s="1994">
        <v>43.464291381046564</v>
      </c>
      <c r="F39" s="1994">
        <v>72.552609470872454</v>
      </c>
      <c r="G39" s="1889"/>
      <c r="H39" s="1889"/>
      <c r="I39" s="1993">
        <v>9</v>
      </c>
      <c r="J39" s="1994">
        <v>0.1202704882165663</v>
      </c>
      <c r="K39" s="1994"/>
      <c r="L39" s="1994"/>
      <c r="M39" s="1994">
        <v>1.6681144053058989</v>
      </c>
      <c r="N39" s="1994">
        <v>2.0868154305489046</v>
      </c>
      <c r="O39" s="1889"/>
    </row>
    <row r="40" spans="1:15">
      <c r="A40" s="1993">
        <v>10</v>
      </c>
      <c r="B40" s="1994">
        <v>0.36859397328227583</v>
      </c>
      <c r="C40" s="1994"/>
      <c r="D40" s="1994"/>
      <c r="E40" s="1994">
        <v>9.6807036973602045</v>
      </c>
      <c r="F40" s="1994">
        <v>16.787386831195924</v>
      </c>
      <c r="G40" s="1889"/>
      <c r="H40" s="1889"/>
      <c r="I40" s="1993">
        <v>10</v>
      </c>
      <c r="J40" s="1994">
        <v>0.25354352370312011</v>
      </c>
      <c r="K40" s="1994"/>
      <c r="L40" s="1994"/>
      <c r="M40" s="1994">
        <v>4.0692072834953787</v>
      </c>
      <c r="N40" s="1994">
        <v>6.7047475224857127</v>
      </c>
      <c r="O40" s="1889"/>
    </row>
    <row r="41" spans="1:15">
      <c r="A41" s="1993">
        <v>11</v>
      </c>
      <c r="B41" s="1994">
        <v>1.7317750519734356</v>
      </c>
      <c r="C41" s="1994"/>
      <c r="D41" s="1994"/>
      <c r="E41" s="1994">
        <v>32.023076421196969</v>
      </c>
      <c r="F41" s="1994">
        <v>40.154838669255284</v>
      </c>
      <c r="G41" s="1889"/>
      <c r="H41" s="1889"/>
      <c r="I41" s="1993">
        <v>11</v>
      </c>
      <c r="J41" s="1994">
        <v>3.8956015152723338</v>
      </c>
      <c r="K41" s="1994"/>
      <c r="L41" s="1994"/>
      <c r="M41" s="1994">
        <v>11.945060816021217</v>
      </c>
      <c r="N41" s="1994">
        <v>12.565410732537428</v>
      </c>
      <c r="O41" s="1889"/>
    </row>
    <row r="42" spans="1:15">
      <c r="A42" s="1993">
        <v>12</v>
      </c>
      <c r="B42" s="1994">
        <v>0.97291650379479788</v>
      </c>
      <c r="C42" s="1994"/>
      <c r="D42" s="1994"/>
      <c r="E42" s="1994">
        <v>19.117868205566769</v>
      </c>
      <c r="F42" s="1994">
        <v>27.952991833386267</v>
      </c>
      <c r="G42" s="1889"/>
      <c r="H42" s="1889"/>
      <c r="I42" s="1993">
        <v>12</v>
      </c>
      <c r="J42" s="1994">
        <v>11.999358428762504</v>
      </c>
      <c r="K42" s="1994"/>
      <c r="L42" s="1994"/>
      <c r="M42" s="1994">
        <v>60.763114731110164</v>
      </c>
      <c r="N42" s="1994">
        <v>83.493111238423737</v>
      </c>
      <c r="O42" s="1889"/>
    </row>
    <row r="43" spans="1:15">
      <c r="A43" s="1996">
        <v>13</v>
      </c>
      <c r="B43" s="1997">
        <v>0.35461508813912368</v>
      </c>
      <c r="C43" s="1997"/>
      <c r="D43" s="1997"/>
      <c r="E43" s="1997">
        <v>7.5204812519364097</v>
      </c>
      <c r="F43" s="1997">
        <v>16.801365716339077</v>
      </c>
      <c r="G43" s="1889"/>
      <c r="H43" s="1889"/>
      <c r="I43" s="1996">
        <v>13</v>
      </c>
      <c r="J43" s="1997">
        <v>0.1202704882165663</v>
      </c>
      <c r="K43" s="1997"/>
      <c r="L43" s="1997"/>
      <c r="M43" s="1997">
        <v>1.6681144053058989</v>
      </c>
      <c r="N43" s="1997">
        <v>2.0868154305489046</v>
      </c>
      <c r="O43" s="1889"/>
    </row>
    <row r="44" spans="1:15">
      <c r="A44" s="1993">
        <v>14</v>
      </c>
      <c r="B44" s="1994">
        <v>0.78217274928199609</v>
      </c>
      <c r="C44" s="1994"/>
      <c r="D44" s="1994"/>
      <c r="E44" s="1994">
        <v>17.957315764026099</v>
      </c>
      <c r="F44" s="1994">
        <v>23.834873530421586</v>
      </c>
      <c r="G44" s="1889"/>
      <c r="H44" s="1889"/>
      <c r="I44" s="1993">
        <v>14</v>
      </c>
      <c r="J44" s="1994">
        <v>0.72011942775986693</v>
      </c>
      <c r="K44" s="1994"/>
      <c r="L44" s="1994"/>
      <c r="M44" s="1994">
        <v>4.3303605781022529</v>
      </c>
      <c r="N44" s="1994">
        <v>6.0242398397153512</v>
      </c>
      <c r="O44" s="1889"/>
    </row>
    <row r="45" spans="1:15">
      <c r="A45" s="1889"/>
      <c r="B45" s="1889"/>
      <c r="C45" s="1889"/>
      <c r="D45" s="1889"/>
      <c r="E45" s="1889"/>
      <c r="F45" s="1889"/>
      <c r="G45" s="1889"/>
      <c r="H45" s="1889"/>
      <c r="I45" s="1889"/>
      <c r="J45" s="1889"/>
      <c r="K45" s="1889"/>
      <c r="L45" s="1889"/>
      <c r="M45" s="1889"/>
      <c r="N45" s="1889"/>
      <c r="O45" s="1889"/>
    </row>
    <row r="46" spans="1:15">
      <c r="A46" s="1998" t="s">
        <v>4839</v>
      </c>
      <c r="B46" s="1998"/>
      <c r="C46" s="1998"/>
      <c r="D46" s="1998"/>
      <c r="E46" s="1999">
        <v>0.85</v>
      </c>
      <c r="F46" s="1999">
        <v>0.6</v>
      </c>
      <c r="G46" s="1889"/>
      <c r="H46" s="1889"/>
      <c r="I46" s="1998" t="s">
        <v>4839</v>
      </c>
      <c r="J46" s="1998"/>
      <c r="K46" s="1998"/>
      <c r="L46" s="1998"/>
      <c r="M46" s="1999">
        <v>0.6</v>
      </c>
      <c r="N46" s="1999">
        <v>0.6</v>
      </c>
      <c r="O46" s="1889"/>
    </row>
    <row r="47" spans="1:15">
      <c r="A47" s="2002" t="s">
        <v>4842</v>
      </c>
      <c r="B47" s="2003">
        <v>0.03</v>
      </c>
      <c r="C47" s="1883"/>
      <c r="D47" s="1883"/>
      <c r="E47" s="1883"/>
      <c r="F47" s="1883"/>
      <c r="G47" s="1889"/>
      <c r="H47" s="1889"/>
      <c r="I47" s="2002" t="s">
        <v>4842</v>
      </c>
      <c r="J47" s="2003">
        <v>0.03</v>
      </c>
      <c r="K47" s="1883"/>
      <c r="L47" s="1883"/>
      <c r="M47" s="1883"/>
      <c r="N47" s="1883"/>
      <c r="O47" s="1889"/>
    </row>
    <row r="48" spans="1:15">
      <c r="A48" s="2002" t="s">
        <v>4843</v>
      </c>
      <c r="B48" s="2004">
        <v>0.98998363101217857</v>
      </c>
      <c r="C48" s="2000"/>
      <c r="D48" s="2000"/>
      <c r="E48" s="2000"/>
      <c r="F48" s="2000"/>
      <c r="G48" s="2005"/>
      <c r="H48" s="2005"/>
      <c r="I48" s="2002" t="s">
        <v>4843</v>
      </c>
      <c r="J48" s="2004">
        <v>0.99242968231076556</v>
      </c>
      <c r="K48" s="1883"/>
      <c r="L48" s="1883"/>
      <c r="M48" s="1883"/>
      <c r="N48" s="1883"/>
      <c r="O48" s="1889"/>
    </row>
    <row r="49" spans="1:15">
      <c r="A49" s="2000"/>
      <c r="B49" s="2006"/>
      <c r="C49" s="1883"/>
      <c r="D49" s="1883"/>
      <c r="E49" s="1883"/>
      <c r="F49" s="1883"/>
      <c r="G49" s="1889"/>
      <c r="H49" s="1889"/>
      <c r="I49" s="2000"/>
      <c r="J49" s="2006"/>
      <c r="K49" s="1883"/>
      <c r="L49" s="1883"/>
      <c r="M49" s="1883"/>
      <c r="N49" s="1883"/>
      <c r="O49" s="1889"/>
    </row>
    <row r="50" spans="1:15">
      <c r="A50" s="1889"/>
      <c r="B50" s="1889"/>
      <c r="C50" s="1889"/>
      <c r="D50" s="1889"/>
      <c r="E50" s="1889"/>
      <c r="F50" s="1889"/>
      <c r="G50" s="1889"/>
      <c r="H50" s="1889"/>
      <c r="I50" s="1889"/>
      <c r="J50" s="1889"/>
      <c r="K50" s="1889"/>
      <c r="L50" s="1889"/>
      <c r="M50" s="1889"/>
      <c r="N50" s="1889"/>
      <c r="O50" s="1889"/>
    </row>
    <row r="51" spans="1:15">
      <c r="A51" s="1889"/>
      <c r="B51" s="1889"/>
      <c r="C51" s="1889"/>
      <c r="D51" s="1889"/>
      <c r="E51" s="1889"/>
      <c r="F51" s="1889"/>
      <c r="G51" s="1889"/>
      <c r="H51" s="1889"/>
      <c r="I51" s="1889"/>
      <c r="J51" s="1889"/>
      <c r="K51" s="1889"/>
      <c r="L51" s="1889"/>
      <c r="M51" s="1889"/>
      <c r="N51" s="1889"/>
      <c r="O51" s="1889"/>
    </row>
  </sheetData>
  <mergeCells count="16">
    <mergeCell ref="A27:F27"/>
    <mergeCell ref="I27:N27"/>
    <mergeCell ref="A28:A29"/>
    <mergeCell ref="B28:B29"/>
    <mergeCell ref="C28:F28"/>
    <mergeCell ref="I28:I29"/>
    <mergeCell ref="J28:J29"/>
    <mergeCell ref="K28:N28"/>
    <mergeCell ref="A4:F4"/>
    <mergeCell ref="I4:N4"/>
    <mergeCell ref="A5:A6"/>
    <mergeCell ref="B5:B6"/>
    <mergeCell ref="C5:F5"/>
    <mergeCell ref="I5:I6"/>
    <mergeCell ref="J5:J6"/>
    <mergeCell ref="K5:N5"/>
  </mergeCells>
  <phoneticPr fontId="8" type="noConversion"/>
  <pageMargins left="0.70866141732283472" right="0.70866141732283472" top="0.74803149606299213" bottom="0.74803149606299213" header="0.31496062992125984" footer="0.31496062992125984"/>
  <pageSetup paperSize="9" scale="55" fitToWidth="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pageSetUpPr fitToPage="1"/>
  </sheetPr>
  <dimension ref="A1:AU92"/>
  <sheetViews>
    <sheetView view="pageBreakPreview" topLeftCell="U1" zoomScale="60" zoomScaleNormal="80" workbookViewId="0"/>
  </sheetViews>
  <sheetFormatPr defaultRowHeight="16.5"/>
  <cols>
    <col min="1" max="1" width="20.25" customWidth="1"/>
    <col min="2" max="6" width="20.625" customWidth="1"/>
    <col min="7" max="7" width="23" customWidth="1"/>
    <col min="8" max="8" width="21.625" customWidth="1"/>
    <col min="9" max="14" width="14.125" customWidth="1"/>
    <col min="15" max="15" width="12.625" customWidth="1"/>
    <col min="16" max="21" width="20.625" customWidth="1"/>
    <col min="22" max="29" width="14.125" customWidth="1"/>
    <col min="30" max="30" width="11.5" bestFit="1" customWidth="1"/>
    <col min="31" max="31" width="9.625" bestFit="1" customWidth="1"/>
    <col min="32" max="33" width="12.875" bestFit="1" customWidth="1"/>
    <col min="34" max="34" width="14.125" bestFit="1" customWidth="1"/>
    <col min="35" max="35" width="17.625" customWidth="1"/>
    <col min="36" max="36" width="13.5" customWidth="1"/>
    <col min="37" max="37" width="14.625" customWidth="1"/>
    <col min="38" max="38" width="17.625" customWidth="1"/>
    <col min="39" max="40" width="14.75" customWidth="1"/>
    <col min="41" max="41" width="11.5" bestFit="1" customWidth="1"/>
    <col min="42" max="42" width="9.625" bestFit="1" customWidth="1"/>
    <col min="43" max="44" width="12.875" bestFit="1" customWidth="1"/>
    <col min="45" max="45" width="14.125" bestFit="1" customWidth="1"/>
    <col min="46" max="46" width="14.125" customWidth="1"/>
    <col min="47" max="47" width="14.25" customWidth="1"/>
  </cols>
  <sheetData>
    <row r="1" spans="1:47" ht="21">
      <c r="A1" s="2240" t="str">
        <f>+封面!A3&amp;" "&amp;封面!A2</f>
        <v xml:space="preserve">        保險股份有限公司(○○分公司) 年度(月、季、半年)報表</v>
      </c>
    </row>
    <row r="2" spans="1:47" ht="21">
      <c r="A2" s="2238" t="s">
        <v>5028</v>
      </c>
    </row>
    <row r="4" spans="1:47">
      <c r="A4" s="3723" t="s">
        <v>4909</v>
      </c>
      <c r="B4" s="3723"/>
      <c r="C4" s="3723"/>
      <c r="D4" s="3723"/>
      <c r="E4" s="3723"/>
      <c r="F4" s="3723"/>
      <c r="G4" s="3723"/>
      <c r="H4" s="3723"/>
      <c r="I4" s="3723"/>
      <c r="J4" s="3723"/>
      <c r="K4" s="3723"/>
      <c r="L4" s="3723"/>
      <c r="M4" s="3723"/>
      <c r="N4" s="3723"/>
      <c r="O4" s="2134"/>
      <c r="P4" s="3723" t="s">
        <v>4948</v>
      </c>
      <c r="Q4" s="3723"/>
      <c r="R4" s="3723"/>
      <c r="S4" s="3723"/>
      <c r="T4" s="3723"/>
      <c r="U4" s="3723"/>
      <c r="V4" s="3723"/>
      <c r="W4" s="3723"/>
      <c r="X4" s="3723"/>
      <c r="Y4" s="3723"/>
      <c r="Z4" s="3723"/>
      <c r="AA4" s="3723"/>
      <c r="AB4" s="3723"/>
      <c r="AC4" s="3723"/>
      <c r="AD4" s="2134"/>
      <c r="AE4" s="3724" t="s">
        <v>4857</v>
      </c>
      <c r="AF4" s="3724"/>
      <c r="AG4" s="3724"/>
      <c r="AH4" s="3724"/>
      <c r="AI4" s="3724"/>
      <c r="AJ4" s="3724"/>
      <c r="AK4" s="3724"/>
      <c r="AL4" s="3724"/>
      <c r="AM4" s="2158"/>
      <c r="AN4" s="3724" t="s">
        <v>4948</v>
      </c>
      <c r="AO4" s="3724"/>
      <c r="AP4" s="3724"/>
      <c r="AQ4" s="3724"/>
      <c r="AR4" s="3724"/>
      <c r="AS4" s="3724"/>
      <c r="AT4" s="3724"/>
      <c r="AU4" s="3724"/>
    </row>
    <row r="5" spans="1:47" ht="17.25" thickBot="1">
      <c r="A5" s="3725" t="s">
        <v>4910</v>
      </c>
      <c r="B5" s="3726"/>
      <c r="C5" s="3727" t="s">
        <v>4911</v>
      </c>
      <c r="D5" s="3728"/>
      <c r="E5" s="3728"/>
      <c r="F5" s="3728"/>
      <c r="G5" s="3729"/>
      <c r="H5" s="3730" t="s">
        <v>4912</v>
      </c>
      <c r="I5" s="3726"/>
      <c r="J5" s="3727" t="s">
        <v>4911</v>
      </c>
      <c r="K5" s="3728"/>
      <c r="L5" s="3728"/>
      <c r="M5" s="3728"/>
      <c r="N5" s="3731"/>
      <c r="O5" s="2134"/>
      <c r="P5" s="3725" t="s">
        <v>4910</v>
      </c>
      <c r="Q5" s="3726"/>
      <c r="R5" s="3727" t="s">
        <v>4911</v>
      </c>
      <c r="S5" s="3728"/>
      <c r="T5" s="3728"/>
      <c r="U5" s="3728"/>
      <c r="V5" s="3729"/>
      <c r="W5" s="3730" t="s">
        <v>4912</v>
      </c>
      <c r="X5" s="3726"/>
      <c r="Y5" s="3727" t="s">
        <v>4911</v>
      </c>
      <c r="Z5" s="3728"/>
      <c r="AA5" s="3728"/>
      <c r="AB5" s="3728"/>
      <c r="AC5" s="3731"/>
      <c r="AD5" s="2134"/>
      <c r="AE5" s="3732" t="s">
        <v>4858</v>
      </c>
      <c r="AF5" s="3732"/>
      <c r="AG5" s="3732"/>
      <c r="AH5" s="3732"/>
      <c r="AI5" s="3732"/>
      <c r="AJ5" s="3732"/>
      <c r="AK5" s="3732"/>
      <c r="AL5" s="3732"/>
      <c r="AM5" s="2159"/>
      <c r="AN5" s="3733" t="s">
        <v>4859</v>
      </c>
      <c r="AO5" s="3733"/>
      <c r="AP5" s="3733"/>
      <c r="AQ5" s="3733"/>
      <c r="AR5" s="3733"/>
      <c r="AS5" s="3733"/>
      <c r="AT5" s="3733"/>
      <c r="AU5" s="3733"/>
    </row>
    <row r="6" spans="1:47" ht="16.5" customHeight="1">
      <c r="A6" s="3734" t="s">
        <v>4860</v>
      </c>
      <c r="B6" s="3735"/>
      <c r="C6" s="3738" t="s">
        <v>4861</v>
      </c>
      <c r="D6" s="3740" t="s">
        <v>4913</v>
      </c>
      <c r="E6" s="3741"/>
      <c r="F6" s="3741"/>
      <c r="G6" s="3742"/>
      <c r="H6" s="3743" t="s">
        <v>4914</v>
      </c>
      <c r="I6" s="3744"/>
      <c r="J6" s="3747" t="s">
        <v>4915</v>
      </c>
      <c r="K6" s="3740" t="s">
        <v>4913</v>
      </c>
      <c r="L6" s="3741"/>
      <c r="M6" s="3741"/>
      <c r="N6" s="3749"/>
      <c r="O6" s="2134"/>
      <c r="P6" s="3734" t="s">
        <v>4860</v>
      </c>
      <c r="Q6" s="3735"/>
      <c r="R6" s="3738" t="s">
        <v>4861</v>
      </c>
      <c r="S6" s="3740" t="s">
        <v>4913</v>
      </c>
      <c r="T6" s="3741"/>
      <c r="U6" s="3741"/>
      <c r="V6" s="3742"/>
      <c r="W6" s="3743" t="s">
        <v>4914</v>
      </c>
      <c r="X6" s="3744"/>
      <c r="Y6" s="3747" t="s">
        <v>4915</v>
      </c>
      <c r="Z6" s="3740" t="s">
        <v>4913</v>
      </c>
      <c r="AA6" s="3741"/>
      <c r="AB6" s="3741"/>
      <c r="AC6" s="3749"/>
      <c r="AD6" s="2134"/>
      <c r="AE6" s="3752" t="s">
        <v>4949</v>
      </c>
      <c r="AF6" s="3753"/>
      <c r="AG6" s="3756" t="s">
        <v>4950</v>
      </c>
      <c r="AH6" s="3750" t="s">
        <v>4951</v>
      </c>
      <c r="AI6" s="3740" t="s">
        <v>4913</v>
      </c>
      <c r="AJ6" s="3741"/>
      <c r="AK6" s="3741"/>
      <c r="AL6" s="3749"/>
      <c r="AM6" s="2160"/>
      <c r="AN6" s="3752" t="s">
        <v>4949</v>
      </c>
      <c r="AO6" s="3753"/>
      <c r="AP6" s="3756" t="s">
        <v>4950</v>
      </c>
      <c r="AQ6" s="3750" t="s">
        <v>4951</v>
      </c>
      <c r="AR6" s="3740" t="s">
        <v>4913</v>
      </c>
      <c r="AS6" s="3741"/>
      <c r="AT6" s="3741"/>
      <c r="AU6" s="3749"/>
    </row>
    <row r="7" spans="1:47" ht="17.25" thickBot="1">
      <c r="A7" s="3736"/>
      <c r="B7" s="3737"/>
      <c r="C7" s="3739"/>
      <c r="D7" s="2124" t="s">
        <v>4916</v>
      </c>
      <c r="E7" s="2124" t="s">
        <v>4917</v>
      </c>
      <c r="F7" s="2124" t="s">
        <v>4918</v>
      </c>
      <c r="G7" s="2125" t="s">
        <v>4919</v>
      </c>
      <c r="H7" s="3745"/>
      <c r="I7" s="3746"/>
      <c r="J7" s="3748"/>
      <c r="K7" s="2124" t="s">
        <v>4916</v>
      </c>
      <c r="L7" s="2124" t="s">
        <v>4917</v>
      </c>
      <c r="M7" s="2124" t="s">
        <v>4918</v>
      </c>
      <c r="N7" s="2124" t="s">
        <v>4919</v>
      </c>
      <c r="O7" s="2134"/>
      <c r="P7" s="3736"/>
      <c r="Q7" s="3737"/>
      <c r="R7" s="3739"/>
      <c r="S7" s="2124" t="s">
        <v>4916</v>
      </c>
      <c r="T7" s="2124" t="s">
        <v>4917</v>
      </c>
      <c r="U7" s="2124" t="s">
        <v>4918</v>
      </c>
      <c r="V7" s="2125" t="s">
        <v>4919</v>
      </c>
      <c r="W7" s="3745"/>
      <c r="X7" s="3746"/>
      <c r="Y7" s="3748"/>
      <c r="Z7" s="2124" t="s">
        <v>4916</v>
      </c>
      <c r="AA7" s="2124" t="s">
        <v>4917</v>
      </c>
      <c r="AB7" s="2124" t="s">
        <v>4918</v>
      </c>
      <c r="AC7" s="2124" t="s">
        <v>4919</v>
      </c>
      <c r="AD7" s="2134"/>
      <c r="AE7" s="3754"/>
      <c r="AF7" s="3755"/>
      <c r="AG7" s="3757"/>
      <c r="AH7" s="3751"/>
      <c r="AI7" s="2161" t="s">
        <v>4844</v>
      </c>
      <c r="AJ7" s="2161" t="s">
        <v>4845</v>
      </c>
      <c r="AK7" s="2161" t="s">
        <v>4952</v>
      </c>
      <c r="AL7" s="2162" t="s">
        <v>4953</v>
      </c>
      <c r="AM7" s="2160"/>
      <c r="AN7" s="3754"/>
      <c r="AO7" s="3755"/>
      <c r="AP7" s="3757"/>
      <c r="AQ7" s="3751"/>
      <c r="AR7" s="2161" t="s">
        <v>4844</v>
      </c>
      <c r="AS7" s="2161" t="s">
        <v>4845</v>
      </c>
      <c r="AT7" s="2161" t="s">
        <v>4952</v>
      </c>
      <c r="AU7" s="2162" t="s">
        <v>4953</v>
      </c>
    </row>
    <row r="8" spans="1:47">
      <c r="A8" s="2126" t="s">
        <v>4920</v>
      </c>
      <c r="B8" s="2127">
        <v>1</v>
      </c>
      <c r="C8" s="2007">
        <v>0.13457158809299832</v>
      </c>
      <c r="D8" s="2007">
        <v>0</v>
      </c>
      <c r="E8" s="2007">
        <v>0.76073880981783215</v>
      </c>
      <c r="F8" s="2007">
        <v>3.9352495595391499</v>
      </c>
      <c r="G8" s="2008">
        <v>8.678521085721167</v>
      </c>
      <c r="H8" s="2128" t="s">
        <v>4920</v>
      </c>
      <c r="I8" s="2127">
        <v>1</v>
      </c>
      <c r="J8" s="2007">
        <v>0.12558279234099148</v>
      </c>
      <c r="K8" s="2007">
        <v>0</v>
      </c>
      <c r="L8" s="2007">
        <v>0.91546374513945727</v>
      </c>
      <c r="M8" s="2007">
        <v>3.7067993837309743</v>
      </c>
      <c r="N8" s="2007">
        <v>7.3964138085184112</v>
      </c>
      <c r="O8" s="2136"/>
      <c r="P8" s="2126" t="s">
        <v>4920</v>
      </c>
      <c r="Q8" s="2127">
        <v>1</v>
      </c>
      <c r="R8" s="2007">
        <v>2.4454593934974526E-3</v>
      </c>
      <c r="S8" s="2007">
        <v>2.0596338609533142E-3</v>
      </c>
      <c r="T8" s="2007">
        <v>2.4357179604287956E-2</v>
      </c>
      <c r="U8" s="2007">
        <v>6.75037426301065E-2</v>
      </c>
      <c r="V8" s="2008">
        <v>0.13952257312526808</v>
      </c>
      <c r="W8" s="2128" t="s">
        <v>4920</v>
      </c>
      <c r="X8" s="2127">
        <v>1</v>
      </c>
      <c r="Y8" s="2007">
        <v>2.1885897950770531E-3</v>
      </c>
      <c r="Z8" s="2007">
        <v>1.7631046727115407E-3</v>
      </c>
      <c r="AA8" s="2007">
        <v>2.1789030988285999E-2</v>
      </c>
      <c r="AB8" s="2007">
        <v>6.0886024641368428E-2</v>
      </c>
      <c r="AC8" s="2007">
        <v>0.12635621501637465</v>
      </c>
      <c r="AD8" s="2136"/>
      <c r="AE8" s="2009" t="s">
        <v>4846</v>
      </c>
      <c r="AF8" s="2010">
        <v>1</v>
      </c>
      <c r="AG8" s="2011">
        <v>1424.60672856</v>
      </c>
      <c r="AH8" s="2012">
        <v>0.14966276340961571</v>
      </c>
      <c r="AI8" s="2013">
        <v>0</v>
      </c>
      <c r="AJ8" s="2013">
        <v>0.84234855604519709</v>
      </c>
      <c r="AK8" s="2013">
        <v>4.3526852613235834</v>
      </c>
      <c r="AL8" s="2014">
        <v>9.650379728500738</v>
      </c>
      <c r="AM8" s="2163"/>
      <c r="AN8" s="2009" t="s">
        <v>4846</v>
      </c>
      <c r="AO8" s="2010">
        <v>1</v>
      </c>
      <c r="AP8" s="2011">
        <v>1424.6067284999999</v>
      </c>
      <c r="AQ8" s="2012">
        <v>1.941664808022139E-2</v>
      </c>
      <c r="AR8" s="2013">
        <v>6.7992335603870968E-2</v>
      </c>
      <c r="AS8" s="2013">
        <v>9.3364929477485911E-2</v>
      </c>
      <c r="AT8" s="2013">
        <v>0.10612126903510083</v>
      </c>
      <c r="AU8" s="2014">
        <v>0.11449018406304154</v>
      </c>
    </row>
    <row r="9" spans="1:47">
      <c r="A9" s="2126" t="s">
        <v>4921</v>
      </c>
      <c r="B9" s="2127">
        <v>1.1000000000000001</v>
      </c>
      <c r="C9" s="2007">
        <v>0.14583284891314063</v>
      </c>
      <c r="D9" s="2007">
        <v>5.5005348122835335E-2</v>
      </c>
      <c r="E9" s="2007">
        <v>1.5218459946306457</v>
      </c>
      <c r="F9" s="2007">
        <v>4.6738551753004032</v>
      </c>
      <c r="G9" s="2008">
        <v>7.9090800534142645</v>
      </c>
      <c r="H9" s="2128" t="s">
        <v>4921</v>
      </c>
      <c r="I9" s="2127">
        <v>1.1000000000000001</v>
      </c>
      <c r="J9" s="2007">
        <v>0.13672568958597883</v>
      </c>
      <c r="K9" s="2007">
        <v>0.10259496094379558</v>
      </c>
      <c r="L9" s="2007">
        <v>1.5262907070230354</v>
      </c>
      <c r="M9" s="2007">
        <v>4.1690732803118289</v>
      </c>
      <c r="N9" s="2007">
        <v>6.8170490413502689</v>
      </c>
      <c r="O9" s="2136"/>
      <c r="P9" s="2126" t="s">
        <v>4921</v>
      </c>
      <c r="Q9" s="2127">
        <v>1.1000000000000001</v>
      </c>
      <c r="R9" s="2007">
        <v>1.5641531883894194E-2</v>
      </c>
      <c r="S9" s="2007">
        <v>3.7762459160625539E-2</v>
      </c>
      <c r="T9" s="2007">
        <v>5.9344245425106551E-2</v>
      </c>
      <c r="U9" s="2007">
        <v>7.5400526313192162E-2</v>
      </c>
      <c r="V9" s="2008">
        <v>9.090326191718312E-2</v>
      </c>
      <c r="W9" s="2128" t="s">
        <v>4921</v>
      </c>
      <c r="X9" s="2127">
        <v>1.1000000000000001</v>
      </c>
      <c r="Y9" s="2007">
        <v>1.3833537654269918E-2</v>
      </c>
      <c r="Z9" s="2007">
        <v>3.3826488184704767E-2</v>
      </c>
      <c r="AA9" s="2007">
        <v>5.3148930411023344E-2</v>
      </c>
      <c r="AB9" s="2007">
        <v>6.7529592499387003E-2</v>
      </c>
      <c r="AC9" s="2007">
        <v>8.1418602233687687E-2</v>
      </c>
      <c r="AD9" s="2136"/>
      <c r="AE9" s="2015" t="s">
        <v>4954</v>
      </c>
      <c r="AF9" s="2016">
        <v>1.1000000000000001</v>
      </c>
      <c r="AG9" s="2011">
        <v>2398.6858291200001</v>
      </c>
      <c r="AH9" s="2017">
        <v>0.16218224309788926</v>
      </c>
      <c r="AI9" s="2007">
        <v>6.0323591191388692E-2</v>
      </c>
      <c r="AJ9" s="2007">
        <v>1.6898630879971754</v>
      </c>
      <c r="AK9" s="2007">
        <v>5.1934320560208249</v>
      </c>
      <c r="AL9" s="2018">
        <v>8.8005914065940924</v>
      </c>
      <c r="AM9" s="2160"/>
      <c r="AN9" s="2015" t="s">
        <v>4954</v>
      </c>
      <c r="AO9" s="2016">
        <v>1.1000000000000001</v>
      </c>
      <c r="AP9" s="2011">
        <v>2398.6858290800001</v>
      </c>
      <c r="AQ9" s="2017">
        <v>4.2519336531503082E-2</v>
      </c>
      <c r="AR9" s="2007">
        <v>5.7276865959291282E-2</v>
      </c>
      <c r="AS9" s="2007">
        <v>8.2106740626869457E-2</v>
      </c>
      <c r="AT9" s="2007">
        <v>9.9805539936076937E-2</v>
      </c>
      <c r="AU9" s="2018">
        <v>0.11713997319218747</v>
      </c>
    </row>
    <row r="10" spans="1:47">
      <c r="A10" s="2126" t="s">
        <v>4922</v>
      </c>
      <c r="B10" s="2127">
        <v>2</v>
      </c>
      <c r="C10" s="2007">
        <v>0.16469793580013919</v>
      </c>
      <c r="D10" s="2007">
        <v>0</v>
      </c>
      <c r="E10" s="2007">
        <v>0.25658333913482517</v>
      </c>
      <c r="F10" s="2007">
        <v>3.2828402664940981</v>
      </c>
      <c r="G10" s="2008">
        <v>10.768843042397476</v>
      </c>
      <c r="H10" s="2128" t="s">
        <v>4922</v>
      </c>
      <c r="I10" s="2127">
        <v>2</v>
      </c>
      <c r="J10" s="2007">
        <v>0.15670677267917088</v>
      </c>
      <c r="K10" s="2007">
        <v>0</v>
      </c>
      <c r="L10" s="2007">
        <v>0.28900893567943975</v>
      </c>
      <c r="M10" s="2007">
        <v>3.3479895659506829</v>
      </c>
      <c r="N10" s="2007">
        <v>9.8955571150960822</v>
      </c>
      <c r="O10" s="2136"/>
      <c r="P10" s="2126" t="s">
        <v>4922</v>
      </c>
      <c r="Q10" s="2127">
        <v>2</v>
      </c>
      <c r="R10" s="2007">
        <v>3.1984970931834473E-3</v>
      </c>
      <c r="S10" s="2007">
        <v>8.3741136376274915E-3</v>
      </c>
      <c r="T10" s="2007">
        <v>2.5394928520681367E-2</v>
      </c>
      <c r="U10" s="2007">
        <v>4.1636769840248097E-2</v>
      </c>
      <c r="V10" s="2008">
        <v>5.6196269337411266E-2</v>
      </c>
      <c r="W10" s="2128" t="s">
        <v>4922</v>
      </c>
      <c r="X10" s="2127">
        <v>2</v>
      </c>
      <c r="Y10" s="2007">
        <v>2.7571704448941326E-3</v>
      </c>
      <c r="Z10" s="2007">
        <v>7.2570367369044304E-3</v>
      </c>
      <c r="AA10" s="2007">
        <v>2.203861381604488E-2</v>
      </c>
      <c r="AB10" s="2007">
        <v>3.6166388705194008E-2</v>
      </c>
      <c r="AC10" s="2007">
        <v>4.8831636074976481E-2</v>
      </c>
      <c r="AD10" s="2136"/>
      <c r="AE10" s="2015" t="s">
        <v>4847</v>
      </c>
      <c r="AF10" s="2016">
        <v>2</v>
      </c>
      <c r="AG10" s="2011">
        <v>1923.2763003699999</v>
      </c>
      <c r="AH10" s="2017">
        <v>0.18309860371656095</v>
      </c>
      <c r="AI10" s="2007">
        <v>0</v>
      </c>
      <c r="AJ10" s="2007">
        <v>0.27636727008387568</v>
      </c>
      <c r="AK10" s="2007">
        <v>3.6024031220120381</v>
      </c>
      <c r="AL10" s="2018">
        <v>11.943770865298609</v>
      </c>
      <c r="AM10" s="2160"/>
      <c r="AN10" s="2015" t="s">
        <v>4847</v>
      </c>
      <c r="AO10" s="2016">
        <v>2</v>
      </c>
      <c r="AP10" s="2011">
        <v>1923.27630041</v>
      </c>
      <c r="AQ10" s="2017">
        <v>1.4684528163727355E-2</v>
      </c>
      <c r="AR10" s="2007">
        <v>4.3872247652212176E-2</v>
      </c>
      <c r="AS10" s="2007">
        <v>0.10096463710476931</v>
      </c>
      <c r="AT10" s="2007">
        <v>0.10757806091402104</v>
      </c>
      <c r="AU10" s="2018">
        <v>0.10757806091402104</v>
      </c>
    </row>
    <row r="11" spans="1:47">
      <c r="A11" s="2126" t="s">
        <v>4923</v>
      </c>
      <c r="B11" s="2127">
        <v>3</v>
      </c>
      <c r="C11" s="2007">
        <v>0.24710716438537933</v>
      </c>
      <c r="D11" s="2007">
        <v>0</v>
      </c>
      <c r="E11" s="2007">
        <v>3.3347790078145958</v>
      </c>
      <c r="F11" s="2007">
        <v>9.1997518790168957</v>
      </c>
      <c r="G11" s="2008">
        <v>13.906899329470409</v>
      </c>
      <c r="H11" s="2128" t="s">
        <v>4923</v>
      </c>
      <c r="I11" s="2127">
        <v>3</v>
      </c>
      <c r="J11" s="2007">
        <v>0.25277281052410777</v>
      </c>
      <c r="K11" s="2007">
        <v>0</v>
      </c>
      <c r="L11" s="2007">
        <v>3.4887462924510384</v>
      </c>
      <c r="M11" s="2007">
        <v>9.1935945784828501</v>
      </c>
      <c r="N11" s="2007">
        <v>13.973831224629777</v>
      </c>
      <c r="O11" s="2136"/>
      <c r="P11" s="2126" t="s">
        <v>4923</v>
      </c>
      <c r="Q11" s="2127">
        <v>3</v>
      </c>
      <c r="R11" s="2007">
        <v>3.9796240255837195E-2</v>
      </c>
      <c r="S11" s="2007">
        <v>9.3385699889256685E-2</v>
      </c>
      <c r="T11" s="2007">
        <v>0.21296528988249905</v>
      </c>
      <c r="U11" s="2007">
        <v>0.36698634854752288</v>
      </c>
      <c r="V11" s="2008">
        <v>0.62647362751219704</v>
      </c>
      <c r="W11" s="2128" t="s">
        <v>4923</v>
      </c>
      <c r="X11" s="2127">
        <v>3</v>
      </c>
      <c r="Y11" s="2007">
        <v>3.5747513744040643E-2</v>
      </c>
      <c r="Z11" s="2007">
        <v>8.3843590334745255E-2</v>
      </c>
      <c r="AA11" s="2007">
        <v>0.19131716668099161</v>
      </c>
      <c r="AB11" s="2007">
        <v>0.33000073713659883</v>
      </c>
      <c r="AC11" s="2007">
        <v>0.5641298557217419</v>
      </c>
      <c r="AD11" s="2136"/>
      <c r="AE11" s="2015" t="s">
        <v>4848</v>
      </c>
      <c r="AF11" s="2016">
        <v>3</v>
      </c>
      <c r="AG11" s="2011">
        <v>790.35343351999995</v>
      </c>
      <c r="AH11" s="2017">
        <v>0.27475044912583407</v>
      </c>
      <c r="AI11" s="2007">
        <v>0</v>
      </c>
      <c r="AJ11" s="2007">
        <v>3.6934987128749088</v>
      </c>
      <c r="AK11" s="2007">
        <v>10.223348410989534</v>
      </c>
      <c r="AL11" s="2018">
        <v>15.481757039122295</v>
      </c>
      <c r="AM11" s="2160"/>
      <c r="AN11" s="2015" t="s">
        <v>4848</v>
      </c>
      <c r="AO11" s="2016">
        <v>3</v>
      </c>
      <c r="AP11" s="2011">
        <v>790.35343346000002</v>
      </c>
      <c r="AQ11" s="2017">
        <v>6.3775151553828235E-2</v>
      </c>
      <c r="AR11" s="2007">
        <v>0.2831161494842967</v>
      </c>
      <c r="AS11" s="2007">
        <v>0.52063614011355841</v>
      </c>
      <c r="AT11" s="2007">
        <v>0.6998504205070657</v>
      </c>
      <c r="AU11" s="2018">
        <v>0.84014905303024934</v>
      </c>
    </row>
    <row r="12" spans="1:47">
      <c r="A12" s="2126" t="s">
        <v>4924</v>
      </c>
      <c r="B12" s="2127">
        <v>4</v>
      </c>
      <c r="C12" s="2007">
        <v>0.33599647787312253</v>
      </c>
      <c r="D12" s="2007">
        <v>0</v>
      </c>
      <c r="E12" s="2007">
        <v>3.4686440927816253</v>
      </c>
      <c r="F12" s="2007">
        <v>11.215340230886556</v>
      </c>
      <c r="G12" s="2008">
        <v>19.996709809494593</v>
      </c>
      <c r="H12" s="2128" t="s">
        <v>4924</v>
      </c>
      <c r="I12" s="2127">
        <v>4</v>
      </c>
      <c r="J12" s="2007">
        <v>0.35726130680044899</v>
      </c>
      <c r="K12" s="2007">
        <v>0</v>
      </c>
      <c r="L12" s="2007">
        <v>4.0686155677301263</v>
      </c>
      <c r="M12" s="2007">
        <v>11.962430168883854</v>
      </c>
      <c r="N12" s="2007">
        <v>20.38084332786379</v>
      </c>
      <c r="O12" s="2136"/>
      <c r="P12" s="2126" t="s">
        <v>4924</v>
      </c>
      <c r="Q12" s="2127">
        <v>4</v>
      </c>
      <c r="R12" s="2007">
        <v>2.6547932661507092E-2</v>
      </c>
      <c r="S12" s="2007">
        <v>9.3963345207444995E-2</v>
      </c>
      <c r="T12" s="2007">
        <v>0.20349127265001068</v>
      </c>
      <c r="U12" s="2007">
        <v>0.30506852575356425</v>
      </c>
      <c r="V12" s="2008">
        <v>0.41354450184963454</v>
      </c>
      <c r="W12" s="2128" t="s">
        <v>4924</v>
      </c>
      <c r="X12" s="2127">
        <v>4</v>
      </c>
      <c r="Y12" s="2007">
        <v>2.408096259211142E-2</v>
      </c>
      <c r="Z12" s="2007">
        <v>8.5498203784992344E-2</v>
      </c>
      <c r="AA12" s="2007">
        <v>0.18525395486475923</v>
      </c>
      <c r="AB12" s="2007">
        <v>0.27776468240300695</v>
      </c>
      <c r="AC12" s="2007">
        <v>0.37651789542088038</v>
      </c>
      <c r="AD12" s="2136"/>
      <c r="AE12" s="2015" t="s">
        <v>4849</v>
      </c>
      <c r="AF12" s="2016">
        <v>4</v>
      </c>
      <c r="AG12" s="2011">
        <v>929.17554307</v>
      </c>
      <c r="AH12" s="2017">
        <v>0.37375400806907355</v>
      </c>
      <c r="AI12" s="2007">
        <v>0</v>
      </c>
      <c r="AJ12" s="2007">
        <v>3.8506313644430099</v>
      </c>
      <c r="AK12" s="2007">
        <v>12.456698152185824</v>
      </c>
      <c r="AL12" s="2018">
        <v>22.242928173006945</v>
      </c>
      <c r="AM12" s="2160"/>
      <c r="AN12" s="2015" t="s">
        <v>4849</v>
      </c>
      <c r="AO12" s="2016">
        <v>4</v>
      </c>
      <c r="AP12" s="2011">
        <v>929.17554313999995</v>
      </c>
      <c r="AQ12" s="2017">
        <v>4.3570103947408984E-2</v>
      </c>
      <c r="AR12" s="2007">
        <v>0.18244146542528264</v>
      </c>
      <c r="AS12" s="2007">
        <v>0.32096071563862272</v>
      </c>
      <c r="AT12" s="2007">
        <v>0.41340846036552936</v>
      </c>
      <c r="AU12" s="2018">
        <v>0.4643172708625698</v>
      </c>
    </row>
    <row r="13" spans="1:47">
      <c r="A13" s="2126" t="s">
        <v>4925</v>
      </c>
      <c r="B13" s="2127">
        <v>5</v>
      </c>
      <c r="C13" s="2007">
        <v>0.32693666900969681</v>
      </c>
      <c r="D13" s="2007">
        <v>0</v>
      </c>
      <c r="E13" s="2007">
        <v>1.1523528069481817</v>
      </c>
      <c r="F13" s="2007">
        <v>7.3736733292151868</v>
      </c>
      <c r="G13" s="2008">
        <v>27.694486969902016</v>
      </c>
      <c r="H13" s="2128" t="s">
        <v>4925</v>
      </c>
      <c r="I13" s="2127">
        <v>5</v>
      </c>
      <c r="J13" s="2007">
        <v>0.34534162757960718</v>
      </c>
      <c r="K13" s="2007">
        <v>4.6483269653881221E-2</v>
      </c>
      <c r="L13" s="2007">
        <v>1.4136358465775989</v>
      </c>
      <c r="M13" s="2007">
        <v>7.2038467093427192</v>
      </c>
      <c r="N13" s="2007">
        <v>28.724888914720673</v>
      </c>
      <c r="O13" s="2136"/>
      <c r="P13" s="2126" t="s">
        <v>4925</v>
      </c>
      <c r="Q13" s="2127">
        <v>5</v>
      </c>
      <c r="R13" s="2007">
        <v>2.964885867215732E-3</v>
      </c>
      <c r="S13" s="2007">
        <v>1.0181494574049306E-2</v>
      </c>
      <c r="T13" s="2007">
        <v>3.5305591739302838E-2</v>
      </c>
      <c r="U13" s="2007">
        <v>5.6685637577610824E-2</v>
      </c>
      <c r="V13" s="2008">
        <v>6.9276465622295169E-2</v>
      </c>
      <c r="W13" s="2128" t="s">
        <v>4925</v>
      </c>
      <c r="X13" s="2127">
        <v>5</v>
      </c>
      <c r="Y13" s="2007">
        <v>2.6589466686936054E-3</v>
      </c>
      <c r="Z13" s="2007">
        <v>9.1190418924764205E-3</v>
      </c>
      <c r="AA13" s="2007">
        <v>3.1851370787024831E-2</v>
      </c>
      <c r="AB13" s="2007">
        <v>5.1177921177704123E-2</v>
      </c>
      <c r="AC13" s="2007">
        <v>6.2419535072568665E-2</v>
      </c>
      <c r="AD13" s="2136"/>
      <c r="AE13" s="2015" t="s">
        <v>4850</v>
      </c>
      <c r="AF13" s="2016">
        <v>5</v>
      </c>
      <c r="AG13" s="2011">
        <v>2141.98508717</v>
      </c>
      <c r="AH13" s="2017">
        <v>0.36377186204272849</v>
      </c>
      <c r="AI13" s="2007">
        <v>0</v>
      </c>
      <c r="AJ13" s="2007">
        <v>1.2797932866316817</v>
      </c>
      <c r="AK13" s="2007">
        <v>8.1999236585365765</v>
      </c>
      <c r="AL13" s="2018">
        <v>30.799364830459076</v>
      </c>
      <c r="AM13" s="2160"/>
      <c r="AN13" s="2015" t="s">
        <v>4850</v>
      </c>
      <c r="AO13" s="2016">
        <v>5</v>
      </c>
      <c r="AP13" s="2011">
        <v>2141.98508709</v>
      </c>
      <c r="AQ13" s="2017">
        <v>3.6797373368775573E-3</v>
      </c>
      <c r="AR13" s="2007">
        <v>1.5448260901381584E-2</v>
      </c>
      <c r="AS13" s="2007">
        <v>3.085218492778001E-2</v>
      </c>
      <c r="AT13" s="2007">
        <v>4.4004114106703997E-2</v>
      </c>
      <c r="AU13" s="2018">
        <v>5.6335338070439042E-2</v>
      </c>
    </row>
    <row r="14" spans="1:47">
      <c r="A14" s="2126" t="s">
        <v>4926</v>
      </c>
      <c r="B14" s="2127">
        <v>6</v>
      </c>
      <c r="C14" s="2007">
        <v>0.38452108621502346</v>
      </c>
      <c r="D14" s="2007">
        <v>0.36738898623966521</v>
      </c>
      <c r="E14" s="2007">
        <v>3.4994628317839251</v>
      </c>
      <c r="F14" s="2007">
        <v>11.480257935674123</v>
      </c>
      <c r="G14" s="2008">
        <v>22.059803640499165</v>
      </c>
      <c r="H14" s="2128" t="s">
        <v>4926</v>
      </c>
      <c r="I14" s="2127">
        <v>6</v>
      </c>
      <c r="J14" s="2007">
        <v>0.4094639352526111</v>
      </c>
      <c r="K14" s="2007">
        <v>0.41005310908681974</v>
      </c>
      <c r="L14" s="2007">
        <v>3.6196483026615809</v>
      </c>
      <c r="M14" s="2007">
        <v>11.474844933857691</v>
      </c>
      <c r="N14" s="2007">
        <v>23.441240229263933</v>
      </c>
      <c r="O14" s="2136"/>
      <c r="P14" s="2126" t="s">
        <v>4926</v>
      </c>
      <c r="Q14" s="2127">
        <v>6</v>
      </c>
      <c r="R14" s="2007">
        <v>1.9707328993023233E-2</v>
      </c>
      <c r="S14" s="2007">
        <v>5.1696136509490342E-2</v>
      </c>
      <c r="T14" s="2007">
        <v>0.10711549693571797</v>
      </c>
      <c r="U14" s="2007">
        <v>0.15498862957556275</v>
      </c>
      <c r="V14" s="2008">
        <v>0.20094262812528449</v>
      </c>
      <c r="W14" s="2128" t="s">
        <v>4926</v>
      </c>
      <c r="X14" s="2127">
        <v>6</v>
      </c>
      <c r="Y14" s="2007">
        <v>1.7786964969046075E-2</v>
      </c>
      <c r="Z14" s="2007">
        <v>4.7490918957384838E-2</v>
      </c>
      <c r="AA14" s="2007">
        <v>9.8899476898461791E-2</v>
      </c>
      <c r="AB14" s="2007">
        <v>0.14360452261582779</v>
      </c>
      <c r="AC14" s="2007">
        <v>0.1866691628015473</v>
      </c>
      <c r="AD14" s="2136"/>
      <c r="AE14" s="2015" t="s">
        <v>4851</v>
      </c>
      <c r="AF14" s="2016">
        <v>6</v>
      </c>
      <c r="AG14" s="2011">
        <v>207.78545296999999</v>
      </c>
      <c r="AH14" s="2017">
        <v>0.4276690343924936</v>
      </c>
      <c r="AI14" s="2007">
        <v>0.40609977811868869</v>
      </c>
      <c r="AJ14" s="2007">
        <v>3.8853085556708895</v>
      </c>
      <c r="AK14" s="2007">
        <v>12.754695580598339</v>
      </c>
      <c r="AL14" s="2018">
        <v>24.534663747380829</v>
      </c>
      <c r="AM14" s="2160"/>
      <c r="AN14" s="2015" t="s">
        <v>4851</v>
      </c>
      <c r="AO14" s="2016">
        <v>6</v>
      </c>
      <c r="AP14" s="2011">
        <v>207.78545295000001</v>
      </c>
      <c r="AQ14" s="2017">
        <v>2.1503743099259152E-2</v>
      </c>
      <c r="AR14" s="2007">
        <v>6.2109722572827472E-2</v>
      </c>
      <c r="AS14" s="2007">
        <v>0.135254767431122</v>
      </c>
      <c r="AT14" s="2007">
        <v>0.19157238888789266</v>
      </c>
      <c r="AU14" s="2018">
        <v>0.23758646848294843</v>
      </c>
    </row>
    <row r="15" spans="1:47">
      <c r="A15" s="2126" t="s">
        <v>4927</v>
      </c>
      <c r="B15" s="2127">
        <v>7</v>
      </c>
      <c r="C15" s="2007">
        <v>0.31585302149794287</v>
      </c>
      <c r="D15" s="2007">
        <v>0</v>
      </c>
      <c r="E15" s="2007">
        <v>2.14520821610511</v>
      </c>
      <c r="F15" s="2007">
        <v>9.7341549249784727</v>
      </c>
      <c r="G15" s="2008">
        <v>21.494095954405971</v>
      </c>
      <c r="H15" s="2128" t="s">
        <v>4927</v>
      </c>
      <c r="I15" s="2127">
        <v>7</v>
      </c>
      <c r="J15" s="2007">
        <v>0.32534315200963454</v>
      </c>
      <c r="K15" s="2007">
        <v>4.3037927744385918E-2</v>
      </c>
      <c r="L15" s="2007">
        <v>2.4158310281482356</v>
      </c>
      <c r="M15" s="2007">
        <v>9.4337515192675525</v>
      </c>
      <c r="N15" s="2007">
        <v>21.64990546857755</v>
      </c>
      <c r="O15" s="2136"/>
      <c r="P15" s="2126" t="s">
        <v>4927</v>
      </c>
      <c r="Q15" s="2127">
        <v>7</v>
      </c>
      <c r="R15" s="2007">
        <v>8.9548702712257486E-3</v>
      </c>
      <c r="S15" s="2007">
        <v>3.0171822617272873E-2</v>
      </c>
      <c r="T15" s="2007">
        <v>5.0342894736889632E-2</v>
      </c>
      <c r="U15" s="2007">
        <v>6.822021715639609E-2</v>
      </c>
      <c r="V15" s="2008">
        <v>7.936231364763896E-2</v>
      </c>
      <c r="W15" s="2128" t="s">
        <v>4927</v>
      </c>
      <c r="X15" s="2127">
        <v>7</v>
      </c>
      <c r="Y15" s="2007">
        <v>7.805635216379973E-3</v>
      </c>
      <c r="Z15" s="2007">
        <v>2.6626431098897514E-2</v>
      </c>
      <c r="AA15" s="2007">
        <v>4.4578963657221693E-2</v>
      </c>
      <c r="AB15" s="2007">
        <v>6.0607577909463708E-2</v>
      </c>
      <c r="AC15" s="2007">
        <v>7.0582514804545041E-2</v>
      </c>
      <c r="AD15" s="2136"/>
      <c r="AE15" s="2015" t="s">
        <v>4852</v>
      </c>
      <c r="AF15" s="2016">
        <v>7</v>
      </c>
      <c r="AG15" s="2011">
        <v>1592.3889326000001</v>
      </c>
      <c r="AH15" s="2017">
        <v>0.35134280250097649</v>
      </c>
      <c r="AI15" s="2007">
        <v>0</v>
      </c>
      <c r="AJ15" s="2007">
        <v>2.3794390536361529</v>
      </c>
      <c r="AK15" s="2007">
        <v>10.828693198841236</v>
      </c>
      <c r="AL15" s="2018">
        <v>23.900716316354959</v>
      </c>
      <c r="AM15" s="2160"/>
      <c r="AN15" s="2015" t="s">
        <v>4852</v>
      </c>
      <c r="AO15" s="2016">
        <v>7</v>
      </c>
      <c r="AP15" s="2011">
        <v>1592.38893257</v>
      </c>
      <c r="AQ15" s="2017">
        <v>1.0815435631171041E-2</v>
      </c>
      <c r="AR15" s="2007">
        <v>4.2570482538565657E-2</v>
      </c>
      <c r="AS15" s="2007">
        <v>7.0195831506018602E-2</v>
      </c>
      <c r="AT15" s="2007">
        <v>7.8115346319565945E-2</v>
      </c>
      <c r="AU15" s="2018">
        <v>7.9071780956586527E-2</v>
      </c>
    </row>
    <row r="16" spans="1:47">
      <c r="A16" s="2126" t="s">
        <v>4928</v>
      </c>
      <c r="B16" s="2127">
        <v>8</v>
      </c>
      <c r="C16" s="2007">
        <v>0.41373329335126269</v>
      </c>
      <c r="D16" s="2007">
        <v>0.39492118607823296</v>
      </c>
      <c r="E16" s="2007">
        <v>5.2414915905774793</v>
      </c>
      <c r="F16" s="2007">
        <v>13.832079976995709</v>
      </c>
      <c r="G16" s="2008">
        <v>21.456196454192902</v>
      </c>
      <c r="H16" s="2128" t="s">
        <v>4928</v>
      </c>
      <c r="I16" s="2127">
        <v>8</v>
      </c>
      <c r="J16" s="2007">
        <v>0.42235164730009644</v>
      </c>
      <c r="K16" s="2007">
        <v>0.54491106043552129</v>
      </c>
      <c r="L16" s="2007">
        <v>5.8739114483416159</v>
      </c>
      <c r="M16" s="2007">
        <v>13.447370602652535</v>
      </c>
      <c r="N16" s="2007">
        <v>20.448135411298455</v>
      </c>
      <c r="O16" s="2136"/>
      <c r="P16" s="2126" t="s">
        <v>4928</v>
      </c>
      <c r="Q16" s="2127">
        <v>8</v>
      </c>
      <c r="R16" s="2007">
        <v>2.8718766916995828E-3</v>
      </c>
      <c r="S16" s="2007">
        <v>9.484719439884659E-3</v>
      </c>
      <c r="T16" s="2007">
        <v>2.314594477854422E-2</v>
      </c>
      <c r="U16" s="2007">
        <v>3.8223046753703138E-2</v>
      </c>
      <c r="V16" s="2008">
        <v>5.7064411570969455E-2</v>
      </c>
      <c r="W16" s="2128" t="s">
        <v>4928</v>
      </c>
      <c r="X16" s="2127">
        <v>8</v>
      </c>
      <c r="Y16" s="2007">
        <v>2.542185097875961E-3</v>
      </c>
      <c r="Z16" s="2007">
        <v>8.5029206350663612E-3</v>
      </c>
      <c r="AA16" s="2007">
        <v>2.0737007810896043E-2</v>
      </c>
      <c r="AB16" s="2007">
        <v>3.3995155887944682E-2</v>
      </c>
      <c r="AC16" s="2007">
        <v>5.006214735899147E-2</v>
      </c>
      <c r="AD16" s="2136"/>
      <c r="AE16" s="2015" t="s">
        <v>4853</v>
      </c>
      <c r="AF16" s="2016">
        <v>8</v>
      </c>
      <c r="AG16" s="2011">
        <v>236.40278924</v>
      </c>
      <c r="AH16" s="2017">
        <v>0.46026535944617464</v>
      </c>
      <c r="AI16" s="2007">
        <v>0.43797243043738687</v>
      </c>
      <c r="AJ16" s="2007">
        <v>5.8147621278750661</v>
      </c>
      <c r="AK16" s="2007">
        <v>15.373110404112012</v>
      </c>
      <c r="AL16" s="2018">
        <v>23.891135029881443</v>
      </c>
      <c r="AM16" s="2160"/>
      <c r="AN16" s="2015" t="s">
        <v>4853</v>
      </c>
      <c r="AO16" s="2016">
        <v>8</v>
      </c>
      <c r="AP16" s="2011">
        <v>236.4027892</v>
      </c>
      <c r="AQ16" s="2017">
        <v>6.2388857804559269E-3</v>
      </c>
      <c r="AR16" s="2007">
        <v>1.4872478718795731E-2</v>
      </c>
      <c r="AS16" s="2007">
        <v>3.5365273086290103E-2</v>
      </c>
      <c r="AT16" s="2007">
        <v>5.3782944863331551E-2</v>
      </c>
      <c r="AU16" s="2018">
        <v>7.1812696602393977E-2</v>
      </c>
    </row>
    <row r="17" spans="1:47">
      <c r="A17" s="2126" t="s">
        <v>4929</v>
      </c>
      <c r="B17" s="2127">
        <v>9</v>
      </c>
      <c r="C17" s="2007">
        <v>0.47087100137529991</v>
      </c>
      <c r="D17" s="2007">
        <v>1.288662823738175</v>
      </c>
      <c r="E17" s="2007">
        <v>5.4006325374122035</v>
      </c>
      <c r="F17" s="2007">
        <v>10.674211423621614</v>
      </c>
      <c r="G17" s="2008">
        <v>21.003285889469527</v>
      </c>
      <c r="H17" s="2128" t="s">
        <v>4929</v>
      </c>
      <c r="I17" s="2127">
        <v>9</v>
      </c>
      <c r="J17" s="2007">
        <v>0.5020067519816106</v>
      </c>
      <c r="K17" s="2007">
        <v>1.5675043820654446</v>
      </c>
      <c r="L17" s="2007">
        <v>5.7961246454539612</v>
      </c>
      <c r="M17" s="2007">
        <v>10.961980744714181</v>
      </c>
      <c r="N17" s="2007">
        <v>21.010183261932895</v>
      </c>
      <c r="O17" s="2136"/>
      <c r="P17" s="2126" t="s">
        <v>4929</v>
      </c>
      <c r="Q17" s="2127">
        <v>9</v>
      </c>
      <c r="R17" s="2007">
        <v>2.409113398556435E-2</v>
      </c>
      <c r="S17" s="2007">
        <v>5.8397929910844359E-2</v>
      </c>
      <c r="T17" s="2007">
        <v>0.11101629322411526</v>
      </c>
      <c r="U17" s="2007">
        <v>0.17045831214034757</v>
      </c>
      <c r="V17" s="2008">
        <v>0.28543042621918291</v>
      </c>
      <c r="W17" s="2128" t="s">
        <v>4929</v>
      </c>
      <c r="X17" s="2127">
        <v>9</v>
      </c>
      <c r="Y17" s="2007">
        <v>2.1606451022665157E-2</v>
      </c>
      <c r="Z17" s="2007">
        <v>5.2712621481676561E-2</v>
      </c>
      <c r="AA17" s="2007">
        <v>0.10014429093947</v>
      </c>
      <c r="AB17" s="2007">
        <v>0.15363964166639058</v>
      </c>
      <c r="AC17" s="2007">
        <v>0.25745736051724732</v>
      </c>
      <c r="AD17" s="2136"/>
      <c r="AE17" s="2015" t="s">
        <v>4955</v>
      </c>
      <c r="AF17" s="2016">
        <v>9</v>
      </c>
      <c r="AG17" s="2011">
        <v>1435.69127968</v>
      </c>
      <c r="AH17" s="2017">
        <v>0.52372182329813644</v>
      </c>
      <c r="AI17" s="2007">
        <v>1.4306146829393795</v>
      </c>
      <c r="AJ17" s="2007">
        <v>6.0036464202137401</v>
      </c>
      <c r="AK17" s="2007">
        <v>11.886287251588076</v>
      </c>
      <c r="AL17" s="2018">
        <v>23.368725055116549</v>
      </c>
      <c r="AM17" s="2160"/>
      <c r="AN17" s="2015" t="s">
        <v>4955</v>
      </c>
      <c r="AO17" s="2016">
        <v>9</v>
      </c>
      <c r="AP17" s="2011">
        <v>1845.88878845</v>
      </c>
      <c r="AQ17" s="2017">
        <v>2.6110324360586752E-2</v>
      </c>
      <c r="AR17" s="2007">
        <v>5.3746464200581996E-2</v>
      </c>
      <c r="AS17" s="2007">
        <v>0.11976517683651591</v>
      </c>
      <c r="AT17" s="2007">
        <v>0.21679874045597658</v>
      </c>
      <c r="AU17" s="2018">
        <v>0.40820838742057264</v>
      </c>
    </row>
    <row r="18" spans="1:47">
      <c r="A18" s="2126" t="s">
        <v>4930</v>
      </c>
      <c r="B18" s="2127">
        <v>10</v>
      </c>
      <c r="C18" s="2007">
        <v>0.27368363665133133</v>
      </c>
      <c r="D18" s="2007">
        <v>0.90341831178971188</v>
      </c>
      <c r="E18" s="2007">
        <v>3.5610422750284498</v>
      </c>
      <c r="F18" s="2007">
        <v>5.90125501948833</v>
      </c>
      <c r="G18" s="2008">
        <v>8.3144030112625025</v>
      </c>
      <c r="H18" s="2128" t="s">
        <v>4930</v>
      </c>
      <c r="I18" s="2127">
        <v>10</v>
      </c>
      <c r="J18" s="2007">
        <v>0.25908248301319742</v>
      </c>
      <c r="K18" s="2007">
        <v>0.89078827908866121</v>
      </c>
      <c r="L18" s="2007">
        <v>3.1233553210117093</v>
      </c>
      <c r="M18" s="2007">
        <v>5.176979804756634</v>
      </c>
      <c r="N18" s="2007">
        <v>7.4759058207940976</v>
      </c>
      <c r="O18" s="2136"/>
      <c r="P18" s="2126" t="s">
        <v>4930</v>
      </c>
      <c r="Q18" s="2127">
        <v>10</v>
      </c>
      <c r="R18" s="2007">
        <v>4.0118093382049899E-2</v>
      </c>
      <c r="S18" s="2007">
        <v>8.0291886581353056E-2</v>
      </c>
      <c r="T18" s="2007">
        <v>0.14923074953771431</v>
      </c>
      <c r="U18" s="2007">
        <v>0.2067343915525694</v>
      </c>
      <c r="V18" s="2008">
        <v>0.26233483344871028</v>
      </c>
      <c r="W18" s="2128" t="s">
        <v>4930</v>
      </c>
      <c r="X18" s="2127">
        <v>10</v>
      </c>
      <c r="Y18" s="2007">
        <v>3.5922786868576036E-2</v>
      </c>
      <c r="Z18" s="2007">
        <v>7.2845602303093254E-2</v>
      </c>
      <c r="AA18" s="2007">
        <v>0.13538836828009146</v>
      </c>
      <c r="AB18" s="2007">
        <v>0.18760138749708255</v>
      </c>
      <c r="AC18" s="2007">
        <v>0.23810637374751326</v>
      </c>
      <c r="AD18" s="2136"/>
      <c r="AE18" s="2015" t="s">
        <v>4956</v>
      </c>
      <c r="AF18" s="2016">
        <v>10</v>
      </c>
      <c r="AG18" s="2011">
        <v>1765.2289341400001</v>
      </c>
      <c r="AH18" s="2017">
        <v>0.30428758255832833</v>
      </c>
      <c r="AI18" s="2007">
        <v>1.00358743152279</v>
      </c>
      <c r="AJ18" s="2007">
        <v>3.9594043598331643</v>
      </c>
      <c r="AK18" s="2007">
        <v>6.5643417191470173</v>
      </c>
      <c r="AL18" s="2018">
        <v>9.2539809290659232</v>
      </c>
      <c r="AM18" s="2160"/>
      <c r="AN18" s="2015" t="s">
        <v>4956</v>
      </c>
      <c r="AO18" s="2016">
        <v>10</v>
      </c>
      <c r="AP18" s="2011">
        <v>1611.4048687300001</v>
      </c>
      <c r="AQ18" s="2017">
        <v>5.764221754722984E-2</v>
      </c>
      <c r="AR18" s="2007">
        <v>0.1125831256320669</v>
      </c>
      <c r="AS18" s="2007">
        <v>0.19556617333809531</v>
      </c>
      <c r="AT18" s="2007">
        <v>0.26031692627461411</v>
      </c>
      <c r="AU18" s="2018">
        <v>0.31909612339624116</v>
      </c>
    </row>
    <row r="19" spans="1:47">
      <c r="A19" s="2126" t="s">
        <v>4931</v>
      </c>
      <c r="B19" s="2127">
        <v>11</v>
      </c>
      <c r="C19" s="2007">
        <v>0.95189258846617419</v>
      </c>
      <c r="D19" s="2007">
        <v>5.4994423419757164</v>
      </c>
      <c r="E19" s="2007">
        <v>11.175482129113119</v>
      </c>
      <c r="F19" s="2007">
        <v>14.379649080764198</v>
      </c>
      <c r="G19" s="2008">
        <v>17.421211103864984</v>
      </c>
      <c r="H19" s="2128" t="s">
        <v>4931</v>
      </c>
      <c r="I19" s="2127">
        <v>11</v>
      </c>
      <c r="J19" s="2007">
        <v>0.99715824066153924</v>
      </c>
      <c r="K19" s="2007">
        <v>5.2880762862842294</v>
      </c>
      <c r="L19" s="2007">
        <v>11.322649494661057</v>
      </c>
      <c r="M19" s="2007">
        <v>15.290421253896499</v>
      </c>
      <c r="N19" s="2007">
        <v>19.333116916583375</v>
      </c>
      <c r="O19" s="2136"/>
      <c r="P19" s="2126" t="s">
        <v>4931</v>
      </c>
      <c r="Q19" s="2127">
        <v>11</v>
      </c>
      <c r="R19" s="2007">
        <v>7.3717337603207936E-2</v>
      </c>
      <c r="S19" s="2007">
        <v>0.12277990314772579</v>
      </c>
      <c r="T19" s="2007">
        <v>0.20733670463457571</v>
      </c>
      <c r="U19" s="2007">
        <v>0.28480740834524071</v>
      </c>
      <c r="V19" s="2008">
        <v>0.37015502824926072</v>
      </c>
      <c r="W19" s="2128" t="s">
        <v>4931</v>
      </c>
      <c r="X19" s="2127">
        <v>11</v>
      </c>
      <c r="Y19" s="2007">
        <v>6.4853164198374738E-2</v>
      </c>
      <c r="Z19" s="2007">
        <v>0.10935193573711151</v>
      </c>
      <c r="AA19" s="2007">
        <v>0.19337955867343948</v>
      </c>
      <c r="AB19" s="2007">
        <v>0.27096392621883786</v>
      </c>
      <c r="AC19" s="2007">
        <v>0.34580897707699948</v>
      </c>
      <c r="AD19" s="2136"/>
      <c r="AE19" s="2015" t="s">
        <v>4957</v>
      </c>
      <c r="AF19" s="2016">
        <v>11</v>
      </c>
      <c r="AG19" s="2011">
        <v>173.75110076999999</v>
      </c>
      <c r="AH19" s="2017">
        <v>1.0589028929024202</v>
      </c>
      <c r="AI19" s="2007">
        <v>6.104414305375724</v>
      </c>
      <c r="AJ19" s="2007">
        <v>12.454510415602687</v>
      </c>
      <c r="AK19" s="2007">
        <v>16.045486530217435</v>
      </c>
      <c r="AL19" s="2018">
        <v>19.450147226370557</v>
      </c>
      <c r="AM19" s="2160"/>
      <c r="AN19" s="2015" t="s">
        <v>4957</v>
      </c>
      <c r="AO19" s="2016">
        <v>11</v>
      </c>
      <c r="AP19" s="2011">
        <v>173.75110088</v>
      </c>
      <c r="AQ19" s="2017">
        <v>0.19636033859470761</v>
      </c>
      <c r="AR19" s="2007">
        <v>0.50757856815485414</v>
      </c>
      <c r="AS19" s="2007">
        <v>0.50757856815485414</v>
      </c>
      <c r="AT19" s="2007">
        <v>0.50757856815485414</v>
      </c>
      <c r="AU19" s="2018">
        <v>0.50757856815485414</v>
      </c>
    </row>
    <row r="20" spans="1:47" ht="17.25" thickBot="1">
      <c r="A20" s="2126" t="s">
        <v>4932</v>
      </c>
      <c r="B20" s="2127">
        <v>12</v>
      </c>
      <c r="C20" s="2007">
        <v>0.14761017926388792</v>
      </c>
      <c r="D20" s="2007">
        <v>0.36687334498732821</v>
      </c>
      <c r="E20" s="2007">
        <v>1.7790541831964346</v>
      </c>
      <c r="F20" s="2007">
        <v>4.0137597053035527</v>
      </c>
      <c r="G20" s="2008">
        <v>6.1545249891890217</v>
      </c>
      <c r="H20" s="2128" t="s">
        <v>4932</v>
      </c>
      <c r="I20" s="2127">
        <v>12</v>
      </c>
      <c r="J20" s="2007">
        <v>4.336948386828722E-2</v>
      </c>
      <c r="K20" s="2007">
        <v>0.13645052563803689</v>
      </c>
      <c r="L20" s="2007">
        <v>0.54420163188150983</v>
      </c>
      <c r="M20" s="2007">
        <v>1.0731499454634073</v>
      </c>
      <c r="N20" s="2007">
        <v>1.6156554873542233</v>
      </c>
      <c r="O20" s="2136"/>
      <c r="P20" s="2126" t="s">
        <v>4932</v>
      </c>
      <c r="Q20" s="2127">
        <v>12</v>
      </c>
      <c r="R20" s="2007">
        <v>0.14089352770315089</v>
      </c>
      <c r="S20" s="2007">
        <v>0.34041560385410513</v>
      </c>
      <c r="T20" s="2007">
        <v>0.71312490379782245</v>
      </c>
      <c r="U20" s="2007">
        <v>1.2373364665696269</v>
      </c>
      <c r="V20" s="2008">
        <v>2.1435222533573715</v>
      </c>
      <c r="W20" s="2128" t="s">
        <v>4932</v>
      </c>
      <c r="X20" s="2127">
        <v>12</v>
      </c>
      <c r="Y20" s="2007">
        <v>0.1262338848275818</v>
      </c>
      <c r="Z20" s="2007">
        <v>0.30667650285997594</v>
      </c>
      <c r="AA20" s="2007">
        <v>0.64265150261176496</v>
      </c>
      <c r="AB20" s="2007">
        <v>1.115545584369638</v>
      </c>
      <c r="AC20" s="2007">
        <v>1.9334355796984455</v>
      </c>
      <c r="AD20" s="2136"/>
      <c r="AE20" s="2019" t="s">
        <v>4854</v>
      </c>
      <c r="AF20" s="2020">
        <v>12</v>
      </c>
      <c r="AG20" s="2021">
        <v>427.69850216999998</v>
      </c>
      <c r="AH20" s="2022">
        <v>0.1641905074446951</v>
      </c>
      <c r="AI20" s="2023">
        <v>0.40642649221454408</v>
      </c>
      <c r="AJ20" s="2023">
        <v>1.9682394455482144</v>
      </c>
      <c r="AK20" s="2023">
        <v>4.4609979898870957</v>
      </c>
      <c r="AL20" s="2024">
        <v>6.8667945052742949</v>
      </c>
      <c r="AM20" s="2160"/>
      <c r="AN20" s="2019" t="s">
        <v>4854</v>
      </c>
      <c r="AO20" s="2020">
        <v>12</v>
      </c>
      <c r="AP20" s="2021">
        <v>171.32505938</v>
      </c>
      <c r="AQ20" s="2022">
        <v>0.61621032195786418</v>
      </c>
      <c r="AR20" s="2023">
        <v>1.1383235594716457</v>
      </c>
      <c r="AS20" s="2023">
        <v>2.2115749775594313</v>
      </c>
      <c r="AT20" s="2023">
        <v>2.5714716317292541</v>
      </c>
      <c r="AU20" s="2024">
        <v>2.5714716317292541</v>
      </c>
    </row>
    <row r="21" spans="1:47">
      <c r="A21" s="2129" t="s">
        <v>4933</v>
      </c>
      <c r="B21" s="2130">
        <v>13</v>
      </c>
      <c r="C21" s="2131">
        <v>0.13457158809299832</v>
      </c>
      <c r="D21" s="2131">
        <v>0</v>
      </c>
      <c r="E21" s="2131">
        <v>0.28670968684196607</v>
      </c>
      <c r="F21" s="2131">
        <v>3.3129666142012386</v>
      </c>
      <c r="G21" s="2132">
        <v>6.1675635803599107</v>
      </c>
      <c r="H21" s="2133" t="s">
        <v>4933</v>
      </c>
      <c r="I21" s="2130">
        <v>13</v>
      </c>
      <c r="J21" s="2131">
        <v>4.336948386828722E-2</v>
      </c>
      <c r="K21" s="2131">
        <v>0</v>
      </c>
      <c r="L21" s="2131">
        <v>0.40234622449032342</v>
      </c>
      <c r="M21" s="2131">
        <v>1.0731499454634073</v>
      </c>
      <c r="N21" s="2131">
        <v>1.6156554873542233</v>
      </c>
      <c r="O21" s="2136"/>
      <c r="P21" s="2129" t="s">
        <v>4933</v>
      </c>
      <c r="Q21" s="2130">
        <v>13</v>
      </c>
      <c r="R21" s="2131">
        <v>2.4454593934974526E-3</v>
      </c>
      <c r="S21" s="2131">
        <v>2.0596338609533142E-3</v>
      </c>
      <c r="T21" s="2131">
        <v>2.3572362076746348E-2</v>
      </c>
      <c r="U21" s="2131">
        <v>3.8649464051905266E-2</v>
      </c>
      <c r="V21" s="2132">
        <v>5.694930703709726E-2</v>
      </c>
      <c r="W21" s="2133" t="s">
        <v>4933</v>
      </c>
      <c r="X21" s="2130">
        <v>13</v>
      </c>
      <c r="Y21" s="2131">
        <v>2.1885897950770531E-3</v>
      </c>
      <c r="Z21" s="2131">
        <v>1.7631046727115407E-3</v>
      </c>
      <c r="AA21" s="2131">
        <v>2.1090603113694949E-2</v>
      </c>
      <c r="AB21" s="2131">
        <v>3.4348751190743591E-2</v>
      </c>
      <c r="AC21" s="2131">
        <v>4.9400216724793562E-2</v>
      </c>
      <c r="AD21" s="2136"/>
      <c r="AE21" s="2025" t="s">
        <v>4855</v>
      </c>
      <c r="AF21" s="2026">
        <v>13</v>
      </c>
      <c r="AG21" s="2027" t="s">
        <v>4838</v>
      </c>
      <c r="AH21" s="2028">
        <v>0.14966276340961571</v>
      </c>
      <c r="AI21" s="2029">
        <v>0</v>
      </c>
      <c r="AJ21" s="2029">
        <v>0.30980311039082092</v>
      </c>
      <c r="AK21" s="2029">
        <v>3.6358389623189833</v>
      </c>
      <c r="AL21" s="2030">
        <v>6.881322249309374</v>
      </c>
      <c r="AM21" s="2164"/>
      <c r="AN21" s="2025" t="s">
        <v>4855</v>
      </c>
      <c r="AO21" s="2026">
        <v>13</v>
      </c>
      <c r="AP21" s="2027" t="s">
        <v>4838</v>
      </c>
      <c r="AQ21" s="2028">
        <v>3.6797373368775573E-3</v>
      </c>
      <c r="AR21" s="2029">
        <v>1.5448260901381584E-2</v>
      </c>
      <c r="AS21" s="2029">
        <v>3.085218492778001E-2</v>
      </c>
      <c r="AT21" s="2029">
        <v>4.4004114106703997E-2</v>
      </c>
      <c r="AU21" s="2030">
        <v>5.6335338070439042E-2</v>
      </c>
    </row>
    <row r="22" spans="1:47" ht="17.25" thickBot="1">
      <c r="A22" s="2126" t="s">
        <v>4934</v>
      </c>
      <c r="B22" s="2127">
        <v>14</v>
      </c>
      <c r="C22" s="2007">
        <v>0.26765046508367218</v>
      </c>
      <c r="D22" s="2007">
        <v>0.69818529129649898</v>
      </c>
      <c r="E22" s="2007">
        <v>2.7336305714599844</v>
      </c>
      <c r="F22" s="2007">
        <v>5.3959095517536788</v>
      </c>
      <c r="G22" s="2008">
        <v>9.1983354862478581</v>
      </c>
      <c r="H22" s="2128" t="s">
        <v>4934</v>
      </c>
      <c r="I22" s="2127">
        <v>14</v>
      </c>
      <c r="J22" s="2007">
        <v>0.30780299664042232</v>
      </c>
      <c r="K22" s="2007">
        <v>0.97081825095562047</v>
      </c>
      <c r="L22" s="2007">
        <v>3.0929966253837962</v>
      </c>
      <c r="M22" s="2007">
        <v>6.5952734288160588</v>
      </c>
      <c r="N22" s="2007">
        <v>8.8692025074327194</v>
      </c>
      <c r="O22" s="2136"/>
      <c r="P22" s="2126" t="s">
        <v>4934</v>
      </c>
      <c r="Q22" s="2127">
        <v>14</v>
      </c>
      <c r="R22" s="2007">
        <v>1.7784857382444608E-2</v>
      </c>
      <c r="S22" s="2007">
        <v>2.0829084534614423E-2</v>
      </c>
      <c r="T22" s="2007">
        <v>3.9183137802827353E-2</v>
      </c>
      <c r="U22" s="2007">
        <v>5.5576861472255851E-2</v>
      </c>
      <c r="V22" s="2008">
        <v>7.3399188936093859E-2</v>
      </c>
      <c r="W22" s="2128" t="s">
        <v>4934</v>
      </c>
      <c r="X22" s="2127">
        <v>14</v>
      </c>
      <c r="Y22" s="2007">
        <v>1.8788693686947217E-2</v>
      </c>
      <c r="Z22" s="2007">
        <v>2.383406664345776E-2</v>
      </c>
      <c r="AA22" s="2007">
        <v>4.7243613598459161E-2</v>
      </c>
      <c r="AB22" s="2007">
        <v>7.2232920463622452E-2</v>
      </c>
      <c r="AC22" s="2007">
        <v>0.10064261437614877</v>
      </c>
      <c r="AD22" s="2136"/>
      <c r="AE22" s="2031" t="s">
        <v>4856</v>
      </c>
      <c r="AF22" s="2032">
        <v>14</v>
      </c>
      <c r="AG22" s="2033">
        <v>15447.02991338</v>
      </c>
      <c r="AH22" s="2034">
        <v>0.29768871381522921</v>
      </c>
      <c r="AI22" s="2035">
        <v>0.77586762723634195</v>
      </c>
      <c r="AJ22" s="2035">
        <v>3.0404814337011543</v>
      </c>
      <c r="AK22" s="2035">
        <v>6.0079006405020259</v>
      </c>
      <c r="AL22" s="2036">
        <v>10.232342987336212</v>
      </c>
      <c r="AM22" s="2160"/>
      <c r="AN22" s="2031" t="s">
        <v>4856</v>
      </c>
      <c r="AO22" s="2032">
        <v>14</v>
      </c>
      <c r="AP22" s="2033">
        <v>15447.029913840001</v>
      </c>
      <c r="AQ22" s="2034">
        <v>3.6291740426923264E-2</v>
      </c>
      <c r="AR22" s="2035">
        <v>3.4881274210691995E-2</v>
      </c>
      <c r="AS22" s="2035">
        <v>5.561482277658894E-2</v>
      </c>
      <c r="AT22" s="2035">
        <v>7.0838913491002312E-2</v>
      </c>
      <c r="AU22" s="2036">
        <v>8.4498369700444567E-2</v>
      </c>
    </row>
    <row r="23" spans="1:47">
      <c r="A23" s="2134"/>
      <c r="B23" s="2134"/>
      <c r="C23" s="2134"/>
      <c r="D23" s="2134"/>
      <c r="E23" s="2134"/>
      <c r="F23" s="2134"/>
      <c r="G23" s="2134"/>
      <c r="H23" s="2135"/>
      <c r="I23" s="2135"/>
      <c r="J23" s="2134"/>
      <c r="K23" s="2134"/>
      <c r="L23" s="2134"/>
      <c r="M23" s="2134"/>
      <c r="N23" s="2134"/>
      <c r="O23" s="2134"/>
      <c r="P23" s="2134"/>
      <c r="Q23" s="2134"/>
      <c r="R23" s="2134"/>
      <c r="S23" s="2134"/>
      <c r="T23" s="2134"/>
      <c r="U23" s="2134"/>
      <c r="V23" s="2134"/>
      <c r="W23" s="2135"/>
      <c r="X23" s="2134"/>
      <c r="Y23" s="2134"/>
      <c r="Z23" s="2134"/>
      <c r="AA23" s="2134"/>
      <c r="AB23" s="2134"/>
      <c r="AC23" s="2134"/>
      <c r="AD23" s="2134"/>
      <c r="AE23" s="2165"/>
      <c r="AF23" s="2165"/>
      <c r="AG23" s="2165"/>
      <c r="AH23" s="2165"/>
      <c r="AI23" s="2165"/>
      <c r="AJ23" s="2165"/>
      <c r="AK23" s="2165"/>
      <c r="AL23" s="2165"/>
      <c r="AM23" s="2160"/>
      <c r="AN23" s="2134"/>
      <c r="AO23" s="2134"/>
      <c r="AP23" s="2134"/>
      <c r="AQ23" s="2134"/>
      <c r="AR23" s="2134"/>
      <c r="AS23" s="2134"/>
      <c r="AT23" s="2134"/>
      <c r="AU23" s="2134"/>
    </row>
    <row r="24" spans="1:47" ht="17.25" thickBot="1">
      <c r="A24" s="3725" t="s">
        <v>4935</v>
      </c>
      <c r="B24" s="3726"/>
      <c r="C24" s="3727" t="s">
        <v>4911</v>
      </c>
      <c r="D24" s="3728"/>
      <c r="E24" s="3728"/>
      <c r="F24" s="3728"/>
      <c r="G24" s="3729"/>
      <c r="H24" s="3730" t="s">
        <v>4936</v>
      </c>
      <c r="I24" s="3726"/>
      <c r="J24" s="3727" t="s">
        <v>4911</v>
      </c>
      <c r="K24" s="3728"/>
      <c r="L24" s="3728"/>
      <c r="M24" s="3728"/>
      <c r="N24" s="3731"/>
      <c r="O24" s="2134"/>
      <c r="P24" s="3725" t="s">
        <v>4935</v>
      </c>
      <c r="Q24" s="3726"/>
      <c r="R24" s="3727" t="s">
        <v>4911</v>
      </c>
      <c r="S24" s="3728"/>
      <c r="T24" s="3728"/>
      <c r="U24" s="3728"/>
      <c r="V24" s="3729"/>
      <c r="W24" s="3730" t="s">
        <v>4936</v>
      </c>
      <c r="X24" s="3726"/>
      <c r="Y24" s="3727" t="s">
        <v>4911</v>
      </c>
      <c r="Z24" s="3728"/>
      <c r="AA24" s="3728"/>
      <c r="AB24" s="3728"/>
      <c r="AC24" s="3731"/>
      <c r="AD24" s="2134"/>
      <c r="AE24" s="3732" t="s">
        <v>4862</v>
      </c>
      <c r="AF24" s="3732"/>
      <c r="AG24" s="3732"/>
      <c r="AH24" s="3732"/>
      <c r="AI24" s="3732"/>
      <c r="AJ24" s="3732"/>
      <c r="AK24" s="3732"/>
      <c r="AL24" s="3732"/>
      <c r="AM24" s="2159"/>
      <c r="AN24" s="3732" t="s">
        <v>4862</v>
      </c>
      <c r="AO24" s="3732"/>
      <c r="AP24" s="3732"/>
      <c r="AQ24" s="3732"/>
      <c r="AR24" s="3732"/>
      <c r="AS24" s="3732"/>
      <c r="AT24" s="3732"/>
      <c r="AU24" s="3732"/>
    </row>
    <row r="25" spans="1:47" ht="16.5" customHeight="1">
      <c r="A25" s="3734" t="s">
        <v>4860</v>
      </c>
      <c r="B25" s="3735"/>
      <c r="C25" s="3738" t="s">
        <v>4861</v>
      </c>
      <c r="D25" s="3740" t="s">
        <v>4913</v>
      </c>
      <c r="E25" s="3741"/>
      <c r="F25" s="3741"/>
      <c r="G25" s="3742"/>
      <c r="H25" s="3743" t="s">
        <v>4914</v>
      </c>
      <c r="I25" s="3744"/>
      <c r="J25" s="3747" t="s">
        <v>4915</v>
      </c>
      <c r="K25" s="3740" t="s">
        <v>4913</v>
      </c>
      <c r="L25" s="3741"/>
      <c r="M25" s="3741"/>
      <c r="N25" s="3749"/>
      <c r="O25" s="2134"/>
      <c r="P25" s="3734" t="s">
        <v>4860</v>
      </c>
      <c r="Q25" s="3735"/>
      <c r="R25" s="3738" t="s">
        <v>4861</v>
      </c>
      <c r="S25" s="3740" t="s">
        <v>4913</v>
      </c>
      <c r="T25" s="3741"/>
      <c r="U25" s="3741"/>
      <c r="V25" s="3742"/>
      <c r="W25" s="3743" t="s">
        <v>4914</v>
      </c>
      <c r="X25" s="3744"/>
      <c r="Y25" s="3747" t="s">
        <v>4915</v>
      </c>
      <c r="Z25" s="3740" t="s">
        <v>4913</v>
      </c>
      <c r="AA25" s="3741"/>
      <c r="AB25" s="3741"/>
      <c r="AC25" s="3749"/>
      <c r="AD25" s="2134"/>
      <c r="AE25" s="3752" t="s">
        <v>4949</v>
      </c>
      <c r="AF25" s="3753"/>
      <c r="AG25" s="3756" t="s">
        <v>4950</v>
      </c>
      <c r="AH25" s="3750" t="s">
        <v>4951</v>
      </c>
      <c r="AI25" s="3740" t="s">
        <v>4913</v>
      </c>
      <c r="AJ25" s="3741"/>
      <c r="AK25" s="3741"/>
      <c r="AL25" s="3749"/>
      <c r="AM25" s="2160"/>
      <c r="AN25" s="3752" t="s">
        <v>4949</v>
      </c>
      <c r="AO25" s="3753"/>
      <c r="AP25" s="3756" t="s">
        <v>4950</v>
      </c>
      <c r="AQ25" s="3750" t="s">
        <v>4951</v>
      </c>
      <c r="AR25" s="3740" t="s">
        <v>4913</v>
      </c>
      <c r="AS25" s="3741"/>
      <c r="AT25" s="3741"/>
      <c r="AU25" s="3749"/>
    </row>
    <row r="26" spans="1:47" ht="17.25" thickBot="1">
      <c r="A26" s="3736"/>
      <c r="B26" s="3737"/>
      <c r="C26" s="3739"/>
      <c r="D26" s="2124" t="s">
        <v>4916</v>
      </c>
      <c r="E26" s="2124" t="s">
        <v>4917</v>
      </c>
      <c r="F26" s="2124" t="s">
        <v>4918</v>
      </c>
      <c r="G26" s="2125" t="s">
        <v>4919</v>
      </c>
      <c r="H26" s="3745"/>
      <c r="I26" s="3746"/>
      <c r="J26" s="3748"/>
      <c r="K26" s="2124" t="s">
        <v>4916</v>
      </c>
      <c r="L26" s="2124" t="s">
        <v>4917</v>
      </c>
      <c r="M26" s="2124" t="s">
        <v>4918</v>
      </c>
      <c r="N26" s="2124" t="s">
        <v>4919</v>
      </c>
      <c r="O26" s="2134"/>
      <c r="P26" s="3736"/>
      <c r="Q26" s="3737"/>
      <c r="R26" s="3739"/>
      <c r="S26" s="2124" t="s">
        <v>4916</v>
      </c>
      <c r="T26" s="2124" t="s">
        <v>4917</v>
      </c>
      <c r="U26" s="2124" t="s">
        <v>4918</v>
      </c>
      <c r="V26" s="2125" t="s">
        <v>4919</v>
      </c>
      <c r="W26" s="3745"/>
      <c r="X26" s="3746"/>
      <c r="Y26" s="3748"/>
      <c r="Z26" s="2124" t="s">
        <v>4916</v>
      </c>
      <c r="AA26" s="2124" t="s">
        <v>4917</v>
      </c>
      <c r="AB26" s="2124" t="s">
        <v>4918</v>
      </c>
      <c r="AC26" s="2124" t="s">
        <v>4919</v>
      </c>
      <c r="AD26" s="2134"/>
      <c r="AE26" s="3754"/>
      <c r="AF26" s="3755"/>
      <c r="AG26" s="3757"/>
      <c r="AH26" s="3751"/>
      <c r="AI26" s="2161" t="s">
        <v>4844</v>
      </c>
      <c r="AJ26" s="2161" t="s">
        <v>4845</v>
      </c>
      <c r="AK26" s="2161" t="s">
        <v>4952</v>
      </c>
      <c r="AL26" s="2162" t="s">
        <v>4953</v>
      </c>
      <c r="AM26" s="2160"/>
      <c r="AN26" s="3754"/>
      <c r="AO26" s="3755"/>
      <c r="AP26" s="3757"/>
      <c r="AQ26" s="3751"/>
      <c r="AR26" s="2161" t="s">
        <v>4844</v>
      </c>
      <c r="AS26" s="2161" t="s">
        <v>4845</v>
      </c>
      <c r="AT26" s="2161" t="s">
        <v>4952</v>
      </c>
      <c r="AU26" s="2162" t="s">
        <v>4953</v>
      </c>
    </row>
    <row r="27" spans="1:47">
      <c r="A27" s="2126" t="s">
        <v>4920</v>
      </c>
      <c r="B27" s="2127">
        <v>1</v>
      </c>
      <c r="C27" s="2007">
        <v>0.21650254477373801</v>
      </c>
      <c r="D27" s="2007">
        <v>0</v>
      </c>
      <c r="E27" s="2007">
        <v>1.2511411161167416</v>
      </c>
      <c r="F27" s="2007">
        <v>6.3635551768357752</v>
      </c>
      <c r="G27" s="2008">
        <v>13.886642426422597</v>
      </c>
      <c r="H27" s="2128" t="s">
        <v>4920</v>
      </c>
      <c r="I27" s="2127">
        <v>1</v>
      </c>
      <c r="J27" s="2007">
        <v>0.21559435503906982</v>
      </c>
      <c r="K27" s="2007">
        <v>0</v>
      </c>
      <c r="L27" s="2007">
        <v>1.1725251689101277</v>
      </c>
      <c r="M27" s="2007">
        <v>6.3215754389385941</v>
      </c>
      <c r="N27" s="2007">
        <v>14.069093573751916</v>
      </c>
      <c r="O27" s="2136"/>
      <c r="P27" s="2126" t="s">
        <v>4920</v>
      </c>
      <c r="Q27" s="2127">
        <v>1</v>
      </c>
      <c r="R27" s="2007">
        <v>7.6591041959127564E-3</v>
      </c>
      <c r="S27" s="2007">
        <v>5.9190767413332037E-3</v>
      </c>
      <c r="T27" s="2007">
        <v>7.6733750762496819E-2</v>
      </c>
      <c r="U27" s="2007">
        <v>0.21282245755146775</v>
      </c>
      <c r="V27" s="2008">
        <v>0.44709620281333667</v>
      </c>
      <c r="W27" s="2128" t="s">
        <v>4920</v>
      </c>
      <c r="X27" s="2127">
        <v>1</v>
      </c>
      <c r="Y27" s="2007">
        <v>7.205775339221775E-3</v>
      </c>
      <c r="Z27" s="2007">
        <v>5.6365788247647788E-3</v>
      </c>
      <c r="AA27" s="2007">
        <v>7.219814406500899E-2</v>
      </c>
      <c r="AB27" s="2007">
        <v>0.19983008110435249</v>
      </c>
      <c r="AC27" s="2007">
        <v>0.41932505763389133</v>
      </c>
      <c r="AD27" s="2136"/>
      <c r="AE27" s="2009" t="s">
        <v>4846</v>
      </c>
      <c r="AF27" s="2010">
        <v>1</v>
      </c>
      <c r="AG27" s="2011">
        <v>465.94488960000001</v>
      </c>
      <c r="AH27" s="2028">
        <v>0.13967600410923381</v>
      </c>
      <c r="AI27" s="2029">
        <v>0</v>
      </c>
      <c r="AJ27" s="2029">
        <v>1.0137003866139964</v>
      </c>
      <c r="AK27" s="2029">
        <v>4.1040242301909213</v>
      </c>
      <c r="AL27" s="2030">
        <v>8.2293827837821496</v>
      </c>
      <c r="AM27" s="2163"/>
      <c r="AN27" s="2009" t="s">
        <v>4846</v>
      </c>
      <c r="AO27" s="2010">
        <v>1</v>
      </c>
      <c r="AP27" s="2011">
        <v>465.94488961000002</v>
      </c>
      <c r="AQ27" s="2028">
        <v>1.4686633607523387E-2</v>
      </c>
      <c r="AR27" s="2029">
        <v>4.9521896705371923E-2</v>
      </c>
      <c r="AS27" s="2029">
        <v>7.1878860653777576E-2</v>
      </c>
      <c r="AT27" s="2029">
        <v>8.5638886518796795E-2</v>
      </c>
      <c r="AU27" s="2030">
        <v>9.6808366084531028E-2</v>
      </c>
    </row>
    <row r="28" spans="1:47">
      <c r="A28" s="2126" t="s">
        <v>4921</v>
      </c>
      <c r="B28" s="2127">
        <v>1.1000000000000001</v>
      </c>
      <c r="C28" s="2007">
        <v>0.23469091562340338</v>
      </c>
      <c r="D28" s="2007">
        <v>9.5125691442629501E-2</v>
      </c>
      <c r="E28" s="2007">
        <v>2.4631045948150692</v>
      </c>
      <c r="F28" s="2007">
        <v>7.5041577944672637</v>
      </c>
      <c r="G28" s="2008">
        <v>12.658254170140239</v>
      </c>
      <c r="H28" s="2128" t="s">
        <v>4921</v>
      </c>
      <c r="I28" s="2127">
        <v>1.1000000000000001</v>
      </c>
      <c r="J28" s="2007">
        <v>0.23349532643191087</v>
      </c>
      <c r="K28" s="2007">
        <v>7.6606468937601119E-2</v>
      </c>
      <c r="L28" s="2007">
        <v>2.4155077020646871</v>
      </c>
      <c r="M28" s="2007">
        <v>7.5371954991963905</v>
      </c>
      <c r="N28" s="2007">
        <v>12.795462461049558</v>
      </c>
      <c r="O28" s="2136"/>
      <c r="P28" s="2126" t="s">
        <v>4921</v>
      </c>
      <c r="Q28" s="2127">
        <v>1.1000000000000001</v>
      </c>
      <c r="R28" s="2007">
        <v>4.7665819604260876E-2</v>
      </c>
      <c r="S28" s="2007">
        <v>0.11852316207923448</v>
      </c>
      <c r="T28" s="2007">
        <v>0.18618088656066334</v>
      </c>
      <c r="U28" s="2007">
        <v>0.23656525326472355</v>
      </c>
      <c r="V28" s="2008">
        <v>0.28524537630561225</v>
      </c>
      <c r="W28" s="2128" t="s">
        <v>4921</v>
      </c>
      <c r="X28" s="2127">
        <v>1.1000000000000001</v>
      </c>
      <c r="Y28" s="2007">
        <v>4.498662207867906E-2</v>
      </c>
      <c r="Z28" s="2007">
        <v>0.1114790286897166</v>
      </c>
      <c r="AA28" s="2007">
        <v>0.17512432800534231</v>
      </c>
      <c r="AB28" s="2007">
        <v>0.22251431722474976</v>
      </c>
      <c r="AC28" s="2007">
        <v>0.26829794771769305</v>
      </c>
      <c r="AD28" s="2136"/>
      <c r="AE28" s="2015" t="s">
        <v>4954</v>
      </c>
      <c r="AF28" s="2016">
        <v>1.1000000000000001</v>
      </c>
      <c r="AG28" s="2011">
        <v>1022.53559292</v>
      </c>
      <c r="AH28" s="2017">
        <v>0.1520631620834185</v>
      </c>
      <c r="AI28" s="2007">
        <v>0.1131969193640581</v>
      </c>
      <c r="AJ28" s="2007">
        <v>1.6953939026877896</v>
      </c>
      <c r="AK28" s="2007">
        <v>4.6328234776866752</v>
      </c>
      <c r="AL28" s="2018">
        <v>7.5886193059248077</v>
      </c>
      <c r="AM28" s="2160"/>
      <c r="AN28" s="2015" t="s">
        <v>4954</v>
      </c>
      <c r="AO28" s="2016">
        <v>1.1000000000000001</v>
      </c>
      <c r="AP28" s="2011">
        <v>1022.53559274</v>
      </c>
      <c r="AQ28" s="2017">
        <v>3.3853782446086431E-2</v>
      </c>
      <c r="AR28" s="2007">
        <v>4.5299322851305807E-2</v>
      </c>
      <c r="AS28" s="2007">
        <v>6.7061299573299635E-2</v>
      </c>
      <c r="AT28" s="2007">
        <v>8.3439998808269647E-2</v>
      </c>
      <c r="AU28" s="2018">
        <v>0.1001596620050302</v>
      </c>
    </row>
    <row r="29" spans="1:47">
      <c r="A29" s="2126" t="s">
        <v>4922</v>
      </c>
      <c r="B29" s="2127">
        <v>2</v>
      </c>
      <c r="C29" s="2007">
        <v>0.27064880857352197</v>
      </c>
      <c r="D29" s="2007">
        <v>0</v>
      </c>
      <c r="E29" s="2007">
        <v>2.9474537148050128</v>
      </c>
      <c r="F29" s="2007">
        <v>8.8671714918099607</v>
      </c>
      <c r="G29" s="2008">
        <v>15.583919103160859</v>
      </c>
      <c r="H29" s="2128" t="s">
        <v>4922</v>
      </c>
      <c r="I29" s="2127">
        <v>2</v>
      </c>
      <c r="J29" s="2007">
        <v>0.26920443432739505</v>
      </c>
      <c r="K29" s="2007">
        <v>0</v>
      </c>
      <c r="L29" s="2007">
        <v>3.3543825059071479</v>
      </c>
      <c r="M29" s="2007">
        <v>9.0617395867688781</v>
      </c>
      <c r="N29" s="2007">
        <v>14.973106612232785</v>
      </c>
      <c r="O29" s="2136"/>
      <c r="P29" s="2126" t="s">
        <v>4922</v>
      </c>
      <c r="Q29" s="2127">
        <v>2</v>
      </c>
      <c r="R29" s="2007">
        <v>2.1706445557535741E-2</v>
      </c>
      <c r="S29" s="2007">
        <v>5.4930439741148751E-2</v>
      </c>
      <c r="T29" s="2007">
        <v>0.17758064945068519</v>
      </c>
      <c r="U29" s="2007">
        <v>0.30238291240412024</v>
      </c>
      <c r="V29" s="2008">
        <v>0.41691914032003652</v>
      </c>
      <c r="W29" s="2128" t="s">
        <v>4922</v>
      </c>
      <c r="X29" s="2127">
        <v>2</v>
      </c>
      <c r="Y29" s="2007">
        <v>2.3403714850873426E-2</v>
      </c>
      <c r="Z29" s="2007">
        <v>5.8824281199573648E-2</v>
      </c>
      <c r="AA29" s="2007">
        <v>0.19144047696122568</v>
      </c>
      <c r="AB29" s="2007">
        <v>0.32798889627851363</v>
      </c>
      <c r="AC29" s="2007">
        <v>0.45304979206419299</v>
      </c>
      <c r="AD29" s="2136"/>
      <c r="AE29" s="2015" t="s">
        <v>4847</v>
      </c>
      <c r="AF29" s="2016">
        <v>2</v>
      </c>
      <c r="AG29" s="2011">
        <v>558.43442159999995</v>
      </c>
      <c r="AH29" s="2017">
        <v>0.17422109141086967</v>
      </c>
      <c r="AI29" s="2007">
        <v>0</v>
      </c>
      <c r="AJ29" s="2007">
        <v>0.31258225634790143</v>
      </c>
      <c r="AK29" s="2007">
        <v>3.6828664110993445</v>
      </c>
      <c r="AL29" s="2018">
        <v>10.992209912958739</v>
      </c>
      <c r="AM29" s="2160"/>
      <c r="AN29" s="2015" t="s">
        <v>4847</v>
      </c>
      <c r="AO29" s="2016">
        <v>2</v>
      </c>
      <c r="AP29" s="2011">
        <v>558.43442166</v>
      </c>
      <c r="AQ29" s="2017">
        <v>1.1261520388205791E-2</v>
      </c>
      <c r="AR29" s="2007">
        <v>4.3304957474426468E-2</v>
      </c>
      <c r="AS29" s="2007">
        <v>8.7891792624995885E-2</v>
      </c>
      <c r="AT29" s="2007">
        <v>8.9199290808272852E-2</v>
      </c>
      <c r="AU29" s="2018">
        <v>8.9199290808272852E-2</v>
      </c>
    </row>
    <row r="30" spans="1:47">
      <c r="A30" s="2126" t="s">
        <v>4923</v>
      </c>
      <c r="B30" s="2127">
        <v>3</v>
      </c>
      <c r="C30" s="2007">
        <v>0.39997952618480259</v>
      </c>
      <c r="D30" s="2007">
        <v>0</v>
      </c>
      <c r="E30" s="2007">
        <v>5.4287246952996</v>
      </c>
      <c r="F30" s="2007">
        <v>14.877143871298978</v>
      </c>
      <c r="G30" s="2008">
        <v>22.451221261937189</v>
      </c>
      <c r="H30" s="2128" t="s">
        <v>4923</v>
      </c>
      <c r="I30" s="2127">
        <v>3</v>
      </c>
      <c r="J30" s="2007">
        <v>0.39091141150223613</v>
      </c>
      <c r="K30" s="2007">
        <v>0</v>
      </c>
      <c r="L30" s="2007">
        <v>5.256617214340813</v>
      </c>
      <c r="M30" s="2007">
        <v>14.603213506626734</v>
      </c>
      <c r="N30" s="2007">
        <v>22.066384722997608</v>
      </c>
      <c r="O30" s="2136"/>
      <c r="P30" s="2126" t="s">
        <v>4923</v>
      </c>
      <c r="Q30" s="2127">
        <v>3</v>
      </c>
      <c r="R30" s="2007">
        <v>0.12569287228117823</v>
      </c>
      <c r="S30" s="2007">
        <v>0.29461347171278529</v>
      </c>
      <c r="T30" s="2007">
        <v>0.67277689074360825</v>
      </c>
      <c r="U30" s="2007">
        <v>1.1619069506239541</v>
      </c>
      <c r="V30" s="2008">
        <v>1.9898402450204387</v>
      </c>
      <c r="W30" s="2128" t="s">
        <v>4923</v>
      </c>
      <c r="X30" s="2127">
        <v>3</v>
      </c>
      <c r="Y30" s="2007">
        <v>0.11813927017587918</v>
      </c>
      <c r="Z30" s="2007">
        <v>0.27694810557118504</v>
      </c>
      <c r="AA30" s="2007">
        <v>0.63233452196546502</v>
      </c>
      <c r="AB30" s="2007">
        <v>1.09178443437593</v>
      </c>
      <c r="AC30" s="2007">
        <v>1.8690708658958832</v>
      </c>
      <c r="AD30" s="2136"/>
      <c r="AE30" s="2015" t="s">
        <v>4848</v>
      </c>
      <c r="AF30" s="2016">
        <v>3</v>
      </c>
      <c r="AG30" s="2011">
        <v>814.19268994000004</v>
      </c>
      <c r="AH30" s="2017">
        <v>0.2810568606626076</v>
      </c>
      <c r="AI30" s="2007">
        <v>0</v>
      </c>
      <c r="AJ30" s="2007">
        <v>3.8682051311153787</v>
      </c>
      <c r="AK30" s="2007">
        <v>10.220375390678013</v>
      </c>
      <c r="AL30" s="2018">
        <v>15.550814469606046</v>
      </c>
      <c r="AM30" s="2160"/>
      <c r="AN30" s="2015" t="s">
        <v>4848</v>
      </c>
      <c r="AO30" s="2016">
        <v>3</v>
      </c>
      <c r="AP30" s="2011">
        <v>814.19268996999995</v>
      </c>
      <c r="AQ30" s="2017">
        <v>5.5780235513626888E-2</v>
      </c>
      <c r="AR30" s="2007">
        <v>0.23485072005721042</v>
      </c>
      <c r="AS30" s="2007">
        <v>0.44143749663215637</v>
      </c>
      <c r="AT30" s="2007">
        <v>0.60860701545720386</v>
      </c>
      <c r="AU30" s="2018">
        <v>0.7449486330797932</v>
      </c>
    </row>
    <row r="31" spans="1:47">
      <c r="A31" s="2126" t="s">
        <v>4924</v>
      </c>
      <c r="B31" s="2127">
        <v>4</v>
      </c>
      <c r="C31" s="2007">
        <v>0.54536364068424426</v>
      </c>
      <c r="D31" s="2007">
        <v>0</v>
      </c>
      <c r="E31" s="2007">
        <v>5.6773568189250723</v>
      </c>
      <c r="F31" s="2007">
        <v>18.232205354424391</v>
      </c>
      <c r="G31" s="2008">
        <v>32.366207891546487</v>
      </c>
      <c r="H31" s="2128" t="s">
        <v>4924</v>
      </c>
      <c r="I31" s="2127">
        <v>4</v>
      </c>
      <c r="J31" s="2007">
        <v>0.52773511711247745</v>
      </c>
      <c r="K31" s="2007">
        <v>0</v>
      </c>
      <c r="L31" s="2007">
        <v>5.367757202831748</v>
      </c>
      <c r="M31" s="2007">
        <v>17.618207619880806</v>
      </c>
      <c r="N31" s="2007">
        <v>31.606136044883328</v>
      </c>
      <c r="O31" s="2136"/>
      <c r="P31" s="2126" t="s">
        <v>4924</v>
      </c>
      <c r="Q31" s="2127">
        <v>4</v>
      </c>
      <c r="R31" s="2007">
        <v>8.407950427945618E-2</v>
      </c>
      <c r="S31" s="2007">
        <v>0.29920334721477082</v>
      </c>
      <c r="T31" s="2007">
        <v>0.64831350124984977</v>
      </c>
      <c r="U31" s="2007">
        <v>0.97191198464819184</v>
      </c>
      <c r="V31" s="2008">
        <v>1.3172270314182484</v>
      </c>
      <c r="W31" s="2128" t="s">
        <v>4924</v>
      </c>
      <c r="X31" s="2127">
        <v>4</v>
      </c>
      <c r="Y31" s="2007">
        <v>7.9948073618907031E-2</v>
      </c>
      <c r="Z31" s="2007">
        <v>0.2846182321981674</v>
      </c>
      <c r="AA31" s="2007">
        <v>0.61690994149984479</v>
      </c>
      <c r="AB31" s="2007">
        <v>0.92501759294647068</v>
      </c>
      <c r="AC31" s="2007">
        <v>1.2537957194507161</v>
      </c>
      <c r="AD31" s="2136"/>
      <c r="AE31" s="2015" t="s">
        <v>4849</v>
      </c>
      <c r="AF31" s="2016">
        <v>4</v>
      </c>
      <c r="AG31" s="2011">
        <v>673.14496885000005</v>
      </c>
      <c r="AH31" s="2017">
        <v>0.39744573054996146</v>
      </c>
      <c r="AI31" s="2007">
        <v>0</v>
      </c>
      <c r="AJ31" s="2007">
        <v>4.5180759096409613</v>
      </c>
      <c r="AK31" s="2007">
        <v>13.291037924982719</v>
      </c>
      <c r="AL31" s="2018">
        <v>22.673015931672712</v>
      </c>
      <c r="AM31" s="2160"/>
      <c r="AN31" s="2015" t="s">
        <v>4849</v>
      </c>
      <c r="AO31" s="2016">
        <v>4</v>
      </c>
      <c r="AP31" s="2011">
        <v>673.14496879000001</v>
      </c>
      <c r="AQ31" s="2017">
        <v>3.8618282398705468E-2</v>
      </c>
      <c r="AR31" s="2007">
        <v>0.15446098763493127</v>
      </c>
      <c r="AS31" s="2007">
        <v>0.28018197580430576</v>
      </c>
      <c r="AT31" s="2007">
        <v>0.3667752721781713</v>
      </c>
      <c r="AU31" s="2018">
        <v>0.41593007277131355</v>
      </c>
    </row>
    <row r="32" spans="1:47">
      <c r="A32" s="2126" t="s">
        <v>4925</v>
      </c>
      <c r="B32" s="2127">
        <v>5</v>
      </c>
      <c r="C32" s="2007">
        <v>0.53017864122804659</v>
      </c>
      <c r="D32" s="2007">
        <v>1.9194401730520116E-3</v>
      </c>
      <c r="E32" s="2007">
        <v>1.8920437472645264</v>
      </c>
      <c r="F32" s="2007">
        <v>11.894621007780154</v>
      </c>
      <c r="G32" s="2008">
        <v>44.873808880890998</v>
      </c>
      <c r="H32" s="2128" t="s">
        <v>4925</v>
      </c>
      <c r="I32" s="2127">
        <v>5</v>
      </c>
      <c r="J32" s="2007">
        <v>0.51451806972432257</v>
      </c>
      <c r="K32" s="2007">
        <v>0</v>
      </c>
      <c r="L32" s="2007">
        <v>1.7700943841739449</v>
      </c>
      <c r="M32" s="2007">
        <v>11.747927747770182</v>
      </c>
      <c r="N32" s="2007">
        <v>43.710604927628296</v>
      </c>
      <c r="O32" s="2136"/>
      <c r="P32" s="2126" t="s">
        <v>4925</v>
      </c>
      <c r="Q32" s="2127">
        <v>5</v>
      </c>
      <c r="R32" s="2007">
        <v>9.3297443995646063E-3</v>
      </c>
      <c r="S32" s="2007">
        <v>3.1941131983927465E-2</v>
      </c>
      <c r="T32" s="2007">
        <v>0.11261318424109754</v>
      </c>
      <c r="U32" s="2007">
        <v>0.18112349084419854</v>
      </c>
      <c r="V32" s="2008">
        <v>0.22034160155117966</v>
      </c>
      <c r="W32" s="2128" t="s">
        <v>4925</v>
      </c>
      <c r="X32" s="2127">
        <v>5</v>
      </c>
      <c r="Y32" s="2007">
        <v>8.7727751924989838E-3</v>
      </c>
      <c r="Z32" s="2007">
        <v>3.0045244951047455E-2</v>
      </c>
      <c r="AA32" s="2007">
        <v>0.10572831459157123</v>
      </c>
      <c r="AB32" s="2007">
        <v>0.17001543824119764</v>
      </c>
      <c r="AC32" s="2007">
        <v>0.20693572067392851</v>
      </c>
      <c r="AD32" s="2136"/>
      <c r="AE32" s="2015" t="s">
        <v>4850</v>
      </c>
      <c r="AF32" s="2016">
        <v>5</v>
      </c>
      <c r="AG32" s="2011">
        <v>353.72092454</v>
      </c>
      <c r="AH32" s="2017">
        <v>0.38431836523909946</v>
      </c>
      <c r="AI32" s="2007">
        <v>5.0913645989621892E-2</v>
      </c>
      <c r="AJ32" s="2007">
        <v>1.5702304887995822</v>
      </c>
      <c r="AK32" s="2007">
        <v>8.0119356148513816</v>
      </c>
      <c r="AL32" s="2018">
        <v>31.955508259447637</v>
      </c>
      <c r="AM32" s="2160"/>
      <c r="AN32" s="2015" t="s">
        <v>4850</v>
      </c>
      <c r="AO32" s="2016">
        <v>5</v>
      </c>
      <c r="AP32" s="2011">
        <v>353.72092464000002</v>
      </c>
      <c r="AQ32" s="2017">
        <v>3.2419623550461606E-3</v>
      </c>
      <c r="AR32" s="2007">
        <v>1.3468745727090538E-2</v>
      </c>
      <c r="AS32" s="2007">
        <v>2.7643395986262288E-2</v>
      </c>
      <c r="AT32" s="2007">
        <v>3.9573040882942306E-2</v>
      </c>
      <c r="AU32" s="2018">
        <v>5.0711687208551411E-2</v>
      </c>
    </row>
    <row r="33" spans="1:47">
      <c r="A33" s="2126" t="s">
        <v>4926</v>
      </c>
      <c r="B33" s="2127">
        <v>6</v>
      </c>
      <c r="C33" s="2007">
        <v>0.62691830505555168</v>
      </c>
      <c r="D33" s="2007">
        <v>0.56627539083600775</v>
      </c>
      <c r="E33" s="2007">
        <v>5.5883446966031629</v>
      </c>
      <c r="F33" s="2007">
        <v>18.586393852457185</v>
      </c>
      <c r="G33" s="2008">
        <v>36.248000429128247</v>
      </c>
      <c r="H33" s="2128" t="s">
        <v>4926</v>
      </c>
      <c r="I33" s="2127">
        <v>6</v>
      </c>
      <c r="J33" s="2007">
        <v>0.59988589654550684</v>
      </c>
      <c r="K33" s="2007">
        <v>0.60499724053721626</v>
      </c>
      <c r="L33" s="2007">
        <v>5.6623984119684954</v>
      </c>
      <c r="M33" s="2007">
        <v>18.079435678298491</v>
      </c>
      <c r="N33" s="2007">
        <v>33.960572767734512</v>
      </c>
      <c r="O33" s="2136"/>
      <c r="P33" s="2126" t="s">
        <v>4926</v>
      </c>
      <c r="Q33" s="2127">
        <v>6</v>
      </c>
      <c r="R33" s="2007">
        <v>6.1948356118410416E-2</v>
      </c>
      <c r="S33" s="2007">
        <v>0.16568647370206813</v>
      </c>
      <c r="T33" s="2007">
        <v>0.34424829779497423</v>
      </c>
      <c r="U33" s="2007">
        <v>0.49905128444616265</v>
      </c>
      <c r="V33" s="2008">
        <v>0.64801933303742043</v>
      </c>
      <c r="W33" s="2128" t="s">
        <v>4926</v>
      </c>
      <c r="X33" s="2127">
        <v>6</v>
      </c>
      <c r="Y33" s="2007">
        <v>5.7636511154639761E-2</v>
      </c>
      <c r="Z33" s="2007">
        <v>0.1516696903284806</v>
      </c>
      <c r="AA33" s="2007">
        <v>0.3131426273240801</v>
      </c>
      <c r="AB33" s="2007">
        <v>0.45194854594621359</v>
      </c>
      <c r="AC33" s="2007">
        <v>0.5848877273324794</v>
      </c>
      <c r="AD33" s="2136"/>
      <c r="AE33" s="2015" t="s">
        <v>4851</v>
      </c>
      <c r="AF33" s="2016">
        <v>6</v>
      </c>
      <c r="AG33" s="2011">
        <v>28.164729999999999</v>
      </c>
      <c r="AH33" s="2017">
        <v>0.45548198618055458</v>
      </c>
      <c r="AI33" s="2007">
        <v>0.45385183776502913</v>
      </c>
      <c r="AJ33" s="2007">
        <v>4.0183204271825765</v>
      </c>
      <c r="AK33" s="2007">
        <v>12.743957647732712</v>
      </c>
      <c r="AL33" s="2018">
        <v>26.068880103557749</v>
      </c>
      <c r="AM33" s="2160"/>
      <c r="AN33" s="2015" t="s">
        <v>4851</v>
      </c>
      <c r="AO33" s="2016">
        <v>6</v>
      </c>
      <c r="AP33" s="2011">
        <v>28.164730030000001</v>
      </c>
      <c r="AQ33" s="2017">
        <v>1.9467502530326933E-2</v>
      </c>
      <c r="AR33" s="2007">
        <v>5.7290509869019665E-2</v>
      </c>
      <c r="AS33" s="2007">
        <v>0.12814976641814468</v>
      </c>
      <c r="AT33" s="2007">
        <v>0.18368427308924179</v>
      </c>
      <c r="AU33" s="2018">
        <v>0.2284894004730203</v>
      </c>
    </row>
    <row r="34" spans="1:47">
      <c r="A34" s="2126" t="s">
        <v>4927</v>
      </c>
      <c r="B34" s="2127">
        <v>7</v>
      </c>
      <c r="C34" s="2007">
        <v>0.51126801472764238</v>
      </c>
      <c r="D34" s="2007">
        <v>0</v>
      </c>
      <c r="E34" s="2007">
        <v>3.5067061827338586</v>
      </c>
      <c r="F34" s="2007">
        <v>15.655688334442987</v>
      </c>
      <c r="G34" s="2008">
        <v>34.761719879462042</v>
      </c>
      <c r="H34" s="2128" t="s">
        <v>4927</v>
      </c>
      <c r="I34" s="2127">
        <v>7</v>
      </c>
      <c r="J34" s="2007">
        <v>0.49948757949254985</v>
      </c>
      <c r="K34" s="2007">
        <v>0</v>
      </c>
      <c r="L34" s="2007">
        <v>3.3360540510044081</v>
      </c>
      <c r="M34" s="2007">
        <v>15.653948871189327</v>
      </c>
      <c r="N34" s="2007">
        <v>34.049017516290384</v>
      </c>
      <c r="O34" s="2136"/>
      <c r="P34" s="2126" t="s">
        <v>4927</v>
      </c>
      <c r="Q34" s="2127">
        <v>7</v>
      </c>
      <c r="R34" s="2007">
        <v>2.6256162682067104E-2</v>
      </c>
      <c r="S34" s="2007">
        <v>9.0486338368241603E-2</v>
      </c>
      <c r="T34" s="2007">
        <v>0.15208393958710287</v>
      </c>
      <c r="U34" s="2007">
        <v>0.20798021996705901</v>
      </c>
      <c r="V34" s="2008">
        <v>0.24377262892525137</v>
      </c>
      <c r="W34" s="2128" t="s">
        <v>4927</v>
      </c>
      <c r="X34" s="2127">
        <v>7</v>
      </c>
      <c r="Y34" s="2007">
        <v>2.5052806340258603E-2</v>
      </c>
      <c r="Z34" s="2007">
        <v>8.6917243211199924E-2</v>
      </c>
      <c r="AA34" s="2007">
        <v>0.14610404377772718</v>
      </c>
      <c r="AB34" s="2007">
        <v>0.1992163476577605</v>
      </c>
      <c r="AC34" s="2007">
        <v>0.23159020524189297</v>
      </c>
      <c r="AD34" s="2136"/>
      <c r="AE34" s="2015" t="s">
        <v>4852</v>
      </c>
      <c r="AF34" s="2016">
        <v>7</v>
      </c>
      <c r="AG34" s="2011">
        <v>475.41411067000001</v>
      </c>
      <c r="AH34" s="2017">
        <v>0.36193925758980944</v>
      </c>
      <c r="AI34" s="2007">
        <v>4.7349606763298302E-2</v>
      </c>
      <c r="AJ34" s="2007">
        <v>2.6810414098275142</v>
      </c>
      <c r="AK34" s="2007">
        <v>10.495332244304336</v>
      </c>
      <c r="AL34" s="2018">
        <v>24.078615428358884</v>
      </c>
      <c r="AM34" s="2160"/>
      <c r="AN34" s="2015" t="s">
        <v>4852</v>
      </c>
      <c r="AO34" s="2016">
        <v>7</v>
      </c>
      <c r="AP34" s="2011">
        <v>475.41411072</v>
      </c>
      <c r="AQ34" s="2017">
        <v>9.3952124301389522E-3</v>
      </c>
      <c r="AR34" s="2007">
        <v>3.7256110635124753E-2</v>
      </c>
      <c r="AS34" s="2007">
        <v>6.3029243474388152E-2</v>
      </c>
      <c r="AT34" s="2007">
        <v>6.9815608929869349E-2</v>
      </c>
      <c r="AU34" s="2018">
        <v>7.0491625473097619E-2</v>
      </c>
    </row>
    <row r="35" spans="1:47">
      <c r="A35" s="2126" t="s">
        <v>4928</v>
      </c>
      <c r="B35" s="2127">
        <v>8</v>
      </c>
      <c r="C35" s="2007">
        <v>0.66171722944605627</v>
      </c>
      <c r="D35" s="2007">
        <v>0.6490915098567136</v>
      </c>
      <c r="E35" s="2007">
        <v>8.4934355477816279</v>
      </c>
      <c r="F35" s="2007">
        <v>21.99439983271705</v>
      </c>
      <c r="G35" s="2008">
        <v>34.084959775681043</v>
      </c>
      <c r="H35" s="2128" t="s">
        <v>4928</v>
      </c>
      <c r="I35" s="2127">
        <v>8</v>
      </c>
      <c r="J35" s="2007">
        <v>0.63810480526726288</v>
      </c>
      <c r="K35" s="2007">
        <v>0.57988465246088827</v>
      </c>
      <c r="L35" s="2007">
        <v>8.035362500130061</v>
      </c>
      <c r="M35" s="2007">
        <v>21.346201771210637</v>
      </c>
      <c r="N35" s="2007">
        <v>33.312871147484962</v>
      </c>
      <c r="O35" s="2136"/>
      <c r="P35" s="2126" t="s">
        <v>4928</v>
      </c>
      <c r="Q35" s="2127">
        <v>8</v>
      </c>
      <c r="R35" s="2007">
        <v>8.6434281216419412E-3</v>
      </c>
      <c r="S35" s="2007">
        <v>2.88885521968811E-2</v>
      </c>
      <c r="T35" s="2007">
        <v>7.0536931590126001E-2</v>
      </c>
      <c r="U35" s="2007">
        <v>0.1159331189546033</v>
      </c>
      <c r="V35" s="2008">
        <v>0.17269110352436318</v>
      </c>
      <c r="W35" s="2128" t="s">
        <v>4928</v>
      </c>
      <c r="X35" s="2127">
        <v>8</v>
      </c>
      <c r="Y35" s="2007">
        <v>8.207126659496378E-3</v>
      </c>
      <c r="Z35" s="2007">
        <v>2.7457988440167905E-2</v>
      </c>
      <c r="AA35" s="2007">
        <v>6.7277803851929316E-2</v>
      </c>
      <c r="AB35" s="2007">
        <v>0.11083696314152999</v>
      </c>
      <c r="AC35" s="2007">
        <v>0.16520801801031473</v>
      </c>
      <c r="AD35" s="2136"/>
      <c r="AE35" s="2015" t="s">
        <v>4853</v>
      </c>
      <c r="AF35" s="2016">
        <v>8</v>
      </c>
      <c r="AG35" s="2011">
        <v>1051.58969069</v>
      </c>
      <c r="AH35" s="2017">
        <v>0.46985902502266086</v>
      </c>
      <c r="AI35" s="2007">
        <v>0.60463627956805666</v>
      </c>
      <c r="AJ35" s="2007">
        <v>6.5202780825490052</v>
      </c>
      <c r="AK35" s="2007">
        <v>14.950913331781889</v>
      </c>
      <c r="AL35" s="2018">
        <v>22.766696535871699</v>
      </c>
      <c r="AM35" s="2160"/>
      <c r="AN35" s="2015" t="s">
        <v>4853</v>
      </c>
      <c r="AO35" s="2016">
        <v>8</v>
      </c>
      <c r="AP35" s="2011">
        <v>1051.5896906400001</v>
      </c>
      <c r="AQ35" s="2017">
        <v>5.1963405248622602E-3</v>
      </c>
      <c r="AR35" s="2007">
        <v>1.2905678152641311E-2</v>
      </c>
      <c r="AS35" s="2007">
        <v>3.4734324983502235E-2</v>
      </c>
      <c r="AT35" s="2007">
        <v>5.8507216031216211E-2</v>
      </c>
      <c r="AU35" s="2018">
        <v>8.2765428358685042E-2</v>
      </c>
    </row>
    <row r="36" spans="1:47">
      <c r="A36" s="2126" t="s">
        <v>4929</v>
      </c>
      <c r="B36" s="2127">
        <v>9</v>
      </c>
      <c r="C36" s="2007">
        <v>0.76375626823119913</v>
      </c>
      <c r="D36" s="2007">
        <v>2.1114069451294979</v>
      </c>
      <c r="E36" s="2007">
        <v>8.7713639573404603</v>
      </c>
      <c r="F36" s="2007">
        <v>17.258681437006295</v>
      </c>
      <c r="G36" s="2008">
        <v>33.931567644815786</v>
      </c>
      <c r="H36" s="2128" t="s">
        <v>4929</v>
      </c>
      <c r="I36" s="2127">
        <v>9</v>
      </c>
      <c r="J36" s="2007">
        <v>0.73961850040203725</v>
      </c>
      <c r="K36" s="2007">
        <v>1.9774973846787667</v>
      </c>
      <c r="L36" s="2007">
        <v>8.4837367072013876</v>
      </c>
      <c r="M36" s="2007">
        <v>16.869480946389839</v>
      </c>
      <c r="N36" s="2007">
        <v>33.318611363001516</v>
      </c>
      <c r="O36" s="2136"/>
      <c r="P36" s="2126" t="s">
        <v>4929</v>
      </c>
      <c r="Q36" s="2127">
        <v>9</v>
      </c>
      <c r="R36" s="2007">
        <v>7.5818861324795109E-2</v>
      </c>
      <c r="S36" s="2007">
        <v>0.18649656983180629</v>
      </c>
      <c r="T36" s="2007">
        <v>0.35402222744515877</v>
      </c>
      <c r="U36" s="2007">
        <v>0.54257949862535204</v>
      </c>
      <c r="V36" s="2008">
        <v>0.91004373588946397</v>
      </c>
      <c r="W36" s="2128" t="s">
        <v>4929</v>
      </c>
      <c r="X36" s="2127">
        <v>9</v>
      </c>
      <c r="Y36" s="2007">
        <v>7.1291775685604533E-2</v>
      </c>
      <c r="Z36" s="2007">
        <v>0.17507049462949076</v>
      </c>
      <c r="AA36" s="2007">
        <v>0.3323869608568718</v>
      </c>
      <c r="AB36" s="2007">
        <v>0.50952508985192524</v>
      </c>
      <c r="AC36" s="2007">
        <v>0.85444767098323082</v>
      </c>
      <c r="AD36" s="2136"/>
      <c r="AE36" s="2015" t="s">
        <v>4955</v>
      </c>
      <c r="AF36" s="2016">
        <v>9</v>
      </c>
      <c r="AG36" s="2011">
        <v>1682.64614448</v>
      </c>
      <c r="AH36" s="2017">
        <v>0.55836408331820986</v>
      </c>
      <c r="AI36" s="2007">
        <v>1.7405852410761558</v>
      </c>
      <c r="AJ36" s="2007">
        <v>6.4436753988295123</v>
      </c>
      <c r="AK36" s="2007">
        <v>12.200937955838357</v>
      </c>
      <c r="AL36" s="2018">
        <v>23.379689546035923</v>
      </c>
      <c r="AM36" s="2160"/>
      <c r="AN36" s="2015" t="s">
        <v>4955</v>
      </c>
      <c r="AO36" s="2016">
        <v>9</v>
      </c>
      <c r="AP36" s="2011">
        <v>2163.4021860399998</v>
      </c>
      <c r="AQ36" s="2017">
        <v>2.3376025653634502E-2</v>
      </c>
      <c r="AR36" s="2007">
        <v>4.8630745974504369E-2</v>
      </c>
      <c r="AS36" s="2007">
        <v>0.10837487657616424</v>
      </c>
      <c r="AT36" s="2007">
        <v>0.19602469681548074</v>
      </c>
      <c r="AU36" s="2018">
        <v>0.36904405431025017</v>
      </c>
    </row>
    <row r="37" spans="1:47">
      <c r="A37" s="2126" t="s">
        <v>4930</v>
      </c>
      <c r="B37" s="2127">
        <v>10</v>
      </c>
      <c r="C37" s="2007">
        <v>0.45111974625021256</v>
      </c>
      <c r="D37" s="2007">
        <v>1.4930496932545507</v>
      </c>
      <c r="E37" s="2007">
        <v>5.8462000144484083</v>
      </c>
      <c r="F37" s="2007">
        <v>9.6788410117923238</v>
      </c>
      <c r="G37" s="2008">
        <v>13.650341324811786</v>
      </c>
      <c r="H37" s="2128" t="s">
        <v>4930</v>
      </c>
      <c r="I37" s="2127">
        <v>10</v>
      </c>
      <c r="J37" s="2007">
        <v>0.35720537248808881</v>
      </c>
      <c r="K37" s="2007">
        <v>1.1975135717459817</v>
      </c>
      <c r="L37" s="2007">
        <v>4.6438878345033681</v>
      </c>
      <c r="M37" s="2007">
        <v>7.7307023945405877</v>
      </c>
      <c r="N37" s="2007">
        <v>10.850444767032805</v>
      </c>
      <c r="O37" s="2136"/>
      <c r="P37" s="2126" t="s">
        <v>4930</v>
      </c>
      <c r="Q37" s="2127">
        <v>10</v>
      </c>
      <c r="R37" s="2007">
        <v>0.12351206399540515</v>
      </c>
      <c r="S37" s="2007">
        <v>0.25476711776259253</v>
      </c>
      <c r="T37" s="2007">
        <v>0.47346633682213124</v>
      </c>
      <c r="U37" s="2007">
        <v>0.65634907203901693</v>
      </c>
      <c r="V37" s="2008">
        <v>0.83359492549416125</v>
      </c>
      <c r="W37" s="2128" t="s">
        <v>4930</v>
      </c>
      <c r="X37" s="2127">
        <v>10</v>
      </c>
      <c r="Y37" s="2007">
        <v>0.11994618027916776</v>
      </c>
      <c r="Z37" s="2007">
        <v>0.24654878100849759</v>
      </c>
      <c r="AA37" s="2007">
        <v>0.4582322732357697</v>
      </c>
      <c r="AB37" s="2007">
        <v>0.63504086375570101</v>
      </c>
      <c r="AC37" s="2007">
        <v>0.80596035250402664</v>
      </c>
      <c r="AD37" s="2136"/>
      <c r="AE37" s="2015" t="s">
        <v>4956</v>
      </c>
      <c r="AF37" s="2016">
        <v>10</v>
      </c>
      <c r="AG37" s="2011">
        <v>1319.7905199100001</v>
      </c>
      <c r="AH37" s="2017">
        <v>0.28806158707020946</v>
      </c>
      <c r="AI37" s="2007">
        <v>0.9897032119366882</v>
      </c>
      <c r="AJ37" s="2007">
        <v>3.4732082137031473</v>
      </c>
      <c r="AK37" s="2007">
        <v>5.7591636054852886</v>
      </c>
      <c r="AL37" s="2018">
        <v>8.3193488467330781</v>
      </c>
      <c r="AM37" s="2160"/>
      <c r="AN37" s="2015" t="s">
        <v>4956</v>
      </c>
      <c r="AO37" s="2016">
        <v>10</v>
      </c>
      <c r="AP37" s="2011">
        <v>1139.50700428</v>
      </c>
      <c r="AQ37" s="2017">
        <v>4.8630346098674358E-2</v>
      </c>
      <c r="AR37" s="2007">
        <v>9.5670794630864614E-2</v>
      </c>
      <c r="AS37" s="2007">
        <v>0.17132574772785777</v>
      </c>
      <c r="AT37" s="2007">
        <v>0.22973640200029302</v>
      </c>
      <c r="AU37" s="2018">
        <v>0.28317097347724768</v>
      </c>
    </row>
    <row r="38" spans="1:47">
      <c r="A38" s="2126" t="s">
        <v>4931</v>
      </c>
      <c r="B38" s="2127">
        <v>11</v>
      </c>
      <c r="C38" s="2007">
        <v>1.5920943292353913</v>
      </c>
      <c r="D38" s="2007">
        <v>8.7269456527951128</v>
      </c>
      <c r="E38" s="2007">
        <v>19.46956337897894</v>
      </c>
      <c r="F38" s="2007">
        <v>26.285511251694331</v>
      </c>
      <c r="G38" s="2008">
        <v>32.535792353974799</v>
      </c>
      <c r="H38" s="2128" t="s">
        <v>4931</v>
      </c>
      <c r="I38" s="2127">
        <v>11</v>
      </c>
      <c r="J38" s="2007">
        <v>1.4583547198741764</v>
      </c>
      <c r="K38" s="2007">
        <v>8.2648208038570594</v>
      </c>
      <c r="L38" s="2007">
        <v>16.954593047455123</v>
      </c>
      <c r="M38" s="2007">
        <v>22.091199877374258</v>
      </c>
      <c r="N38" s="2007">
        <v>26.902414136660113</v>
      </c>
      <c r="O38" s="2136"/>
      <c r="P38" s="2126" t="s">
        <v>4931</v>
      </c>
      <c r="Q38" s="2127">
        <v>11</v>
      </c>
      <c r="R38" s="2007">
        <v>0.30959234809404967</v>
      </c>
      <c r="S38" s="2007">
        <v>0.5103106534616656</v>
      </c>
      <c r="T38" s="2007">
        <v>0.85305168982940627</v>
      </c>
      <c r="U38" s="2007">
        <v>1.1795129481411397</v>
      </c>
      <c r="V38" s="2008">
        <v>1.5892922534931551</v>
      </c>
      <c r="W38" s="2128" t="s">
        <v>4931</v>
      </c>
      <c r="X38" s="2127">
        <v>11</v>
      </c>
      <c r="Y38" s="2007">
        <v>0.15402619397384362</v>
      </c>
      <c r="Z38" s="2007">
        <v>0.28615650343191279</v>
      </c>
      <c r="AA38" s="2007">
        <v>0.49885147908362237</v>
      </c>
      <c r="AB38" s="2007">
        <v>0.67464209662602548</v>
      </c>
      <c r="AC38" s="2007">
        <v>0.831689857596149</v>
      </c>
      <c r="AD38" s="2136"/>
      <c r="AE38" s="2015" t="s">
        <v>4957</v>
      </c>
      <c r="AF38" s="2016">
        <v>11</v>
      </c>
      <c r="AG38" s="2011">
        <v>55.450369860000002</v>
      </c>
      <c r="AH38" s="2017">
        <v>1.109328211332328</v>
      </c>
      <c r="AI38" s="2007">
        <v>5.8700126148493847</v>
      </c>
      <c r="AJ38" s="2007">
        <v>12.611343793384272</v>
      </c>
      <c r="AK38" s="2007">
        <v>17.055282636279248</v>
      </c>
      <c r="AL38" s="2018">
        <v>21.590897916395615</v>
      </c>
      <c r="AM38" s="2160"/>
      <c r="AN38" s="2015" t="s">
        <v>4957</v>
      </c>
      <c r="AO38" s="2016">
        <v>11</v>
      </c>
      <c r="AP38" s="2011">
        <v>55.450369799999997</v>
      </c>
      <c r="AQ38" s="2017">
        <v>0.16089436206068367</v>
      </c>
      <c r="AR38" s="2007">
        <v>0.48568050254247297</v>
      </c>
      <c r="AS38" s="2007">
        <v>0.48578072106923986</v>
      </c>
      <c r="AT38" s="2007">
        <v>0.48578072106923986</v>
      </c>
      <c r="AU38" s="2018">
        <v>0.48578072106923986</v>
      </c>
    </row>
    <row r="39" spans="1:47" ht="17.25" thickBot="1">
      <c r="A39" s="2126" t="s">
        <v>4932</v>
      </c>
      <c r="B39" s="2127">
        <v>12</v>
      </c>
      <c r="C39" s="2007">
        <v>0.17030129023332446</v>
      </c>
      <c r="D39" s="2007">
        <v>0.44322788097987958</v>
      </c>
      <c r="E39" s="2007">
        <v>2.0929479985888082</v>
      </c>
      <c r="F39" s="2007">
        <v>4.5749791916101854</v>
      </c>
      <c r="G39" s="2008">
        <v>6.9212715951728603</v>
      </c>
      <c r="H39" s="2128" t="s">
        <v>4932</v>
      </c>
      <c r="I39" s="2127">
        <v>12</v>
      </c>
      <c r="J39" s="2007">
        <v>1.3086297070811817E-2</v>
      </c>
      <c r="K39" s="2007">
        <v>3.1946117499589068E-2</v>
      </c>
      <c r="L39" s="2007">
        <v>0.16091555291740625</v>
      </c>
      <c r="M39" s="2007">
        <v>0.35130253425301577</v>
      </c>
      <c r="N39" s="2007">
        <v>0.52852641327339422</v>
      </c>
      <c r="O39" s="2136"/>
      <c r="P39" s="2126" t="s">
        <v>4932</v>
      </c>
      <c r="Q39" s="2127">
        <v>12</v>
      </c>
      <c r="R39" s="2007">
        <v>0.45784378719389518</v>
      </c>
      <c r="S39" s="2007">
        <v>1.1279284283887268</v>
      </c>
      <c r="T39" s="2007">
        <v>2.3766329656526883</v>
      </c>
      <c r="U39" s="2007">
        <v>4.1352249542504786</v>
      </c>
      <c r="V39" s="2008">
        <v>7.1924618377166238</v>
      </c>
      <c r="W39" s="2128" t="s">
        <v>4932</v>
      </c>
      <c r="X39" s="2127">
        <v>12</v>
      </c>
      <c r="Y39" s="2007">
        <v>0.436186577631751</v>
      </c>
      <c r="Z39" s="2007">
        <v>1.0766166262781023</v>
      </c>
      <c r="AA39" s="2007">
        <v>2.2720557074483421</v>
      </c>
      <c r="AB39" s="2007">
        <v>3.9542208471415718</v>
      </c>
      <c r="AC39" s="2007">
        <v>6.8845832690417872</v>
      </c>
      <c r="AD39" s="2136"/>
      <c r="AE39" s="2019" t="s">
        <v>4854</v>
      </c>
      <c r="AF39" s="2020">
        <v>12</v>
      </c>
      <c r="AG39" s="2021">
        <v>340.01627271000001</v>
      </c>
      <c r="AH39" s="2034">
        <v>4.8240161459817951E-2</v>
      </c>
      <c r="AI39" s="2035">
        <v>0.15123333382044651</v>
      </c>
      <c r="AJ39" s="2035">
        <v>0.60293566496021334</v>
      </c>
      <c r="AK39" s="2035">
        <v>1.1935658257723158</v>
      </c>
      <c r="AL39" s="2036">
        <v>1.8028041996856643</v>
      </c>
      <c r="AM39" s="2160"/>
      <c r="AN39" s="2019" t="s">
        <v>4854</v>
      </c>
      <c r="AO39" s="2020">
        <v>12</v>
      </c>
      <c r="AP39" s="2021">
        <v>39.543746939999998</v>
      </c>
      <c r="AQ39" s="2034">
        <v>0.48508519638022951</v>
      </c>
      <c r="AR39" s="2035">
        <v>2.1587690853755479</v>
      </c>
      <c r="AS39" s="2035">
        <v>2.1937335347007965</v>
      </c>
      <c r="AT39" s="2035">
        <v>2.1937335347007965</v>
      </c>
      <c r="AU39" s="2036">
        <v>2.1937335347007965</v>
      </c>
    </row>
    <row r="40" spans="1:47">
      <c r="A40" s="2129" t="s">
        <v>4933</v>
      </c>
      <c r="B40" s="2130">
        <v>13</v>
      </c>
      <c r="C40" s="2131">
        <v>0.17030129023332446</v>
      </c>
      <c r="D40" s="2131">
        <v>0</v>
      </c>
      <c r="E40" s="2131">
        <v>1.2973423706571552</v>
      </c>
      <c r="F40" s="2131">
        <v>4.5749791916101854</v>
      </c>
      <c r="G40" s="2132">
        <v>6.9212715951728603</v>
      </c>
      <c r="H40" s="2133" t="s">
        <v>4933</v>
      </c>
      <c r="I40" s="2130">
        <v>13</v>
      </c>
      <c r="J40" s="2131">
        <v>1.3086297070811817E-2</v>
      </c>
      <c r="K40" s="2131">
        <v>8.7225973043253188E-3</v>
      </c>
      <c r="L40" s="2131">
        <v>0.16091555291740625</v>
      </c>
      <c r="M40" s="2131">
        <v>0.35130253425301577</v>
      </c>
      <c r="N40" s="2131">
        <v>0.52852641327339422</v>
      </c>
      <c r="O40" s="2136"/>
      <c r="P40" s="2129" t="s">
        <v>4933</v>
      </c>
      <c r="Q40" s="2130">
        <v>13</v>
      </c>
      <c r="R40" s="2131">
        <v>7.6591041959127564E-3</v>
      </c>
      <c r="S40" s="2131">
        <v>5.9190767413332037E-3</v>
      </c>
      <c r="T40" s="2131">
        <v>7.1521255515855184E-2</v>
      </c>
      <c r="U40" s="2131">
        <v>0.11691744288033248</v>
      </c>
      <c r="V40" s="2132">
        <v>0.17367542745009235</v>
      </c>
      <c r="W40" s="2133" t="s">
        <v>4933</v>
      </c>
      <c r="X40" s="2130">
        <v>13</v>
      </c>
      <c r="Y40" s="2131">
        <v>7.205775339221775E-3</v>
      </c>
      <c r="Z40" s="2131">
        <v>5.6365788247647788E-3</v>
      </c>
      <c r="AA40" s="2131">
        <v>6.8279155172203926E-2</v>
      </c>
      <c r="AB40" s="2131">
        <v>0.1118383144618046</v>
      </c>
      <c r="AC40" s="2131">
        <v>0.16620936933058933</v>
      </c>
      <c r="AD40" s="2136"/>
      <c r="AE40" s="2025" t="s">
        <v>4855</v>
      </c>
      <c r="AF40" s="2026">
        <v>13</v>
      </c>
      <c r="AG40" s="2027" t="s">
        <v>4838</v>
      </c>
      <c r="AH40" s="2012">
        <v>4.8240161459817951E-2</v>
      </c>
      <c r="AI40" s="2013">
        <v>0</v>
      </c>
      <c r="AJ40" s="2013">
        <v>0.43856318629895313</v>
      </c>
      <c r="AK40" s="2013">
        <v>1.1935658257723158</v>
      </c>
      <c r="AL40" s="2014">
        <v>1.8028041996856643</v>
      </c>
      <c r="AM40" s="2160"/>
      <c r="AN40" s="2025" t="s">
        <v>4855</v>
      </c>
      <c r="AO40" s="2026">
        <v>13</v>
      </c>
      <c r="AP40" s="2027" t="s">
        <v>4838</v>
      </c>
      <c r="AQ40" s="2012">
        <v>3.2419623550461606E-3</v>
      </c>
      <c r="AR40" s="2013">
        <v>1.3468745727090538E-2</v>
      </c>
      <c r="AS40" s="2013">
        <v>2.7643395986262288E-2</v>
      </c>
      <c r="AT40" s="2013">
        <v>3.9573040882942306E-2</v>
      </c>
      <c r="AU40" s="2014">
        <v>5.0711687208551411E-2</v>
      </c>
    </row>
    <row r="41" spans="1:47" ht="17.25" thickBot="1">
      <c r="A41" s="2126" t="s">
        <v>4934</v>
      </c>
      <c r="B41" s="2127">
        <v>14</v>
      </c>
      <c r="C41" s="2007">
        <v>0.41631726190078444</v>
      </c>
      <c r="D41" s="2007">
        <v>1.2886440293903192</v>
      </c>
      <c r="E41" s="2007">
        <v>4.8716854871337674</v>
      </c>
      <c r="F41" s="2007">
        <v>8.6689470420921459</v>
      </c>
      <c r="G41" s="2008">
        <v>11.493936035354052</v>
      </c>
      <c r="H41" s="2128" t="s">
        <v>4934</v>
      </c>
      <c r="I41" s="2127">
        <v>14</v>
      </c>
      <c r="J41" s="2007">
        <v>0.77770099053394792</v>
      </c>
      <c r="K41" s="2007">
        <v>4.0600207796493724</v>
      </c>
      <c r="L41" s="2007">
        <v>6.787042282478791</v>
      </c>
      <c r="M41" s="2007">
        <v>8.4631160176470885</v>
      </c>
      <c r="N41" s="2007">
        <v>10.410191126356093</v>
      </c>
      <c r="O41" s="2136"/>
      <c r="P41" s="2126" t="s">
        <v>4934</v>
      </c>
      <c r="Q41" s="2127">
        <v>14</v>
      </c>
      <c r="R41" s="2007">
        <v>5.2060525339421494E-2</v>
      </c>
      <c r="S41" s="2007">
        <v>6.6482555981976388E-2</v>
      </c>
      <c r="T41" s="2007">
        <v>0.12468238331063933</v>
      </c>
      <c r="U41" s="2007">
        <v>0.17057942422337272</v>
      </c>
      <c r="V41" s="2008">
        <v>0.21540532798011355</v>
      </c>
      <c r="W41" s="2128" t="s">
        <v>4934</v>
      </c>
      <c r="X41" s="2127">
        <v>14</v>
      </c>
      <c r="Y41" s="2007">
        <v>8.4681073544222413E-2</v>
      </c>
      <c r="Z41" s="2007">
        <v>9.8532308181809386E-2</v>
      </c>
      <c r="AA41" s="2007">
        <v>0.17510821813046354</v>
      </c>
      <c r="AB41" s="2007">
        <v>0.23209955330576679</v>
      </c>
      <c r="AC41" s="2007">
        <v>0.2824453051807938</v>
      </c>
      <c r="AD41" s="2136"/>
      <c r="AE41" s="2031" t="s">
        <v>4856</v>
      </c>
      <c r="AF41" s="2032">
        <v>14</v>
      </c>
      <c r="AG41" s="2033">
        <v>8841.0453257699992</v>
      </c>
      <c r="AH41" s="2034">
        <v>0.34235776755923936</v>
      </c>
      <c r="AI41" s="2035">
        <v>1.0790116762822721</v>
      </c>
      <c r="AJ41" s="2035">
        <v>3.441221026154754</v>
      </c>
      <c r="AK41" s="2035">
        <v>7.3362829102159131</v>
      </c>
      <c r="AL41" s="2036">
        <v>9.8716540194164057</v>
      </c>
      <c r="AM41" s="2160"/>
      <c r="AN41" s="2031" t="s">
        <v>4856</v>
      </c>
      <c r="AO41" s="2032">
        <v>14</v>
      </c>
      <c r="AP41" s="2033">
        <v>8841.0453258599991</v>
      </c>
      <c r="AQ41" s="2034">
        <v>2.9959593038760352E-2</v>
      </c>
      <c r="AR41" s="2035">
        <v>3.3556121227858948E-2</v>
      </c>
      <c r="AS41" s="2035">
        <v>6.5947068463187819E-2</v>
      </c>
      <c r="AT41" s="2035">
        <v>9.450912105813257E-2</v>
      </c>
      <c r="AU41" s="2036">
        <v>0.1224981187587255</v>
      </c>
    </row>
    <row r="42" spans="1:47">
      <c r="A42" s="2134"/>
      <c r="B42" s="2134"/>
      <c r="C42" s="2134"/>
      <c r="D42" s="2134"/>
      <c r="E42" s="2134"/>
      <c r="F42" s="2134"/>
      <c r="G42" s="2134"/>
      <c r="H42" s="2135"/>
      <c r="I42" s="2135"/>
      <c r="J42" s="2134"/>
      <c r="K42" s="2134"/>
      <c r="L42" s="2134"/>
      <c r="M42" s="2134"/>
      <c r="N42" s="2134"/>
      <c r="O42" s="2134"/>
      <c r="P42" s="2134"/>
      <c r="Q42" s="2134"/>
      <c r="R42" s="2134"/>
      <c r="S42" s="2134"/>
      <c r="T42" s="2134"/>
      <c r="U42" s="2134"/>
      <c r="V42" s="2134"/>
      <c r="W42" s="2135"/>
      <c r="X42" s="2134"/>
      <c r="Y42" s="2134"/>
      <c r="Z42" s="2134"/>
      <c r="AA42" s="2134"/>
      <c r="AB42" s="2134"/>
      <c r="AC42" s="2134"/>
      <c r="AD42" s="2134"/>
      <c r="AE42" s="2134"/>
      <c r="AF42" s="2134"/>
      <c r="AG42" s="2134"/>
      <c r="AH42" s="2134"/>
      <c r="AI42" s="2134"/>
      <c r="AJ42" s="2134"/>
      <c r="AK42" s="2134"/>
      <c r="AL42" s="2134"/>
      <c r="AM42" s="2134"/>
      <c r="AN42" s="2134"/>
      <c r="AO42" s="2134"/>
      <c r="AP42" s="2134"/>
      <c r="AQ42" s="2134"/>
      <c r="AR42" s="2134"/>
      <c r="AS42" s="2134"/>
      <c r="AT42" s="2134"/>
      <c r="AU42" s="2134"/>
    </row>
    <row r="43" spans="1:47">
      <c r="A43" s="3725" t="s">
        <v>4937</v>
      </c>
      <c r="B43" s="3726"/>
      <c r="C43" s="3727" t="s">
        <v>4911</v>
      </c>
      <c r="D43" s="3728"/>
      <c r="E43" s="3728"/>
      <c r="F43" s="3728"/>
      <c r="G43" s="3729"/>
      <c r="H43" s="3730" t="s">
        <v>4938</v>
      </c>
      <c r="I43" s="3726"/>
      <c r="J43" s="3727" t="s">
        <v>4911</v>
      </c>
      <c r="K43" s="3728"/>
      <c r="L43" s="3728"/>
      <c r="M43" s="3728"/>
      <c r="N43" s="3731"/>
      <c r="O43" s="2134"/>
      <c r="P43" s="3725" t="s">
        <v>4937</v>
      </c>
      <c r="Q43" s="3726"/>
      <c r="R43" s="3727" t="s">
        <v>4911</v>
      </c>
      <c r="S43" s="3728"/>
      <c r="T43" s="3728"/>
      <c r="U43" s="3728"/>
      <c r="V43" s="3729"/>
      <c r="W43" s="3730" t="s">
        <v>4938</v>
      </c>
      <c r="X43" s="3726"/>
      <c r="Y43" s="3727" t="s">
        <v>4911</v>
      </c>
      <c r="Z43" s="3728"/>
      <c r="AA43" s="3728"/>
      <c r="AB43" s="3728"/>
      <c r="AC43" s="3731"/>
      <c r="AD43" s="2134"/>
      <c r="AE43" s="2134"/>
      <c r="AF43" s="2134"/>
      <c r="AG43" s="2134"/>
      <c r="AH43" s="2134"/>
      <c r="AI43" s="2134"/>
      <c r="AJ43" s="2134"/>
      <c r="AK43" s="2134"/>
      <c r="AL43" s="2134"/>
      <c r="AM43" s="2134"/>
      <c r="AN43" s="2134"/>
      <c r="AO43" s="2134"/>
      <c r="AP43" s="2134"/>
      <c r="AQ43" s="2134"/>
      <c r="AR43" s="2134"/>
      <c r="AS43" s="2134"/>
      <c r="AT43" s="2134"/>
      <c r="AU43" s="2134"/>
    </row>
    <row r="44" spans="1:47" ht="16.5" customHeight="1">
      <c r="A44" s="3760" t="s">
        <v>4914</v>
      </c>
      <c r="B44" s="3744"/>
      <c r="C44" s="3747" t="s">
        <v>4915</v>
      </c>
      <c r="D44" s="3740" t="s">
        <v>4913</v>
      </c>
      <c r="E44" s="3741"/>
      <c r="F44" s="3741"/>
      <c r="G44" s="3742"/>
      <c r="H44" s="3743" t="s">
        <v>4914</v>
      </c>
      <c r="I44" s="3744"/>
      <c r="J44" s="3747" t="s">
        <v>4915</v>
      </c>
      <c r="K44" s="3740" t="s">
        <v>4913</v>
      </c>
      <c r="L44" s="3741"/>
      <c r="M44" s="3741"/>
      <c r="N44" s="3741"/>
      <c r="O44" s="2134"/>
      <c r="P44" s="3760" t="s">
        <v>4914</v>
      </c>
      <c r="Q44" s="3744"/>
      <c r="R44" s="3747" t="s">
        <v>4915</v>
      </c>
      <c r="S44" s="3740" t="s">
        <v>4913</v>
      </c>
      <c r="T44" s="3741"/>
      <c r="U44" s="3741"/>
      <c r="V44" s="3742"/>
      <c r="W44" s="3743" t="s">
        <v>4914</v>
      </c>
      <c r="X44" s="3744"/>
      <c r="Y44" s="3747" t="s">
        <v>4915</v>
      </c>
      <c r="Z44" s="3740" t="s">
        <v>4913</v>
      </c>
      <c r="AA44" s="3741"/>
      <c r="AB44" s="3741"/>
      <c r="AC44" s="3749"/>
      <c r="AD44" s="2134"/>
      <c r="AE44" s="2134"/>
      <c r="AF44" s="2134"/>
      <c r="AG44" s="2134"/>
      <c r="AH44" s="2134"/>
      <c r="AI44" s="2134"/>
      <c r="AJ44" s="2134"/>
      <c r="AK44" s="2134"/>
      <c r="AL44" s="2134"/>
      <c r="AM44" s="2134"/>
      <c r="AN44" s="2134"/>
      <c r="AO44" s="2134"/>
      <c r="AP44" s="2134"/>
      <c r="AQ44" s="2134"/>
      <c r="AR44" s="2134"/>
      <c r="AS44" s="2134"/>
      <c r="AT44" s="2134"/>
      <c r="AU44" s="2134"/>
    </row>
    <row r="45" spans="1:47">
      <c r="A45" s="3761"/>
      <c r="B45" s="3746"/>
      <c r="C45" s="3748"/>
      <c r="D45" s="2124" t="s">
        <v>4916</v>
      </c>
      <c r="E45" s="2124" t="s">
        <v>4917</v>
      </c>
      <c r="F45" s="2124" t="s">
        <v>4918</v>
      </c>
      <c r="G45" s="2125" t="s">
        <v>4919</v>
      </c>
      <c r="H45" s="3745"/>
      <c r="I45" s="3746"/>
      <c r="J45" s="3748"/>
      <c r="K45" s="2124" t="s">
        <v>4916</v>
      </c>
      <c r="L45" s="2124" t="s">
        <v>4917</v>
      </c>
      <c r="M45" s="2124" t="s">
        <v>4918</v>
      </c>
      <c r="N45" s="2124" t="s">
        <v>4919</v>
      </c>
      <c r="O45" s="2134"/>
      <c r="P45" s="3761"/>
      <c r="Q45" s="3746"/>
      <c r="R45" s="3748"/>
      <c r="S45" s="2124" t="s">
        <v>4916</v>
      </c>
      <c r="T45" s="2124" t="s">
        <v>4917</v>
      </c>
      <c r="U45" s="2124" t="s">
        <v>4918</v>
      </c>
      <c r="V45" s="2125" t="s">
        <v>4919</v>
      </c>
      <c r="W45" s="3745"/>
      <c r="X45" s="3746"/>
      <c r="Y45" s="3748"/>
      <c r="Z45" s="2124" t="s">
        <v>4916</v>
      </c>
      <c r="AA45" s="2124" t="s">
        <v>4917</v>
      </c>
      <c r="AB45" s="2124" t="s">
        <v>4918</v>
      </c>
      <c r="AC45" s="2124" t="s">
        <v>4919</v>
      </c>
      <c r="AD45" s="2134"/>
      <c r="AE45" s="2134"/>
      <c r="AF45" s="2134"/>
      <c r="AG45" s="2134"/>
      <c r="AH45" s="2134"/>
      <c r="AI45" s="2134"/>
      <c r="AJ45" s="2134"/>
      <c r="AK45" s="2134"/>
      <c r="AL45" s="2134"/>
      <c r="AM45" s="2134"/>
      <c r="AN45" s="2134"/>
      <c r="AO45" s="2134"/>
      <c r="AP45" s="2134"/>
      <c r="AQ45" s="2134"/>
      <c r="AR45" s="2134"/>
      <c r="AS45" s="2134"/>
      <c r="AT45" s="2134"/>
      <c r="AU45" s="2134"/>
    </row>
    <row r="46" spans="1:47">
      <c r="A46" s="2126" t="s">
        <v>4920</v>
      </c>
      <c r="B46" s="2127">
        <v>1</v>
      </c>
      <c r="C46" s="2007">
        <v>0.21468616530440129</v>
      </c>
      <c r="D46" s="2007">
        <v>0</v>
      </c>
      <c r="E46" s="2007">
        <v>1.0921911259181796</v>
      </c>
      <c r="F46" s="2007">
        <v>6.2787230393999449</v>
      </c>
      <c r="G46" s="2008">
        <v>14.251438888656672</v>
      </c>
      <c r="H46" s="2128" t="s">
        <v>4920</v>
      </c>
      <c r="I46" s="2127">
        <v>1</v>
      </c>
      <c r="J46" s="2007">
        <v>0.21377797556973302</v>
      </c>
      <c r="K46" s="2007">
        <v>0</v>
      </c>
      <c r="L46" s="2007">
        <v>1.0100439907083665</v>
      </c>
      <c r="M46" s="2007">
        <v>6.2359955250002876</v>
      </c>
      <c r="N46" s="2007">
        <v>14.432479947186437</v>
      </c>
      <c r="O46" s="2136"/>
      <c r="P46" s="2126" t="s">
        <v>4920</v>
      </c>
      <c r="Q46" s="2127">
        <v>1</v>
      </c>
      <c r="R46" s="2007">
        <v>6.7525743267716053E-3</v>
      </c>
      <c r="S46" s="2007">
        <v>5.2592976941275085E-3</v>
      </c>
      <c r="T46" s="2007">
        <v>6.7199499335993174E-2</v>
      </c>
      <c r="U46" s="2007">
        <v>0.1889105009922821</v>
      </c>
      <c r="V46" s="2008">
        <v>0.3930912798626201</v>
      </c>
      <c r="W46" s="2128" t="s">
        <v>4920</v>
      </c>
      <c r="X46" s="2127">
        <v>1</v>
      </c>
      <c r="Y46" s="2007">
        <v>6.2990286904409925E-3</v>
      </c>
      <c r="Z46" s="2007">
        <v>4.9845884888135138E-3</v>
      </c>
      <c r="AA46" s="2007">
        <v>6.2699043916675273E-2</v>
      </c>
      <c r="AB46" s="2007">
        <v>0.17576817341899206</v>
      </c>
      <c r="AC46" s="2007">
        <v>0.36530198019353183</v>
      </c>
      <c r="AD46" s="2136"/>
      <c r="AE46" s="2134"/>
      <c r="AF46" s="2134"/>
      <c r="AG46" s="2134"/>
      <c r="AH46" s="2134"/>
      <c r="AI46" s="2134"/>
      <c r="AJ46" s="2134"/>
      <c r="AK46" s="2134"/>
      <c r="AL46" s="2134"/>
      <c r="AM46" s="2134"/>
      <c r="AN46" s="2134"/>
      <c r="AO46" s="2134"/>
      <c r="AP46" s="2134"/>
      <c r="AQ46" s="2134"/>
      <c r="AR46" s="2134"/>
      <c r="AS46" s="2134"/>
      <c r="AT46" s="2134"/>
      <c r="AU46" s="2134"/>
    </row>
    <row r="47" spans="1:47">
      <c r="A47" s="2126" t="s">
        <v>4921</v>
      </c>
      <c r="B47" s="2127">
        <v>1.1000000000000001</v>
      </c>
      <c r="C47" s="2007">
        <v>0.23229973724041844</v>
      </c>
      <c r="D47" s="2007">
        <v>5.8405171505721803E-2</v>
      </c>
      <c r="E47" s="2007">
        <v>2.3673625131071629</v>
      </c>
      <c r="F47" s="2007">
        <v>7.570526382927544</v>
      </c>
      <c r="G47" s="2008">
        <v>12.93190502503189</v>
      </c>
      <c r="H47" s="2128" t="s">
        <v>4921</v>
      </c>
      <c r="I47" s="2127">
        <v>1.1000000000000001</v>
      </c>
      <c r="J47" s="2007">
        <v>0.2311041480489259</v>
      </c>
      <c r="K47" s="2007">
        <v>3.9417876008500413E-2</v>
      </c>
      <c r="L47" s="2007">
        <v>2.3188391803139634</v>
      </c>
      <c r="M47" s="2007">
        <v>7.6042637927013788</v>
      </c>
      <c r="N47" s="2007">
        <v>13.066750148172405</v>
      </c>
      <c r="O47" s="2136"/>
      <c r="P47" s="2126" t="s">
        <v>4921</v>
      </c>
      <c r="Q47" s="2127">
        <v>1.1000000000000001</v>
      </c>
      <c r="R47" s="2007">
        <v>4.2307181178471397E-2</v>
      </c>
      <c r="S47" s="2007">
        <v>0.10443556452983463</v>
      </c>
      <c r="T47" s="2007">
        <v>0.16406863890246248</v>
      </c>
      <c r="U47" s="2007">
        <v>0.2084648273725114</v>
      </c>
      <c r="V47" s="2008">
        <v>0.25135240456190722</v>
      </c>
      <c r="W47" s="2128" t="s">
        <v>4921</v>
      </c>
      <c r="X47" s="2127">
        <v>1.1000000000000001</v>
      </c>
      <c r="Y47" s="2007">
        <v>3.9628242065080241E-2</v>
      </c>
      <c r="Z47" s="2007">
        <v>9.7392125114109565E-2</v>
      </c>
      <c r="AA47" s="2007">
        <v>0.15301328029345557</v>
      </c>
      <c r="AB47" s="2007">
        <v>0.19441614733076151</v>
      </c>
      <c r="AC47" s="2007">
        <v>0.2344082026607951</v>
      </c>
      <c r="AD47" s="2136"/>
      <c r="AE47" s="2134"/>
      <c r="AF47" s="2134"/>
      <c r="AG47" s="2134"/>
      <c r="AH47" s="2134"/>
      <c r="AI47" s="2134"/>
      <c r="AJ47" s="2134"/>
      <c r="AK47" s="2134"/>
      <c r="AL47" s="2134"/>
      <c r="AM47" s="2134"/>
      <c r="AN47" s="2134"/>
      <c r="AO47" s="2134"/>
      <c r="AP47" s="2134"/>
      <c r="AQ47" s="2134"/>
      <c r="AR47" s="2134"/>
      <c r="AS47" s="2134"/>
      <c r="AT47" s="2134"/>
      <c r="AU47" s="2134"/>
    </row>
    <row r="48" spans="1:47">
      <c r="A48" s="2126" t="s">
        <v>4922</v>
      </c>
      <c r="B48" s="2127">
        <v>2</v>
      </c>
      <c r="C48" s="2007">
        <v>0.25883636993079429</v>
      </c>
      <c r="D48" s="2007">
        <v>0</v>
      </c>
      <c r="E48" s="2007">
        <v>0</v>
      </c>
      <c r="F48" s="2007">
        <v>1.4039774381792858</v>
      </c>
      <c r="G48" s="2008">
        <v>14.533587146845404</v>
      </c>
      <c r="H48" s="2128" t="s">
        <v>4922</v>
      </c>
      <c r="I48" s="2127">
        <v>2</v>
      </c>
      <c r="J48" s="2007">
        <v>0.25934206047079938</v>
      </c>
      <c r="K48" s="2007">
        <v>0</v>
      </c>
      <c r="L48" s="2007">
        <v>0.54488959525208225</v>
      </c>
      <c r="M48" s="2007">
        <v>5.3701723448862566</v>
      </c>
      <c r="N48" s="2007">
        <v>17.332681891105285</v>
      </c>
      <c r="O48" s="2136"/>
      <c r="P48" s="2126" t="s">
        <v>4922</v>
      </c>
      <c r="Q48" s="2127">
        <v>2</v>
      </c>
      <c r="R48" s="2007">
        <v>3.2149626093438948E-3</v>
      </c>
      <c r="S48" s="2007">
        <v>9.0438173881736729E-3</v>
      </c>
      <c r="T48" s="2007">
        <v>2.2521226720865664E-2</v>
      </c>
      <c r="U48" s="2007">
        <v>3.7280848075449707E-2</v>
      </c>
      <c r="V48" s="2008">
        <v>5.8090101881532415E-2</v>
      </c>
      <c r="W48" s="2128" t="s">
        <v>4922</v>
      </c>
      <c r="X48" s="2127">
        <v>2</v>
      </c>
      <c r="Y48" s="2007">
        <v>9.3494365769874032E-3</v>
      </c>
      <c r="Z48" s="2007">
        <v>2.4416123927655083E-2</v>
      </c>
      <c r="AA48" s="2007">
        <v>7.5381380901570927E-2</v>
      </c>
      <c r="AB48" s="2007">
        <v>0.12424003562512533</v>
      </c>
      <c r="AC48" s="2007">
        <v>0.16828362773183295</v>
      </c>
      <c r="AD48" s="2136"/>
      <c r="AE48" s="2134"/>
      <c r="AF48" s="2134"/>
      <c r="AG48" s="2134"/>
      <c r="AH48" s="2134"/>
      <c r="AI48" s="2134"/>
      <c r="AJ48" s="2134"/>
      <c r="AK48" s="2134"/>
      <c r="AL48" s="2134"/>
      <c r="AM48" s="2134"/>
      <c r="AN48" s="2134"/>
      <c r="AO48" s="2134"/>
      <c r="AP48" s="2134"/>
      <c r="AQ48" s="2134"/>
      <c r="AR48" s="2134"/>
      <c r="AS48" s="2134"/>
      <c r="AT48" s="2134"/>
      <c r="AU48" s="2134"/>
    </row>
    <row r="49" spans="1:47">
      <c r="A49" s="2126" t="s">
        <v>4923</v>
      </c>
      <c r="B49" s="2127">
        <v>3</v>
      </c>
      <c r="C49" s="2007">
        <v>0.38184329681966933</v>
      </c>
      <c r="D49" s="2007">
        <v>0</v>
      </c>
      <c r="E49" s="2007">
        <v>5.0768468227136987</v>
      </c>
      <c r="F49" s="2007">
        <v>14.324285385040817</v>
      </c>
      <c r="G49" s="2008">
        <v>21.690895768908881</v>
      </c>
      <c r="H49" s="2128" t="s">
        <v>4923</v>
      </c>
      <c r="I49" s="2127">
        <v>3</v>
      </c>
      <c r="J49" s="2007">
        <v>0.37277518213710231</v>
      </c>
      <c r="K49" s="2007">
        <v>0</v>
      </c>
      <c r="L49" s="2007">
        <v>4.8858154129961999</v>
      </c>
      <c r="M49" s="2007">
        <v>14.040239542512619</v>
      </c>
      <c r="N49" s="2007">
        <v>21.331427295376493</v>
      </c>
      <c r="O49" s="2136"/>
      <c r="P49" s="2126" t="s">
        <v>4923</v>
      </c>
      <c r="Q49" s="2127">
        <v>3</v>
      </c>
      <c r="R49" s="2007">
        <v>0.11058671162855357</v>
      </c>
      <c r="S49" s="2007">
        <v>0.25927868483435557</v>
      </c>
      <c r="T49" s="2007">
        <v>0.59188963146554019</v>
      </c>
      <c r="U49" s="2007">
        <v>1.0216630805287756</v>
      </c>
      <c r="V49" s="2008">
        <v>1.7483025138649593</v>
      </c>
      <c r="W49" s="2128" t="s">
        <v>4923</v>
      </c>
      <c r="X49" s="2127">
        <v>3</v>
      </c>
      <c r="Y49" s="2007">
        <v>0.10303380458997072</v>
      </c>
      <c r="Z49" s="2007">
        <v>0.24161043601314544</v>
      </c>
      <c r="AA49" s="2007">
        <v>0.55144463095607321</v>
      </c>
      <c r="AB49" s="2007">
        <v>0.95154235061645565</v>
      </c>
      <c r="AC49" s="2007">
        <v>1.6275371668501279</v>
      </c>
      <c r="AD49" s="2136"/>
      <c r="AE49" s="2134"/>
      <c r="AF49" s="2134"/>
      <c r="AG49" s="2134"/>
      <c r="AH49" s="2134"/>
      <c r="AI49" s="2134"/>
      <c r="AJ49" s="2134"/>
      <c r="AK49" s="2134"/>
      <c r="AL49" s="2134"/>
      <c r="AM49" s="2134"/>
      <c r="AN49" s="2134"/>
      <c r="AO49" s="2134"/>
      <c r="AP49" s="2134"/>
      <c r="AQ49" s="2134"/>
      <c r="AR49" s="2134"/>
      <c r="AS49" s="2134"/>
      <c r="AT49" s="2134"/>
      <c r="AU49" s="2134"/>
    </row>
    <row r="50" spans="1:47">
      <c r="A50" s="2126" t="s">
        <v>4924</v>
      </c>
      <c r="B50" s="2127">
        <v>4</v>
      </c>
      <c r="C50" s="2007">
        <v>0.51078511201677623</v>
      </c>
      <c r="D50" s="2007">
        <v>0</v>
      </c>
      <c r="E50" s="2007">
        <v>5.0566476294056146</v>
      </c>
      <c r="F50" s="2007">
        <v>17.035641683769214</v>
      </c>
      <c r="G50" s="2008">
        <v>30.900069020026205</v>
      </c>
      <c r="H50" s="2128" t="s">
        <v>4924</v>
      </c>
      <c r="I50" s="2127">
        <v>4</v>
      </c>
      <c r="J50" s="2007">
        <v>0.49437023685757453</v>
      </c>
      <c r="K50" s="2007">
        <v>0</v>
      </c>
      <c r="L50" s="2007">
        <v>4.7416239631354831</v>
      </c>
      <c r="M50" s="2007">
        <v>16.476661031966177</v>
      </c>
      <c r="N50" s="2007">
        <v>30.240478387236575</v>
      </c>
      <c r="O50" s="2136"/>
      <c r="P50" s="2126" t="s">
        <v>4924</v>
      </c>
      <c r="Q50" s="2127">
        <v>4</v>
      </c>
      <c r="R50" s="2007">
        <v>7.477699925861532E-2</v>
      </c>
      <c r="S50" s="2007">
        <v>0.26601545960023304</v>
      </c>
      <c r="T50" s="2007">
        <v>0.57654131682252174</v>
      </c>
      <c r="U50" s="2007">
        <v>0.86448398448959041</v>
      </c>
      <c r="V50" s="2008">
        <v>1.1717754052498937</v>
      </c>
      <c r="W50" s="2128" t="s">
        <v>4924</v>
      </c>
      <c r="X50" s="2127">
        <v>4</v>
      </c>
      <c r="Y50" s="2007">
        <v>6.8925602836784464E-2</v>
      </c>
      <c r="Z50" s="2007">
        <v>0.2447843907888928</v>
      </c>
      <c r="AA50" s="2007">
        <v>0.53030716634358022</v>
      </c>
      <c r="AB50" s="2007">
        <v>0.79502416907465867</v>
      </c>
      <c r="AC50" s="2007">
        <v>1.0775859206097129</v>
      </c>
      <c r="AD50" s="2136"/>
      <c r="AE50" s="2134"/>
      <c r="AF50" s="2134"/>
      <c r="AG50" s="2134"/>
      <c r="AH50" s="2134"/>
      <c r="AI50" s="2134"/>
      <c r="AJ50" s="2134"/>
      <c r="AK50" s="2134"/>
      <c r="AL50" s="2134"/>
      <c r="AM50" s="2134"/>
      <c r="AN50" s="2134"/>
      <c r="AO50" s="2134"/>
      <c r="AP50" s="2134"/>
      <c r="AQ50" s="2134"/>
      <c r="AR50" s="2134"/>
      <c r="AS50" s="2134"/>
      <c r="AT50" s="2134"/>
      <c r="AU50" s="2134"/>
    </row>
    <row r="51" spans="1:47">
      <c r="A51" s="2126" t="s">
        <v>4925</v>
      </c>
      <c r="B51" s="2127">
        <v>5</v>
      </c>
      <c r="C51" s="2007">
        <v>0.49885749822059944</v>
      </c>
      <c r="D51" s="2007">
        <v>0</v>
      </c>
      <c r="E51" s="2007">
        <v>1.6473746038701442</v>
      </c>
      <c r="F51" s="2007">
        <v>11.60292781905804</v>
      </c>
      <c r="G51" s="2008">
        <v>42.541340009271757</v>
      </c>
      <c r="H51" s="2128" t="s">
        <v>4925</v>
      </c>
      <c r="I51" s="2127">
        <v>5</v>
      </c>
      <c r="J51" s="2007">
        <v>0.48319692671687559</v>
      </c>
      <c r="K51" s="2007">
        <v>0</v>
      </c>
      <c r="L51" s="2007">
        <v>1.5237489887673008</v>
      </c>
      <c r="M51" s="2007">
        <v>11.458417021795796</v>
      </c>
      <c r="N51" s="2007">
        <v>41.365836280827885</v>
      </c>
      <c r="O51" s="2136"/>
      <c r="P51" s="2126" t="s">
        <v>4925</v>
      </c>
      <c r="Q51" s="2127">
        <v>5</v>
      </c>
      <c r="R51" s="2007">
        <v>8.215873904508543E-3</v>
      </c>
      <c r="S51" s="2007">
        <v>2.8149226184097063E-2</v>
      </c>
      <c r="T51" s="2007">
        <v>9.8843452516540392E-2</v>
      </c>
      <c r="U51" s="2007">
        <v>0.15890782923879906</v>
      </c>
      <c r="V51" s="2008">
        <v>0.19353014157021944</v>
      </c>
      <c r="W51" s="2128" t="s">
        <v>4925</v>
      </c>
      <c r="X51" s="2127">
        <v>5</v>
      </c>
      <c r="Y51" s="2007">
        <v>7.6588840109874171E-3</v>
      </c>
      <c r="Z51" s="2007">
        <v>2.6253048285120401E-2</v>
      </c>
      <c r="AA51" s="2007">
        <v>9.1958767171189948E-2</v>
      </c>
      <c r="AB51" s="2007">
        <v>0.14780094880624489</v>
      </c>
      <c r="AC51" s="2007">
        <v>0.18012516966418857</v>
      </c>
      <c r="AD51" s="2136"/>
      <c r="AE51" s="2134"/>
      <c r="AF51" s="2134"/>
      <c r="AG51" s="2134"/>
      <c r="AH51" s="2134"/>
      <c r="AI51" s="2134"/>
      <c r="AJ51" s="2134"/>
      <c r="AK51" s="2134"/>
      <c r="AL51" s="2134"/>
      <c r="AM51" s="2134"/>
      <c r="AN51" s="2134"/>
      <c r="AO51" s="2134"/>
      <c r="AP51" s="2134"/>
      <c r="AQ51" s="2134"/>
      <c r="AR51" s="2134"/>
      <c r="AS51" s="2134"/>
      <c r="AT51" s="2134"/>
      <c r="AU51" s="2134"/>
    </row>
    <row r="52" spans="1:47">
      <c r="A52" s="2126" t="s">
        <v>4926</v>
      </c>
      <c r="B52" s="2127">
        <v>6</v>
      </c>
      <c r="C52" s="2007">
        <v>0.5822825020710044</v>
      </c>
      <c r="D52" s="2007">
        <v>0.54491375596007108</v>
      </c>
      <c r="E52" s="2007">
        <v>5.4861581987172858</v>
      </c>
      <c r="F52" s="2007">
        <v>17.757006139235475</v>
      </c>
      <c r="G52" s="2008">
        <v>33.145230382699609</v>
      </c>
      <c r="H52" s="2128" t="s">
        <v>4926</v>
      </c>
      <c r="I52" s="2127">
        <v>6</v>
      </c>
      <c r="J52" s="2007">
        <v>0.60704521921460752</v>
      </c>
      <c r="K52" s="2007">
        <v>0</v>
      </c>
      <c r="L52" s="2007">
        <v>2.9511629377787099</v>
      </c>
      <c r="M52" s="2007">
        <v>13.599873204243053</v>
      </c>
      <c r="N52" s="2007">
        <v>41.994948867435014</v>
      </c>
      <c r="O52" s="2136"/>
      <c r="P52" s="2126" t="s">
        <v>4926</v>
      </c>
      <c r="Q52" s="2127">
        <v>6</v>
      </c>
      <c r="R52" s="2007">
        <v>5.4035169123717121E-2</v>
      </c>
      <c r="S52" s="2007">
        <v>0.14201128728562668</v>
      </c>
      <c r="T52" s="2007">
        <v>0.29325342460547771</v>
      </c>
      <c r="U52" s="2007">
        <v>0.42329829619842629</v>
      </c>
      <c r="V52" s="2008">
        <v>0.54785762932822069</v>
      </c>
      <c r="W52" s="2128" t="s">
        <v>4926</v>
      </c>
      <c r="X52" s="2127">
        <v>6</v>
      </c>
      <c r="Y52" s="2007">
        <v>5.3248939813506257E-2</v>
      </c>
      <c r="Z52" s="2007">
        <v>0.15084301428126176</v>
      </c>
      <c r="AA52" s="2007">
        <v>0.32140729681206925</v>
      </c>
      <c r="AB52" s="2007">
        <v>0.47423486412897958</v>
      </c>
      <c r="AC52" s="2007">
        <v>0.62280512924740994</v>
      </c>
      <c r="AD52" s="2136"/>
      <c r="AE52" s="2134"/>
      <c r="AF52" s="2134"/>
      <c r="AG52" s="2134"/>
      <c r="AH52" s="2134"/>
      <c r="AI52" s="2134"/>
      <c r="AJ52" s="2134"/>
      <c r="AK52" s="2134"/>
      <c r="AL52" s="2134"/>
      <c r="AM52" s="2134"/>
      <c r="AN52" s="2134"/>
      <c r="AO52" s="2134"/>
      <c r="AP52" s="2134"/>
      <c r="AQ52" s="2134"/>
      <c r="AR52" s="2134"/>
      <c r="AS52" s="2134"/>
      <c r="AT52" s="2134"/>
      <c r="AU52" s="2134"/>
    </row>
    <row r="53" spans="1:47">
      <c r="A53" s="2126" t="s">
        <v>4927</v>
      </c>
      <c r="B53" s="2127">
        <v>7</v>
      </c>
      <c r="C53" s="2007">
        <v>0.48479165143809849</v>
      </c>
      <c r="D53" s="2007">
        <v>0</v>
      </c>
      <c r="E53" s="2007">
        <v>3.2146409002297842</v>
      </c>
      <c r="F53" s="2007">
        <v>14.741214661570924</v>
      </c>
      <c r="G53" s="2008">
        <v>33.313832257174958</v>
      </c>
      <c r="H53" s="2128" t="s">
        <v>4927</v>
      </c>
      <c r="I53" s="2127">
        <v>7</v>
      </c>
      <c r="J53" s="2007">
        <v>0.47480490545715259</v>
      </c>
      <c r="K53" s="2007">
        <v>0</v>
      </c>
      <c r="L53" s="2007">
        <v>3.0051714390216038</v>
      </c>
      <c r="M53" s="2007">
        <v>15.307790156714823</v>
      </c>
      <c r="N53" s="2007">
        <v>32.669388352241718</v>
      </c>
      <c r="O53" s="2136"/>
      <c r="P53" s="2126" t="s">
        <v>4927</v>
      </c>
      <c r="Q53" s="2127">
        <v>7</v>
      </c>
      <c r="R53" s="2007">
        <v>2.3031067644239598E-2</v>
      </c>
      <c r="S53" s="2007">
        <v>7.6566914126530161E-2</v>
      </c>
      <c r="T53" s="2007">
        <v>0.12850489659099795</v>
      </c>
      <c r="U53" s="2007">
        <v>0.17682019459368331</v>
      </c>
      <c r="V53" s="2008">
        <v>0.21150742355790256</v>
      </c>
      <c r="W53" s="2128" t="s">
        <v>4927</v>
      </c>
      <c r="X53" s="2127">
        <v>7</v>
      </c>
      <c r="Y53" s="2007">
        <v>2.2295292649410232E-2</v>
      </c>
      <c r="Z53" s="2007">
        <v>7.6776262586609217E-2</v>
      </c>
      <c r="AA53" s="2007">
        <v>0.1287770779390717</v>
      </c>
      <c r="AB53" s="2007">
        <v>0.17516049877496037</v>
      </c>
      <c r="AC53" s="2007">
        <v>0.20337472600836831</v>
      </c>
      <c r="AD53" s="2136"/>
      <c r="AE53" s="2134"/>
      <c r="AF53" s="2134"/>
      <c r="AG53" s="2134"/>
      <c r="AH53" s="2134"/>
      <c r="AI53" s="2134"/>
      <c r="AJ53" s="2134"/>
      <c r="AK53" s="2134"/>
      <c r="AL53" s="2134"/>
      <c r="AM53" s="2134"/>
      <c r="AN53" s="2134"/>
      <c r="AO53" s="2134"/>
      <c r="AP53" s="2134"/>
      <c r="AQ53" s="2134"/>
      <c r="AR53" s="2134"/>
      <c r="AS53" s="2134"/>
      <c r="AT53" s="2134"/>
      <c r="AU53" s="2134"/>
    </row>
    <row r="54" spans="1:47">
      <c r="A54" s="2126" t="s">
        <v>4928</v>
      </c>
      <c r="B54" s="2127">
        <v>8</v>
      </c>
      <c r="C54" s="2007">
        <v>0.71091353587657058</v>
      </c>
      <c r="D54" s="2007">
        <v>0.40769985469363412</v>
      </c>
      <c r="E54" s="2007">
        <v>8.0906895420455189</v>
      </c>
      <c r="F54" s="2007">
        <v>23.846580320680875</v>
      </c>
      <c r="G54" s="2008">
        <v>40.047223510326397</v>
      </c>
      <c r="H54" s="2128" t="s">
        <v>4928</v>
      </c>
      <c r="I54" s="2127">
        <v>8</v>
      </c>
      <c r="J54" s="2007">
        <v>0.63791596436174014</v>
      </c>
      <c r="K54" s="2007">
        <v>0.46000248057080462</v>
      </c>
      <c r="L54" s="2007">
        <v>7.4505819126737265</v>
      </c>
      <c r="M54" s="2007">
        <v>22.05014800280124</v>
      </c>
      <c r="N54" s="2007">
        <v>34.743169603987305</v>
      </c>
      <c r="O54" s="2136"/>
      <c r="P54" s="2126" t="s">
        <v>4928</v>
      </c>
      <c r="Q54" s="2127">
        <v>8</v>
      </c>
      <c r="R54" s="2007">
        <v>7.2567233542820157E-3</v>
      </c>
      <c r="S54" s="2007">
        <v>2.3636951248151506E-2</v>
      </c>
      <c r="T54" s="2007">
        <v>5.4932749737895963E-2</v>
      </c>
      <c r="U54" s="2007">
        <v>8.8227213728406792E-2</v>
      </c>
      <c r="V54" s="2008">
        <v>0.13119100491432531</v>
      </c>
      <c r="W54" s="2128" t="s">
        <v>4928</v>
      </c>
      <c r="X54" s="2127">
        <v>8</v>
      </c>
      <c r="Y54" s="2007">
        <v>7.0865123829306599E-3</v>
      </c>
      <c r="Z54" s="2007">
        <v>2.3252975169342702E-2</v>
      </c>
      <c r="AA54" s="2007">
        <v>5.6253799360238665E-2</v>
      </c>
      <c r="AB54" s="2007">
        <v>9.2709718147187564E-2</v>
      </c>
      <c r="AC54" s="2007">
        <v>0.14024267054146272</v>
      </c>
      <c r="AD54" s="2136"/>
      <c r="AE54" s="2134"/>
      <c r="AF54" s="2134"/>
      <c r="AG54" s="2134"/>
      <c r="AH54" s="2134"/>
      <c r="AI54" s="2134"/>
      <c r="AJ54" s="2134"/>
      <c r="AK54" s="2134"/>
      <c r="AL54" s="2134"/>
      <c r="AM54" s="2134"/>
      <c r="AN54" s="2134"/>
      <c r="AO54" s="2134"/>
      <c r="AP54" s="2134"/>
      <c r="AQ54" s="2134"/>
      <c r="AR54" s="2134"/>
      <c r="AS54" s="2134"/>
      <c r="AT54" s="2134"/>
      <c r="AU54" s="2134"/>
    </row>
    <row r="55" spans="1:47">
      <c r="A55" s="2126" t="s">
        <v>4929</v>
      </c>
      <c r="B55" s="2127">
        <v>9</v>
      </c>
      <c r="C55" s="2007">
        <v>0.71548073257287503</v>
      </c>
      <c r="D55" s="2007">
        <v>1.8423761389225373</v>
      </c>
      <c r="E55" s="2007">
        <v>8.1970906466638507</v>
      </c>
      <c r="F55" s="2007">
        <v>16.488359330232903</v>
      </c>
      <c r="G55" s="2008">
        <v>32.705870684333604</v>
      </c>
      <c r="H55" s="2128" t="s">
        <v>4929</v>
      </c>
      <c r="I55" s="2127">
        <v>9</v>
      </c>
      <c r="J55" s="2007">
        <v>0.69134296474371348</v>
      </c>
      <c r="K55" s="2007">
        <v>1.7058199340510174</v>
      </c>
      <c r="L55" s="2007">
        <v>7.9117310364027542</v>
      </c>
      <c r="M55" s="2007">
        <v>16.115660199666543</v>
      </c>
      <c r="N55" s="2007">
        <v>32.093292415471318</v>
      </c>
      <c r="O55" s="2136"/>
      <c r="P55" s="2126" t="s">
        <v>4929</v>
      </c>
      <c r="Q55" s="2127">
        <v>9</v>
      </c>
      <c r="R55" s="2007">
        <v>6.6764500471950192E-2</v>
      </c>
      <c r="S55" s="2007">
        <v>0.1636447947254337</v>
      </c>
      <c r="T55" s="2007">
        <v>0.3107518579017981</v>
      </c>
      <c r="U55" s="2007">
        <v>0.47647151543450544</v>
      </c>
      <c r="V55" s="2008">
        <v>0.7988519079420191</v>
      </c>
      <c r="W55" s="2128" t="s">
        <v>4929</v>
      </c>
      <c r="X55" s="2127">
        <v>9</v>
      </c>
      <c r="Y55" s="2007">
        <v>6.223739019409983E-2</v>
      </c>
      <c r="Z55" s="2007">
        <v>0.15221933767682533</v>
      </c>
      <c r="AA55" s="2007">
        <v>0.2891169094204869</v>
      </c>
      <c r="AB55" s="2007">
        <v>0.44341883053543346</v>
      </c>
      <c r="AC55" s="2007">
        <v>0.74325640695127726</v>
      </c>
      <c r="AD55" s="2136"/>
      <c r="AE55" s="2134"/>
      <c r="AF55" s="2134"/>
      <c r="AG55" s="2134"/>
      <c r="AH55" s="2134"/>
      <c r="AI55" s="2134"/>
      <c r="AJ55" s="2134"/>
      <c r="AK55" s="2134"/>
      <c r="AL55" s="2134"/>
      <c r="AM55" s="2134"/>
      <c r="AN55" s="2134"/>
      <c r="AO55" s="2134"/>
      <c r="AP55" s="2134"/>
      <c r="AQ55" s="2134"/>
      <c r="AR55" s="2134"/>
      <c r="AS55" s="2134"/>
      <c r="AT55" s="2134"/>
      <c r="AU55" s="2134"/>
    </row>
    <row r="56" spans="1:47">
      <c r="A56" s="2126" t="s">
        <v>4930</v>
      </c>
      <c r="B56" s="2127">
        <v>10</v>
      </c>
      <c r="C56" s="2007">
        <v>0.46215845053514126</v>
      </c>
      <c r="D56" s="2007">
        <v>1.5313400787778135</v>
      </c>
      <c r="E56" s="2007">
        <v>6.1281527755050549</v>
      </c>
      <c r="F56" s="2007">
        <v>10.182382732836118</v>
      </c>
      <c r="G56" s="2008">
        <v>14.223385950089774</v>
      </c>
      <c r="H56" s="2128" t="s">
        <v>4930</v>
      </c>
      <c r="I56" s="2127">
        <v>10</v>
      </c>
      <c r="J56" s="2007">
        <v>0.44008940231781229</v>
      </c>
      <c r="K56" s="2007">
        <v>1.4457868444788906</v>
      </c>
      <c r="L56" s="2007">
        <v>5.9202321124393578</v>
      </c>
      <c r="M56" s="2007">
        <v>9.8554538287369198</v>
      </c>
      <c r="N56" s="2007">
        <v>13.717871966213274</v>
      </c>
      <c r="O56" s="2136"/>
      <c r="P56" s="2126" t="s">
        <v>4930</v>
      </c>
      <c r="Q56" s="2127">
        <v>10</v>
      </c>
      <c r="R56" s="2007">
        <v>0.11281619356524267</v>
      </c>
      <c r="S56" s="2007">
        <v>0.23098632606219541</v>
      </c>
      <c r="T56" s="2007">
        <v>0.42931656089540249</v>
      </c>
      <c r="U56" s="2007">
        <v>0.59491174429705407</v>
      </c>
      <c r="V56" s="2008">
        <v>0.754925633821801</v>
      </c>
      <c r="W56" s="2128" t="s">
        <v>4930</v>
      </c>
      <c r="X56" s="2127">
        <v>10</v>
      </c>
      <c r="Y56" s="2007">
        <v>0.10532108716060697</v>
      </c>
      <c r="Z56" s="2007">
        <v>0.21467701343538537</v>
      </c>
      <c r="AA56" s="2007">
        <v>0.39900792565704368</v>
      </c>
      <c r="AB56" s="2007">
        <v>0.55286455822320357</v>
      </c>
      <c r="AC56" s="2007">
        <v>0.70150407442718477</v>
      </c>
      <c r="AD56" s="2136"/>
      <c r="AE56" s="2134"/>
      <c r="AF56" s="2134"/>
      <c r="AG56" s="2134"/>
      <c r="AH56" s="2134"/>
      <c r="AI56" s="2134"/>
      <c r="AJ56" s="2134"/>
      <c r="AK56" s="2134"/>
      <c r="AL56" s="2134"/>
      <c r="AM56" s="2134"/>
      <c r="AN56" s="2134"/>
      <c r="AO56" s="2134"/>
      <c r="AP56" s="2134"/>
      <c r="AQ56" s="2134"/>
      <c r="AR56" s="2134"/>
      <c r="AS56" s="2134"/>
      <c r="AT56" s="2134"/>
      <c r="AU56" s="2134"/>
    </row>
    <row r="57" spans="1:47">
      <c r="A57" s="2126" t="s">
        <v>4931</v>
      </c>
      <c r="B57" s="2127">
        <v>11</v>
      </c>
      <c r="C57" s="2007">
        <v>1.425761602820893</v>
      </c>
      <c r="D57" s="2007">
        <v>8.229999715663725</v>
      </c>
      <c r="E57" s="2007">
        <v>16.684788844953481</v>
      </c>
      <c r="F57" s="2007">
        <v>21.644194934231272</v>
      </c>
      <c r="G57" s="2008">
        <v>26.32265387985084</v>
      </c>
      <c r="H57" s="2128" t="s">
        <v>4931</v>
      </c>
      <c r="I57" s="2127">
        <v>11</v>
      </c>
      <c r="J57" s="2007">
        <v>1.3823658635496743</v>
      </c>
      <c r="K57" s="2007">
        <v>7.9389238323306959</v>
      </c>
      <c r="L57" s="2007">
        <v>16.322652457655096</v>
      </c>
      <c r="M57" s="2007">
        <v>21.265437230329368</v>
      </c>
      <c r="N57" s="2007">
        <v>25.871062590729569</v>
      </c>
      <c r="O57" s="2136"/>
      <c r="P57" s="2126" t="s">
        <v>4931</v>
      </c>
      <c r="Q57" s="2127">
        <v>11</v>
      </c>
      <c r="R57" s="2007">
        <v>0.15766004538250045</v>
      </c>
      <c r="S57" s="2007">
        <v>0.2821761627798679</v>
      </c>
      <c r="T57" s="2007">
        <v>0.48286982011675073</v>
      </c>
      <c r="U57" s="2007">
        <v>0.65433457238687243</v>
      </c>
      <c r="V57" s="2008">
        <v>0.81898242210449013</v>
      </c>
      <c r="W57" s="2128" t="s">
        <v>4931</v>
      </c>
      <c r="X57" s="2127">
        <v>11</v>
      </c>
      <c r="Y57" s="2007">
        <v>0.13506812704247934</v>
      </c>
      <c r="Z57" s="2007">
        <v>0.25083199551662755</v>
      </c>
      <c r="AA57" s="2007">
        <v>0.44765541335929032</v>
      </c>
      <c r="AB57" s="2007">
        <v>0.61149273465432352</v>
      </c>
      <c r="AC57" s="2007">
        <v>0.75333029179540412</v>
      </c>
      <c r="AD57" s="2136"/>
      <c r="AE57" s="2134"/>
      <c r="AF57" s="2134"/>
      <c r="AG57" s="2134"/>
      <c r="AH57" s="2134"/>
      <c r="AI57" s="2134"/>
      <c r="AJ57" s="2134"/>
      <c r="AK57" s="2134"/>
      <c r="AL57" s="2134"/>
      <c r="AM57" s="2134"/>
      <c r="AN57" s="2134"/>
      <c r="AO57" s="2134"/>
      <c r="AP57" s="2134"/>
      <c r="AQ57" s="2134"/>
      <c r="AR57" s="2134"/>
      <c r="AS57" s="2134"/>
      <c r="AT57" s="2134"/>
      <c r="AU57" s="2134"/>
    </row>
    <row r="58" spans="1:47">
      <c r="A58" s="2126" t="s">
        <v>4932</v>
      </c>
      <c r="B58" s="2127">
        <v>12</v>
      </c>
      <c r="C58" s="2007">
        <v>0.37179362410784478</v>
      </c>
      <c r="D58" s="2007">
        <v>0.86294586803004081</v>
      </c>
      <c r="E58" s="2007">
        <v>4.5019869954822953</v>
      </c>
      <c r="F58" s="2007">
        <v>10.369969426332021</v>
      </c>
      <c r="G58" s="2008">
        <v>15.77337609543034</v>
      </c>
      <c r="H58" s="2128" t="s">
        <v>4932</v>
      </c>
      <c r="I58" s="2127">
        <v>12</v>
      </c>
      <c r="J58" s="2007">
        <v>0.16032682263622691</v>
      </c>
      <c r="K58" s="2007">
        <v>0.34460168334511132</v>
      </c>
      <c r="L58" s="2007">
        <v>1.9192077891222217</v>
      </c>
      <c r="M58" s="2007">
        <v>4.5725594266665315</v>
      </c>
      <c r="N58" s="2007">
        <v>6.9820849829088267</v>
      </c>
      <c r="O58" s="2136"/>
      <c r="P58" s="2126" t="s">
        <v>4932</v>
      </c>
      <c r="Q58" s="2127">
        <v>12</v>
      </c>
      <c r="R58" s="2007">
        <v>0.40834037395967915</v>
      </c>
      <c r="S58" s="2007">
        <v>1.0061838372334315</v>
      </c>
      <c r="T58" s="2007">
        <v>2.1230582927712867</v>
      </c>
      <c r="U58" s="2007">
        <v>3.6943525490053419</v>
      </c>
      <c r="V58" s="2008">
        <v>6.4310496013858574</v>
      </c>
      <c r="W58" s="2128" t="s">
        <v>4932</v>
      </c>
      <c r="X58" s="2127">
        <v>12</v>
      </c>
      <c r="Y58" s="2007">
        <v>0.37793420037018516</v>
      </c>
      <c r="Z58" s="2007">
        <v>0.92782406154911135</v>
      </c>
      <c r="AA58" s="2007">
        <v>1.9556632686480189</v>
      </c>
      <c r="AB58" s="2007">
        <v>3.4018845191060509</v>
      </c>
      <c r="AC58" s="2007">
        <v>5.9172829962852695</v>
      </c>
      <c r="AD58" s="2136"/>
      <c r="AE58" s="2134"/>
      <c r="AF58" s="2134"/>
      <c r="AG58" s="2134"/>
      <c r="AH58" s="2134"/>
      <c r="AI58" s="2134"/>
      <c r="AJ58" s="2134"/>
      <c r="AK58" s="2134"/>
      <c r="AL58" s="2134"/>
      <c r="AM58" s="2134"/>
      <c r="AN58" s="2134"/>
      <c r="AO58" s="2134"/>
      <c r="AP58" s="2134"/>
      <c r="AQ58" s="2134"/>
      <c r="AR58" s="2134"/>
      <c r="AS58" s="2134"/>
      <c r="AT58" s="2134"/>
      <c r="AU58" s="2134"/>
    </row>
    <row r="59" spans="1:47">
      <c r="A59" s="2129" t="s">
        <v>4933</v>
      </c>
      <c r="B59" s="2130">
        <v>13</v>
      </c>
      <c r="C59" s="2131">
        <v>0.21468616530440129</v>
      </c>
      <c r="D59" s="2131">
        <v>0</v>
      </c>
      <c r="E59" s="2131">
        <v>0</v>
      </c>
      <c r="F59" s="2131">
        <v>1.4481276428056788</v>
      </c>
      <c r="G59" s="2132">
        <v>12.949518596967907</v>
      </c>
      <c r="H59" s="2133" t="s">
        <v>4933</v>
      </c>
      <c r="I59" s="2130">
        <v>13</v>
      </c>
      <c r="J59" s="2131">
        <v>0.16032682263622691</v>
      </c>
      <c r="K59" s="2131">
        <v>0</v>
      </c>
      <c r="L59" s="2131">
        <v>0.6439048330866548</v>
      </c>
      <c r="M59" s="2131">
        <v>4.5725594266665315</v>
      </c>
      <c r="N59" s="2131">
        <v>6.9820849829088267</v>
      </c>
      <c r="O59" s="2136"/>
      <c r="P59" s="2129" t="s">
        <v>4933</v>
      </c>
      <c r="Q59" s="2130">
        <v>13</v>
      </c>
      <c r="R59" s="2131">
        <v>3.2149626093438948E-3</v>
      </c>
      <c r="S59" s="2131">
        <v>8.796909411555219E-3</v>
      </c>
      <c r="T59" s="2131">
        <v>2.2521226720865664E-2</v>
      </c>
      <c r="U59" s="2131">
        <v>3.7280848075449707E-2</v>
      </c>
      <c r="V59" s="2132">
        <v>5.8090101881532415E-2</v>
      </c>
      <c r="W59" s="2133" t="s">
        <v>4933</v>
      </c>
      <c r="X59" s="2130">
        <v>13</v>
      </c>
      <c r="Y59" s="2131">
        <v>6.2990286904409925E-3</v>
      </c>
      <c r="Z59" s="2131">
        <v>4.9845884888135138E-3</v>
      </c>
      <c r="AA59" s="2131">
        <v>5.7041283052728334E-2</v>
      </c>
      <c r="AB59" s="2131">
        <v>9.3497201839677233E-2</v>
      </c>
      <c r="AC59" s="2131">
        <v>0.14103015423395238</v>
      </c>
      <c r="AD59" s="2136"/>
      <c r="AE59" s="2134"/>
      <c r="AF59" s="2134"/>
      <c r="AG59" s="2134"/>
      <c r="AH59" s="2134"/>
      <c r="AI59" s="2134"/>
      <c r="AJ59" s="2134"/>
      <c r="AK59" s="2134"/>
      <c r="AL59" s="2134"/>
      <c r="AM59" s="2134"/>
      <c r="AN59" s="2134"/>
      <c r="AO59" s="2134"/>
      <c r="AP59" s="2134"/>
      <c r="AQ59" s="2134"/>
      <c r="AR59" s="2134"/>
      <c r="AS59" s="2134"/>
      <c r="AT59" s="2134"/>
      <c r="AU59" s="2134"/>
    </row>
    <row r="60" spans="1:47">
      <c r="A60" s="2126" t="s">
        <v>4934</v>
      </c>
      <c r="B60" s="2127">
        <v>14</v>
      </c>
      <c r="C60" s="2007">
        <v>0.44143719979976215</v>
      </c>
      <c r="D60" s="2007">
        <v>1.8109744878442355</v>
      </c>
      <c r="E60" s="2007">
        <v>4.7935257319294395</v>
      </c>
      <c r="F60" s="2007">
        <v>6.5044463524805911</v>
      </c>
      <c r="G60" s="2008">
        <v>8.6182786824270465</v>
      </c>
      <c r="H60" s="2128" t="s">
        <v>4934</v>
      </c>
      <c r="I60" s="2127">
        <v>14</v>
      </c>
      <c r="J60" s="2007">
        <v>0.43363979556472998</v>
      </c>
      <c r="K60" s="2007">
        <v>0.64025167224753643</v>
      </c>
      <c r="L60" s="2007">
        <v>3.1915610312699783</v>
      </c>
      <c r="M60" s="2007">
        <v>9.2124467729114698</v>
      </c>
      <c r="N60" s="2007">
        <v>25.597353643238126</v>
      </c>
      <c r="O60" s="2136"/>
      <c r="P60" s="2126" t="s">
        <v>4934</v>
      </c>
      <c r="Q60" s="2127">
        <v>14</v>
      </c>
      <c r="R60" s="2007">
        <v>7.6920090245235356E-2</v>
      </c>
      <c r="S60" s="2007">
        <v>0.10001589949162321</v>
      </c>
      <c r="T60" s="2007">
        <v>0.194715869443607</v>
      </c>
      <c r="U60" s="2007">
        <v>0.26926793875998145</v>
      </c>
      <c r="V60" s="2008">
        <v>0.34339065217827935</v>
      </c>
      <c r="W60" s="2128" t="s">
        <v>4934</v>
      </c>
      <c r="X60" s="2127">
        <v>14</v>
      </c>
      <c r="Y60" s="2007">
        <v>3.1660003411243649E-2</v>
      </c>
      <c r="Z60" s="2007">
        <v>5.3682352229107326E-2</v>
      </c>
      <c r="AA60" s="2007">
        <v>0.1024175093018542</v>
      </c>
      <c r="AB60" s="2007">
        <v>0.14763121579729099</v>
      </c>
      <c r="AC60" s="2007">
        <v>0.2085810795126139</v>
      </c>
      <c r="AD60" s="2136"/>
      <c r="AE60" s="2134"/>
      <c r="AF60" s="2134"/>
      <c r="AG60" s="2134"/>
      <c r="AH60" s="2134"/>
      <c r="AI60" s="2134"/>
      <c r="AJ60" s="2134"/>
      <c r="AK60" s="2134"/>
      <c r="AL60" s="2134"/>
      <c r="AM60" s="2134"/>
      <c r="AN60" s="2134"/>
      <c r="AO60" s="2134"/>
      <c r="AP60" s="2134"/>
      <c r="AQ60" s="2134"/>
      <c r="AR60" s="2134"/>
      <c r="AS60" s="2134"/>
      <c r="AT60" s="2134"/>
      <c r="AU60" s="2134"/>
    </row>
    <row r="61" spans="1:47">
      <c r="A61" s="2134"/>
      <c r="B61" s="2134"/>
      <c r="C61" s="2134"/>
      <c r="D61" s="2134"/>
      <c r="E61" s="2134"/>
      <c r="F61" s="2134"/>
      <c r="G61" s="2134"/>
      <c r="H61" s="2134"/>
      <c r="I61" s="2134"/>
      <c r="J61" s="2134"/>
      <c r="K61" s="2134"/>
      <c r="L61" s="2134"/>
      <c r="M61" s="2134"/>
      <c r="N61" s="2134"/>
      <c r="O61" s="2134"/>
      <c r="P61" s="2134"/>
      <c r="Q61" s="2134"/>
      <c r="R61" s="2134"/>
      <c r="S61" s="2134"/>
      <c r="T61" s="2134"/>
      <c r="U61" s="2134"/>
      <c r="V61" s="2134"/>
      <c r="W61" s="2134"/>
      <c r="X61" s="2134"/>
      <c r="Y61" s="2134"/>
      <c r="Z61" s="2134"/>
      <c r="AA61" s="2134"/>
      <c r="AB61" s="2134"/>
      <c r="AC61" s="2134"/>
      <c r="AD61" s="2134"/>
      <c r="AE61" s="2134"/>
      <c r="AF61" s="2134"/>
      <c r="AG61" s="2134"/>
      <c r="AH61" s="2134"/>
      <c r="AI61" s="2134"/>
      <c r="AJ61" s="2134"/>
      <c r="AK61" s="2134"/>
      <c r="AL61" s="2134"/>
      <c r="AM61" s="2134"/>
      <c r="AN61" s="2134"/>
      <c r="AO61" s="2134"/>
      <c r="AP61" s="2134"/>
      <c r="AQ61" s="2134"/>
      <c r="AR61" s="2134"/>
      <c r="AS61" s="2134"/>
      <c r="AT61" s="2134"/>
      <c r="AU61" s="2134"/>
    </row>
    <row r="62" spans="1:47">
      <c r="A62" s="3758" t="s">
        <v>4939</v>
      </c>
      <c r="B62" s="3759"/>
      <c r="C62" s="3727" t="s">
        <v>4911</v>
      </c>
      <c r="D62" s="3728"/>
      <c r="E62" s="3728"/>
      <c r="F62" s="3728"/>
      <c r="G62" s="3731"/>
      <c r="H62" s="2134"/>
      <c r="I62" s="2134"/>
      <c r="J62" s="2134"/>
      <c r="K62" s="2134"/>
      <c r="L62" s="2134"/>
      <c r="M62" s="2134"/>
      <c r="N62" s="2134"/>
      <c r="O62" s="2134"/>
      <c r="P62" s="3758" t="s">
        <v>4939</v>
      </c>
      <c r="Q62" s="3759"/>
      <c r="R62" s="3727" t="s">
        <v>4911</v>
      </c>
      <c r="S62" s="3728"/>
      <c r="T62" s="3728"/>
      <c r="U62" s="3728"/>
      <c r="V62" s="3731"/>
      <c r="W62" s="2134"/>
      <c r="X62" s="2134"/>
      <c r="Y62" s="2134"/>
      <c r="Z62" s="2134"/>
      <c r="AA62" s="2134"/>
      <c r="AB62" s="2134"/>
      <c r="AC62" s="2134"/>
      <c r="AD62" s="2134"/>
      <c r="AE62" s="2134"/>
      <c r="AF62" s="2134"/>
      <c r="AG62" s="2134"/>
      <c r="AH62" s="2134"/>
      <c r="AI62" s="2134"/>
      <c r="AJ62" s="2134"/>
      <c r="AK62" s="2134"/>
      <c r="AL62" s="2134"/>
      <c r="AM62" s="2134"/>
      <c r="AN62" s="2134"/>
      <c r="AO62" s="2134"/>
      <c r="AP62" s="2134"/>
      <c r="AQ62" s="2134"/>
      <c r="AR62" s="2134"/>
      <c r="AS62" s="2134"/>
      <c r="AT62" s="2134"/>
      <c r="AU62" s="2134"/>
    </row>
    <row r="63" spans="1:47" ht="16.5" customHeight="1">
      <c r="A63" s="3760" t="s">
        <v>4914</v>
      </c>
      <c r="B63" s="3744"/>
      <c r="C63" s="3747" t="s">
        <v>4915</v>
      </c>
      <c r="D63" s="3740" t="s">
        <v>4913</v>
      </c>
      <c r="E63" s="3741"/>
      <c r="F63" s="3741"/>
      <c r="G63" s="3741"/>
      <c r="H63" s="2134"/>
      <c r="I63" s="2134"/>
      <c r="J63" s="2134"/>
      <c r="K63" s="2134"/>
      <c r="L63" s="2134"/>
      <c r="M63" s="2134"/>
      <c r="N63" s="2134"/>
      <c r="O63" s="2134"/>
      <c r="P63" s="3760" t="s">
        <v>4914</v>
      </c>
      <c r="Q63" s="3744"/>
      <c r="R63" s="3747" t="s">
        <v>4915</v>
      </c>
      <c r="S63" s="3740" t="s">
        <v>4913</v>
      </c>
      <c r="T63" s="3741"/>
      <c r="U63" s="3741"/>
      <c r="V63" s="3749"/>
      <c r="W63" s="2134"/>
      <c r="X63" s="2134"/>
      <c r="Y63" s="2134"/>
      <c r="Z63" s="2134"/>
      <c r="AA63" s="2134"/>
      <c r="AB63" s="2134"/>
      <c r="AC63" s="2134"/>
      <c r="AD63" s="2134"/>
      <c r="AE63" s="2134"/>
      <c r="AF63" s="2134"/>
      <c r="AG63" s="2134"/>
      <c r="AH63" s="2134"/>
      <c r="AI63" s="2134"/>
      <c r="AJ63" s="2134"/>
      <c r="AK63" s="2134"/>
      <c r="AL63" s="2134"/>
      <c r="AM63" s="2134"/>
      <c r="AN63" s="2134"/>
      <c r="AO63" s="2134"/>
      <c r="AP63" s="2134"/>
      <c r="AQ63" s="2134"/>
      <c r="AR63" s="2134"/>
      <c r="AS63" s="2134"/>
      <c r="AT63" s="2134"/>
      <c r="AU63" s="2134"/>
    </row>
    <row r="64" spans="1:47">
      <c r="A64" s="3761"/>
      <c r="B64" s="3746"/>
      <c r="C64" s="3748"/>
      <c r="D64" s="2124" t="s">
        <v>4916</v>
      </c>
      <c r="E64" s="2124" t="s">
        <v>4917</v>
      </c>
      <c r="F64" s="2124" t="s">
        <v>4918</v>
      </c>
      <c r="G64" s="2124" t="s">
        <v>4919</v>
      </c>
      <c r="H64" s="2134"/>
      <c r="I64" s="2134"/>
      <c r="J64" s="2134"/>
      <c r="K64" s="2134"/>
      <c r="L64" s="2134"/>
      <c r="M64" s="2134"/>
      <c r="N64" s="2134"/>
      <c r="O64" s="2134"/>
      <c r="P64" s="3761"/>
      <c r="Q64" s="3746"/>
      <c r="R64" s="3748"/>
      <c r="S64" s="2124" t="s">
        <v>4916</v>
      </c>
      <c r="T64" s="2124" t="s">
        <v>4917</v>
      </c>
      <c r="U64" s="2124" t="s">
        <v>4918</v>
      </c>
      <c r="V64" s="2124" t="s">
        <v>4919</v>
      </c>
      <c r="W64" s="2134"/>
      <c r="X64" s="2134"/>
      <c r="Y64" s="2134"/>
      <c r="Z64" s="2134"/>
      <c r="AA64" s="2134"/>
      <c r="AB64" s="2134"/>
      <c r="AC64" s="2134"/>
      <c r="AD64" s="2134"/>
      <c r="AE64" s="2134"/>
      <c r="AF64" s="2134"/>
      <c r="AG64" s="2134"/>
      <c r="AH64" s="2134"/>
      <c r="AI64" s="2134"/>
      <c r="AJ64" s="2134"/>
      <c r="AK64" s="2134"/>
      <c r="AL64" s="2134"/>
      <c r="AM64" s="2134"/>
      <c r="AN64" s="2134"/>
      <c r="AO64" s="2134"/>
      <c r="AP64" s="2134"/>
      <c r="AQ64" s="2134"/>
      <c r="AR64" s="2134"/>
      <c r="AS64" s="2134"/>
      <c r="AT64" s="2134"/>
      <c r="AU64" s="2134"/>
    </row>
    <row r="65" spans="1:47">
      <c r="A65" s="2126" t="s">
        <v>4920</v>
      </c>
      <c r="B65" s="2127">
        <v>1</v>
      </c>
      <c r="C65" s="2007">
        <v>0.16041304183071456</v>
      </c>
      <c r="D65" s="2007">
        <v>0</v>
      </c>
      <c r="E65" s="2007">
        <v>0.93881680607365303</v>
      </c>
      <c r="F65" s="2007">
        <v>4.7058581484766657</v>
      </c>
      <c r="G65" s="2007">
        <v>10.242037403902314</v>
      </c>
      <c r="H65" s="2136"/>
      <c r="I65" s="2134"/>
      <c r="J65" s="2134"/>
      <c r="K65" s="2134"/>
      <c r="L65" s="2134"/>
      <c r="M65" s="2134"/>
      <c r="N65" s="2134"/>
      <c r="O65" s="2134"/>
      <c r="P65" s="2126" t="s">
        <v>4920</v>
      </c>
      <c r="Q65" s="2127">
        <v>1</v>
      </c>
      <c r="R65" s="2007">
        <v>4.0732903060433463E-3</v>
      </c>
      <c r="S65" s="2007">
        <v>3.2230332345553631E-3</v>
      </c>
      <c r="T65" s="2007">
        <v>4.0554350552503275E-2</v>
      </c>
      <c r="U65" s="2007">
        <v>0.1124676089487384</v>
      </c>
      <c r="V65" s="2007">
        <v>0.23626910039245233</v>
      </c>
      <c r="W65" s="2136"/>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row>
    <row r="66" spans="1:47">
      <c r="A66" s="2126" t="s">
        <v>4921</v>
      </c>
      <c r="B66" s="2127">
        <v>1.1000000000000001</v>
      </c>
      <c r="C66" s="2007">
        <v>0.15605089963306787</v>
      </c>
      <c r="D66" s="2007">
        <v>7.1561127174589984E-2</v>
      </c>
      <c r="E66" s="2007">
        <v>1.654103732842511</v>
      </c>
      <c r="F66" s="2007">
        <v>4.9507359666145163</v>
      </c>
      <c r="G66" s="2007">
        <v>8.3157474548742911</v>
      </c>
      <c r="H66" s="2136"/>
      <c r="I66" s="2134"/>
      <c r="J66" s="2134"/>
      <c r="K66" s="2134"/>
      <c r="L66" s="2134"/>
      <c r="M66" s="2134"/>
      <c r="N66" s="2134"/>
      <c r="O66" s="2134"/>
      <c r="P66" s="2126" t="s">
        <v>4921</v>
      </c>
      <c r="Q66" s="2127">
        <v>1.1000000000000001</v>
      </c>
      <c r="R66" s="2007">
        <v>1.9513118104192477E-2</v>
      </c>
      <c r="S66" s="2007">
        <v>4.7661055943253351E-2</v>
      </c>
      <c r="T66" s="2007">
        <v>7.4887685298239026E-2</v>
      </c>
      <c r="U66" s="2007">
        <v>9.5150384411114453E-2</v>
      </c>
      <c r="V66" s="2007">
        <v>0.11471982121903138</v>
      </c>
      <c r="W66" s="2136"/>
      <c r="X66" s="2134"/>
      <c r="Y66" s="2134"/>
      <c r="Z66" s="2134"/>
      <c r="AA66" s="2134"/>
      <c r="AB66" s="2134"/>
      <c r="AC66" s="2134"/>
      <c r="AD66" s="2134"/>
      <c r="AE66" s="2134"/>
      <c r="AF66" s="2134"/>
      <c r="AG66" s="2134"/>
      <c r="AH66" s="2134"/>
      <c r="AI66" s="2134"/>
      <c r="AJ66" s="2134"/>
      <c r="AK66" s="2134"/>
      <c r="AL66" s="2134"/>
      <c r="AM66" s="2134"/>
      <c r="AN66" s="2134"/>
      <c r="AO66" s="2134"/>
      <c r="AP66" s="2134"/>
      <c r="AQ66" s="2134"/>
      <c r="AR66" s="2134"/>
      <c r="AS66" s="2134"/>
      <c r="AT66" s="2134"/>
      <c r="AU66" s="2134"/>
    </row>
    <row r="67" spans="1:47">
      <c r="A67" s="2126" t="s">
        <v>4922</v>
      </c>
      <c r="B67" s="2127">
        <v>2</v>
      </c>
      <c r="C67" s="2007">
        <v>0.19556315253204806</v>
      </c>
      <c r="D67" s="2007">
        <v>0</v>
      </c>
      <c r="E67" s="2007">
        <v>0.94482984588372299</v>
      </c>
      <c r="F67" s="2007">
        <v>5.2768645734455744</v>
      </c>
      <c r="G67" s="2007">
        <v>12.532148994028045</v>
      </c>
      <c r="H67" s="2136"/>
      <c r="I67" s="2134"/>
      <c r="J67" s="2134"/>
      <c r="K67" s="2134"/>
      <c r="L67" s="2134"/>
      <c r="M67" s="2134"/>
      <c r="N67" s="2134"/>
      <c r="O67" s="2134"/>
      <c r="P67" s="2126" t="s">
        <v>4922</v>
      </c>
      <c r="Q67" s="2127">
        <v>2</v>
      </c>
      <c r="R67" s="2007">
        <v>8.5779828217385119E-3</v>
      </c>
      <c r="S67" s="2007">
        <v>2.1929502644208426E-2</v>
      </c>
      <c r="T67" s="2007">
        <v>6.9695737242029335E-2</v>
      </c>
      <c r="U67" s="2007">
        <v>0.11724903962703208</v>
      </c>
      <c r="V67" s="2007">
        <v>0.16059166988978368</v>
      </c>
      <c r="W67" s="2136"/>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row>
    <row r="68" spans="1:47">
      <c r="A68" s="2126" t="s">
        <v>4923</v>
      </c>
      <c r="B68" s="2127">
        <v>3</v>
      </c>
      <c r="C68" s="2007">
        <v>0.26169860907716441</v>
      </c>
      <c r="D68" s="2007">
        <v>0</v>
      </c>
      <c r="E68" s="2007">
        <v>3.5778080624897335</v>
      </c>
      <c r="F68" s="2007">
        <v>9.6451563828649984</v>
      </c>
      <c r="G68" s="2007">
        <v>14.590412728416599</v>
      </c>
      <c r="H68" s="2136"/>
      <c r="I68" s="2137"/>
      <c r="J68" s="2137"/>
      <c r="K68" s="2134"/>
      <c r="L68" s="2134"/>
      <c r="M68" s="2134"/>
      <c r="N68" s="2134"/>
      <c r="O68" s="2134"/>
      <c r="P68" s="2126" t="s">
        <v>4923</v>
      </c>
      <c r="Q68" s="2127">
        <v>3</v>
      </c>
      <c r="R68" s="2007">
        <v>4.448571488277988E-2</v>
      </c>
      <c r="S68" s="2007">
        <v>0.10434621736617672</v>
      </c>
      <c r="T68" s="2007">
        <v>0.23807919108932599</v>
      </c>
      <c r="U68" s="2007">
        <v>0.41059648112326125</v>
      </c>
      <c r="V68" s="2007">
        <v>0.70174671966680413</v>
      </c>
      <c r="W68" s="2136"/>
      <c r="X68" s="2137"/>
      <c r="Y68" s="2137"/>
      <c r="Z68" s="2134"/>
      <c r="AA68" s="2134"/>
      <c r="AB68" s="2134"/>
      <c r="AC68" s="2134"/>
      <c r="AD68" s="2134"/>
      <c r="AE68" s="2134"/>
      <c r="AF68" s="2134"/>
      <c r="AG68" s="2134"/>
      <c r="AH68" s="2134"/>
      <c r="AI68" s="2134"/>
      <c r="AJ68" s="2134"/>
      <c r="AK68" s="2134"/>
      <c r="AL68" s="2134"/>
      <c r="AM68" s="2134"/>
      <c r="AN68" s="2134"/>
      <c r="AO68" s="2134"/>
      <c r="AP68" s="2134"/>
      <c r="AQ68" s="2134"/>
      <c r="AR68" s="2134"/>
      <c r="AS68" s="2134"/>
      <c r="AT68" s="2134"/>
      <c r="AU68" s="2134"/>
    </row>
    <row r="69" spans="1:47">
      <c r="A69" s="2126" t="s">
        <v>4924</v>
      </c>
      <c r="B69" s="2127">
        <v>4</v>
      </c>
      <c r="C69" s="2007">
        <v>0.36840019205112673</v>
      </c>
      <c r="D69" s="2007">
        <v>0</v>
      </c>
      <c r="E69" s="2007">
        <v>3.9330713054903401</v>
      </c>
      <c r="F69" s="2007">
        <v>12.307426366775193</v>
      </c>
      <c r="G69" s="2007">
        <v>21.623672777427124</v>
      </c>
      <c r="H69" s="2136"/>
      <c r="I69" s="2137"/>
      <c r="J69" s="2137"/>
      <c r="K69" s="2134"/>
      <c r="L69" s="2134"/>
      <c r="M69" s="2134"/>
      <c r="N69" s="2134"/>
      <c r="O69" s="2134"/>
      <c r="P69" s="2126" t="s">
        <v>4924</v>
      </c>
      <c r="Q69" s="2127">
        <v>4</v>
      </c>
      <c r="R69" s="2007">
        <v>3.2425510997571072E-2</v>
      </c>
      <c r="S69" s="2007">
        <v>0.11505522019874473</v>
      </c>
      <c r="T69" s="2007">
        <v>0.24925524444582403</v>
      </c>
      <c r="U69" s="2007">
        <v>0.37369890331370509</v>
      </c>
      <c r="V69" s="2007">
        <v>0.50654922587451479</v>
      </c>
      <c r="W69" s="2136"/>
      <c r="X69" s="2137"/>
      <c r="Y69" s="2137"/>
      <c r="Z69" s="2134"/>
      <c r="AA69" s="2134"/>
      <c r="AB69" s="2134"/>
      <c r="AC69" s="2134"/>
      <c r="AD69" s="2134"/>
      <c r="AE69" s="2134"/>
      <c r="AF69" s="2134"/>
      <c r="AG69" s="2134"/>
      <c r="AH69" s="2134"/>
      <c r="AI69" s="2134"/>
      <c r="AJ69" s="2134"/>
      <c r="AK69" s="2134"/>
      <c r="AL69" s="2134"/>
      <c r="AM69" s="2134"/>
      <c r="AN69" s="2134"/>
      <c r="AO69" s="2134"/>
      <c r="AP69" s="2134"/>
      <c r="AQ69" s="2134"/>
      <c r="AR69" s="2134"/>
      <c r="AS69" s="2134"/>
      <c r="AT69" s="2134"/>
      <c r="AU69" s="2134"/>
    </row>
    <row r="70" spans="1:47">
      <c r="A70" s="2126" t="s">
        <v>4925</v>
      </c>
      <c r="B70" s="2127">
        <v>5</v>
      </c>
      <c r="C70" s="2007">
        <v>0.35613347205325874</v>
      </c>
      <c r="D70" s="2007">
        <v>4.8769250246882834E-5</v>
      </c>
      <c r="E70" s="2007">
        <v>1.2667508343857139</v>
      </c>
      <c r="F70" s="2007">
        <v>7.9983271304850927</v>
      </c>
      <c r="G70" s="2007">
        <v>30.13661929159532</v>
      </c>
      <c r="H70" s="2136"/>
      <c r="I70" s="2134"/>
      <c r="J70" s="2134"/>
      <c r="K70" s="2134"/>
      <c r="L70" s="2134"/>
      <c r="M70" s="2134"/>
      <c r="N70" s="2134"/>
      <c r="O70" s="2134"/>
      <c r="P70" s="2126" t="s">
        <v>4925</v>
      </c>
      <c r="Q70" s="2127">
        <v>5</v>
      </c>
      <c r="R70" s="2007">
        <v>3.7571129544430896E-3</v>
      </c>
      <c r="S70" s="2007">
        <v>1.2890022613206046E-2</v>
      </c>
      <c r="T70" s="2007">
        <v>4.493028343535227E-2</v>
      </c>
      <c r="U70" s="2007">
        <v>7.217799331912142E-2</v>
      </c>
      <c r="V70" s="2007">
        <v>8.8083377949048136E-2</v>
      </c>
      <c r="W70" s="2136"/>
      <c r="X70" s="2134"/>
      <c r="Y70" s="2134"/>
      <c r="Z70" s="2134"/>
      <c r="AA70" s="2134"/>
      <c r="AB70" s="2134"/>
      <c r="AC70" s="2134"/>
      <c r="AD70" s="2134"/>
      <c r="AE70" s="2134"/>
      <c r="AF70" s="2134"/>
      <c r="AG70" s="2134"/>
      <c r="AH70" s="2134"/>
      <c r="AI70" s="2134"/>
      <c r="AJ70" s="2134"/>
      <c r="AK70" s="2134"/>
      <c r="AL70" s="2134"/>
      <c r="AM70" s="2134"/>
      <c r="AN70" s="2134"/>
      <c r="AO70" s="2134"/>
      <c r="AP70" s="2134"/>
      <c r="AQ70" s="2134"/>
      <c r="AR70" s="2134"/>
      <c r="AS70" s="2134"/>
      <c r="AT70" s="2134"/>
      <c r="AU70" s="2134"/>
    </row>
    <row r="71" spans="1:47">
      <c r="A71" s="2126" t="s">
        <v>4926</v>
      </c>
      <c r="B71" s="2127">
        <v>6</v>
      </c>
      <c r="C71" s="2007">
        <v>0.44778186192629338</v>
      </c>
      <c r="D71" s="2007">
        <v>0.42868965571935153</v>
      </c>
      <c r="E71" s="2007">
        <v>4.0749001108412628</v>
      </c>
      <c r="F71" s="2007">
        <v>13.295193593069005</v>
      </c>
      <c r="G71" s="2007">
        <v>25.671204785570641</v>
      </c>
      <c r="H71" s="2136"/>
      <c r="I71" s="2134"/>
      <c r="J71" s="2134"/>
      <c r="K71" s="2134"/>
      <c r="L71" s="2134"/>
      <c r="M71" s="2134"/>
      <c r="N71" s="2134"/>
      <c r="O71" s="2134"/>
      <c r="P71" s="2126" t="s">
        <v>4926</v>
      </c>
      <c r="Q71" s="2127">
        <v>6</v>
      </c>
      <c r="R71" s="2007">
        <v>3.0217437296354867E-2</v>
      </c>
      <c r="S71" s="2007">
        <v>7.9838915665699117E-2</v>
      </c>
      <c r="T71" s="2007">
        <v>0.16546198334756096</v>
      </c>
      <c r="U71" s="2007">
        <v>0.23944203705403685</v>
      </c>
      <c r="V71" s="2007">
        <v>0.31047858434930131</v>
      </c>
      <c r="W71" s="2136"/>
      <c r="X71" s="2134"/>
      <c r="Y71" s="2134"/>
      <c r="Z71" s="2134"/>
      <c r="AA71" s="2134"/>
      <c r="AB71" s="2134"/>
      <c r="AC71" s="2134"/>
      <c r="AD71" s="2134"/>
      <c r="AE71" s="2134"/>
      <c r="AF71" s="2134"/>
      <c r="AG71" s="2134"/>
      <c r="AH71" s="2134"/>
      <c r="AI71" s="2134"/>
      <c r="AJ71" s="2134"/>
      <c r="AK71" s="2134"/>
      <c r="AL71" s="2134"/>
      <c r="AM71" s="2134"/>
      <c r="AN71" s="2134"/>
      <c r="AO71" s="2134"/>
      <c r="AP71" s="2134"/>
      <c r="AQ71" s="2134"/>
      <c r="AR71" s="2134"/>
      <c r="AS71" s="2134"/>
      <c r="AT71" s="2134"/>
      <c r="AU71" s="2134"/>
    </row>
    <row r="72" spans="1:47">
      <c r="A72" s="2126" t="s">
        <v>4927</v>
      </c>
      <c r="B72" s="2127">
        <v>7</v>
      </c>
      <c r="C72" s="2007">
        <v>0.34331512157371968</v>
      </c>
      <c r="D72" s="2007">
        <v>0</v>
      </c>
      <c r="E72" s="2007">
        <v>2.3740768973021025</v>
      </c>
      <c r="F72" s="2007">
        <v>10.464024737970865</v>
      </c>
      <c r="G72" s="2007">
        <v>23.269671265326831</v>
      </c>
      <c r="H72" s="2136"/>
      <c r="I72" s="2134"/>
      <c r="J72" s="2134"/>
      <c r="K72" s="2134"/>
      <c r="L72" s="2134"/>
      <c r="M72" s="2134"/>
      <c r="N72" s="2134"/>
      <c r="O72" s="2134"/>
      <c r="P72" s="2126" t="s">
        <v>4927</v>
      </c>
      <c r="Q72" s="2127">
        <v>7</v>
      </c>
      <c r="R72" s="2007">
        <v>1.0975082791312193E-2</v>
      </c>
      <c r="S72" s="2007">
        <v>3.7302979627838892E-2</v>
      </c>
      <c r="T72" s="2007">
        <v>6.2415146036461353E-2</v>
      </c>
      <c r="U72" s="2007">
        <v>8.4849572151950395E-2</v>
      </c>
      <c r="V72" s="2007">
        <v>9.8930240026753005E-2</v>
      </c>
      <c r="W72" s="2136"/>
      <c r="X72" s="2134"/>
      <c r="Y72" s="2134"/>
      <c r="Z72" s="2134"/>
      <c r="AA72" s="2134"/>
      <c r="AB72" s="2134"/>
      <c r="AC72" s="2134"/>
      <c r="AD72" s="2134"/>
      <c r="AE72" s="2134"/>
      <c r="AF72" s="2134"/>
      <c r="AG72" s="2134"/>
      <c r="AH72" s="2134"/>
      <c r="AI72" s="2134"/>
      <c r="AJ72" s="2134"/>
      <c r="AK72" s="2134"/>
      <c r="AL72" s="2134"/>
      <c r="AM72" s="2134"/>
      <c r="AN72" s="2134"/>
      <c r="AO72" s="2134"/>
      <c r="AP72" s="2134"/>
      <c r="AQ72" s="2134"/>
      <c r="AR72" s="2134"/>
      <c r="AS72" s="2134"/>
      <c r="AT72" s="2134"/>
      <c r="AU72" s="2134"/>
    </row>
    <row r="73" spans="1:47">
      <c r="A73" s="2126" t="s">
        <v>4928</v>
      </c>
      <c r="B73" s="2127">
        <v>8</v>
      </c>
      <c r="C73" s="2007">
        <v>0.47067836607736735</v>
      </c>
      <c r="D73" s="2007">
        <v>0.54382784311863552</v>
      </c>
      <c r="E73" s="2007">
        <v>6.3265718867249694</v>
      </c>
      <c r="F73" s="2007">
        <v>15.270684251468003</v>
      </c>
      <c r="G73" s="2007">
        <v>23.429332414086069</v>
      </c>
      <c r="H73" s="2136"/>
      <c r="I73" s="2134"/>
      <c r="J73" s="2134"/>
      <c r="K73" s="2134"/>
      <c r="L73" s="2134"/>
      <c r="M73" s="2134"/>
      <c r="N73" s="2134"/>
      <c r="O73" s="2134"/>
      <c r="P73" s="2126" t="s">
        <v>4928</v>
      </c>
      <c r="Q73" s="2127">
        <v>8</v>
      </c>
      <c r="R73" s="2007">
        <v>3.8434490393433125E-3</v>
      </c>
      <c r="S73" s="2007">
        <v>1.2823533464467508E-2</v>
      </c>
      <c r="T73" s="2007">
        <v>3.1302420495664791E-2</v>
      </c>
      <c r="U73" s="2007">
        <v>5.1452293222233741E-2</v>
      </c>
      <c r="V73" s="2007">
        <v>7.6395664627201196E-2</v>
      </c>
      <c r="W73" s="2136"/>
      <c r="X73" s="2134"/>
      <c r="Y73" s="2134"/>
      <c r="Z73" s="2134"/>
      <c r="AA73" s="2134"/>
      <c r="AB73" s="2134"/>
      <c r="AC73" s="2134"/>
      <c r="AD73" s="2134"/>
      <c r="AE73" s="2134"/>
      <c r="AF73" s="2134"/>
      <c r="AG73" s="2134"/>
      <c r="AH73" s="2134"/>
      <c r="AI73" s="2134"/>
      <c r="AJ73" s="2134"/>
      <c r="AK73" s="2134"/>
      <c r="AL73" s="2134"/>
      <c r="AM73" s="2134"/>
      <c r="AN73" s="2134"/>
      <c r="AO73" s="2134"/>
      <c r="AP73" s="2134"/>
      <c r="AQ73" s="2134"/>
      <c r="AR73" s="2134"/>
      <c r="AS73" s="2134"/>
      <c r="AT73" s="2134"/>
      <c r="AU73" s="2134"/>
    </row>
    <row r="74" spans="1:47">
      <c r="A74" s="2126" t="s">
        <v>4929</v>
      </c>
      <c r="B74" s="2127">
        <v>9</v>
      </c>
      <c r="C74" s="2007">
        <v>0.53558978025616277</v>
      </c>
      <c r="D74" s="2007">
        <v>1.5500867260579447</v>
      </c>
      <c r="E74" s="2007">
        <v>6.1604687311467989</v>
      </c>
      <c r="F74" s="2007">
        <v>11.955566073258776</v>
      </c>
      <c r="G74" s="2007">
        <v>23.298757602784512</v>
      </c>
      <c r="H74" s="2136"/>
      <c r="I74" s="2134"/>
      <c r="J74" s="2134"/>
      <c r="K74" s="2134"/>
      <c r="L74" s="2134"/>
      <c r="M74" s="2134"/>
      <c r="N74" s="2134"/>
      <c r="O74" s="2134"/>
      <c r="P74" s="2126" t="s">
        <v>4929</v>
      </c>
      <c r="Q74" s="2127">
        <v>9</v>
      </c>
      <c r="R74" s="2007">
        <v>3.1972021892774101E-2</v>
      </c>
      <c r="S74" s="2007">
        <v>7.8099551044908316E-2</v>
      </c>
      <c r="T74" s="2007">
        <v>0.14835621768941276</v>
      </c>
      <c r="U74" s="2007">
        <v>0.22756944775818749</v>
      </c>
      <c r="V74" s="2007">
        <v>0.38139772911718245</v>
      </c>
      <c r="W74" s="2136"/>
      <c r="X74" s="2134"/>
      <c r="Y74" s="2134"/>
      <c r="Z74" s="2134"/>
      <c r="AA74" s="2134"/>
      <c r="AB74" s="2134"/>
      <c r="AC74" s="2134"/>
      <c r="AD74" s="2134"/>
      <c r="AE74" s="2134"/>
      <c r="AF74" s="2134"/>
      <c r="AG74" s="2134"/>
      <c r="AH74" s="2134"/>
      <c r="AI74" s="2134"/>
      <c r="AJ74" s="2134"/>
      <c r="AK74" s="2134"/>
      <c r="AL74" s="2134"/>
      <c r="AM74" s="2134"/>
      <c r="AN74" s="2134"/>
      <c r="AO74" s="2134"/>
      <c r="AP74" s="2134"/>
      <c r="AQ74" s="2134"/>
      <c r="AR74" s="2134"/>
      <c r="AS74" s="2134"/>
      <c r="AT74" s="2134"/>
      <c r="AU74" s="2134"/>
    </row>
    <row r="75" spans="1:47">
      <c r="A75" s="2126" t="s">
        <v>4930</v>
      </c>
      <c r="B75" s="2127">
        <v>10</v>
      </c>
      <c r="C75" s="2007">
        <v>0.31260278336643282</v>
      </c>
      <c r="D75" s="2007">
        <v>1.0438637031494657</v>
      </c>
      <c r="E75" s="2007">
        <v>3.9968215400167693</v>
      </c>
      <c r="F75" s="2007">
        <v>6.6218113864668222</v>
      </c>
      <c r="G75" s="2007">
        <v>9.3675484566159035</v>
      </c>
      <c r="H75" s="2136"/>
      <c r="I75" s="2134"/>
      <c r="J75" s="2134"/>
      <c r="K75" s="2134"/>
      <c r="L75" s="2134"/>
      <c r="M75" s="2134"/>
      <c r="N75" s="2134"/>
      <c r="O75" s="2134"/>
      <c r="P75" s="2126" t="s">
        <v>4930</v>
      </c>
      <c r="Q75" s="2127">
        <v>10</v>
      </c>
      <c r="R75" s="2007">
        <v>5.9754859593072779E-2</v>
      </c>
      <c r="S75" s="2007">
        <v>0.12162040196101268</v>
      </c>
      <c r="T75" s="2007">
        <v>0.22603683765430907</v>
      </c>
      <c r="U75" s="2007">
        <v>0.31323359634568826</v>
      </c>
      <c r="V75" s="2007">
        <v>0.39759946956621051</v>
      </c>
      <c r="W75" s="2136"/>
      <c r="X75" s="2134"/>
      <c r="Y75" s="2134"/>
      <c r="Z75" s="2134"/>
      <c r="AA75" s="2134"/>
      <c r="AB75" s="2134"/>
      <c r="AC75" s="2134"/>
      <c r="AD75" s="2134"/>
      <c r="AE75" s="2134"/>
      <c r="AF75" s="2134"/>
      <c r="AG75" s="2134"/>
      <c r="AH75" s="2134"/>
      <c r="AI75" s="2134"/>
      <c r="AJ75" s="2134"/>
      <c r="AK75" s="2134"/>
      <c r="AL75" s="2134"/>
      <c r="AM75" s="2134"/>
      <c r="AN75" s="2134"/>
      <c r="AO75" s="2134"/>
      <c r="AP75" s="2134"/>
      <c r="AQ75" s="2134"/>
      <c r="AR75" s="2134"/>
      <c r="AS75" s="2134"/>
      <c r="AT75" s="2134"/>
      <c r="AU75" s="2134"/>
    </row>
    <row r="76" spans="1:47">
      <c r="A76" s="2126" t="s">
        <v>4931</v>
      </c>
      <c r="B76" s="2127">
        <v>11</v>
      </c>
      <c r="C76" s="2007">
        <v>1.3483058315233614</v>
      </c>
      <c r="D76" s="2007">
        <v>7.6550673942846261</v>
      </c>
      <c r="E76" s="2007">
        <v>15.697947129906503</v>
      </c>
      <c r="F76" s="2007">
        <v>20.374100265785174</v>
      </c>
      <c r="G76" s="2007">
        <v>24.754003429477361</v>
      </c>
      <c r="H76" s="2136"/>
      <c r="I76" s="2134"/>
      <c r="J76" s="2134"/>
      <c r="K76" s="2134"/>
      <c r="L76" s="2134"/>
      <c r="M76" s="2134"/>
      <c r="N76" s="2134"/>
      <c r="O76" s="2134"/>
      <c r="P76" s="2126" t="s">
        <v>4931</v>
      </c>
      <c r="Q76" s="2127">
        <v>11</v>
      </c>
      <c r="R76" s="2007">
        <v>0.13848132330756435</v>
      </c>
      <c r="S76" s="2007">
        <v>0.25165832058642212</v>
      </c>
      <c r="T76" s="2007">
        <v>0.43682613980916107</v>
      </c>
      <c r="U76" s="2007">
        <v>0.5931931940102364</v>
      </c>
      <c r="V76" s="2007">
        <v>0.73719820853706419</v>
      </c>
      <c r="W76" s="2136"/>
      <c r="X76" s="2134"/>
      <c r="Y76" s="2134"/>
      <c r="Z76" s="2134"/>
      <c r="AA76" s="2134"/>
      <c r="AB76" s="2134"/>
      <c r="AC76" s="2134"/>
      <c r="AD76" s="2134"/>
      <c r="AE76" s="2134"/>
      <c r="AF76" s="2134"/>
      <c r="AG76" s="2134"/>
      <c r="AH76" s="2134"/>
      <c r="AI76" s="2134"/>
      <c r="AJ76" s="2134"/>
      <c r="AK76" s="2134"/>
      <c r="AL76" s="2134"/>
      <c r="AM76" s="2134"/>
      <c r="AN76" s="2134"/>
      <c r="AO76" s="2134"/>
      <c r="AP76" s="2134"/>
      <c r="AQ76" s="2134"/>
      <c r="AR76" s="2134"/>
      <c r="AS76" s="2134"/>
      <c r="AT76" s="2134"/>
      <c r="AU76" s="2134"/>
    </row>
    <row r="77" spans="1:47">
      <c r="A77" s="2126" t="s">
        <v>4932</v>
      </c>
      <c r="B77" s="2127">
        <v>12</v>
      </c>
      <c r="C77" s="2007">
        <v>0.10648454002895556</v>
      </c>
      <c r="D77" s="2007">
        <v>0.27673634247627865</v>
      </c>
      <c r="E77" s="2007">
        <v>1.2969849003303719</v>
      </c>
      <c r="F77" s="2007">
        <v>2.8527288114282503</v>
      </c>
      <c r="G77" s="2007">
        <v>4.3520801237715734</v>
      </c>
      <c r="H77" s="2136"/>
      <c r="I77" s="2134"/>
      <c r="J77" s="2134"/>
      <c r="K77" s="2134"/>
      <c r="L77" s="2134"/>
      <c r="M77" s="2134"/>
      <c r="N77" s="2134"/>
      <c r="O77" s="2134"/>
      <c r="P77" s="2126" t="s">
        <v>4932</v>
      </c>
      <c r="Q77" s="2127">
        <v>12</v>
      </c>
      <c r="R77" s="2007">
        <v>0.18246364305298707</v>
      </c>
      <c r="S77" s="2007">
        <v>0.44410149763747003</v>
      </c>
      <c r="T77" s="2007">
        <v>0.93247205863651472</v>
      </c>
      <c r="U77" s="2007">
        <v>1.6197524619113899</v>
      </c>
      <c r="V77" s="2007">
        <v>2.8103716804933043</v>
      </c>
      <c r="W77" s="2136"/>
      <c r="X77" s="2134"/>
      <c r="Y77" s="2134"/>
      <c r="Z77" s="2134"/>
      <c r="AA77" s="2134"/>
      <c r="AB77" s="2134"/>
      <c r="AC77" s="2134"/>
      <c r="AD77" s="2134"/>
      <c r="AE77" s="2134"/>
      <c r="AF77" s="2134"/>
      <c r="AG77" s="2134"/>
      <c r="AH77" s="2134"/>
      <c r="AI77" s="2134"/>
      <c r="AJ77" s="2134"/>
      <c r="AK77" s="2134"/>
      <c r="AL77" s="2134"/>
      <c r="AM77" s="2134"/>
      <c r="AN77" s="2134"/>
      <c r="AO77" s="2134"/>
      <c r="AP77" s="2134"/>
      <c r="AQ77" s="2134"/>
      <c r="AR77" s="2134"/>
      <c r="AS77" s="2134"/>
      <c r="AT77" s="2134"/>
      <c r="AU77" s="2134"/>
    </row>
    <row r="78" spans="1:47">
      <c r="A78" s="2129" t="s">
        <v>4933</v>
      </c>
      <c r="B78" s="2130">
        <v>13</v>
      </c>
      <c r="C78" s="2131">
        <v>0.10648454002895556</v>
      </c>
      <c r="D78" s="2131">
        <v>0</v>
      </c>
      <c r="E78" s="2131">
        <v>0.99274530787541204</v>
      </c>
      <c r="F78" s="2131">
        <v>2.8527288114282503</v>
      </c>
      <c r="G78" s="2131">
        <v>4.3520801237715734</v>
      </c>
      <c r="H78" s="2136"/>
      <c r="I78" s="2134"/>
      <c r="J78" s="2134"/>
      <c r="K78" s="2134"/>
      <c r="L78" s="2134"/>
      <c r="M78" s="2134"/>
      <c r="N78" s="2134"/>
      <c r="O78" s="2134"/>
      <c r="P78" s="2129" t="s">
        <v>4933</v>
      </c>
      <c r="Q78" s="2130">
        <v>13</v>
      </c>
      <c r="R78" s="2131">
        <v>3.7571129544430896E-3</v>
      </c>
      <c r="S78" s="2131">
        <v>3.5392105861556198E-3</v>
      </c>
      <c r="T78" s="2131">
        <v>3.1388756580565016E-2</v>
      </c>
      <c r="U78" s="2131">
        <v>5.1538629307133967E-2</v>
      </c>
      <c r="V78" s="2131">
        <v>7.6482000712101428E-2</v>
      </c>
      <c r="W78" s="2136"/>
      <c r="X78" s="2134"/>
      <c r="Y78" s="2134"/>
      <c r="Z78" s="2134"/>
      <c r="AA78" s="2134"/>
      <c r="AB78" s="2134"/>
      <c r="AC78" s="2134"/>
      <c r="AD78" s="2134"/>
      <c r="AE78" s="2134"/>
      <c r="AF78" s="2134"/>
      <c r="AG78" s="2134"/>
      <c r="AH78" s="2134"/>
      <c r="AI78" s="2134"/>
      <c r="AJ78" s="2134"/>
      <c r="AK78" s="2134"/>
      <c r="AL78" s="2134"/>
      <c r="AM78" s="2134"/>
      <c r="AN78" s="2134"/>
      <c r="AO78" s="2134"/>
      <c r="AP78" s="2134"/>
      <c r="AQ78" s="2134"/>
      <c r="AR78" s="2134"/>
      <c r="AS78" s="2134"/>
      <c r="AT78" s="2134"/>
      <c r="AU78" s="2134"/>
    </row>
    <row r="79" spans="1:47">
      <c r="A79" s="2126" t="s">
        <v>4934</v>
      </c>
      <c r="B79" s="2127">
        <v>14</v>
      </c>
      <c r="C79" s="2007">
        <v>0.33676813112242726</v>
      </c>
      <c r="D79" s="2007">
        <v>0.95621458810741067</v>
      </c>
      <c r="E79" s="2007">
        <v>3.164311242954581</v>
      </c>
      <c r="F79" s="2007">
        <v>6.124515456655554</v>
      </c>
      <c r="G79" s="2007">
        <v>9.1479001785838054</v>
      </c>
      <c r="H79" s="2136"/>
      <c r="I79" s="2134"/>
      <c r="J79" s="2134"/>
      <c r="K79" s="2134"/>
      <c r="L79" s="2134"/>
      <c r="M79" s="2134"/>
      <c r="N79" s="2134"/>
      <c r="O79" s="2134"/>
      <c r="P79" s="2126" t="s">
        <v>4934</v>
      </c>
      <c r="Q79" s="2127">
        <v>14</v>
      </c>
      <c r="R79" s="2007">
        <v>2.8128478594667244E-2</v>
      </c>
      <c r="S79" s="2007">
        <v>2.9308886002874908E-2</v>
      </c>
      <c r="T79" s="2007">
        <v>5.6786153560239708E-2</v>
      </c>
      <c r="U79" s="2007">
        <v>8.1318179266778215E-2</v>
      </c>
      <c r="V79" s="2007">
        <v>0.10687009760980959</v>
      </c>
      <c r="W79" s="2136"/>
      <c r="X79" s="2134"/>
      <c r="Y79" s="2134"/>
      <c r="Z79" s="2134"/>
      <c r="AA79" s="2134"/>
      <c r="AB79" s="2134"/>
      <c r="AC79" s="2134"/>
      <c r="AD79" s="2134"/>
      <c r="AE79" s="2134"/>
      <c r="AF79" s="2134"/>
      <c r="AG79" s="2134"/>
      <c r="AH79" s="2134"/>
      <c r="AI79" s="2134"/>
      <c r="AJ79" s="2134"/>
      <c r="AK79" s="2134"/>
      <c r="AL79" s="2134"/>
      <c r="AM79" s="2134"/>
      <c r="AN79" s="2134"/>
      <c r="AO79" s="2134"/>
      <c r="AP79" s="2134"/>
      <c r="AQ79" s="2134"/>
      <c r="AR79" s="2134"/>
      <c r="AS79" s="2134"/>
      <c r="AT79" s="2134"/>
      <c r="AU79" s="2134"/>
    </row>
    <row r="80" spans="1:47">
      <c r="A80" s="2138"/>
      <c r="B80" s="2139"/>
      <c r="C80" s="2140"/>
      <c r="D80" s="2140"/>
      <c r="E80" s="2140"/>
      <c r="F80" s="2140"/>
      <c r="G80" s="2140"/>
      <c r="H80" s="2134"/>
      <c r="I80" s="2134"/>
      <c r="J80" s="2134"/>
      <c r="K80" s="2134"/>
      <c r="L80" s="2134"/>
      <c r="M80" s="2134"/>
      <c r="N80" s="2134"/>
      <c r="O80" s="2134"/>
      <c r="P80" s="2138"/>
      <c r="Q80" s="2139"/>
      <c r="R80" s="2140"/>
      <c r="S80" s="2140"/>
      <c r="T80" s="2140"/>
      <c r="U80" s="2140"/>
      <c r="V80" s="2140"/>
      <c r="W80" s="2134"/>
      <c r="X80" s="2134"/>
      <c r="Y80" s="2134"/>
      <c r="Z80" s="2134"/>
      <c r="AA80" s="2134"/>
      <c r="AB80" s="2134"/>
      <c r="AC80" s="2134"/>
      <c r="AD80" s="2134"/>
      <c r="AE80" s="2134"/>
      <c r="AF80" s="2134"/>
      <c r="AG80" s="2134"/>
      <c r="AH80" s="2134"/>
      <c r="AI80" s="2134"/>
      <c r="AJ80" s="2134"/>
      <c r="AK80" s="2134"/>
      <c r="AL80" s="2134"/>
      <c r="AM80" s="2134"/>
      <c r="AN80" s="2134"/>
      <c r="AO80" s="2134"/>
      <c r="AP80" s="2134"/>
      <c r="AQ80" s="2134"/>
      <c r="AR80" s="2134"/>
      <c r="AS80" s="2134"/>
      <c r="AT80" s="2134"/>
      <c r="AU80" s="2134"/>
    </row>
    <row r="81" spans="1:47" ht="33">
      <c r="A81" s="2141" t="s">
        <v>4863</v>
      </c>
      <c r="B81" s="2142" t="s">
        <v>4864</v>
      </c>
      <c r="C81" s="2142" t="s">
        <v>4865</v>
      </c>
      <c r="D81" s="2142" t="s">
        <v>4866</v>
      </c>
      <c r="E81" s="2142" t="s">
        <v>4867</v>
      </c>
      <c r="F81" s="2142" t="s">
        <v>4868</v>
      </c>
      <c r="G81" s="2142" t="s">
        <v>4869</v>
      </c>
      <c r="H81" s="2142" t="s">
        <v>3443</v>
      </c>
      <c r="I81" s="2134"/>
      <c r="J81" s="2134"/>
      <c r="K81" s="2134"/>
      <c r="L81" s="2134"/>
      <c r="M81" s="2134"/>
      <c r="N81" s="2134"/>
      <c r="O81" s="2134"/>
      <c r="P81" s="2141" t="s">
        <v>4863</v>
      </c>
      <c r="Q81" s="2142" t="s">
        <v>4864</v>
      </c>
      <c r="R81" s="2142" t="s">
        <v>4865</v>
      </c>
      <c r="S81" s="2142" t="s">
        <v>4866</v>
      </c>
      <c r="T81" s="2142" t="s">
        <v>4867</v>
      </c>
      <c r="U81" s="2142" t="s">
        <v>4868</v>
      </c>
      <c r="V81" s="2142" t="s">
        <v>4869</v>
      </c>
      <c r="W81" s="2142" t="s">
        <v>3443</v>
      </c>
      <c r="X81" s="2147"/>
      <c r="Y81" s="2134"/>
      <c r="Z81" s="2134"/>
      <c r="AA81" s="2134"/>
      <c r="AB81" s="2134"/>
      <c r="AC81" s="2134"/>
      <c r="AD81" s="2134"/>
      <c r="AE81" s="2134"/>
      <c r="AF81" s="2134"/>
      <c r="AG81" s="2134"/>
      <c r="AH81" s="2134"/>
      <c r="AI81" s="2134"/>
      <c r="AJ81" s="2134"/>
      <c r="AK81" s="2134"/>
      <c r="AL81" s="2134"/>
      <c r="AM81" s="2134"/>
      <c r="AN81" s="2134"/>
      <c r="AO81" s="2134"/>
      <c r="AP81" s="2134"/>
      <c r="AQ81" s="2134"/>
      <c r="AR81" s="2134"/>
      <c r="AS81" s="2134"/>
      <c r="AT81" s="2134"/>
      <c r="AU81" s="2134"/>
    </row>
    <row r="82" spans="1:47">
      <c r="A82" s="1185" t="s">
        <v>4940</v>
      </c>
      <c r="B82" s="2143">
        <v>0.61099999999999999</v>
      </c>
      <c r="C82" s="2143">
        <v>0.60899999999999999</v>
      </c>
      <c r="D82" s="2143">
        <v>0.4857086652993482</v>
      </c>
      <c r="E82" s="2143">
        <v>0.83899999999999997</v>
      </c>
      <c r="F82" s="2143">
        <v>0.46600000000000003</v>
      </c>
      <c r="G82" s="2143">
        <v>0.54569044607869321</v>
      </c>
      <c r="H82" s="2143">
        <v>0.55762437633080653</v>
      </c>
      <c r="I82" s="2134"/>
      <c r="J82" s="2134"/>
      <c r="K82" s="2134"/>
      <c r="L82" s="2134"/>
      <c r="M82" s="2134"/>
      <c r="N82" s="2134"/>
      <c r="O82" s="2134"/>
      <c r="P82" s="11" t="s">
        <v>4958</v>
      </c>
      <c r="Q82" s="2143">
        <v>0.4154725730961068</v>
      </c>
      <c r="R82" s="2143">
        <v>0.50624452167017253</v>
      </c>
      <c r="S82" s="2143">
        <v>0.6093216877041524</v>
      </c>
      <c r="T82" s="2143">
        <v>0.52364419155077124</v>
      </c>
      <c r="U82" s="2143">
        <v>0.45931697683689943</v>
      </c>
      <c r="V82" s="2143">
        <v>0.40388345106035978</v>
      </c>
      <c r="W82" s="2143">
        <v>0.41033545608236699</v>
      </c>
      <c r="X82" s="2147"/>
      <c r="Y82" s="2134"/>
      <c r="Z82" s="2134"/>
      <c r="AA82" s="2134"/>
      <c r="AB82" s="2134"/>
      <c r="AC82" s="2134"/>
      <c r="AD82" s="2134"/>
      <c r="AE82" s="2134"/>
      <c r="AF82" s="2134"/>
      <c r="AG82" s="2134"/>
      <c r="AH82" s="2134"/>
      <c r="AI82" s="2134"/>
      <c r="AJ82" s="2134"/>
      <c r="AK82" s="2134"/>
      <c r="AL82" s="2134"/>
      <c r="AM82" s="2134"/>
      <c r="AN82" s="2134"/>
      <c r="AO82" s="2134"/>
      <c r="AP82" s="2134"/>
      <c r="AQ82" s="2134"/>
      <c r="AR82" s="2134"/>
      <c r="AS82" s="2134"/>
      <c r="AT82" s="2134"/>
      <c r="AU82" s="2134"/>
    </row>
    <row r="83" spans="1:47">
      <c r="A83" s="2144" t="s">
        <v>4941</v>
      </c>
      <c r="B83" s="2145">
        <v>0.03</v>
      </c>
      <c r="C83" s="2146"/>
      <c r="D83" s="2140"/>
      <c r="E83" s="2140"/>
      <c r="F83" s="2140"/>
      <c r="G83" s="2140"/>
      <c r="H83" s="2147"/>
      <c r="I83" s="2134"/>
      <c r="J83" s="2134"/>
      <c r="K83" s="2134"/>
      <c r="L83" s="2134"/>
      <c r="M83" s="2134"/>
      <c r="N83" s="2134"/>
      <c r="O83" s="2134"/>
      <c r="P83" s="2144" t="s">
        <v>4959</v>
      </c>
      <c r="Q83" s="2145">
        <v>0.03</v>
      </c>
      <c r="R83" s="2157"/>
      <c r="S83" s="2140"/>
      <c r="T83" s="2140"/>
      <c r="U83" s="2140"/>
      <c r="V83" s="2140"/>
      <c r="W83" s="2147"/>
      <c r="X83" s="2147"/>
      <c r="Y83" s="2134"/>
      <c r="Z83" s="2134"/>
      <c r="AA83" s="2134"/>
      <c r="AB83" s="2134"/>
      <c r="AC83" s="2134"/>
      <c r="AD83" s="2134"/>
      <c r="AE83" s="2134"/>
      <c r="AF83" s="2134"/>
      <c r="AG83" s="2134"/>
      <c r="AH83" s="2134"/>
      <c r="AI83" s="2134"/>
      <c r="AJ83" s="2134"/>
      <c r="AK83" s="2134"/>
      <c r="AL83" s="2134"/>
      <c r="AM83" s="2134"/>
      <c r="AN83" s="2134"/>
      <c r="AO83" s="2134"/>
      <c r="AP83" s="2134"/>
      <c r="AQ83" s="2134"/>
      <c r="AR83" s="2134"/>
      <c r="AS83" s="2134"/>
      <c r="AT83" s="2134"/>
      <c r="AU83" s="2134"/>
    </row>
    <row r="84" spans="1:47">
      <c r="A84" s="2148"/>
      <c r="B84" s="2149"/>
      <c r="C84" s="2140"/>
      <c r="D84" s="2140"/>
      <c r="E84" s="2140"/>
      <c r="F84" s="2140"/>
      <c r="G84" s="2140"/>
      <c r="H84" s="2147"/>
      <c r="I84" s="2134"/>
      <c r="J84" s="2134"/>
      <c r="K84" s="2134"/>
      <c r="L84" s="2134"/>
      <c r="M84" s="2134"/>
      <c r="N84" s="2134"/>
      <c r="O84" s="2134"/>
      <c r="P84" s="2148"/>
      <c r="Q84" s="2149"/>
      <c r="R84" s="2140"/>
      <c r="S84" s="2140"/>
      <c r="T84" s="2140"/>
      <c r="U84" s="2140"/>
      <c r="V84" s="2140"/>
      <c r="W84" s="2147"/>
      <c r="X84" s="2147"/>
      <c r="Y84" s="2134"/>
      <c r="Z84" s="2134"/>
      <c r="AA84" s="2134"/>
      <c r="AB84" s="2134"/>
      <c r="AC84" s="2134"/>
      <c r="AD84" s="2134"/>
      <c r="AE84" s="2134"/>
      <c r="AF84" s="2134"/>
      <c r="AG84" s="2134"/>
      <c r="AH84" s="2134"/>
      <c r="AI84" s="2134"/>
      <c r="AJ84" s="2134"/>
      <c r="AK84" s="2134"/>
      <c r="AL84" s="2134"/>
      <c r="AM84" s="2134"/>
      <c r="AN84" s="2134"/>
      <c r="AO84" s="2134"/>
      <c r="AP84" s="2134"/>
      <c r="AQ84" s="2134"/>
      <c r="AR84" s="2134"/>
      <c r="AS84" s="2134"/>
      <c r="AT84" s="2134"/>
      <c r="AU84" s="2134"/>
    </row>
    <row r="85" spans="1:47">
      <c r="A85" s="2147"/>
      <c r="B85" s="2147"/>
      <c r="C85" s="2147"/>
      <c r="D85" s="2147"/>
      <c r="E85" s="2147"/>
      <c r="F85" s="2147"/>
      <c r="G85" s="2147"/>
      <c r="H85" s="2147"/>
      <c r="I85" s="2134"/>
      <c r="J85" s="2134"/>
      <c r="K85" s="2134"/>
      <c r="L85" s="2134"/>
      <c r="M85" s="2134"/>
      <c r="N85" s="2134"/>
      <c r="O85" s="2134"/>
      <c r="P85" s="2147"/>
      <c r="Q85" s="2147"/>
      <c r="R85" s="2147"/>
      <c r="S85" s="2147"/>
      <c r="T85" s="2147"/>
      <c r="U85" s="2147"/>
      <c r="V85" s="2147"/>
      <c r="W85" s="2147"/>
      <c r="X85" s="2147"/>
      <c r="Y85" s="2134"/>
      <c r="Z85" s="2134"/>
      <c r="AA85" s="2134"/>
      <c r="AB85" s="2134"/>
      <c r="AC85" s="2134"/>
      <c r="AD85" s="2134"/>
      <c r="AE85" s="2134"/>
      <c r="AF85" s="2134"/>
      <c r="AG85" s="2134"/>
      <c r="AH85" s="2134"/>
      <c r="AI85" s="2134"/>
      <c r="AJ85" s="2134"/>
      <c r="AK85" s="2134"/>
      <c r="AL85" s="2134"/>
      <c r="AM85" s="2134"/>
      <c r="AN85" s="2134"/>
      <c r="AO85" s="2134"/>
      <c r="AP85" s="2134"/>
      <c r="AQ85" s="2134"/>
      <c r="AR85" s="2134"/>
      <c r="AS85" s="2134"/>
      <c r="AT85" s="2134"/>
      <c r="AU85" s="2134"/>
    </row>
    <row r="86" spans="1:47">
      <c r="A86" s="3762" t="s">
        <v>4870</v>
      </c>
      <c r="B86" s="3762"/>
      <c r="C86" s="3762"/>
      <c r="D86" s="3762"/>
      <c r="E86" s="3762"/>
      <c r="F86" s="3762"/>
      <c r="G86" s="2147"/>
      <c r="H86" s="2147"/>
      <c r="I86" s="2134"/>
      <c r="J86" s="2134"/>
      <c r="K86" s="2134"/>
      <c r="L86" s="2134"/>
      <c r="M86" s="2134"/>
      <c r="N86" s="2134"/>
      <c r="O86" s="2134"/>
      <c r="P86" s="3762" t="s">
        <v>4871</v>
      </c>
      <c r="Q86" s="3762"/>
      <c r="R86" s="3762"/>
      <c r="S86" s="3762"/>
      <c r="T86" s="3762"/>
      <c r="U86" s="3762"/>
      <c r="V86" s="2147"/>
      <c r="W86" s="2147"/>
      <c r="X86" s="2147"/>
      <c r="Y86" s="2134"/>
      <c r="Z86" s="2134"/>
      <c r="AA86" s="2134"/>
      <c r="AB86" s="2134"/>
      <c r="AC86" s="2134"/>
      <c r="AD86" s="2134"/>
      <c r="AE86" s="2134"/>
      <c r="AF86" s="2134"/>
      <c r="AG86" s="2134"/>
      <c r="AH86" s="2134"/>
      <c r="AI86" s="2134"/>
      <c r="AJ86" s="2134"/>
      <c r="AK86" s="2134"/>
      <c r="AL86" s="2134"/>
      <c r="AM86" s="2134"/>
      <c r="AN86" s="2134"/>
      <c r="AO86" s="2134"/>
      <c r="AP86" s="2134"/>
      <c r="AQ86" s="2134"/>
      <c r="AR86" s="2134"/>
      <c r="AS86" s="2134"/>
      <c r="AT86" s="2134"/>
      <c r="AU86" s="2134"/>
    </row>
    <row r="87" spans="1:47">
      <c r="A87" s="3763" t="s">
        <v>4942</v>
      </c>
      <c r="B87" s="3763" t="s">
        <v>4943</v>
      </c>
      <c r="C87" s="3765" t="s">
        <v>4872</v>
      </c>
      <c r="D87" s="3766"/>
      <c r="E87" s="3766"/>
      <c r="F87" s="3767"/>
      <c r="G87" s="2150"/>
      <c r="H87" s="2150"/>
      <c r="I87" s="2137"/>
      <c r="J87" s="2137"/>
      <c r="K87" s="2137"/>
      <c r="L87" s="2137"/>
      <c r="M87" s="2137"/>
      <c r="N87" s="2137"/>
      <c r="O87" s="2134"/>
      <c r="P87" s="3763" t="s">
        <v>4942</v>
      </c>
      <c r="Q87" s="3768" t="s">
        <v>4943</v>
      </c>
      <c r="R87" s="3765" t="s">
        <v>4872</v>
      </c>
      <c r="S87" s="3766"/>
      <c r="T87" s="3766"/>
      <c r="U87" s="3767"/>
      <c r="V87" s="2150"/>
      <c r="W87" s="2150"/>
      <c r="X87" s="2150"/>
      <c r="Y87" s="2134"/>
      <c r="Z87" s="2134"/>
      <c r="AA87" s="2134"/>
      <c r="AB87" s="2134"/>
      <c r="AC87" s="2134"/>
      <c r="AD87" s="2134"/>
      <c r="AE87" s="2134"/>
      <c r="AF87" s="2134"/>
      <c r="AG87" s="2134"/>
      <c r="AH87" s="2134"/>
      <c r="AI87" s="2134"/>
      <c r="AJ87" s="2134"/>
      <c r="AK87" s="2134"/>
      <c r="AL87" s="2134"/>
      <c r="AM87" s="2134"/>
      <c r="AN87" s="2134"/>
      <c r="AO87" s="2134"/>
      <c r="AP87" s="2134"/>
      <c r="AQ87" s="2134"/>
      <c r="AR87" s="2134"/>
      <c r="AS87" s="2134"/>
      <c r="AT87" s="2134"/>
      <c r="AU87" s="2134"/>
    </row>
    <row r="88" spans="1:47">
      <c r="A88" s="3764"/>
      <c r="B88" s="3764"/>
      <c r="C88" s="2151" t="s">
        <v>4944</v>
      </c>
      <c r="D88" s="2151" t="s">
        <v>4945</v>
      </c>
      <c r="E88" s="2151" t="s">
        <v>4873</v>
      </c>
      <c r="F88" s="2151" t="s">
        <v>4874</v>
      </c>
      <c r="G88" s="2150"/>
      <c r="H88" s="2150"/>
      <c r="I88" s="2137"/>
      <c r="J88" s="2137"/>
      <c r="K88" s="2137"/>
      <c r="L88" s="2137"/>
      <c r="M88" s="2137"/>
      <c r="N88" s="2137"/>
      <c r="O88" s="2134"/>
      <c r="P88" s="3764"/>
      <c r="Q88" s="3769"/>
      <c r="R88" s="2166" t="s">
        <v>4944</v>
      </c>
      <c r="S88" s="2166" t="s">
        <v>4945</v>
      </c>
      <c r="T88" s="2166" t="s">
        <v>4873</v>
      </c>
      <c r="U88" s="2166" t="s">
        <v>4874</v>
      </c>
      <c r="V88" s="2150"/>
      <c r="W88" s="2150"/>
      <c r="X88" s="2150"/>
      <c r="Y88" s="2134"/>
      <c r="Z88" s="2134"/>
      <c r="AA88" s="2134"/>
      <c r="AB88" s="2134"/>
      <c r="AC88" s="2134"/>
      <c r="AD88" s="2134"/>
      <c r="AE88" s="2134"/>
      <c r="AF88" s="2134"/>
      <c r="AG88" s="2134"/>
      <c r="AH88" s="2134"/>
      <c r="AI88" s="2134"/>
      <c r="AJ88" s="2134"/>
      <c r="AK88" s="2134"/>
      <c r="AL88" s="2134"/>
      <c r="AM88" s="2134"/>
      <c r="AN88" s="2134"/>
      <c r="AO88" s="2134"/>
      <c r="AP88" s="2134"/>
      <c r="AQ88" s="2134"/>
      <c r="AR88" s="2134"/>
      <c r="AS88" s="2134"/>
      <c r="AT88" s="2134"/>
      <c r="AU88" s="2134"/>
    </row>
    <row r="89" spans="1:47">
      <c r="A89" s="2152" t="s">
        <v>4946</v>
      </c>
      <c r="B89" s="2143">
        <v>3.150684931506849E-3</v>
      </c>
      <c r="C89" s="2153">
        <v>0</v>
      </c>
      <c r="D89" s="2143">
        <v>4.1095890410958961E-4</v>
      </c>
      <c r="E89" s="2143">
        <v>2.7671232876712328E-2</v>
      </c>
      <c r="F89" s="2143">
        <v>0.1336986301369863</v>
      </c>
      <c r="G89" s="2154"/>
      <c r="H89" s="2154"/>
      <c r="I89" s="2154"/>
      <c r="J89" s="2154"/>
      <c r="K89" s="2154"/>
      <c r="L89" s="2154"/>
      <c r="M89" s="2154"/>
      <c r="N89" s="2154"/>
      <c r="O89" s="2134"/>
      <c r="P89" s="2152" t="s">
        <v>4946</v>
      </c>
      <c r="Q89" s="2143">
        <v>2.054794520547945E-3</v>
      </c>
      <c r="R89" s="2143">
        <v>4.7945205479452066E-3</v>
      </c>
      <c r="S89" s="2143">
        <v>9.3150684931506845E-3</v>
      </c>
      <c r="T89" s="2143">
        <v>1.3424657534246574E-2</v>
      </c>
      <c r="U89" s="2143">
        <v>1.7260273972602738E-2</v>
      </c>
      <c r="V89" s="2154"/>
      <c r="W89" s="2154"/>
      <c r="X89" s="2154"/>
      <c r="Y89" s="2134"/>
      <c r="Z89" s="2134"/>
      <c r="AA89" s="2134"/>
      <c r="AB89" s="2134"/>
      <c r="AC89" s="2134"/>
      <c r="AD89" s="2134"/>
      <c r="AE89" s="2134"/>
      <c r="AF89" s="2134"/>
      <c r="AG89" s="2134"/>
      <c r="AH89" s="2134"/>
      <c r="AI89" s="2134"/>
      <c r="AJ89" s="2134"/>
      <c r="AK89" s="2134"/>
      <c r="AL89" s="2134"/>
      <c r="AM89" s="2134"/>
      <c r="AN89" s="2134"/>
      <c r="AO89" s="2134"/>
      <c r="AP89" s="2134"/>
      <c r="AQ89" s="2134"/>
      <c r="AR89" s="2134"/>
      <c r="AS89" s="2134"/>
      <c r="AT89" s="2134"/>
      <c r="AU89" s="2134"/>
    </row>
    <row r="90" spans="1:47">
      <c r="A90" s="2042"/>
      <c r="B90" s="2042"/>
      <c r="C90" s="2042"/>
      <c r="D90" s="2042"/>
      <c r="E90" s="2147"/>
      <c r="F90" s="2147"/>
      <c r="G90" s="2147"/>
      <c r="H90" s="2147"/>
      <c r="I90" s="2134"/>
      <c r="J90" s="2134"/>
      <c r="K90" s="2134"/>
      <c r="L90" s="2134"/>
      <c r="M90" s="2134"/>
      <c r="N90" s="2134"/>
      <c r="O90" s="2134"/>
      <c r="P90" s="2042"/>
      <c r="Q90" s="2042"/>
      <c r="R90" s="2042"/>
      <c r="S90" s="2042"/>
      <c r="T90" s="2147"/>
      <c r="U90" s="2147"/>
      <c r="V90" s="2147"/>
      <c r="W90" s="2147"/>
      <c r="X90" s="2147"/>
      <c r="Y90" s="2134"/>
      <c r="Z90" s="2134"/>
      <c r="AA90" s="2134"/>
      <c r="AB90" s="2134"/>
      <c r="AC90" s="2134"/>
      <c r="AD90" s="2134"/>
      <c r="AE90" s="2134"/>
      <c r="AF90" s="2134"/>
      <c r="AG90" s="2134"/>
      <c r="AH90" s="2134"/>
      <c r="AI90" s="2134"/>
      <c r="AJ90" s="2134"/>
      <c r="AK90" s="2134"/>
      <c r="AL90" s="2134"/>
      <c r="AM90" s="2134"/>
      <c r="AN90" s="2134"/>
      <c r="AO90" s="2134"/>
      <c r="AP90" s="2134"/>
      <c r="AQ90" s="2134"/>
      <c r="AR90" s="2134"/>
      <c r="AS90" s="2134"/>
      <c r="AT90" s="2134"/>
      <c r="AU90" s="2134"/>
    </row>
    <row r="91" spans="1:47">
      <c r="A91" s="2151" t="s">
        <v>4942</v>
      </c>
      <c r="B91" s="2155" t="s">
        <v>4947</v>
      </c>
      <c r="C91" s="2156"/>
      <c r="D91" s="2042"/>
      <c r="E91" s="2147"/>
      <c r="F91" s="2147"/>
      <c r="G91" s="2147"/>
      <c r="H91" s="2147"/>
      <c r="I91" s="2134"/>
      <c r="J91" s="2134"/>
      <c r="K91" s="2134"/>
      <c r="L91" s="2134"/>
      <c r="M91" s="2134"/>
      <c r="N91" s="2134"/>
      <c r="O91" s="2134"/>
      <c r="P91" s="2151" t="s">
        <v>4942</v>
      </c>
      <c r="Q91" s="2155" t="s">
        <v>4947</v>
      </c>
      <c r="R91" s="2167"/>
      <c r="S91" s="2042"/>
      <c r="T91" s="2147"/>
      <c r="U91" s="2147"/>
      <c r="V91" s="2147"/>
      <c r="W91" s="2147"/>
      <c r="X91" s="2147"/>
      <c r="Y91" s="2134"/>
      <c r="Z91" s="2134"/>
      <c r="AA91" s="2134"/>
      <c r="AB91" s="2134"/>
      <c r="AC91" s="2134"/>
      <c r="AD91" s="2134"/>
      <c r="AE91" s="2134"/>
      <c r="AF91" s="2134"/>
      <c r="AG91" s="2134"/>
      <c r="AH91" s="2134"/>
      <c r="AI91" s="2134"/>
      <c r="AJ91" s="2134"/>
      <c r="AK91" s="2134"/>
      <c r="AL91" s="2134"/>
      <c r="AM91" s="2134"/>
      <c r="AN91" s="2134"/>
      <c r="AO91" s="2134"/>
      <c r="AP91" s="2134"/>
      <c r="AQ91" s="2134"/>
      <c r="AR91" s="2134"/>
      <c r="AS91" s="2134"/>
      <c r="AT91" s="2134"/>
      <c r="AU91" s="2134"/>
    </row>
    <row r="92" spans="1:47">
      <c r="A92" s="2144" t="s">
        <v>4941</v>
      </c>
      <c r="B92" s="2145">
        <v>0.08</v>
      </c>
      <c r="C92" s="2157"/>
      <c r="D92" s="2147"/>
      <c r="E92" s="2147"/>
      <c r="F92" s="2147"/>
      <c r="G92" s="2147"/>
      <c r="H92" s="2147"/>
      <c r="I92" s="2134"/>
      <c r="J92" s="2134"/>
      <c r="K92" s="2134"/>
      <c r="L92" s="2134"/>
      <c r="M92" s="2134"/>
      <c r="N92" s="2134"/>
      <c r="O92" s="2134"/>
      <c r="P92" s="2144" t="s">
        <v>4959</v>
      </c>
      <c r="Q92" s="2145">
        <v>0.08</v>
      </c>
      <c r="R92" s="2168"/>
      <c r="S92" s="2147"/>
      <c r="T92" s="2147"/>
      <c r="U92" s="2147"/>
      <c r="V92" s="2147"/>
      <c r="W92" s="2147"/>
      <c r="X92" s="2147"/>
      <c r="Y92" s="2134"/>
      <c r="Z92" s="2134"/>
      <c r="AA92" s="2134"/>
      <c r="AB92" s="2134"/>
      <c r="AC92" s="2134"/>
      <c r="AD92" s="2134"/>
      <c r="AE92" s="2134"/>
      <c r="AF92" s="2134"/>
      <c r="AG92" s="2134"/>
      <c r="AH92" s="2134"/>
      <c r="AI92" s="2134"/>
      <c r="AJ92" s="2134"/>
      <c r="AK92" s="2134"/>
      <c r="AL92" s="2134"/>
      <c r="AM92" s="2134"/>
      <c r="AN92" s="2134"/>
      <c r="AO92" s="2134"/>
      <c r="AP92" s="2134"/>
      <c r="AQ92" s="2134"/>
      <c r="AR92" s="2134"/>
      <c r="AS92" s="2134"/>
      <c r="AT92" s="2134"/>
      <c r="AU92" s="2134"/>
    </row>
  </sheetData>
  <mergeCells count="102">
    <mergeCell ref="P43:Q43"/>
    <mergeCell ref="R43:V43"/>
    <mergeCell ref="A86:F86"/>
    <mergeCell ref="P86:U86"/>
    <mergeCell ref="A87:A88"/>
    <mergeCell ref="B87:B88"/>
    <mergeCell ref="C87:F87"/>
    <mergeCell ref="P87:P88"/>
    <mergeCell ref="Q87:Q88"/>
    <mergeCell ref="R87:U87"/>
    <mergeCell ref="A63:B64"/>
    <mergeCell ref="C63:C64"/>
    <mergeCell ref="D63:G63"/>
    <mergeCell ref="P63:Q64"/>
    <mergeCell ref="R63:R64"/>
    <mergeCell ref="S63:V63"/>
    <mergeCell ref="AE25:AF26"/>
    <mergeCell ref="AG25:AG26"/>
    <mergeCell ref="S44:V44"/>
    <mergeCell ref="W44:X45"/>
    <mergeCell ref="Y44:Y45"/>
    <mergeCell ref="Z44:AC44"/>
    <mergeCell ref="A62:B62"/>
    <mergeCell ref="C62:G62"/>
    <mergeCell ref="P62:Q62"/>
    <mergeCell ref="R62:V62"/>
    <mergeCell ref="W43:X43"/>
    <mergeCell ref="Y43:AC43"/>
    <mergeCell ref="A44:B45"/>
    <mergeCell ref="C44:C45"/>
    <mergeCell ref="D44:G44"/>
    <mergeCell ref="H44:I45"/>
    <mergeCell ref="J44:J45"/>
    <mergeCell ref="K44:N44"/>
    <mergeCell ref="P44:Q45"/>
    <mergeCell ref="R44:R45"/>
    <mergeCell ref="A43:B43"/>
    <mergeCell ref="C43:G43"/>
    <mergeCell ref="H43:I43"/>
    <mergeCell ref="J43:N43"/>
    <mergeCell ref="S6:V6"/>
    <mergeCell ref="W6:X7"/>
    <mergeCell ref="Y6:Y7"/>
    <mergeCell ref="Z6:AC6"/>
    <mergeCell ref="AE24:AL24"/>
    <mergeCell ref="AN24:AU24"/>
    <mergeCell ref="A25:B26"/>
    <mergeCell ref="C25:C26"/>
    <mergeCell ref="D25:G25"/>
    <mergeCell ref="H25:I26"/>
    <mergeCell ref="J25:J26"/>
    <mergeCell ref="K25:N25"/>
    <mergeCell ref="P25:Q26"/>
    <mergeCell ref="R25:R26"/>
    <mergeCell ref="AH25:AH26"/>
    <mergeCell ref="AI25:AL25"/>
    <mergeCell ref="AN25:AO26"/>
    <mergeCell ref="AP25:AP26"/>
    <mergeCell ref="AQ25:AQ26"/>
    <mergeCell ref="AR25:AU25"/>
    <mergeCell ref="S25:V25"/>
    <mergeCell ref="W25:X26"/>
    <mergeCell ref="Y25:Y26"/>
    <mergeCell ref="Z25:AC25"/>
    <mergeCell ref="A6:B7"/>
    <mergeCell ref="C6:C7"/>
    <mergeCell ref="D6:G6"/>
    <mergeCell ref="H6:I7"/>
    <mergeCell ref="J6:J7"/>
    <mergeCell ref="K6:N6"/>
    <mergeCell ref="AQ6:AQ7"/>
    <mergeCell ref="AR6:AU6"/>
    <mergeCell ref="A24:B24"/>
    <mergeCell ref="C24:G24"/>
    <mergeCell ref="H24:I24"/>
    <mergeCell ref="J24:N24"/>
    <mergeCell ref="P24:Q24"/>
    <mergeCell ref="R24:V24"/>
    <mergeCell ref="W24:X24"/>
    <mergeCell ref="Y24:AC24"/>
    <mergeCell ref="AE6:AF7"/>
    <mergeCell ref="AG6:AG7"/>
    <mergeCell ref="AH6:AH7"/>
    <mergeCell ref="AI6:AL6"/>
    <mergeCell ref="AN6:AO7"/>
    <mergeCell ref="AP6:AP7"/>
    <mergeCell ref="P6:Q7"/>
    <mergeCell ref="R6:R7"/>
    <mergeCell ref="A4:N4"/>
    <mergeCell ref="P4:AC4"/>
    <mergeCell ref="AE4:AL4"/>
    <mergeCell ref="AN4:AU4"/>
    <mergeCell ref="A5:B5"/>
    <mergeCell ref="C5:G5"/>
    <mergeCell ref="H5:I5"/>
    <mergeCell ref="J5:N5"/>
    <mergeCell ref="P5:Q5"/>
    <mergeCell ref="R5:V5"/>
    <mergeCell ref="W5:X5"/>
    <mergeCell ref="Y5:AC5"/>
    <mergeCell ref="AE5:AL5"/>
    <mergeCell ref="AN5:AU5"/>
  </mergeCells>
  <phoneticPr fontId="138" type="noConversion"/>
  <pageMargins left="0.7" right="0.7" top="0.75" bottom="0.75" header="0.3" footer="0.3"/>
  <pageSetup paperSize="9" scale="50" fitToWidth="0" orientation="portrait" r:id="rId1"/>
  <colBreaks count="5" manualBreakCount="5">
    <brk id="8" max="91" man="1"/>
    <brk id="15" max="1048575" man="1"/>
    <brk id="24" max="91" man="1"/>
    <brk id="30" max="1048575" man="1"/>
    <brk id="3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pageSetUpPr fitToPage="1"/>
  </sheetPr>
  <dimension ref="A1:AF110"/>
  <sheetViews>
    <sheetView zoomScale="80" zoomScaleNormal="80" workbookViewId="0">
      <selection activeCell="A2" sqref="A2"/>
    </sheetView>
  </sheetViews>
  <sheetFormatPr defaultColWidth="9" defaultRowHeight="15.75"/>
  <cols>
    <col min="1" max="1" width="9" style="2181"/>
    <col min="2" max="2" width="9" style="2182"/>
    <col min="3" max="32" width="9.625" style="2182" customWidth="1"/>
    <col min="33" max="16384" width="9" style="2183"/>
  </cols>
  <sheetData>
    <row r="1" spans="1:32" ht="21">
      <c r="A1" s="2240" t="str">
        <f>+封面!A3&amp;" "&amp;封面!A2</f>
        <v xml:space="preserve">        保險股份有限公司(○○分公司) 年度(月、季、半年)報表</v>
      </c>
      <c r="B1" s="2183"/>
      <c r="C1" s="2183"/>
      <c r="D1" s="2183"/>
      <c r="E1" s="2183"/>
      <c r="F1" s="2183"/>
      <c r="G1" s="2183"/>
      <c r="H1" s="2183"/>
      <c r="I1" s="2183"/>
      <c r="J1" s="2183"/>
      <c r="K1" s="2183"/>
      <c r="L1" s="2183"/>
      <c r="M1" s="2183"/>
      <c r="N1" s="2183"/>
      <c r="O1" s="2183"/>
      <c r="P1" s="2183"/>
      <c r="Q1" s="2183"/>
      <c r="R1" s="2183"/>
      <c r="S1" s="2183"/>
      <c r="T1" s="2183"/>
      <c r="U1" s="2183"/>
      <c r="V1" s="2183"/>
      <c r="W1" s="2183"/>
      <c r="X1" s="2183"/>
      <c r="Y1" s="2183"/>
      <c r="Z1" s="2183"/>
      <c r="AA1" s="2183"/>
      <c r="AB1" s="2183"/>
      <c r="AC1" s="2183"/>
      <c r="AD1" s="2183"/>
      <c r="AE1" s="2183"/>
      <c r="AF1" s="2183"/>
    </row>
    <row r="2" spans="1:32" ht="21">
      <c r="A2" s="1880" t="s">
        <v>6311</v>
      </c>
      <c r="B2" s="2183"/>
      <c r="C2" s="2183"/>
      <c r="D2" s="2183"/>
      <c r="E2" s="2183"/>
      <c r="F2" s="2183"/>
      <c r="G2" s="2183"/>
      <c r="H2" s="2183"/>
      <c r="I2" s="2183"/>
      <c r="J2" s="2183"/>
      <c r="K2" s="2183"/>
      <c r="L2" s="2183"/>
      <c r="M2" s="2183"/>
      <c r="N2" s="2183"/>
      <c r="O2" s="2183"/>
      <c r="P2" s="2183"/>
      <c r="Q2" s="2183"/>
      <c r="R2" s="2183"/>
      <c r="S2" s="2183"/>
      <c r="T2" s="2183"/>
      <c r="U2" s="2183"/>
      <c r="V2" s="2183"/>
      <c r="W2" s="2183"/>
      <c r="X2" s="2183"/>
      <c r="Y2" s="2183"/>
      <c r="Z2" s="2183"/>
      <c r="AA2" s="2183"/>
      <c r="AB2" s="2183"/>
      <c r="AC2" s="2183"/>
      <c r="AD2" s="2183"/>
      <c r="AE2" s="2183"/>
      <c r="AF2" s="2183"/>
    </row>
    <row r="3" spans="1:32">
      <c r="A3" s="2183"/>
      <c r="B3" s="2183"/>
      <c r="C3" s="2183"/>
      <c r="D3" s="2183"/>
      <c r="E3" s="2183"/>
      <c r="F3" s="2183"/>
      <c r="G3" s="2183"/>
      <c r="H3" s="2183"/>
      <c r="I3" s="2183"/>
      <c r="J3" s="2183"/>
      <c r="K3" s="2183"/>
      <c r="L3" s="2183"/>
      <c r="M3" s="2183"/>
      <c r="N3" s="2183"/>
      <c r="O3" s="2183"/>
      <c r="P3" s="2183"/>
      <c r="Q3" s="2183"/>
      <c r="R3" s="2183"/>
      <c r="S3" s="2183"/>
      <c r="T3" s="2183"/>
      <c r="U3" s="2183"/>
      <c r="V3" s="2183"/>
      <c r="W3" s="2183"/>
      <c r="X3" s="2183"/>
      <c r="Y3" s="2183"/>
      <c r="Z3" s="2183"/>
      <c r="AA3" s="2183"/>
      <c r="AB3" s="2183"/>
      <c r="AC3" s="2183"/>
      <c r="AD3" s="2183"/>
      <c r="AE3" s="2183"/>
      <c r="AF3" s="2183"/>
    </row>
    <row r="4" spans="1:32" s="1239" customFormat="1">
      <c r="A4" s="2169" t="s">
        <v>4875</v>
      </c>
      <c r="B4" s="2170" t="s">
        <v>4876</v>
      </c>
      <c r="C4" s="2171" t="s">
        <v>4757</v>
      </c>
      <c r="D4" s="2171" t="s">
        <v>4759</v>
      </c>
      <c r="E4" s="2171" t="s">
        <v>4761</v>
      </c>
      <c r="F4" s="2171" t="s">
        <v>4763</v>
      </c>
      <c r="G4" s="2171" t="s">
        <v>4765</v>
      </c>
      <c r="H4" s="2171" t="s">
        <v>4767</v>
      </c>
      <c r="I4" s="2171" t="s">
        <v>4769</v>
      </c>
      <c r="J4" s="2171" t="s">
        <v>4771</v>
      </c>
      <c r="K4" s="2171" t="s">
        <v>4773</v>
      </c>
      <c r="L4" s="2171" t="s">
        <v>4775</v>
      </c>
      <c r="M4" s="2171" t="s">
        <v>4777</v>
      </c>
      <c r="N4" s="2171" t="s">
        <v>4779</v>
      </c>
      <c r="O4" s="2171" t="s">
        <v>4781</v>
      </c>
      <c r="P4" s="2171" t="s">
        <v>4877</v>
      </c>
      <c r="Q4" s="2171" t="s">
        <v>4878</v>
      </c>
      <c r="R4" s="2172" t="str">
        <f t="shared" ref="R4:AF4" si="0">C4&amp;"a"</f>
        <v>Z1a</v>
      </c>
      <c r="S4" s="2172" t="str">
        <f t="shared" si="0"/>
        <v>Z1p1a</v>
      </c>
      <c r="T4" s="2172" t="str">
        <f t="shared" si="0"/>
        <v>Z2a</v>
      </c>
      <c r="U4" s="2172" t="str">
        <f t="shared" si="0"/>
        <v>Z3a</v>
      </c>
      <c r="V4" s="2172" t="str">
        <f t="shared" si="0"/>
        <v>Z4a</v>
      </c>
      <c r="W4" s="2172" t="str">
        <f t="shared" si="0"/>
        <v>Z5a</v>
      </c>
      <c r="X4" s="2172" t="str">
        <f t="shared" si="0"/>
        <v>Z6a</v>
      </c>
      <c r="Y4" s="2172" t="str">
        <f t="shared" si="0"/>
        <v>Z7a</v>
      </c>
      <c r="Z4" s="2172" t="str">
        <f t="shared" si="0"/>
        <v>Z8a</v>
      </c>
      <c r="AA4" s="2172" t="str">
        <f t="shared" si="0"/>
        <v>Z9a</v>
      </c>
      <c r="AB4" s="2172" t="str">
        <f t="shared" si="0"/>
        <v>Z10a</v>
      </c>
      <c r="AC4" s="2172" t="str">
        <f t="shared" si="0"/>
        <v>Z11a</v>
      </c>
      <c r="AD4" s="2172" t="str">
        <f t="shared" si="0"/>
        <v>Z12a</v>
      </c>
      <c r="AE4" s="2172" t="str">
        <f t="shared" si="0"/>
        <v>Z13a</v>
      </c>
      <c r="AF4" s="2172" t="str">
        <f t="shared" si="0"/>
        <v>Z14a</v>
      </c>
    </row>
    <row r="5" spans="1:32" s="2177" customFormat="1">
      <c r="A5" s="2173">
        <v>100</v>
      </c>
      <c r="B5" s="2174">
        <v>1</v>
      </c>
      <c r="C5" s="2175">
        <v>0.29394102079598006</v>
      </c>
      <c r="D5" s="2175">
        <v>0.40525798703130367</v>
      </c>
      <c r="E5" s="2175">
        <v>0.44368874703570577</v>
      </c>
      <c r="F5" s="2175">
        <v>0.22627872975921917</v>
      </c>
      <c r="G5" s="2175">
        <v>0.21916967245616953</v>
      </c>
      <c r="H5" s="2175">
        <v>0.12959114040848671</v>
      </c>
      <c r="I5" s="2175">
        <v>0.13684098211113213</v>
      </c>
      <c r="J5" s="2175">
        <v>0.23352791282628441</v>
      </c>
      <c r="K5" s="2175">
        <v>0.46564843614067247</v>
      </c>
      <c r="L5" s="2175">
        <v>0.12366875368623073</v>
      </c>
      <c r="M5" s="2175">
        <v>0.49128900478559645</v>
      </c>
      <c r="N5" s="2175">
        <v>0.22857596894092189</v>
      </c>
      <c r="O5" s="2175">
        <v>0.29598247886432499</v>
      </c>
      <c r="P5" s="2175">
        <v>0.28765781597936979</v>
      </c>
      <c r="Q5" s="2175">
        <v>0.42482591668917208</v>
      </c>
      <c r="R5" s="2176">
        <f t="shared" ref="R5:AF5" si="1">C5</f>
        <v>0.29394102079598006</v>
      </c>
      <c r="S5" s="2176">
        <f t="shared" si="1"/>
        <v>0.40525798703130367</v>
      </c>
      <c r="T5" s="2176">
        <f t="shared" si="1"/>
        <v>0.44368874703570577</v>
      </c>
      <c r="U5" s="2176">
        <f t="shared" si="1"/>
        <v>0.22627872975921917</v>
      </c>
      <c r="V5" s="2176">
        <f t="shared" si="1"/>
        <v>0.21916967245616953</v>
      </c>
      <c r="W5" s="2176">
        <f t="shared" si="1"/>
        <v>0.12959114040848671</v>
      </c>
      <c r="X5" s="2176">
        <f t="shared" si="1"/>
        <v>0.13684098211113213</v>
      </c>
      <c r="Y5" s="2176">
        <f t="shared" si="1"/>
        <v>0.23352791282628441</v>
      </c>
      <c r="Z5" s="2176">
        <f t="shared" si="1"/>
        <v>0.46564843614067247</v>
      </c>
      <c r="AA5" s="2176">
        <f t="shared" si="1"/>
        <v>0.12366875368623073</v>
      </c>
      <c r="AB5" s="2176">
        <f t="shared" si="1"/>
        <v>0.49128900478559645</v>
      </c>
      <c r="AC5" s="2176">
        <f t="shared" si="1"/>
        <v>0.22857596894092189</v>
      </c>
      <c r="AD5" s="2176">
        <f t="shared" si="1"/>
        <v>0.29598247886432499</v>
      </c>
      <c r="AE5" s="2176">
        <f t="shared" si="1"/>
        <v>0.28765781597936979</v>
      </c>
      <c r="AF5" s="2176">
        <f t="shared" si="1"/>
        <v>0.42482591668917208</v>
      </c>
    </row>
    <row r="6" spans="1:32" s="2177" customFormat="1">
      <c r="A6" s="2173">
        <v>100</v>
      </c>
      <c r="B6" s="2174">
        <v>2</v>
      </c>
      <c r="C6" s="2175">
        <v>0.23462693137213556</v>
      </c>
      <c r="D6" s="2175">
        <v>0.30329991207099344</v>
      </c>
      <c r="E6" s="2175">
        <v>0.30349671391230276</v>
      </c>
      <c r="F6" s="2175">
        <v>0.22627872975921917</v>
      </c>
      <c r="G6" s="2175">
        <v>0.21916967245616953</v>
      </c>
      <c r="H6" s="2175">
        <v>0.12959088366689153</v>
      </c>
      <c r="I6" s="2175">
        <v>0.13684098211113213</v>
      </c>
      <c r="J6" s="2175">
        <v>0.22303981531244485</v>
      </c>
      <c r="K6" s="2175">
        <v>0.34806525923305776</v>
      </c>
      <c r="L6" s="2175">
        <v>0.12366875368623073</v>
      </c>
      <c r="M6" s="2175">
        <v>0.31252649082494566</v>
      </c>
      <c r="N6" s="2175">
        <v>0.22857596894092189</v>
      </c>
      <c r="O6" s="2175">
        <v>0.29598247886432499</v>
      </c>
      <c r="P6" s="2175">
        <v>0.28765724608140991</v>
      </c>
      <c r="Q6" s="2175">
        <v>0.42482507503839884</v>
      </c>
      <c r="R6" s="2176">
        <f t="shared" ref="R6:AF21" si="2">C6+R5</f>
        <v>0.52856795216811558</v>
      </c>
      <c r="S6" s="2176">
        <f t="shared" si="2"/>
        <v>0.70855789910229716</v>
      </c>
      <c r="T6" s="2176">
        <f t="shared" si="2"/>
        <v>0.74718546094800853</v>
      </c>
      <c r="U6" s="2176">
        <f t="shared" si="2"/>
        <v>0.45255745951843834</v>
      </c>
      <c r="V6" s="2176">
        <f t="shared" si="2"/>
        <v>0.43833934491233906</v>
      </c>
      <c r="W6" s="2176">
        <f t="shared" si="2"/>
        <v>0.25918202407537827</v>
      </c>
      <c r="X6" s="2176">
        <f t="shared" si="2"/>
        <v>0.27368196422226426</v>
      </c>
      <c r="Y6" s="2176">
        <f t="shared" si="2"/>
        <v>0.45656772813872926</v>
      </c>
      <c r="Z6" s="2176">
        <f t="shared" si="2"/>
        <v>0.81371369537373028</v>
      </c>
      <c r="AA6" s="2176">
        <f t="shared" si="2"/>
        <v>0.24733750737246146</v>
      </c>
      <c r="AB6" s="2176">
        <f t="shared" si="2"/>
        <v>0.80381549561054211</v>
      </c>
      <c r="AC6" s="2176">
        <f t="shared" si="2"/>
        <v>0.45715193788184377</v>
      </c>
      <c r="AD6" s="2176">
        <f t="shared" si="2"/>
        <v>0.59196495772864999</v>
      </c>
      <c r="AE6" s="2176">
        <f t="shared" si="2"/>
        <v>0.57531506206077965</v>
      </c>
      <c r="AF6" s="2176">
        <f t="shared" si="2"/>
        <v>0.84965099172757097</v>
      </c>
    </row>
    <row r="7" spans="1:32" s="2177" customFormat="1">
      <c r="A7" s="2173">
        <v>100</v>
      </c>
      <c r="B7" s="2174">
        <v>3</v>
      </c>
      <c r="C7" s="2175">
        <v>0.17051357769716491</v>
      </c>
      <c r="D7" s="2175">
        <v>0.1292136302056153</v>
      </c>
      <c r="E7" s="2175">
        <v>0.13895509293031236</v>
      </c>
      <c r="F7" s="2175">
        <v>0.20054987487817208</v>
      </c>
      <c r="G7" s="2175">
        <v>0.216630046389748</v>
      </c>
      <c r="H7" s="2175">
        <v>0.12282622690186171</v>
      </c>
      <c r="I7" s="2175">
        <v>0.13684098211113213</v>
      </c>
      <c r="J7" s="2175">
        <v>0.1810407104081517</v>
      </c>
      <c r="K7" s="2175">
        <v>0.13226704190083544</v>
      </c>
      <c r="L7" s="2175">
        <v>0.12366875368623073</v>
      </c>
      <c r="M7" s="2175">
        <v>0.11649110257702285</v>
      </c>
      <c r="N7" s="2175">
        <v>0.22857596894092189</v>
      </c>
      <c r="O7" s="2175">
        <v>0.20569716670455285</v>
      </c>
      <c r="P7" s="2175">
        <v>0.27264150978381407</v>
      </c>
      <c r="Q7" s="2178">
        <v>0.15034900827242903</v>
      </c>
      <c r="R7" s="2176">
        <f t="shared" si="2"/>
        <v>0.69908152986528049</v>
      </c>
      <c r="S7" s="2176">
        <f t="shared" si="2"/>
        <v>0.83777152930791243</v>
      </c>
      <c r="T7" s="2176">
        <f t="shared" si="2"/>
        <v>0.88614055387832091</v>
      </c>
      <c r="U7" s="2176">
        <f t="shared" si="2"/>
        <v>0.6531073343966104</v>
      </c>
      <c r="V7" s="2176">
        <f t="shared" si="2"/>
        <v>0.65496939130208709</v>
      </c>
      <c r="W7" s="2176">
        <f t="shared" si="2"/>
        <v>0.38200825097724</v>
      </c>
      <c r="X7" s="2176">
        <f t="shared" si="2"/>
        <v>0.41052294633339637</v>
      </c>
      <c r="Y7" s="2176">
        <f t="shared" si="2"/>
        <v>0.63760843854688098</v>
      </c>
      <c r="Z7" s="2176">
        <f t="shared" si="2"/>
        <v>0.94598073727456566</v>
      </c>
      <c r="AA7" s="2176">
        <f t="shared" si="2"/>
        <v>0.37100626105869217</v>
      </c>
      <c r="AB7" s="2176">
        <f t="shared" si="2"/>
        <v>0.92030659818756499</v>
      </c>
      <c r="AC7" s="2176">
        <f t="shared" si="2"/>
        <v>0.68572790682276563</v>
      </c>
      <c r="AD7" s="2176">
        <f t="shared" si="2"/>
        <v>0.79766212443320283</v>
      </c>
      <c r="AE7" s="2176">
        <f t="shared" si="2"/>
        <v>0.84795657184459372</v>
      </c>
      <c r="AF7" s="2176">
        <f t="shared" si="2"/>
        <v>1</v>
      </c>
    </row>
    <row r="8" spans="1:32" s="2177" customFormat="1">
      <c r="A8" s="2173">
        <v>100</v>
      </c>
      <c r="B8" s="2174">
        <v>4</v>
      </c>
      <c r="C8" s="2175">
        <v>0.12090467383942256</v>
      </c>
      <c r="D8" s="2175">
        <v>6.4155742929262724E-2</v>
      </c>
      <c r="E8" s="2175">
        <v>6.7534233866698795E-2</v>
      </c>
      <c r="F8" s="2175">
        <v>0.13235922733543584</v>
      </c>
      <c r="G8" s="2175">
        <v>0.14742424598575704</v>
      </c>
      <c r="H8" s="2175">
        <v>0.11252912228767201</v>
      </c>
      <c r="I8" s="2175">
        <v>0.12884323294486746</v>
      </c>
      <c r="J8" s="2175">
        <v>0.14275189323556145</v>
      </c>
      <c r="K8" s="2175">
        <v>4.2877158743248885E-2</v>
      </c>
      <c r="L8" s="2175">
        <v>0.12366875368623073</v>
      </c>
      <c r="M8" s="2175">
        <v>4.7754714204194304E-2</v>
      </c>
      <c r="N8" s="2175">
        <v>0.19864845134696482</v>
      </c>
      <c r="O8" s="2175">
        <v>9.7409053156482392E-2</v>
      </c>
      <c r="P8" s="2178">
        <v>0.15204342815540628</v>
      </c>
      <c r="Q8" s="2175">
        <v>0</v>
      </c>
      <c r="R8" s="2176">
        <f t="shared" si="2"/>
        <v>0.8199862037047031</v>
      </c>
      <c r="S8" s="2176">
        <f t="shared" si="2"/>
        <v>0.90192727223717517</v>
      </c>
      <c r="T8" s="2176">
        <f t="shared" si="2"/>
        <v>0.95367478774501968</v>
      </c>
      <c r="U8" s="2176">
        <f t="shared" si="2"/>
        <v>0.78546656173204621</v>
      </c>
      <c r="V8" s="2176">
        <f t="shared" si="2"/>
        <v>0.80239363728784419</v>
      </c>
      <c r="W8" s="2176">
        <f t="shared" si="2"/>
        <v>0.49453737326491198</v>
      </c>
      <c r="X8" s="2176">
        <f t="shared" si="2"/>
        <v>0.5393661792782638</v>
      </c>
      <c r="Y8" s="2176">
        <f t="shared" si="2"/>
        <v>0.78036033178244246</v>
      </c>
      <c r="Z8" s="2176">
        <f t="shared" si="2"/>
        <v>0.9888578960178146</v>
      </c>
      <c r="AA8" s="2176">
        <f t="shared" si="2"/>
        <v>0.49467501474492293</v>
      </c>
      <c r="AB8" s="2176">
        <f t="shared" si="2"/>
        <v>0.9680613123917593</v>
      </c>
      <c r="AC8" s="2176">
        <f t="shared" si="2"/>
        <v>0.88437635816973048</v>
      </c>
      <c r="AD8" s="2176">
        <f t="shared" si="2"/>
        <v>0.89507117758968524</v>
      </c>
      <c r="AE8" s="2176">
        <f t="shared" si="2"/>
        <v>1</v>
      </c>
      <c r="AF8" s="2176">
        <f t="shared" si="2"/>
        <v>1</v>
      </c>
    </row>
    <row r="9" spans="1:32" s="2177" customFormat="1">
      <c r="A9" s="2173">
        <v>100</v>
      </c>
      <c r="B9" s="2174">
        <v>5</v>
      </c>
      <c r="C9" s="2175">
        <v>7.7295759325523239E-2</v>
      </c>
      <c r="D9" s="2175">
        <v>4.2106404334935316E-2</v>
      </c>
      <c r="E9" s="2175">
        <v>2.9705477006986128E-2</v>
      </c>
      <c r="F9" s="2175">
        <v>8.5112275792657927E-2</v>
      </c>
      <c r="G9" s="2175">
        <v>7.9541484903850337E-2</v>
      </c>
      <c r="H9" s="2175">
        <v>0.10359636508578342</v>
      </c>
      <c r="I9" s="2175">
        <v>0.11143920243181314</v>
      </c>
      <c r="J9" s="2175">
        <v>9.8809554251124476E-2</v>
      </c>
      <c r="K9" s="2175">
        <v>1.0305257520451238E-2</v>
      </c>
      <c r="L9" s="2175">
        <v>0.11953187380459528</v>
      </c>
      <c r="M9" s="2175">
        <v>2.1025192138890592E-2</v>
      </c>
      <c r="N9" s="2175">
        <v>8.5600627927138725E-2</v>
      </c>
      <c r="O9" s="2175">
        <v>4.8997263649391616E-2</v>
      </c>
      <c r="P9" s="2175">
        <v>0</v>
      </c>
      <c r="Q9" s="2175">
        <v>0</v>
      </c>
      <c r="R9" s="2176">
        <f t="shared" si="2"/>
        <v>0.89728196303022634</v>
      </c>
      <c r="S9" s="2176">
        <f t="shared" si="2"/>
        <v>0.94403367657211046</v>
      </c>
      <c r="T9" s="2176">
        <f t="shared" si="2"/>
        <v>0.98338026475200579</v>
      </c>
      <c r="U9" s="2176">
        <f t="shared" si="2"/>
        <v>0.87057883752470411</v>
      </c>
      <c r="V9" s="2176">
        <f t="shared" si="2"/>
        <v>0.88193512219169456</v>
      </c>
      <c r="W9" s="2176">
        <f t="shared" si="2"/>
        <v>0.59813373835069539</v>
      </c>
      <c r="X9" s="2176">
        <f t="shared" si="2"/>
        <v>0.65080538171007696</v>
      </c>
      <c r="Y9" s="2176">
        <f t="shared" si="2"/>
        <v>0.87916988603356694</v>
      </c>
      <c r="Z9" s="2176">
        <f t="shared" si="2"/>
        <v>0.99916315353826579</v>
      </c>
      <c r="AA9" s="2176">
        <f t="shared" si="2"/>
        <v>0.61420688854951822</v>
      </c>
      <c r="AB9" s="2176">
        <f t="shared" si="2"/>
        <v>0.98908650453064983</v>
      </c>
      <c r="AC9" s="2176">
        <f t="shared" si="2"/>
        <v>0.96997698609686922</v>
      </c>
      <c r="AD9" s="2176">
        <f t="shared" si="2"/>
        <v>0.94406844123907685</v>
      </c>
      <c r="AE9" s="2176">
        <f t="shared" si="2"/>
        <v>1</v>
      </c>
      <c r="AF9" s="2176">
        <f t="shared" si="2"/>
        <v>1</v>
      </c>
    </row>
    <row r="10" spans="1:32" s="2177" customFormat="1">
      <c r="A10" s="2173">
        <v>100</v>
      </c>
      <c r="B10" s="2174">
        <v>6</v>
      </c>
      <c r="C10" s="2175">
        <v>4.5454772948538461E-2</v>
      </c>
      <c r="D10" s="2175">
        <v>2.8904561688227883E-2</v>
      </c>
      <c r="E10" s="2175">
        <v>1.0936711038772683E-2</v>
      </c>
      <c r="F10" s="2175">
        <v>5.3743780428138613E-2</v>
      </c>
      <c r="G10" s="2175">
        <v>4.5370813151625999E-2</v>
      </c>
      <c r="H10" s="2175">
        <v>9.2686711766119548E-2</v>
      </c>
      <c r="I10" s="2175">
        <v>9.6421150624275961E-2</v>
      </c>
      <c r="J10" s="2175">
        <v>6.209653808837251E-2</v>
      </c>
      <c r="K10" s="2175">
        <v>8.3684646173418976E-4</v>
      </c>
      <c r="L10" s="2175">
        <v>9.5231019893061819E-2</v>
      </c>
      <c r="M10" s="2175">
        <v>7.267036475722596E-3</v>
      </c>
      <c r="N10" s="2175">
        <v>2.5975208309282412E-2</v>
      </c>
      <c r="O10" s="2175">
        <v>2.535898690889353E-2</v>
      </c>
      <c r="P10" s="2175">
        <v>0</v>
      </c>
      <c r="Q10" s="2175">
        <v>0</v>
      </c>
      <c r="R10" s="2176">
        <f t="shared" si="2"/>
        <v>0.94273673597876484</v>
      </c>
      <c r="S10" s="2176">
        <f t="shared" si="2"/>
        <v>0.97293823826033832</v>
      </c>
      <c r="T10" s="2176">
        <f t="shared" si="2"/>
        <v>0.99431697579077849</v>
      </c>
      <c r="U10" s="2176">
        <f t="shared" si="2"/>
        <v>0.92432261795284276</v>
      </c>
      <c r="V10" s="2176">
        <f t="shared" si="2"/>
        <v>0.92730593534332062</v>
      </c>
      <c r="W10" s="2176">
        <f t="shared" si="2"/>
        <v>0.69082045011681492</v>
      </c>
      <c r="X10" s="2176">
        <f t="shared" si="2"/>
        <v>0.74722653233435288</v>
      </c>
      <c r="Y10" s="2176">
        <f t="shared" si="2"/>
        <v>0.9412664241219395</v>
      </c>
      <c r="Z10" s="2176">
        <f t="shared" si="2"/>
        <v>1</v>
      </c>
      <c r="AA10" s="2176">
        <f t="shared" si="2"/>
        <v>0.70943790844258003</v>
      </c>
      <c r="AB10" s="2176">
        <f t="shared" si="2"/>
        <v>0.99635354100637241</v>
      </c>
      <c r="AC10" s="2176">
        <f t="shared" si="2"/>
        <v>0.99595219440615168</v>
      </c>
      <c r="AD10" s="2176">
        <f t="shared" si="2"/>
        <v>0.96942742814797034</v>
      </c>
      <c r="AE10" s="2176">
        <f t="shared" si="2"/>
        <v>1</v>
      </c>
      <c r="AF10" s="2176">
        <f t="shared" si="2"/>
        <v>1</v>
      </c>
    </row>
    <row r="11" spans="1:32" s="2177" customFormat="1">
      <c r="A11" s="2173">
        <v>100</v>
      </c>
      <c r="B11" s="2174">
        <v>7</v>
      </c>
      <c r="C11" s="2175">
        <v>2.6851089060222742E-2</v>
      </c>
      <c r="D11" s="2175">
        <v>1.6458047081729311E-2</v>
      </c>
      <c r="E11" s="2175">
        <v>4.4626188591844586E-3</v>
      </c>
      <c r="F11" s="2175">
        <v>3.4041356280159987E-2</v>
      </c>
      <c r="G11" s="2175">
        <v>2.8741648527950366E-2</v>
      </c>
      <c r="H11" s="2175">
        <v>7.9451677665736298E-2</v>
      </c>
      <c r="I11" s="2175">
        <v>8.0464587825643391E-2</v>
      </c>
      <c r="J11" s="2175">
        <v>3.5604036964996984E-2</v>
      </c>
      <c r="K11" s="2175">
        <v>0</v>
      </c>
      <c r="L11" s="2175">
        <v>7.6041346692570205E-2</v>
      </c>
      <c r="M11" s="2175">
        <v>3.3594429234581669E-3</v>
      </c>
      <c r="N11" s="2175">
        <v>4.0478055938483965E-3</v>
      </c>
      <c r="O11" s="2175">
        <v>1.4341305382898829E-2</v>
      </c>
      <c r="P11" s="2175">
        <v>0</v>
      </c>
      <c r="Q11" s="2175">
        <v>0</v>
      </c>
      <c r="R11" s="2176">
        <f t="shared" si="2"/>
        <v>0.96958782503898755</v>
      </c>
      <c r="S11" s="2176">
        <f t="shared" si="2"/>
        <v>0.98939628534206758</v>
      </c>
      <c r="T11" s="2176">
        <f t="shared" si="2"/>
        <v>0.99877959464996291</v>
      </c>
      <c r="U11" s="2176">
        <f t="shared" si="2"/>
        <v>0.95836397423300279</v>
      </c>
      <c r="V11" s="2176">
        <f t="shared" si="2"/>
        <v>0.95604758387127098</v>
      </c>
      <c r="W11" s="2176">
        <f t="shared" si="2"/>
        <v>0.77027212778255127</v>
      </c>
      <c r="X11" s="2176">
        <f t="shared" si="2"/>
        <v>0.82769112015999624</v>
      </c>
      <c r="Y11" s="2176">
        <f t="shared" si="2"/>
        <v>0.97687046108693654</v>
      </c>
      <c r="Z11" s="2176">
        <f t="shared" si="2"/>
        <v>1</v>
      </c>
      <c r="AA11" s="2176">
        <f t="shared" si="2"/>
        <v>0.78547925513515027</v>
      </c>
      <c r="AB11" s="2176">
        <f t="shared" si="2"/>
        <v>0.99971298392983055</v>
      </c>
      <c r="AC11" s="2176">
        <f t="shared" si="2"/>
        <v>1</v>
      </c>
      <c r="AD11" s="2176">
        <f t="shared" si="2"/>
        <v>0.98376873353086913</v>
      </c>
      <c r="AE11" s="2176">
        <f t="shared" si="2"/>
        <v>1</v>
      </c>
      <c r="AF11" s="2176">
        <f t="shared" si="2"/>
        <v>1</v>
      </c>
    </row>
    <row r="12" spans="1:32" s="2177" customFormat="1">
      <c r="A12" s="2173">
        <v>100</v>
      </c>
      <c r="B12" s="2174">
        <v>8</v>
      </c>
      <c r="C12" s="2175">
        <v>1.5101931626296645E-2</v>
      </c>
      <c r="D12" s="2175">
        <v>7.3911525429906999E-3</v>
      </c>
      <c r="E12" s="2175">
        <v>1.2204053500370095E-3</v>
      </c>
      <c r="F12" s="2175">
        <v>2.108579590118146E-2</v>
      </c>
      <c r="G12" s="2175">
        <v>1.8711262426466011E-2</v>
      </c>
      <c r="H12" s="2175">
        <v>6.4712351178760508E-2</v>
      </c>
      <c r="I12" s="2175">
        <v>6.385017912834097E-2</v>
      </c>
      <c r="J12" s="2175">
        <v>1.6479133264385656E-2</v>
      </c>
      <c r="K12" s="2175">
        <v>0</v>
      </c>
      <c r="L12" s="2175">
        <v>6.1154655201250824E-2</v>
      </c>
      <c r="M12" s="2175">
        <v>2.8701607016940329E-4</v>
      </c>
      <c r="N12" s="2175">
        <v>0</v>
      </c>
      <c r="O12" s="2175">
        <v>8.5570439461379981E-3</v>
      </c>
      <c r="P12" s="2175">
        <v>0</v>
      </c>
      <c r="Q12" s="2175">
        <v>0</v>
      </c>
      <c r="R12" s="2176">
        <f t="shared" si="2"/>
        <v>0.98468975666528424</v>
      </c>
      <c r="S12" s="2176">
        <f t="shared" si="2"/>
        <v>0.9967874378850583</v>
      </c>
      <c r="T12" s="2176">
        <f t="shared" si="2"/>
        <v>0.99999999999999989</v>
      </c>
      <c r="U12" s="2176">
        <f t="shared" si="2"/>
        <v>0.97944977013418422</v>
      </c>
      <c r="V12" s="2176">
        <f t="shared" si="2"/>
        <v>0.97475884629773701</v>
      </c>
      <c r="W12" s="2176">
        <f t="shared" si="2"/>
        <v>0.83498447896131178</v>
      </c>
      <c r="X12" s="2176">
        <f t="shared" si="2"/>
        <v>0.89154129928833725</v>
      </c>
      <c r="Y12" s="2176">
        <f t="shared" si="2"/>
        <v>0.9933495943513222</v>
      </c>
      <c r="Z12" s="2176">
        <f t="shared" si="2"/>
        <v>1</v>
      </c>
      <c r="AA12" s="2176">
        <f t="shared" si="2"/>
        <v>0.84663391033640112</v>
      </c>
      <c r="AB12" s="2176">
        <f t="shared" si="2"/>
        <v>1</v>
      </c>
      <c r="AC12" s="2176">
        <f t="shared" si="2"/>
        <v>1</v>
      </c>
      <c r="AD12" s="2176">
        <f t="shared" si="2"/>
        <v>0.99232577747700712</v>
      </c>
      <c r="AE12" s="2176">
        <f t="shared" si="2"/>
        <v>1</v>
      </c>
      <c r="AF12" s="2176">
        <f t="shared" si="2"/>
        <v>1</v>
      </c>
    </row>
    <row r="13" spans="1:32" s="2177" customFormat="1">
      <c r="A13" s="2173">
        <v>100</v>
      </c>
      <c r="B13" s="2174">
        <v>9</v>
      </c>
      <c r="C13" s="2175">
        <v>7.9227866030716094E-3</v>
      </c>
      <c r="D13" s="2175">
        <v>2.5436394625100037E-3</v>
      </c>
      <c r="E13" s="2175">
        <v>0</v>
      </c>
      <c r="F13" s="2175">
        <v>1.1945801013779041E-2</v>
      </c>
      <c r="G13" s="2175">
        <v>1.2046636828883125E-2</v>
      </c>
      <c r="H13" s="2175">
        <v>5.0646151133981944E-2</v>
      </c>
      <c r="I13" s="2175">
        <v>4.7134047998822669E-2</v>
      </c>
      <c r="J13" s="2175">
        <v>5.9228841141689727E-3</v>
      </c>
      <c r="K13" s="2175">
        <v>0</v>
      </c>
      <c r="L13" s="2175">
        <v>4.9216896253941239E-2</v>
      </c>
      <c r="M13" s="2175">
        <v>0</v>
      </c>
      <c r="N13" s="2175">
        <v>0</v>
      </c>
      <c r="O13" s="2175">
        <v>4.6961619936831582E-3</v>
      </c>
      <c r="P13" s="2175">
        <v>0</v>
      </c>
      <c r="Q13" s="2175">
        <v>0</v>
      </c>
      <c r="R13" s="2176">
        <f t="shared" si="2"/>
        <v>0.99261254326835591</v>
      </c>
      <c r="S13" s="2176">
        <f t="shared" si="2"/>
        <v>0.99933107734756832</v>
      </c>
      <c r="T13" s="2176">
        <f t="shared" si="2"/>
        <v>0.99999999999999989</v>
      </c>
      <c r="U13" s="2176">
        <f t="shared" si="2"/>
        <v>0.99139557114796328</v>
      </c>
      <c r="V13" s="2176">
        <f t="shared" si="2"/>
        <v>0.98680548312662009</v>
      </c>
      <c r="W13" s="2176">
        <f t="shared" si="2"/>
        <v>0.88563063009529375</v>
      </c>
      <c r="X13" s="2176">
        <f t="shared" si="2"/>
        <v>0.93867534728715996</v>
      </c>
      <c r="Y13" s="2176">
        <f t="shared" si="2"/>
        <v>0.99927247846549117</v>
      </c>
      <c r="Z13" s="2176">
        <f t="shared" si="2"/>
        <v>1</v>
      </c>
      <c r="AA13" s="2176">
        <f t="shared" si="2"/>
        <v>0.89585080659034233</v>
      </c>
      <c r="AB13" s="2176">
        <f t="shared" si="2"/>
        <v>1</v>
      </c>
      <c r="AC13" s="2176">
        <f t="shared" si="2"/>
        <v>1</v>
      </c>
      <c r="AD13" s="2176">
        <f t="shared" si="2"/>
        <v>0.99702193947069029</v>
      </c>
      <c r="AE13" s="2176">
        <f t="shared" si="2"/>
        <v>1</v>
      </c>
      <c r="AF13" s="2176">
        <f t="shared" si="2"/>
        <v>1</v>
      </c>
    </row>
    <row r="14" spans="1:32" s="2177" customFormat="1">
      <c r="A14" s="2173">
        <v>100</v>
      </c>
      <c r="B14" s="2174">
        <v>10</v>
      </c>
      <c r="C14" s="2175">
        <v>3.901661770874251E-3</v>
      </c>
      <c r="D14" s="2175">
        <v>5.2118313054821605E-4</v>
      </c>
      <c r="E14" s="2175">
        <v>0</v>
      </c>
      <c r="F14" s="2175">
        <v>6.0180765163359564E-3</v>
      </c>
      <c r="G14" s="2175">
        <v>7.5087040328765259E-3</v>
      </c>
      <c r="H14" s="2175">
        <v>3.8971541543396472E-2</v>
      </c>
      <c r="I14" s="2175">
        <v>3.1364008229830979E-2</v>
      </c>
      <c r="J14" s="2175">
        <v>7.2752153450900353E-4</v>
      </c>
      <c r="K14" s="2175">
        <v>0</v>
      </c>
      <c r="L14" s="2175">
        <v>3.8156091912318515E-2</v>
      </c>
      <c r="M14" s="2175">
        <v>0</v>
      </c>
      <c r="N14" s="2175">
        <v>0</v>
      </c>
      <c r="O14" s="2175">
        <v>2.2604420350014315E-3</v>
      </c>
      <c r="P14" s="2175">
        <v>0</v>
      </c>
      <c r="Q14" s="2175">
        <v>0</v>
      </c>
      <c r="R14" s="2176">
        <f t="shared" si="2"/>
        <v>0.99651420503923016</v>
      </c>
      <c r="S14" s="2176">
        <f t="shared" si="2"/>
        <v>0.99985226047811648</v>
      </c>
      <c r="T14" s="2176">
        <f t="shared" si="2"/>
        <v>0.99999999999999989</v>
      </c>
      <c r="U14" s="2176">
        <f t="shared" si="2"/>
        <v>0.99741364766429919</v>
      </c>
      <c r="V14" s="2176">
        <f t="shared" si="2"/>
        <v>0.9943141871594966</v>
      </c>
      <c r="W14" s="2176">
        <f t="shared" si="2"/>
        <v>0.92460217163869018</v>
      </c>
      <c r="X14" s="2176">
        <f t="shared" si="2"/>
        <v>0.97003935551699094</v>
      </c>
      <c r="Y14" s="2176">
        <f t="shared" si="2"/>
        <v>1.0000000000000002</v>
      </c>
      <c r="Z14" s="2176">
        <f t="shared" si="2"/>
        <v>1</v>
      </c>
      <c r="AA14" s="2176">
        <f t="shared" si="2"/>
        <v>0.93400689850266083</v>
      </c>
      <c r="AB14" s="2176">
        <f t="shared" si="2"/>
        <v>1</v>
      </c>
      <c r="AC14" s="2176">
        <f t="shared" si="2"/>
        <v>1</v>
      </c>
      <c r="AD14" s="2176">
        <f t="shared" si="2"/>
        <v>0.99928238150569171</v>
      </c>
      <c r="AE14" s="2176">
        <f t="shared" si="2"/>
        <v>1</v>
      </c>
      <c r="AF14" s="2176">
        <f t="shared" si="2"/>
        <v>1</v>
      </c>
    </row>
    <row r="15" spans="1:32" s="2177" customFormat="1">
      <c r="A15" s="2173">
        <v>100</v>
      </c>
      <c r="B15" s="2174">
        <v>11</v>
      </c>
      <c r="C15" s="2175">
        <v>1.8948566785083865E-3</v>
      </c>
      <c r="D15" s="2175">
        <v>1.4773952188340482E-4</v>
      </c>
      <c r="E15" s="2175">
        <v>0</v>
      </c>
      <c r="F15" s="2175">
        <v>2.3295100967736242E-3</v>
      </c>
      <c r="G15" s="2175">
        <v>4.5217884396484241E-3</v>
      </c>
      <c r="H15" s="2175">
        <v>2.8607555743664317E-2</v>
      </c>
      <c r="I15" s="2175">
        <v>1.8368307103277057E-2</v>
      </c>
      <c r="J15" s="2175">
        <v>0</v>
      </c>
      <c r="K15" s="2175">
        <v>0</v>
      </c>
      <c r="L15" s="2175">
        <v>2.8705820974073384E-2</v>
      </c>
      <c r="M15" s="2175">
        <v>0</v>
      </c>
      <c r="N15" s="2175">
        <v>0</v>
      </c>
      <c r="O15" s="2175">
        <v>7.129857957865112E-4</v>
      </c>
      <c r="P15" s="2175">
        <v>0</v>
      </c>
      <c r="Q15" s="2175">
        <v>0</v>
      </c>
      <c r="R15" s="2176">
        <f t="shared" si="2"/>
        <v>0.99840906171773858</v>
      </c>
      <c r="S15" s="2176">
        <f t="shared" si="2"/>
        <v>0.99999999999999989</v>
      </c>
      <c r="T15" s="2176">
        <f t="shared" si="2"/>
        <v>0.99999999999999989</v>
      </c>
      <c r="U15" s="2176">
        <f t="shared" si="2"/>
        <v>0.99974315776107281</v>
      </c>
      <c r="V15" s="2176">
        <f t="shared" si="2"/>
        <v>0.99883597559914505</v>
      </c>
      <c r="W15" s="2176">
        <f t="shared" si="2"/>
        <v>0.95320972738235454</v>
      </c>
      <c r="X15" s="2176">
        <f t="shared" si="2"/>
        <v>0.98840766262026802</v>
      </c>
      <c r="Y15" s="2176">
        <f t="shared" si="2"/>
        <v>1.0000000000000002</v>
      </c>
      <c r="Z15" s="2176">
        <f t="shared" si="2"/>
        <v>1</v>
      </c>
      <c r="AA15" s="2176">
        <f t="shared" si="2"/>
        <v>0.9627127194767342</v>
      </c>
      <c r="AB15" s="2176">
        <f t="shared" si="2"/>
        <v>1</v>
      </c>
      <c r="AC15" s="2176">
        <f t="shared" si="2"/>
        <v>1</v>
      </c>
      <c r="AD15" s="2176">
        <f t="shared" si="2"/>
        <v>0.9999953673014782</v>
      </c>
      <c r="AE15" s="2176">
        <f t="shared" si="2"/>
        <v>1</v>
      </c>
      <c r="AF15" s="2176">
        <f t="shared" si="2"/>
        <v>1</v>
      </c>
    </row>
    <row r="16" spans="1:32" s="2177" customFormat="1">
      <c r="A16" s="2173">
        <v>100</v>
      </c>
      <c r="B16" s="2174">
        <v>12</v>
      </c>
      <c r="C16" s="2175">
        <v>8.9713480424473131E-4</v>
      </c>
      <c r="D16" s="2175">
        <v>0</v>
      </c>
      <c r="E16" s="2175">
        <v>0</v>
      </c>
      <c r="F16" s="2175">
        <v>2.5684223892712208E-4</v>
      </c>
      <c r="G16" s="2175">
        <v>1.1640244008550963E-3</v>
      </c>
      <c r="H16" s="2175">
        <v>2.0003626537003921E-2</v>
      </c>
      <c r="I16" s="2175">
        <v>8.7012304202981772E-3</v>
      </c>
      <c r="J16" s="2175">
        <v>0</v>
      </c>
      <c r="K16" s="2175">
        <v>0</v>
      </c>
      <c r="L16" s="2175">
        <v>2.0291701519553527E-2</v>
      </c>
      <c r="M16" s="2175">
        <v>0</v>
      </c>
      <c r="N16" s="2175">
        <v>0</v>
      </c>
      <c r="O16" s="2175">
        <v>4.632698521701404E-6</v>
      </c>
      <c r="P16" s="2175">
        <v>0</v>
      </c>
      <c r="Q16" s="2175">
        <v>0</v>
      </c>
      <c r="R16" s="2176">
        <f t="shared" si="2"/>
        <v>0.99930619652198327</v>
      </c>
      <c r="S16" s="2176">
        <f t="shared" si="2"/>
        <v>0.99999999999999989</v>
      </c>
      <c r="T16" s="2176">
        <f t="shared" si="2"/>
        <v>0.99999999999999989</v>
      </c>
      <c r="U16" s="2176">
        <f t="shared" si="2"/>
        <v>0.99999999999999989</v>
      </c>
      <c r="V16" s="2176">
        <f t="shared" si="2"/>
        <v>1.0000000000000002</v>
      </c>
      <c r="W16" s="2176">
        <f t="shared" si="2"/>
        <v>0.97321335391935848</v>
      </c>
      <c r="X16" s="2176">
        <f t="shared" si="2"/>
        <v>0.99710889304056616</v>
      </c>
      <c r="Y16" s="2176">
        <f t="shared" si="2"/>
        <v>1.0000000000000002</v>
      </c>
      <c r="Z16" s="2176">
        <f t="shared" si="2"/>
        <v>1</v>
      </c>
      <c r="AA16" s="2176">
        <f t="shared" si="2"/>
        <v>0.98300442099628771</v>
      </c>
      <c r="AB16" s="2176">
        <f t="shared" si="2"/>
        <v>1</v>
      </c>
      <c r="AC16" s="2176">
        <f t="shared" si="2"/>
        <v>1</v>
      </c>
      <c r="AD16" s="2176">
        <f t="shared" si="2"/>
        <v>0.99999999999999989</v>
      </c>
      <c r="AE16" s="2176">
        <f t="shared" si="2"/>
        <v>1</v>
      </c>
      <c r="AF16" s="2176">
        <f t="shared" si="2"/>
        <v>1</v>
      </c>
    </row>
    <row r="17" spans="1:32" s="2177" customFormat="1">
      <c r="A17" s="2173">
        <v>100</v>
      </c>
      <c r="B17" s="2174">
        <v>13</v>
      </c>
      <c r="C17" s="2175">
        <v>3.8273527056129487E-4</v>
      </c>
      <c r="D17" s="2175">
        <v>0</v>
      </c>
      <c r="E17" s="2175">
        <v>0</v>
      </c>
      <c r="F17" s="2175">
        <v>0</v>
      </c>
      <c r="G17" s="2175">
        <v>0</v>
      </c>
      <c r="H17" s="2175">
        <v>1.3020572091382613E-2</v>
      </c>
      <c r="I17" s="2175">
        <v>2.8414517111899156E-3</v>
      </c>
      <c r="J17" s="2175">
        <v>0</v>
      </c>
      <c r="K17" s="2175">
        <v>0</v>
      </c>
      <c r="L17" s="2175">
        <v>1.22534373025644E-2</v>
      </c>
      <c r="M17" s="2175">
        <v>0</v>
      </c>
      <c r="N17" s="2175">
        <v>0</v>
      </c>
      <c r="O17" s="2175">
        <v>0</v>
      </c>
      <c r="P17" s="2175">
        <v>0</v>
      </c>
      <c r="Q17" s="2175">
        <v>0</v>
      </c>
      <c r="R17" s="2176">
        <f t="shared" si="2"/>
        <v>0.99968893179254459</v>
      </c>
      <c r="S17" s="2176">
        <f t="shared" si="2"/>
        <v>0.99999999999999989</v>
      </c>
      <c r="T17" s="2176">
        <f t="shared" si="2"/>
        <v>0.99999999999999989</v>
      </c>
      <c r="U17" s="2176">
        <f t="shared" si="2"/>
        <v>0.99999999999999989</v>
      </c>
      <c r="V17" s="2176">
        <f t="shared" si="2"/>
        <v>1.0000000000000002</v>
      </c>
      <c r="W17" s="2176">
        <f t="shared" si="2"/>
        <v>0.98623392601074111</v>
      </c>
      <c r="X17" s="2176">
        <f t="shared" si="2"/>
        <v>0.99995034475175604</v>
      </c>
      <c r="Y17" s="2176">
        <f t="shared" si="2"/>
        <v>1.0000000000000002</v>
      </c>
      <c r="Z17" s="2176">
        <f t="shared" si="2"/>
        <v>1</v>
      </c>
      <c r="AA17" s="2176">
        <f t="shared" si="2"/>
        <v>0.99525785829885216</v>
      </c>
      <c r="AB17" s="2176">
        <f t="shared" si="2"/>
        <v>1</v>
      </c>
      <c r="AC17" s="2176">
        <f t="shared" si="2"/>
        <v>1</v>
      </c>
      <c r="AD17" s="2176">
        <f t="shared" si="2"/>
        <v>0.99999999999999989</v>
      </c>
      <c r="AE17" s="2176">
        <f t="shared" si="2"/>
        <v>1</v>
      </c>
      <c r="AF17" s="2176">
        <f t="shared" si="2"/>
        <v>1</v>
      </c>
    </row>
    <row r="18" spans="1:32" s="2177" customFormat="1">
      <c r="A18" s="2173">
        <v>100</v>
      </c>
      <c r="B18" s="2174">
        <v>14</v>
      </c>
      <c r="C18" s="2175">
        <v>1.818231270300689E-4</v>
      </c>
      <c r="D18" s="2175">
        <v>0</v>
      </c>
      <c r="E18" s="2175">
        <v>0</v>
      </c>
      <c r="F18" s="2175">
        <v>0</v>
      </c>
      <c r="G18" s="2175">
        <v>0</v>
      </c>
      <c r="H18" s="2175">
        <v>7.7403252896888017E-3</v>
      </c>
      <c r="I18" s="2175">
        <v>4.9655248243890652E-5</v>
      </c>
      <c r="J18" s="2175">
        <v>0</v>
      </c>
      <c r="K18" s="2175">
        <v>0</v>
      </c>
      <c r="L18" s="2175">
        <v>4.7105515998475166E-3</v>
      </c>
      <c r="M18" s="2175">
        <v>0</v>
      </c>
      <c r="N18" s="2175">
        <v>0</v>
      </c>
      <c r="O18" s="2175">
        <v>0</v>
      </c>
      <c r="P18" s="2175">
        <v>0</v>
      </c>
      <c r="Q18" s="2175">
        <v>0</v>
      </c>
      <c r="R18" s="2176">
        <f t="shared" si="2"/>
        <v>0.99987075491957467</v>
      </c>
      <c r="S18" s="2176">
        <f t="shared" si="2"/>
        <v>0.99999999999999989</v>
      </c>
      <c r="T18" s="2176">
        <f t="shared" si="2"/>
        <v>0.99999999999999989</v>
      </c>
      <c r="U18" s="2176">
        <f t="shared" si="2"/>
        <v>0.99999999999999989</v>
      </c>
      <c r="V18" s="2176">
        <f t="shared" si="2"/>
        <v>1.0000000000000002</v>
      </c>
      <c r="W18" s="2176">
        <f t="shared" si="2"/>
        <v>0.99397425130042993</v>
      </c>
      <c r="X18" s="2176">
        <f t="shared" si="2"/>
        <v>0.99999999999999989</v>
      </c>
      <c r="Y18" s="2176">
        <f t="shared" si="2"/>
        <v>1.0000000000000002</v>
      </c>
      <c r="Z18" s="2176">
        <f t="shared" si="2"/>
        <v>1</v>
      </c>
      <c r="AA18" s="2176">
        <f t="shared" si="2"/>
        <v>0.99996840989869973</v>
      </c>
      <c r="AB18" s="2176">
        <f t="shared" si="2"/>
        <v>1</v>
      </c>
      <c r="AC18" s="2176">
        <f t="shared" si="2"/>
        <v>1</v>
      </c>
      <c r="AD18" s="2176">
        <f t="shared" si="2"/>
        <v>0.99999999999999989</v>
      </c>
      <c r="AE18" s="2176">
        <f t="shared" si="2"/>
        <v>1</v>
      </c>
      <c r="AF18" s="2176">
        <f t="shared" si="2"/>
        <v>1</v>
      </c>
    </row>
    <row r="19" spans="1:32" s="2177" customFormat="1">
      <c r="A19" s="2173">
        <v>100</v>
      </c>
      <c r="B19" s="2174">
        <v>15</v>
      </c>
      <c r="C19" s="2175">
        <v>1.292450804254839E-4</v>
      </c>
      <c r="D19" s="2175">
        <v>0</v>
      </c>
      <c r="E19" s="2175">
        <v>0</v>
      </c>
      <c r="F19" s="2175">
        <v>0</v>
      </c>
      <c r="G19" s="2175">
        <v>0</v>
      </c>
      <c r="H19" s="2175">
        <v>3.9432968162030763E-3</v>
      </c>
      <c r="I19" s="2175">
        <v>0</v>
      </c>
      <c r="J19" s="2175">
        <v>0</v>
      </c>
      <c r="K19" s="2175">
        <v>0</v>
      </c>
      <c r="L19" s="2175">
        <v>3.1590101300365144E-5</v>
      </c>
      <c r="M19" s="2175">
        <v>0</v>
      </c>
      <c r="N19" s="2175">
        <v>0</v>
      </c>
      <c r="O19" s="2175">
        <v>0</v>
      </c>
      <c r="P19" s="2175">
        <v>0</v>
      </c>
      <c r="Q19" s="2175">
        <v>0</v>
      </c>
      <c r="R19" s="2176">
        <f t="shared" si="2"/>
        <v>1.0000000000000002</v>
      </c>
      <c r="S19" s="2176">
        <f t="shared" si="2"/>
        <v>0.99999999999999989</v>
      </c>
      <c r="T19" s="2176">
        <f t="shared" si="2"/>
        <v>0.99999999999999989</v>
      </c>
      <c r="U19" s="2176">
        <f t="shared" si="2"/>
        <v>0.99999999999999989</v>
      </c>
      <c r="V19" s="2176">
        <f t="shared" si="2"/>
        <v>1.0000000000000002</v>
      </c>
      <c r="W19" s="2176">
        <f t="shared" si="2"/>
        <v>0.99791754811663302</v>
      </c>
      <c r="X19" s="2176">
        <f t="shared" si="2"/>
        <v>0.99999999999999989</v>
      </c>
      <c r="Y19" s="2176">
        <f t="shared" si="2"/>
        <v>1.0000000000000002</v>
      </c>
      <c r="Z19" s="2176">
        <f t="shared" si="2"/>
        <v>1</v>
      </c>
      <c r="AA19" s="2176">
        <f t="shared" si="2"/>
        <v>1</v>
      </c>
      <c r="AB19" s="2176">
        <f t="shared" si="2"/>
        <v>1</v>
      </c>
      <c r="AC19" s="2176">
        <f t="shared" si="2"/>
        <v>1</v>
      </c>
      <c r="AD19" s="2176">
        <f t="shared" si="2"/>
        <v>0.99999999999999989</v>
      </c>
      <c r="AE19" s="2176">
        <f t="shared" si="2"/>
        <v>1</v>
      </c>
      <c r="AF19" s="2176">
        <f t="shared" si="2"/>
        <v>1</v>
      </c>
    </row>
    <row r="20" spans="1:32" s="2177" customFormat="1">
      <c r="A20" s="2173">
        <v>100</v>
      </c>
      <c r="B20" s="2174">
        <v>16</v>
      </c>
      <c r="C20" s="2175">
        <v>0</v>
      </c>
      <c r="D20" s="2175">
        <v>0</v>
      </c>
      <c r="E20" s="2175">
        <v>0</v>
      </c>
      <c r="F20" s="2175">
        <v>0</v>
      </c>
      <c r="G20" s="2175">
        <v>0</v>
      </c>
      <c r="H20" s="2175">
        <v>1.7793994163204704E-3</v>
      </c>
      <c r="I20" s="2175">
        <v>0</v>
      </c>
      <c r="J20" s="2175">
        <v>0</v>
      </c>
      <c r="K20" s="2175">
        <v>0</v>
      </c>
      <c r="L20" s="2175">
        <v>0</v>
      </c>
      <c r="M20" s="2175">
        <v>0</v>
      </c>
      <c r="N20" s="2175">
        <v>0</v>
      </c>
      <c r="O20" s="2175">
        <v>0</v>
      </c>
      <c r="P20" s="2175">
        <v>0</v>
      </c>
      <c r="Q20" s="2175">
        <v>0</v>
      </c>
      <c r="R20" s="2176">
        <f t="shared" si="2"/>
        <v>1.0000000000000002</v>
      </c>
      <c r="S20" s="2176">
        <f t="shared" si="2"/>
        <v>0.99999999999999989</v>
      </c>
      <c r="T20" s="2176">
        <f t="shared" si="2"/>
        <v>0.99999999999999989</v>
      </c>
      <c r="U20" s="2176">
        <f t="shared" si="2"/>
        <v>0.99999999999999989</v>
      </c>
      <c r="V20" s="2176">
        <f t="shared" si="2"/>
        <v>1.0000000000000002</v>
      </c>
      <c r="W20" s="2176">
        <f t="shared" si="2"/>
        <v>0.99969694753295346</v>
      </c>
      <c r="X20" s="2176">
        <f t="shared" si="2"/>
        <v>0.99999999999999989</v>
      </c>
      <c r="Y20" s="2176">
        <f t="shared" si="2"/>
        <v>1.0000000000000002</v>
      </c>
      <c r="Z20" s="2176">
        <f t="shared" si="2"/>
        <v>1</v>
      </c>
      <c r="AA20" s="2176">
        <f t="shared" si="2"/>
        <v>1</v>
      </c>
      <c r="AB20" s="2176">
        <f t="shared" si="2"/>
        <v>1</v>
      </c>
      <c r="AC20" s="2176">
        <f t="shared" si="2"/>
        <v>1</v>
      </c>
      <c r="AD20" s="2176">
        <f t="shared" si="2"/>
        <v>0.99999999999999989</v>
      </c>
      <c r="AE20" s="2176">
        <f t="shared" si="2"/>
        <v>1</v>
      </c>
      <c r="AF20" s="2176">
        <f t="shared" si="2"/>
        <v>1</v>
      </c>
    </row>
    <row r="21" spans="1:32" s="2177" customFormat="1">
      <c r="A21" s="2173">
        <v>100</v>
      </c>
      <c r="B21" s="2174">
        <v>17</v>
      </c>
      <c r="C21" s="2175">
        <v>0</v>
      </c>
      <c r="D21" s="2175">
        <v>0</v>
      </c>
      <c r="E21" s="2175">
        <v>0</v>
      </c>
      <c r="F21" s="2175">
        <v>0</v>
      </c>
      <c r="G21" s="2175">
        <v>0</v>
      </c>
      <c r="H21" s="2175">
        <v>3.0305246704663194E-4</v>
      </c>
      <c r="I21" s="2175">
        <v>0</v>
      </c>
      <c r="J21" s="2175">
        <v>0</v>
      </c>
      <c r="K21" s="2175">
        <v>0</v>
      </c>
      <c r="L21" s="2175">
        <v>0</v>
      </c>
      <c r="M21" s="2175">
        <v>0</v>
      </c>
      <c r="N21" s="2175">
        <v>0</v>
      </c>
      <c r="O21" s="2175">
        <v>0</v>
      </c>
      <c r="P21" s="2175">
        <v>0</v>
      </c>
      <c r="Q21" s="2175">
        <v>0</v>
      </c>
      <c r="R21" s="2176">
        <f t="shared" si="2"/>
        <v>1.0000000000000002</v>
      </c>
      <c r="S21" s="2176">
        <f t="shared" si="2"/>
        <v>0.99999999999999989</v>
      </c>
      <c r="T21" s="2176">
        <f t="shared" si="2"/>
        <v>0.99999999999999989</v>
      </c>
      <c r="U21" s="2176">
        <f t="shared" si="2"/>
        <v>0.99999999999999989</v>
      </c>
      <c r="V21" s="2176">
        <f t="shared" si="2"/>
        <v>1.0000000000000002</v>
      </c>
      <c r="W21" s="2176">
        <f t="shared" si="2"/>
        <v>1</v>
      </c>
      <c r="X21" s="2176">
        <f t="shared" si="2"/>
        <v>0.99999999999999989</v>
      </c>
      <c r="Y21" s="2176">
        <f t="shared" si="2"/>
        <v>1.0000000000000002</v>
      </c>
      <c r="Z21" s="2176">
        <f t="shared" si="2"/>
        <v>1</v>
      </c>
      <c r="AA21" s="2176">
        <f t="shared" si="2"/>
        <v>1</v>
      </c>
      <c r="AB21" s="2176">
        <f t="shared" si="2"/>
        <v>1</v>
      </c>
      <c r="AC21" s="2176">
        <f t="shared" si="2"/>
        <v>1</v>
      </c>
      <c r="AD21" s="2176">
        <f t="shared" si="2"/>
        <v>0.99999999999999989</v>
      </c>
      <c r="AE21" s="2176">
        <f t="shared" si="2"/>
        <v>1</v>
      </c>
      <c r="AF21" s="2176">
        <f t="shared" si="2"/>
        <v>1</v>
      </c>
    </row>
    <row r="22" spans="1:32" s="2177" customFormat="1">
      <c r="A22" s="2173">
        <v>100</v>
      </c>
      <c r="B22" s="2174">
        <v>18</v>
      </c>
      <c r="C22" s="2175">
        <v>0</v>
      </c>
      <c r="D22" s="2175">
        <v>0</v>
      </c>
      <c r="E22" s="2175">
        <v>0</v>
      </c>
      <c r="F22" s="2175">
        <v>0</v>
      </c>
      <c r="G22" s="2175">
        <v>0</v>
      </c>
      <c r="H22" s="2175">
        <v>3.1279922304654103E-4</v>
      </c>
      <c r="I22" s="2175">
        <v>0</v>
      </c>
      <c r="J22" s="2175">
        <v>0</v>
      </c>
      <c r="K22" s="2175">
        <v>0</v>
      </c>
      <c r="L22" s="2175">
        <v>0</v>
      </c>
      <c r="M22" s="2175">
        <v>0</v>
      </c>
      <c r="N22" s="2175">
        <v>0</v>
      </c>
      <c r="O22" s="2175">
        <v>0</v>
      </c>
      <c r="P22" s="2175">
        <v>0</v>
      </c>
      <c r="Q22" s="2175">
        <v>0</v>
      </c>
      <c r="R22" s="2176">
        <f t="shared" ref="R22:AF37" si="3">C22+R21</f>
        <v>1.0000000000000002</v>
      </c>
      <c r="S22" s="2176">
        <f t="shared" si="3"/>
        <v>0.99999999999999989</v>
      </c>
      <c r="T22" s="2176">
        <f t="shared" si="3"/>
        <v>0.99999999999999989</v>
      </c>
      <c r="U22" s="2176">
        <f t="shared" si="3"/>
        <v>0.99999999999999989</v>
      </c>
      <c r="V22" s="2176">
        <f t="shared" si="3"/>
        <v>1.0000000000000002</v>
      </c>
      <c r="W22" s="2176">
        <f t="shared" si="3"/>
        <v>1.0003127992230465</v>
      </c>
      <c r="X22" s="2176">
        <f t="shared" si="3"/>
        <v>0.99999999999999989</v>
      </c>
      <c r="Y22" s="2176">
        <f t="shared" si="3"/>
        <v>1.0000000000000002</v>
      </c>
      <c r="Z22" s="2176">
        <f t="shared" si="3"/>
        <v>1</v>
      </c>
      <c r="AA22" s="2176">
        <f t="shared" si="3"/>
        <v>1</v>
      </c>
      <c r="AB22" s="2176">
        <f t="shared" si="3"/>
        <v>1</v>
      </c>
      <c r="AC22" s="2176">
        <f t="shared" si="3"/>
        <v>1</v>
      </c>
      <c r="AD22" s="2176">
        <f t="shared" si="3"/>
        <v>0.99999999999999989</v>
      </c>
      <c r="AE22" s="2176">
        <f t="shared" si="3"/>
        <v>1</v>
      </c>
      <c r="AF22" s="2176">
        <f t="shared" si="3"/>
        <v>1</v>
      </c>
    </row>
    <row r="23" spans="1:32" s="2177" customFormat="1">
      <c r="A23" s="2173">
        <v>100</v>
      </c>
      <c r="B23" s="2174">
        <v>19</v>
      </c>
      <c r="C23" s="2175">
        <v>0</v>
      </c>
      <c r="D23" s="2175">
        <v>0</v>
      </c>
      <c r="E23" s="2175">
        <v>0</v>
      </c>
      <c r="F23" s="2175">
        <v>0</v>
      </c>
      <c r="G23" s="2175">
        <v>0</v>
      </c>
      <c r="H23" s="2175">
        <v>0</v>
      </c>
      <c r="I23" s="2175">
        <v>0</v>
      </c>
      <c r="J23" s="2175">
        <v>0</v>
      </c>
      <c r="K23" s="2175">
        <v>0</v>
      </c>
      <c r="L23" s="2175">
        <v>0</v>
      </c>
      <c r="M23" s="2175">
        <v>0</v>
      </c>
      <c r="N23" s="2175">
        <v>0</v>
      </c>
      <c r="O23" s="2175">
        <v>0</v>
      </c>
      <c r="P23" s="2175">
        <v>0</v>
      </c>
      <c r="Q23" s="2175">
        <v>0</v>
      </c>
      <c r="R23" s="2176">
        <f t="shared" si="3"/>
        <v>1.0000000000000002</v>
      </c>
      <c r="S23" s="2176">
        <f t="shared" si="3"/>
        <v>0.99999999999999989</v>
      </c>
      <c r="T23" s="2176">
        <f t="shared" si="3"/>
        <v>0.99999999999999989</v>
      </c>
      <c r="U23" s="2176">
        <f t="shared" si="3"/>
        <v>0.99999999999999989</v>
      </c>
      <c r="V23" s="2176">
        <f t="shared" si="3"/>
        <v>1.0000000000000002</v>
      </c>
      <c r="W23" s="2176">
        <f t="shared" si="3"/>
        <v>1.0003127992230465</v>
      </c>
      <c r="X23" s="2176">
        <f t="shared" si="3"/>
        <v>0.99999999999999989</v>
      </c>
      <c r="Y23" s="2176">
        <f t="shared" si="3"/>
        <v>1.0000000000000002</v>
      </c>
      <c r="Z23" s="2176">
        <f t="shared" si="3"/>
        <v>1</v>
      </c>
      <c r="AA23" s="2176">
        <f t="shared" si="3"/>
        <v>1</v>
      </c>
      <c r="AB23" s="2176">
        <f t="shared" si="3"/>
        <v>1</v>
      </c>
      <c r="AC23" s="2176">
        <f t="shared" si="3"/>
        <v>1</v>
      </c>
      <c r="AD23" s="2176">
        <f t="shared" si="3"/>
        <v>0.99999999999999989</v>
      </c>
      <c r="AE23" s="2176">
        <f t="shared" si="3"/>
        <v>1</v>
      </c>
      <c r="AF23" s="2176">
        <f t="shared" si="3"/>
        <v>1</v>
      </c>
    </row>
    <row r="24" spans="1:32" s="2177" customFormat="1">
      <c r="A24" s="2173">
        <v>100</v>
      </c>
      <c r="B24" s="2174">
        <v>20</v>
      </c>
      <c r="C24" s="2175">
        <v>0</v>
      </c>
      <c r="D24" s="2175">
        <v>0</v>
      </c>
      <c r="E24" s="2175">
        <v>0</v>
      </c>
      <c r="F24" s="2175">
        <v>0</v>
      </c>
      <c r="G24" s="2175">
        <v>0</v>
      </c>
      <c r="H24" s="2175">
        <v>0</v>
      </c>
      <c r="I24" s="2175">
        <v>0</v>
      </c>
      <c r="J24" s="2175">
        <v>0</v>
      </c>
      <c r="K24" s="2175">
        <v>0</v>
      </c>
      <c r="L24" s="2175">
        <v>0</v>
      </c>
      <c r="M24" s="2175">
        <v>0</v>
      </c>
      <c r="N24" s="2175">
        <v>0</v>
      </c>
      <c r="O24" s="2175">
        <v>0</v>
      </c>
      <c r="P24" s="2175">
        <v>0</v>
      </c>
      <c r="Q24" s="2175">
        <v>0</v>
      </c>
      <c r="R24" s="2176">
        <f t="shared" si="3"/>
        <v>1.0000000000000002</v>
      </c>
      <c r="S24" s="2176">
        <f t="shared" si="3"/>
        <v>0.99999999999999989</v>
      </c>
      <c r="T24" s="2176">
        <f t="shared" si="3"/>
        <v>0.99999999999999989</v>
      </c>
      <c r="U24" s="2176">
        <f t="shared" si="3"/>
        <v>0.99999999999999989</v>
      </c>
      <c r="V24" s="2176">
        <f t="shared" si="3"/>
        <v>1.0000000000000002</v>
      </c>
      <c r="W24" s="2176">
        <f t="shared" si="3"/>
        <v>1.0003127992230465</v>
      </c>
      <c r="X24" s="2176">
        <f t="shared" si="3"/>
        <v>0.99999999999999989</v>
      </c>
      <c r="Y24" s="2176">
        <f t="shared" si="3"/>
        <v>1.0000000000000002</v>
      </c>
      <c r="Z24" s="2176">
        <f t="shared" si="3"/>
        <v>1</v>
      </c>
      <c r="AA24" s="2176">
        <f t="shared" si="3"/>
        <v>1</v>
      </c>
      <c r="AB24" s="2176">
        <f t="shared" si="3"/>
        <v>1</v>
      </c>
      <c r="AC24" s="2176">
        <f t="shared" si="3"/>
        <v>1</v>
      </c>
      <c r="AD24" s="2176">
        <f t="shared" si="3"/>
        <v>0.99999999999999989</v>
      </c>
      <c r="AE24" s="2176">
        <f t="shared" si="3"/>
        <v>1</v>
      </c>
      <c r="AF24" s="2176">
        <f t="shared" si="3"/>
        <v>1</v>
      </c>
    </row>
    <row r="25" spans="1:32" s="2177" customFormat="1">
      <c r="A25" s="2173">
        <v>100</v>
      </c>
      <c r="B25" s="2174">
        <v>21</v>
      </c>
      <c r="C25" s="2175">
        <v>0</v>
      </c>
      <c r="D25" s="2175">
        <v>0</v>
      </c>
      <c r="E25" s="2175">
        <v>0</v>
      </c>
      <c r="F25" s="2175">
        <v>0</v>
      </c>
      <c r="G25" s="2175">
        <v>0</v>
      </c>
      <c r="H25" s="2175">
        <v>0</v>
      </c>
      <c r="I25" s="2175">
        <v>0</v>
      </c>
      <c r="J25" s="2175">
        <v>0</v>
      </c>
      <c r="K25" s="2175">
        <v>0</v>
      </c>
      <c r="L25" s="2175">
        <v>0</v>
      </c>
      <c r="M25" s="2175">
        <v>0</v>
      </c>
      <c r="N25" s="2175">
        <v>0</v>
      </c>
      <c r="O25" s="2175">
        <v>0</v>
      </c>
      <c r="P25" s="2175">
        <v>0</v>
      </c>
      <c r="Q25" s="2175">
        <v>0</v>
      </c>
      <c r="R25" s="2176">
        <f t="shared" si="3"/>
        <v>1.0000000000000002</v>
      </c>
      <c r="S25" s="2176">
        <f t="shared" si="3"/>
        <v>0.99999999999999989</v>
      </c>
      <c r="T25" s="2176">
        <f t="shared" si="3"/>
        <v>0.99999999999999989</v>
      </c>
      <c r="U25" s="2176">
        <f t="shared" si="3"/>
        <v>0.99999999999999989</v>
      </c>
      <c r="V25" s="2176">
        <f t="shared" si="3"/>
        <v>1.0000000000000002</v>
      </c>
      <c r="W25" s="2176">
        <f t="shared" si="3"/>
        <v>1.0003127992230465</v>
      </c>
      <c r="X25" s="2176">
        <f t="shared" si="3"/>
        <v>0.99999999999999989</v>
      </c>
      <c r="Y25" s="2176">
        <f t="shared" si="3"/>
        <v>1.0000000000000002</v>
      </c>
      <c r="Z25" s="2176">
        <f t="shared" si="3"/>
        <v>1</v>
      </c>
      <c r="AA25" s="2176">
        <f t="shared" si="3"/>
        <v>1</v>
      </c>
      <c r="AB25" s="2176">
        <f t="shared" si="3"/>
        <v>1</v>
      </c>
      <c r="AC25" s="2176">
        <f t="shared" si="3"/>
        <v>1</v>
      </c>
      <c r="AD25" s="2176">
        <f t="shared" si="3"/>
        <v>0.99999999999999989</v>
      </c>
      <c r="AE25" s="2176">
        <f t="shared" si="3"/>
        <v>1</v>
      </c>
      <c r="AF25" s="2176">
        <f t="shared" si="3"/>
        <v>1</v>
      </c>
    </row>
    <row r="26" spans="1:32" s="2177" customFormat="1">
      <c r="A26" s="2173">
        <v>100</v>
      </c>
      <c r="B26" s="2174">
        <v>22</v>
      </c>
      <c r="C26" s="2175">
        <v>0</v>
      </c>
      <c r="D26" s="2175">
        <v>0</v>
      </c>
      <c r="E26" s="2175">
        <v>0</v>
      </c>
      <c r="F26" s="2175">
        <v>0</v>
      </c>
      <c r="G26" s="2175">
        <v>0</v>
      </c>
      <c r="H26" s="2175">
        <v>0</v>
      </c>
      <c r="I26" s="2175">
        <v>0</v>
      </c>
      <c r="J26" s="2175">
        <v>0</v>
      </c>
      <c r="K26" s="2175">
        <v>0</v>
      </c>
      <c r="L26" s="2175">
        <v>0</v>
      </c>
      <c r="M26" s="2175">
        <v>0</v>
      </c>
      <c r="N26" s="2175">
        <v>0</v>
      </c>
      <c r="O26" s="2175">
        <v>0</v>
      </c>
      <c r="P26" s="2175">
        <v>0</v>
      </c>
      <c r="Q26" s="2175">
        <v>0</v>
      </c>
      <c r="R26" s="2176">
        <f t="shared" si="3"/>
        <v>1.0000000000000002</v>
      </c>
      <c r="S26" s="2176">
        <f t="shared" si="3"/>
        <v>0.99999999999999989</v>
      </c>
      <c r="T26" s="2176">
        <f t="shared" si="3"/>
        <v>0.99999999999999989</v>
      </c>
      <c r="U26" s="2176">
        <f t="shared" si="3"/>
        <v>0.99999999999999989</v>
      </c>
      <c r="V26" s="2176">
        <f t="shared" si="3"/>
        <v>1.0000000000000002</v>
      </c>
      <c r="W26" s="2176">
        <f t="shared" si="3"/>
        <v>1.0003127992230465</v>
      </c>
      <c r="X26" s="2176">
        <f t="shared" si="3"/>
        <v>0.99999999999999989</v>
      </c>
      <c r="Y26" s="2176">
        <f t="shared" si="3"/>
        <v>1.0000000000000002</v>
      </c>
      <c r="Z26" s="2176">
        <f t="shared" si="3"/>
        <v>1</v>
      </c>
      <c r="AA26" s="2176">
        <f t="shared" si="3"/>
        <v>1</v>
      </c>
      <c r="AB26" s="2176">
        <f t="shared" si="3"/>
        <v>1</v>
      </c>
      <c r="AC26" s="2176">
        <f t="shared" si="3"/>
        <v>1</v>
      </c>
      <c r="AD26" s="2176">
        <f t="shared" si="3"/>
        <v>0.99999999999999989</v>
      </c>
      <c r="AE26" s="2176">
        <f t="shared" si="3"/>
        <v>1</v>
      </c>
      <c r="AF26" s="2176">
        <f t="shared" si="3"/>
        <v>1</v>
      </c>
    </row>
    <row r="27" spans="1:32" s="2177" customFormat="1">
      <c r="A27" s="2173">
        <v>100</v>
      </c>
      <c r="B27" s="2174">
        <v>23</v>
      </c>
      <c r="C27" s="2175">
        <v>0</v>
      </c>
      <c r="D27" s="2175">
        <v>0</v>
      </c>
      <c r="E27" s="2175">
        <v>0</v>
      </c>
      <c r="F27" s="2175">
        <v>0</v>
      </c>
      <c r="G27" s="2175">
        <v>0</v>
      </c>
      <c r="H27" s="2175">
        <v>0</v>
      </c>
      <c r="I27" s="2175">
        <v>0</v>
      </c>
      <c r="J27" s="2175">
        <v>0</v>
      </c>
      <c r="K27" s="2175">
        <v>0</v>
      </c>
      <c r="L27" s="2175">
        <v>0</v>
      </c>
      <c r="M27" s="2175">
        <v>0</v>
      </c>
      <c r="N27" s="2175">
        <v>0</v>
      </c>
      <c r="O27" s="2175">
        <v>0</v>
      </c>
      <c r="P27" s="2175">
        <v>0</v>
      </c>
      <c r="Q27" s="2175">
        <v>0</v>
      </c>
      <c r="R27" s="2176">
        <f t="shared" si="3"/>
        <v>1.0000000000000002</v>
      </c>
      <c r="S27" s="2176">
        <f t="shared" si="3"/>
        <v>0.99999999999999989</v>
      </c>
      <c r="T27" s="2176">
        <f t="shared" si="3"/>
        <v>0.99999999999999989</v>
      </c>
      <c r="U27" s="2176">
        <f t="shared" si="3"/>
        <v>0.99999999999999989</v>
      </c>
      <c r="V27" s="2176">
        <f t="shared" si="3"/>
        <v>1.0000000000000002</v>
      </c>
      <c r="W27" s="2176">
        <f t="shared" si="3"/>
        <v>1.0003127992230465</v>
      </c>
      <c r="X27" s="2176">
        <f t="shared" si="3"/>
        <v>0.99999999999999989</v>
      </c>
      <c r="Y27" s="2176">
        <f t="shared" si="3"/>
        <v>1.0000000000000002</v>
      </c>
      <c r="Z27" s="2176">
        <f t="shared" si="3"/>
        <v>1</v>
      </c>
      <c r="AA27" s="2176">
        <f t="shared" si="3"/>
        <v>1</v>
      </c>
      <c r="AB27" s="2176">
        <f t="shared" si="3"/>
        <v>1</v>
      </c>
      <c r="AC27" s="2176">
        <f t="shared" si="3"/>
        <v>1</v>
      </c>
      <c r="AD27" s="2176">
        <f t="shared" si="3"/>
        <v>0.99999999999999989</v>
      </c>
      <c r="AE27" s="2176">
        <f t="shared" si="3"/>
        <v>1</v>
      </c>
      <c r="AF27" s="2176">
        <f t="shared" si="3"/>
        <v>1</v>
      </c>
    </row>
    <row r="28" spans="1:32" s="2177" customFormat="1">
      <c r="A28" s="2173">
        <v>100</v>
      </c>
      <c r="B28" s="2174">
        <v>24</v>
      </c>
      <c r="C28" s="2175">
        <v>0</v>
      </c>
      <c r="D28" s="2175">
        <v>0</v>
      </c>
      <c r="E28" s="2175">
        <v>0</v>
      </c>
      <c r="F28" s="2175">
        <v>0</v>
      </c>
      <c r="G28" s="2175">
        <v>0</v>
      </c>
      <c r="H28" s="2175">
        <v>0</v>
      </c>
      <c r="I28" s="2175">
        <v>0</v>
      </c>
      <c r="J28" s="2175">
        <v>0</v>
      </c>
      <c r="K28" s="2175">
        <v>0</v>
      </c>
      <c r="L28" s="2175">
        <v>0</v>
      </c>
      <c r="M28" s="2175">
        <v>0</v>
      </c>
      <c r="N28" s="2175">
        <v>0</v>
      </c>
      <c r="O28" s="2175">
        <v>0</v>
      </c>
      <c r="P28" s="2175">
        <v>0</v>
      </c>
      <c r="Q28" s="2175">
        <v>0</v>
      </c>
      <c r="R28" s="2176">
        <f t="shared" si="3"/>
        <v>1.0000000000000002</v>
      </c>
      <c r="S28" s="2176">
        <f t="shared" si="3"/>
        <v>0.99999999999999989</v>
      </c>
      <c r="T28" s="2176">
        <f t="shared" si="3"/>
        <v>0.99999999999999989</v>
      </c>
      <c r="U28" s="2176">
        <f t="shared" si="3"/>
        <v>0.99999999999999989</v>
      </c>
      <c r="V28" s="2176">
        <f t="shared" si="3"/>
        <v>1.0000000000000002</v>
      </c>
      <c r="W28" s="2176">
        <f t="shared" si="3"/>
        <v>1.0003127992230465</v>
      </c>
      <c r="X28" s="2176">
        <f t="shared" si="3"/>
        <v>0.99999999999999989</v>
      </c>
      <c r="Y28" s="2176">
        <f t="shared" si="3"/>
        <v>1.0000000000000002</v>
      </c>
      <c r="Z28" s="2176">
        <f t="shared" si="3"/>
        <v>1</v>
      </c>
      <c r="AA28" s="2176">
        <f t="shared" si="3"/>
        <v>1</v>
      </c>
      <c r="AB28" s="2176">
        <f t="shared" si="3"/>
        <v>1</v>
      </c>
      <c r="AC28" s="2176">
        <f t="shared" si="3"/>
        <v>1</v>
      </c>
      <c r="AD28" s="2176">
        <f t="shared" si="3"/>
        <v>0.99999999999999989</v>
      </c>
      <c r="AE28" s="2176">
        <f t="shared" si="3"/>
        <v>1</v>
      </c>
      <c r="AF28" s="2176">
        <f t="shared" si="3"/>
        <v>1</v>
      </c>
    </row>
    <row r="29" spans="1:32" s="2177" customFormat="1">
      <c r="A29" s="2173">
        <v>100</v>
      </c>
      <c r="B29" s="2174">
        <v>25</v>
      </c>
      <c r="C29" s="2175">
        <v>0</v>
      </c>
      <c r="D29" s="2175">
        <v>0</v>
      </c>
      <c r="E29" s="2175">
        <v>0</v>
      </c>
      <c r="F29" s="2175">
        <v>0</v>
      </c>
      <c r="G29" s="2175">
        <v>0</v>
      </c>
      <c r="H29" s="2175">
        <v>0</v>
      </c>
      <c r="I29" s="2175">
        <v>0</v>
      </c>
      <c r="J29" s="2175">
        <v>0</v>
      </c>
      <c r="K29" s="2175">
        <v>0</v>
      </c>
      <c r="L29" s="2175">
        <v>0</v>
      </c>
      <c r="M29" s="2175">
        <v>0</v>
      </c>
      <c r="N29" s="2175">
        <v>0</v>
      </c>
      <c r="O29" s="2175">
        <v>0</v>
      </c>
      <c r="P29" s="2175">
        <v>0</v>
      </c>
      <c r="Q29" s="2175">
        <v>0</v>
      </c>
      <c r="R29" s="2176">
        <f t="shared" si="3"/>
        <v>1.0000000000000002</v>
      </c>
      <c r="S29" s="2176">
        <f t="shared" si="3"/>
        <v>0.99999999999999989</v>
      </c>
      <c r="T29" s="2176">
        <f t="shared" si="3"/>
        <v>0.99999999999999989</v>
      </c>
      <c r="U29" s="2176">
        <f t="shared" si="3"/>
        <v>0.99999999999999989</v>
      </c>
      <c r="V29" s="2176">
        <f t="shared" si="3"/>
        <v>1.0000000000000002</v>
      </c>
      <c r="W29" s="2176">
        <f t="shared" si="3"/>
        <v>1.0003127992230465</v>
      </c>
      <c r="X29" s="2176">
        <f t="shared" si="3"/>
        <v>0.99999999999999989</v>
      </c>
      <c r="Y29" s="2176">
        <f t="shared" si="3"/>
        <v>1.0000000000000002</v>
      </c>
      <c r="Z29" s="2176">
        <f t="shared" si="3"/>
        <v>1</v>
      </c>
      <c r="AA29" s="2176">
        <f t="shared" si="3"/>
        <v>1</v>
      </c>
      <c r="AB29" s="2176">
        <f t="shared" si="3"/>
        <v>1</v>
      </c>
      <c r="AC29" s="2176">
        <f t="shared" si="3"/>
        <v>1</v>
      </c>
      <c r="AD29" s="2176">
        <f t="shared" si="3"/>
        <v>0.99999999999999989</v>
      </c>
      <c r="AE29" s="2176">
        <f t="shared" si="3"/>
        <v>1</v>
      </c>
      <c r="AF29" s="2176">
        <f t="shared" si="3"/>
        <v>1</v>
      </c>
    </row>
    <row r="30" spans="1:32" s="2177" customFormat="1">
      <c r="A30" s="2169">
        <v>100</v>
      </c>
      <c r="B30" s="2170">
        <v>26</v>
      </c>
      <c r="C30" s="2179">
        <v>0</v>
      </c>
      <c r="D30" s="2179">
        <v>0</v>
      </c>
      <c r="E30" s="2179">
        <v>0</v>
      </c>
      <c r="F30" s="2179">
        <v>0</v>
      </c>
      <c r="G30" s="2179">
        <v>0</v>
      </c>
      <c r="H30" s="2179">
        <v>0</v>
      </c>
      <c r="I30" s="2179">
        <v>0</v>
      </c>
      <c r="J30" s="2179">
        <v>0</v>
      </c>
      <c r="K30" s="2179">
        <v>0</v>
      </c>
      <c r="L30" s="2179">
        <v>0</v>
      </c>
      <c r="M30" s="2179">
        <v>0</v>
      </c>
      <c r="N30" s="2179">
        <v>0</v>
      </c>
      <c r="O30" s="2179">
        <v>0</v>
      </c>
      <c r="P30" s="2175">
        <v>0</v>
      </c>
      <c r="Q30" s="2175">
        <v>0</v>
      </c>
      <c r="R30" s="2176">
        <f t="shared" si="3"/>
        <v>1.0000000000000002</v>
      </c>
      <c r="S30" s="2176">
        <f t="shared" si="3"/>
        <v>0.99999999999999989</v>
      </c>
      <c r="T30" s="2176">
        <f t="shared" si="3"/>
        <v>0.99999999999999989</v>
      </c>
      <c r="U30" s="2176">
        <f t="shared" si="3"/>
        <v>0.99999999999999989</v>
      </c>
      <c r="V30" s="2176">
        <f t="shared" si="3"/>
        <v>1.0000000000000002</v>
      </c>
      <c r="W30" s="2176">
        <f t="shared" si="3"/>
        <v>1.0003127992230465</v>
      </c>
      <c r="X30" s="2176">
        <f t="shared" si="3"/>
        <v>0.99999999999999989</v>
      </c>
      <c r="Y30" s="2176">
        <f t="shared" si="3"/>
        <v>1.0000000000000002</v>
      </c>
      <c r="Z30" s="2176">
        <f t="shared" si="3"/>
        <v>1</v>
      </c>
      <c r="AA30" s="2176">
        <f t="shared" si="3"/>
        <v>1</v>
      </c>
      <c r="AB30" s="2176">
        <f t="shared" si="3"/>
        <v>1</v>
      </c>
      <c r="AC30" s="2176">
        <f t="shared" si="3"/>
        <v>1</v>
      </c>
      <c r="AD30" s="2176">
        <f t="shared" si="3"/>
        <v>0.99999999999999989</v>
      </c>
      <c r="AE30" s="2176">
        <f t="shared" si="3"/>
        <v>1</v>
      </c>
      <c r="AF30" s="2176">
        <f t="shared" si="3"/>
        <v>1</v>
      </c>
    </row>
    <row r="31" spans="1:32" s="2177" customFormat="1">
      <c r="A31" s="2169">
        <v>100</v>
      </c>
      <c r="B31" s="2170">
        <v>27</v>
      </c>
      <c r="C31" s="2179">
        <v>0</v>
      </c>
      <c r="D31" s="2179">
        <v>0</v>
      </c>
      <c r="E31" s="2179">
        <v>0</v>
      </c>
      <c r="F31" s="2179">
        <v>0</v>
      </c>
      <c r="G31" s="2179">
        <v>0</v>
      </c>
      <c r="H31" s="2179">
        <v>0</v>
      </c>
      <c r="I31" s="2179">
        <v>0</v>
      </c>
      <c r="J31" s="2179">
        <v>0</v>
      </c>
      <c r="K31" s="2179">
        <v>0</v>
      </c>
      <c r="L31" s="2179">
        <v>0</v>
      </c>
      <c r="M31" s="2179">
        <v>0</v>
      </c>
      <c r="N31" s="2179">
        <v>0</v>
      </c>
      <c r="O31" s="2179">
        <v>0</v>
      </c>
      <c r="P31" s="2175">
        <v>0</v>
      </c>
      <c r="Q31" s="2175">
        <v>0</v>
      </c>
      <c r="R31" s="2176">
        <f t="shared" si="3"/>
        <v>1.0000000000000002</v>
      </c>
      <c r="S31" s="2176">
        <f t="shared" si="3"/>
        <v>0.99999999999999989</v>
      </c>
      <c r="T31" s="2176">
        <f t="shared" si="3"/>
        <v>0.99999999999999989</v>
      </c>
      <c r="U31" s="2176">
        <f t="shared" si="3"/>
        <v>0.99999999999999989</v>
      </c>
      <c r="V31" s="2176">
        <f t="shared" si="3"/>
        <v>1.0000000000000002</v>
      </c>
      <c r="W31" s="2176">
        <f t="shared" si="3"/>
        <v>1.0003127992230465</v>
      </c>
      <c r="X31" s="2176">
        <f t="shared" si="3"/>
        <v>0.99999999999999989</v>
      </c>
      <c r="Y31" s="2176">
        <f t="shared" si="3"/>
        <v>1.0000000000000002</v>
      </c>
      <c r="Z31" s="2176">
        <f t="shared" si="3"/>
        <v>1</v>
      </c>
      <c r="AA31" s="2176">
        <f t="shared" si="3"/>
        <v>1</v>
      </c>
      <c r="AB31" s="2176">
        <f t="shared" si="3"/>
        <v>1</v>
      </c>
      <c r="AC31" s="2176">
        <f t="shared" si="3"/>
        <v>1</v>
      </c>
      <c r="AD31" s="2176">
        <f t="shared" si="3"/>
        <v>0.99999999999999989</v>
      </c>
      <c r="AE31" s="2176">
        <f t="shared" si="3"/>
        <v>1</v>
      </c>
      <c r="AF31" s="2176">
        <f t="shared" si="3"/>
        <v>1</v>
      </c>
    </row>
    <row r="32" spans="1:32" s="2177" customFormat="1">
      <c r="A32" s="2169">
        <v>100</v>
      </c>
      <c r="B32" s="2170">
        <v>28</v>
      </c>
      <c r="C32" s="2179">
        <v>0</v>
      </c>
      <c r="D32" s="2179">
        <v>0</v>
      </c>
      <c r="E32" s="2179">
        <v>0</v>
      </c>
      <c r="F32" s="2179">
        <v>0</v>
      </c>
      <c r="G32" s="2179">
        <v>0</v>
      </c>
      <c r="H32" s="2179">
        <v>0</v>
      </c>
      <c r="I32" s="2179">
        <v>0</v>
      </c>
      <c r="J32" s="2179">
        <v>0</v>
      </c>
      <c r="K32" s="2179">
        <v>0</v>
      </c>
      <c r="L32" s="2179">
        <v>0</v>
      </c>
      <c r="M32" s="2179">
        <v>0</v>
      </c>
      <c r="N32" s="2179">
        <v>0</v>
      </c>
      <c r="O32" s="2179">
        <v>0</v>
      </c>
      <c r="P32" s="2175">
        <v>0</v>
      </c>
      <c r="Q32" s="2175">
        <v>0</v>
      </c>
      <c r="R32" s="2176">
        <f t="shared" si="3"/>
        <v>1.0000000000000002</v>
      </c>
      <c r="S32" s="2176">
        <f t="shared" si="3"/>
        <v>0.99999999999999989</v>
      </c>
      <c r="T32" s="2176">
        <f t="shared" si="3"/>
        <v>0.99999999999999989</v>
      </c>
      <c r="U32" s="2176">
        <f t="shared" si="3"/>
        <v>0.99999999999999989</v>
      </c>
      <c r="V32" s="2176">
        <f t="shared" si="3"/>
        <v>1.0000000000000002</v>
      </c>
      <c r="W32" s="2176">
        <f t="shared" si="3"/>
        <v>1.0003127992230465</v>
      </c>
      <c r="X32" s="2176">
        <f t="shared" si="3"/>
        <v>0.99999999999999989</v>
      </c>
      <c r="Y32" s="2176">
        <f t="shared" si="3"/>
        <v>1.0000000000000002</v>
      </c>
      <c r="Z32" s="2176">
        <f t="shared" si="3"/>
        <v>1</v>
      </c>
      <c r="AA32" s="2176">
        <f t="shared" si="3"/>
        <v>1</v>
      </c>
      <c r="AB32" s="2176">
        <f t="shared" si="3"/>
        <v>1</v>
      </c>
      <c r="AC32" s="2176">
        <f t="shared" si="3"/>
        <v>1</v>
      </c>
      <c r="AD32" s="2176">
        <f t="shared" si="3"/>
        <v>0.99999999999999989</v>
      </c>
      <c r="AE32" s="2176">
        <f t="shared" si="3"/>
        <v>1</v>
      </c>
      <c r="AF32" s="2176">
        <f t="shared" si="3"/>
        <v>1</v>
      </c>
    </row>
    <row r="33" spans="1:32" s="2177" customFormat="1">
      <c r="A33" s="2169">
        <v>100</v>
      </c>
      <c r="B33" s="2170">
        <v>29</v>
      </c>
      <c r="C33" s="2179">
        <v>0</v>
      </c>
      <c r="D33" s="2179">
        <v>0</v>
      </c>
      <c r="E33" s="2179">
        <v>0</v>
      </c>
      <c r="F33" s="2179">
        <v>0</v>
      </c>
      <c r="G33" s="2179">
        <v>0</v>
      </c>
      <c r="H33" s="2179">
        <v>0</v>
      </c>
      <c r="I33" s="2179">
        <v>0</v>
      </c>
      <c r="J33" s="2179">
        <v>0</v>
      </c>
      <c r="K33" s="2179">
        <v>0</v>
      </c>
      <c r="L33" s="2179">
        <v>0</v>
      </c>
      <c r="M33" s="2179">
        <v>0</v>
      </c>
      <c r="N33" s="2179">
        <v>0</v>
      </c>
      <c r="O33" s="2179">
        <v>0</v>
      </c>
      <c r="P33" s="2175">
        <v>0</v>
      </c>
      <c r="Q33" s="2175">
        <v>0</v>
      </c>
      <c r="R33" s="2176">
        <f t="shared" si="3"/>
        <v>1.0000000000000002</v>
      </c>
      <c r="S33" s="2176">
        <f t="shared" si="3"/>
        <v>0.99999999999999989</v>
      </c>
      <c r="T33" s="2176">
        <f t="shared" si="3"/>
        <v>0.99999999999999989</v>
      </c>
      <c r="U33" s="2176">
        <f t="shared" si="3"/>
        <v>0.99999999999999989</v>
      </c>
      <c r="V33" s="2176">
        <f t="shared" si="3"/>
        <v>1.0000000000000002</v>
      </c>
      <c r="W33" s="2176">
        <f t="shared" si="3"/>
        <v>1.0003127992230465</v>
      </c>
      <c r="X33" s="2176">
        <f t="shared" si="3"/>
        <v>0.99999999999999989</v>
      </c>
      <c r="Y33" s="2176">
        <f t="shared" si="3"/>
        <v>1.0000000000000002</v>
      </c>
      <c r="Z33" s="2176">
        <f t="shared" si="3"/>
        <v>1</v>
      </c>
      <c r="AA33" s="2176">
        <f t="shared" si="3"/>
        <v>1</v>
      </c>
      <c r="AB33" s="2176">
        <f t="shared" si="3"/>
        <v>1</v>
      </c>
      <c r="AC33" s="2176">
        <f t="shared" si="3"/>
        <v>1</v>
      </c>
      <c r="AD33" s="2176">
        <f t="shared" si="3"/>
        <v>0.99999999999999989</v>
      </c>
      <c r="AE33" s="2176">
        <f t="shared" si="3"/>
        <v>1</v>
      </c>
      <c r="AF33" s="2176">
        <f t="shared" si="3"/>
        <v>1</v>
      </c>
    </row>
    <row r="34" spans="1:32" s="2177" customFormat="1">
      <c r="A34" s="2169">
        <v>100</v>
      </c>
      <c r="B34" s="2170">
        <v>30</v>
      </c>
      <c r="C34" s="2179">
        <v>0</v>
      </c>
      <c r="D34" s="2179">
        <v>0</v>
      </c>
      <c r="E34" s="2179">
        <v>0</v>
      </c>
      <c r="F34" s="2179">
        <v>0</v>
      </c>
      <c r="G34" s="2179">
        <v>0</v>
      </c>
      <c r="H34" s="2179">
        <v>0</v>
      </c>
      <c r="I34" s="2179">
        <v>0</v>
      </c>
      <c r="J34" s="2179">
        <v>0</v>
      </c>
      <c r="K34" s="2179">
        <v>0</v>
      </c>
      <c r="L34" s="2179">
        <v>0</v>
      </c>
      <c r="M34" s="2179">
        <v>0</v>
      </c>
      <c r="N34" s="2179">
        <v>0</v>
      </c>
      <c r="O34" s="2179">
        <v>0</v>
      </c>
      <c r="P34" s="2175">
        <v>0</v>
      </c>
      <c r="Q34" s="2175">
        <v>0</v>
      </c>
      <c r="R34" s="2176">
        <f t="shared" si="3"/>
        <v>1.0000000000000002</v>
      </c>
      <c r="S34" s="2176">
        <f t="shared" si="3"/>
        <v>0.99999999999999989</v>
      </c>
      <c r="T34" s="2176">
        <f t="shared" si="3"/>
        <v>0.99999999999999989</v>
      </c>
      <c r="U34" s="2176">
        <f t="shared" si="3"/>
        <v>0.99999999999999989</v>
      </c>
      <c r="V34" s="2176">
        <f t="shared" si="3"/>
        <v>1.0000000000000002</v>
      </c>
      <c r="W34" s="2176">
        <f t="shared" si="3"/>
        <v>1.0003127992230465</v>
      </c>
      <c r="X34" s="2176">
        <f t="shared" si="3"/>
        <v>0.99999999999999989</v>
      </c>
      <c r="Y34" s="2176">
        <f t="shared" si="3"/>
        <v>1.0000000000000002</v>
      </c>
      <c r="Z34" s="2176">
        <f t="shared" si="3"/>
        <v>1</v>
      </c>
      <c r="AA34" s="2176">
        <f t="shared" si="3"/>
        <v>1</v>
      </c>
      <c r="AB34" s="2176">
        <f t="shared" si="3"/>
        <v>1</v>
      </c>
      <c r="AC34" s="2176">
        <f t="shared" si="3"/>
        <v>1</v>
      </c>
      <c r="AD34" s="2176">
        <f t="shared" si="3"/>
        <v>0.99999999999999989</v>
      </c>
      <c r="AE34" s="2176">
        <f t="shared" si="3"/>
        <v>1</v>
      </c>
      <c r="AF34" s="2176">
        <f t="shared" si="3"/>
        <v>1</v>
      </c>
    </row>
    <row r="35" spans="1:32" s="2177" customFormat="1">
      <c r="A35" s="2169">
        <v>100</v>
      </c>
      <c r="B35" s="2170">
        <v>31</v>
      </c>
      <c r="C35" s="2179">
        <v>0</v>
      </c>
      <c r="D35" s="2179">
        <v>0</v>
      </c>
      <c r="E35" s="2179">
        <v>0</v>
      </c>
      <c r="F35" s="2179">
        <v>0</v>
      </c>
      <c r="G35" s="2179">
        <v>0</v>
      </c>
      <c r="H35" s="2179">
        <v>0</v>
      </c>
      <c r="I35" s="2179">
        <v>0</v>
      </c>
      <c r="J35" s="2179">
        <v>0</v>
      </c>
      <c r="K35" s="2179">
        <v>0</v>
      </c>
      <c r="L35" s="2179">
        <v>0</v>
      </c>
      <c r="M35" s="2179">
        <v>0</v>
      </c>
      <c r="N35" s="2179">
        <v>0</v>
      </c>
      <c r="O35" s="2179">
        <v>0</v>
      </c>
      <c r="P35" s="2175">
        <v>0</v>
      </c>
      <c r="Q35" s="2175">
        <v>0</v>
      </c>
      <c r="R35" s="2176">
        <f t="shared" si="3"/>
        <v>1.0000000000000002</v>
      </c>
      <c r="S35" s="2176">
        <f t="shared" si="3"/>
        <v>0.99999999999999989</v>
      </c>
      <c r="T35" s="2176">
        <f t="shared" si="3"/>
        <v>0.99999999999999989</v>
      </c>
      <c r="U35" s="2176">
        <f t="shared" si="3"/>
        <v>0.99999999999999989</v>
      </c>
      <c r="V35" s="2176">
        <f t="shared" si="3"/>
        <v>1.0000000000000002</v>
      </c>
      <c r="W35" s="2176">
        <f t="shared" si="3"/>
        <v>1.0003127992230465</v>
      </c>
      <c r="X35" s="2176">
        <f t="shared" si="3"/>
        <v>0.99999999999999989</v>
      </c>
      <c r="Y35" s="2176">
        <f t="shared" si="3"/>
        <v>1.0000000000000002</v>
      </c>
      <c r="Z35" s="2176">
        <f t="shared" si="3"/>
        <v>1</v>
      </c>
      <c r="AA35" s="2176">
        <f t="shared" si="3"/>
        <v>1</v>
      </c>
      <c r="AB35" s="2176">
        <f t="shared" si="3"/>
        <v>1</v>
      </c>
      <c r="AC35" s="2176">
        <f t="shared" si="3"/>
        <v>1</v>
      </c>
      <c r="AD35" s="2176">
        <f t="shared" si="3"/>
        <v>0.99999999999999989</v>
      </c>
      <c r="AE35" s="2176">
        <f t="shared" si="3"/>
        <v>1</v>
      </c>
      <c r="AF35" s="2176">
        <f t="shared" si="3"/>
        <v>1</v>
      </c>
    </row>
    <row r="36" spans="1:32" s="2177" customFormat="1">
      <c r="A36" s="2169">
        <v>100</v>
      </c>
      <c r="B36" s="2170">
        <v>32</v>
      </c>
      <c r="C36" s="2179">
        <v>0</v>
      </c>
      <c r="D36" s="2179">
        <v>0</v>
      </c>
      <c r="E36" s="2179">
        <v>0</v>
      </c>
      <c r="F36" s="2179">
        <v>0</v>
      </c>
      <c r="G36" s="2179">
        <v>0</v>
      </c>
      <c r="H36" s="2179">
        <v>0</v>
      </c>
      <c r="I36" s="2179">
        <v>0</v>
      </c>
      <c r="J36" s="2179">
        <v>0</v>
      </c>
      <c r="K36" s="2179">
        <v>0</v>
      </c>
      <c r="L36" s="2179">
        <v>0</v>
      </c>
      <c r="M36" s="2179">
        <v>0</v>
      </c>
      <c r="N36" s="2179">
        <v>0</v>
      </c>
      <c r="O36" s="2179">
        <v>0</v>
      </c>
      <c r="P36" s="2175">
        <v>0</v>
      </c>
      <c r="Q36" s="2175">
        <v>0</v>
      </c>
      <c r="R36" s="2176">
        <f t="shared" si="3"/>
        <v>1.0000000000000002</v>
      </c>
      <c r="S36" s="2176">
        <f t="shared" si="3"/>
        <v>0.99999999999999989</v>
      </c>
      <c r="T36" s="2176">
        <f t="shared" si="3"/>
        <v>0.99999999999999989</v>
      </c>
      <c r="U36" s="2176">
        <f t="shared" si="3"/>
        <v>0.99999999999999989</v>
      </c>
      <c r="V36" s="2176">
        <f t="shared" si="3"/>
        <v>1.0000000000000002</v>
      </c>
      <c r="W36" s="2176">
        <f t="shared" si="3"/>
        <v>1.0003127992230465</v>
      </c>
      <c r="X36" s="2176">
        <f t="shared" si="3"/>
        <v>0.99999999999999989</v>
      </c>
      <c r="Y36" s="2176">
        <f t="shared" si="3"/>
        <v>1.0000000000000002</v>
      </c>
      <c r="Z36" s="2176">
        <f t="shared" si="3"/>
        <v>1</v>
      </c>
      <c r="AA36" s="2176">
        <f t="shared" si="3"/>
        <v>1</v>
      </c>
      <c r="AB36" s="2176">
        <f t="shared" si="3"/>
        <v>1</v>
      </c>
      <c r="AC36" s="2176">
        <f t="shared" si="3"/>
        <v>1</v>
      </c>
      <c r="AD36" s="2176">
        <f t="shared" si="3"/>
        <v>0.99999999999999989</v>
      </c>
      <c r="AE36" s="2176">
        <f t="shared" si="3"/>
        <v>1</v>
      </c>
      <c r="AF36" s="2176">
        <f t="shared" si="3"/>
        <v>1</v>
      </c>
    </row>
    <row r="37" spans="1:32" s="2177" customFormat="1">
      <c r="A37" s="2169">
        <v>100</v>
      </c>
      <c r="B37" s="2170">
        <v>33</v>
      </c>
      <c r="C37" s="2179">
        <v>0</v>
      </c>
      <c r="D37" s="2179">
        <v>0</v>
      </c>
      <c r="E37" s="2179">
        <v>0</v>
      </c>
      <c r="F37" s="2179">
        <v>0</v>
      </c>
      <c r="G37" s="2179">
        <v>0</v>
      </c>
      <c r="H37" s="2179">
        <v>0</v>
      </c>
      <c r="I37" s="2179">
        <v>0</v>
      </c>
      <c r="J37" s="2179">
        <v>0</v>
      </c>
      <c r="K37" s="2179">
        <v>0</v>
      </c>
      <c r="L37" s="2179">
        <v>0</v>
      </c>
      <c r="M37" s="2179">
        <v>0</v>
      </c>
      <c r="N37" s="2179">
        <v>0</v>
      </c>
      <c r="O37" s="2179">
        <v>0</v>
      </c>
      <c r="P37" s="2175">
        <v>0</v>
      </c>
      <c r="Q37" s="2175">
        <v>0</v>
      </c>
      <c r="R37" s="2176">
        <f t="shared" si="3"/>
        <v>1.0000000000000002</v>
      </c>
      <c r="S37" s="2176">
        <f t="shared" si="3"/>
        <v>0.99999999999999989</v>
      </c>
      <c r="T37" s="2176">
        <f t="shared" si="3"/>
        <v>0.99999999999999989</v>
      </c>
      <c r="U37" s="2176">
        <f t="shared" si="3"/>
        <v>0.99999999999999989</v>
      </c>
      <c r="V37" s="2176">
        <f t="shared" si="3"/>
        <v>1.0000000000000002</v>
      </c>
      <c r="W37" s="2176">
        <f t="shared" si="3"/>
        <v>1.0003127992230465</v>
      </c>
      <c r="X37" s="2176">
        <f t="shared" si="3"/>
        <v>0.99999999999999989</v>
      </c>
      <c r="Y37" s="2176">
        <f t="shared" si="3"/>
        <v>1.0000000000000002</v>
      </c>
      <c r="Z37" s="2176">
        <f t="shared" si="3"/>
        <v>1</v>
      </c>
      <c r="AA37" s="2176">
        <f t="shared" si="3"/>
        <v>1</v>
      </c>
      <c r="AB37" s="2176">
        <f t="shared" si="3"/>
        <v>1</v>
      </c>
      <c r="AC37" s="2176">
        <f t="shared" si="3"/>
        <v>1</v>
      </c>
      <c r="AD37" s="2176">
        <f t="shared" si="3"/>
        <v>0.99999999999999989</v>
      </c>
      <c r="AE37" s="2176">
        <f t="shared" si="3"/>
        <v>1</v>
      </c>
      <c r="AF37" s="2176">
        <f t="shared" si="3"/>
        <v>1</v>
      </c>
    </row>
    <row r="38" spans="1:32" s="2177" customFormat="1">
      <c r="A38" s="2169">
        <v>100</v>
      </c>
      <c r="B38" s="2170">
        <v>34</v>
      </c>
      <c r="C38" s="2179">
        <v>0</v>
      </c>
      <c r="D38" s="2179">
        <v>0</v>
      </c>
      <c r="E38" s="2179">
        <v>0</v>
      </c>
      <c r="F38" s="2179">
        <v>0</v>
      </c>
      <c r="G38" s="2179">
        <v>0</v>
      </c>
      <c r="H38" s="2179">
        <v>0</v>
      </c>
      <c r="I38" s="2179">
        <v>0</v>
      </c>
      <c r="J38" s="2179">
        <v>0</v>
      </c>
      <c r="K38" s="2179">
        <v>0</v>
      </c>
      <c r="L38" s="2179">
        <v>0</v>
      </c>
      <c r="M38" s="2179">
        <v>0</v>
      </c>
      <c r="N38" s="2179">
        <v>0</v>
      </c>
      <c r="O38" s="2179">
        <v>0</v>
      </c>
      <c r="P38" s="2175">
        <v>0</v>
      </c>
      <c r="Q38" s="2175">
        <v>0</v>
      </c>
      <c r="R38" s="2176">
        <f t="shared" ref="R38:AF53" si="4">C38+R37</f>
        <v>1.0000000000000002</v>
      </c>
      <c r="S38" s="2176">
        <f t="shared" si="4"/>
        <v>0.99999999999999989</v>
      </c>
      <c r="T38" s="2176">
        <f t="shared" si="4"/>
        <v>0.99999999999999989</v>
      </c>
      <c r="U38" s="2176">
        <f t="shared" si="4"/>
        <v>0.99999999999999989</v>
      </c>
      <c r="V38" s="2176">
        <f t="shared" si="4"/>
        <v>1.0000000000000002</v>
      </c>
      <c r="W38" s="2176">
        <f t="shared" si="4"/>
        <v>1.0003127992230465</v>
      </c>
      <c r="X38" s="2176">
        <f t="shared" si="4"/>
        <v>0.99999999999999989</v>
      </c>
      <c r="Y38" s="2176">
        <f t="shared" si="4"/>
        <v>1.0000000000000002</v>
      </c>
      <c r="Z38" s="2176">
        <f t="shared" si="4"/>
        <v>1</v>
      </c>
      <c r="AA38" s="2176">
        <f t="shared" si="4"/>
        <v>1</v>
      </c>
      <c r="AB38" s="2176">
        <f t="shared" si="4"/>
        <v>1</v>
      </c>
      <c r="AC38" s="2176">
        <f t="shared" si="4"/>
        <v>1</v>
      </c>
      <c r="AD38" s="2176">
        <f t="shared" si="4"/>
        <v>0.99999999999999989</v>
      </c>
      <c r="AE38" s="2176">
        <f t="shared" si="4"/>
        <v>1</v>
      </c>
      <c r="AF38" s="2176">
        <f t="shared" si="4"/>
        <v>1</v>
      </c>
    </row>
    <row r="39" spans="1:32" s="2177" customFormat="1">
      <c r="A39" s="2169">
        <v>100</v>
      </c>
      <c r="B39" s="2170">
        <v>35</v>
      </c>
      <c r="C39" s="2179">
        <v>0</v>
      </c>
      <c r="D39" s="2179">
        <v>0</v>
      </c>
      <c r="E39" s="2179">
        <v>0</v>
      </c>
      <c r="F39" s="2179">
        <v>0</v>
      </c>
      <c r="G39" s="2179">
        <v>0</v>
      </c>
      <c r="H39" s="2179">
        <v>0</v>
      </c>
      <c r="I39" s="2179">
        <v>0</v>
      </c>
      <c r="J39" s="2179">
        <v>0</v>
      </c>
      <c r="K39" s="2179">
        <v>0</v>
      </c>
      <c r="L39" s="2179">
        <v>0</v>
      </c>
      <c r="M39" s="2179">
        <v>0</v>
      </c>
      <c r="N39" s="2179">
        <v>0</v>
      </c>
      <c r="O39" s="2179">
        <v>0</v>
      </c>
      <c r="P39" s="2175">
        <v>0</v>
      </c>
      <c r="Q39" s="2175">
        <v>0</v>
      </c>
      <c r="R39" s="2176">
        <f t="shared" si="4"/>
        <v>1.0000000000000002</v>
      </c>
      <c r="S39" s="2176">
        <f t="shared" si="4"/>
        <v>0.99999999999999989</v>
      </c>
      <c r="T39" s="2176">
        <f t="shared" si="4"/>
        <v>0.99999999999999989</v>
      </c>
      <c r="U39" s="2176">
        <f t="shared" si="4"/>
        <v>0.99999999999999989</v>
      </c>
      <c r="V39" s="2176">
        <f t="shared" si="4"/>
        <v>1.0000000000000002</v>
      </c>
      <c r="W39" s="2176">
        <f t="shared" si="4"/>
        <v>1.0003127992230465</v>
      </c>
      <c r="X39" s="2176">
        <f t="shared" si="4"/>
        <v>0.99999999999999989</v>
      </c>
      <c r="Y39" s="2176">
        <f t="shared" si="4"/>
        <v>1.0000000000000002</v>
      </c>
      <c r="Z39" s="2176">
        <f t="shared" si="4"/>
        <v>1</v>
      </c>
      <c r="AA39" s="2176">
        <f t="shared" si="4"/>
        <v>1</v>
      </c>
      <c r="AB39" s="2176">
        <f t="shared" si="4"/>
        <v>1</v>
      </c>
      <c r="AC39" s="2176">
        <f t="shared" si="4"/>
        <v>1</v>
      </c>
      <c r="AD39" s="2176">
        <f t="shared" si="4"/>
        <v>0.99999999999999989</v>
      </c>
      <c r="AE39" s="2176">
        <f t="shared" si="4"/>
        <v>1</v>
      </c>
      <c r="AF39" s="2176">
        <f t="shared" si="4"/>
        <v>1</v>
      </c>
    </row>
    <row r="40" spans="1:32" s="2177" customFormat="1">
      <c r="A40" s="2169">
        <v>100</v>
      </c>
      <c r="B40" s="2170">
        <v>36</v>
      </c>
      <c r="C40" s="2179">
        <v>0</v>
      </c>
      <c r="D40" s="2179">
        <v>0</v>
      </c>
      <c r="E40" s="2179">
        <v>0</v>
      </c>
      <c r="F40" s="2179">
        <v>0</v>
      </c>
      <c r="G40" s="2179">
        <v>0</v>
      </c>
      <c r="H40" s="2179">
        <v>0</v>
      </c>
      <c r="I40" s="2179">
        <v>0</v>
      </c>
      <c r="J40" s="2179">
        <v>0</v>
      </c>
      <c r="K40" s="2179">
        <v>0</v>
      </c>
      <c r="L40" s="2179">
        <v>0</v>
      </c>
      <c r="M40" s="2179">
        <v>0</v>
      </c>
      <c r="N40" s="2179">
        <v>0</v>
      </c>
      <c r="O40" s="2179">
        <v>0</v>
      </c>
      <c r="P40" s="2175">
        <v>0</v>
      </c>
      <c r="Q40" s="2175">
        <v>0</v>
      </c>
      <c r="R40" s="2176">
        <f t="shared" si="4"/>
        <v>1.0000000000000002</v>
      </c>
      <c r="S40" s="2176">
        <f t="shared" si="4"/>
        <v>0.99999999999999989</v>
      </c>
      <c r="T40" s="2176">
        <f t="shared" si="4"/>
        <v>0.99999999999999989</v>
      </c>
      <c r="U40" s="2176">
        <f t="shared" si="4"/>
        <v>0.99999999999999989</v>
      </c>
      <c r="V40" s="2176">
        <f t="shared" si="4"/>
        <v>1.0000000000000002</v>
      </c>
      <c r="W40" s="2176">
        <f t="shared" si="4"/>
        <v>1.0003127992230465</v>
      </c>
      <c r="X40" s="2176">
        <f t="shared" si="4"/>
        <v>0.99999999999999989</v>
      </c>
      <c r="Y40" s="2176">
        <f t="shared" si="4"/>
        <v>1.0000000000000002</v>
      </c>
      <c r="Z40" s="2176">
        <f t="shared" si="4"/>
        <v>1</v>
      </c>
      <c r="AA40" s="2176">
        <f t="shared" si="4"/>
        <v>1</v>
      </c>
      <c r="AB40" s="2176">
        <f t="shared" si="4"/>
        <v>1</v>
      </c>
      <c r="AC40" s="2176">
        <f t="shared" si="4"/>
        <v>1</v>
      </c>
      <c r="AD40" s="2176">
        <f t="shared" si="4"/>
        <v>0.99999999999999989</v>
      </c>
      <c r="AE40" s="2176">
        <f t="shared" si="4"/>
        <v>1</v>
      </c>
      <c r="AF40" s="2176">
        <f t="shared" si="4"/>
        <v>1</v>
      </c>
    </row>
    <row r="41" spans="1:32" s="2177" customFormat="1">
      <c r="A41" s="2169">
        <v>100</v>
      </c>
      <c r="B41" s="2170">
        <v>37</v>
      </c>
      <c r="C41" s="2179">
        <v>0</v>
      </c>
      <c r="D41" s="2179">
        <v>0</v>
      </c>
      <c r="E41" s="2179">
        <v>0</v>
      </c>
      <c r="F41" s="2179">
        <v>0</v>
      </c>
      <c r="G41" s="2179">
        <v>0</v>
      </c>
      <c r="H41" s="2179">
        <v>0</v>
      </c>
      <c r="I41" s="2179">
        <v>0</v>
      </c>
      <c r="J41" s="2179">
        <v>0</v>
      </c>
      <c r="K41" s="2179">
        <v>0</v>
      </c>
      <c r="L41" s="2179">
        <v>0</v>
      </c>
      <c r="M41" s="2179">
        <v>0</v>
      </c>
      <c r="N41" s="2179">
        <v>0</v>
      </c>
      <c r="O41" s="2179">
        <v>0</v>
      </c>
      <c r="P41" s="2175">
        <v>0</v>
      </c>
      <c r="Q41" s="2175">
        <v>0</v>
      </c>
      <c r="R41" s="2176">
        <f t="shared" si="4"/>
        <v>1.0000000000000002</v>
      </c>
      <c r="S41" s="2176">
        <f t="shared" si="4"/>
        <v>0.99999999999999989</v>
      </c>
      <c r="T41" s="2176">
        <f t="shared" si="4"/>
        <v>0.99999999999999989</v>
      </c>
      <c r="U41" s="2176">
        <f t="shared" si="4"/>
        <v>0.99999999999999989</v>
      </c>
      <c r="V41" s="2176">
        <f t="shared" si="4"/>
        <v>1.0000000000000002</v>
      </c>
      <c r="W41" s="2176">
        <f t="shared" si="4"/>
        <v>1.0003127992230465</v>
      </c>
      <c r="X41" s="2176">
        <f t="shared" si="4"/>
        <v>0.99999999999999989</v>
      </c>
      <c r="Y41" s="2176">
        <f t="shared" si="4"/>
        <v>1.0000000000000002</v>
      </c>
      <c r="Z41" s="2176">
        <f t="shared" si="4"/>
        <v>1</v>
      </c>
      <c r="AA41" s="2176">
        <f t="shared" si="4"/>
        <v>1</v>
      </c>
      <c r="AB41" s="2176">
        <f t="shared" si="4"/>
        <v>1</v>
      </c>
      <c r="AC41" s="2176">
        <f t="shared" si="4"/>
        <v>1</v>
      </c>
      <c r="AD41" s="2176">
        <f t="shared" si="4"/>
        <v>0.99999999999999989</v>
      </c>
      <c r="AE41" s="2176">
        <f t="shared" si="4"/>
        <v>1</v>
      </c>
      <c r="AF41" s="2176">
        <f t="shared" si="4"/>
        <v>1</v>
      </c>
    </row>
    <row r="42" spans="1:32" s="2177" customFormat="1">
      <c r="A42" s="2169">
        <v>100</v>
      </c>
      <c r="B42" s="2170">
        <v>38</v>
      </c>
      <c r="C42" s="2179">
        <v>0</v>
      </c>
      <c r="D42" s="2179">
        <v>0</v>
      </c>
      <c r="E42" s="2179">
        <v>0</v>
      </c>
      <c r="F42" s="2179">
        <v>0</v>
      </c>
      <c r="G42" s="2179">
        <v>0</v>
      </c>
      <c r="H42" s="2179">
        <v>0</v>
      </c>
      <c r="I42" s="2179">
        <v>0</v>
      </c>
      <c r="J42" s="2179">
        <v>0</v>
      </c>
      <c r="K42" s="2179">
        <v>0</v>
      </c>
      <c r="L42" s="2179">
        <v>0</v>
      </c>
      <c r="M42" s="2179">
        <v>0</v>
      </c>
      <c r="N42" s="2179">
        <v>0</v>
      </c>
      <c r="O42" s="2179">
        <v>0</v>
      </c>
      <c r="P42" s="2175">
        <v>0</v>
      </c>
      <c r="Q42" s="2175">
        <v>0</v>
      </c>
      <c r="R42" s="2176">
        <f t="shared" si="4"/>
        <v>1.0000000000000002</v>
      </c>
      <c r="S42" s="2176">
        <f t="shared" si="4"/>
        <v>0.99999999999999989</v>
      </c>
      <c r="T42" s="2176">
        <f t="shared" si="4"/>
        <v>0.99999999999999989</v>
      </c>
      <c r="U42" s="2176">
        <f t="shared" si="4"/>
        <v>0.99999999999999989</v>
      </c>
      <c r="V42" s="2176">
        <f t="shared" si="4"/>
        <v>1.0000000000000002</v>
      </c>
      <c r="W42" s="2176">
        <f t="shared" si="4"/>
        <v>1.0003127992230465</v>
      </c>
      <c r="X42" s="2176">
        <f t="shared" si="4"/>
        <v>0.99999999999999989</v>
      </c>
      <c r="Y42" s="2176">
        <f t="shared" si="4"/>
        <v>1.0000000000000002</v>
      </c>
      <c r="Z42" s="2176">
        <f t="shared" si="4"/>
        <v>1</v>
      </c>
      <c r="AA42" s="2176">
        <f t="shared" si="4"/>
        <v>1</v>
      </c>
      <c r="AB42" s="2176">
        <f t="shared" si="4"/>
        <v>1</v>
      </c>
      <c r="AC42" s="2176">
        <f t="shared" si="4"/>
        <v>1</v>
      </c>
      <c r="AD42" s="2176">
        <f t="shared" si="4"/>
        <v>0.99999999999999989</v>
      </c>
      <c r="AE42" s="2176">
        <f t="shared" si="4"/>
        <v>1</v>
      </c>
      <c r="AF42" s="2176">
        <f t="shared" si="4"/>
        <v>1</v>
      </c>
    </row>
    <row r="43" spans="1:32" s="2177" customFormat="1">
      <c r="A43" s="2169">
        <v>100</v>
      </c>
      <c r="B43" s="2170">
        <v>39</v>
      </c>
      <c r="C43" s="2179">
        <v>0</v>
      </c>
      <c r="D43" s="2179">
        <v>0</v>
      </c>
      <c r="E43" s="2179">
        <v>0</v>
      </c>
      <c r="F43" s="2179">
        <v>0</v>
      </c>
      <c r="G43" s="2179">
        <v>0</v>
      </c>
      <c r="H43" s="2179">
        <v>0</v>
      </c>
      <c r="I43" s="2179">
        <v>0</v>
      </c>
      <c r="J43" s="2179">
        <v>0</v>
      </c>
      <c r="K43" s="2179">
        <v>0</v>
      </c>
      <c r="L43" s="2179">
        <v>0</v>
      </c>
      <c r="M43" s="2179">
        <v>0</v>
      </c>
      <c r="N43" s="2179">
        <v>0</v>
      </c>
      <c r="O43" s="2179">
        <v>0</v>
      </c>
      <c r="P43" s="2175">
        <v>0</v>
      </c>
      <c r="Q43" s="2175">
        <v>0</v>
      </c>
      <c r="R43" s="2176">
        <f t="shared" si="4"/>
        <v>1.0000000000000002</v>
      </c>
      <c r="S43" s="2176">
        <f t="shared" si="4"/>
        <v>0.99999999999999989</v>
      </c>
      <c r="T43" s="2176">
        <f t="shared" si="4"/>
        <v>0.99999999999999989</v>
      </c>
      <c r="U43" s="2176">
        <f t="shared" si="4"/>
        <v>0.99999999999999989</v>
      </c>
      <c r="V43" s="2176">
        <f t="shared" si="4"/>
        <v>1.0000000000000002</v>
      </c>
      <c r="W43" s="2176">
        <f t="shared" si="4"/>
        <v>1.0003127992230465</v>
      </c>
      <c r="X43" s="2176">
        <f t="shared" si="4"/>
        <v>0.99999999999999989</v>
      </c>
      <c r="Y43" s="2176">
        <f t="shared" si="4"/>
        <v>1.0000000000000002</v>
      </c>
      <c r="Z43" s="2176">
        <f t="shared" si="4"/>
        <v>1</v>
      </c>
      <c r="AA43" s="2176">
        <f t="shared" si="4"/>
        <v>1</v>
      </c>
      <c r="AB43" s="2176">
        <f t="shared" si="4"/>
        <v>1</v>
      </c>
      <c r="AC43" s="2176">
        <f t="shared" si="4"/>
        <v>1</v>
      </c>
      <c r="AD43" s="2176">
        <f t="shared" si="4"/>
        <v>0.99999999999999989</v>
      </c>
      <c r="AE43" s="2176">
        <f t="shared" si="4"/>
        <v>1</v>
      </c>
      <c r="AF43" s="2176">
        <f t="shared" si="4"/>
        <v>1</v>
      </c>
    </row>
    <row r="44" spans="1:32" s="2177" customFormat="1">
      <c r="A44" s="2169">
        <v>100</v>
      </c>
      <c r="B44" s="2170">
        <v>40</v>
      </c>
      <c r="C44" s="2179">
        <v>0</v>
      </c>
      <c r="D44" s="2179">
        <v>0</v>
      </c>
      <c r="E44" s="2179">
        <v>0</v>
      </c>
      <c r="F44" s="2179">
        <v>0</v>
      </c>
      <c r="G44" s="2179">
        <v>0</v>
      </c>
      <c r="H44" s="2179">
        <v>0</v>
      </c>
      <c r="I44" s="2179">
        <v>0</v>
      </c>
      <c r="J44" s="2179">
        <v>0</v>
      </c>
      <c r="K44" s="2179">
        <v>0</v>
      </c>
      <c r="L44" s="2179">
        <v>0</v>
      </c>
      <c r="M44" s="2179">
        <v>0</v>
      </c>
      <c r="N44" s="2179">
        <v>0</v>
      </c>
      <c r="O44" s="2179">
        <v>0</v>
      </c>
      <c r="P44" s="2175">
        <v>0</v>
      </c>
      <c r="Q44" s="2175">
        <v>0</v>
      </c>
      <c r="R44" s="2176">
        <f t="shared" si="4"/>
        <v>1.0000000000000002</v>
      </c>
      <c r="S44" s="2176">
        <f t="shared" si="4"/>
        <v>0.99999999999999989</v>
      </c>
      <c r="T44" s="2176">
        <f t="shared" si="4"/>
        <v>0.99999999999999989</v>
      </c>
      <c r="U44" s="2176">
        <f t="shared" si="4"/>
        <v>0.99999999999999989</v>
      </c>
      <c r="V44" s="2176">
        <f t="shared" si="4"/>
        <v>1.0000000000000002</v>
      </c>
      <c r="W44" s="2176">
        <f t="shared" si="4"/>
        <v>1.0003127992230465</v>
      </c>
      <c r="X44" s="2176">
        <f t="shared" si="4"/>
        <v>0.99999999999999989</v>
      </c>
      <c r="Y44" s="2176">
        <f t="shared" si="4"/>
        <v>1.0000000000000002</v>
      </c>
      <c r="Z44" s="2176">
        <f t="shared" si="4"/>
        <v>1</v>
      </c>
      <c r="AA44" s="2176">
        <f t="shared" si="4"/>
        <v>1</v>
      </c>
      <c r="AB44" s="2176">
        <f t="shared" si="4"/>
        <v>1</v>
      </c>
      <c r="AC44" s="2176">
        <f t="shared" si="4"/>
        <v>1</v>
      </c>
      <c r="AD44" s="2176">
        <f t="shared" si="4"/>
        <v>0.99999999999999989</v>
      </c>
      <c r="AE44" s="2176">
        <f t="shared" si="4"/>
        <v>1</v>
      </c>
      <c r="AF44" s="2176">
        <f t="shared" si="4"/>
        <v>1</v>
      </c>
    </row>
    <row r="45" spans="1:32" s="2177" customFormat="1">
      <c r="A45" s="2169">
        <v>100</v>
      </c>
      <c r="B45" s="2170">
        <v>41</v>
      </c>
      <c r="C45" s="2179">
        <v>0</v>
      </c>
      <c r="D45" s="2179">
        <v>0</v>
      </c>
      <c r="E45" s="2179">
        <v>0</v>
      </c>
      <c r="F45" s="2179">
        <v>0</v>
      </c>
      <c r="G45" s="2179">
        <v>0</v>
      </c>
      <c r="H45" s="2179">
        <v>0</v>
      </c>
      <c r="I45" s="2179">
        <v>0</v>
      </c>
      <c r="J45" s="2179">
        <v>0</v>
      </c>
      <c r="K45" s="2179">
        <v>0</v>
      </c>
      <c r="L45" s="2179">
        <v>0</v>
      </c>
      <c r="M45" s="2179">
        <v>0</v>
      </c>
      <c r="N45" s="2179">
        <v>0</v>
      </c>
      <c r="O45" s="2179">
        <v>0</v>
      </c>
      <c r="P45" s="2175">
        <v>0</v>
      </c>
      <c r="Q45" s="2175">
        <v>0</v>
      </c>
      <c r="R45" s="2176">
        <f t="shared" si="4"/>
        <v>1.0000000000000002</v>
      </c>
      <c r="S45" s="2176">
        <f t="shared" si="4"/>
        <v>0.99999999999999989</v>
      </c>
      <c r="T45" s="2176">
        <f t="shared" si="4"/>
        <v>0.99999999999999989</v>
      </c>
      <c r="U45" s="2176">
        <f t="shared" si="4"/>
        <v>0.99999999999999989</v>
      </c>
      <c r="V45" s="2176">
        <f t="shared" si="4"/>
        <v>1.0000000000000002</v>
      </c>
      <c r="W45" s="2176">
        <f t="shared" si="4"/>
        <v>1.0003127992230465</v>
      </c>
      <c r="X45" s="2176">
        <f t="shared" si="4"/>
        <v>0.99999999999999989</v>
      </c>
      <c r="Y45" s="2176">
        <f t="shared" si="4"/>
        <v>1.0000000000000002</v>
      </c>
      <c r="Z45" s="2176">
        <f t="shared" si="4"/>
        <v>1</v>
      </c>
      <c r="AA45" s="2176">
        <f t="shared" si="4"/>
        <v>1</v>
      </c>
      <c r="AB45" s="2176">
        <f t="shared" si="4"/>
        <v>1</v>
      </c>
      <c r="AC45" s="2176">
        <f t="shared" si="4"/>
        <v>1</v>
      </c>
      <c r="AD45" s="2176">
        <f t="shared" si="4"/>
        <v>0.99999999999999989</v>
      </c>
      <c r="AE45" s="2176">
        <f t="shared" si="4"/>
        <v>1</v>
      </c>
      <c r="AF45" s="2176">
        <f t="shared" si="4"/>
        <v>1</v>
      </c>
    </row>
    <row r="46" spans="1:32" s="2177" customFormat="1">
      <c r="A46" s="2169">
        <v>100</v>
      </c>
      <c r="B46" s="2170">
        <v>42</v>
      </c>
      <c r="C46" s="2179">
        <v>0</v>
      </c>
      <c r="D46" s="2179">
        <v>0</v>
      </c>
      <c r="E46" s="2179">
        <v>0</v>
      </c>
      <c r="F46" s="2179">
        <v>0</v>
      </c>
      <c r="G46" s="2179">
        <v>0</v>
      </c>
      <c r="H46" s="2179">
        <v>0</v>
      </c>
      <c r="I46" s="2179">
        <v>0</v>
      </c>
      <c r="J46" s="2179">
        <v>0</v>
      </c>
      <c r="K46" s="2179">
        <v>0</v>
      </c>
      <c r="L46" s="2179">
        <v>0</v>
      </c>
      <c r="M46" s="2179">
        <v>0</v>
      </c>
      <c r="N46" s="2179">
        <v>0</v>
      </c>
      <c r="O46" s="2179">
        <v>0</v>
      </c>
      <c r="P46" s="2175">
        <v>0</v>
      </c>
      <c r="Q46" s="2175">
        <v>0</v>
      </c>
      <c r="R46" s="2176">
        <f t="shared" si="4"/>
        <v>1.0000000000000002</v>
      </c>
      <c r="S46" s="2176">
        <f t="shared" si="4"/>
        <v>0.99999999999999989</v>
      </c>
      <c r="T46" s="2176">
        <f t="shared" si="4"/>
        <v>0.99999999999999989</v>
      </c>
      <c r="U46" s="2176">
        <f t="shared" si="4"/>
        <v>0.99999999999999989</v>
      </c>
      <c r="V46" s="2176">
        <f t="shared" si="4"/>
        <v>1.0000000000000002</v>
      </c>
      <c r="W46" s="2176">
        <f t="shared" si="4"/>
        <v>1.0003127992230465</v>
      </c>
      <c r="X46" s="2176">
        <f t="shared" si="4"/>
        <v>0.99999999999999989</v>
      </c>
      <c r="Y46" s="2176">
        <f t="shared" si="4"/>
        <v>1.0000000000000002</v>
      </c>
      <c r="Z46" s="2176">
        <f t="shared" si="4"/>
        <v>1</v>
      </c>
      <c r="AA46" s="2176">
        <f t="shared" si="4"/>
        <v>1</v>
      </c>
      <c r="AB46" s="2176">
        <f t="shared" si="4"/>
        <v>1</v>
      </c>
      <c r="AC46" s="2176">
        <f t="shared" si="4"/>
        <v>1</v>
      </c>
      <c r="AD46" s="2176">
        <f t="shared" si="4"/>
        <v>0.99999999999999989</v>
      </c>
      <c r="AE46" s="2176">
        <f t="shared" si="4"/>
        <v>1</v>
      </c>
      <c r="AF46" s="2176">
        <f t="shared" si="4"/>
        <v>1</v>
      </c>
    </row>
    <row r="47" spans="1:32" s="2177" customFormat="1">
      <c r="A47" s="2169">
        <v>100</v>
      </c>
      <c r="B47" s="2170">
        <v>43</v>
      </c>
      <c r="C47" s="2179">
        <v>0</v>
      </c>
      <c r="D47" s="2179">
        <v>0</v>
      </c>
      <c r="E47" s="2179">
        <v>0</v>
      </c>
      <c r="F47" s="2179">
        <v>0</v>
      </c>
      <c r="G47" s="2179">
        <v>0</v>
      </c>
      <c r="H47" s="2179">
        <v>0</v>
      </c>
      <c r="I47" s="2179">
        <v>0</v>
      </c>
      <c r="J47" s="2179">
        <v>0</v>
      </c>
      <c r="K47" s="2179">
        <v>0</v>
      </c>
      <c r="L47" s="2179">
        <v>0</v>
      </c>
      <c r="M47" s="2179">
        <v>0</v>
      </c>
      <c r="N47" s="2179">
        <v>0</v>
      </c>
      <c r="O47" s="2179">
        <v>0</v>
      </c>
      <c r="P47" s="2175">
        <v>0</v>
      </c>
      <c r="Q47" s="2175">
        <v>0</v>
      </c>
      <c r="R47" s="2176">
        <f t="shared" si="4"/>
        <v>1.0000000000000002</v>
      </c>
      <c r="S47" s="2176">
        <f t="shared" si="4"/>
        <v>0.99999999999999989</v>
      </c>
      <c r="T47" s="2176">
        <f t="shared" si="4"/>
        <v>0.99999999999999989</v>
      </c>
      <c r="U47" s="2176">
        <f t="shared" si="4"/>
        <v>0.99999999999999989</v>
      </c>
      <c r="V47" s="2176">
        <f t="shared" si="4"/>
        <v>1.0000000000000002</v>
      </c>
      <c r="W47" s="2176">
        <f t="shared" si="4"/>
        <v>1.0003127992230465</v>
      </c>
      <c r="X47" s="2176">
        <f t="shared" si="4"/>
        <v>0.99999999999999989</v>
      </c>
      <c r="Y47" s="2176">
        <f t="shared" si="4"/>
        <v>1.0000000000000002</v>
      </c>
      <c r="Z47" s="2176">
        <f t="shared" si="4"/>
        <v>1</v>
      </c>
      <c r="AA47" s="2176">
        <f t="shared" si="4"/>
        <v>1</v>
      </c>
      <c r="AB47" s="2176">
        <f t="shared" si="4"/>
        <v>1</v>
      </c>
      <c r="AC47" s="2176">
        <f t="shared" si="4"/>
        <v>1</v>
      </c>
      <c r="AD47" s="2176">
        <f t="shared" si="4"/>
        <v>0.99999999999999989</v>
      </c>
      <c r="AE47" s="2176">
        <f t="shared" si="4"/>
        <v>1</v>
      </c>
      <c r="AF47" s="2176">
        <f t="shared" si="4"/>
        <v>1</v>
      </c>
    </row>
    <row r="48" spans="1:32" s="2177" customFormat="1">
      <c r="A48" s="2169">
        <v>100</v>
      </c>
      <c r="B48" s="2170">
        <v>44</v>
      </c>
      <c r="C48" s="2179">
        <v>0</v>
      </c>
      <c r="D48" s="2179">
        <v>0</v>
      </c>
      <c r="E48" s="2179">
        <v>0</v>
      </c>
      <c r="F48" s="2179">
        <v>0</v>
      </c>
      <c r="G48" s="2179">
        <v>0</v>
      </c>
      <c r="H48" s="2179">
        <v>0</v>
      </c>
      <c r="I48" s="2179">
        <v>0</v>
      </c>
      <c r="J48" s="2179">
        <v>0</v>
      </c>
      <c r="K48" s="2179">
        <v>0</v>
      </c>
      <c r="L48" s="2179">
        <v>0</v>
      </c>
      <c r="M48" s="2179">
        <v>0</v>
      </c>
      <c r="N48" s="2179">
        <v>0</v>
      </c>
      <c r="O48" s="2179">
        <v>0</v>
      </c>
      <c r="P48" s="2175">
        <v>0</v>
      </c>
      <c r="Q48" s="2175">
        <v>0</v>
      </c>
      <c r="R48" s="2176">
        <f t="shared" si="4"/>
        <v>1.0000000000000002</v>
      </c>
      <c r="S48" s="2176">
        <f t="shared" si="4"/>
        <v>0.99999999999999989</v>
      </c>
      <c r="T48" s="2176">
        <f t="shared" si="4"/>
        <v>0.99999999999999989</v>
      </c>
      <c r="U48" s="2176">
        <f t="shared" si="4"/>
        <v>0.99999999999999989</v>
      </c>
      <c r="V48" s="2176">
        <f t="shared" si="4"/>
        <v>1.0000000000000002</v>
      </c>
      <c r="W48" s="2176">
        <f t="shared" si="4"/>
        <v>1.0003127992230465</v>
      </c>
      <c r="X48" s="2176">
        <f t="shared" si="4"/>
        <v>0.99999999999999989</v>
      </c>
      <c r="Y48" s="2176">
        <f t="shared" si="4"/>
        <v>1.0000000000000002</v>
      </c>
      <c r="Z48" s="2176">
        <f t="shared" si="4"/>
        <v>1</v>
      </c>
      <c r="AA48" s="2176">
        <f t="shared" si="4"/>
        <v>1</v>
      </c>
      <c r="AB48" s="2176">
        <f t="shared" si="4"/>
        <v>1</v>
      </c>
      <c r="AC48" s="2176">
        <f t="shared" si="4"/>
        <v>1</v>
      </c>
      <c r="AD48" s="2176">
        <f t="shared" si="4"/>
        <v>0.99999999999999989</v>
      </c>
      <c r="AE48" s="2176">
        <f t="shared" si="4"/>
        <v>1</v>
      </c>
      <c r="AF48" s="2176">
        <f t="shared" si="4"/>
        <v>1</v>
      </c>
    </row>
    <row r="49" spans="1:32" s="2177" customFormat="1">
      <c r="A49" s="2169">
        <v>100</v>
      </c>
      <c r="B49" s="2170">
        <v>45</v>
      </c>
      <c r="C49" s="2179">
        <v>0</v>
      </c>
      <c r="D49" s="2179">
        <v>0</v>
      </c>
      <c r="E49" s="2179">
        <v>0</v>
      </c>
      <c r="F49" s="2179">
        <v>0</v>
      </c>
      <c r="G49" s="2179">
        <v>0</v>
      </c>
      <c r="H49" s="2179">
        <v>0</v>
      </c>
      <c r="I49" s="2179">
        <v>0</v>
      </c>
      <c r="J49" s="2179">
        <v>0</v>
      </c>
      <c r="K49" s="2179">
        <v>0</v>
      </c>
      <c r="L49" s="2179">
        <v>0</v>
      </c>
      <c r="M49" s="2179">
        <v>0</v>
      </c>
      <c r="N49" s="2179">
        <v>0</v>
      </c>
      <c r="O49" s="2179">
        <v>0</v>
      </c>
      <c r="P49" s="2175">
        <v>0</v>
      </c>
      <c r="Q49" s="2175">
        <v>0</v>
      </c>
      <c r="R49" s="2176">
        <f t="shared" si="4"/>
        <v>1.0000000000000002</v>
      </c>
      <c r="S49" s="2176">
        <f t="shared" si="4"/>
        <v>0.99999999999999989</v>
      </c>
      <c r="T49" s="2176">
        <f t="shared" si="4"/>
        <v>0.99999999999999989</v>
      </c>
      <c r="U49" s="2176">
        <f t="shared" si="4"/>
        <v>0.99999999999999989</v>
      </c>
      <c r="V49" s="2176">
        <f t="shared" si="4"/>
        <v>1.0000000000000002</v>
      </c>
      <c r="W49" s="2176">
        <f t="shared" si="4"/>
        <v>1.0003127992230465</v>
      </c>
      <c r="X49" s="2176">
        <f t="shared" si="4"/>
        <v>0.99999999999999989</v>
      </c>
      <c r="Y49" s="2176">
        <f t="shared" si="4"/>
        <v>1.0000000000000002</v>
      </c>
      <c r="Z49" s="2176">
        <f t="shared" si="4"/>
        <v>1</v>
      </c>
      <c r="AA49" s="2176">
        <f t="shared" si="4"/>
        <v>1</v>
      </c>
      <c r="AB49" s="2176">
        <f t="shared" si="4"/>
        <v>1</v>
      </c>
      <c r="AC49" s="2176">
        <f t="shared" si="4"/>
        <v>1</v>
      </c>
      <c r="AD49" s="2176">
        <f t="shared" si="4"/>
        <v>0.99999999999999989</v>
      </c>
      <c r="AE49" s="2176">
        <f t="shared" si="4"/>
        <v>1</v>
      </c>
      <c r="AF49" s="2176">
        <f t="shared" si="4"/>
        <v>1</v>
      </c>
    </row>
    <row r="50" spans="1:32" s="2177" customFormat="1">
      <c r="A50" s="2169">
        <v>100</v>
      </c>
      <c r="B50" s="2170">
        <v>46</v>
      </c>
      <c r="C50" s="2179">
        <v>0</v>
      </c>
      <c r="D50" s="2179">
        <v>0</v>
      </c>
      <c r="E50" s="2179">
        <v>0</v>
      </c>
      <c r="F50" s="2179">
        <v>0</v>
      </c>
      <c r="G50" s="2179">
        <v>0</v>
      </c>
      <c r="H50" s="2179">
        <v>0</v>
      </c>
      <c r="I50" s="2179">
        <v>0</v>
      </c>
      <c r="J50" s="2179">
        <v>0</v>
      </c>
      <c r="K50" s="2179">
        <v>0</v>
      </c>
      <c r="L50" s="2179">
        <v>0</v>
      </c>
      <c r="M50" s="2179">
        <v>0</v>
      </c>
      <c r="N50" s="2179">
        <v>0</v>
      </c>
      <c r="O50" s="2179">
        <v>0</v>
      </c>
      <c r="P50" s="2175">
        <v>0</v>
      </c>
      <c r="Q50" s="2175">
        <v>0</v>
      </c>
      <c r="R50" s="2176">
        <f t="shared" si="4"/>
        <v>1.0000000000000002</v>
      </c>
      <c r="S50" s="2176">
        <f t="shared" si="4"/>
        <v>0.99999999999999989</v>
      </c>
      <c r="T50" s="2176">
        <f t="shared" si="4"/>
        <v>0.99999999999999989</v>
      </c>
      <c r="U50" s="2176">
        <f t="shared" si="4"/>
        <v>0.99999999999999989</v>
      </c>
      <c r="V50" s="2176">
        <f t="shared" si="4"/>
        <v>1.0000000000000002</v>
      </c>
      <c r="W50" s="2176">
        <f t="shared" si="4"/>
        <v>1.0003127992230465</v>
      </c>
      <c r="X50" s="2176">
        <f t="shared" si="4"/>
        <v>0.99999999999999989</v>
      </c>
      <c r="Y50" s="2176">
        <f t="shared" si="4"/>
        <v>1.0000000000000002</v>
      </c>
      <c r="Z50" s="2176">
        <f t="shared" si="4"/>
        <v>1</v>
      </c>
      <c r="AA50" s="2176">
        <f t="shared" si="4"/>
        <v>1</v>
      </c>
      <c r="AB50" s="2176">
        <f t="shared" si="4"/>
        <v>1</v>
      </c>
      <c r="AC50" s="2176">
        <f t="shared" si="4"/>
        <v>1</v>
      </c>
      <c r="AD50" s="2176">
        <f t="shared" si="4"/>
        <v>0.99999999999999989</v>
      </c>
      <c r="AE50" s="2176">
        <f t="shared" si="4"/>
        <v>1</v>
      </c>
      <c r="AF50" s="2176">
        <f t="shared" si="4"/>
        <v>1</v>
      </c>
    </row>
    <row r="51" spans="1:32" s="2177" customFormat="1">
      <c r="A51" s="2169">
        <v>100</v>
      </c>
      <c r="B51" s="2170">
        <v>47</v>
      </c>
      <c r="C51" s="2179">
        <v>0</v>
      </c>
      <c r="D51" s="2179">
        <v>0</v>
      </c>
      <c r="E51" s="2179">
        <v>0</v>
      </c>
      <c r="F51" s="2179">
        <v>0</v>
      </c>
      <c r="G51" s="2179">
        <v>0</v>
      </c>
      <c r="H51" s="2179">
        <v>0</v>
      </c>
      <c r="I51" s="2179">
        <v>0</v>
      </c>
      <c r="J51" s="2179">
        <v>0</v>
      </c>
      <c r="K51" s="2179">
        <v>0</v>
      </c>
      <c r="L51" s="2179">
        <v>0</v>
      </c>
      <c r="M51" s="2179">
        <v>0</v>
      </c>
      <c r="N51" s="2179">
        <v>0</v>
      </c>
      <c r="O51" s="2179">
        <v>0</v>
      </c>
      <c r="P51" s="2175">
        <v>0</v>
      </c>
      <c r="Q51" s="2175">
        <v>0</v>
      </c>
      <c r="R51" s="2176">
        <f t="shared" si="4"/>
        <v>1.0000000000000002</v>
      </c>
      <c r="S51" s="2176">
        <f t="shared" si="4"/>
        <v>0.99999999999999989</v>
      </c>
      <c r="T51" s="2176">
        <f t="shared" si="4"/>
        <v>0.99999999999999989</v>
      </c>
      <c r="U51" s="2176">
        <f t="shared" si="4"/>
        <v>0.99999999999999989</v>
      </c>
      <c r="V51" s="2176">
        <f t="shared" si="4"/>
        <v>1.0000000000000002</v>
      </c>
      <c r="W51" s="2176">
        <f t="shared" si="4"/>
        <v>1.0003127992230465</v>
      </c>
      <c r="X51" s="2176">
        <f t="shared" si="4"/>
        <v>0.99999999999999989</v>
      </c>
      <c r="Y51" s="2176">
        <f t="shared" si="4"/>
        <v>1.0000000000000002</v>
      </c>
      <c r="Z51" s="2176">
        <f t="shared" si="4"/>
        <v>1</v>
      </c>
      <c r="AA51" s="2176">
        <f t="shared" si="4"/>
        <v>1</v>
      </c>
      <c r="AB51" s="2176">
        <f t="shared" si="4"/>
        <v>1</v>
      </c>
      <c r="AC51" s="2176">
        <f t="shared" si="4"/>
        <v>1</v>
      </c>
      <c r="AD51" s="2176">
        <f t="shared" si="4"/>
        <v>0.99999999999999989</v>
      </c>
      <c r="AE51" s="2176">
        <f t="shared" si="4"/>
        <v>1</v>
      </c>
      <c r="AF51" s="2176">
        <f t="shared" si="4"/>
        <v>1</v>
      </c>
    </row>
    <row r="52" spans="1:32" s="2177" customFormat="1">
      <c r="A52" s="2169">
        <v>100</v>
      </c>
      <c r="B52" s="2170">
        <v>48</v>
      </c>
      <c r="C52" s="2179">
        <v>0</v>
      </c>
      <c r="D52" s="2179">
        <v>0</v>
      </c>
      <c r="E52" s="2179">
        <v>0</v>
      </c>
      <c r="F52" s="2179">
        <v>0</v>
      </c>
      <c r="G52" s="2179">
        <v>0</v>
      </c>
      <c r="H52" s="2179">
        <v>0</v>
      </c>
      <c r="I52" s="2179">
        <v>0</v>
      </c>
      <c r="J52" s="2179">
        <v>0</v>
      </c>
      <c r="K52" s="2179">
        <v>0</v>
      </c>
      <c r="L52" s="2179">
        <v>0</v>
      </c>
      <c r="M52" s="2179">
        <v>0</v>
      </c>
      <c r="N52" s="2179">
        <v>0</v>
      </c>
      <c r="O52" s="2179">
        <v>0</v>
      </c>
      <c r="P52" s="2175">
        <v>0</v>
      </c>
      <c r="Q52" s="2175">
        <v>0</v>
      </c>
      <c r="R52" s="2176">
        <f t="shared" si="4"/>
        <v>1.0000000000000002</v>
      </c>
      <c r="S52" s="2176">
        <f t="shared" si="4"/>
        <v>0.99999999999999989</v>
      </c>
      <c r="T52" s="2176">
        <f t="shared" si="4"/>
        <v>0.99999999999999989</v>
      </c>
      <c r="U52" s="2176">
        <f t="shared" si="4"/>
        <v>0.99999999999999989</v>
      </c>
      <c r="V52" s="2176">
        <f t="shared" si="4"/>
        <v>1.0000000000000002</v>
      </c>
      <c r="W52" s="2176">
        <f t="shared" si="4"/>
        <v>1.0003127992230465</v>
      </c>
      <c r="X52" s="2176">
        <f t="shared" si="4"/>
        <v>0.99999999999999989</v>
      </c>
      <c r="Y52" s="2176">
        <f t="shared" si="4"/>
        <v>1.0000000000000002</v>
      </c>
      <c r="Z52" s="2176">
        <f t="shared" si="4"/>
        <v>1</v>
      </c>
      <c r="AA52" s="2176">
        <f t="shared" si="4"/>
        <v>1</v>
      </c>
      <c r="AB52" s="2176">
        <f t="shared" si="4"/>
        <v>1</v>
      </c>
      <c r="AC52" s="2176">
        <f t="shared" si="4"/>
        <v>1</v>
      </c>
      <c r="AD52" s="2176">
        <f t="shared" si="4"/>
        <v>0.99999999999999989</v>
      </c>
      <c r="AE52" s="2176">
        <f t="shared" si="4"/>
        <v>1</v>
      </c>
      <c r="AF52" s="2176">
        <f t="shared" si="4"/>
        <v>1</v>
      </c>
    </row>
    <row r="53" spans="1:32" s="2177" customFormat="1">
      <c r="A53" s="2169">
        <v>100</v>
      </c>
      <c r="B53" s="2170">
        <v>49</v>
      </c>
      <c r="C53" s="2179">
        <v>0</v>
      </c>
      <c r="D53" s="2179">
        <v>0</v>
      </c>
      <c r="E53" s="2179">
        <v>0</v>
      </c>
      <c r="F53" s="2179">
        <v>0</v>
      </c>
      <c r="G53" s="2179">
        <v>0</v>
      </c>
      <c r="H53" s="2179">
        <v>0</v>
      </c>
      <c r="I53" s="2179">
        <v>0</v>
      </c>
      <c r="J53" s="2179">
        <v>0</v>
      </c>
      <c r="K53" s="2179">
        <v>0</v>
      </c>
      <c r="L53" s="2179">
        <v>0</v>
      </c>
      <c r="M53" s="2179">
        <v>0</v>
      </c>
      <c r="N53" s="2179">
        <v>0</v>
      </c>
      <c r="O53" s="2179">
        <v>0</v>
      </c>
      <c r="P53" s="2175">
        <v>0</v>
      </c>
      <c r="Q53" s="2175">
        <v>0</v>
      </c>
      <c r="R53" s="2176">
        <f t="shared" si="4"/>
        <v>1.0000000000000002</v>
      </c>
      <c r="S53" s="2176">
        <f t="shared" si="4"/>
        <v>0.99999999999999989</v>
      </c>
      <c r="T53" s="2176">
        <f t="shared" si="4"/>
        <v>0.99999999999999989</v>
      </c>
      <c r="U53" s="2176">
        <f t="shared" si="4"/>
        <v>0.99999999999999989</v>
      </c>
      <c r="V53" s="2176">
        <f t="shared" si="4"/>
        <v>1.0000000000000002</v>
      </c>
      <c r="W53" s="2176">
        <f t="shared" si="4"/>
        <v>1.0003127992230465</v>
      </c>
      <c r="X53" s="2176">
        <f t="shared" si="4"/>
        <v>0.99999999999999989</v>
      </c>
      <c r="Y53" s="2176">
        <f t="shared" si="4"/>
        <v>1.0000000000000002</v>
      </c>
      <c r="Z53" s="2176">
        <f t="shared" si="4"/>
        <v>1</v>
      </c>
      <c r="AA53" s="2176">
        <f t="shared" si="4"/>
        <v>1</v>
      </c>
      <c r="AB53" s="2176">
        <f t="shared" si="4"/>
        <v>1</v>
      </c>
      <c r="AC53" s="2176">
        <f t="shared" si="4"/>
        <v>1</v>
      </c>
      <c r="AD53" s="2176">
        <f t="shared" si="4"/>
        <v>0.99999999999999989</v>
      </c>
      <c r="AE53" s="2176">
        <f t="shared" si="4"/>
        <v>1</v>
      </c>
      <c r="AF53" s="2176">
        <f t="shared" si="4"/>
        <v>1</v>
      </c>
    </row>
    <row r="54" spans="1:32" s="2177" customFormat="1">
      <c r="A54" s="2169">
        <v>100</v>
      </c>
      <c r="B54" s="2170">
        <v>50</v>
      </c>
      <c r="C54" s="2179">
        <v>0</v>
      </c>
      <c r="D54" s="2179">
        <v>0</v>
      </c>
      <c r="E54" s="2179">
        <v>0</v>
      </c>
      <c r="F54" s="2179">
        <v>0</v>
      </c>
      <c r="G54" s="2179">
        <v>0</v>
      </c>
      <c r="H54" s="2179">
        <v>0</v>
      </c>
      <c r="I54" s="2179">
        <v>0</v>
      </c>
      <c r="J54" s="2179">
        <v>0</v>
      </c>
      <c r="K54" s="2179">
        <v>0</v>
      </c>
      <c r="L54" s="2179">
        <v>0</v>
      </c>
      <c r="M54" s="2179">
        <v>0</v>
      </c>
      <c r="N54" s="2179">
        <v>0</v>
      </c>
      <c r="O54" s="2179">
        <v>0</v>
      </c>
      <c r="P54" s="2175">
        <v>0</v>
      </c>
      <c r="Q54" s="2175">
        <v>0</v>
      </c>
      <c r="R54" s="2176">
        <f t="shared" ref="R54:AF69" si="5">C54+R53</f>
        <v>1.0000000000000002</v>
      </c>
      <c r="S54" s="2176">
        <f t="shared" si="5"/>
        <v>0.99999999999999989</v>
      </c>
      <c r="T54" s="2176">
        <f t="shared" si="5"/>
        <v>0.99999999999999989</v>
      </c>
      <c r="U54" s="2176">
        <f t="shared" si="5"/>
        <v>0.99999999999999989</v>
      </c>
      <c r="V54" s="2176">
        <f t="shared" si="5"/>
        <v>1.0000000000000002</v>
      </c>
      <c r="W54" s="2176">
        <f t="shared" si="5"/>
        <v>1.0003127992230465</v>
      </c>
      <c r="X54" s="2176">
        <f t="shared" si="5"/>
        <v>0.99999999999999989</v>
      </c>
      <c r="Y54" s="2176">
        <f t="shared" si="5"/>
        <v>1.0000000000000002</v>
      </c>
      <c r="Z54" s="2176">
        <f t="shared" si="5"/>
        <v>1</v>
      </c>
      <c r="AA54" s="2176">
        <f t="shared" si="5"/>
        <v>1</v>
      </c>
      <c r="AB54" s="2176">
        <f t="shared" si="5"/>
        <v>1</v>
      </c>
      <c r="AC54" s="2176">
        <f t="shared" si="5"/>
        <v>1</v>
      </c>
      <c r="AD54" s="2176">
        <f t="shared" si="5"/>
        <v>0.99999999999999989</v>
      </c>
      <c r="AE54" s="2176">
        <f t="shared" si="5"/>
        <v>1</v>
      </c>
      <c r="AF54" s="2176">
        <f t="shared" si="5"/>
        <v>1</v>
      </c>
    </row>
    <row r="55" spans="1:32" s="2177" customFormat="1">
      <c r="A55" s="2169">
        <v>100</v>
      </c>
      <c r="B55" s="2170">
        <v>51</v>
      </c>
      <c r="C55" s="2179">
        <v>0</v>
      </c>
      <c r="D55" s="2179">
        <v>0</v>
      </c>
      <c r="E55" s="2179">
        <v>0</v>
      </c>
      <c r="F55" s="2179">
        <v>0</v>
      </c>
      <c r="G55" s="2179">
        <v>0</v>
      </c>
      <c r="H55" s="2179">
        <v>0</v>
      </c>
      <c r="I55" s="2179">
        <v>0</v>
      </c>
      <c r="J55" s="2179">
        <v>0</v>
      </c>
      <c r="K55" s="2179">
        <v>0</v>
      </c>
      <c r="L55" s="2179">
        <v>0</v>
      </c>
      <c r="M55" s="2179">
        <v>0</v>
      </c>
      <c r="N55" s="2179">
        <v>0</v>
      </c>
      <c r="O55" s="2179">
        <v>0</v>
      </c>
      <c r="P55" s="2175">
        <v>0</v>
      </c>
      <c r="Q55" s="2175">
        <v>0</v>
      </c>
      <c r="R55" s="2176">
        <f t="shared" si="5"/>
        <v>1.0000000000000002</v>
      </c>
      <c r="S55" s="2176">
        <f t="shared" si="5"/>
        <v>0.99999999999999989</v>
      </c>
      <c r="T55" s="2176">
        <f t="shared" si="5"/>
        <v>0.99999999999999989</v>
      </c>
      <c r="U55" s="2176">
        <f t="shared" si="5"/>
        <v>0.99999999999999989</v>
      </c>
      <c r="V55" s="2176">
        <f t="shared" si="5"/>
        <v>1.0000000000000002</v>
      </c>
      <c r="W55" s="2176">
        <f t="shared" si="5"/>
        <v>1.0003127992230465</v>
      </c>
      <c r="X55" s="2176">
        <f t="shared" si="5"/>
        <v>0.99999999999999989</v>
      </c>
      <c r="Y55" s="2176">
        <f t="shared" si="5"/>
        <v>1.0000000000000002</v>
      </c>
      <c r="Z55" s="2176">
        <f t="shared" si="5"/>
        <v>1</v>
      </c>
      <c r="AA55" s="2176">
        <f t="shared" si="5"/>
        <v>1</v>
      </c>
      <c r="AB55" s="2176">
        <f t="shared" si="5"/>
        <v>1</v>
      </c>
      <c r="AC55" s="2176">
        <f t="shared" si="5"/>
        <v>1</v>
      </c>
      <c r="AD55" s="2176">
        <f t="shared" si="5"/>
        <v>0.99999999999999989</v>
      </c>
      <c r="AE55" s="2176">
        <f t="shared" si="5"/>
        <v>1</v>
      </c>
      <c r="AF55" s="2176">
        <f t="shared" si="5"/>
        <v>1</v>
      </c>
    </row>
    <row r="56" spans="1:32" s="2177" customFormat="1">
      <c r="A56" s="2169">
        <v>100</v>
      </c>
      <c r="B56" s="2170">
        <v>52</v>
      </c>
      <c r="C56" s="2179">
        <v>0</v>
      </c>
      <c r="D56" s="2179">
        <v>0</v>
      </c>
      <c r="E56" s="2179">
        <v>0</v>
      </c>
      <c r="F56" s="2179">
        <v>0</v>
      </c>
      <c r="G56" s="2179">
        <v>0</v>
      </c>
      <c r="H56" s="2179">
        <v>0</v>
      </c>
      <c r="I56" s="2179">
        <v>0</v>
      </c>
      <c r="J56" s="2179">
        <v>0</v>
      </c>
      <c r="K56" s="2179">
        <v>0</v>
      </c>
      <c r="L56" s="2179">
        <v>0</v>
      </c>
      <c r="M56" s="2179">
        <v>0</v>
      </c>
      <c r="N56" s="2179">
        <v>0</v>
      </c>
      <c r="O56" s="2179">
        <v>0</v>
      </c>
      <c r="P56" s="2175">
        <v>0</v>
      </c>
      <c r="Q56" s="2175">
        <v>0</v>
      </c>
      <c r="R56" s="2176">
        <f t="shared" si="5"/>
        <v>1.0000000000000002</v>
      </c>
      <c r="S56" s="2176">
        <f t="shared" si="5"/>
        <v>0.99999999999999989</v>
      </c>
      <c r="T56" s="2176">
        <f t="shared" si="5"/>
        <v>0.99999999999999989</v>
      </c>
      <c r="U56" s="2176">
        <f t="shared" si="5"/>
        <v>0.99999999999999989</v>
      </c>
      <c r="V56" s="2176">
        <f t="shared" si="5"/>
        <v>1.0000000000000002</v>
      </c>
      <c r="W56" s="2176">
        <f t="shared" si="5"/>
        <v>1.0003127992230465</v>
      </c>
      <c r="X56" s="2176">
        <f t="shared" si="5"/>
        <v>0.99999999999999989</v>
      </c>
      <c r="Y56" s="2176">
        <f t="shared" si="5"/>
        <v>1.0000000000000002</v>
      </c>
      <c r="Z56" s="2176">
        <f t="shared" si="5"/>
        <v>1</v>
      </c>
      <c r="AA56" s="2176">
        <f t="shared" si="5"/>
        <v>1</v>
      </c>
      <c r="AB56" s="2176">
        <f t="shared" si="5"/>
        <v>1</v>
      </c>
      <c r="AC56" s="2176">
        <f t="shared" si="5"/>
        <v>1</v>
      </c>
      <c r="AD56" s="2176">
        <f t="shared" si="5"/>
        <v>0.99999999999999989</v>
      </c>
      <c r="AE56" s="2176">
        <f t="shared" si="5"/>
        <v>1</v>
      </c>
      <c r="AF56" s="2176">
        <f t="shared" si="5"/>
        <v>1</v>
      </c>
    </row>
    <row r="57" spans="1:32" s="2177" customFormat="1">
      <c r="A57" s="2169">
        <v>100</v>
      </c>
      <c r="B57" s="2170">
        <v>53</v>
      </c>
      <c r="C57" s="2179">
        <v>0</v>
      </c>
      <c r="D57" s="2179">
        <v>0</v>
      </c>
      <c r="E57" s="2179">
        <v>0</v>
      </c>
      <c r="F57" s="2179">
        <v>0</v>
      </c>
      <c r="G57" s="2179">
        <v>0</v>
      </c>
      <c r="H57" s="2179">
        <v>0</v>
      </c>
      <c r="I57" s="2179">
        <v>0</v>
      </c>
      <c r="J57" s="2179">
        <v>0</v>
      </c>
      <c r="K57" s="2179">
        <v>0</v>
      </c>
      <c r="L57" s="2179">
        <v>0</v>
      </c>
      <c r="M57" s="2179">
        <v>0</v>
      </c>
      <c r="N57" s="2179">
        <v>0</v>
      </c>
      <c r="O57" s="2179">
        <v>0</v>
      </c>
      <c r="P57" s="2175">
        <v>0</v>
      </c>
      <c r="Q57" s="2175">
        <v>0</v>
      </c>
      <c r="R57" s="2176">
        <f t="shared" si="5"/>
        <v>1.0000000000000002</v>
      </c>
      <c r="S57" s="2176">
        <f t="shared" si="5"/>
        <v>0.99999999999999989</v>
      </c>
      <c r="T57" s="2176">
        <f t="shared" si="5"/>
        <v>0.99999999999999989</v>
      </c>
      <c r="U57" s="2176">
        <f t="shared" si="5"/>
        <v>0.99999999999999989</v>
      </c>
      <c r="V57" s="2176">
        <f t="shared" si="5"/>
        <v>1.0000000000000002</v>
      </c>
      <c r="W57" s="2176">
        <f t="shared" si="5"/>
        <v>1.0003127992230465</v>
      </c>
      <c r="X57" s="2176">
        <f t="shared" si="5"/>
        <v>0.99999999999999989</v>
      </c>
      <c r="Y57" s="2176">
        <f t="shared" si="5"/>
        <v>1.0000000000000002</v>
      </c>
      <c r="Z57" s="2176">
        <f t="shared" si="5"/>
        <v>1</v>
      </c>
      <c r="AA57" s="2176">
        <f t="shared" si="5"/>
        <v>1</v>
      </c>
      <c r="AB57" s="2176">
        <f t="shared" si="5"/>
        <v>1</v>
      </c>
      <c r="AC57" s="2176">
        <f t="shared" si="5"/>
        <v>1</v>
      </c>
      <c r="AD57" s="2176">
        <f t="shared" si="5"/>
        <v>0.99999999999999989</v>
      </c>
      <c r="AE57" s="2176">
        <f t="shared" si="5"/>
        <v>1</v>
      </c>
      <c r="AF57" s="2176">
        <f t="shared" si="5"/>
        <v>1</v>
      </c>
    </row>
    <row r="58" spans="1:32" s="2177" customFormat="1">
      <c r="A58" s="2169">
        <v>100</v>
      </c>
      <c r="B58" s="2170">
        <v>54</v>
      </c>
      <c r="C58" s="2179">
        <v>0</v>
      </c>
      <c r="D58" s="2179">
        <v>0</v>
      </c>
      <c r="E58" s="2179">
        <v>0</v>
      </c>
      <c r="F58" s="2179">
        <v>0</v>
      </c>
      <c r="G58" s="2179">
        <v>0</v>
      </c>
      <c r="H58" s="2179">
        <v>0</v>
      </c>
      <c r="I58" s="2179">
        <v>0</v>
      </c>
      <c r="J58" s="2179">
        <v>0</v>
      </c>
      <c r="K58" s="2179">
        <v>0</v>
      </c>
      <c r="L58" s="2179">
        <v>0</v>
      </c>
      <c r="M58" s="2179">
        <v>0</v>
      </c>
      <c r="N58" s="2179">
        <v>0</v>
      </c>
      <c r="O58" s="2179">
        <v>0</v>
      </c>
      <c r="P58" s="2175">
        <v>0</v>
      </c>
      <c r="Q58" s="2175">
        <v>0</v>
      </c>
      <c r="R58" s="2176">
        <f t="shared" si="5"/>
        <v>1.0000000000000002</v>
      </c>
      <c r="S58" s="2176">
        <f t="shared" si="5"/>
        <v>0.99999999999999989</v>
      </c>
      <c r="T58" s="2176">
        <f t="shared" si="5"/>
        <v>0.99999999999999989</v>
      </c>
      <c r="U58" s="2176">
        <f t="shared" si="5"/>
        <v>0.99999999999999989</v>
      </c>
      <c r="V58" s="2176">
        <f t="shared" si="5"/>
        <v>1.0000000000000002</v>
      </c>
      <c r="W58" s="2176">
        <f t="shared" si="5"/>
        <v>1.0003127992230465</v>
      </c>
      <c r="X58" s="2176">
        <f t="shared" si="5"/>
        <v>0.99999999999999989</v>
      </c>
      <c r="Y58" s="2176">
        <f t="shared" si="5"/>
        <v>1.0000000000000002</v>
      </c>
      <c r="Z58" s="2176">
        <f t="shared" si="5"/>
        <v>1</v>
      </c>
      <c r="AA58" s="2176">
        <f t="shared" si="5"/>
        <v>1</v>
      </c>
      <c r="AB58" s="2176">
        <f t="shared" si="5"/>
        <v>1</v>
      </c>
      <c r="AC58" s="2176">
        <f t="shared" si="5"/>
        <v>1</v>
      </c>
      <c r="AD58" s="2176">
        <f t="shared" si="5"/>
        <v>0.99999999999999989</v>
      </c>
      <c r="AE58" s="2176">
        <f t="shared" si="5"/>
        <v>1</v>
      </c>
      <c r="AF58" s="2176">
        <f t="shared" si="5"/>
        <v>1</v>
      </c>
    </row>
    <row r="59" spans="1:32" s="2177" customFormat="1">
      <c r="A59" s="2169">
        <v>100</v>
      </c>
      <c r="B59" s="2170">
        <v>55</v>
      </c>
      <c r="C59" s="2179">
        <v>0</v>
      </c>
      <c r="D59" s="2179">
        <v>0</v>
      </c>
      <c r="E59" s="2179">
        <v>0</v>
      </c>
      <c r="F59" s="2179">
        <v>0</v>
      </c>
      <c r="G59" s="2179">
        <v>0</v>
      </c>
      <c r="H59" s="2179">
        <v>0</v>
      </c>
      <c r="I59" s="2179">
        <v>0</v>
      </c>
      <c r="J59" s="2179">
        <v>0</v>
      </c>
      <c r="K59" s="2179">
        <v>0</v>
      </c>
      <c r="L59" s="2179">
        <v>0</v>
      </c>
      <c r="M59" s="2179">
        <v>0</v>
      </c>
      <c r="N59" s="2179">
        <v>0</v>
      </c>
      <c r="O59" s="2179">
        <v>0</v>
      </c>
      <c r="P59" s="2175">
        <v>0</v>
      </c>
      <c r="Q59" s="2175">
        <v>0</v>
      </c>
      <c r="R59" s="2176">
        <f t="shared" si="5"/>
        <v>1.0000000000000002</v>
      </c>
      <c r="S59" s="2176">
        <f t="shared" si="5"/>
        <v>0.99999999999999989</v>
      </c>
      <c r="T59" s="2176">
        <f t="shared" si="5"/>
        <v>0.99999999999999989</v>
      </c>
      <c r="U59" s="2176">
        <f t="shared" si="5"/>
        <v>0.99999999999999989</v>
      </c>
      <c r="V59" s="2176">
        <f t="shared" si="5"/>
        <v>1.0000000000000002</v>
      </c>
      <c r="W59" s="2176">
        <f t="shared" si="5"/>
        <v>1.0003127992230465</v>
      </c>
      <c r="X59" s="2176">
        <f t="shared" si="5"/>
        <v>0.99999999999999989</v>
      </c>
      <c r="Y59" s="2176">
        <f t="shared" si="5"/>
        <v>1.0000000000000002</v>
      </c>
      <c r="Z59" s="2176">
        <f t="shared" si="5"/>
        <v>1</v>
      </c>
      <c r="AA59" s="2176">
        <f t="shared" si="5"/>
        <v>1</v>
      </c>
      <c r="AB59" s="2176">
        <f t="shared" si="5"/>
        <v>1</v>
      </c>
      <c r="AC59" s="2176">
        <f t="shared" si="5"/>
        <v>1</v>
      </c>
      <c r="AD59" s="2176">
        <f t="shared" si="5"/>
        <v>0.99999999999999989</v>
      </c>
      <c r="AE59" s="2176">
        <f t="shared" si="5"/>
        <v>1</v>
      </c>
      <c r="AF59" s="2176">
        <f t="shared" si="5"/>
        <v>1</v>
      </c>
    </row>
    <row r="60" spans="1:32" s="2177" customFormat="1">
      <c r="A60" s="2169">
        <v>100</v>
      </c>
      <c r="B60" s="2170">
        <v>56</v>
      </c>
      <c r="C60" s="2179">
        <v>0</v>
      </c>
      <c r="D60" s="2179">
        <v>0</v>
      </c>
      <c r="E60" s="2179">
        <v>0</v>
      </c>
      <c r="F60" s="2179">
        <v>0</v>
      </c>
      <c r="G60" s="2179">
        <v>0</v>
      </c>
      <c r="H60" s="2179">
        <v>0</v>
      </c>
      <c r="I60" s="2179">
        <v>0</v>
      </c>
      <c r="J60" s="2179">
        <v>0</v>
      </c>
      <c r="K60" s="2179">
        <v>0</v>
      </c>
      <c r="L60" s="2179">
        <v>0</v>
      </c>
      <c r="M60" s="2179">
        <v>0</v>
      </c>
      <c r="N60" s="2179">
        <v>0</v>
      </c>
      <c r="O60" s="2179">
        <v>0</v>
      </c>
      <c r="P60" s="2175">
        <v>0</v>
      </c>
      <c r="Q60" s="2175">
        <v>0</v>
      </c>
      <c r="R60" s="2176">
        <f t="shared" si="5"/>
        <v>1.0000000000000002</v>
      </c>
      <c r="S60" s="2176">
        <f t="shared" si="5"/>
        <v>0.99999999999999989</v>
      </c>
      <c r="T60" s="2176">
        <f t="shared" si="5"/>
        <v>0.99999999999999989</v>
      </c>
      <c r="U60" s="2176">
        <f t="shared" si="5"/>
        <v>0.99999999999999989</v>
      </c>
      <c r="V60" s="2176">
        <f t="shared" si="5"/>
        <v>1.0000000000000002</v>
      </c>
      <c r="W60" s="2176">
        <f t="shared" si="5"/>
        <v>1.0003127992230465</v>
      </c>
      <c r="X60" s="2176">
        <f t="shared" si="5"/>
        <v>0.99999999999999989</v>
      </c>
      <c r="Y60" s="2176">
        <f t="shared" si="5"/>
        <v>1.0000000000000002</v>
      </c>
      <c r="Z60" s="2176">
        <f t="shared" si="5"/>
        <v>1</v>
      </c>
      <c r="AA60" s="2176">
        <f t="shared" si="5"/>
        <v>1</v>
      </c>
      <c r="AB60" s="2176">
        <f t="shared" si="5"/>
        <v>1</v>
      </c>
      <c r="AC60" s="2176">
        <f t="shared" si="5"/>
        <v>1</v>
      </c>
      <c r="AD60" s="2176">
        <f t="shared" si="5"/>
        <v>0.99999999999999989</v>
      </c>
      <c r="AE60" s="2176">
        <f t="shared" si="5"/>
        <v>1</v>
      </c>
      <c r="AF60" s="2176">
        <f t="shared" si="5"/>
        <v>1</v>
      </c>
    </row>
    <row r="61" spans="1:32" s="2177" customFormat="1">
      <c r="A61" s="2169">
        <v>100</v>
      </c>
      <c r="B61" s="2170">
        <v>57</v>
      </c>
      <c r="C61" s="2179">
        <v>0</v>
      </c>
      <c r="D61" s="2179">
        <v>0</v>
      </c>
      <c r="E61" s="2179">
        <v>0</v>
      </c>
      <c r="F61" s="2179">
        <v>0</v>
      </c>
      <c r="G61" s="2179">
        <v>0</v>
      </c>
      <c r="H61" s="2179">
        <v>0</v>
      </c>
      <c r="I61" s="2179">
        <v>0</v>
      </c>
      <c r="J61" s="2179">
        <v>0</v>
      </c>
      <c r="K61" s="2179">
        <v>0</v>
      </c>
      <c r="L61" s="2179">
        <v>0</v>
      </c>
      <c r="M61" s="2179">
        <v>0</v>
      </c>
      <c r="N61" s="2179">
        <v>0</v>
      </c>
      <c r="O61" s="2179">
        <v>0</v>
      </c>
      <c r="P61" s="2175">
        <v>0</v>
      </c>
      <c r="Q61" s="2175">
        <v>0</v>
      </c>
      <c r="R61" s="2176">
        <f t="shared" si="5"/>
        <v>1.0000000000000002</v>
      </c>
      <c r="S61" s="2176">
        <f t="shared" si="5"/>
        <v>0.99999999999999989</v>
      </c>
      <c r="T61" s="2176">
        <f t="shared" si="5"/>
        <v>0.99999999999999989</v>
      </c>
      <c r="U61" s="2176">
        <f t="shared" si="5"/>
        <v>0.99999999999999989</v>
      </c>
      <c r="V61" s="2176">
        <f t="shared" si="5"/>
        <v>1.0000000000000002</v>
      </c>
      <c r="W61" s="2176">
        <f t="shared" si="5"/>
        <v>1.0003127992230465</v>
      </c>
      <c r="X61" s="2176">
        <f t="shared" si="5"/>
        <v>0.99999999999999989</v>
      </c>
      <c r="Y61" s="2176">
        <f t="shared" si="5"/>
        <v>1.0000000000000002</v>
      </c>
      <c r="Z61" s="2176">
        <f t="shared" si="5"/>
        <v>1</v>
      </c>
      <c r="AA61" s="2176">
        <f t="shared" si="5"/>
        <v>1</v>
      </c>
      <c r="AB61" s="2176">
        <f t="shared" si="5"/>
        <v>1</v>
      </c>
      <c r="AC61" s="2176">
        <f t="shared" si="5"/>
        <v>1</v>
      </c>
      <c r="AD61" s="2176">
        <f t="shared" si="5"/>
        <v>0.99999999999999989</v>
      </c>
      <c r="AE61" s="2176">
        <f t="shared" si="5"/>
        <v>1</v>
      </c>
      <c r="AF61" s="2176">
        <f t="shared" si="5"/>
        <v>1</v>
      </c>
    </row>
    <row r="62" spans="1:32" s="2177" customFormat="1">
      <c r="A62" s="2169">
        <v>100</v>
      </c>
      <c r="B62" s="2170">
        <v>58</v>
      </c>
      <c r="C62" s="2179">
        <v>0</v>
      </c>
      <c r="D62" s="2179">
        <v>0</v>
      </c>
      <c r="E62" s="2179">
        <v>0</v>
      </c>
      <c r="F62" s="2179">
        <v>0</v>
      </c>
      <c r="G62" s="2179">
        <v>0</v>
      </c>
      <c r="H62" s="2179">
        <v>0</v>
      </c>
      <c r="I62" s="2179">
        <v>0</v>
      </c>
      <c r="J62" s="2179">
        <v>0</v>
      </c>
      <c r="K62" s="2179">
        <v>0</v>
      </c>
      <c r="L62" s="2179">
        <v>0</v>
      </c>
      <c r="M62" s="2179">
        <v>0</v>
      </c>
      <c r="N62" s="2179">
        <v>0</v>
      </c>
      <c r="O62" s="2179">
        <v>0</v>
      </c>
      <c r="P62" s="2175">
        <v>0</v>
      </c>
      <c r="Q62" s="2175">
        <v>0</v>
      </c>
      <c r="R62" s="2176">
        <f t="shared" si="5"/>
        <v>1.0000000000000002</v>
      </c>
      <c r="S62" s="2176">
        <f t="shared" si="5"/>
        <v>0.99999999999999989</v>
      </c>
      <c r="T62" s="2176">
        <f t="shared" si="5"/>
        <v>0.99999999999999989</v>
      </c>
      <c r="U62" s="2176">
        <f t="shared" si="5"/>
        <v>0.99999999999999989</v>
      </c>
      <c r="V62" s="2176">
        <f t="shared" si="5"/>
        <v>1.0000000000000002</v>
      </c>
      <c r="W62" s="2176">
        <f t="shared" si="5"/>
        <v>1.0003127992230465</v>
      </c>
      <c r="X62" s="2176">
        <f t="shared" si="5"/>
        <v>0.99999999999999989</v>
      </c>
      <c r="Y62" s="2176">
        <f t="shared" si="5"/>
        <v>1.0000000000000002</v>
      </c>
      <c r="Z62" s="2176">
        <f t="shared" si="5"/>
        <v>1</v>
      </c>
      <c r="AA62" s="2176">
        <f t="shared" si="5"/>
        <v>1</v>
      </c>
      <c r="AB62" s="2176">
        <f t="shared" si="5"/>
        <v>1</v>
      </c>
      <c r="AC62" s="2176">
        <f t="shared" si="5"/>
        <v>1</v>
      </c>
      <c r="AD62" s="2176">
        <f t="shared" si="5"/>
        <v>0.99999999999999989</v>
      </c>
      <c r="AE62" s="2176">
        <f t="shared" si="5"/>
        <v>1</v>
      </c>
      <c r="AF62" s="2176">
        <f t="shared" si="5"/>
        <v>1</v>
      </c>
    </row>
    <row r="63" spans="1:32" s="2177" customFormat="1">
      <c r="A63" s="2169">
        <v>100</v>
      </c>
      <c r="B63" s="2170">
        <v>59</v>
      </c>
      <c r="C63" s="2179">
        <v>0</v>
      </c>
      <c r="D63" s="2179">
        <v>0</v>
      </c>
      <c r="E63" s="2179">
        <v>0</v>
      </c>
      <c r="F63" s="2179">
        <v>0</v>
      </c>
      <c r="G63" s="2179">
        <v>0</v>
      </c>
      <c r="H63" s="2179">
        <v>0</v>
      </c>
      <c r="I63" s="2179">
        <v>0</v>
      </c>
      <c r="J63" s="2179">
        <v>0</v>
      </c>
      <c r="K63" s="2179">
        <v>0</v>
      </c>
      <c r="L63" s="2179">
        <v>0</v>
      </c>
      <c r="M63" s="2179">
        <v>0</v>
      </c>
      <c r="N63" s="2179">
        <v>0</v>
      </c>
      <c r="O63" s="2179">
        <v>0</v>
      </c>
      <c r="P63" s="2175">
        <v>0</v>
      </c>
      <c r="Q63" s="2175">
        <v>0</v>
      </c>
      <c r="R63" s="2176">
        <f t="shared" si="5"/>
        <v>1.0000000000000002</v>
      </c>
      <c r="S63" s="2176">
        <f t="shared" si="5"/>
        <v>0.99999999999999989</v>
      </c>
      <c r="T63" s="2176">
        <f t="shared" si="5"/>
        <v>0.99999999999999989</v>
      </c>
      <c r="U63" s="2176">
        <f t="shared" si="5"/>
        <v>0.99999999999999989</v>
      </c>
      <c r="V63" s="2176">
        <f t="shared" si="5"/>
        <v>1.0000000000000002</v>
      </c>
      <c r="W63" s="2176">
        <f t="shared" si="5"/>
        <v>1.0003127992230465</v>
      </c>
      <c r="X63" s="2176">
        <f t="shared" si="5"/>
        <v>0.99999999999999989</v>
      </c>
      <c r="Y63" s="2176">
        <f t="shared" si="5"/>
        <v>1.0000000000000002</v>
      </c>
      <c r="Z63" s="2176">
        <f t="shared" si="5"/>
        <v>1</v>
      </c>
      <c r="AA63" s="2176">
        <f t="shared" si="5"/>
        <v>1</v>
      </c>
      <c r="AB63" s="2176">
        <f t="shared" si="5"/>
        <v>1</v>
      </c>
      <c r="AC63" s="2176">
        <f t="shared" si="5"/>
        <v>1</v>
      </c>
      <c r="AD63" s="2176">
        <f t="shared" si="5"/>
        <v>0.99999999999999989</v>
      </c>
      <c r="AE63" s="2176">
        <f t="shared" si="5"/>
        <v>1</v>
      </c>
      <c r="AF63" s="2176">
        <f t="shared" si="5"/>
        <v>1</v>
      </c>
    </row>
    <row r="64" spans="1:32" s="2177" customFormat="1">
      <c r="A64" s="2169">
        <v>100</v>
      </c>
      <c r="B64" s="2170">
        <v>60</v>
      </c>
      <c r="C64" s="2179">
        <v>0</v>
      </c>
      <c r="D64" s="2179">
        <v>0</v>
      </c>
      <c r="E64" s="2179">
        <v>0</v>
      </c>
      <c r="F64" s="2179">
        <v>0</v>
      </c>
      <c r="G64" s="2179">
        <v>0</v>
      </c>
      <c r="H64" s="2179">
        <v>0</v>
      </c>
      <c r="I64" s="2179">
        <v>0</v>
      </c>
      <c r="J64" s="2179">
        <v>0</v>
      </c>
      <c r="K64" s="2179">
        <v>0</v>
      </c>
      <c r="L64" s="2179">
        <v>0</v>
      </c>
      <c r="M64" s="2179">
        <v>0</v>
      </c>
      <c r="N64" s="2179">
        <v>0</v>
      </c>
      <c r="O64" s="2179">
        <v>0</v>
      </c>
      <c r="P64" s="2175">
        <v>0</v>
      </c>
      <c r="Q64" s="2175">
        <v>0</v>
      </c>
      <c r="R64" s="2176">
        <f t="shared" si="5"/>
        <v>1.0000000000000002</v>
      </c>
      <c r="S64" s="2176">
        <f t="shared" si="5"/>
        <v>0.99999999999999989</v>
      </c>
      <c r="T64" s="2176">
        <f t="shared" si="5"/>
        <v>0.99999999999999989</v>
      </c>
      <c r="U64" s="2176">
        <f t="shared" si="5"/>
        <v>0.99999999999999989</v>
      </c>
      <c r="V64" s="2176">
        <f t="shared" si="5"/>
        <v>1.0000000000000002</v>
      </c>
      <c r="W64" s="2176">
        <f t="shared" si="5"/>
        <v>1.0003127992230465</v>
      </c>
      <c r="X64" s="2176">
        <f t="shared" si="5"/>
        <v>0.99999999999999989</v>
      </c>
      <c r="Y64" s="2176">
        <f t="shared" si="5"/>
        <v>1.0000000000000002</v>
      </c>
      <c r="Z64" s="2176">
        <f t="shared" si="5"/>
        <v>1</v>
      </c>
      <c r="AA64" s="2176">
        <f t="shared" si="5"/>
        <v>1</v>
      </c>
      <c r="AB64" s="2176">
        <f t="shared" si="5"/>
        <v>1</v>
      </c>
      <c r="AC64" s="2176">
        <f t="shared" si="5"/>
        <v>1</v>
      </c>
      <c r="AD64" s="2176">
        <f t="shared" si="5"/>
        <v>0.99999999999999989</v>
      </c>
      <c r="AE64" s="2176">
        <f t="shared" si="5"/>
        <v>1</v>
      </c>
      <c r="AF64" s="2176">
        <f t="shared" si="5"/>
        <v>1</v>
      </c>
    </row>
    <row r="65" spans="1:32" s="2177" customFormat="1">
      <c r="A65" s="2169">
        <v>100</v>
      </c>
      <c r="B65" s="2170">
        <v>61</v>
      </c>
      <c r="C65" s="2179">
        <v>0</v>
      </c>
      <c r="D65" s="2179">
        <v>0</v>
      </c>
      <c r="E65" s="2179">
        <v>0</v>
      </c>
      <c r="F65" s="2179">
        <v>0</v>
      </c>
      <c r="G65" s="2179">
        <v>0</v>
      </c>
      <c r="H65" s="2179">
        <v>0</v>
      </c>
      <c r="I65" s="2179">
        <v>0</v>
      </c>
      <c r="J65" s="2179">
        <v>0</v>
      </c>
      <c r="K65" s="2179">
        <v>0</v>
      </c>
      <c r="L65" s="2179">
        <v>0</v>
      </c>
      <c r="M65" s="2179">
        <v>0</v>
      </c>
      <c r="N65" s="2179">
        <v>0</v>
      </c>
      <c r="O65" s="2179">
        <v>0</v>
      </c>
      <c r="P65" s="2175">
        <v>0</v>
      </c>
      <c r="Q65" s="2175">
        <v>0</v>
      </c>
      <c r="R65" s="2176">
        <f t="shared" si="5"/>
        <v>1.0000000000000002</v>
      </c>
      <c r="S65" s="2176">
        <f t="shared" si="5"/>
        <v>0.99999999999999989</v>
      </c>
      <c r="T65" s="2176">
        <f t="shared" si="5"/>
        <v>0.99999999999999989</v>
      </c>
      <c r="U65" s="2176">
        <f t="shared" si="5"/>
        <v>0.99999999999999989</v>
      </c>
      <c r="V65" s="2176">
        <f t="shared" si="5"/>
        <v>1.0000000000000002</v>
      </c>
      <c r="W65" s="2176">
        <f t="shared" si="5"/>
        <v>1.0003127992230465</v>
      </c>
      <c r="X65" s="2176">
        <f t="shared" si="5"/>
        <v>0.99999999999999989</v>
      </c>
      <c r="Y65" s="2176">
        <f t="shared" si="5"/>
        <v>1.0000000000000002</v>
      </c>
      <c r="Z65" s="2176">
        <f t="shared" si="5"/>
        <v>1</v>
      </c>
      <c r="AA65" s="2176">
        <f t="shared" si="5"/>
        <v>1</v>
      </c>
      <c r="AB65" s="2176">
        <f t="shared" si="5"/>
        <v>1</v>
      </c>
      <c r="AC65" s="2176">
        <f t="shared" si="5"/>
        <v>1</v>
      </c>
      <c r="AD65" s="2176">
        <f t="shared" si="5"/>
        <v>0.99999999999999989</v>
      </c>
      <c r="AE65" s="2176">
        <f t="shared" si="5"/>
        <v>1</v>
      </c>
      <c r="AF65" s="2176">
        <f t="shared" si="5"/>
        <v>1</v>
      </c>
    </row>
    <row r="66" spans="1:32" s="2177" customFormat="1">
      <c r="A66" s="2169">
        <v>100</v>
      </c>
      <c r="B66" s="2170">
        <v>62</v>
      </c>
      <c r="C66" s="2179">
        <v>0</v>
      </c>
      <c r="D66" s="2179">
        <v>0</v>
      </c>
      <c r="E66" s="2179">
        <v>0</v>
      </c>
      <c r="F66" s="2179">
        <v>0</v>
      </c>
      <c r="G66" s="2179">
        <v>0</v>
      </c>
      <c r="H66" s="2179">
        <v>0</v>
      </c>
      <c r="I66" s="2179">
        <v>0</v>
      </c>
      <c r="J66" s="2179">
        <v>0</v>
      </c>
      <c r="K66" s="2179">
        <v>0</v>
      </c>
      <c r="L66" s="2179">
        <v>0</v>
      </c>
      <c r="M66" s="2179">
        <v>0</v>
      </c>
      <c r="N66" s="2179">
        <v>0</v>
      </c>
      <c r="O66" s="2179">
        <v>0</v>
      </c>
      <c r="P66" s="2175">
        <v>0</v>
      </c>
      <c r="Q66" s="2175">
        <v>0</v>
      </c>
      <c r="R66" s="2176">
        <f t="shared" si="5"/>
        <v>1.0000000000000002</v>
      </c>
      <c r="S66" s="2176">
        <f t="shared" si="5"/>
        <v>0.99999999999999989</v>
      </c>
      <c r="T66" s="2176">
        <f t="shared" si="5"/>
        <v>0.99999999999999989</v>
      </c>
      <c r="U66" s="2176">
        <f t="shared" si="5"/>
        <v>0.99999999999999989</v>
      </c>
      <c r="V66" s="2176">
        <f t="shared" si="5"/>
        <v>1.0000000000000002</v>
      </c>
      <c r="W66" s="2176">
        <f t="shared" si="5"/>
        <v>1.0003127992230465</v>
      </c>
      <c r="X66" s="2176">
        <f t="shared" si="5"/>
        <v>0.99999999999999989</v>
      </c>
      <c r="Y66" s="2176">
        <f t="shared" si="5"/>
        <v>1.0000000000000002</v>
      </c>
      <c r="Z66" s="2176">
        <f t="shared" si="5"/>
        <v>1</v>
      </c>
      <c r="AA66" s="2176">
        <f t="shared" si="5"/>
        <v>1</v>
      </c>
      <c r="AB66" s="2176">
        <f t="shared" si="5"/>
        <v>1</v>
      </c>
      <c r="AC66" s="2176">
        <f t="shared" si="5"/>
        <v>1</v>
      </c>
      <c r="AD66" s="2176">
        <f t="shared" si="5"/>
        <v>0.99999999999999989</v>
      </c>
      <c r="AE66" s="2176">
        <f t="shared" si="5"/>
        <v>1</v>
      </c>
      <c r="AF66" s="2176">
        <f t="shared" si="5"/>
        <v>1</v>
      </c>
    </row>
    <row r="67" spans="1:32" s="2177" customFormat="1">
      <c r="A67" s="2169">
        <v>100</v>
      </c>
      <c r="B67" s="2170">
        <v>63</v>
      </c>
      <c r="C67" s="2179">
        <v>0</v>
      </c>
      <c r="D67" s="2179">
        <v>0</v>
      </c>
      <c r="E67" s="2179">
        <v>0</v>
      </c>
      <c r="F67" s="2179">
        <v>0</v>
      </c>
      <c r="G67" s="2179">
        <v>0</v>
      </c>
      <c r="H67" s="2179">
        <v>0</v>
      </c>
      <c r="I67" s="2179">
        <v>0</v>
      </c>
      <c r="J67" s="2179">
        <v>0</v>
      </c>
      <c r="K67" s="2179">
        <v>0</v>
      </c>
      <c r="L67" s="2179">
        <v>0</v>
      </c>
      <c r="M67" s="2179">
        <v>0</v>
      </c>
      <c r="N67" s="2179">
        <v>0</v>
      </c>
      <c r="O67" s="2179">
        <v>0</v>
      </c>
      <c r="P67" s="2175">
        <v>0</v>
      </c>
      <c r="Q67" s="2175">
        <v>0</v>
      </c>
      <c r="R67" s="2176">
        <f t="shared" si="5"/>
        <v>1.0000000000000002</v>
      </c>
      <c r="S67" s="2176">
        <f t="shared" si="5"/>
        <v>0.99999999999999989</v>
      </c>
      <c r="T67" s="2176">
        <f t="shared" si="5"/>
        <v>0.99999999999999989</v>
      </c>
      <c r="U67" s="2176">
        <f t="shared" si="5"/>
        <v>0.99999999999999989</v>
      </c>
      <c r="V67" s="2176">
        <f t="shared" si="5"/>
        <v>1.0000000000000002</v>
      </c>
      <c r="W67" s="2176">
        <f t="shared" si="5"/>
        <v>1.0003127992230465</v>
      </c>
      <c r="X67" s="2176">
        <f t="shared" si="5"/>
        <v>0.99999999999999989</v>
      </c>
      <c r="Y67" s="2176">
        <f t="shared" si="5"/>
        <v>1.0000000000000002</v>
      </c>
      <c r="Z67" s="2176">
        <f t="shared" si="5"/>
        <v>1</v>
      </c>
      <c r="AA67" s="2176">
        <f t="shared" si="5"/>
        <v>1</v>
      </c>
      <c r="AB67" s="2176">
        <f t="shared" si="5"/>
        <v>1</v>
      </c>
      <c r="AC67" s="2176">
        <f t="shared" si="5"/>
        <v>1</v>
      </c>
      <c r="AD67" s="2176">
        <f t="shared" si="5"/>
        <v>0.99999999999999989</v>
      </c>
      <c r="AE67" s="2176">
        <f t="shared" si="5"/>
        <v>1</v>
      </c>
      <c r="AF67" s="2176">
        <f t="shared" si="5"/>
        <v>1</v>
      </c>
    </row>
    <row r="68" spans="1:32" s="2177" customFormat="1">
      <c r="A68" s="2169">
        <v>100</v>
      </c>
      <c r="B68" s="2170">
        <v>64</v>
      </c>
      <c r="C68" s="2179">
        <v>0</v>
      </c>
      <c r="D68" s="2179">
        <v>0</v>
      </c>
      <c r="E68" s="2179">
        <v>0</v>
      </c>
      <c r="F68" s="2179">
        <v>0</v>
      </c>
      <c r="G68" s="2179">
        <v>0</v>
      </c>
      <c r="H68" s="2179">
        <v>0</v>
      </c>
      <c r="I68" s="2179">
        <v>0</v>
      </c>
      <c r="J68" s="2179">
        <v>0</v>
      </c>
      <c r="K68" s="2179">
        <v>0</v>
      </c>
      <c r="L68" s="2179">
        <v>0</v>
      </c>
      <c r="M68" s="2179">
        <v>0</v>
      </c>
      <c r="N68" s="2179">
        <v>0</v>
      </c>
      <c r="O68" s="2179">
        <v>0</v>
      </c>
      <c r="P68" s="2175">
        <v>0</v>
      </c>
      <c r="Q68" s="2175">
        <v>0</v>
      </c>
      <c r="R68" s="2176">
        <f t="shared" si="5"/>
        <v>1.0000000000000002</v>
      </c>
      <c r="S68" s="2176">
        <f t="shared" si="5"/>
        <v>0.99999999999999989</v>
      </c>
      <c r="T68" s="2176">
        <f t="shared" si="5"/>
        <v>0.99999999999999989</v>
      </c>
      <c r="U68" s="2176">
        <f t="shared" si="5"/>
        <v>0.99999999999999989</v>
      </c>
      <c r="V68" s="2176">
        <f t="shared" si="5"/>
        <v>1.0000000000000002</v>
      </c>
      <c r="W68" s="2176">
        <f t="shared" si="5"/>
        <v>1.0003127992230465</v>
      </c>
      <c r="X68" s="2176">
        <f t="shared" si="5"/>
        <v>0.99999999999999989</v>
      </c>
      <c r="Y68" s="2176">
        <f t="shared" si="5"/>
        <v>1.0000000000000002</v>
      </c>
      <c r="Z68" s="2176">
        <f t="shared" si="5"/>
        <v>1</v>
      </c>
      <c r="AA68" s="2176">
        <f t="shared" si="5"/>
        <v>1</v>
      </c>
      <c r="AB68" s="2176">
        <f t="shared" si="5"/>
        <v>1</v>
      </c>
      <c r="AC68" s="2176">
        <f t="shared" si="5"/>
        <v>1</v>
      </c>
      <c r="AD68" s="2176">
        <f t="shared" si="5"/>
        <v>0.99999999999999989</v>
      </c>
      <c r="AE68" s="2176">
        <f t="shared" si="5"/>
        <v>1</v>
      </c>
      <c r="AF68" s="2176">
        <f t="shared" si="5"/>
        <v>1</v>
      </c>
    </row>
    <row r="69" spans="1:32" s="2177" customFormat="1">
      <c r="A69" s="2169">
        <v>100</v>
      </c>
      <c r="B69" s="2170">
        <v>65</v>
      </c>
      <c r="C69" s="2179">
        <v>0</v>
      </c>
      <c r="D69" s="2179">
        <v>0</v>
      </c>
      <c r="E69" s="2179">
        <v>0</v>
      </c>
      <c r="F69" s="2179">
        <v>0</v>
      </c>
      <c r="G69" s="2179">
        <v>0</v>
      </c>
      <c r="H69" s="2179">
        <v>0</v>
      </c>
      <c r="I69" s="2179">
        <v>0</v>
      </c>
      <c r="J69" s="2179">
        <v>0</v>
      </c>
      <c r="K69" s="2179">
        <v>0</v>
      </c>
      <c r="L69" s="2179">
        <v>0</v>
      </c>
      <c r="M69" s="2179">
        <v>0</v>
      </c>
      <c r="N69" s="2179">
        <v>0</v>
      </c>
      <c r="O69" s="2179">
        <v>0</v>
      </c>
      <c r="P69" s="2175">
        <v>0</v>
      </c>
      <c r="Q69" s="2175">
        <v>0</v>
      </c>
      <c r="R69" s="2176">
        <f t="shared" si="5"/>
        <v>1.0000000000000002</v>
      </c>
      <c r="S69" s="2176">
        <f t="shared" si="5"/>
        <v>0.99999999999999989</v>
      </c>
      <c r="T69" s="2176">
        <f t="shared" si="5"/>
        <v>0.99999999999999989</v>
      </c>
      <c r="U69" s="2176">
        <f t="shared" si="5"/>
        <v>0.99999999999999989</v>
      </c>
      <c r="V69" s="2176">
        <f t="shared" si="5"/>
        <v>1.0000000000000002</v>
      </c>
      <c r="W69" s="2176">
        <f t="shared" si="5"/>
        <v>1.0003127992230465</v>
      </c>
      <c r="X69" s="2176">
        <f t="shared" si="5"/>
        <v>0.99999999999999989</v>
      </c>
      <c r="Y69" s="2176">
        <f t="shared" si="5"/>
        <v>1.0000000000000002</v>
      </c>
      <c r="Z69" s="2176">
        <f t="shared" si="5"/>
        <v>1</v>
      </c>
      <c r="AA69" s="2176">
        <f t="shared" si="5"/>
        <v>1</v>
      </c>
      <c r="AB69" s="2176">
        <f t="shared" si="5"/>
        <v>1</v>
      </c>
      <c r="AC69" s="2176">
        <f t="shared" si="5"/>
        <v>1</v>
      </c>
      <c r="AD69" s="2176">
        <f t="shared" si="5"/>
        <v>0.99999999999999989</v>
      </c>
      <c r="AE69" s="2176">
        <f t="shared" si="5"/>
        <v>1</v>
      </c>
      <c r="AF69" s="2176">
        <f t="shared" si="5"/>
        <v>1</v>
      </c>
    </row>
    <row r="70" spans="1:32" s="2177" customFormat="1">
      <c r="A70" s="2169">
        <v>100</v>
      </c>
      <c r="B70" s="2170">
        <v>66</v>
      </c>
      <c r="C70" s="2179">
        <v>0</v>
      </c>
      <c r="D70" s="2179">
        <v>0</v>
      </c>
      <c r="E70" s="2179">
        <v>0</v>
      </c>
      <c r="F70" s="2179">
        <v>0</v>
      </c>
      <c r="G70" s="2179">
        <v>0</v>
      </c>
      <c r="H70" s="2179">
        <v>0</v>
      </c>
      <c r="I70" s="2179">
        <v>0</v>
      </c>
      <c r="J70" s="2179">
        <v>0</v>
      </c>
      <c r="K70" s="2179">
        <v>0</v>
      </c>
      <c r="L70" s="2179">
        <v>0</v>
      </c>
      <c r="M70" s="2179">
        <v>0</v>
      </c>
      <c r="N70" s="2179">
        <v>0</v>
      </c>
      <c r="O70" s="2179">
        <v>0</v>
      </c>
      <c r="P70" s="2175">
        <v>0</v>
      </c>
      <c r="Q70" s="2175">
        <v>0</v>
      </c>
      <c r="R70" s="2176">
        <f t="shared" ref="R70:AF85" si="6">C70+R69</f>
        <v>1.0000000000000002</v>
      </c>
      <c r="S70" s="2176">
        <f t="shared" si="6"/>
        <v>0.99999999999999989</v>
      </c>
      <c r="T70" s="2176">
        <f t="shared" si="6"/>
        <v>0.99999999999999989</v>
      </c>
      <c r="U70" s="2176">
        <f t="shared" si="6"/>
        <v>0.99999999999999989</v>
      </c>
      <c r="V70" s="2176">
        <f t="shared" si="6"/>
        <v>1.0000000000000002</v>
      </c>
      <c r="W70" s="2176">
        <f t="shared" si="6"/>
        <v>1.0003127992230465</v>
      </c>
      <c r="X70" s="2176">
        <f t="shared" si="6"/>
        <v>0.99999999999999989</v>
      </c>
      <c r="Y70" s="2176">
        <f t="shared" si="6"/>
        <v>1.0000000000000002</v>
      </c>
      <c r="Z70" s="2176">
        <f t="shared" si="6"/>
        <v>1</v>
      </c>
      <c r="AA70" s="2176">
        <f t="shared" si="6"/>
        <v>1</v>
      </c>
      <c r="AB70" s="2176">
        <f t="shared" si="6"/>
        <v>1</v>
      </c>
      <c r="AC70" s="2176">
        <f t="shared" si="6"/>
        <v>1</v>
      </c>
      <c r="AD70" s="2176">
        <f t="shared" si="6"/>
        <v>0.99999999999999989</v>
      </c>
      <c r="AE70" s="2176">
        <f t="shared" si="6"/>
        <v>1</v>
      </c>
      <c r="AF70" s="2176">
        <f t="shared" si="6"/>
        <v>1</v>
      </c>
    </row>
    <row r="71" spans="1:32" s="2177" customFormat="1">
      <c r="A71" s="2169">
        <v>100</v>
      </c>
      <c r="B71" s="2170">
        <v>67</v>
      </c>
      <c r="C71" s="2179">
        <v>0</v>
      </c>
      <c r="D71" s="2179">
        <v>0</v>
      </c>
      <c r="E71" s="2179">
        <v>0</v>
      </c>
      <c r="F71" s="2179">
        <v>0</v>
      </c>
      <c r="G71" s="2179">
        <v>0</v>
      </c>
      <c r="H71" s="2179">
        <v>0</v>
      </c>
      <c r="I71" s="2179">
        <v>0</v>
      </c>
      <c r="J71" s="2179">
        <v>0</v>
      </c>
      <c r="K71" s="2179">
        <v>0</v>
      </c>
      <c r="L71" s="2179">
        <v>0</v>
      </c>
      <c r="M71" s="2179">
        <v>0</v>
      </c>
      <c r="N71" s="2179">
        <v>0</v>
      </c>
      <c r="O71" s="2179">
        <v>0</v>
      </c>
      <c r="P71" s="2175">
        <v>0</v>
      </c>
      <c r="Q71" s="2175">
        <v>0</v>
      </c>
      <c r="R71" s="2176">
        <f t="shared" si="6"/>
        <v>1.0000000000000002</v>
      </c>
      <c r="S71" s="2176">
        <f t="shared" si="6"/>
        <v>0.99999999999999989</v>
      </c>
      <c r="T71" s="2176">
        <f t="shared" si="6"/>
        <v>0.99999999999999989</v>
      </c>
      <c r="U71" s="2176">
        <f t="shared" si="6"/>
        <v>0.99999999999999989</v>
      </c>
      <c r="V71" s="2176">
        <f t="shared" si="6"/>
        <v>1.0000000000000002</v>
      </c>
      <c r="W71" s="2176">
        <f t="shared" si="6"/>
        <v>1.0003127992230465</v>
      </c>
      <c r="X71" s="2176">
        <f t="shared" si="6"/>
        <v>0.99999999999999989</v>
      </c>
      <c r="Y71" s="2176">
        <f t="shared" si="6"/>
        <v>1.0000000000000002</v>
      </c>
      <c r="Z71" s="2176">
        <f t="shared" si="6"/>
        <v>1</v>
      </c>
      <c r="AA71" s="2176">
        <f t="shared" si="6"/>
        <v>1</v>
      </c>
      <c r="AB71" s="2176">
        <f t="shared" si="6"/>
        <v>1</v>
      </c>
      <c r="AC71" s="2176">
        <f t="shared" si="6"/>
        <v>1</v>
      </c>
      <c r="AD71" s="2176">
        <f t="shared" si="6"/>
        <v>0.99999999999999989</v>
      </c>
      <c r="AE71" s="2176">
        <f t="shared" si="6"/>
        <v>1</v>
      </c>
      <c r="AF71" s="2176">
        <f t="shared" si="6"/>
        <v>1</v>
      </c>
    </row>
    <row r="72" spans="1:32" s="2177" customFormat="1">
      <c r="A72" s="2169">
        <v>100</v>
      </c>
      <c r="B72" s="2170">
        <v>68</v>
      </c>
      <c r="C72" s="2179">
        <v>0</v>
      </c>
      <c r="D72" s="2179">
        <v>0</v>
      </c>
      <c r="E72" s="2179">
        <v>0</v>
      </c>
      <c r="F72" s="2179">
        <v>0</v>
      </c>
      <c r="G72" s="2179">
        <v>0</v>
      </c>
      <c r="H72" s="2179">
        <v>0</v>
      </c>
      <c r="I72" s="2179">
        <v>0</v>
      </c>
      <c r="J72" s="2179">
        <v>0</v>
      </c>
      <c r="K72" s="2179">
        <v>0</v>
      </c>
      <c r="L72" s="2179">
        <v>0</v>
      </c>
      <c r="M72" s="2179">
        <v>0</v>
      </c>
      <c r="N72" s="2179">
        <v>0</v>
      </c>
      <c r="O72" s="2179">
        <v>0</v>
      </c>
      <c r="P72" s="2175">
        <v>0</v>
      </c>
      <c r="Q72" s="2175">
        <v>0</v>
      </c>
      <c r="R72" s="2176">
        <f t="shared" si="6"/>
        <v>1.0000000000000002</v>
      </c>
      <c r="S72" s="2176">
        <f t="shared" si="6"/>
        <v>0.99999999999999989</v>
      </c>
      <c r="T72" s="2176">
        <f t="shared" si="6"/>
        <v>0.99999999999999989</v>
      </c>
      <c r="U72" s="2176">
        <f t="shared" si="6"/>
        <v>0.99999999999999989</v>
      </c>
      <c r="V72" s="2176">
        <f t="shared" si="6"/>
        <v>1.0000000000000002</v>
      </c>
      <c r="W72" s="2176">
        <f t="shared" si="6"/>
        <v>1.0003127992230465</v>
      </c>
      <c r="X72" s="2176">
        <f t="shared" si="6"/>
        <v>0.99999999999999989</v>
      </c>
      <c r="Y72" s="2176">
        <f t="shared" si="6"/>
        <v>1.0000000000000002</v>
      </c>
      <c r="Z72" s="2176">
        <f t="shared" si="6"/>
        <v>1</v>
      </c>
      <c r="AA72" s="2176">
        <f t="shared" si="6"/>
        <v>1</v>
      </c>
      <c r="AB72" s="2176">
        <f t="shared" si="6"/>
        <v>1</v>
      </c>
      <c r="AC72" s="2176">
        <f t="shared" si="6"/>
        <v>1</v>
      </c>
      <c r="AD72" s="2176">
        <f t="shared" si="6"/>
        <v>0.99999999999999989</v>
      </c>
      <c r="AE72" s="2176">
        <f t="shared" si="6"/>
        <v>1</v>
      </c>
      <c r="AF72" s="2176">
        <f t="shared" si="6"/>
        <v>1</v>
      </c>
    </row>
    <row r="73" spans="1:32" s="2177" customFormat="1">
      <c r="A73" s="2169">
        <v>100</v>
      </c>
      <c r="B73" s="2170">
        <v>69</v>
      </c>
      <c r="C73" s="2179">
        <v>0</v>
      </c>
      <c r="D73" s="2179">
        <v>0</v>
      </c>
      <c r="E73" s="2179">
        <v>0</v>
      </c>
      <c r="F73" s="2179">
        <v>0</v>
      </c>
      <c r="G73" s="2179">
        <v>0</v>
      </c>
      <c r="H73" s="2179">
        <v>0</v>
      </c>
      <c r="I73" s="2179">
        <v>0</v>
      </c>
      <c r="J73" s="2179">
        <v>0</v>
      </c>
      <c r="K73" s="2179">
        <v>0</v>
      </c>
      <c r="L73" s="2179">
        <v>0</v>
      </c>
      <c r="M73" s="2179">
        <v>0</v>
      </c>
      <c r="N73" s="2179">
        <v>0</v>
      </c>
      <c r="O73" s="2179">
        <v>0</v>
      </c>
      <c r="P73" s="2175">
        <v>0</v>
      </c>
      <c r="Q73" s="2175">
        <v>0</v>
      </c>
      <c r="R73" s="2176">
        <f t="shared" si="6"/>
        <v>1.0000000000000002</v>
      </c>
      <c r="S73" s="2176">
        <f t="shared" si="6"/>
        <v>0.99999999999999989</v>
      </c>
      <c r="T73" s="2176">
        <f t="shared" si="6"/>
        <v>0.99999999999999989</v>
      </c>
      <c r="U73" s="2176">
        <f t="shared" si="6"/>
        <v>0.99999999999999989</v>
      </c>
      <c r="V73" s="2176">
        <f t="shared" si="6"/>
        <v>1.0000000000000002</v>
      </c>
      <c r="W73" s="2176">
        <f t="shared" si="6"/>
        <v>1.0003127992230465</v>
      </c>
      <c r="X73" s="2176">
        <f t="shared" si="6"/>
        <v>0.99999999999999989</v>
      </c>
      <c r="Y73" s="2176">
        <f t="shared" si="6"/>
        <v>1.0000000000000002</v>
      </c>
      <c r="Z73" s="2176">
        <f t="shared" si="6"/>
        <v>1</v>
      </c>
      <c r="AA73" s="2176">
        <f t="shared" si="6"/>
        <v>1</v>
      </c>
      <c r="AB73" s="2176">
        <f t="shared" si="6"/>
        <v>1</v>
      </c>
      <c r="AC73" s="2176">
        <f t="shared" si="6"/>
        <v>1</v>
      </c>
      <c r="AD73" s="2176">
        <f t="shared" si="6"/>
        <v>0.99999999999999989</v>
      </c>
      <c r="AE73" s="2176">
        <f t="shared" si="6"/>
        <v>1</v>
      </c>
      <c r="AF73" s="2176">
        <f t="shared" si="6"/>
        <v>1</v>
      </c>
    </row>
    <row r="74" spans="1:32" s="2177" customFormat="1">
      <c r="A74" s="2169">
        <v>100</v>
      </c>
      <c r="B74" s="2170">
        <v>70</v>
      </c>
      <c r="C74" s="2179">
        <v>0</v>
      </c>
      <c r="D74" s="2179">
        <v>0</v>
      </c>
      <c r="E74" s="2179">
        <v>0</v>
      </c>
      <c r="F74" s="2179">
        <v>0</v>
      </c>
      <c r="G74" s="2179">
        <v>0</v>
      </c>
      <c r="H74" s="2179">
        <v>0</v>
      </c>
      <c r="I74" s="2179">
        <v>0</v>
      </c>
      <c r="J74" s="2179">
        <v>0</v>
      </c>
      <c r="K74" s="2179">
        <v>0</v>
      </c>
      <c r="L74" s="2179">
        <v>0</v>
      </c>
      <c r="M74" s="2179">
        <v>0</v>
      </c>
      <c r="N74" s="2179">
        <v>0</v>
      </c>
      <c r="O74" s="2179">
        <v>0</v>
      </c>
      <c r="P74" s="2175">
        <v>0</v>
      </c>
      <c r="Q74" s="2175">
        <v>0</v>
      </c>
      <c r="R74" s="2176">
        <f t="shared" si="6"/>
        <v>1.0000000000000002</v>
      </c>
      <c r="S74" s="2176">
        <f t="shared" si="6"/>
        <v>0.99999999999999989</v>
      </c>
      <c r="T74" s="2176">
        <f t="shared" si="6"/>
        <v>0.99999999999999989</v>
      </c>
      <c r="U74" s="2176">
        <f t="shared" si="6"/>
        <v>0.99999999999999989</v>
      </c>
      <c r="V74" s="2176">
        <f t="shared" si="6"/>
        <v>1.0000000000000002</v>
      </c>
      <c r="W74" s="2176">
        <f t="shared" si="6"/>
        <v>1.0003127992230465</v>
      </c>
      <c r="X74" s="2176">
        <f t="shared" si="6"/>
        <v>0.99999999999999989</v>
      </c>
      <c r="Y74" s="2176">
        <f t="shared" si="6"/>
        <v>1.0000000000000002</v>
      </c>
      <c r="Z74" s="2176">
        <f t="shared" si="6"/>
        <v>1</v>
      </c>
      <c r="AA74" s="2176">
        <f t="shared" si="6"/>
        <v>1</v>
      </c>
      <c r="AB74" s="2176">
        <f t="shared" si="6"/>
        <v>1</v>
      </c>
      <c r="AC74" s="2176">
        <f t="shared" si="6"/>
        <v>1</v>
      </c>
      <c r="AD74" s="2176">
        <f t="shared" si="6"/>
        <v>0.99999999999999989</v>
      </c>
      <c r="AE74" s="2176">
        <f t="shared" si="6"/>
        <v>1</v>
      </c>
      <c r="AF74" s="2176">
        <f t="shared" si="6"/>
        <v>1</v>
      </c>
    </row>
    <row r="75" spans="1:32" s="2177" customFormat="1">
      <c r="A75" s="2169">
        <v>100</v>
      </c>
      <c r="B75" s="2170">
        <v>71</v>
      </c>
      <c r="C75" s="2179">
        <v>0</v>
      </c>
      <c r="D75" s="2179">
        <v>0</v>
      </c>
      <c r="E75" s="2179">
        <v>0</v>
      </c>
      <c r="F75" s="2179">
        <v>0</v>
      </c>
      <c r="G75" s="2179">
        <v>0</v>
      </c>
      <c r="H75" s="2179">
        <v>0</v>
      </c>
      <c r="I75" s="2179">
        <v>0</v>
      </c>
      <c r="J75" s="2179">
        <v>0</v>
      </c>
      <c r="K75" s="2179">
        <v>0</v>
      </c>
      <c r="L75" s="2179">
        <v>0</v>
      </c>
      <c r="M75" s="2179">
        <v>0</v>
      </c>
      <c r="N75" s="2179">
        <v>0</v>
      </c>
      <c r="O75" s="2179">
        <v>0</v>
      </c>
      <c r="P75" s="2175">
        <v>0</v>
      </c>
      <c r="Q75" s="2175">
        <v>0</v>
      </c>
      <c r="R75" s="2176">
        <f t="shared" si="6"/>
        <v>1.0000000000000002</v>
      </c>
      <c r="S75" s="2176">
        <f t="shared" si="6"/>
        <v>0.99999999999999989</v>
      </c>
      <c r="T75" s="2176">
        <f t="shared" si="6"/>
        <v>0.99999999999999989</v>
      </c>
      <c r="U75" s="2176">
        <f t="shared" si="6"/>
        <v>0.99999999999999989</v>
      </c>
      <c r="V75" s="2176">
        <f t="shared" si="6"/>
        <v>1.0000000000000002</v>
      </c>
      <c r="W75" s="2176">
        <f t="shared" si="6"/>
        <v>1.0003127992230465</v>
      </c>
      <c r="X75" s="2176">
        <f t="shared" si="6"/>
        <v>0.99999999999999989</v>
      </c>
      <c r="Y75" s="2176">
        <f t="shared" si="6"/>
        <v>1.0000000000000002</v>
      </c>
      <c r="Z75" s="2176">
        <f t="shared" si="6"/>
        <v>1</v>
      </c>
      <c r="AA75" s="2176">
        <f t="shared" si="6"/>
        <v>1</v>
      </c>
      <c r="AB75" s="2176">
        <f t="shared" si="6"/>
        <v>1</v>
      </c>
      <c r="AC75" s="2176">
        <f t="shared" si="6"/>
        <v>1</v>
      </c>
      <c r="AD75" s="2176">
        <f t="shared" si="6"/>
        <v>0.99999999999999989</v>
      </c>
      <c r="AE75" s="2176">
        <f t="shared" si="6"/>
        <v>1</v>
      </c>
      <c r="AF75" s="2176">
        <f t="shared" si="6"/>
        <v>1</v>
      </c>
    </row>
    <row r="76" spans="1:32" s="2177" customFormat="1">
      <c r="A76" s="2169">
        <v>100</v>
      </c>
      <c r="B76" s="2170">
        <v>72</v>
      </c>
      <c r="C76" s="2179">
        <v>0</v>
      </c>
      <c r="D76" s="2179">
        <v>0</v>
      </c>
      <c r="E76" s="2179">
        <v>0</v>
      </c>
      <c r="F76" s="2179">
        <v>0</v>
      </c>
      <c r="G76" s="2179">
        <v>0</v>
      </c>
      <c r="H76" s="2179">
        <v>0</v>
      </c>
      <c r="I76" s="2179">
        <v>0</v>
      </c>
      <c r="J76" s="2179">
        <v>0</v>
      </c>
      <c r="K76" s="2179">
        <v>0</v>
      </c>
      <c r="L76" s="2179">
        <v>0</v>
      </c>
      <c r="M76" s="2179">
        <v>0</v>
      </c>
      <c r="N76" s="2179">
        <v>0</v>
      </c>
      <c r="O76" s="2179">
        <v>0</v>
      </c>
      <c r="P76" s="2175">
        <v>0</v>
      </c>
      <c r="Q76" s="2175">
        <v>0</v>
      </c>
      <c r="R76" s="2176">
        <f t="shared" si="6"/>
        <v>1.0000000000000002</v>
      </c>
      <c r="S76" s="2176">
        <f t="shared" si="6"/>
        <v>0.99999999999999989</v>
      </c>
      <c r="T76" s="2176">
        <f t="shared" si="6"/>
        <v>0.99999999999999989</v>
      </c>
      <c r="U76" s="2176">
        <f t="shared" si="6"/>
        <v>0.99999999999999989</v>
      </c>
      <c r="V76" s="2176">
        <f t="shared" si="6"/>
        <v>1.0000000000000002</v>
      </c>
      <c r="W76" s="2176">
        <f t="shared" si="6"/>
        <v>1.0003127992230465</v>
      </c>
      <c r="X76" s="2176">
        <f t="shared" si="6"/>
        <v>0.99999999999999989</v>
      </c>
      <c r="Y76" s="2176">
        <f t="shared" si="6"/>
        <v>1.0000000000000002</v>
      </c>
      <c r="Z76" s="2176">
        <f t="shared" si="6"/>
        <v>1</v>
      </c>
      <c r="AA76" s="2176">
        <f t="shared" si="6"/>
        <v>1</v>
      </c>
      <c r="AB76" s="2176">
        <f t="shared" si="6"/>
        <v>1</v>
      </c>
      <c r="AC76" s="2176">
        <f t="shared" si="6"/>
        <v>1</v>
      </c>
      <c r="AD76" s="2176">
        <f t="shared" si="6"/>
        <v>0.99999999999999989</v>
      </c>
      <c r="AE76" s="2176">
        <f t="shared" si="6"/>
        <v>1</v>
      </c>
      <c r="AF76" s="2176">
        <f t="shared" si="6"/>
        <v>1</v>
      </c>
    </row>
    <row r="77" spans="1:32" s="2177" customFormat="1">
      <c r="A77" s="2169">
        <v>100</v>
      </c>
      <c r="B77" s="2170">
        <v>73</v>
      </c>
      <c r="C77" s="2179">
        <v>0</v>
      </c>
      <c r="D77" s="2179">
        <v>0</v>
      </c>
      <c r="E77" s="2179">
        <v>0</v>
      </c>
      <c r="F77" s="2179">
        <v>0</v>
      </c>
      <c r="G77" s="2179">
        <v>0</v>
      </c>
      <c r="H77" s="2179">
        <v>0</v>
      </c>
      <c r="I77" s="2179">
        <v>0</v>
      </c>
      <c r="J77" s="2179">
        <v>0</v>
      </c>
      <c r="K77" s="2179">
        <v>0</v>
      </c>
      <c r="L77" s="2179">
        <v>0</v>
      </c>
      <c r="M77" s="2179">
        <v>0</v>
      </c>
      <c r="N77" s="2179">
        <v>0</v>
      </c>
      <c r="O77" s="2179">
        <v>0</v>
      </c>
      <c r="P77" s="2175">
        <v>0</v>
      </c>
      <c r="Q77" s="2175">
        <v>0</v>
      </c>
      <c r="R77" s="2176">
        <f t="shared" si="6"/>
        <v>1.0000000000000002</v>
      </c>
      <c r="S77" s="2176">
        <f t="shared" si="6"/>
        <v>0.99999999999999989</v>
      </c>
      <c r="T77" s="2176">
        <f t="shared" si="6"/>
        <v>0.99999999999999989</v>
      </c>
      <c r="U77" s="2176">
        <f t="shared" si="6"/>
        <v>0.99999999999999989</v>
      </c>
      <c r="V77" s="2176">
        <f t="shared" si="6"/>
        <v>1.0000000000000002</v>
      </c>
      <c r="W77" s="2176">
        <f t="shared" si="6"/>
        <v>1.0003127992230465</v>
      </c>
      <c r="X77" s="2176">
        <f t="shared" si="6"/>
        <v>0.99999999999999989</v>
      </c>
      <c r="Y77" s="2176">
        <f t="shared" si="6"/>
        <v>1.0000000000000002</v>
      </c>
      <c r="Z77" s="2176">
        <f t="shared" si="6"/>
        <v>1</v>
      </c>
      <c r="AA77" s="2176">
        <f t="shared" si="6"/>
        <v>1</v>
      </c>
      <c r="AB77" s="2176">
        <f t="shared" si="6"/>
        <v>1</v>
      </c>
      <c r="AC77" s="2176">
        <f t="shared" si="6"/>
        <v>1</v>
      </c>
      <c r="AD77" s="2176">
        <f t="shared" si="6"/>
        <v>0.99999999999999989</v>
      </c>
      <c r="AE77" s="2176">
        <f t="shared" si="6"/>
        <v>1</v>
      </c>
      <c r="AF77" s="2176">
        <f t="shared" si="6"/>
        <v>1</v>
      </c>
    </row>
    <row r="78" spans="1:32" s="2177" customFormat="1">
      <c r="A78" s="2169">
        <v>100</v>
      </c>
      <c r="B78" s="2170">
        <v>74</v>
      </c>
      <c r="C78" s="2179">
        <v>0</v>
      </c>
      <c r="D78" s="2179">
        <v>0</v>
      </c>
      <c r="E78" s="2179">
        <v>0</v>
      </c>
      <c r="F78" s="2179">
        <v>0</v>
      </c>
      <c r="G78" s="2179">
        <v>0</v>
      </c>
      <c r="H78" s="2179">
        <v>0</v>
      </c>
      <c r="I78" s="2179">
        <v>0</v>
      </c>
      <c r="J78" s="2179">
        <v>0</v>
      </c>
      <c r="K78" s="2179">
        <v>0</v>
      </c>
      <c r="L78" s="2179">
        <v>0</v>
      </c>
      <c r="M78" s="2179">
        <v>0</v>
      </c>
      <c r="N78" s="2179">
        <v>0</v>
      </c>
      <c r="O78" s="2179">
        <v>0</v>
      </c>
      <c r="P78" s="2175">
        <v>0</v>
      </c>
      <c r="Q78" s="2175">
        <v>0</v>
      </c>
      <c r="R78" s="2176">
        <f t="shared" si="6"/>
        <v>1.0000000000000002</v>
      </c>
      <c r="S78" s="2176">
        <f t="shared" si="6"/>
        <v>0.99999999999999989</v>
      </c>
      <c r="T78" s="2176">
        <f t="shared" si="6"/>
        <v>0.99999999999999989</v>
      </c>
      <c r="U78" s="2176">
        <f t="shared" si="6"/>
        <v>0.99999999999999989</v>
      </c>
      <c r="V78" s="2176">
        <f t="shared" si="6"/>
        <v>1.0000000000000002</v>
      </c>
      <c r="W78" s="2176">
        <f t="shared" si="6"/>
        <v>1.0003127992230465</v>
      </c>
      <c r="X78" s="2176">
        <f t="shared" si="6"/>
        <v>0.99999999999999989</v>
      </c>
      <c r="Y78" s="2176">
        <f t="shared" si="6"/>
        <v>1.0000000000000002</v>
      </c>
      <c r="Z78" s="2176">
        <f t="shared" si="6"/>
        <v>1</v>
      </c>
      <c r="AA78" s="2176">
        <f t="shared" si="6"/>
        <v>1</v>
      </c>
      <c r="AB78" s="2176">
        <f t="shared" si="6"/>
        <v>1</v>
      </c>
      <c r="AC78" s="2176">
        <f t="shared" si="6"/>
        <v>1</v>
      </c>
      <c r="AD78" s="2176">
        <f t="shared" si="6"/>
        <v>0.99999999999999989</v>
      </c>
      <c r="AE78" s="2176">
        <f t="shared" si="6"/>
        <v>1</v>
      </c>
      <c r="AF78" s="2176">
        <f t="shared" si="6"/>
        <v>1</v>
      </c>
    </row>
    <row r="79" spans="1:32" s="2177" customFormat="1">
      <c r="A79" s="2169">
        <v>100</v>
      </c>
      <c r="B79" s="2170">
        <v>75</v>
      </c>
      <c r="C79" s="2179">
        <v>0</v>
      </c>
      <c r="D79" s="2179">
        <v>0</v>
      </c>
      <c r="E79" s="2179">
        <v>0</v>
      </c>
      <c r="F79" s="2179">
        <v>0</v>
      </c>
      <c r="G79" s="2179">
        <v>0</v>
      </c>
      <c r="H79" s="2179">
        <v>0</v>
      </c>
      <c r="I79" s="2179">
        <v>0</v>
      </c>
      <c r="J79" s="2179">
        <v>0</v>
      </c>
      <c r="K79" s="2179">
        <v>0</v>
      </c>
      <c r="L79" s="2179">
        <v>0</v>
      </c>
      <c r="M79" s="2179">
        <v>0</v>
      </c>
      <c r="N79" s="2179">
        <v>0</v>
      </c>
      <c r="O79" s="2179">
        <v>0</v>
      </c>
      <c r="P79" s="2175">
        <v>0</v>
      </c>
      <c r="Q79" s="2175">
        <v>0</v>
      </c>
      <c r="R79" s="2176">
        <f t="shared" si="6"/>
        <v>1.0000000000000002</v>
      </c>
      <c r="S79" s="2176">
        <f t="shared" si="6"/>
        <v>0.99999999999999989</v>
      </c>
      <c r="T79" s="2176">
        <f t="shared" si="6"/>
        <v>0.99999999999999989</v>
      </c>
      <c r="U79" s="2176">
        <f t="shared" si="6"/>
        <v>0.99999999999999989</v>
      </c>
      <c r="V79" s="2176">
        <f t="shared" si="6"/>
        <v>1.0000000000000002</v>
      </c>
      <c r="W79" s="2176">
        <f t="shared" si="6"/>
        <v>1.0003127992230465</v>
      </c>
      <c r="X79" s="2176">
        <f t="shared" si="6"/>
        <v>0.99999999999999989</v>
      </c>
      <c r="Y79" s="2176">
        <f t="shared" si="6"/>
        <v>1.0000000000000002</v>
      </c>
      <c r="Z79" s="2176">
        <f t="shared" si="6"/>
        <v>1</v>
      </c>
      <c r="AA79" s="2176">
        <f t="shared" si="6"/>
        <v>1</v>
      </c>
      <c r="AB79" s="2176">
        <f t="shared" si="6"/>
        <v>1</v>
      </c>
      <c r="AC79" s="2176">
        <f t="shared" si="6"/>
        <v>1</v>
      </c>
      <c r="AD79" s="2176">
        <f t="shared" si="6"/>
        <v>0.99999999999999989</v>
      </c>
      <c r="AE79" s="2176">
        <f t="shared" si="6"/>
        <v>1</v>
      </c>
      <c r="AF79" s="2176">
        <f t="shared" si="6"/>
        <v>1</v>
      </c>
    </row>
    <row r="80" spans="1:32" s="2177" customFormat="1">
      <c r="A80" s="2169">
        <v>100</v>
      </c>
      <c r="B80" s="2170">
        <v>76</v>
      </c>
      <c r="C80" s="2179">
        <v>0</v>
      </c>
      <c r="D80" s="2179">
        <v>0</v>
      </c>
      <c r="E80" s="2179">
        <v>0</v>
      </c>
      <c r="F80" s="2179">
        <v>0</v>
      </c>
      <c r="G80" s="2179">
        <v>0</v>
      </c>
      <c r="H80" s="2179">
        <v>0</v>
      </c>
      <c r="I80" s="2179">
        <v>0</v>
      </c>
      <c r="J80" s="2179">
        <v>0</v>
      </c>
      <c r="K80" s="2179">
        <v>0</v>
      </c>
      <c r="L80" s="2179">
        <v>0</v>
      </c>
      <c r="M80" s="2179">
        <v>0</v>
      </c>
      <c r="N80" s="2179">
        <v>0</v>
      </c>
      <c r="O80" s="2179">
        <v>0</v>
      </c>
      <c r="P80" s="2175">
        <v>0</v>
      </c>
      <c r="Q80" s="2175">
        <v>0</v>
      </c>
      <c r="R80" s="2176">
        <f t="shared" si="6"/>
        <v>1.0000000000000002</v>
      </c>
      <c r="S80" s="2176">
        <f t="shared" si="6"/>
        <v>0.99999999999999989</v>
      </c>
      <c r="T80" s="2176">
        <f t="shared" si="6"/>
        <v>0.99999999999999989</v>
      </c>
      <c r="U80" s="2176">
        <f t="shared" si="6"/>
        <v>0.99999999999999989</v>
      </c>
      <c r="V80" s="2176">
        <f t="shared" si="6"/>
        <v>1.0000000000000002</v>
      </c>
      <c r="W80" s="2176">
        <f t="shared" si="6"/>
        <v>1.0003127992230465</v>
      </c>
      <c r="X80" s="2176">
        <f t="shared" si="6"/>
        <v>0.99999999999999989</v>
      </c>
      <c r="Y80" s="2176">
        <f t="shared" si="6"/>
        <v>1.0000000000000002</v>
      </c>
      <c r="Z80" s="2176">
        <f t="shared" si="6"/>
        <v>1</v>
      </c>
      <c r="AA80" s="2176">
        <f t="shared" si="6"/>
        <v>1</v>
      </c>
      <c r="AB80" s="2176">
        <f t="shared" si="6"/>
        <v>1</v>
      </c>
      <c r="AC80" s="2176">
        <f t="shared" si="6"/>
        <v>1</v>
      </c>
      <c r="AD80" s="2176">
        <f t="shared" si="6"/>
        <v>0.99999999999999989</v>
      </c>
      <c r="AE80" s="2176">
        <f t="shared" si="6"/>
        <v>1</v>
      </c>
      <c r="AF80" s="2176">
        <f t="shared" si="6"/>
        <v>1</v>
      </c>
    </row>
    <row r="81" spans="1:32" s="2177" customFormat="1">
      <c r="A81" s="2169">
        <v>100</v>
      </c>
      <c r="B81" s="2170">
        <v>77</v>
      </c>
      <c r="C81" s="2179">
        <v>0</v>
      </c>
      <c r="D81" s="2179">
        <v>0</v>
      </c>
      <c r="E81" s="2179">
        <v>0</v>
      </c>
      <c r="F81" s="2179">
        <v>0</v>
      </c>
      <c r="G81" s="2179">
        <v>0</v>
      </c>
      <c r="H81" s="2179">
        <v>0</v>
      </c>
      <c r="I81" s="2179">
        <v>0</v>
      </c>
      <c r="J81" s="2179">
        <v>0</v>
      </c>
      <c r="K81" s="2179">
        <v>0</v>
      </c>
      <c r="L81" s="2179">
        <v>0</v>
      </c>
      <c r="M81" s="2179">
        <v>0</v>
      </c>
      <c r="N81" s="2179">
        <v>0</v>
      </c>
      <c r="O81" s="2179">
        <v>0</v>
      </c>
      <c r="P81" s="2175">
        <v>0</v>
      </c>
      <c r="Q81" s="2175">
        <v>0</v>
      </c>
      <c r="R81" s="2176">
        <f t="shared" si="6"/>
        <v>1.0000000000000002</v>
      </c>
      <c r="S81" s="2176">
        <f t="shared" si="6"/>
        <v>0.99999999999999989</v>
      </c>
      <c r="T81" s="2176">
        <f t="shared" si="6"/>
        <v>0.99999999999999989</v>
      </c>
      <c r="U81" s="2176">
        <f t="shared" si="6"/>
        <v>0.99999999999999989</v>
      </c>
      <c r="V81" s="2176">
        <f t="shared" si="6"/>
        <v>1.0000000000000002</v>
      </c>
      <c r="W81" s="2176">
        <f t="shared" si="6"/>
        <v>1.0003127992230465</v>
      </c>
      <c r="X81" s="2176">
        <f t="shared" si="6"/>
        <v>0.99999999999999989</v>
      </c>
      <c r="Y81" s="2176">
        <f t="shared" si="6"/>
        <v>1.0000000000000002</v>
      </c>
      <c r="Z81" s="2176">
        <f t="shared" si="6"/>
        <v>1</v>
      </c>
      <c r="AA81" s="2176">
        <f t="shared" si="6"/>
        <v>1</v>
      </c>
      <c r="AB81" s="2176">
        <f t="shared" si="6"/>
        <v>1</v>
      </c>
      <c r="AC81" s="2176">
        <f t="shared" si="6"/>
        <v>1</v>
      </c>
      <c r="AD81" s="2176">
        <f t="shared" si="6"/>
        <v>0.99999999999999989</v>
      </c>
      <c r="AE81" s="2176">
        <f t="shared" si="6"/>
        <v>1</v>
      </c>
      <c r="AF81" s="2176">
        <f t="shared" si="6"/>
        <v>1</v>
      </c>
    </row>
    <row r="82" spans="1:32" s="2177" customFormat="1">
      <c r="A82" s="2169">
        <v>100</v>
      </c>
      <c r="B82" s="2170">
        <v>78</v>
      </c>
      <c r="C82" s="2179">
        <v>0</v>
      </c>
      <c r="D82" s="2179">
        <v>0</v>
      </c>
      <c r="E82" s="2179">
        <v>0</v>
      </c>
      <c r="F82" s="2179">
        <v>0</v>
      </c>
      <c r="G82" s="2179">
        <v>0</v>
      </c>
      <c r="H82" s="2179">
        <v>0</v>
      </c>
      <c r="I82" s="2179">
        <v>0</v>
      </c>
      <c r="J82" s="2179">
        <v>0</v>
      </c>
      <c r="K82" s="2179">
        <v>0</v>
      </c>
      <c r="L82" s="2179">
        <v>0</v>
      </c>
      <c r="M82" s="2179">
        <v>0</v>
      </c>
      <c r="N82" s="2179">
        <v>0</v>
      </c>
      <c r="O82" s="2179">
        <v>0</v>
      </c>
      <c r="P82" s="2175">
        <v>0</v>
      </c>
      <c r="Q82" s="2175">
        <v>0</v>
      </c>
      <c r="R82" s="2176">
        <f t="shared" si="6"/>
        <v>1.0000000000000002</v>
      </c>
      <c r="S82" s="2176">
        <f t="shared" si="6"/>
        <v>0.99999999999999989</v>
      </c>
      <c r="T82" s="2176">
        <f t="shared" si="6"/>
        <v>0.99999999999999989</v>
      </c>
      <c r="U82" s="2176">
        <f t="shared" si="6"/>
        <v>0.99999999999999989</v>
      </c>
      <c r="V82" s="2176">
        <f t="shared" si="6"/>
        <v>1.0000000000000002</v>
      </c>
      <c r="W82" s="2176">
        <f t="shared" si="6"/>
        <v>1.0003127992230465</v>
      </c>
      <c r="X82" s="2176">
        <f t="shared" si="6"/>
        <v>0.99999999999999989</v>
      </c>
      <c r="Y82" s="2176">
        <f t="shared" si="6"/>
        <v>1.0000000000000002</v>
      </c>
      <c r="Z82" s="2176">
        <f t="shared" si="6"/>
        <v>1</v>
      </c>
      <c r="AA82" s="2176">
        <f t="shared" si="6"/>
        <v>1</v>
      </c>
      <c r="AB82" s="2176">
        <f t="shared" si="6"/>
        <v>1</v>
      </c>
      <c r="AC82" s="2176">
        <f t="shared" si="6"/>
        <v>1</v>
      </c>
      <c r="AD82" s="2176">
        <f t="shared" si="6"/>
        <v>0.99999999999999989</v>
      </c>
      <c r="AE82" s="2176">
        <f t="shared" si="6"/>
        <v>1</v>
      </c>
      <c r="AF82" s="2176">
        <f t="shared" si="6"/>
        <v>1</v>
      </c>
    </row>
    <row r="83" spans="1:32" s="2177" customFormat="1">
      <c r="A83" s="2169">
        <v>100</v>
      </c>
      <c r="B83" s="2170">
        <v>79</v>
      </c>
      <c r="C83" s="2179">
        <v>0</v>
      </c>
      <c r="D83" s="2179">
        <v>0</v>
      </c>
      <c r="E83" s="2179">
        <v>0</v>
      </c>
      <c r="F83" s="2179">
        <v>0</v>
      </c>
      <c r="G83" s="2179">
        <v>0</v>
      </c>
      <c r="H83" s="2179">
        <v>0</v>
      </c>
      <c r="I83" s="2179">
        <v>0</v>
      </c>
      <c r="J83" s="2179">
        <v>0</v>
      </c>
      <c r="K83" s="2179">
        <v>0</v>
      </c>
      <c r="L83" s="2179">
        <v>0</v>
      </c>
      <c r="M83" s="2179">
        <v>0</v>
      </c>
      <c r="N83" s="2179">
        <v>0</v>
      </c>
      <c r="O83" s="2179">
        <v>0</v>
      </c>
      <c r="P83" s="2175">
        <v>0</v>
      </c>
      <c r="Q83" s="2175">
        <v>0</v>
      </c>
      <c r="R83" s="2176">
        <f t="shared" si="6"/>
        <v>1.0000000000000002</v>
      </c>
      <c r="S83" s="2176">
        <f t="shared" si="6"/>
        <v>0.99999999999999989</v>
      </c>
      <c r="T83" s="2176">
        <f t="shared" si="6"/>
        <v>0.99999999999999989</v>
      </c>
      <c r="U83" s="2176">
        <f t="shared" si="6"/>
        <v>0.99999999999999989</v>
      </c>
      <c r="V83" s="2176">
        <f t="shared" si="6"/>
        <v>1.0000000000000002</v>
      </c>
      <c r="W83" s="2176">
        <f t="shared" si="6"/>
        <v>1.0003127992230465</v>
      </c>
      <c r="X83" s="2176">
        <f t="shared" si="6"/>
        <v>0.99999999999999989</v>
      </c>
      <c r="Y83" s="2176">
        <f t="shared" si="6"/>
        <v>1.0000000000000002</v>
      </c>
      <c r="Z83" s="2176">
        <f t="shared" si="6"/>
        <v>1</v>
      </c>
      <c r="AA83" s="2176">
        <f t="shared" si="6"/>
        <v>1</v>
      </c>
      <c r="AB83" s="2176">
        <f t="shared" si="6"/>
        <v>1</v>
      </c>
      <c r="AC83" s="2176">
        <f t="shared" si="6"/>
        <v>1</v>
      </c>
      <c r="AD83" s="2176">
        <f t="shared" si="6"/>
        <v>0.99999999999999989</v>
      </c>
      <c r="AE83" s="2176">
        <f t="shared" si="6"/>
        <v>1</v>
      </c>
      <c r="AF83" s="2176">
        <f t="shared" si="6"/>
        <v>1</v>
      </c>
    </row>
    <row r="84" spans="1:32" s="2177" customFormat="1">
      <c r="A84" s="2169">
        <v>100</v>
      </c>
      <c r="B84" s="2170">
        <v>80</v>
      </c>
      <c r="C84" s="2179">
        <v>0</v>
      </c>
      <c r="D84" s="2179">
        <v>0</v>
      </c>
      <c r="E84" s="2179">
        <v>0</v>
      </c>
      <c r="F84" s="2179">
        <v>0</v>
      </c>
      <c r="G84" s="2179">
        <v>0</v>
      </c>
      <c r="H84" s="2179">
        <v>0</v>
      </c>
      <c r="I84" s="2179">
        <v>0</v>
      </c>
      <c r="J84" s="2179">
        <v>0</v>
      </c>
      <c r="K84" s="2179">
        <v>0</v>
      </c>
      <c r="L84" s="2179">
        <v>0</v>
      </c>
      <c r="M84" s="2179">
        <v>0</v>
      </c>
      <c r="N84" s="2179">
        <v>0</v>
      </c>
      <c r="O84" s="2179">
        <v>0</v>
      </c>
      <c r="P84" s="2175">
        <v>0</v>
      </c>
      <c r="Q84" s="2175">
        <v>0</v>
      </c>
      <c r="R84" s="2176">
        <f t="shared" si="6"/>
        <v>1.0000000000000002</v>
      </c>
      <c r="S84" s="2176">
        <f t="shared" si="6"/>
        <v>0.99999999999999989</v>
      </c>
      <c r="T84" s="2176">
        <f t="shared" si="6"/>
        <v>0.99999999999999989</v>
      </c>
      <c r="U84" s="2176">
        <f t="shared" si="6"/>
        <v>0.99999999999999989</v>
      </c>
      <c r="V84" s="2176">
        <f t="shared" si="6"/>
        <v>1.0000000000000002</v>
      </c>
      <c r="W84" s="2176">
        <f t="shared" si="6"/>
        <v>1.0003127992230465</v>
      </c>
      <c r="X84" s="2176">
        <f t="shared" si="6"/>
        <v>0.99999999999999989</v>
      </c>
      <c r="Y84" s="2176">
        <f t="shared" si="6"/>
        <v>1.0000000000000002</v>
      </c>
      <c r="Z84" s="2176">
        <f t="shared" si="6"/>
        <v>1</v>
      </c>
      <c r="AA84" s="2176">
        <f t="shared" si="6"/>
        <v>1</v>
      </c>
      <c r="AB84" s="2176">
        <f t="shared" si="6"/>
        <v>1</v>
      </c>
      <c r="AC84" s="2176">
        <f t="shared" si="6"/>
        <v>1</v>
      </c>
      <c r="AD84" s="2176">
        <f t="shared" si="6"/>
        <v>0.99999999999999989</v>
      </c>
      <c r="AE84" s="2176">
        <f t="shared" si="6"/>
        <v>1</v>
      </c>
      <c r="AF84" s="2176">
        <f t="shared" si="6"/>
        <v>1</v>
      </c>
    </row>
    <row r="85" spans="1:32" s="2177" customFormat="1">
      <c r="A85" s="2169">
        <v>100</v>
      </c>
      <c r="B85" s="2170">
        <v>81</v>
      </c>
      <c r="C85" s="2179">
        <v>0</v>
      </c>
      <c r="D85" s="2179">
        <v>0</v>
      </c>
      <c r="E85" s="2179">
        <v>0</v>
      </c>
      <c r="F85" s="2179">
        <v>0</v>
      </c>
      <c r="G85" s="2179">
        <v>0</v>
      </c>
      <c r="H85" s="2179">
        <v>0</v>
      </c>
      <c r="I85" s="2179">
        <v>0</v>
      </c>
      <c r="J85" s="2179">
        <v>0</v>
      </c>
      <c r="K85" s="2179">
        <v>0</v>
      </c>
      <c r="L85" s="2179">
        <v>0</v>
      </c>
      <c r="M85" s="2179">
        <v>0</v>
      </c>
      <c r="N85" s="2179">
        <v>0</v>
      </c>
      <c r="O85" s="2179">
        <v>0</v>
      </c>
      <c r="P85" s="2175">
        <v>0</v>
      </c>
      <c r="Q85" s="2175">
        <v>0</v>
      </c>
      <c r="R85" s="2176">
        <f t="shared" si="6"/>
        <v>1.0000000000000002</v>
      </c>
      <c r="S85" s="2176">
        <f t="shared" si="6"/>
        <v>0.99999999999999989</v>
      </c>
      <c r="T85" s="2176">
        <f t="shared" si="6"/>
        <v>0.99999999999999989</v>
      </c>
      <c r="U85" s="2176">
        <f t="shared" si="6"/>
        <v>0.99999999999999989</v>
      </c>
      <c r="V85" s="2176">
        <f t="shared" si="6"/>
        <v>1.0000000000000002</v>
      </c>
      <c r="W85" s="2176">
        <f t="shared" si="6"/>
        <v>1.0003127992230465</v>
      </c>
      <c r="X85" s="2176">
        <f t="shared" si="6"/>
        <v>0.99999999999999989</v>
      </c>
      <c r="Y85" s="2176">
        <f t="shared" si="6"/>
        <v>1.0000000000000002</v>
      </c>
      <c r="Z85" s="2176">
        <f t="shared" si="6"/>
        <v>1</v>
      </c>
      <c r="AA85" s="2176">
        <f t="shared" si="6"/>
        <v>1</v>
      </c>
      <c r="AB85" s="2176">
        <f t="shared" si="6"/>
        <v>1</v>
      </c>
      <c r="AC85" s="2176">
        <f t="shared" si="6"/>
        <v>1</v>
      </c>
      <c r="AD85" s="2176">
        <f t="shared" si="6"/>
        <v>0.99999999999999989</v>
      </c>
      <c r="AE85" s="2176">
        <f t="shared" si="6"/>
        <v>1</v>
      </c>
      <c r="AF85" s="2176">
        <f t="shared" si="6"/>
        <v>1</v>
      </c>
    </row>
    <row r="86" spans="1:32" s="2177" customFormat="1">
      <c r="A86" s="2169">
        <v>100</v>
      </c>
      <c r="B86" s="2170">
        <v>82</v>
      </c>
      <c r="C86" s="2179">
        <v>0</v>
      </c>
      <c r="D86" s="2179">
        <v>0</v>
      </c>
      <c r="E86" s="2179">
        <v>0</v>
      </c>
      <c r="F86" s="2179">
        <v>0</v>
      </c>
      <c r="G86" s="2179">
        <v>0</v>
      </c>
      <c r="H86" s="2179">
        <v>0</v>
      </c>
      <c r="I86" s="2179">
        <v>0</v>
      </c>
      <c r="J86" s="2179">
        <v>0</v>
      </c>
      <c r="K86" s="2179">
        <v>0</v>
      </c>
      <c r="L86" s="2179">
        <v>0</v>
      </c>
      <c r="M86" s="2179">
        <v>0</v>
      </c>
      <c r="N86" s="2179">
        <v>0</v>
      </c>
      <c r="O86" s="2179">
        <v>0</v>
      </c>
      <c r="P86" s="2175">
        <v>0</v>
      </c>
      <c r="Q86" s="2175">
        <v>0</v>
      </c>
      <c r="R86" s="2176">
        <f t="shared" ref="R86:AF101" si="7">C86+R85</f>
        <v>1.0000000000000002</v>
      </c>
      <c r="S86" s="2176">
        <f t="shared" si="7"/>
        <v>0.99999999999999989</v>
      </c>
      <c r="T86" s="2176">
        <f t="shared" si="7"/>
        <v>0.99999999999999989</v>
      </c>
      <c r="U86" s="2176">
        <f t="shared" si="7"/>
        <v>0.99999999999999989</v>
      </c>
      <c r="V86" s="2176">
        <f t="shared" si="7"/>
        <v>1.0000000000000002</v>
      </c>
      <c r="W86" s="2176">
        <f t="shared" si="7"/>
        <v>1.0003127992230465</v>
      </c>
      <c r="X86" s="2176">
        <f t="shared" si="7"/>
        <v>0.99999999999999989</v>
      </c>
      <c r="Y86" s="2176">
        <f t="shared" si="7"/>
        <v>1.0000000000000002</v>
      </c>
      <c r="Z86" s="2176">
        <f t="shared" si="7"/>
        <v>1</v>
      </c>
      <c r="AA86" s="2176">
        <f t="shared" si="7"/>
        <v>1</v>
      </c>
      <c r="AB86" s="2176">
        <f t="shared" si="7"/>
        <v>1</v>
      </c>
      <c r="AC86" s="2176">
        <f t="shared" si="7"/>
        <v>1</v>
      </c>
      <c r="AD86" s="2176">
        <f t="shared" si="7"/>
        <v>0.99999999999999989</v>
      </c>
      <c r="AE86" s="2176">
        <f t="shared" si="7"/>
        <v>1</v>
      </c>
      <c r="AF86" s="2176">
        <f t="shared" si="7"/>
        <v>1</v>
      </c>
    </row>
    <row r="87" spans="1:32" s="2177" customFormat="1">
      <c r="A87" s="2169">
        <v>100</v>
      </c>
      <c r="B87" s="2170">
        <v>83</v>
      </c>
      <c r="C87" s="2179">
        <v>0</v>
      </c>
      <c r="D87" s="2179">
        <v>0</v>
      </c>
      <c r="E87" s="2179">
        <v>0</v>
      </c>
      <c r="F87" s="2179">
        <v>0</v>
      </c>
      <c r="G87" s="2179">
        <v>0</v>
      </c>
      <c r="H87" s="2179">
        <v>0</v>
      </c>
      <c r="I87" s="2179">
        <v>0</v>
      </c>
      <c r="J87" s="2179">
        <v>0</v>
      </c>
      <c r="K87" s="2179">
        <v>0</v>
      </c>
      <c r="L87" s="2179">
        <v>0</v>
      </c>
      <c r="M87" s="2179">
        <v>0</v>
      </c>
      <c r="N87" s="2179">
        <v>0</v>
      </c>
      <c r="O87" s="2179">
        <v>0</v>
      </c>
      <c r="P87" s="2175">
        <v>0</v>
      </c>
      <c r="Q87" s="2175">
        <v>0</v>
      </c>
      <c r="R87" s="2176">
        <f t="shared" si="7"/>
        <v>1.0000000000000002</v>
      </c>
      <c r="S87" s="2176">
        <f t="shared" si="7"/>
        <v>0.99999999999999989</v>
      </c>
      <c r="T87" s="2176">
        <f t="shared" si="7"/>
        <v>0.99999999999999989</v>
      </c>
      <c r="U87" s="2176">
        <f t="shared" si="7"/>
        <v>0.99999999999999989</v>
      </c>
      <c r="V87" s="2176">
        <f t="shared" si="7"/>
        <v>1.0000000000000002</v>
      </c>
      <c r="W87" s="2176">
        <f t="shared" si="7"/>
        <v>1.0003127992230465</v>
      </c>
      <c r="X87" s="2176">
        <f t="shared" si="7"/>
        <v>0.99999999999999989</v>
      </c>
      <c r="Y87" s="2176">
        <f t="shared" si="7"/>
        <v>1.0000000000000002</v>
      </c>
      <c r="Z87" s="2176">
        <f t="shared" si="7"/>
        <v>1</v>
      </c>
      <c r="AA87" s="2176">
        <f t="shared" si="7"/>
        <v>1</v>
      </c>
      <c r="AB87" s="2176">
        <f t="shared" si="7"/>
        <v>1</v>
      </c>
      <c r="AC87" s="2176">
        <f t="shared" si="7"/>
        <v>1</v>
      </c>
      <c r="AD87" s="2176">
        <f t="shared" si="7"/>
        <v>0.99999999999999989</v>
      </c>
      <c r="AE87" s="2176">
        <f t="shared" si="7"/>
        <v>1</v>
      </c>
      <c r="AF87" s="2176">
        <f t="shared" si="7"/>
        <v>1</v>
      </c>
    </row>
    <row r="88" spans="1:32" s="2177" customFormat="1">
      <c r="A88" s="2169">
        <v>100</v>
      </c>
      <c r="B88" s="2170">
        <v>84</v>
      </c>
      <c r="C88" s="2179">
        <v>0</v>
      </c>
      <c r="D88" s="2179">
        <v>0</v>
      </c>
      <c r="E88" s="2179">
        <v>0</v>
      </c>
      <c r="F88" s="2179">
        <v>0</v>
      </c>
      <c r="G88" s="2179">
        <v>0</v>
      </c>
      <c r="H88" s="2179">
        <v>0</v>
      </c>
      <c r="I88" s="2179">
        <v>0</v>
      </c>
      <c r="J88" s="2179">
        <v>0</v>
      </c>
      <c r="K88" s="2179">
        <v>0</v>
      </c>
      <c r="L88" s="2179">
        <v>0</v>
      </c>
      <c r="M88" s="2179">
        <v>0</v>
      </c>
      <c r="N88" s="2179">
        <v>0</v>
      </c>
      <c r="O88" s="2179">
        <v>0</v>
      </c>
      <c r="P88" s="2175">
        <v>0</v>
      </c>
      <c r="Q88" s="2175">
        <v>0</v>
      </c>
      <c r="R88" s="2176">
        <f t="shared" si="7"/>
        <v>1.0000000000000002</v>
      </c>
      <c r="S88" s="2176">
        <f t="shared" si="7"/>
        <v>0.99999999999999989</v>
      </c>
      <c r="T88" s="2176">
        <f t="shared" si="7"/>
        <v>0.99999999999999989</v>
      </c>
      <c r="U88" s="2176">
        <f t="shared" si="7"/>
        <v>0.99999999999999989</v>
      </c>
      <c r="V88" s="2176">
        <f t="shared" si="7"/>
        <v>1.0000000000000002</v>
      </c>
      <c r="W88" s="2176">
        <f t="shared" si="7"/>
        <v>1.0003127992230465</v>
      </c>
      <c r="X88" s="2176">
        <f t="shared" si="7"/>
        <v>0.99999999999999989</v>
      </c>
      <c r="Y88" s="2176">
        <f t="shared" si="7"/>
        <v>1.0000000000000002</v>
      </c>
      <c r="Z88" s="2176">
        <f t="shared" si="7"/>
        <v>1</v>
      </c>
      <c r="AA88" s="2176">
        <f t="shared" si="7"/>
        <v>1</v>
      </c>
      <c r="AB88" s="2176">
        <f t="shared" si="7"/>
        <v>1</v>
      </c>
      <c r="AC88" s="2176">
        <f t="shared" si="7"/>
        <v>1</v>
      </c>
      <c r="AD88" s="2176">
        <f t="shared" si="7"/>
        <v>0.99999999999999989</v>
      </c>
      <c r="AE88" s="2176">
        <f t="shared" si="7"/>
        <v>1</v>
      </c>
      <c r="AF88" s="2176">
        <f t="shared" si="7"/>
        <v>1</v>
      </c>
    </row>
    <row r="89" spans="1:32" s="2177" customFormat="1">
      <c r="A89" s="2169">
        <v>100</v>
      </c>
      <c r="B89" s="2170">
        <v>85</v>
      </c>
      <c r="C89" s="2179">
        <v>0</v>
      </c>
      <c r="D89" s="2179">
        <v>0</v>
      </c>
      <c r="E89" s="2179">
        <v>0</v>
      </c>
      <c r="F89" s="2179">
        <v>0</v>
      </c>
      <c r="G89" s="2179">
        <v>0</v>
      </c>
      <c r="H89" s="2179">
        <v>0</v>
      </c>
      <c r="I89" s="2179">
        <v>0</v>
      </c>
      <c r="J89" s="2179">
        <v>0</v>
      </c>
      <c r="K89" s="2179">
        <v>0</v>
      </c>
      <c r="L89" s="2179">
        <v>0</v>
      </c>
      <c r="M89" s="2179">
        <v>0</v>
      </c>
      <c r="N89" s="2179">
        <v>0</v>
      </c>
      <c r="O89" s="2179">
        <v>0</v>
      </c>
      <c r="P89" s="2175">
        <v>0</v>
      </c>
      <c r="Q89" s="2175">
        <v>0</v>
      </c>
      <c r="R89" s="2176">
        <f t="shared" si="7"/>
        <v>1.0000000000000002</v>
      </c>
      <c r="S89" s="2176">
        <f t="shared" si="7"/>
        <v>0.99999999999999989</v>
      </c>
      <c r="T89" s="2176">
        <f t="shared" si="7"/>
        <v>0.99999999999999989</v>
      </c>
      <c r="U89" s="2176">
        <f t="shared" si="7"/>
        <v>0.99999999999999989</v>
      </c>
      <c r="V89" s="2176">
        <f t="shared" si="7"/>
        <v>1.0000000000000002</v>
      </c>
      <c r="W89" s="2176">
        <f t="shared" si="7"/>
        <v>1.0003127992230465</v>
      </c>
      <c r="X89" s="2176">
        <f t="shared" si="7"/>
        <v>0.99999999999999989</v>
      </c>
      <c r="Y89" s="2176">
        <f t="shared" si="7"/>
        <v>1.0000000000000002</v>
      </c>
      <c r="Z89" s="2176">
        <f t="shared" si="7"/>
        <v>1</v>
      </c>
      <c r="AA89" s="2176">
        <f t="shared" si="7"/>
        <v>1</v>
      </c>
      <c r="AB89" s="2176">
        <f t="shared" si="7"/>
        <v>1</v>
      </c>
      <c r="AC89" s="2176">
        <f t="shared" si="7"/>
        <v>1</v>
      </c>
      <c r="AD89" s="2176">
        <f t="shared" si="7"/>
        <v>0.99999999999999989</v>
      </c>
      <c r="AE89" s="2176">
        <f t="shared" si="7"/>
        <v>1</v>
      </c>
      <c r="AF89" s="2176">
        <f t="shared" si="7"/>
        <v>1</v>
      </c>
    </row>
    <row r="90" spans="1:32" s="2177" customFormat="1">
      <c r="A90" s="2169">
        <v>100</v>
      </c>
      <c r="B90" s="2170">
        <v>86</v>
      </c>
      <c r="C90" s="2179">
        <v>0</v>
      </c>
      <c r="D90" s="2179">
        <v>0</v>
      </c>
      <c r="E90" s="2179">
        <v>0</v>
      </c>
      <c r="F90" s="2179">
        <v>0</v>
      </c>
      <c r="G90" s="2179">
        <v>0</v>
      </c>
      <c r="H90" s="2179">
        <v>0</v>
      </c>
      <c r="I90" s="2179">
        <v>0</v>
      </c>
      <c r="J90" s="2179">
        <v>0</v>
      </c>
      <c r="K90" s="2179">
        <v>0</v>
      </c>
      <c r="L90" s="2179">
        <v>0</v>
      </c>
      <c r="M90" s="2179">
        <v>0</v>
      </c>
      <c r="N90" s="2179">
        <v>0</v>
      </c>
      <c r="O90" s="2179">
        <v>0</v>
      </c>
      <c r="P90" s="2175">
        <v>0</v>
      </c>
      <c r="Q90" s="2175">
        <v>0</v>
      </c>
      <c r="R90" s="2176">
        <f t="shared" si="7"/>
        <v>1.0000000000000002</v>
      </c>
      <c r="S90" s="2176">
        <f t="shared" si="7"/>
        <v>0.99999999999999989</v>
      </c>
      <c r="T90" s="2176">
        <f t="shared" si="7"/>
        <v>0.99999999999999989</v>
      </c>
      <c r="U90" s="2176">
        <f t="shared" si="7"/>
        <v>0.99999999999999989</v>
      </c>
      <c r="V90" s="2176">
        <f t="shared" si="7"/>
        <v>1.0000000000000002</v>
      </c>
      <c r="W90" s="2176">
        <f t="shared" si="7"/>
        <v>1.0003127992230465</v>
      </c>
      <c r="X90" s="2176">
        <f t="shared" si="7"/>
        <v>0.99999999999999989</v>
      </c>
      <c r="Y90" s="2176">
        <f t="shared" si="7"/>
        <v>1.0000000000000002</v>
      </c>
      <c r="Z90" s="2176">
        <f t="shared" si="7"/>
        <v>1</v>
      </c>
      <c r="AA90" s="2176">
        <f t="shared" si="7"/>
        <v>1</v>
      </c>
      <c r="AB90" s="2176">
        <f t="shared" si="7"/>
        <v>1</v>
      </c>
      <c r="AC90" s="2176">
        <f t="shared" si="7"/>
        <v>1</v>
      </c>
      <c r="AD90" s="2176">
        <f t="shared" si="7"/>
        <v>0.99999999999999989</v>
      </c>
      <c r="AE90" s="2176">
        <f t="shared" si="7"/>
        <v>1</v>
      </c>
      <c r="AF90" s="2176">
        <f t="shared" si="7"/>
        <v>1</v>
      </c>
    </row>
    <row r="91" spans="1:32" s="2177" customFormat="1">
      <c r="A91" s="2169">
        <v>100</v>
      </c>
      <c r="B91" s="2170">
        <v>87</v>
      </c>
      <c r="C91" s="2179">
        <v>0</v>
      </c>
      <c r="D91" s="2179">
        <v>0</v>
      </c>
      <c r="E91" s="2179">
        <v>0</v>
      </c>
      <c r="F91" s="2179">
        <v>0</v>
      </c>
      <c r="G91" s="2179">
        <v>0</v>
      </c>
      <c r="H91" s="2179">
        <v>0</v>
      </c>
      <c r="I91" s="2179">
        <v>0</v>
      </c>
      <c r="J91" s="2179">
        <v>0</v>
      </c>
      <c r="K91" s="2179">
        <v>0</v>
      </c>
      <c r="L91" s="2179">
        <v>0</v>
      </c>
      <c r="M91" s="2179">
        <v>0</v>
      </c>
      <c r="N91" s="2179">
        <v>0</v>
      </c>
      <c r="O91" s="2179">
        <v>0</v>
      </c>
      <c r="P91" s="2175">
        <v>0</v>
      </c>
      <c r="Q91" s="2175">
        <v>0</v>
      </c>
      <c r="R91" s="2176">
        <f t="shared" si="7"/>
        <v>1.0000000000000002</v>
      </c>
      <c r="S91" s="2176">
        <f t="shared" si="7"/>
        <v>0.99999999999999989</v>
      </c>
      <c r="T91" s="2176">
        <f t="shared" si="7"/>
        <v>0.99999999999999989</v>
      </c>
      <c r="U91" s="2176">
        <f t="shared" si="7"/>
        <v>0.99999999999999989</v>
      </c>
      <c r="V91" s="2176">
        <f t="shared" si="7"/>
        <v>1.0000000000000002</v>
      </c>
      <c r="W91" s="2176">
        <f t="shared" si="7"/>
        <v>1.0003127992230465</v>
      </c>
      <c r="X91" s="2176">
        <f t="shared" si="7"/>
        <v>0.99999999999999989</v>
      </c>
      <c r="Y91" s="2176">
        <f t="shared" si="7"/>
        <v>1.0000000000000002</v>
      </c>
      <c r="Z91" s="2176">
        <f t="shared" si="7"/>
        <v>1</v>
      </c>
      <c r="AA91" s="2176">
        <f t="shared" si="7"/>
        <v>1</v>
      </c>
      <c r="AB91" s="2176">
        <f t="shared" si="7"/>
        <v>1</v>
      </c>
      <c r="AC91" s="2176">
        <f t="shared" si="7"/>
        <v>1</v>
      </c>
      <c r="AD91" s="2176">
        <f t="shared" si="7"/>
        <v>0.99999999999999989</v>
      </c>
      <c r="AE91" s="2176">
        <f t="shared" si="7"/>
        <v>1</v>
      </c>
      <c r="AF91" s="2176">
        <f t="shared" si="7"/>
        <v>1</v>
      </c>
    </row>
    <row r="92" spans="1:32" s="2177" customFormat="1">
      <c r="A92" s="2169">
        <v>100</v>
      </c>
      <c r="B92" s="2170">
        <v>88</v>
      </c>
      <c r="C92" s="2179">
        <v>0</v>
      </c>
      <c r="D92" s="2179">
        <v>0</v>
      </c>
      <c r="E92" s="2179">
        <v>0</v>
      </c>
      <c r="F92" s="2179">
        <v>0</v>
      </c>
      <c r="G92" s="2179">
        <v>0</v>
      </c>
      <c r="H92" s="2179">
        <v>0</v>
      </c>
      <c r="I92" s="2179">
        <v>0</v>
      </c>
      <c r="J92" s="2179">
        <v>0</v>
      </c>
      <c r="K92" s="2179">
        <v>0</v>
      </c>
      <c r="L92" s="2179">
        <v>0</v>
      </c>
      <c r="M92" s="2179">
        <v>0</v>
      </c>
      <c r="N92" s="2179">
        <v>0</v>
      </c>
      <c r="O92" s="2179">
        <v>0</v>
      </c>
      <c r="P92" s="2175">
        <v>0</v>
      </c>
      <c r="Q92" s="2175">
        <v>0</v>
      </c>
      <c r="R92" s="2176">
        <f t="shared" si="7"/>
        <v>1.0000000000000002</v>
      </c>
      <c r="S92" s="2176">
        <f t="shared" si="7"/>
        <v>0.99999999999999989</v>
      </c>
      <c r="T92" s="2176">
        <f t="shared" si="7"/>
        <v>0.99999999999999989</v>
      </c>
      <c r="U92" s="2176">
        <f t="shared" si="7"/>
        <v>0.99999999999999989</v>
      </c>
      <c r="V92" s="2176">
        <f t="shared" si="7"/>
        <v>1.0000000000000002</v>
      </c>
      <c r="W92" s="2176">
        <f t="shared" si="7"/>
        <v>1.0003127992230465</v>
      </c>
      <c r="X92" s="2176">
        <f t="shared" si="7"/>
        <v>0.99999999999999989</v>
      </c>
      <c r="Y92" s="2176">
        <f t="shared" si="7"/>
        <v>1.0000000000000002</v>
      </c>
      <c r="Z92" s="2176">
        <f t="shared" si="7"/>
        <v>1</v>
      </c>
      <c r="AA92" s="2176">
        <f t="shared" si="7"/>
        <v>1</v>
      </c>
      <c r="AB92" s="2176">
        <f t="shared" si="7"/>
        <v>1</v>
      </c>
      <c r="AC92" s="2176">
        <f t="shared" si="7"/>
        <v>1</v>
      </c>
      <c r="AD92" s="2176">
        <f t="shared" si="7"/>
        <v>0.99999999999999989</v>
      </c>
      <c r="AE92" s="2176">
        <f t="shared" si="7"/>
        <v>1</v>
      </c>
      <c r="AF92" s="2176">
        <f t="shared" si="7"/>
        <v>1</v>
      </c>
    </row>
    <row r="93" spans="1:32" s="2177" customFormat="1">
      <c r="A93" s="2169">
        <v>100</v>
      </c>
      <c r="B93" s="2170">
        <v>89</v>
      </c>
      <c r="C93" s="2179">
        <v>0</v>
      </c>
      <c r="D93" s="2179">
        <v>0</v>
      </c>
      <c r="E93" s="2179">
        <v>0</v>
      </c>
      <c r="F93" s="2179">
        <v>0</v>
      </c>
      <c r="G93" s="2179">
        <v>0</v>
      </c>
      <c r="H93" s="2179">
        <v>0</v>
      </c>
      <c r="I93" s="2179">
        <v>0</v>
      </c>
      <c r="J93" s="2179">
        <v>0</v>
      </c>
      <c r="K93" s="2179">
        <v>0</v>
      </c>
      <c r="L93" s="2179">
        <v>0</v>
      </c>
      <c r="M93" s="2179">
        <v>0</v>
      </c>
      <c r="N93" s="2179">
        <v>0</v>
      </c>
      <c r="O93" s="2179">
        <v>0</v>
      </c>
      <c r="P93" s="2175">
        <v>0</v>
      </c>
      <c r="Q93" s="2175">
        <v>0</v>
      </c>
      <c r="R93" s="2176">
        <f t="shared" si="7"/>
        <v>1.0000000000000002</v>
      </c>
      <c r="S93" s="2176">
        <f t="shared" si="7"/>
        <v>0.99999999999999989</v>
      </c>
      <c r="T93" s="2176">
        <f t="shared" si="7"/>
        <v>0.99999999999999989</v>
      </c>
      <c r="U93" s="2176">
        <f t="shared" si="7"/>
        <v>0.99999999999999989</v>
      </c>
      <c r="V93" s="2176">
        <f t="shared" si="7"/>
        <v>1.0000000000000002</v>
      </c>
      <c r="W93" s="2176">
        <f t="shared" si="7"/>
        <v>1.0003127992230465</v>
      </c>
      <c r="X93" s="2176">
        <f t="shared" si="7"/>
        <v>0.99999999999999989</v>
      </c>
      <c r="Y93" s="2176">
        <f t="shared" si="7"/>
        <v>1.0000000000000002</v>
      </c>
      <c r="Z93" s="2176">
        <f t="shared" si="7"/>
        <v>1</v>
      </c>
      <c r="AA93" s="2176">
        <f t="shared" si="7"/>
        <v>1</v>
      </c>
      <c r="AB93" s="2176">
        <f t="shared" si="7"/>
        <v>1</v>
      </c>
      <c r="AC93" s="2176">
        <f t="shared" si="7"/>
        <v>1</v>
      </c>
      <c r="AD93" s="2176">
        <f t="shared" si="7"/>
        <v>0.99999999999999989</v>
      </c>
      <c r="AE93" s="2176">
        <f t="shared" si="7"/>
        <v>1</v>
      </c>
      <c r="AF93" s="2176">
        <f t="shared" si="7"/>
        <v>1</v>
      </c>
    </row>
    <row r="94" spans="1:32" s="2177" customFormat="1">
      <c r="A94" s="2169">
        <v>100</v>
      </c>
      <c r="B94" s="2170">
        <v>90</v>
      </c>
      <c r="C94" s="2179">
        <v>0</v>
      </c>
      <c r="D94" s="2179">
        <v>0</v>
      </c>
      <c r="E94" s="2179">
        <v>0</v>
      </c>
      <c r="F94" s="2179">
        <v>0</v>
      </c>
      <c r="G94" s="2179">
        <v>0</v>
      </c>
      <c r="H94" s="2179">
        <v>0</v>
      </c>
      <c r="I94" s="2179">
        <v>0</v>
      </c>
      <c r="J94" s="2179">
        <v>0</v>
      </c>
      <c r="K94" s="2179">
        <v>0</v>
      </c>
      <c r="L94" s="2179">
        <v>0</v>
      </c>
      <c r="M94" s="2179">
        <v>0</v>
      </c>
      <c r="N94" s="2179">
        <v>0</v>
      </c>
      <c r="O94" s="2179">
        <v>0</v>
      </c>
      <c r="P94" s="2175">
        <v>0</v>
      </c>
      <c r="Q94" s="2175">
        <v>0</v>
      </c>
      <c r="R94" s="2176">
        <f t="shared" si="7"/>
        <v>1.0000000000000002</v>
      </c>
      <c r="S94" s="2176">
        <f t="shared" si="7"/>
        <v>0.99999999999999989</v>
      </c>
      <c r="T94" s="2176">
        <f t="shared" si="7"/>
        <v>0.99999999999999989</v>
      </c>
      <c r="U94" s="2176">
        <f t="shared" si="7"/>
        <v>0.99999999999999989</v>
      </c>
      <c r="V94" s="2176">
        <f t="shared" si="7"/>
        <v>1.0000000000000002</v>
      </c>
      <c r="W94" s="2176">
        <f t="shared" si="7"/>
        <v>1.0003127992230465</v>
      </c>
      <c r="X94" s="2176">
        <f t="shared" si="7"/>
        <v>0.99999999999999989</v>
      </c>
      <c r="Y94" s="2176">
        <f t="shared" si="7"/>
        <v>1.0000000000000002</v>
      </c>
      <c r="Z94" s="2176">
        <f t="shared" si="7"/>
        <v>1</v>
      </c>
      <c r="AA94" s="2176">
        <f t="shared" si="7"/>
        <v>1</v>
      </c>
      <c r="AB94" s="2176">
        <f t="shared" si="7"/>
        <v>1</v>
      </c>
      <c r="AC94" s="2176">
        <f t="shared" si="7"/>
        <v>1</v>
      </c>
      <c r="AD94" s="2176">
        <f t="shared" si="7"/>
        <v>0.99999999999999989</v>
      </c>
      <c r="AE94" s="2176">
        <f t="shared" si="7"/>
        <v>1</v>
      </c>
      <c r="AF94" s="2176">
        <f t="shared" si="7"/>
        <v>1</v>
      </c>
    </row>
    <row r="95" spans="1:32" s="2177" customFormat="1">
      <c r="A95" s="2169">
        <v>100</v>
      </c>
      <c r="B95" s="2170">
        <v>91</v>
      </c>
      <c r="C95" s="2179">
        <v>0</v>
      </c>
      <c r="D95" s="2179">
        <v>0</v>
      </c>
      <c r="E95" s="2179">
        <v>0</v>
      </c>
      <c r="F95" s="2179">
        <v>0</v>
      </c>
      <c r="G95" s="2179">
        <v>0</v>
      </c>
      <c r="H95" s="2179">
        <v>0</v>
      </c>
      <c r="I95" s="2179">
        <v>0</v>
      </c>
      <c r="J95" s="2179">
        <v>0</v>
      </c>
      <c r="K95" s="2179">
        <v>0</v>
      </c>
      <c r="L95" s="2179">
        <v>0</v>
      </c>
      <c r="M95" s="2179">
        <v>0</v>
      </c>
      <c r="N95" s="2179">
        <v>0</v>
      </c>
      <c r="O95" s="2179">
        <v>0</v>
      </c>
      <c r="P95" s="2175">
        <v>0</v>
      </c>
      <c r="Q95" s="2175">
        <v>0</v>
      </c>
      <c r="R95" s="2176">
        <f t="shared" si="7"/>
        <v>1.0000000000000002</v>
      </c>
      <c r="S95" s="2176">
        <f t="shared" si="7"/>
        <v>0.99999999999999989</v>
      </c>
      <c r="T95" s="2176">
        <f t="shared" si="7"/>
        <v>0.99999999999999989</v>
      </c>
      <c r="U95" s="2176">
        <f t="shared" si="7"/>
        <v>0.99999999999999989</v>
      </c>
      <c r="V95" s="2176">
        <f t="shared" si="7"/>
        <v>1.0000000000000002</v>
      </c>
      <c r="W95" s="2176">
        <f t="shared" si="7"/>
        <v>1.0003127992230465</v>
      </c>
      <c r="X95" s="2176">
        <f t="shared" si="7"/>
        <v>0.99999999999999989</v>
      </c>
      <c r="Y95" s="2176">
        <f t="shared" si="7"/>
        <v>1.0000000000000002</v>
      </c>
      <c r="Z95" s="2176">
        <f t="shared" si="7"/>
        <v>1</v>
      </c>
      <c r="AA95" s="2176">
        <f t="shared" si="7"/>
        <v>1</v>
      </c>
      <c r="AB95" s="2176">
        <f t="shared" si="7"/>
        <v>1</v>
      </c>
      <c r="AC95" s="2176">
        <f t="shared" si="7"/>
        <v>1</v>
      </c>
      <c r="AD95" s="2176">
        <f t="shared" si="7"/>
        <v>0.99999999999999989</v>
      </c>
      <c r="AE95" s="2176">
        <f t="shared" si="7"/>
        <v>1</v>
      </c>
      <c r="AF95" s="2176">
        <f t="shared" si="7"/>
        <v>1</v>
      </c>
    </row>
    <row r="96" spans="1:32" s="2177" customFormat="1">
      <c r="A96" s="2169">
        <v>100</v>
      </c>
      <c r="B96" s="2170">
        <v>92</v>
      </c>
      <c r="C96" s="2179">
        <v>0</v>
      </c>
      <c r="D96" s="2179">
        <v>0</v>
      </c>
      <c r="E96" s="2179">
        <v>0</v>
      </c>
      <c r="F96" s="2179">
        <v>0</v>
      </c>
      <c r="G96" s="2179">
        <v>0</v>
      </c>
      <c r="H96" s="2179">
        <v>0</v>
      </c>
      <c r="I96" s="2179">
        <v>0</v>
      </c>
      <c r="J96" s="2179">
        <v>0</v>
      </c>
      <c r="K96" s="2179">
        <v>0</v>
      </c>
      <c r="L96" s="2179">
        <v>0</v>
      </c>
      <c r="M96" s="2179">
        <v>0</v>
      </c>
      <c r="N96" s="2179">
        <v>0</v>
      </c>
      <c r="O96" s="2179">
        <v>0</v>
      </c>
      <c r="P96" s="2175">
        <v>0</v>
      </c>
      <c r="Q96" s="2175">
        <v>0</v>
      </c>
      <c r="R96" s="2176">
        <f t="shared" si="7"/>
        <v>1.0000000000000002</v>
      </c>
      <c r="S96" s="2176">
        <f t="shared" si="7"/>
        <v>0.99999999999999989</v>
      </c>
      <c r="T96" s="2176">
        <f t="shared" si="7"/>
        <v>0.99999999999999989</v>
      </c>
      <c r="U96" s="2176">
        <f t="shared" si="7"/>
        <v>0.99999999999999989</v>
      </c>
      <c r="V96" s="2176">
        <f t="shared" si="7"/>
        <v>1.0000000000000002</v>
      </c>
      <c r="W96" s="2176">
        <f t="shared" si="7"/>
        <v>1.0003127992230465</v>
      </c>
      <c r="X96" s="2176">
        <f t="shared" si="7"/>
        <v>0.99999999999999989</v>
      </c>
      <c r="Y96" s="2176">
        <f t="shared" si="7"/>
        <v>1.0000000000000002</v>
      </c>
      <c r="Z96" s="2176">
        <f t="shared" si="7"/>
        <v>1</v>
      </c>
      <c r="AA96" s="2176">
        <f t="shared" si="7"/>
        <v>1</v>
      </c>
      <c r="AB96" s="2176">
        <f t="shared" si="7"/>
        <v>1</v>
      </c>
      <c r="AC96" s="2176">
        <f t="shared" si="7"/>
        <v>1</v>
      </c>
      <c r="AD96" s="2176">
        <f t="shared" si="7"/>
        <v>0.99999999999999989</v>
      </c>
      <c r="AE96" s="2176">
        <f t="shared" si="7"/>
        <v>1</v>
      </c>
      <c r="AF96" s="2176">
        <f t="shared" si="7"/>
        <v>1</v>
      </c>
    </row>
    <row r="97" spans="1:32" s="2177" customFormat="1">
      <c r="A97" s="2169">
        <v>100</v>
      </c>
      <c r="B97" s="2170">
        <v>93</v>
      </c>
      <c r="C97" s="2179">
        <v>0</v>
      </c>
      <c r="D97" s="2179">
        <v>0</v>
      </c>
      <c r="E97" s="2179">
        <v>0</v>
      </c>
      <c r="F97" s="2179">
        <v>0</v>
      </c>
      <c r="G97" s="2179">
        <v>0</v>
      </c>
      <c r="H97" s="2179">
        <v>0</v>
      </c>
      <c r="I97" s="2179">
        <v>0</v>
      </c>
      <c r="J97" s="2179">
        <v>0</v>
      </c>
      <c r="K97" s="2179">
        <v>0</v>
      </c>
      <c r="L97" s="2179">
        <v>0</v>
      </c>
      <c r="M97" s="2179">
        <v>0</v>
      </c>
      <c r="N97" s="2179">
        <v>0</v>
      </c>
      <c r="O97" s="2179">
        <v>0</v>
      </c>
      <c r="P97" s="2175">
        <v>0</v>
      </c>
      <c r="Q97" s="2175">
        <v>0</v>
      </c>
      <c r="R97" s="2176">
        <f t="shared" si="7"/>
        <v>1.0000000000000002</v>
      </c>
      <c r="S97" s="2176">
        <f t="shared" si="7"/>
        <v>0.99999999999999989</v>
      </c>
      <c r="T97" s="2176">
        <f t="shared" si="7"/>
        <v>0.99999999999999989</v>
      </c>
      <c r="U97" s="2176">
        <f t="shared" si="7"/>
        <v>0.99999999999999989</v>
      </c>
      <c r="V97" s="2176">
        <f t="shared" si="7"/>
        <v>1.0000000000000002</v>
      </c>
      <c r="W97" s="2176">
        <f t="shared" si="7"/>
        <v>1.0003127992230465</v>
      </c>
      <c r="X97" s="2176">
        <f t="shared" si="7"/>
        <v>0.99999999999999989</v>
      </c>
      <c r="Y97" s="2176">
        <f t="shared" si="7"/>
        <v>1.0000000000000002</v>
      </c>
      <c r="Z97" s="2176">
        <f t="shared" si="7"/>
        <v>1</v>
      </c>
      <c r="AA97" s="2176">
        <f t="shared" si="7"/>
        <v>1</v>
      </c>
      <c r="AB97" s="2176">
        <f t="shared" si="7"/>
        <v>1</v>
      </c>
      <c r="AC97" s="2176">
        <f t="shared" si="7"/>
        <v>1</v>
      </c>
      <c r="AD97" s="2176">
        <f t="shared" si="7"/>
        <v>0.99999999999999989</v>
      </c>
      <c r="AE97" s="2176">
        <f t="shared" si="7"/>
        <v>1</v>
      </c>
      <c r="AF97" s="2176">
        <f t="shared" si="7"/>
        <v>1</v>
      </c>
    </row>
    <row r="98" spans="1:32" s="2177" customFormat="1">
      <c r="A98" s="2169">
        <v>100</v>
      </c>
      <c r="B98" s="2170">
        <v>94</v>
      </c>
      <c r="C98" s="2179">
        <v>0</v>
      </c>
      <c r="D98" s="2179">
        <v>0</v>
      </c>
      <c r="E98" s="2179">
        <v>0</v>
      </c>
      <c r="F98" s="2179">
        <v>0</v>
      </c>
      <c r="G98" s="2179">
        <v>0</v>
      </c>
      <c r="H98" s="2179">
        <v>0</v>
      </c>
      <c r="I98" s="2179">
        <v>0</v>
      </c>
      <c r="J98" s="2179">
        <v>0</v>
      </c>
      <c r="K98" s="2179">
        <v>0</v>
      </c>
      <c r="L98" s="2179">
        <v>0</v>
      </c>
      <c r="M98" s="2179">
        <v>0</v>
      </c>
      <c r="N98" s="2179">
        <v>0</v>
      </c>
      <c r="O98" s="2179">
        <v>0</v>
      </c>
      <c r="P98" s="2175">
        <v>0</v>
      </c>
      <c r="Q98" s="2175">
        <v>0</v>
      </c>
      <c r="R98" s="2176">
        <f t="shared" si="7"/>
        <v>1.0000000000000002</v>
      </c>
      <c r="S98" s="2176">
        <f t="shared" si="7"/>
        <v>0.99999999999999989</v>
      </c>
      <c r="T98" s="2176">
        <f t="shared" si="7"/>
        <v>0.99999999999999989</v>
      </c>
      <c r="U98" s="2176">
        <f t="shared" si="7"/>
        <v>0.99999999999999989</v>
      </c>
      <c r="V98" s="2176">
        <f t="shared" si="7"/>
        <v>1.0000000000000002</v>
      </c>
      <c r="W98" s="2176">
        <f t="shared" si="7"/>
        <v>1.0003127992230465</v>
      </c>
      <c r="X98" s="2176">
        <f t="shared" si="7"/>
        <v>0.99999999999999989</v>
      </c>
      <c r="Y98" s="2176">
        <f t="shared" si="7"/>
        <v>1.0000000000000002</v>
      </c>
      <c r="Z98" s="2176">
        <f t="shared" si="7"/>
        <v>1</v>
      </c>
      <c r="AA98" s="2176">
        <f t="shared" si="7"/>
        <v>1</v>
      </c>
      <c r="AB98" s="2176">
        <f t="shared" si="7"/>
        <v>1</v>
      </c>
      <c r="AC98" s="2176">
        <f t="shared" si="7"/>
        <v>1</v>
      </c>
      <c r="AD98" s="2176">
        <f t="shared" si="7"/>
        <v>0.99999999999999989</v>
      </c>
      <c r="AE98" s="2176">
        <f t="shared" si="7"/>
        <v>1</v>
      </c>
      <c r="AF98" s="2176">
        <f t="shared" si="7"/>
        <v>1</v>
      </c>
    </row>
    <row r="99" spans="1:32" s="2177" customFormat="1">
      <c r="A99" s="2169">
        <v>100</v>
      </c>
      <c r="B99" s="2170">
        <v>95</v>
      </c>
      <c r="C99" s="2179">
        <v>0</v>
      </c>
      <c r="D99" s="2179">
        <v>0</v>
      </c>
      <c r="E99" s="2179">
        <v>0</v>
      </c>
      <c r="F99" s="2179">
        <v>0</v>
      </c>
      <c r="G99" s="2179">
        <v>0</v>
      </c>
      <c r="H99" s="2179">
        <v>0</v>
      </c>
      <c r="I99" s="2179">
        <v>0</v>
      </c>
      <c r="J99" s="2179">
        <v>0</v>
      </c>
      <c r="K99" s="2179">
        <v>0</v>
      </c>
      <c r="L99" s="2179">
        <v>0</v>
      </c>
      <c r="M99" s="2179">
        <v>0</v>
      </c>
      <c r="N99" s="2179">
        <v>0</v>
      </c>
      <c r="O99" s="2179">
        <v>0</v>
      </c>
      <c r="P99" s="2175">
        <v>0</v>
      </c>
      <c r="Q99" s="2175">
        <v>0</v>
      </c>
      <c r="R99" s="2176">
        <f t="shared" si="7"/>
        <v>1.0000000000000002</v>
      </c>
      <c r="S99" s="2176">
        <f t="shared" si="7"/>
        <v>0.99999999999999989</v>
      </c>
      <c r="T99" s="2176">
        <f t="shared" si="7"/>
        <v>0.99999999999999989</v>
      </c>
      <c r="U99" s="2176">
        <f t="shared" si="7"/>
        <v>0.99999999999999989</v>
      </c>
      <c r="V99" s="2176">
        <f t="shared" si="7"/>
        <v>1.0000000000000002</v>
      </c>
      <c r="W99" s="2176">
        <f t="shared" si="7"/>
        <v>1.0003127992230465</v>
      </c>
      <c r="X99" s="2176">
        <f t="shared" si="7"/>
        <v>0.99999999999999989</v>
      </c>
      <c r="Y99" s="2176">
        <f t="shared" si="7"/>
        <v>1.0000000000000002</v>
      </c>
      <c r="Z99" s="2176">
        <f t="shared" si="7"/>
        <v>1</v>
      </c>
      <c r="AA99" s="2176">
        <f t="shared" si="7"/>
        <v>1</v>
      </c>
      <c r="AB99" s="2176">
        <f t="shared" si="7"/>
        <v>1</v>
      </c>
      <c r="AC99" s="2176">
        <f t="shared" si="7"/>
        <v>1</v>
      </c>
      <c r="AD99" s="2176">
        <f t="shared" si="7"/>
        <v>0.99999999999999989</v>
      </c>
      <c r="AE99" s="2176">
        <f t="shared" si="7"/>
        <v>1</v>
      </c>
      <c r="AF99" s="2176">
        <f t="shared" si="7"/>
        <v>1</v>
      </c>
    </row>
    <row r="100" spans="1:32" s="2177" customFormat="1">
      <c r="A100" s="2169">
        <v>100</v>
      </c>
      <c r="B100" s="2170">
        <v>96</v>
      </c>
      <c r="C100" s="2179">
        <v>0</v>
      </c>
      <c r="D100" s="2179">
        <v>0</v>
      </c>
      <c r="E100" s="2179">
        <v>0</v>
      </c>
      <c r="F100" s="2179">
        <v>0</v>
      </c>
      <c r="G100" s="2179">
        <v>0</v>
      </c>
      <c r="H100" s="2179">
        <v>0</v>
      </c>
      <c r="I100" s="2179">
        <v>0</v>
      </c>
      <c r="J100" s="2179">
        <v>0</v>
      </c>
      <c r="K100" s="2179">
        <v>0</v>
      </c>
      <c r="L100" s="2179">
        <v>0</v>
      </c>
      <c r="M100" s="2179">
        <v>0</v>
      </c>
      <c r="N100" s="2179">
        <v>0</v>
      </c>
      <c r="O100" s="2179">
        <v>0</v>
      </c>
      <c r="P100" s="2175">
        <v>0</v>
      </c>
      <c r="Q100" s="2175">
        <v>0</v>
      </c>
      <c r="R100" s="2176">
        <f t="shared" si="7"/>
        <v>1.0000000000000002</v>
      </c>
      <c r="S100" s="2176">
        <f t="shared" si="7"/>
        <v>0.99999999999999989</v>
      </c>
      <c r="T100" s="2176">
        <f t="shared" si="7"/>
        <v>0.99999999999999989</v>
      </c>
      <c r="U100" s="2176">
        <f t="shared" si="7"/>
        <v>0.99999999999999989</v>
      </c>
      <c r="V100" s="2176">
        <f t="shared" si="7"/>
        <v>1.0000000000000002</v>
      </c>
      <c r="W100" s="2176">
        <f t="shared" si="7"/>
        <v>1.0003127992230465</v>
      </c>
      <c r="X100" s="2176">
        <f t="shared" si="7"/>
        <v>0.99999999999999989</v>
      </c>
      <c r="Y100" s="2176">
        <f t="shared" si="7"/>
        <v>1.0000000000000002</v>
      </c>
      <c r="Z100" s="2176">
        <f t="shared" si="7"/>
        <v>1</v>
      </c>
      <c r="AA100" s="2176">
        <f t="shared" si="7"/>
        <v>1</v>
      </c>
      <c r="AB100" s="2176">
        <f t="shared" si="7"/>
        <v>1</v>
      </c>
      <c r="AC100" s="2176">
        <f t="shared" si="7"/>
        <v>1</v>
      </c>
      <c r="AD100" s="2176">
        <f t="shared" si="7"/>
        <v>0.99999999999999989</v>
      </c>
      <c r="AE100" s="2176">
        <f t="shared" si="7"/>
        <v>1</v>
      </c>
      <c r="AF100" s="2176">
        <f t="shared" si="7"/>
        <v>1</v>
      </c>
    </row>
    <row r="101" spans="1:32" s="2177" customFormat="1">
      <c r="A101" s="2169">
        <v>100</v>
      </c>
      <c r="B101" s="2170">
        <v>97</v>
      </c>
      <c r="C101" s="2179">
        <v>0</v>
      </c>
      <c r="D101" s="2179">
        <v>0</v>
      </c>
      <c r="E101" s="2179">
        <v>0</v>
      </c>
      <c r="F101" s="2179">
        <v>0</v>
      </c>
      <c r="G101" s="2179">
        <v>0</v>
      </c>
      <c r="H101" s="2179">
        <v>0</v>
      </c>
      <c r="I101" s="2179">
        <v>0</v>
      </c>
      <c r="J101" s="2179">
        <v>0</v>
      </c>
      <c r="K101" s="2179">
        <v>0</v>
      </c>
      <c r="L101" s="2179">
        <v>0</v>
      </c>
      <c r="M101" s="2179">
        <v>0</v>
      </c>
      <c r="N101" s="2179">
        <v>0</v>
      </c>
      <c r="O101" s="2179">
        <v>0</v>
      </c>
      <c r="P101" s="2175">
        <v>0</v>
      </c>
      <c r="Q101" s="2175">
        <v>0</v>
      </c>
      <c r="R101" s="2176">
        <f t="shared" si="7"/>
        <v>1.0000000000000002</v>
      </c>
      <c r="S101" s="2176">
        <f t="shared" si="7"/>
        <v>0.99999999999999989</v>
      </c>
      <c r="T101" s="2176">
        <f t="shared" si="7"/>
        <v>0.99999999999999989</v>
      </c>
      <c r="U101" s="2176">
        <f t="shared" si="7"/>
        <v>0.99999999999999989</v>
      </c>
      <c r="V101" s="2176">
        <f t="shared" si="7"/>
        <v>1.0000000000000002</v>
      </c>
      <c r="W101" s="2176">
        <f t="shared" si="7"/>
        <v>1.0003127992230465</v>
      </c>
      <c r="X101" s="2176">
        <f t="shared" si="7"/>
        <v>0.99999999999999989</v>
      </c>
      <c r="Y101" s="2176">
        <f t="shared" si="7"/>
        <v>1.0000000000000002</v>
      </c>
      <c r="Z101" s="2176">
        <f t="shared" si="7"/>
        <v>1</v>
      </c>
      <c r="AA101" s="2176">
        <f t="shared" si="7"/>
        <v>1</v>
      </c>
      <c r="AB101" s="2176">
        <f t="shared" si="7"/>
        <v>1</v>
      </c>
      <c r="AC101" s="2176">
        <f t="shared" si="7"/>
        <v>1</v>
      </c>
      <c r="AD101" s="2176">
        <f t="shared" si="7"/>
        <v>0.99999999999999989</v>
      </c>
      <c r="AE101" s="2176">
        <f t="shared" si="7"/>
        <v>1</v>
      </c>
      <c r="AF101" s="2176">
        <f t="shared" si="7"/>
        <v>1</v>
      </c>
    </row>
    <row r="102" spans="1:32" s="2177" customFormat="1">
      <c r="A102" s="2169">
        <v>100</v>
      </c>
      <c r="B102" s="2170">
        <v>98</v>
      </c>
      <c r="C102" s="2179">
        <v>0</v>
      </c>
      <c r="D102" s="2179">
        <v>0</v>
      </c>
      <c r="E102" s="2179">
        <v>0</v>
      </c>
      <c r="F102" s="2179">
        <v>0</v>
      </c>
      <c r="G102" s="2179">
        <v>0</v>
      </c>
      <c r="H102" s="2179">
        <v>0</v>
      </c>
      <c r="I102" s="2179">
        <v>0</v>
      </c>
      <c r="J102" s="2179">
        <v>0</v>
      </c>
      <c r="K102" s="2179">
        <v>0</v>
      </c>
      <c r="L102" s="2179">
        <v>0</v>
      </c>
      <c r="M102" s="2179">
        <v>0</v>
      </c>
      <c r="N102" s="2179">
        <v>0</v>
      </c>
      <c r="O102" s="2179">
        <v>0</v>
      </c>
      <c r="P102" s="2175">
        <v>0</v>
      </c>
      <c r="Q102" s="2175">
        <v>0</v>
      </c>
      <c r="R102" s="2176">
        <f t="shared" ref="R102:AF104" si="8">C102+R101</f>
        <v>1.0000000000000002</v>
      </c>
      <c r="S102" s="2176">
        <f t="shared" si="8"/>
        <v>0.99999999999999989</v>
      </c>
      <c r="T102" s="2176">
        <f t="shared" si="8"/>
        <v>0.99999999999999989</v>
      </c>
      <c r="U102" s="2176">
        <f t="shared" si="8"/>
        <v>0.99999999999999989</v>
      </c>
      <c r="V102" s="2176">
        <f t="shared" si="8"/>
        <v>1.0000000000000002</v>
      </c>
      <c r="W102" s="2176">
        <f t="shared" si="8"/>
        <v>1.0003127992230465</v>
      </c>
      <c r="X102" s="2176">
        <f t="shared" si="8"/>
        <v>0.99999999999999989</v>
      </c>
      <c r="Y102" s="2176">
        <f t="shared" si="8"/>
        <v>1.0000000000000002</v>
      </c>
      <c r="Z102" s="2176">
        <f t="shared" si="8"/>
        <v>1</v>
      </c>
      <c r="AA102" s="2176">
        <f t="shared" si="8"/>
        <v>1</v>
      </c>
      <c r="AB102" s="2176">
        <f t="shared" si="8"/>
        <v>1</v>
      </c>
      <c r="AC102" s="2176">
        <f t="shared" si="8"/>
        <v>1</v>
      </c>
      <c r="AD102" s="2176">
        <f t="shared" si="8"/>
        <v>0.99999999999999989</v>
      </c>
      <c r="AE102" s="2176">
        <f t="shared" si="8"/>
        <v>1</v>
      </c>
      <c r="AF102" s="2176">
        <f t="shared" si="8"/>
        <v>1</v>
      </c>
    </row>
    <row r="103" spans="1:32" s="2177" customFormat="1">
      <c r="A103" s="2169">
        <v>100</v>
      </c>
      <c r="B103" s="2170">
        <v>99</v>
      </c>
      <c r="C103" s="2179">
        <v>0</v>
      </c>
      <c r="D103" s="2179">
        <v>0</v>
      </c>
      <c r="E103" s="2179">
        <v>0</v>
      </c>
      <c r="F103" s="2179">
        <v>0</v>
      </c>
      <c r="G103" s="2179">
        <v>0</v>
      </c>
      <c r="H103" s="2179">
        <v>0</v>
      </c>
      <c r="I103" s="2179">
        <v>0</v>
      </c>
      <c r="J103" s="2179">
        <v>0</v>
      </c>
      <c r="K103" s="2179">
        <v>0</v>
      </c>
      <c r="L103" s="2179">
        <v>0</v>
      </c>
      <c r="M103" s="2179">
        <v>0</v>
      </c>
      <c r="N103" s="2179">
        <v>0</v>
      </c>
      <c r="O103" s="2179">
        <v>0</v>
      </c>
      <c r="P103" s="2175">
        <v>0</v>
      </c>
      <c r="Q103" s="2175">
        <v>0</v>
      </c>
      <c r="R103" s="2176">
        <f t="shared" si="8"/>
        <v>1.0000000000000002</v>
      </c>
      <c r="S103" s="2176">
        <f t="shared" si="8"/>
        <v>0.99999999999999989</v>
      </c>
      <c r="T103" s="2176">
        <f t="shared" si="8"/>
        <v>0.99999999999999989</v>
      </c>
      <c r="U103" s="2176">
        <f t="shared" si="8"/>
        <v>0.99999999999999989</v>
      </c>
      <c r="V103" s="2176">
        <f t="shared" si="8"/>
        <v>1.0000000000000002</v>
      </c>
      <c r="W103" s="2176">
        <f t="shared" si="8"/>
        <v>1.0003127992230465</v>
      </c>
      <c r="X103" s="2176">
        <f t="shared" si="8"/>
        <v>0.99999999999999989</v>
      </c>
      <c r="Y103" s="2176">
        <f t="shared" si="8"/>
        <v>1.0000000000000002</v>
      </c>
      <c r="Z103" s="2176">
        <f t="shared" si="8"/>
        <v>1</v>
      </c>
      <c r="AA103" s="2176">
        <f t="shared" si="8"/>
        <v>1</v>
      </c>
      <c r="AB103" s="2176">
        <f t="shared" si="8"/>
        <v>1</v>
      </c>
      <c r="AC103" s="2176">
        <f t="shared" si="8"/>
        <v>1</v>
      </c>
      <c r="AD103" s="2176">
        <f t="shared" si="8"/>
        <v>0.99999999999999989</v>
      </c>
      <c r="AE103" s="2176">
        <f t="shared" si="8"/>
        <v>1</v>
      </c>
      <c r="AF103" s="2176">
        <f t="shared" si="8"/>
        <v>1</v>
      </c>
    </row>
    <row r="104" spans="1:32" s="2177" customFormat="1">
      <c r="A104" s="2169">
        <v>100</v>
      </c>
      <c r="B104" s="2170">
        <v>100</v>
      </c>
      <c r="C104" s="2179">
        <v>0</v>
      </c>
      <c r="D104" s="2179">
        <v>0</v>
      </c>
      <c r="E104" s="2179">
        <v>0</v>
      </c>
      <c r="F104" s="2179">
        <v>0</v>
      </c>
      <c r="G104" s="2179">
        <v>0</v>
      </c>
      <c r="H104" s="2179">
        <v>0</v>
      </c>
      <c r="I104" s="2179">
        <v>0</v>
      </c>
      <c r="J104" s="2179">
        <v>0</v>
      </c>
      <c r="K104" s="2179">
        <v>0</v>
      </c>
      <c r="L104" s="2179">
        <v>0</v>
      </c>
      <c r="M104" s="2179">
        <v>0</v>
      </c>
      <c r="N104" s="2179">
        <v>0</v>
      </c>
      <c r="O104" s="2179">
        <v>0</v>
      </c>
      <c r="P104" s="2175">
        <v>0</v>
      </c>
      <c r="Q104" s="2175">
        <v>0</v>
      </c>
      <c r="R104" s="2176">
        <f t="shared" si="8"/>
        <v>1.0000000000000002</v>
      </c>
      <c r="S104" s="2176">
        <f t="shared" si="8"/>
        <v>0.99999999999999989</v>
      </c>
      <c r="T104" s="2176">
        <f t="shared" si="8"/>
        <v>0.99999999999999989</v>
      </c>
      <c r="U104" s="2176">
        <f t="shared" si="8"/>
        <v>0.99999999999999989</v>
      </c>
      <c r="V104" s="2176">
        <f t="shared" si="8"/>
        <v>1.0000000000000002</v>
      </c>
      <c r="W104" s="2176">
        <f t="shared" si="8"/>
        <v>1.0003127992230465</v>
      </c>
      <c r="X104" s="2176">
        <f t="shared" si="8"/>
        <v>0.99999999999999989</v>
      </c>
      <c r="Y104" s="2176">
        <f t="shared" si="8"/>
        <v>1.0000000000000002</v>
      </c>
      <c r="Z104" s="2176">
        <f t="shared" si="8"/>
        <v>1</v>
      </c>
      <c r="AA104" s="2176">
        <f t="shared" si="8"/>
        <v>1</v>
      </c>
      <c r="AB104" s="2176">
        <f t="shared" si="8"/>
        <v>1</v>
      </c>
      <c r="AC104" s="2176">
        <f t="shared" si="8"/>
        <v>1</v>
      </c>
      <c r="AD104" s="2176">
        <f t="shared" si="8"/>
        <v>0.99999999999999989</v>
      </c>
      <c r="AE104" s="2176">
        <f t="shared" si="8"/>
        <v>1</v>
      </c>
      <c r="AF104" s="2176">
        <f t="shared" si="8"/>
        <v>1</v>
      </c>
    </row>
    <row r="105" spans="1:32" s="2177" customFormat="1">
      <c r="A105" s="2169"/>
      <c r="B105" s="2170"/>
      <c r="C105" s="2180"/>
      <c r="D105" s="2180"/>
      <c r="E105" s="2180"/>
      <c r="F105" s="2180"/>
      <c r="G105" s="2180"/>
      <c r="H105" s="2180"/>
      <c r="I105" s="2180"/>
      <c r="J105" s="2180"/>
      <c r="K105" s="2180"/>
      <c r="L105" s="2180"/>
      <c r="M105" s="2180"/>
      <c r="N105" s="2180"/>
      <c r="O105" s="2180"/>
      <c r="P105" s="2180"/>
      <c r="Q105" s="2180"/>
      <c r="R105" s="2180"/>
      <c r="S105" s="2180"/>
      <c r="T105" s="2180"/>
      <c r="U105" s="2180"/>
      <c r="V105" s="2180"/>
      <c r="W105" s="2180"/>
      <c r="X105" s="2180"/>
      <c r="Y105" s="2180"/>
      <c r="Z105" s="2180"/>
      <c r="AA105" s="2180"/>
      <c r="AB105" s="2180"/>
      <c r="AC105" s="2180"/>
      <c r="AD105" s="2180"/>
      <c r="AE105" s="2180"/>
      <c r="AF105" s="2180"/>
    </row>
    <row r="106" spans="1:32" s="2177" customFormat="1">
      <c r="A106" s="2169"/>
      <c r="B106" s="2170"/>
      <c r="C106" s="2180"/>
      <c r="D106" s="2180"/>
      <c r="E106" s="2180"/>
      <c r="F106" s="2180"/>
      <c r="G106" s="2180"/>
      <c r="H106" s="2180"/>
      <c r="I106" s="2180"/>
      <c r="J106" s="2180"/>
      <c r="K106" s="2180"/>
      <c r="L106" s="2180"/>
      <c r="M106" s="2180"/>
      <c r="N106" s="2180"/>
      <c r="O106" s="2180"/>
      <c r="P106" s="2180"/>
      <c r="Q106" s="2180"/>
      <c r="R106" s="2180"/>
      <c r="S106" s="2180"/>
      <c r="T106" s="2180"/>
      <c r="U106" s="2180"/>
      <c r="V106" s="2180"/>
      <c r="W106" s="2180"/>
      <c r="X106" s="2180"/>
      <c r="Y106" s="2180"/>
      <c r="Z106" s="2180"/>
      <c r="AA106" s="2180"/>
      <c r="AB106" s="2180"/>
      <c r="AC106" s="2180"/>
      <c r="AD106" s="2180"/>
      <c r="AE106" s="2180"/>
      <c r="AF106" s="2180"/>
    </row>
    <row r="107" spans="1:32" s="2177" customFormat="1">
      <c r="A107" s="2169"/>
      <c r="B107" s="2170"/>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row>
    <row r="108" spans="1:32" s="2177" customFormat="1">
      <c r="A108" s="2169"/>
      <c r="B108" s="2170"/>
      <c r="C108" s="2180"/>
      <c r="D108" s="2180"/>
      <c r="E108" s="2180"/>
      <c r="F108" s="2180"/>
      <c r="G108" s="2180"/>
      <c r="H108" s="2180"/>
      <c r="I108" s="2180"/>
      <c r="J108" s="2180"/>
      <c r="K108" s="2180"/>
      <c r="L108" s="2180"/>
      <c r="M108" s="2180"/>
      <c r="N108" s="2180"/>
      <c r="O108" s="2180"/>
      <c r="P108" s="2180"/>
      <c r="Q108" s="2180"/>
      <c r="R108" s="2180"/>
      <c r="S108" s="2180"/>
      <c r="T108" s="2180"/>
      <c r="U108" s="2180"/>
      <c r="V108" s="2180"/>
      <c r="W108" s="2180"/>
      <c r="X108" s="2180"/>
      <c r="Y108" s="2180"/>
      <c r="Z108" s="2180"/>
      <c r="AA108" s="2180"/>
      <c r="AB108" s="2180"/>
      <c r="AC108" s="2180"/>
      <c r="AD108" s="2180"/>
      <c r="AE108" s="2180"/>
      <c r="AF108" s="2180"/>
    </row>
    <row r="109" spans="1:32" s="2177" customFormat="1">
      <c r="A109" s="2169"/>
      <c r="B109" s="2170"/>
      <c r="C109" s="2180"/>
      <c r="D109" s="2180"/>
      <c r="E109" s="2180"/>
      <c r="F109" s="2180"/>
      <c r="G109" s="2180"/>
      <c r="H109" s="2180"/>
      <c r="I109" s="2180"/>
      <c r="J109" s="2180"/>
      <c r="K109" s="2180"/>
      <c r="L109" s="2180"/>
      <c r="M109" s="2180"/>
      <c r="N109" s="2180"/>
      <c r="O109" s="2180"/>
      <c r="P109" s="2180"/>
      <c r="Q109" s="2180"/>
      <c r="R109" s="2180"/>
      <c r="S109" s="2180"/>
      <c r="T109" s="2180"/>
      <c r="U109" s="2180"/>
      <c r="V109" s="2180"/>
      <c r="W109" s="2180"/>
      <c r="X109" s="2180"/>
      <c r="Y109" s="2180"/>
      <c r="Z109" s="2180"/>
      <c r="AA109" s="2180"/>
      <c r="AB109" s="2180"/>
      <c r="AC109" s="2180"/>
      <c r="AD109" s="2180"/>
      <c r="AE109" s="2180"/>
      <c r="AF109" s="2180"/>
    </row>
    <row r="110" spans="1:32" s="2177" customFormat="1">
      <c r="A110" s="2169"/>
      <c r="B110" s="2170"/>
      <c r="C110" s="2180"/>
      <c r="D110" s="2180"/>
      <c r="E110" s="2180"/>
      <c r="F110" s="2180"/>
      <c r="G110" s="2180"/>
      <c r="H110" s="2180"/>
      <c r="I110" s="2180"/>
      <c r="J110" s="2180"/>
      <c r="K110" s="2180"/>
      <c r="L110" s="2180"/>
      <c r="M110" s="2180"/>
      <c r="N110" s="2180"/>
      <c r="O110" s="2180"/>
      <c r="P110" s="2180"/>
      <c r="Q110" s="2180"/>
      <c r="R110" s="2180"/>
      <c r="S110" s="2180"/>
      <c r="T110" s="2180"/>
      <c r="U110" s="2180"/>
      <c r="V110" s="2180"/>
      <c r="W110" s="2180"/>
      <c r="X110" s="2180"/>
      <c r="Y110" s="2180"/>
      <c r="Z110" s="2180"/>
      <c r="AA110" s="2180"/>
      <c r="AB110" s="2180"/>
      <c r="AC110" s="2180"/>
      <c r="AD110" s="2180"/>
      <c r="AE110" s="2180"/>
      <c r="AF110" s="2180"/>
    </row>
  </sheetData>
  <phoneticPr fontId="8" type="noConversion"/>
  <pageMargins left="0.7" right="0.7" top="0.75" bottom="0.75" header="0.3" footer="0.3"/>
  <pageSetup paperSize="9" scale="44" fitToWidth="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pageSetUpPr fitToPage="1"/>
  </sheetPr>
  <dimension ref="A1:AF104"/>
  <sheetViews>
    <sheetView zoomScale="80" zoomScaleNormal="80" workbookViewId="0">
      <selection activeCell="A2" sqref="A2"/>
    </sheetView>
  </sheetViews>
  <sheetFormatPr defaultRowHeight="16.5"/>
  <cols>
    <col min="3" max="32" width="9.625" customWidth="1"/>
  </cols>
  <sheetData>
    <row r="1" spans="1:32" ht="21">
      <c r="A1" s="2240" t="str">
        <f>+封面!A3&amp;" "&amp;封面!A2</f>
        <v xml:space="preserve">        保險股份有限公司(○○分公司) 年度(月、季、半年)報表</v>
      </c>
    </row>
    <row r="2" spans="1:32" ht="21">
      <c r="A2" s="1880" t="s">
        <v>6312</v>
      </c>
    </row>
    <row r="4" spans="1:32">
      <c r="A4" s="2169" t="s">
        <v>4879</v>
      </c>
      <c r="B4" s="2170" t="s">
        <v>4876</v>
      </c>
      <c r="C4" s="2171" t="s">
        <v>4757</v>
      </c>
      <c r="D4" s="2171" t="s">
        <v>4759</v>
      </c>
      <c r="E4" s="2171" t="s">
        <v>4761</v>
      </c>
      <c r="F4" s="2171" t="s">
        <v>4763</v>
      </c>
      <c r="G4" s="2171" t="s">
        <v>4765</v>
      </c>
      <c r="H4" s="2171" t="s">
        <v>4767</v>
      </c>
      <c r="I4" s="2171" t="s">
        <v>4769</v>
      </c>
      <c r="J4" s="2171" t="s">
        <v>4771</v>
      </c>
      <c r="K4" s="2171" t="s">
        <v>4773</v>
      </c>
      <c r="L4" s="2171" t="s">
        <v>4775</v>
      </c>
      <c r="M4" s="2171" t="s">
        <v>4777</v>
      </c>
      <c r="N4" s="2171" t="s">
        <v>4779</v>
      </c>
      <c r="O4" s="2171" t="s">
        <v>4781</v>
      </c>
      <c r="P4" s="2171" t="s">
        <v>4877</v>
      </c>
      <c r="Q4" s="2171" t="s">
        <v>4878</v>
      </c>
      <c r="R4" s="2172" t="str">
        <f t="shared" ref="R4:AF4" si="0">C4&amp;"a"</f>
        <v>Z1a</v>
      </c>
      <c r="S4" s="2172" t="str">
        <f t="shared" si="0"/>
        <v>Z1p1a</v>
      </c>
      <c r="T4" s="2172" t="str">
        <f t="shared" si="0"/>
        <v>Z2a</v>
      </c>
      <c r="U4" s="2172" t="str">
        <f t="shared" si="0"/>
        <v>Z3a</v>
      </c>
      <c r="V4" s="2172" t="str">
        <f t="shared" si="0"/>
        <v>Z4a</v>
      </c>
      <c r="W4" s="2172" t="str">
        <f t="shared" si="0"/>
        <v>Z5a</v>
      </c>
      <c r="X4" s="2172" t="str">
        <f t="shared" si="0"/>
        <v>Z6a</v>
      </c>
      <c r="Y4" s="2172" t="str">
        <f t="shared" si="0"/>
        <v>Z7a</v>
      </c>
      <c r="Z4" s="2172" t="str">
        <f t="shared" si="0"/>
        <v>Z8a</v>
      </c>
      <c r="AA4" s="2172" t="str">
        <f t="shared" si="0"/>
        <v>Z9a</v>
      </c>
      <c r="AB4" s="2172" t="str">
        <f t="shared" si="0"/>
        <v>Z10a</v>
      </c>
      <c r="AC4" s="2172" t="str">
        <f t="shared" si="0"/>
        <v>Z11a</v>
      </c>
      <c r="AD4" s="2172" t="str">
        <f t="shared" si="0"/>
        <v>Z12a</v>
      </c>
      <c r="AE4" s="2184" t="str">
        <f t="shared" si="0"/>
        <v>Z13a</v>
      </c>
      <c r="AF4" s="2184" t="str">
        <f t="shared" si="0"/>
        <v>Z14a</v>
      </c>
    </row>
    <row r="5" spans="1:32">
      <c r="A5" s="2173">
        <v>200</v>
      </c>
      <c r="B5" s="2174">
        <v>1</v>
      </c>
      <c r="C5" s="2175">
        <v>0.19878747092812157</v>
      </c>
      <c r="D5" s="2175">
        <v>0.2909447377667726</v>
      </c>
      <c r="E5" s="2175">
        <v>0.31965418071417678</v>
      </c>
      <c r="F5" s="2175">
        <v>0.1697383389079995</v>
      </c>
      <c r="G5" s="2175">
        <v>0.17233901054230555</v>
      </c>
      <c r="H5" s="2175">
        <v>9.5078925235758421E-2</v>
      </c>
      <c r="I5" s="2175">
        <v>0.1051235456801702</v>
      </c>
      <c r="J5" s="2175">
        <v>0.17008015691138081</v>
      </c>
      <c r="K5" s="2175">
        <v>0.35797824844505344</v>
      </c>
      <c r="L5" s="2175">
        <v>9.5726904457892614E-2</v>
      </c>
      <c r="M5" s="2175">
        <v>0.36202758786685685</v>
      </c>
      <c r="N5" s="2175">
        <v>0.20027721320587533</v>
      </c>
      <c r="O5" s="2175">
        <v>0.22921879016589189</v>
      </c>
      <c r="P5" s="2175">
        <v>0.2110498903919896</v>
      </c>
      <c r="Q5" s="2175">
        <v>0.31168790894024051</v>
      </c>
      <c r="R5" s="2176">
        <f t="shared" ref="R5:AF5" si="1">C5</f>
        <v>0.19878747092812157</v>
      </c>
      <c r="S5" s="2176">
        <f t="shared" si="1"/>
        <v>0.2909447377667726</v>
      </c>
      <c r="T5" s="2176">
        <f t="shared" si="1"/>
        <v>0.31965418071417678</v>
      </c>
      <c r="U5" s="2176">
        <f t="shared" si="1"/>
        <v>0.1697383389079995</v>
      </c>
      <c r="V5" s="2176">
        <f t="shared" si="1"/>
        <v>0.17233901054230555</v>
      </c>
      <c r="W5" s="2176">
        <f t="shared" si="1"/>
        <v>9.5078925235758421E-2</v>
      </c>
      <c r="X5" s="2176">
        <f t="shared" si="1"/>
        <v>0.1051235456801702</v>
      </c>
      <c r="Y5" s="2176">
        <f t="shared" si="1"/>
        <v>0.17008015691138081</v>
      </c>
      <c r="Z5" s="2176">
        <f t="shared" si="1"/>
        <v>0.35797824844505344</v>
      </c>
      <c r="AA5" s="2176">
        <f t="shared" si="1"/>
        <v>9.5726904457892614E-2</v>
      </c>
      <c r="AB5" s="2176">
        <f t="shared" si="1"/>
        <v>0.36202758786685685</v>
      </c>
      <c r="AC5" s="2176">
        <f t="shared" si="1"/>
        <v>0.20027721320587533</v>
      </c>
      <c r="AD5" s="2176">
        <f t="shared" si="1"/>
        <v>0.22921879016589189</v>
      </c>
      <c r="AE5" s="2185">
        <f t="shared" si="1"/>
        <v>0.2110498903919896</v>
      </c>
      <c r="AF5" s="2185">
        <f t="shared" si="1"/>
        <v>0.31168790894024051</v>
      </c>
    </row>
    <row r="6" spans="1:32">
      <c r="A6" s="2173">
        <v>200</v>
      </c>
      <c r="B6" s="2174">
        <v>2</v>
      </c>
      <c r="C6" s="2175">
        <v>0.19878747092812157</v>
      </c>
      <c r="D6" s="2175">
        <v>0.29058826918995562</v>
      </c>
      <c r="E6" s="2175">
        <v>0.31606691929923814</v>
      </c>
      <c r="F6" s="2175">
        <v>0.1697383389079995</v>
      </c>
      <c r="G6" s="2175">
        <v>0.17233901054230555</v>
      </c>
      <c r="H6" s="2175">
        <v>9.5078925235758421E-2</v>
      </c>
      <c r="I6" s="2175">
        <v>0.1051235456801702</v>
      </c>
      <c r="J6" s="2175">
        <v>0.17008015691138081</v>
      </c>
      <c r="K6" s="2175">
        <v>0.35559774638866393</v>
      </c>
      <c r="L6" s="2175">
        <v>9.5726904457892614E-2</v>
      </c>
      <c r="M6" s="2175">
        <v>0.3488383109179003</v>
      </c>
      <c r="N6" s="2175">
        <v>0.20027721320587533</v>
      </c>
      <c r="O6" s="2175">
        <v>0.22921879016589189</v>
      </c>
      <c r="P6" s="2175">
        <v>0.2110498903919896</v>
      </c>
      <c r="Q6" s="2175">
        <v>0.31168790894024051</v>
      </c>
      <c r="R6" s="2176">
        <f t="shared" ref="R6:AF21" si="2">C6+R5</f>
        <v>0.39757494185624315</v>
      </c>
      <c r="S6" s="2176">
        <f t="shared" si="2"/>
        <v>0.58153300695672816</v>
      </c>
      <c r="T6" s="2176">
        <f t="shared" si="2"/>
        <v>0.63572110001341486</v>
      </c>
      <c r="U6" s="2176">
        <f t="shared" si="2"/>
        <v>0.339476677815999</v>
      </c>
      <c r="V6" s="2176">
        <f t="shared" si="2"/>
        <v>0.3446780210846111</v>
      </c>
      <c r="W6" s="2176">
        <f t="shared" si="2"/>
        <v>0.19015785047151684</v>
      </c>
      <c r="X6" s="2176">
        <f t="shared" si="2"/>
        <v>0.21024709136034039</v>
      </c>
      <c r="Y6" s="2176">
        <f t="shared" si="2"/>
        <v>0.34016031382276163</v>
      </c>
      <c r="Z6" s="2176">
        <f t="shared" si="2"/>
        <v>0.71357599483371736</v>
      </c>
      <c r="AA6" s="2176">
        <f t="shared" si="2"/>
        <v>0.19145380891578523</v>
      </c>
      <c r="AB6" s="2176">
        <f t="shared" si="2"/>
        <v>0.71086589878475714</v>
      </c>
      <c r="AC6" s="2176">
        <f t="shared" si="2"/>
        <v>0.40055442641175065</v>
      </c>
      <c r="AD6" s="2176">
        <f t="shared" si="2"/>
        <v>0.45843758033178378</v>
      </c>
      <c r="AE6" s="2185">
        <f t="shared" si="2"/>
        <v>0.42209978078397919</v>
      </c>
      <c r="AF6" s="2185">
        <f t="shared" si="2"/>
        <v>0.62337581788048102</v>
      </c>
    </row>
    <row r="7" spans="1:32">
      <c r="A7" s="2173">
        <v>200</v>
      </c>
      <c r="B7" s="2174">
        <v>3</v>
      </c>
      <c r="C7" s="2175">
        <v>0.19858796073509274</v>
      </c>
      <c r="D7" s="2175">
        <v>0.18553132552159454</v>
      </c>
      <c r="E7" s="2175">
        <v>0.200219530846595</v>
      </c>
      <c r="F7" s="2175">
        <v>0.1697383389079995</v>
      </c>
      <c r="G7" s="2175">
        <v>0.17233901054230555</v>
      </c>
      <c r="H7" s="2175">
        <v>9.5078925235758421E-2</v>
      </c>
      <c r="I7" s="2175">
        <v>0.1051235456801702</v>
      </c>
      <c r="J7" s="2175">
        <v>0.17008015691138081</v>
      </c>
      <c r="K7" s="2175">
        <v>0.20336683348106641</v>
      </c>
      <c r="L7" s="2175">
        <v>9.5726904457892614E-2</v>
      </c>
      <c r="M7" s="2175">
        <v>0.17168303046155395</v>
      </c>
      <c r="N7" s="2175">
        <v>0.20027721320587533</v>
      </c>
      <c r="O7" s="2175">
        <v>0.22816790239736168</v>
      </c>
      <c r="P7" s="2175">
        <v>0.2110498903919896</v>
      </c>
      <c r="Q7" s="2175">
        <v>0.25991664076810178</v>
      </c>
      <c r="R7" s="2176">
        <f t="shared" si="2"/>
        <v>0.59616290259133586</v>
      </c>
      <c r="S7" s="2176">
        <f t="shared" si="2"/>
        <v>0.76706433247832273</v>
      </c>
      <c r="T7" s="2176">
        <f t="shared" si="2"/>
        <v>0.83594063086000991</v>
      </c>
      <c r="U7" s="2176">
        <f t="shared" si="2"/>
        <v>0.50921501672399849</v>
      </c>
      <c r="V7" s="2176">
        <f t="shared" si="2"/>
        <v>0.5170170316269167</v>
      </c>
      <c r="W7" s="2176">
        <f t="shared" si="2"/>
        <v>0.28523677570727524</v>
      </c>
      <c r="X7" s="2176">
        <f t="shared" si="2"/>
        <v>0.3153706370405106</v>
      </c>
      <c r="Y7" s="2176">
        <f t="shared" si="2"/>
        <v>0.51024047073414247</v>
      </c>
      <c r="Z7" s="2176">
        <f t="shared" si="2"/>
        <v>0.9169428283147838</v>
      </c>
      <c r="AA7" s="2176">
        <f t="shared" si="2"/>
        <v>0.28718071337367784</v>
      </c>
      <c r="AB7" s="2176">
        <f t="shared" si="2"/>
        <v>0.88254892924631112</v>
      </c>
      <c r="AC7" s="2176">
        <f t="shared" si="2"/>
        <v>0.60083163961762598</v>
      </c>
      <c r="AD7" s="2176">
        <f t="shared" si="2"/>
        <v>0.68660548272914546</v>
      </c>
      <c r="AE7" s="2185">
        <f t="shared" si="2"/>
        <v>0.63314967117596876</v>
      </c>
      <c r="AF7" s="2185">
        <f t="shared" si="2"/>
        <v>0.88329245864858286</v>
      </c>
    </row>
    <row r="8" spans="1:32">
      <c r="A8" s="2173">
        <v>200</v>
      </c>
      <c r="B8" s="2174">
        <v>4</v>
      </c>
      <c r="C8" s="2175">
        <v>0.16225588454106729</v>
      </c>
      <c r="D8" s="2175">
        <v>9.2117991008749706E-2</v>
      </c>
      <c r="E8" s="2175">
        <v>9.7309658363194662E-2</v>
      </c>
      <c r="F8" s="2175">
        <v>0.16892928353283373</v>
      </c>
      <c r="G8" s="2175">
        <v>0.17221656032041821</v>
      </c>
      <c r="H8" s="2175">
        <v>9.5078925235758421E-2</v>
      </c>
      <c r="I8" s="2175">
        <v>0.1051235456801702</v>
      </c>
      <c r="J8" s="2175">
        <v>0.17008015691138081</v>
      </c>
      <c r="K8" s="2175">
        <v>6.592565976350355E-2</v>
      </c>
      <c r="L8" s="2175">
        <v>9.5726904457892614E-2</v>
      </c>
      <c r="M8" s="2175">
        <v>7.0380259711084858E-2</v>
      </c>
      <c r="N8" s="2175">
        <v>0.20027721320587533</v>
      </c>
      <c r="O8" s="2175">
        <v>0.15087369631746911</v>
      </c>
      <c r="P8" s="2175">
        <v>0.2110498903919896</v>
      </c>
      <c r="Q8" s="2175">
        <v>7.7793267308634423E-2</v>
      </c>
      <c r="R8" s="2176">
        <f t="shared" si="2"/>
        <v>0.75841878713240318</v>
      </c>
      <c r="S8" s="2176">
        <f t="shared" si="2"/>
        <v>0.85918232348707246</v>
      </c>
      <c r="T8" s="2176">
        <f t="shared" si="2"/>
        <v>0.93325028922320463</v>
      </c>
      <c r="U8" s="2176">
        <f t="shared" si="2"/>
        <v>0.67814430025683226</v>
      </c>
      <c r="V8" s="2176">
        <f t="shared" si="2"/>
        <v>0.68923359194733491</v>
      </c>
      <c r="W8" s="2176">
        <f t="shared" si="2"/>
        <v>0.38031570094303369</v>
      </c>
      <c r="X8" s="2176">
        <f t="shared" si="2"/>
        <v>0.42049418272068079</v>
      </c>
      <c r="Y8" s="2176">
        <f t="shared" si="2"/>
        <v>0.68032062764552326</v>
      </c>
      <c r="Z8" s="2176">
        <f t="shared" si="2"/>
        <v>0.98286848807828731</v>
      </c>
      <c r="AA8" s="2176">
        <f t="shared" si="2"/>
        <v>0.38290761783157046</v>
      </c>
      <c r="AB8" s="2176">
        <f t="shared" si="2"/>
        <v>0.95292918895739598</v>
      </c>
      <c r="AC8" s="2176">
        <f t="shared" si="2"/>
        <v>0.80110885282350131</v>
      </c>
      <c r="AD8" s="2176">
        <f t="shared" si="2"/>
        <v>0.83747917904661451</v>
      </c>
      <c r="AE8" s="2185">
        <f t="shared" si="2"/>
        <v>0.84419956156795839</v>
      </c>
      <c r="AF8" s="2185">
        <f t="shared" si="2"/>
        <v>0.96108572595721731</v>
      </c>
    </row>
    <row r="9" spans="1:32">
      <c r="A9" s="2173">
        <v>200</v>
      </c>
      <c r="B9" s="2174">
        <v>5</v>
      </c>
      <c r="C9" s="2175">
        <v>0.1037320676063628</v>
      </c>
      <c r="D9" s="2175">
        <v>6.0458459349664428E-2</v>
      </c>
      <c r="E9" s="2175">
        <v>4.2802437424124339E-2</v>
      </c>
      <c r="F9" s="2175">
        <v>0.1276904491120133</v>
      </c>
      <c r="G9" s="2175">
        <v>0.1250912228507117</v>
      </c>
      <c r="H9" s="2175">
        <v>9.5078925235758421E-2</v>
      </c>
      <c r="I9" s="2175">
        <v>0.1051235456801702</v>
      </c>
      <c r="J9" s="2175">
        <v>0.14367639692425549</v>
      </c>
      <c r="K9" s="2175">
        <v>1.5844820901886946E-2</v>
      </c>
      <c r="L9" s="2175">
        <v>9.5726904457892614E-2</v>
      </c>
      <c r="M9" s="2175">
        <v>3.0986647242475004E-2</v>
      </c>
      <c r="N9" s="2175">
        <v>0.14627908550756186</v>
      </c>
      <c r="O9" s="2175">
        <v>7.5890259033211116E-2</v>
      </c>
      <c r="P9" s="2175">
        <v>0.12864684444306931</v>
      </c>
      <c r="Q9" s="2175">
        <v>3.4038584311388391E-2</v>
      </c>
      <c r="R9" s="2176">
        <f t="shared" si="2"/>
        <v>0.86215085473876596</v>
      </c>
      <c r="S9" s="2176">
        <f t="shared" si="2"/>
        <v>0.91964078283673689</v>
      </c>
      <c r="T9" s="2176">
        <f t="shared" si="2"/>
        <v>0.97605272664732901</v>
      </c>
      <c r="U9" s="2176">
        <f t="shared" si="2"/>
        <v>0.80583474936884558</v>
      </c>
      <c r="V9" s="2176">
        <f t="shared" si="2"/>
        <v>0.81432481479804664</v>
      </c>
      <c r="W9" s="2176">
        <f t="shared" si="2"/>
        <v>0.47539462617879213</v>
      </c>
      <c r="X9" s="2176">
        <f t="shared" si="2"/>
        <v>0.52561772840085097</v>
      </c>
      <c r="Y9" s="2176">
        <f t="shared" si="2"/>
        <v>0.82399702456977875</v>
      </c>
      <c r="Z9" s="2176">
        <f t="shared" si="2"/>
        <v>0.9987133089801743</v>
      </c>
      <c r="AA9" s="2176">
        <f t="shared" si="2"/>
        <v>0.47863452228946307</v>
      </c>
      <c r="AB9" s="2176">
        <f t="shared" si="2"/>
        <v>0.983915836199871</v>
      </c>
      <c r="AC9" s="2176">
        <f t="shared" si="2"/>
        <v>0.94738793833106316</v>
      </c>
      <c r="AD9" s="2176">
        <f t="shared" si="2"/>
        <v>0.91336943807982562</v>
      </c>
      <c r="AE9" s="2185">
        <f t="shared" si="2"/>
        <v>0.97284640601102768</v>
      </c>
      <c r="AF9" s="2185">
        <f t="shared" si="2"/>
        <v>0.99512431026860571</v>
      </c>
    </row>
    <row r="10" spans="1:32">
      <c r="A10" s="2173">
        <v>200</v>
      </c>
      <c r="B10" s="2174">
        <v>6</v>
      </c>
      <c r="C10" s="2175">
        <v>6.100098662169063E-2</v>
      </c>
      <c r="D10" s="2175">
        <v>4.1502600268284763E-2</v>
      </c>
      <c r="E10" s="2175">
        <v>1.5758639046688457E-2</v>
      </c>
      <c r="F10" s="2175">
        <v>8.0629584815289812E-2</v>
      </c>
      <c r="G10" s="2175">
        <v>7.1352584198403832E-2</v>
      </c>
      <c r="H10" s="2175">
        <v>9.5078925235758421E-2</v>
      </c>
      <c r="I10" s="2175">
        <v>0.1051235456801702</v>
      </c>
      <c r="J10" s="2175">
        <v>9.0450758579154952E-2</v>
      </c>
      <c r="K10" s="2175">
        <v>1.2866910198257153E-3</v>
      </c>
      <c r="L10" s="2175">
        <v>9.5726904457892614E-2</v>
      </c>
      <c r="M10" s="2175">
        <v>1.0710061258127304E-2</v>
      </c>
      <c r="N10" s="2175">
        <v>4.5518723264786398E-2</v>
      </c>
      <c r="O10" s="2175">
        <v>3.9277705365483924E-2</v>
      </c>
      <c r="P10" s="2175">
        <v>2.7153593988972241E-2</v>
      </c>
      <c r="Q10" s="2175">
        <v>4.8756897313943816E-3</v>
      </c>
      <c r="R10" s="2176">
        <f t="shared" si="2"/>
        <v>0.92315184136045658</v>
      </c>
      <c r="S10" s="2176">
        <f t="shared" si="2"/>
        <v>0.96114338310502168</v>
      </c>
      <c r="T10" s="2176">
        <f t="shared" si="2"/>
        <v>0.99181136569401751</v>
      </c>
      <c r="U10" s="2176">
        <f t="shared" si="2"/>
        <v>0.88646433418413539</v>
      </c>
      <c r="V10" s="2176">
        <f t="shared" si="2"/>
        <v>0.88567739899645048</v>
      </c>
      <c r="W10" s="2176">
        <f t="shared" si="2"/>
        <v>0.57047355141455058</v>
      </c>
      <c r="X10" s="2176">
        <f t="shared" si="2"/>
        <v>0.63074127408102121</v>
      </c>
      <c r="Y10" s="2176">
        <f t="shared" si="2"/>
        <v>0.91444778314893371</v>
      </c>
      <c r="Z10" s="2176">
        <f t="shared" si="2"/>
        <v>1</v>
      </c>
      <c r="AA10" s="2176">
        <f t="shared" si="2"/>
        <v>0.57436142674735569</v>
      </c>
      <c r="AB10" s="2176">
        <f t="shared" si="2"/>
        <v>0.99462589745799834</v>
      </c>
      <c r="AC10" s="2176">
        <f t="shared" si="2"/>
        <v>0.9929066615958495</v>
      </c>
      <c r="AD10" s="2176">
        <f t="shared" si="2"/>
        <v>0.95264714344530954</v>
      </c>
      <c r="AE10" s="2185">
        <f t="shared" si="2"/>
        <v>0.99999999999999989</v>
      </c>
      <c r="AF10" s="2185">
        <f t="shared" si="2"/>
        <v>1</v>
      </c>
    </row>
    <row r="11" spans="1:32">
      <c r="A11" s="2173">
        <v>200</v>
      </c>
      <c r="B11" s="2174">
        <v>7</v>
      </c>
      <c r="C11" s="2175">
        <v>3.6034563991659697E-2</v>
      </c>
      <c r="D11" s="2175">
        <v>2.3631278571084935E-2</v>
      </c>
      <c r="E11" s="2175">
        <v>6.4301598127186454E-3</v>
      </c>
      <c r="F11" s="2175">
        <v>5.1070847669316452E-2</v>
      </c>
      <c r="G11" s="2175">
        <v>4.5200664350844057E-2</v>
      </c>
      <c r="H11" s="2175">
        <v>9.5078925235758421E-2</v>
      </c>
      <c r="I11" s="2175">
        <v>0.1051235456801702</v>
      </c>
      <c r="J11" s="2175">
        <v>5.1861379894981109E-2</v>
      </c>
      <c r="K11" s="2175">
        <v>0</v>
      </c>
      <c r="L11" s="2175">
        <v>9.5726904457892614E-2</v>
      </c>
      <c r="M11" s="2175">
        <v>4.9511020928020861E-3</v>
      </c>
      <c r="N11" s="2175">
        <v>7.0933384041504009E-3</v>
      </c>
      <c r="O11" s="2175">
        <v>2.2212778823131094E-2</v>
      </c>
      <c r="P11" s="2175">
        <v>0</v>
      </c>
      <c r="Q11" s="2175">
        <v>0</v>
      </c>
      <c r="R11" s="2176">
        <f t="shared" si="2"/>
        <v>0.9591864053521163</v>
      </c>
      <c r="S11" s="2176">
        <f t="shared" si="2"/>
        <v>0.98477466167610661</v>
      </c>
      <c r="T11" s="2176">
        <f t="shared" si="2"/>
        <v>0.99824152550673617</v>
      </c>
      <c r="U11" s="2176">
        <f t="shared" si="2"/>
        <v>0.93753518185345186</v>
      </c>
      <c r="V11" s="2176">
        <f t="shared" si="2"/>
        <v>0.9308780633472945</v>
      </c>
      <c r="W11" s="2176">
        <f t="shared" si="2"/>
        <v>0.66555247665030903</v>
      </c>
      <c r="X11" s="2176">
        <f t="shared" si="2"/>
        <v>0.73586481976119145</v>
      </c>
      <c r="Y11" s="2176">
        <f t="shared" si="2"/>
        <v>0.96630916304391479</v>
      </c>
      <c r="Z11" s="2176">
        <f t="shared" si="2"/>
        <v>1</v>
      </c>
      <c r="AA11" s="2176">
        <f t="shared" si="2"/>
        <v>0.67008833120524836</v>
      </c>
      <c r="AB11" s="2176">
        <f t="shared" si="2"/>
        <v>0.99957699955080048</v>
      </c>
      <c r="AC11" s="2176">
        <f t="shared" si="2"/>
        <v>0.99999999999999989</v>
      </c>
      <c r="AD11" s="2176">
        <f t="shared" si="2"/>
        <v>0.97485992226844065</v>
      </c>
      <c r="AE11" s="2185">
        <f t="shared" si="2"/>
        <v>0.99999999999999989</v>
      </c>
      <c r="AF11" s="2185">
        <f t="shared" si="2"/>
        <v>1</v>
      </c>
    </row>
    <row r="12" spans="1:32">
      <c r="A12" s="2173">
        <v>200</v>
      </c>
      <c r="B12" s="2174">
        <v>8</v>
      </c>
      <c r="C12" s="2175">
        <v>2.0267018606393222E-2</v>
      </c>
      <c r="D12" s="2175">
        <v>1.061258263738322E-2</v>
      </c>
      <c r="E12" s="2175">
        <v>1.7584744932640111E-3</v>
      </c>
      <c r="F12" s="2175">
        <v>3.1634152928364891E-2</v>
      </c>
      <c r="G12" s="2175">
        <v>2.9426338983192739E-2</v>
      </c>
      <c r="H12" s="2175">
        <v>9.2309080988365391E-2</v>
      </c>
      <c r="I12" s="2175">
        <v>9.7495581446469165E-2</v>
      </c>
      <c r="J12" s="2175">
        <v>2.4003755287764938E-2</v>
      </c>
      <c r="K12" s="2175">
        <v>0</v>
      </c>
      <c r="L12" s="2175">
        <v>9.248288303118106E-2</v>
      </c>
      <c r="M12" s="2175">
        <v>4.2300044919970151E-4</v>
      </c>
      <c r="N12" s="2175">
        <v>0</v>
      </c>
      <c r="O12" s="2175">
        <v>1.3253725478995133E-2</v>
      </c>
      <c r="P12" s="2175">
        <v>0</v>
      </c>
      <c r="Q12" s="2175">
        <v>0</v>
      </c>
      <c r="R12" s="2176">
        <f t="shared" si="2"/>
        <v>0.97945342395850954</v>
      </c>
      <c r="S12" s="2176">
        <f t="shared" si="2"/>
        <v>0.99538724431348979</v>
      </c>
      <c r="T12" s="2176">
        <f t="shared" si="2"/>
        <v>1.0000000000000002</v>
      </c>
      <c r="U12" s="2176">
        <f t="shared" si="2"/>
        <v>0.96916933478181677</v>
      </c>
      <c r="V12" s="2176">
        <f t="shared" si="2"/>
        <v>0.96030440233048719</v>
      </c>
      <c r="W12" s="2176">
        <f t="shared" si="2"/>
        <v>0.75786155763867447</v>
      </c>
      <c r="X12" s="2176">
        <f t="shared" si="2"/>
        <v>0.83336040120766064</v>
      </c>
      <c r="Y12" s="2176">
        <f t="shared" si="2"/>
        <v>0.99031291833167967</v>
      </c>
      <c r="Z12" s="2176">
        <f t="shared" si="2"/>
        <v>1</v>
      </c>
      <c r="AA12" s="2176">
        <f t="shared" si="2"/>
        <v>0.76257121423642937</v>
      </c>
      <c r="AB12" s="2176">
        <f t="shared" si="2"/>
        <v>1.0000000000000002</v>
      </c>
      <c r="AC12" s="2176">
        <f t="shared" si="2"/>
        <v>0.99999999999999989</v>
      </c>
      <c r="AD12" s="2176">
        <f t="shared" si="2"/>
        <v>0.98811364774743582</v>
      </c>
      <c r="AE12" s="2185">
        <f t="shared" si="2"/>
        <v>0.99999999999999989</v>
      </c>
      <c r="AF12" s="2185">
        <f t="shared" si="2"/>
        <v>1</v>
      </c>
    </row>
    <row r="13" spans="1:32">
      <c r="A13" s="2173">
        <v>200</v>
      </c>
      <c r="B13" s="2174">
        <v>9</v>
      </c>
      <c r="C13" s="2175">
        <v>1.0632498376521334E-2</v>
      </c>
      <c r="D13" s="2175">
        <v>3.6522834346310981E-3</v>
      </c>
      <c r="E13" s="2175">
        <v>0</v>
      </c>
      <c r="F13" s="2175">
        <v>1.7921794268175036E-2</v>
      </c>
      <c r="G13" s="2175">
        <v>1.8945189846342237E-2</v>
      </c>
      <c r="H13" s="2175">
        <v>7.4316525318266879E-2</v>
      </c>
      <c r="I13" s="2175">
        <v>7.2418338007418967E-2</v>
      </c>
      <c r="J13" s="2175">
        <v>8.6273627740823186E-3</v>
      </c>
      <c r="K13" s="2175">
        <v>0</v>
      </c>
      <c r="L13" s="2175">
        <v>7.6193557143280424E-2</v>
      </c>
      <c r="M13" s="2175">
        <v>0</v>
      </c>
      <c r="N13" s="2175">
        <v>0</v>
      </c>
      <c r="O13" s="2175">
        <v>7.2737317069942378E-3</v>
      </c>
      <c r="P13" s="2175">
        <v>0</v>
      </c>
      <c r="Q13" s="2175">
        <v>0</v>
      </c>
      <c r="R13" s="2176">
        <f t="shared" si="2"/>
        <v>0.9900859223350309</v>
      </c>
      <c r="S13" s="2176">
        <f t="shared" si="2"/>
        <v>0.99903952774812088</v>
      </c>
      <c r="T13" s="2176">
        <f t="shared" si="2"/>
        <v>1.0000000000000002</v>
      </c>
      <c r="U13" s="2176">
        <f t="shared" si="2"/>
        <v>0.98709112904999186</v>
      </c>
      <c r="V13" s="2176">
        <f t="shared" si="2"/>
        <v>0.97924959217682939</v>
      </c>
      <c r="W13" s="2176">
        <f t="shared" si="2"/>
        <v>0.8321780829569414</v>
      </c>
      <c r="X13" s="2176">
        <f t="shared" si="2"/>
        <v>0.90577873921507956</v>
      </c>
      <c r="Y13" s="2176">
        <f t="shared" si="2"/>
        <v>0.99894028110576194</v>
      </c>
      <c r="Z13" s="2176">
        <f t="shared" si="2"/>
        <v>1</v>
      </c>
      <c r="AA13" s="2176">
        <f t="shared" si="2"/>
        <v>0.83876477137970984</v>
      </c>
      <c r="AB13" s="2176">
        <f t="shared" si="2"/>
        <v>1.0000000000000002</v>
      </c>
      <c r="AC13" s="2176">
        <f t="shared" si="2"/>
        <v>0.99999999999999989</v>
      </c>
      <c r="AD13" s="2176">
        <f t="shared" si="2"/>
        <v>0.99538737945443001</v>
      </c>
      <c r="AE13" s="2185">
        <f t="shared" si="2"/>
        <v>0.99999999999999989</v>
      </c>
      <c r="AF13" s="2185">
        <f t="shared" si="2"/>
        <v>1</v>
      </c>
    </row>
    <row r="14" spans="1:32">
      <c r="A14" s="2173">
        <v>200</v>
      </c>
      <c r="B14" s="2174">
        <v>10</v>
      </c>
      <c r="C14" s="2175">
        <v>5.2360885787927957E-3</v>
      </c>
      <c r="D14" s="2175">
        <v>7.4834053416992076E-4</v>
      </c>
      <c r="E14" s="2175">
        <v>0</v>
      </c>
      <c r="F14" s="2175">
        <v>9.0286728442489604E-3</v>
      </c>
      <c r="G14" s="2175">
        <v>1.1808592341870249E-2</v>
      </c>
      <c r="H14" s="2175">
        <v>5.7185580522000137E-2</v>
      </c>
      <c r="I14" s="2175">
        <v>4.818871804331562E-2</v>
      </c>
      <c r="J14" s="2175">
        <v>1.0597188942378752E-3</v>
      </c>
      <c r="K14" s="2175">
        <v>0</v>
      </c>
      <c r="L14" s="2175">
        <v>5.907012816259602E-2</v>
      </c>
      <c r="M14" s="2175">
        <v>0</v>
      </c>
      <c r="N14" s="2175">
        <v>0</v>
      </c>
      <c r="O14" s="2175">
        <v>3.5011247320532262E-3</v>
      </c>
      <c r="P14" s="2175">
        <v>0</v>
      </c>
      <c r="Q14" s="2175">
        <v>0</v>
      </c>
      <c r="R14" s="2176">
        <f t="shared" si="2"/>
        <v>0.99532201091382366</v>
      </c>
      <c r="S14" s="2176">
        <f t="shared" si="2"/>
        <v>0.99978786828229083</v>
      </c>
      <c r="T14" s="2176">
        <f t="shared" si="2"/>
        <v>1.0000000000000002</v>
      </c>
      <c r="U14" s="2176">
        <f t="shared" si="2"/>
        <v>0.99611980189424076</v>
      </c>
      <c r="V14" s="2176">
        <f t="shared" si="2"/>
        <v>0.99105818451869965</v>
      </c>
      <c r="W14" s="2176">
        <f t="shared" si="2"/>
        <v>0.88936366347894158</v>
      </c>
      <c r="X14" s="2176">
        <f t="shared" si="2"/>
        <v>0.95396745725839516</v>
      </c>
      <c r="Y14" s="2176">
        <f t="shared" si="2"/>
        <v>0.99999999999999978</v>
      </c>
      <c r="Z14" s="2176">
        <f t="shared" si="2"/>
        <v>1</v>
      </c>
      <c r="AA14" s="2176">
        <f t="shared" si="2"/>
        <v>0.89783489954230589</v>
      </c>
      <c r="AB14" s="2176">
        <f t="shared" si="2"/>
        <v>1.0000000000000002</v>
      </c>
      <c r="AC14" s="2176">
        <f t="shared" si="2"/>
        <v>0.99999999999999989</v>
      </c>
      <c r="AD14" s="2176">
        <f t="shared" si="2"/>
        <v>0.99888850418648323</v>
      </c>
      <c r="AE14" s="2185">
        <f t="shared" si="2"/>
        <v>0.99999999999999989</v>
      </c>
      <c r="AF14" s="2185">
        <f t="shared" si="2"/>
        <v>1</v>
      </c>
    </row>
    <row r="15" spans="1:32">
      <c r="A15" s="2173">
        <v>200</v>
      </c>
      <c r="B15" s="2174">
        <v>11</v>
      </c>
      <c r="C15" s="2175">
        <v>2.5429260646967506E-3</v>
      </c>
      <c r="D15" s="2175">
        <v>2.1213171770917042E-4</v>
      </c>
      <c r="E15" s="2175">
        <v>0</v>
      </c>
      <c r="F15" s="2175">
        <v>3.4948682513510371E-3</v>
      </c>
      <c r="G15" s="2175">
        <v>7.1112080202120082E-3</v>
      </c>
      <c r="H15" s="2175">
        <v>4.1977802717791779E-2</v>
      </c>
      <c r="I15" s="2175">
        <v>2.8221685361342595E-2</v>
      </c>
      <c r="J15" s="2175">
        <v>0</v>
      </c>
      <c r="K15" s="2175">
        <v>0</v>
      </c>
      <c r="L15" s="2175">
        <v>4.4439994741799459E-2</v>
      </c>
      <c r="M15" s="2175">
        <v>0</v>
      </c>
      <c r="N15" s="2175">
        <v>0</v>
      </c>
      <c r="O15" s="2175">
        <v>1.1043203783056637E-3</v>
      </c>
      <c r="P15" s="2175">
        <v>0</v>
      </c>
      <c r="Q15" s="2175">
        <v>0</v>
      </c>
      <c r="R15" s="2176">
        <f t="shared" si="2"/>
        <v>0.99786493697852041</v>
      </c>
      <c r="S15" s="2176">
        <f t="shared" si="2"/>
        <v>1</v>
      </c>
      <c r="T15" s="2176">
        <f t="shared" si="2"/>
        <v>1.0000000000000002</v>
      </c>
      <c r="U15" s="2176">
        <f t="shared" si="2"/>
        <v>0.9996146701455918</v>
      </c>
      <c r="V15" s="2176">
        <f t="shared" si="2"/>
        <v>0.99816939253891168</v>
      </c>
      <c r="W15" s="2176">
        <f t="shared" si="2"/>
        <v>0.93134146619673341</v>
      </c>
      <c r="X15" s="2176">
        <f t="shared" si="2"/>
        <v>0.98218914261973778</v>
      </c>
      <c r="Y15" s="2176">
        <f t="shared" si="2"/>
        <v>0.99999999999999978</v>
      </c>
      <c r="Z15" s="2176">
        <f t="shared" si="2"/>
        <v>1</v>
      </c>
      <c r="AA15" s="2176">
        <f t="shared" si="2"/>
        <v>0.94227489428410538</v>
      </c>
      <c r="AB15" s="2176">
        <f t="shared" si="2"/>
        <v>1.0000000000000002</v>
      </c>
      <c r="AC15" s="2176">
        <f t="shared" si="2"/>
        <v>0.99999999999999989</v>
      </c>
      <c r="AD15" s="2176">
        <f t="shared" si="2"/>
        <v>0.99999282456478888</v>
      </c>
      <c r="AE15" s="2185">
        <f t="shared" si="2"/>
        <v>0.99999999999999989</v>
      </c>
      <c r="AF15" s="2185">
        <f t="shared" si="2"/>
        <v>1</v>
      </c>
    </row>
    <row r="16" spans="1:32">
      <c r="A16" s="2173">
        <v>200</v>
      </c>
      <c r="B16" s="2174">
        <v>12</v>
      </c>
      <c r="C16" s="2175">
        <v>1.2039683545123844E-3</v>
      </c>
      <c r="D16" s="2175">
        <v>0</v>
      </c>
      <c r="E16" s="2175">
        <v>0</v>
      </c>
      <c r="F16" s="2175">
        <v>3.8532985440824463E-4</v>
      </c>
      <c r="G16" s="2175">
        <v>1.8306074610883027E-3</v>
      </c>
      <c r="H16" s="2175">
        <v>2.9352675074196234E-2</v>
      </c>
      <c r="I16" s="2175">
        <v>1.3368863325155718E-2</v>
      </c>
      <c r="J16" s="2175">
        <v>0</v>
      </c>
      <c r="K16" s="2175">
        <v>0</v>
      </c>
      <c r="L16" s="2175">
        <v>3.1413945960492823E-2</v>
      </c>
      <c r="M16" s="2175">
        <v>0</v>
      </c>
      <c r="N16" s="2175">
        <v>0</v>
      </c>
      <c r="O16" s="2175">
        <v>7.1754352110448757E-6</v>
      </c>
      <c r="P16" s="2175">
        <v>0</v>
      </c>
      <c r="Q16" s="2175">
        <v>0</v>
      </c>
      <c r="R16" s="2176">
        <f t="shared" si="2"/>
        <v>0.99906890533303283</v>
      </c>
      <c r="S16" s="2176">
        <f t="shared" si="2"/>
        <v>1</v>
      </c>
      <c r="T16" s="2176">
        <f t="shared" si="2"/>
        <v>1.0000000000000002</v>
      </c>
      <c r="U16" s="2176">
        <f t="shared" si="2"/>
        <v>1</v>
      </c>
      <c r="V16" s="2176">
        <f t="shared" si="2"/>
        <v>1</v>
      </c>
      <c r="W16" s="2176">
        <f t="shared" si="2"/>
        <v>0.96069414127092967</v>
      </c>
      <c r="X16" s="2176">
        <f t="shared" si="2"/>
        <v>0.99555800594489352</v>
      </c>
      <c r="Y16" s="2176">
        <f t="shared" si="2"/>
        <v>0.99999999999999978</v>
      </c>
      <c r="Z16" s="2176">
        <f t="shared" si="2"/>
        <v>1</v>
      </c>
      <c r="AA16" s="2176">
        <f t="shared" si="2"/>
        <v>0.97368884024459823</v>
      </c>
      <c r="AB16" s="2176">
        <f t="shared" si="2"/>
        <v>1.0000000000000002</v>
      </c>
      <c r="AC16" s="2176">
        <f t="shared" si="2"/>
        <v>0.99999999999999989</v>
      </c>
      <c r="AD16" s="2176">
        <f t="shared" si="2"/>
        <v>0.99999999999999989</v>
      </c>
      <c r="AE16" s="2185">
        <f t="shared" si="2"/>
        <v>0.99999999999999989</v>
      </c>
      <c r="AF16" s="2185">
        <f t="shared" si="2"/>
        <v>1</v>
      </c>
    </row>
    <row r="17" spans="1:32">
      <c r="A17" s="2173">
        <v>200</v>
      </c>
      <c r="B17" s="2174">
        <v>13</v>
      </c>
      <c r="C17" s="2175">
        <v>5.1363646993883821E-4</v>
      </c>
      <c r="D17" s="2175">
        <v>0</v>
      </c>
      <c r="E17" s="2175">
        <v>0</v>
      </c>
      <c r="F17" s="2175">
        <v>0</v>
      </c>
      <c r="G17" s="2175">
        <v>0</v>
      </c>
      <c r="H17" s="2175">
        <v>1.9105966669169007E-2</v>
      </c>
      <c r="I17" s="2175">
        <v>4.3657020601720904E-3</v>
      </c>
      <c r="J17" s="2175">
        <v>0</v>
      </c>
      <c r="K17" s="2175">
        <v>0</v>
      </c>
      <c r="L17" s="2175">
        <v>1.8969765393114974E-2</v>
      </c>
      <c r="M17" s="2175">
        <v>0</v>
      </c>
      <c r="N17" s="2175">
        <v>0</v>
      </c>
      <c r="O17" s="2175">
        <v>0</v>
      </c>
      <c r="P17" s="2175">
        <v>0</v>
      </c>
      <c r="Q17" s="2175">
        <v>0</v>
      </c>
      <c r="R17" s="2176">
        <f t="shared" si="2"/>
        <v>0.99958254180297168</v>
      </c>
      <c r="S17" s="2176">
        <f t="shared" si="2"/>
        <v>1</v>
      </c>
      <c r="T17" s="2176">
        <f t="shared" si="2"/>
        <v>1.0000000000000002</v>
      </c>
      <c r="U17" s="2176">
        <f t="shared" si="2"/>
        <v>1</v>
      </c>
      <c r="V17" s="2176">
        <f t="shared" si="2"/>
        <v>1</v>
      </c>
      <c r="W17" s="2176">
        <f t="shared" si="2"/>
        <v>0.97980010794009864</v>
      </c>
      <c r="X17" s="2176">
        <f t="shared" si="2"/>
        <v>0.99992370800506558</v>
      </c>
      <c r="Y17" s="2176">
        <f t="shared" si="2"/>
        <v>0.99999999999999978</v>
      </c>
      <c r="Z17" s="2176">
        <f t="shared" si="2"/>
        <v>1</v>
      </c>
      <c r="AA17" s="2176">
        <f t="shared" si="2"/>
        <v>0.99265860563771324</v>
      </c>
      <c r="AB17" s="2176">
        <f t="shared" si="2"/>
        <v>1.0000000000000002</v>
      </c>
      <c r="AC17" s="2176">
        <f t="shared" si="2"/>
        <v>0.99999999999999989</v>
      </c>
      <c r="AD17" s="2176">
        <f t="shared" si="2"/>
        <v>0.99999999999999989</v>
      </c>
      <c r="AE17" s="2185">
        <f t="shared" si="2"/>
        <v>0.99999999999999989</v>
      </c>
      <c r="AF17" s="2185">
        <f t="shared" si="2"/>
        <v>1</v>
      </c>
    </row>
    <row r="18" spans="1:32">
      <c r="A18" s="2173">
        <v>200</v>
      </c>
      <c r="B18" s="2174">
        <v>14</v>
      </c>
      <c r="C18" s="2175">
        <v>2.4400936183384498E-4</v>
      </c>
      <c r="D18" s="2175">
        <v>0</v>
      </c>
      <c r="E18" s="2175">
        <v>0</v>
      </c>
      <c r="F18" s="2175">
        <v>0</v>
      </c>
      <c r="G18" s="2175">
        <v>0</v>
      </c>
      <c r="H18" s="2175">
        <v>1.135790316703485E-2</v>
      </c>
      <c r="I18" s="2175">
        <v>7.6291994934493887E-5</v>
      </c>
      <c r="J18" s="2175">
        <v>0</v>
      </c>
      <c r="K18" s="2175">
        <v>0</v>
      </c>
      <c r="L18" s="2175">
        <v>7.2924891615978584E-3</v>
      </c>
      <c r="M18" s="2175">
        <v>0</v>
      </c>
      <c r="N18" s="2175">
        <v>0</v>
      </c>
      <c r="O18" s="2175">
        <v>0</v>
      </c>
      <c r="P18" s="2175">
        <v>0</v>
      </c>
      <c r="Q18" s="2175">
        <v>0</v>
      </c>
      <c r="R18" s="2176">
        <f t="shared" si="2"/>
        <v>0.99982655116480557</v>
      </c>
      <c r="S18" s="2176">
        <f t="shared" si="2"/>
        <v>1</v>
      </c>
      <c r="T18" s="2176">
        <f t="shared" si="2"/>
        <v>1.0000000000000002</v>
      </c>
      <c r="U18" s="2176">
        <f t="shared" si="2"/>
        <v>1</v>
      </c>
      <c r="V18" s="2176">
        <f t="shared" si="2"/>
        <v>1</v>
      </c>
      <c r="W18" s="2176">
        <f t="shared" si="2"/>
        <v>0.99115801110713353</v>
      </c>
      <c r="X18" s="2176">
        <f t="shared" si="2"/>
        <v>1</v>
      </c>
      <c r="Y18" s="2176">
        <f t="shared" si="2"/>
        <v>0.99999999999999978</v>
      </c>
      <c r="Z18" s="2176">
        <f t="shared" si="2"/>
        <v>1</v>
      </c>
      <c r="AA18" s="2176">
        <f t="shared" si="2"/>
        <v>0.9999510947993111</v>
      </c>
      <c r="AB18" s="2176">
        <f t="shared" si="2"/>
        <v>1.0000000000000002</v>
      </c>
      <c r="AC18" s="2176">
        <f t="shared" si="2"/>
        <v>0.99999999999999989</v>
      </c>
      <c r="AD18" s="2176">
        <f t="shared" si="2"/>
        <v>0.99999999999999989</v>
      </c>
      <c r="AE18" s="2185">
        <f t="shared" si="2"/>
        <v>0.99999999999999989</v>
      </c>
      <c r="AF18" s="2185">
        <f t="shared" si="2"/>
        <v>1</v>
      </c>
    </row>
    <row r="19" spans="1:32">
      <c r="A19" s="2173">
        <v>200</v>
      </c>
      <c r="B19" s="2174">
        <v>15</v>
      </c>
      <c r="C19" s="2175">
        <v>1.7344883519449579E-4</v>
      </c>
      <c r="D19" s="2175">
        <v>0</v>
      </c>
      <c r="E19" s="2175">
        <v>0</v>
      </c>
      <c r="F19" s="2175">
        <v>0</v>
      </c>
      <c r="G19" s="2175">
        <v>0</v>
      </c>
      <c r="H19" s="2175">
        <v>5.7862663029129664E-3</v>
      </c>
      <c r="I19" s="2175">
        <v>0</v>
      </c>
      <c r="J19" s="2175">
        <v>0</v>
      </c>
      <c r="K19" s="2175">
        <v>0</v>
      </c>
      <c r="L19" s="2175">
        <v>4.8905200689054866E-5</v>
      </c>
      <c r="M19" s="2175">
        <v>0</v>
      </c>
      <c r="N19" s="2175">
        <v>0</v>
      </c>
      <c r="O19" s="2175">
        <v>0</v>
      </c>
      <c r="P19" s="2175">
        <v>0</v>
      </c>
      <c r="Q19" s="2175">
        <v>0</v>
      </c>
      <c r="R19" s="2176">
        <f t="shared" si="2"/>
        <v>1</v>
      </c>
      <c r="S19" s="2176">
        <f t="shared" si="2"/>
        <v>1</v>
      </c>
      <c r="T19" s="2176">
        <f t="shared" si="2"/>
        <v>1.0000000000000002</v>
      </c>
      <c r="U19" s="2176">
        <f t="shared" si="2"/>
        <v>1</v>
      </c>
      <c r="V19" s="2176">
        <f t="shared" si="2"/>
        <v>1</v>
      </c>
      <c r="W19" s="2176">
        <f t="shared" si="2"/>
        <v>0.99694427741004654</v>
      </c>
      <c r="X19" s="2176">
        <f t="shared" si="2"/>
        <v>1</v>
      </c>
      <c r="Y19" s="2176">
        <f t="shared" si="2"/>
        <v>0.99999999999999978</v>
      </c>
      <c r="Z19" s="2176">
        <f t="shared" si="2"/>
        <v>1</v>
      </c>
      <c r="AA19" s="2176">
        <f t="shared" si="2"/>
        <v>1.0000000000000002</v>
      </c>
      <c r="AB19" s="2176">
        <f t="shared" si="2"/>
        <v>1.0000000000000002</v>
      </c>
      <c r="AC19" s="2176">
        <f t="shared" si="2"/>
        <v>0.99999999999999989</v>
      </c>
      <c r="AD19" s="2176">
        <f t="shared" si="2"/>
        <v>0.99999999999999989</v>
      </c>
      <c r="AE19" s="2185">
        <f t="shared" si="2"/>
        <v>0.99999999999999989</v>
      </c>
      <c r="AF19" s="2185">
        <f t="shared" si="2"/>
        <v>1</v>
      </c>
    </row>
    <row r="20" spans="1:32">
      <c r="A20" s="2173">
        <v>200</v>
      </c>
      <c r="B20" s="2174">
        <v>16</v>
      </c>
      <c r="C20" s="2175">
        <v>0</v>
      </c>
      <c r="D20" s="2175">
        <v>0</v>
      </c>
      <c r="E20" s="2175">
        <v>0</v>
      </c>
      <c r="F20" s="2175">
        <v>0</v>
      </c>
      <c r="G20" s="2175">
        <v>0</v>
      </c>
      <c r="H20" s="2175">
        <v>2.6110331942985803E-3</v>
      </c>
      <c r="I20" s="2175">
        <v>0</v>
      </c>
      <c r="J20" s="2175">
        <v>0</v>
      </c>
      <c r="K20" s="2175">
        <v>0</v>
      </c>
      <c r="L20" s="2175">
        <v>0</v>
      </c>
      <c r="M20" s="2175">
        <v>0</v>
      </c>
      <c r="N20" s="2175">
        <v>0</v>
      </c>
      <c r="O20" s="2175">
        <v>0</v>
      </c>
      <c r="P20" s="2175">
        <v>0</v>
      </c>
      <c r="Q20" s="2175">
        <v>0</v>
      </c>
      <c r="R20" s="2176">
        <f t="shared" si="2"/>
        <v>1</v>
      </c>
      <c r="S20" s="2176">
        <f t="shared" si="2"/>
        <v>1</v>
      </c>
      <c r="T20" s="2176">
        <f t="shared" si="2"/>
        <v>1.0000000000000002</v>
      </c>
      <c r="U20" s="2176">
        <f t="shared" si="2"/>
        <v>1</v>
      </c>
      <c r="V20" s="2176">
        <f t="shared" si="2"/>
        <v>1</v>
      </c>
      <c r="W20" s="2176">
        <f t="shared" si="2"/>
        <v>0.9995553106043451</v>
      </c>
      <c r="X20" s="2176">
        <f t="shared" si="2"/>
        <v>1</v>
      </c>
      <c r="Y20" s="2176">
        <f t="shared" si="2"/>
        <v>0.99999999999999978</v>
      </c>
      <c r="Z20" s="2176">
        <f t="shared" si="2"/>
        <v>1</v>
      </c>
      <c r="AA20" s="2176">
        <f t="shared" si="2"/>
        <v>1.0000000000000002</v>
      </c>
      <c r="AB20" s="2176">
        <f t="shared" si="2"/>
        <v>1.0000000000000002</v>
      </c>
      <c r="AC20" s="2176">
        <f t="shared" si="2"/>
        <v>0.99999999999999989</v>
      </c>
      <c r="AD20" s="2176">
        <f t="shared" si="2"/>
        <v>0.99999999999999989</v>
      </c>
      <c r="AE20" s="2185">
        <f t="shared" si="2"/>
        <v>0.99999999999999989</v>
      </c>
      <c r="AF20" s="2185">
        <f t="shared" si="2"/>
        <v>1</v>
      </c>
    </row>
    <row r="21" spans="1:32">
      <c r="A21" s="2173">
        <v>200</v>
      </c>
      <c r="B21" s="2174">
        <v>17</v>
      </c>
      <c r="C21" s="2175">
        <v>0</v>
      </c>
      <c r="D21" s="2175">
        <v>0</v>
      </c>
      <c r="E21" s="2175">
        <v>0</v>
      </c>
      <c r="F21" s="2175">
        <v>0</v>
      </c>
      <c r="G21" s="2175">
        <v>0</v>
      </c>
      <c r="H21" s="2175">
        <v>4.446893956552377E-4</v>
      </c>
      <c r="I21" s="2175">
        <v>0</v>
      </c>
      <c r="J21" s="2175">
        <v>0</v>
      </c>
      <c r="K21" s="2175">
        <v>0</v>
      </c>
      <c r="L21" s="2175">
        <v>0</v>
      </c>
      <c r="M21" s="2175">
        <v>0</v>
      </c>
      <c r="N21" s="2175">
        <v>0</v>
      </c>
      <c r="O21" s="2175">
        <v>0</v>
      </c>
      <c r="P21" s="2175">
        <v>0</v>
      </c>
      <c r="Q21" s="2175">
        <v>0</v>
      </c>
      <c r="R21" s="2176">
        <f t="shared" si="2"/>
        <v>1</v>
      </c>
      <c r="S21" s="2176">
        <f t="shared" si="2"/>
        <v>1</v>
      </c>
      <c r="T21" s="2176">
        <f t="shared" si="2"/>
        <v>1.0000000000000002</v>
      </c>
      <c r="U21" s="2176">
        <f t="shared" si="2"/>
        <v>1</v>
      </c>
      <c r="V21" s="2176">
        <f t="shared" si="2"/>
        <v>1</v>
      </c>
      <c r="W21" s="2176">
        <f t="shared" si="2"/>
        <v>1.0000000000000004</v>
      </c>
      <c r="X21" s="2176">
        <f t="shared" si="2"/>
        <v>1</v>
      </c>
      <c r="Y21" s="2176">
        <f t="shared" si="2"/>
        <v>0.99999999999999978</v>
      </c>
      <c r="Z21" s="2176">
        <f t="shared" si="2"/>
        <v>1</v>
      </c>
      <c r="AA21" s="2176">
        <f t="shared" si="2"/>
        <v>1.0000000000000002</v>
      </c>
      <c r="AB21" s="2176">
        <f t="shared" si="2"/>
        <v>1.0000000000000002</v>
      </c>
      <c r="AC21" s="2176">
        <f t="shared" si="2"/>
        <v>0.99999999999999989</v>
      </c>
      <c r="AD21" s="2176">
        <f t="shared" si="2"/>
        <v>0.99999999999999989</v>
      </c>
      <c r="AE21" s="2185">
        <f t="shared" si="2"/>
        <v>0.99999999999999989</v>
      </c>
      <c r="AF21" s="2185">
        <f t="shared" si="2"/>
        <v>1</v>
      </c>
    </row>
    <row r="22" spans="1:32">
      <c r="A22" s="2173">
        <v>200</v>
      </c>
      <c r="B22" s="2174">
        <v>18</v>
      </c>
      <c r="C22" s="2175">
        <v>0</v>
      </c>
      <c r="D22" s="2175">
        <v>0</v>
      </c>
      <c r="E22" s="2175">
        <v>0</v>
      </c>
      <c r="F22" s="2175">
        <v>0</v>
      </c>
      <c r="G22" s="2175">
        <v>0</v>
      </c>
      <c r="H22" s="2175">
        <v>4.568178877080099E-4</v>
      </c>
      <c r="I22" s="2175">
        <v>0</v>
      </c>
      <c r="J22" s="2175">
        <v>0</v>
      </c>
      <c r="K22" s="2175">
        <v>0</v>
      </c>
      <c r="L22" s="2175">
        <v>0</v>
      </c>
      <c r="M22" s="2175">
        <v>0</v>
      </c>
      <c r="N22" s="2175">
        <v>0</v>
      </c>
      <c r="O22" s="2175">
        <v>0</v>
      </c>
      <c r="P22" s="2175">
        <v>0</v>
      </c>
      <c r="Q22" s="2175">
        <v>0</v>
      </c>
      <c r="R22" s="2176">
        <f t="shared" ref="R22:AF37" si="3">C22+R21</f>
        <v>1</v>
      </c>
      <c r="S22" s="2176">
        <f t="shared" si="3"/>
        <v>1</v>
      </c>
      <c r="T22" s="2176">
        <f t="shared" si="3"/>
        <v>1.0000000000000002</v>
      </c>
      <c r="U22" s="2176">
        <f t="shared" si="3"/>
        <v>1</v>
      </c>
      <c r="V22" s="2176">
        <f t="shared" si="3"/>
        <v>1</v>
      </c>
      <c r="W22" s="2176">
        <f t="shared" si="3"/>
        <v>1.0004568178877085</v>
      </c>
      <c r="X22" s="2176">
        <f t="shared" si="3"/>
        <v>1</v>
      </c>
      <c r="Y22" s="2176">
        <f t="shared" si="3"/>
        <v>0.99999999999999978</v>
      </c>
      <c r="Z22" s="2176">
        <f t="shared" si="3"/>
        <v>1</v>
      </c>
      <c r="AA22" s="2176">
        <f t="shared" si="3"/>
        <v>1.0000000000000002</v>
      </c>
      <c r="AB22" s="2176">
        <f t="shared" si="3"/>
        <v>1.0000000000000002</v>
      </c>
      <c r="AC22" s="2176">
        <f t="shared" si="3"/>
        <v>0.99999999999999989</v>
      </c>
      <c r="AD22" s="2176">
        <f t="shared" si="3"/>
        <v>0.99999999999999989</v>
      </c>
      <c r="AE22" s="2185">
        <f t="shared" si="3"/>
        <v>0.99999999999999989</v>
      </c>
      <c r="AF22" s="2185">
        <f t="shared" si="3"/>
        <v>1</v>
      </c>
    </row>
    <row r="23" spans="1:32">
      <c r="A23" s="2173">
        <v>200</v>
      </c>
      <c r="B23" s="2174">
        <v>19</v>
      </c>
      <c r="C23" s="2175">
        <v>0</v>
      </c>
      <c r="D23" s="2175">
        <v>0</v>
      </c>
      <c r="E23" s="2175">
        <v>0</v>
      </c>
      <c r="F23" s="2175">
        <v>0</v>
      </c>
      <c r="G23" s="2175">
        <v>0</v>
      </c>
      <c r="H23" s="2175">
        <v>0</v>
      </c>
      <c r="I23" s="2175">
        <v>0</v>
      </c>
      <c r="J23" s="2175">
        <v>0</v>
      </c>
      <c r="K23" s="2175">
        <v>0</v>
      </c>
      <c r="L23" s="2175">
        <v>0</v>
      </c>
      <c r="M23" s="2175">
        <v>0</v>
      </c>
      <c r="N23" s="2175">
        <v>0</v>
      </c>
      <c r="O23" s="2175">
        <v>0</v>
      </c>
      <c r="P23" s="2175">
        <v>0</v>
      </c>
      <c r="Q23" s="2175">
        <v>0</v>
      </c>
      <c r="R23" s="2176">
        <f t="shared" si="3"/>
        <v>1</v>
      </c>
      <c r="S23" s="2176">
        <f t="shared" si="3"/>
        <v>1</v>
      </c>
      <c r="T23" s="2176">
        <f t="shared" si="3"/>
        <v>1.0000000000000002</v>
      </c>
      <c r="U23" s="2176">
        <f t="shared" si="3"/>
        <v>1</v>
      </c>
      <c r="V23" s="2176">
        <f t="shared" si="3"/>
        <v>1</v>
      </c>
      <c r="W23" s="2176">
        <f t="shared" si="3"/>
        <v>1.0004568178877085</v>
      </c>
      <c r="X23" s="2176">
        <f t="shared" si="3"/>
        <v>1</v>
      </c>
      <c r="Y23" s="2176">
        <f t="shared" si="3"/>
        <v>0.99999999999999978</v>
      </c>
      <c r="Z23" s="2176">
        <f t="shared" si="3"/>
        <v>1</v>
      </c>
      <c r="AA23" s="2176">
        <f t="shared" si="3"/>
        <v>1.0000000000000002</v>
      </c>
      <c r="AB23" s="2176">
        <f t="shared" si="3"/>
        <v>1.0000000000000002</v>
      </c>
      <c r="AC23" s="2176">
        <f t="shared" si="3"/>
        <v>0.99999999999999989</v>
      </c>
      <c r="AD23" s="2176">
        <f t="shared" si="3"/>
        <v>0.99999999999999989</v>
      </c>
      <c r="AE23" s="2185">
        <f t="shared" si="3"/>
        <v>0.99999999999999989</v>
      </c>
      <c r="AF23" s="2185">
        <f t="shared" si="3"/>
        <v>1</v>
      </c>
    </row>
    <row r="24" spans="1:32">
      <c r="A24" s="2173">
        <v>200</v>
      </c>
      <c r="B24" s="2174">
        <v>20</v>
      </c>
      <c r="C24" s="2175">
        <v>0</v>
      </c>
      <c r="D24" s="2175">
        <v>0</v>
      </c>
      <c r="E24" s="2175">
        <v>0</v>
      </c>
      <c r="F24" s="2175">
        <v>0</v>
      </c>
      <c r="G24" s="2175">
        <v>0</v>
      </c>
      <c r="H24" s="2175">
        <v>0</v>
      </c>
      <c r="I24" s="2175">
        <v>0</v>
      </c>
      <c r="J24" s="2175">
        <v>0</v>
      </c>
      <c r="K24" s="2175">
        <v>0</v>
      </c>
      <c r="L24" s="2175">
        <v>0</v>
      </c>
      <c r="M24" s="2175">
        <v>0</v>
      </c>
      <c r="N24" s="2175">
        <v>0</v>
      </c>
      <c r="O24" s="2175">
        <v>0</v>
      </c>
      <c r="P24" s="2175">
        <v>0</v>
      </c>
      <c r="Q24" s="2175">
        <v>0</v>
      </c>
      <c r="R24" s="2176">
        <f t="shared" si="3"/>
        <v>1</v>
      </c>
      <c r="S24" s="2176">
        <f t="shared" si="3"/>
        <v>1</v>
      </c>
      <c r="T24" s="2176">
        <f t="shared" si="3"/>
        <v>1.0000000000000002</v>
      </c>
      <c r="U24" s="2176">
        <f t="shared" si="3"/>
        <v>1</v>
      </c>
      <c r="V24" s="2176">
        <f t="shared" si="3"/>
        <v>1</v>
      </c>
      <c r="W24" s="2176">
        <f t="shared" si="3"/>
        <v>1.0004568178877085</v>
      </c>
      <c r="X24" s="2176">
        <f t="shared" si="3"/>
        <v>1</v>
      </c>
      <c r="Y24" s="2176">
        <f t="shared" si="3"/>
        <v>0.99999999999999978</v>
      </c>
      <c r="Z24" s="2176">
        <f t="shared" si="3"/>
        <v>1</v>
      </c>
      <c r="AA24" s="2176">
        <f t="shared" si="3"/>
        <v>1.0000000000000002</v>
      </c>
      <c r="AB24" s="2176">
        <f t="shared" si="3"/>
        <v>1.0000000000000002</v>
      </c>
      <c r="AC24" s="2176">
        <f t="shared" si="3"/>
        <v>0.99999999999999989</v>
      </c>
      <c r="AD24" s="2176">
        <f t="shared" si="3"/>
        <v>0.99999999999999989</v>
      </c>
      <c r="AE24" s="2185">
        <f t="shared" si="3"/>
        <v>0.99999999999999989</v>
      </c>
      <c r="AF24" s="2185">
        <f t="shared" si="3"/>
        <v>1</v>
      </c>
    </row>
    <row r="25" spans="1:32">
      <c r="A25" s="2173">
        <v>200</v>
      </c>
      <c r="B25" s="2174">
        <v>21</v>
      </c>
      <c r="C25" s="2175">
        <v>0</v>
      </c>
      <c r="D25" s="2175">
        <v>0</v>
      </c>
      <c r="E25" s="2175">
        <v>0</v>
      </c>
      <c r="F25" s="2175">
        <v>0</v>
      </c>
      <c r="G25" s="2175">
        <v>0</v>
      </c>
      <c r="H25" s="2175">
        <v>0</v>
      </c>
      <c r="I25" s="2175">
        <v>0</v>
      </c>
      <c r="J25" s="2175">
        <v>0</v>
      </c>
      <c r="K25" s="2175">
        <v>0</v>
      </c>
      <c r="L25" s="2175">
        <v>0</v>
      </c>
      <c r="M25" s="2175">
        <v>0</v>
      </c>
      <c r="N25" s="2175">
        <v>0</v>
      </c>
      <c r="O25" s="2175">
        <v>0</v>
      </c>
      <c r="P25" s="2175">
        <v>0</v>
      </c>
      <c r="Q25" s="2175">
        <v>0</v>
      </c>
      <c r="R25" s="2176">
        <f t="shared" si="3"/>
        <v>1</v>
      </c>
      <c r="S25" s="2176">
        <f t="shared" si="3"/>
        <v>1</v>
      </c>
      <c r="T25" s="2176">
        <f t="shared" si="3"/>
        <v>1.0000000000000002</v>
      </c>
      <c r="U25" s="2176">
        <f t="shared" si="3"/>
        <v>1</v>
      </c>
      <c r="V25" s="2176">
        <f t="shared" si="3"/>
        <v>1</v>
      </c>
      <c r="W25" s="2176">
        <f t="shared" si="3"/>
        <v>1.0004568178877085</v>
      </c>
      <c r="X25" s="2176">
        <f t="shared" si="3"/>
        <v>1</v>
      </c>
      <c r="Y25" s="2176">
        <f t="shared" si="3"/>
        <v>0.99999999999999978</v>
      </c>
      <c r="Z25" s="2176">
        <f t="shared" si="3"/>
        <v>1</v>
      </c>
      <c r="AA25" s="2176">
        <f t="shared" si="3"/>
        <v>1.0000000000000002</v>
      </c>
      <c r="AB25" s="2176">
        <f t="shared" si="3"/>
        <v>1.0000000000000002</v>
      </c>
      <c r="AC25" s="2176">
        <f t="shared" si="3"/>
        <v>0.99999999999999989</v>
      </c>
      <c r="AD25" s="2176">
        <f t="shared" si="3"/>
        <v>0.99999999999999989</v>
      </c>
      <c r="AE25" s="2185">
        <f t="shared" si="3"/>
        <v>0.99999999999999989</v>
      </c>
      <c r="AF25" s="2185">
        <f t="shared" si="3"/>
        <v>1</v>
      </c>
    </row>
    <row r="26" spans="1:32">
      <c r="A26" s="2173">
        <v>200</v>
      </c>
      <c r="B26" s="2174">
        <v>22</v>
      </c>
      <c r="C26" s="2175">
        <v>0</v>
      </c>
      <c r="D26" s="2175">
        <v>0</v>
      </c>
      <c r="E26" s="2175">
        <v>0</v>
      </c>
      <c r="F26" s="2175">
        <v>0</v>
      </c>
      <c r="G26" s="2175">
        <v>0</v>
      </c>
      <c r="H26" s="2175">
        <v>0</v>
      </c>
      <c r="I26" s="2175">
        <v>0</v>
      </c>
      <c r="J26" s="2175">
        <v>0</v>
      </c>
      <c r="K26" s="2175">
        <v>0</v>
      </c>
      <c r="L26" s="2175">
        <v>0</v>
      </c>
      <c r="M26" s="2175">
        <v>0</v>
      </c>
      <c r="N26" s="2175">
        <v>0</v>
      </c>
      <c r="O26" s="2175">
        <v>0</v>
      </c>
      <c r="P26" s="2175">
        <v>0</v>
      </c>
      <c r="Q26" s="2175">
        <v>0</v>
      </c>
      <c r="R26" s="2176">
        <f t="shared" si="3"/>
        <v>1</v>
      </c>
      <c r="S26" s="2176">
        <f t="shared" si="3"/>
        <v>1</v>
      </c>
      <c r="T26" s="2176">
        <f t="shared" si="3"/>
        <v>1.0000000000000002</v>
      </c>
      <c r="U26" s="2176">
        <f t="shared" si="3"/>
        <v>1</v>
      </c>
      <c r="V26" s="2176">
        <f t="shared" si="3"/>
        <v>1</v>
      </c>
      <c r="W26" s="2176">
        <f t="shared" si="3"/>
        <v>1.0004568178877085</v>
      </c>
      <c r="X26" s="2176">
        <f t="shared" si="3"/>
        <v>1</v>
      </c>
      <c r="Y26" s="2176">
        <f t="shared" si="3"/>
        <v>0.99999999999999978</v>
      </c>
      <c r="Z26" s="2176">
        <f t="shared" si="3"/>
        <v>1</v>
      </c>
      <c r="AA26" s="2176">
        <f t="shared" si="3"/>
        <v>1.0000000000000002</v>
      </c>
      <c r="AB26" s="2176">
        <f t="shared" si="3"/>
        <v>1.0000000000000002</v>
      </c>
      <c r="AC26" s="2176">
        <f t="shared" si="3"/>
        <v>0.99999999999999989</v>
      </c>
      <c r="AD26" s="2176">
        <f t="shared" si="3"/>
        <v>0.99999999999999989</v>
      </c>
      <c r="AE26" s="2185">
        <f t="shared" si="3"/>
        <v>0.99999999999999989</v>
      </c>
      <c r="AF26" s="2185">
        <f t="shared" si="3"/>
        <v>1</v>
      </c>
    </row>
    <row r="27" spans="1:32">
      <c r="A27" s="2173">
        <v>200</v>
      </c>
      <c r="B27" s="2174">
        <v>23</v>
      </c>
      <c r="C27" s="2175">
        <v>0</v>
      </c>
      <c r="D27" s="2175">
        <v>0</v>
      </c>
      <c r="E27" s="2175">
        <v>0</v>
      </c>
      <c r="F27" s="2175">
        <v>0</v>
      </c>
      <c r="G27" s="2175">
        <v>0</v>
      </c>
      <c r="H27" s="2175">
        <v>0</v>
      </c>
      <c r="I27" s="2175">
        <v>0</v>
      </c>
      <c r="J27" s="2175">
        <v>0</v>
      </c>
      <c r="K27" s="2175">
        <v>0</v>
      </c>
      <c r="L27" s="2175">
        <v>0</v>
      </c>
      <c r="M27" s="2175">
        <v>0</v>
      </c>
      <c r="N27" s="2175">
        <v>0</v>
      </c>
      <c r="O27" s="2175">
        <v>0</v>
      </c>
      <c r="P27" s="2175">
        <v>0</v>
      </c>
      <c r="Q27" s="2175">
        <v>0</v>
      </c>
      <c r="R27" s="2176">
        <f t="shared" si="3"/>
        <v>1</v>
      </c>
      <c r="S27" s="2176">
        <f t="shared" si="3"/>
        <v>1</v>
      </c>
      <c r="T27" s="2176">
        <f t="shared" si="3"/>
        <v>1.0000000000000002</v>
      </c>
      <c r="U27" s="2176">
        <f t="shared" si="3"/>
        <v>1</v>
      </c>
      <c r="V27" s="2176">
        <f t="shared" si="3"/>
        <v>1</v>
      </c>
      <c r="W27" s="2176">
        <f t="shared" si="3"/>
        <v>1.0004568178877085</v>
      </c>
      <c r="X27" s="2176">
        <f t="shared" si="3"/>
        <v>1</v>
      </c>
      <c r="Y27" s="2176">
        <f t="shared" si="3"/>
        <v>0.99999999999999978</v>
      </c>
      <c r="Z27" s="2176">
        <f t="shared" si="3"/>
        <v>1</v>
      </c>
      <c r="AA27" s="2176">
        <f t="shared" si="3"/>
        <v>1.0000000000000002</v>
      </c>
      <c r="AB27" s="2176">
        <f t="shared" si="3"/>
        <v>1.0000000000000002</v>
      </c>
      <c r="AC27" s="2176">
        <f t="shared" si="3"/>
        <v>0.99999999999999989</v>
      </c>
      <c r="AD27" s="2176">
        <f t="shared" si="3"/>
        <v>0.99999999999999989</v>
      </c>
      <c r="AE27" s="2185">
        <f t="shared" si="3"/>
        <v>0.99999999999999989</v>
      </c>
      <c r="AF27" s="2185">
        <f t="shared" si="3"/>
        <v>1</v>
      </c>
    </row>
    <row r="28" spans="1:32">
      <c r="A28" s="2173">
        <v>200</v>
      </c>
      <c r="B28" s="2174">
        <v>24</v>
      </c>
      <c r="C28" s="2175">
        <v>0</v>
      </c>
      <c r="D28" s="2175">
        <v>0</v>
      </c>
      <c r="E28" s="2175">
        <v>0</v>
      </c>
      <c r="F28" s="2175">
        <v>0</v>
      </c>
      <c r="G28" s="2175">
        <v>0</v>
      </c>
      <c r="H28" s="2175">
        <v>0</v>
      </c>
      <c r="I28" s="2175">
        <v>0</v>
      </c>
      <c r="J28" s="2175">
        <v>0</v>
      </c>
      <c r="K28" s="2175">
        <v>0</v>
      </c>
      <c r="L28" s="2175">
        <v>0</v>
      </c>
      <c r="M28" s="2175">
        <v>0</v>
      </c>
      <c r="N28" s="2175">
        <v>0</v>
      </c>
      <c r="O28" s="2175">
        <v>0</v>
      </c>
      <c r="P28" s="2175">
        <v>0</v>
      </c>
      <c r="Q28" s="2175">
        <v>0</v>
      </c>
      <c r="R28" s="2176">
        <f t="shared" si="3"/>
        <v>1</v>
      </c>
      <c r="S28" s="2176">
        <f t="shared" si="3"/>
        <v>1</v>
      </c>
      <c r="T28" s="2176">
        <f t="shared" si="3"/>
        <v>1.0000000000000002</v>
      </c>
      <c r="U28" s="2176">
        <f t="shared" si="3"/>
        <v>1</v>
      </c>
      <c r="V28" s="2176">
        <f t="shared" si="3"/>
        <v>1</v>
      </c>
      <c r="W28" s="2176">
        <f t="shared" si="3"/>
        <v>1.0004568178877085</v>
      </c>
      <c r="X28" s="2176">
        <f t="shared" si="3"/>
        <v>1</v>
      </c>
      <c r="Y28" s="2176">
        <f t="shared" si="3"/>
        <v>0.99999999999999978</v>
      </c>
      <c r="Z28" s="2176">
        <f t="shared" si="3"/>
        <v>1</v>
      </c>
      <c r="AA28" s="2176">
        <f t="shared" si="3"/>
        <v>1.0000000000000002</v>
      </c>
      <c r="AB28" s="2176">
        <f t="shared" si="3"/>
        <v>1.0000000000000002</v>
      </c>
      <c r="AC28" s="2176">
        <f t="shared" si="3"/>
        <v>0.99999999999999989</v>
      </c>
      <c r="AD28" s="2176">
        <f t="shared" si="3"/>
        <v>0.99999999999999989</v>
      </c>
      <c r="AE28" s="2185">
        <f t="shared" si="3"/>
        <v>0.99999999999999989</v>
      </c>
      <c r="AF28" s="2185">
        <f t="shared" si="3"/>
        <v>1</v>
      </c>
    </row>
    <row r="29" spans="1:32">
      <c r="A29" s="2173">
        <v>200</v>
      </c>
      <c r="B29" s="2174">
        <v>25</v>
      </c>
      <c r="C29" s="2175">
        <v>0</v>
      </c>
      <c r="D29" s="2175">
        <v>0</v>
      </c>
      <c r="E29" s="2175">
        <v>0</v>
      </c>
      <c r="F29" s="2175">
        <v>0</v>
      </c>
      <c r="G29" s="2175">
        <v>0</v>
      </c>
      <c r="H29" s="2175">
        <v>0</v>
      </c>
      <c r="I29" s="2175">
        <v>0</v>
      </c>
      <c r="J29" s="2175">
        <v>0</v>
      </c>
      <c r="K29" s="2175">
        <v>0</v>
      </c>
      <c r="L29" s="2175">
        <v>0</v>
      </c>
      <c r="M29" s="2175">
        <v>0</v>
      </c>
      <c r="N29" s="2175">
        <v>0</v>
      </c>
      <c r="O29" s="2175">
        <v>0</v>
      </c>
      <c r="P29" s="2175">
        <v>0</v>
      </c>
      <c r="Q29" s="2175">
        <v>0</v>
      </c>
      <c r="R29" s="2176">
        <f t="shared" si="3"/>
        <v>1</v>
      </c>
      <c r="S29" s="2176">
        <f t="shared" si="3"/>
        <v>1</v>
      </c>
      <c r="T29" s="2176">
        <f t="shared" si="3"/>
        <v>1.0000000000000002</v>
      </c>
      <c r="U29" s="2176">
        <f t="shared" si="3"/>
        <v>1</v>
      </c>
      <c r="V29" s="2176">
        <f t="shared" si="3"/>
        <v>1</v>
      </c>
      <c r="W29" s="2176">
        <f t="shared" si="3"/>
        <v>1.0004568178877085</v>
      </c>
      <c r="X29" s="2176">
        <f t="shared" si="3"/>
        <v>1</v>
      </c>
      <c r="Y29" s="2176">
        <f t="shared" si="3"/>
        <v>0.99999999999999978</v>
      </c>
      <c r="Z29" s="2176">
        <f t="shared" si="3"/>
        <v>1</v>
      </c>
      <c r="AA29" s="2176">
        <f t="shared" si="3"/>
        <v>1.0000000000000002</v>
      </c>
      <c r="AB29" s="2176">
        <f t="shared" si="3"/>
        <v>1.0000000000000002</v>
      </c>
      <c r="AC29" s="2176">
        <f t="shared" si="3"/>
        <v>0.99999999999999989</v>
      </c>
      <c r="AD29" s="2176">
        <f t="shared" si="3"/>
        <v>0.99999999999999989</v>
      </c>
      <c r="AE29" s="2185">
        <f t="shared" si="3"/>
        <v>0.99999999999999989</v>
      </c>
      <c r="AF29" s="2185">
        <f t="shared" si="3"/>
        <v>1</v>
      </c>
    </row>
    <row r="30" spans="1:32">
      <c r="A30" s="2173">
        <v>200</v>
      </c>
      <c r="B30" s="2170">
        <v>26</v>
      </c>
      <c r="C30" s="2179">
        <v>0</v>
      </c>
      <c r="D30" s="2179">
        <v>0</v>
      </c>
      <c r="E30" s="2179">
        <v>0</v>
      </c>
      <c r="F30" s="2179">
        <v>0</v>
      </c>
      <c r="G30" s="2179">
        <v>0</v>
      </c>
      <c r="H30" s="2179">
        <v>0</v>
      </c>
      <c r="I30" s="2179">
        <v>0</v>
      </c>
      <c r="J30" s="2179">
        <v>0</v>
      </c>
      <c r="K30" s="2179">
        <v>0</v>
      </c>
      <c r="L30" s="2179">
        <v>0</v>
      </c>
      <c r="M30" s="2179">
        <v>0</v>
      </c>
      <c r="N30" s="2179">
        <v>0</v>
      </c>
      <c r="O30" s="2179">
        <v>0</v>
      </c>
      <c r="P30" s="2175">
        <v>0</v>
      </c>
      <c r="Q30" s="2175">
        <v>0</v>
      </c>
      <c r="R30" s="2176">
        <f t="shared" si="3"/>
        <v>1</v>
      </c>
      <c r="S30" s="2176">
        <f t="shared" si="3"/>
        <v>1</v>
      </c>
      <c r="T30" s="2176">
        <f t="shared" si="3"/>
        <v>1.0000000000000002</v>
      </c>
      <c r="U30" s="2176">
        <f t="shared" si="3"/>
        <v>1</v>
      </c>
      <c r="V30" s="2176">
        <f t="shared" si="3"/>
        <v>1</v>
      </c>
      <c r="W30" s="2176">
        <f t="shared" si="3"/>
        <v>1.0004568178877085</v>
      </c>
      <c r="X30" s="2176">
        <f t="shared" si="3"/>
        <v>1</v>
      </c>
      <c r="Y30" s="2176">
        <f t="shared" si="3"/>
        <v>0.99999999999999978</v>
      </c>
      <c r="Z30" s="2176">
        <f t="shared" si="3"/>
        <v>1</v>
      </c>
      <c r="AA30" s="2176">
        <f t="shared" si="3"/>
        <v>1.0000000000000002</v>
      </c>
      <c r="AB30" s="2176">
        <f t="shared" si="3"/>
        <v>1.0000000000000002</v>
      </c>
      <c r="AC30" s="2176">
        <f t="shared" si="3"/>
        <v>0.99999999999999989</v>
      </c>
      <c r="AD30" s="2176">
        <f t="shared" si="3"/>
        <v>0.99999999999999989</v>
      </c>
      <c r="AE30" s="2185">
        <f t="shared" si="3"/>
        <v>0.99999999999999989</v>
      </c>
      <c r="AF30" s="2185">
        <f t="shared" si="3"/>
        <v>1</v>
      </c>
    </row>
    <row r="31" spans="1:32">
      <c r="A31" s="2173">
        <v>200</v>
      </c>
      <c r="B31" s="2170">
        <v>27</v>
      </c>
      <c r="C31" s="2179">
        <v>0</v>
      </c>
      <c r="D31" s="2179">
        <v>0</v>
      </c>
      <c r="E31" s="2179">
        <v>0</v>
      </c>
      <c r="F31" s="2179">
        <v>0</v>
      </c>
      <c r="G31" s="2179">
        <v>0</v>
      </c>
      <c r="H31" s="2179">
        <v>0</v>
      </c>
      <c r="I31" s="2179">
        <v>0</v>
      </c>
      <c r="J31" s="2179">
        <v>0</v>
      </c>
      <c r="K31" s="2179">
        <v>0</v>
      </c>
      <c r="L31" s="2179">
        <v>0</v>
      </c>
      <c r="M31" s="2179">
        <v>0</v>
      </c>
      <c r="N31" s="2179">
        <v>0</v>
      </c>
      <c r="O31" s="2179">
        <v>0</v>
      </c>
      <c r="P31" s="2175">
        <v>0</v>
      </c>
      <c r="Q31" s="2175">
        <v>0</v>
      </c>
      <c r="R31" s="2176">
        <f t="shared" si="3"/>
        <v>1</v>
      </c>
      <c r="S31" s="2176">
        <f t="shared" si="3"/>
        <v>1</v>
      </c>
      <c r="T31" s="2176">
        <f t="shared" si="3"/>
        <v>1.0000000000000002</v>
      </c>
      <c r="U31" s="2176">
        <f t="shared" si="3"/>
        <v>1</v>
      </c>
      <c r="V31" s="2176">
        <f t="shared" si="3"/>
        <v>1</v>
      </c>
      <c r="W31" s="2176">
        <f t="shared" si="3"/>
        <v>1.0004568178877085</v>
      </c>
      <c r="X31" s="2176">
        <f t="shared" si="3"/>
        <v>1</v>
      </c>
      <c r="Y31" s="2176">
        <f t="shared" si="3"/>
        <v>0.99999999999999978</v>
      </c>
      <c r="Z31" s="2176">
        <f t="shared" si="3"/>
        <v>1</v>
      </c>
      <c r="AA31" s="2176">
        <f t="shared" si="3"/>
        <v>1.0000000000000002</v>
      </c>
      <c r="AB31" s="2176">
        <f t="shared" si="3"/>
        <v>1.0000000000000002</v>
      </c>
      <c r="AC31" s="2176">
        <f t="shared" si="3"/>
        <v>0.99999999999999989</v>
      </c>
      <c r="AD31" s="2176">
        <f t="shared" si="3"/>
        <v>0.99999999999999989</v>
      </c>
      <c r="AE31" s="2185">
        <f t="shared" si="3"/>
        <v>0.99999999999999989</v>
      </c>
      <c r="AF31" s="2185">
        <f t="shared" si="3"/>
        <v>1</v>
      </c>
    </row>
    <row r="32" spans="1:32">
      <c r="A32" s="2173">
        <v>200</v>
      </c>
      <c r="B32" s="2170">
        <v>28</v>
      </c>
      <c r="C32" s="2179">
        <v>0</v>
      </c>
      <c r="D32" s="2179">
        <v>0</v>
      </c>
      <c r="E32" s="2179">
        <v>0</v>
      </c>
      <c r="F32" s="2179">
        <v>0</v>
      </c>
      <c r="G32" s="2179">
        <v>0</v>
      </c>
      <c r="H32" s="2179">
        <v>0</v>
      </c>
      <c r="I32" s="2179">
        <v>0</v>
      </c>
      <c r="J32" s="2179">
        <v>0</v>
      </c>
      <c r="K32" s="2179">
        <v>0</v>
      </c>
      <c r="L32" s="2179">
        <v>0</v>
      </c>
      <c r="M32" s="2179">
        <v>0</v>
      </c>
      <c r="N32" s="2179">
        <v>0</v>
      </c>
      <c r="O32" s="2179">
        <v>0</v>
      </c>
      <c r="P32" s="2175">
        <v>0</v>
      </c>
      <c r="Q32" s="2175">
        <v>0</v>
      </c>
      <c r="R32" s="2176">
        <f t="shared" si="3"/>
        <v>1</v>
      </c>
      <c r="S32" s="2176">
        <f t="shared" si="3"/>
        <v>1</v>
      </c>
      <c r="T32" s="2176">
        <f t="shared" si="3"/>
        <v>1.0000000000000002</v>
      </c>
      <c r="U32" s="2176">
        <f t="shared" si="3"/>
        <v>1</v>
      </c>
      <c r="V32" s="2176">
        <f t="shared" si="3"/>
        <v>1</v>
      </c>
      <c r="W32" s="2176">
        <f t="shared" si="3"/>
        <v>1.0004568178877085</v>
      </c>
      <c r="X32" s="2176">
        <f t="shared" si="3"/>
        <v>1</v>
      </c>
      <c r="Y32" s="2176">
        <f t="shared" si="3"/>
        <v>0.99999999999999978</v>
      </c>
      <c r="Z32" s="2176">
        <f t="shared" si="3"/>
        <v>1</v>
      </c>
      <c r="AA32" s="2176">
        <f t="shared" si="3"/>
        <v>1.0000000000000002</v>
      </c>
      <c r="AB32" s="2176">
        <f t="shared" si="3"/>
        <v>1.0000000000000002</v>
      </c>
      <c r="AC32" s="2176">
        <f t="shared" si="3"/>
        <v>0.99999999999999989</v>
      </c>
      <c r="AD32" s="2176">
        <f t="shared" si="3"/>
        <v>0.99999999999999989</v>
      </c>
      <c r="AE32" s="2185">
        <f t="shared" si="3"/>
        <v>0.99999999999999989</v>
      </c>
      <c r="AF32" s="2185">
        <f t="shared" si="3"/>
        <v>1</v>
      </c>
    </row>
    <row r="33" spans="1:32">
      <c r="A33" s="2173">
        <v>200</v>
      </c>
      <c r="B33" s="2170">
        <v>29</v>
      </c>
      <c r="C33" s="2179">
        <v>0</v>
      </c>
      <c r="D33" s="2179">
        <v>0</v>
      </c>
      <c r="E33" s="2179">
        <v>0</v>
      </c>
      <c r="F33" s="2179">
        <v>0</v>
      </c>
      <c r="G33" s="2179">
        <v>0</v>
      </c>
      <c r="H33" s="2179">
        <v>0</v>
      </c>
      <c r="I33" s="2179">
        <v>0</v>
      </c>
      <c r="J33" s="2179">
        <v>0</v>
      </c>
      <c r="K33" s="2179">
        <v>0</v>
      </c>
      <c r="L33" s="2179">
        <v>0</v>
      </c>
      <c r="M33" s="2179">
        <v>0</v>
      </c>
      <c r="N33" s="2179">
        <v>0</v>
      </c>
      <c r="O33" s="2179">
        <v>0</v>
      </c>
      <c r="P33" s="2175">
        <v>0</v>
      </c>
      <c r="Q33" s="2175">
        <v>0</v>
      </c>
      <c r="R33" s="2176">
        <f t="shared" si="3"/>
        <v>1</v>
      </c>
      <c r="S33" s="2176">
        <f t="shared" si="3"/>
        <v>1</v>
      </c>
      <c r="T33" s="2176">
        <f t="shared" si="3"/>
        <v>1.0000000000000002</v>
      </c>
      <c r="U33" s="2176">
        <f t="shared" si="3"/>
        <v>1</v>
      </c>
      <c r="V33" s="2176">
        <f t="shared" si="3"/>
        <v>1</v>
      </c>
      <c r="W33" s="2176">
        <f t="shared" si="3"/>
        <v>1.0004568178877085</v>
      </c>
      <c r="X33" s="2176">
        <f t="shared" si="3"/>
        <v>1</v>
      </c>
      <c r="Y33" s="2176">
        <f t="shared" si="3"/>
        <v>0.99999999999999978</v>
      </c>
      <c r="Z33" s="2176">
        <f t="shared" si="3"/>
        <v>1</v>
      </c>
      <c r="AA33" s="2176">
        <f t="shared" si="3"/>
        <v>1.0000000000000002</v>
      </c>
      <c r="AB33" s="2176">
        <f t="shared" si="3"/>
        <v>1.0000000000000002</v>
      </c>
      <c r="AC33" s="2176">
        <f t="shared" si="3"/>
        <v>0.99999999999999989</v>
      </c>
      <c r="AD33" s="2176">
        <f t="shared" si="3"/>
        <v>0.99999999999999989</v>
      </c>
      <c r="AE33" s="2185">
        <f t="shared" si="3"/>
        <v>0.99999999999999989</v>
      </c>
      <c r="AF33" s="2185">
        <f t="shared" si="3"/>
        <v>1</v>
      </c>
    </row>
    <row r="34" spans="1:32">
      <c r="A34" s="2173">
        <v>200</v>
      </c>
      <c r="B34" s="2170">
        <v>30</v>
      </c>
      <c r="C34" s="2179">
        <v>0</v>
      </c>
      <c r="D34" s="2179">
        <v>0</v>
      </c>
      <c r="E34" s="2179">
        <v>0</v>
      </c>
      <c r="F34" s="2179">
        <v>0</v>
      </c>
      <c r="G34" s="2179">
        <v>0</v>
      </c>
      <c r="H34" s="2179">
        <v>0</v>
      </c>
      <c r="I34" s="2179">
        <v>0</v>
      </c>
      <c r="J34" s="2179">
        <v>0</v>
      </c>
      <c r="K34" s="2179">
        <v>0</v>
      </c>
      <c r="L34" s="2179">
        <v>0</v>
      </c>
      <c r="M34" s="2179">
        <v>0</v>
      </c>
      <c r="N34" s="2179">
        <v>0</v>
      </c>
      <c r="O34" s="2179">
        <v>0</v>
      </c>
      <c r="P34" s="2175">
        <v>0</v>
      </c>
      <c r="Q34" s="2175">
        <v>0</v>
      </c>
      <c r="R34" s="2176">
        <f t="shared" si="3"/>
        <v>1</v>
      </c>
      <c r="S34" s="2176">
        <f t="shared" si="3"/>
        <v>1</v>
      </c>
      <c r="T34" s="2176">
        <f t="shared" si="3"/>
        <v>1.0000000000000002</v>
      </c>
      <c r="U34" s="2176">
        <f t="shared" si="3"/>
        <v>1</v>
      </c>
      <c r="V34" s="2176">
        <f t="shared" si="3"/>
        <v>1</v>
      </c>
      <c r="W34" s="2176">
        <f t="shared" si="3"/>
        <v>1.0004568178877085</v>
      </c>
      <c r="X34" s="2176">
        <f t="shared" si="3"/>
        <v>1</v>
      </c>
      <c r="Y34" s="2176">
        <f t="shared" si="3"/>
        <v>0.99999999999999978</v>
      </c>
      <c r="Z34" s="2176">
        <f t="shared" si="3"/>
        <v>1</v>
      </c>
      <c r="AA34" s="2176">
        <f t="shared" si="3"/>
        <v>1.0000000000000002</v>
      </c>
      <c r="AB34" s="2176">
        <f t="shared" si="3"/>
        <v>1.0000000000000002</v>
      </c>
      <c r="AC34" s="2176">
        <f t="shared" si="3"/>
        <v>0.99999999999999989</v>
      </c>
      <c r="AD34" s="2176">
        <f t="shared" si="3"/>
        <v>0.99999999999999989</v>
      </c>
      <c r="AE34" s="2185">
        <f t="shared" si="3"/>
        <v>0.99999999999999989</v>
      </c>
      <c r="AF34" s="2185">
        <f t="shared" si="3"/>
        <v>1</v>
      </c>
    </row>
    <row r="35" spans="1:32">
      <c r="A35" s="2173">
        <v>200</v>
      </c>
      <c r="B35" s="2170">
        <v>31</v>
      </c>
      <c r="C35" s="2179">
        <v>0</v>
      </c>
      <c r="D35" s="2179">
        <v>0</v>
      </c>
      <c r="E35" s="2179">
        <v>0</v>
      </c>
      <c r="F35" s="2179">
        <v>0</v>
      </c>
      <c r="G35" s="2179">
        <v>0</v>
      </c>
      <c r="H35" s="2179">
        <v>0</v>
      </c>
      <c r="I35" s="2179">
        <v>0</v>
      </c>
      <c r="J35" s="2179">
        <v>0</v>
      </c>
      <c r="K35" s="2179">
        <v>0</v>
      </c>
      <c r="L35" s="2179">
        <v>0</v>
      </c>
      <c r="M35" s="2179">
        <v>0</v>
      </c>
      <c r="N35" s="2179">
        <v>0</v>
      </c>
      <c r="O35" s="2179">
        <v>0</v>
      </c>
      <c r="P35" s="2175">
        <v>0</v>
      </c>
      <c r="Q35" s="2175">
        <v>0</v>
      </c>
      <c r="R35" s="2176">
        <f t="shared" si="3"/>
        <v>1</v>
      </c>
      <c r="S35" s="2176">
        <f t="shared" si="3"/>
        <v>1</v>
      </c>
      <c r="T35" s="2176">
        <f t="shared" si="3"/>
        <v>1.0000000000000002</v>
      </c>
      <c r="U35" s="2176">
        <f t="shared" si="3"/>
        <v>1</v>
      </c>
      <c r="V35" s="2176">
        <f t="shared" si="3"/>
        <v>1</v>
      </c>
      <c r="W35" s="2176">
        <f t="shared" si="3"/>
        <v>1.0004568178877085</v>
      </c>
      <c r="X35" s="2176">
        <f t="shared" si="3"/>
        <v>1</v>
      </c>
      <c r="Y35" s="2176">
        <f t="shared" si="3"/>
        <v>0.99999999999999978</v>
      </c>
      <c r="Z35" s="2176">
        <f t="shared" si="3"/>
        <v>1</v>
      </c>
      <c r="AA35" s="2176">
        <f t="shared" si="3"/>
        <v>1.0000000000000002</v>
      </c>
      <c r="AB35" s="2176">
        <f t="shared" si="3"/>
        <v>1.0000000000000002</v>
      </c>
      <c r="AC35" s="2176">
        <f t="shared" si="3"/>
        <v>0.99999999999999989</v>
      </c>
      <c r="AD35" s="2176">
        <f t="shared" si="3"/>
        <v>0.99999999999999989</v>
      </c>
      <c r="AE35" s="2185">
        <f t="shared" si="3"/>
        <v>0.99999999999999989</v>
      </c>
      <c r="AF35" s="2185">
        <f t="shared" si="3"/>
        <v>1</v>
      </c>
    </row>
    <row r="36" spans="1:32">
      <c r="A36" s="2173">
        <v>200</v>
      </c>
      <c r="B36" s="2170">
        <v>32</v>
      </c>
      <c r="C36" s="2179">
        <v>0</v>
      </c>
      <c r="D36" s="2179">
        <v>0</v>
      </c>
      <c r="E36" s="2179">
        <v>0</v>
      </c>
      <c r="F36" s="2179">
        <v>0</v>
      </c>
      <c r="G36" s="2179">
        <v>0</v>
      </c>
      <c r="H36" s="2179">
        <v>0</v>
      </c>
      <c r="I36" s="2179">
        <v>0</v>
      </c>
      <c r="J36" s="2179">
        <v>0</v>
      </c>
      <c r="K36" s="2179">
        <v>0</v>
      </c>
      <c r="L36" s="2179">
        <v>0</v>
      </c>
      <c r="M36" s="2179">
        <v>0</v>
      </c>
      <c r="N36" s="2179">
        <v>0</v>
      </c>
      <c r="O36" s="2179">
        <v>0</v>
      </c>
      <c r="P36" s="2175">
        <v>0</v>
      </c>
      <c r="Q36" s="2175">
        <v>0</v>
      </c>
      <c r="R36" s="2176">
        <f t="shared" si="3"/>
        <v>1</v>
      </c>
      <c r="S36" s="2176">
        <f t="shared" si="3"/>
        <v>1</v>
      </c>
      <c r="T36" s="2176">
        <f t="shared" si="3"/>
        <v>1.0000000000000002</v>
      </c>
      <c r="U36" s="2176">
        <f t="shared" si="3"/>
        <v>1</v>
      </c>
      <c r="V36" s="2176">
        <f t="shared" si="3"/>
        <v>1</v>
      </c>
      <c r="W36" s="2176">
        <f t="shared" si="3"/>
        <v>1.0004568178877085</v>
      </c>
      <c r="X36" s="2176">
        <f t="shared" si="3"/>
        <v>1</v>
      </c>
      <c r="Y36" s="2176">
        <f t="shared" si="3"/>
        <v>0.99999999999999978</v>
      </c>
      <c r="Z36" s="2176">
        <f t="shared" si="3"/>
        <v>1</v>
      </c>
      <c r="AA36" s="2176">
        <f t="shared" si="3"/>
        <v>1.0000000000000002</v>
      </c>
      <c r="AB36" s="2176">
        <f t="shared" si="3"/>
        <v>1.0000000000000002</v>
      </c>
      <c r="AC36" s="2176">
        <f t="shared" si="3"/>
        <v>0.99999999999999989</v>
      </c>
      <c r="AD36" s="2176">
        <f t="shared" si="3"/>
        <v>0.99999999999999989</v>
      </c>
      <c r="AE36" s="2185">
        <f t="shared" si="3"/>
        <v>0.99999999999999989</v>
      </c>
      <c r="AF36" s="2185">
        <f t="shared" si="3"/>
        <v>1</v>
      </c>
    </row>
    <row r="37" spans="1:32">
      <c r="A37" s="2173">
        <v>200</v>
      </c>
      <c r="B37" s="2170">
        <v>33</v>
      </c>
      <c r="C37" s="2179">
        <v>0</v>
      </c>
      <c r="D37" s="2179">
        <v>0</v>
      </c>
      <c r="E37" s="2179">
        <v>0</v>
      </c>
      <c r="F37" s="2179">
        <v>0</v>
      </c>
      <c r="G37" s="2179">
        <v>0</v>
      </c>
      <c r="H37" s="2179">
        <v>0</v>
      </c>
      <c r="I37" s="2179">
        <v>0</v>
      </c>
      <c r="J37" s="2179">
        <v>0</v>
      </c>
      <c r="K37" s="2179">
        <v>0</v>
      </c>
      <c r="L37" s="2179">
        <v>0</v>
      </c>
      <c r="M37" s="2179">
        <v>0</v>
      </c>
      <c r="N37" s="2179">
        <v>0</v>
      </c>
      <c r="O37" s="2179">
        <v>0</v>
      </c>
      <c r="P37" s="2175">
        <v>0</v>
      </c>
      <c r="Q37" s="2175">
        <v>0</v>
      </c>
      <c r="R37" s="2176">
        <f t="shared" si="3"/>
        <v>1</v>
      </c>
      <c r="S37" s="2176">
        <f t="shared" si="3"/>
        <v>1</v>
      </c>
      <c r="T37" s="2176">
        <f t="shared" si="3"/>
        <v>1.0000000000000002</v>
      </c>
      <c r="U37" s="2176">
        <f t="shared" si="3"/>
        <v>1</v>
      </c>
      <c r="V37" s="2176">
        <f t="shared" si="3"/>
        <v>1</v>
      </c>
      <c r="W37" s="2176">
        <f t="shared" si="3"/>
        <v>1.0004568178877085</v>
      </c>
      <c r="X37" s="2176">
        <f t="shared" si="3"/>
        <v>1</v>
      </c>
      <c r="Y37" s="2176">
        <f t="shared" si="3"/>
        <v>0.99999999999999978</v>
      </c>
      <c r="Z37" s="2176">
        <f t="shared" si="3"/>
        <v>1</v>
      </c>
      <c r="AA37" s="2176">
        <f t="shared" si="3"/>
        <v>1.0000000000000002</v>
      </c>
      <c r="AB37" s="2176">
        <f t="shared" si="3"/>
        <v>1.0000000000000002</v>
      </c>
      <c r="AC37" s="2176">
        <f t="shared" si="3"/>
        <v>0.99999999999999989</v>
      </c>
      <c r="AD37" s="2176">
        <f t="shared" si="3"/>
        <v>0.99999999999999989</v>
      </c>
      <c r="AE37" s="2185">
        <f t="shared" si="3"/>
        <v>0.99999999999999989</v>
      </c>
      <c r="AF37" s="2185">
        <f t="shared" si="3"/>
        <v>1</v>
      </c>
    </row>
    <row r="38" spans="1:32">
      <c r="A38" s="2173">
        <v>200</v>
      </c>
      <c r="B38" s="2170">
        <v>34</v>
      </c>
      <c r="C38" s="2179">
        <v>0</v>
      </c>
      <c r="D38" s="2179">
        <v>0</v>
      </c>
      <c r="E38" s="2179">
        <v>0</v>
      </c>
      <c r="F38" s="2179">
        <v>0</v>
      </c>
      <c r="G38" s="2179">
        <v>0</v>
      </c>
      <c r="H38" s="2179">
        <v>0</v>
      </c>
      <c r="I38" s="2179">
        <v>0</v>
      </c>
      <c r="J38" s="2179">
        <v>0</v>
      </c>
      <c r="K38" s="2179">
        <v>0</v>
      </c>
      <c r="L38" s="2179">
        <v>0</v>
      </c>
      <c r="M38" s="2179">
        <v>0</v>
      </c>
      <c r="N38" s="2179">
        <v>0</v>
      </c>
      <c r="O38" s="2179">
        <v>0</v>
      </c>
      <c r="P38" s="2175">
        <v>0</v>
      </c>
      <c r="Q38" s="2175">
        <v>0</v>
      </c>
      <c r="R38" s="2176">
        <f t="shared" ref="R38:AF53" si="4">C38+R37</f>
        <v>1</v>
      </c>
      <c r="S38" s="2176">
        <f t="shared" si="4"/>
        <v>1</v>
      </c>
      <c r="T38" s="2176">
        <f t="shared" si="4"/>
        <v>1.0000000000000002</v>
      </c>
      <c r="U38" s="2176">
        <f t="shared" si="4"/>
        <v>1</v>
      </c>
      <c r="V38" s="2176">
        <f t="shared" si="4"/>
        <v>1</v>
      </c>
      <c r="W38" s="2176">
        <f t="shared" si="4"/>
        <v>1.0004568178877085</v>
      </c>
      <c r="X38" s="2176">
        <f t="shared" si="4"/>
        <v>1</v>
      </c>
      <c r="Y38" s="2176">
        <f t="shared" si="4"/>
        <v>0.99999999999999978</v>
      </c>
      <c r="Z38" s="2176">
        <f t="shared" si="4"/>
        <v>1</v>
      </c>
      <c r="AA38" s="2176">
        <f t="shared" si="4"/>
        <v>1.0000000000000002</v>
      </c>
      <c r="AB38" s="2176">
        <f t="shared" si="4"/>
        <v>1.0000000000000002</v>
      </c>
      <c r="AC38" s="2176">
        <f t="shared" si="4"/>
        <v>0.99999999999999989</v>
      </c>
      <c r="AD38" s="2176">
        <f t="shared" si="4"/>
        <v>0.99999999999999989</v>
      </c>
      <c r="AE38" s="2185">
        <f t="shared" si="4"/>
        <v>0.99999999999999989</v>
      </c>
      <c r="AF38" s="2185">
        <f t="shared" si="4"/>
        <v>1</v>
      </c>
    </row>
    <row r="39" spans="1:32">
      <c r="A39" s="2173">
        <v>200</v>
      </c>
      <c r="B39" s="2170">
        <v>35</v>
      </c>
      <c r="C39" s="2179">
        <v>0</v>
      </c>
      <c r="D39" s="2179">
        <v>0</v>
      </c>
      <c r="E39" s="2179">
        <v>0</v>
      </c>
      <c r="F39" s="2179">
        <v>0</v>
      </c>
      <c r="G39" s="2179">
        <v>0</v>
      </c>
      <c r="H39" s="2179">
        <v>0</v>
      </c>
      <c r="I39" s="2179">
        <v>0</v>
      </c>
      <c r="J39" s="2179">
        <v>0</v>
      </c>
      <c r="K39" s="2179">
        <v>0</v>
      </c>
      <c r="L39" s="2179">
        <v>0</v>
      </c>
      <c r="M39" s="2179">
        <v>0</v>
      </c>
      <c r="N39" s="2179">
        <v>0</v>
      </c>
      <c r="O39" s="2179">
        <v>0</v>
      </c>
      <c r="P39" s="2175">
        <v>0</v>
      </c>
      <c r="Q39" s="2175">
        <v>0</v>
      </c>
      <c r="R39" s="2176">
        <f t="shared" si="4"/>
        <v>1</v>
      </c>
      <c r="S39" s="2176">
        <f t="shared" si="4"/>
        <v>1</v>
      </c>
      <c r="T39" s="2176">
        <f t="shared" si="4"/>
        <v>1.0000000000000002</v>
      </c>
      <c r="U39" s="2176">
        <f t="shared" si="4"/>
        <v>1</v>
      </c>
      <c r="V39" s="2176">
        <f t="shared" si="4"/>
        <v>1</v>
      </c>
      <c r="W39" s="2176">
        <f t="shared" si="4"/>
        <v>1.0004568178877085</v>
      </c>
      <c r="X39" s="2176">
        <f t="shared" si="4"/>
        <v>1</v>
      </c>
      <c r="Y39" s="2176">
        <f t="shared" si="4"/>
        <v>0.99999999999999978</v>
      </c>
      <c r="Z39" s="2176">
        <f t="shared" si="4"/>
        <v>1</v>
      </c>
      <c r="AA39" s="2176">
        <f t="shared" si="4"/>
        <v>1.0000000000000002</v>
      </c>
      <c r="AB39" s="2176">
        <f t="shared" si="4"/>
        <v>1.0000000000000002</v>
      </c>
      <c r="AC39" s="2176">
        <f t="shared" si="4"/>
        <v>0.99999999999999989</v>
      </c>
      <c r="AD39" s="2176">
        <f t="shared" si="4"/>
        <v>0.99999999999999989</v>
      </c>
      <c r="AE39" s="2185">
        <f t="shared" si="4"/>
        <v>0.99999999999999989</v>
      </c>
      <c r="AF39" s="2185">
        <f t="shared" si="4"/>
        <v>1</v>
      </c>
    </row>
    <row r="40" spans="1:32">
      <c r="A40" s="2173">
        <v>200</v>
      </c>
      <c r="B40" s="2170">
        <v>36</v>
      </c>
      <c r="C40" s="2179">
        <v>0</v>
      </c>
      <c r="D40" s="2179">
        <v>0</v>
      </c>
      <c r="E40" s="2179">
        <v>0</v>
      </c>
      <c r="F40" s="2179">
        <v>0</v>
      </c>
      <c r="G40" s="2179">
        <v>0</v>
      </c>
      <c r="H40" s="2179">
        <v>0</v>
      </c>
      <c r="I40" s="2179">
        <v>0</v>
      </c>
      <c r="J40" s="2179">
        <v>0</v>
      </c>
      <c r="K40" s="2179">
        <v>0</v>
      </c>
      <c r="L40" s="2179">
        <v>0</v>
      </c>
      <c r="M40" s="2179">
        <v>0</v>
      </c>
      <c r="N40" s="2179">
        <v>0</v>
      </c>
      <c r="O40" s="2179">
        <v>0</v>
      </c>
      <c r="P40" s="2175">
        <v>0</v>
      </c>
      <c r="Q40" s="2175">
        <v>0</v>
      </c>
      <c r="R40" s="2176">
        <f t="shared" si="4"/>
        <v>1</v>
      </c>
      <c r="S40" s="2176">
        <f t="shared" si="4"/>
        <v>1</v>
      </c>
      <c r="T40" s="2176">
        <f t="shared" si="4"/>
        <v>1.0000000000000002</v>
      </c>
      <c r="U40" s="2176">
        <f t="shared" si="4"/>
        <v>1</v>
      </c>
      <c r="V40" s="2176">
        <f t="shared" si="4"/>
        <v>1</v>
      </c>
      <c r="W40" s="2176">
        <f t="shared" si="4"/>
        <v>1.0004568178877085</v>
      </c>
      <c r="X40" s="2176">
        <f t="shared" si="4"/>
        <v>1</v>
      </c>
      <c r="Y40" s="2176">
        <f t="shared" si="4"/>
        <v>0.99999999999999978</v>
      </c>
      <c r="Z40" s="2176">
        <f t="shared" si="4"/>
        <v>1</v>
      </c>
      <c r="AA40" s="2176">
        <f t="shared" si="4"/>
        <v>1.0000000000000002</v>
      </c>
      <c r="AB40" s="2176">
        <f t="shared" si="4"/>
        <v>1.0000000000000002</v>
      </c>
      <c r="AC40" s="2176">
        <f t="shared" si="4"/>
        <v>0.99999999999999989</v>
      </c>
      <c r="AD40" s="2176">
        <f t="shared" si="4"/>
        <v>0.99999999999999989</v>
      </c>
      <c r="AE40" s="2185">
        <f t="shared" si="4"/>
        <v>0.99999999999999989</v>
      </c>
      <c r="AF40" s="2185">
        <f t="shared" si="4"/>
        <v>1</v>
      </c>
    </row>
    <row r="41" spans="1:32">
      <c r="A41" s="2173">
        <v>200</v>
      </c>
      <c r="B41" s="2170">
        <v>37</v>
      </c>
      <c r="C41" s="2179">
        <v>0</v>
      </c>
      <c r="D41" s="2179">
        <v>0</v>
      </c>
      <c r="E41" s="2179">
        <v>0</v>
      </c>
      <c r="F41" s="2179">
        <v>0</v>
      </c>
      <c r="G41" s="2179">
        <v>0</v>
      </c>
      <c r="H41" s="2179">
        <v>0</v>
      </c>
      <c r="I41" s="2179">
        <v>0</v>
      </c>
      <c r="J41" s="2179">
        <v>0</v>
      </c>
      <c r="K41" s="2179">
        <v>0</v>
      </c>
      <c r="L41" s="2179">
        <v>0</v>
      </c>
      <c r="M41" s="2179">
        <v>0</v>
      </c>
      <c r="N41" s="2179">
        <v>0</v>
      </c>
      <c r="O41" s="2179">
        <v>0</v>
      </c>
      <c r="P41" s="2175">
        <v>0</v>
      </c>
      <c r="Q41" s="2175">
        <v>0</v>
      </c>
      <c r="R41" s="2176">
        <f t="shared" si="4"/>
        <v>1</v>
      </c>
      <c r="S41" s="2176">
        <f t="shared" si="4"/>
        <v>1</v>
      </c>
      <c r="T41" s="2176">
        <f t="shared" si="4"/>
        <v>1.0000000000000002</v>
      </c>
      <c r="U41" s="2176">
        <f t="shared" si="4"/>
        <v>1</v>
      </c>
      <c r="V41" s="2176">
        <f t="shared" si="4"/>
        <v>1</v>
      </c>
      <c r="W41" s="2176">
        <f t="shared" si="4"/>
        <v>1.0004568178877085</v>
      </c>
      <c r="X41" s="2176">
        <f t="shared" si="4"/>
        <v>1</v>
      </c>
      <c r="Y41" s="2176">
        <f t="shared" si="4"/>
        <v>0.99999999999999978</v>
      </c>
      <c r="Z41" s="2176">
        <f t="shared" si="4"/>
        <v>1</v>
      </c>
      <c r="AA41" s="2176">
        <f t="shared" si="4"/>
        <v>1.0000000000000002</v>
      </c>
      <c r="AB41" s="2176">
        <f t="shared" si="4"/>
        <v>1.0000000000000002</v>
      </c>
      <c r="AC41" s="2176">
        <f t="shared" si="4"/>
        <v>0.99999999999999989</v>
      </c>
      <c r="AD41" s="2176">
        <f t="shared" si="4"/>
        <v>0.99999999999999989</v>
      </c>
      <c r="AE41" s="2185">
        <f t="shared" si="4"/>
        <v>0.99999999999999989</v>
      </c>
      <c r="AF41" s="2185">
        <f t="shared" si="4"/>
        <v>1</v>
      </c>
    </row>
    <row r="42" spans="1:32">
      <c r="A42" s="2173">
        <v>200</v>
      </c>
      <c r="B42" s="2170">
        <v>38</v>
      </c>
      <c r="C42" s="2179">
        <v>0</v>
      </c>
      <c r="D42" s="2179">
        <v>0</v>
      </c>
      <c r="E42" s="2179">
        <v>0</v>
      </c>
      <c r="F42" s="2179">
        <v>0</v>
      </c>
      <c r="G42" s="2179">
        <v>0</v>
      </c>
      <c r="H42" s="2179">
        <v>0</v>
      </c>
      <c r="I42" s="2179">
        <v>0</v>
      </c>
      <c r="J42" s="2179">
        <v>0</v>
      </c>
      <c r="K42" s="2179">
        <v>0</v>
      </c>
      <c r="L42" s="2179">
        <v>0</v>
      </c>
      <c r="M42" s="2179">
        <v>0</v>
      </c>
      <c r="N42" s="2179">
        <v>0</v>
      </c>
      <c r="O42" s="2179">
        <v>0</v>
      </c>
      <c r="P42" s="2175">
        <v>0</v>
      </c>
      <c r="Q42" s="2175">
        <v>0</v>
      </c>
      <c r="R42" s="2176">
        <f t="shared" si="4"/>
        <v>1</v>
      </c>
      <c r="S42" s="2176">
        <f t="shared" si="4"/>
        <v>1</v>
      </c>
      <c r="T42" s="2176">
        <f t="shared" si="4"/>
        <v>1.0000000000000002</v>
      </c>
      <c r="U42" s="2176">
        <f t="shared" si="4"/>
        <v>1</v>
      </c>
      <c r="V42" s="2176">
        <f t="shared" si="4"/>
        <v>1</v>
      </c>
      <c r="W42" s="2176">
        <f t="shared" si="4"/>
        <v>1.0004568178877085</v>
      </c>
      <c r="X42" s="2176">
        <f t="shared" si="4"/>
        <v>1</v>
      </c>
      <c r="Y42" s="2176">
        <f t="shared" si="4"/>
        <v>0.99999999999999978</v>
      </c>
      <c r="Z42" s="2176">
        <f t="shared" si="4"/>
        <v>1</v>
      </c>
      <c r="AA42" s="2176">
        <f t="shared" si="4"/>
        <v>1.0000000000000002</v>
      </c>
      <c r="AB42" s="2176">
        <f t="shared" si="4"/>
        <v>1.0000000000000002</v>
      </c>
      <c r="AC42" s="2176">
        <f t="shared" si="4"/>
        <v>0.99999999999999989</v>
      </c>
      <c r="AD42" s="2176">
        <f t="shared" si="4"/>
        <v>0.99999999999999989</v>
      </c>
      <c r="AE42" s="2185">
        <f t="shared" si="4"/>
        <v>0.99999999999999989</v>
      </c>
      <c r="AF42" s="2185">
        <f t="shared" si="4"/>
        <v>1</v>
      </c>
    </row>
    <row r="43" spans="1:32">
      <c r="A43" s="2173">
        <v>200</v>
      </c>
      <c r="B43" s="2170">
        <v>39</v>
      </c>
      <c r="C43" s="2179">
        <v>0</v>
      </c>
      <c r="D43" s="2179">
        <v>0</v>
      </c>
      <c r="E43" s="2179">
        <v>0</v>
      </c>
      <c r="F43" s="2179">
        <v>0</v>
      </c>
      <c r="G43" s="2179">
        <v>0</v>
      </c>
      <c r="H43" s="2179">
        <v>0</v>
      </c>
      <c r="I43" s="2179">
        <v>0</v>
      </c>
      <c r="J43" s="2179">
        <v>0</v>
      </c>
      <c r="K43" s="2179">
        <v>0</v>
      </c>
      <c r="L43" s="2179">
        <v>0</v>
      </c>
      <c r="M43" s="2179">
        <v>0</v>
      </c>
      <c r="N43" s="2179">
        <v>0</v>
      </c>
      <c r="O43" s="2179">
        <v>0</v>
      </c>
      <c r="P43" s="2175">
        <v>0</v>
      </c>
      <c r="Q43" s="2175">
        <v>0</v>
      </c>
      <c r="R43" s="2176">
        <f t="shared" si="4"/>
        <v>1</v>
      </c>
      <c r="S43" s="2176">
        <f t="shared" si="4"/>
        <v>1</v>
      </c>
      <c r="T43" s="2176">
        <f t="shared" si="4"/>
        <v>1.0000000000000002</v>
      </c>
      <c r="U43" s="2176">
        <f t="shared" si="4"/>
        <v>1</v>
      </c>
      <c r="V43" s="2176">
        <f t="shared" si="4"/>
        <v>1</v>
      </c>
      <c r="W43" s="2176">
        <f t="shared" si="4"/>
        <v>1.0004568178877085</v>
      </c>
      <c r="X43" s="2176">
        <f t="shared" si="4"/>
        <v>1</v>
      </c>
      <c r="Y43" s="2176">
        <f t="shared" si="4"/>
        <v>0.99999999999999978</v>
      </c>
      <c r="Z43" s="2176">
        <f t="shared" si="4"/>
        <v>1</v>
      </c>
      <c r="AA43" s="2176">
        <f t="shared" si="4"/>
        <v>1.0000000000000002</v>
      </c>
      <c r="AB43" s="2176">
        <f t="shared" si="4"/>
        <v>1.0000000000000002</v>
      </c>
      <c r="AC43" s="2176">
        <f t="shared" si="4"/>
        <v>0.99999999999999989</v>
      </c>
      <c r="AD43" s="2176">
        <f t="shared" si="4"/>
        <v>0.99999999999999989</v>
      </c>
      <c r="AE43" s="2185">
        <f t="shared" si="4"/>
        <v>0.99999999999999989</v>
      </c>
      <c r="AF43" s="2185">
        <f t="shared" si="4"/>
        <v>1</v>
      </c>
    </row>
    <row r="44" spans="1:32">
      <c r="A44" s="2173">
        <v>200</v>
      </c>
      <c r="B44" s="2170">
        <v>40</v>
      </c>
      <c r="C44" s="2179">
        <v>0</v>
      </c>
      <c r="D44" s="2179">
        <v>0</v>
      </c>
      <c r="E44" s="2179">
        <v>0</v>
      </c>
      <c r="F44" s="2179">
        <v>0</v>
      </c>
      <c r="G44" s="2179">
        <v>0</v>
      </c>
      <c r="H44" s="2179">
        <v>0</v>
      </c>
      <c r="I44" s="2179">
        <v>0</v>
      </c>
      <c r="J44" s="2179">
        <v>0</v>
      </c>
      <c r="K44" s="2179">
        <v>0</v>
      </c>
      <c r="L44" s="2179">
        <v>0</v>
      </c>
      <c r="M44" s="2179">
        <v>0</v>
      </c>
      <c r="N44" s="2179">
        <v>0</v>
      </c>
      <c r="O44" s="2179">
        <v>0</v>
      </c>
      <c r="P44" s="2175">
        <v>0</v>
      </c>
      <c r="Q44" s="2175">
        <v>0</v>
      </c>
      <c r="R44" s="2176">
        <f t="shared" si="4"/>
        <v>1</v>
      </c>
      <c r="S44" s="2176">
        <f t="shared" si="4"/>
        <v>1</v>
      </c>
      <c r="T44" s="2176">
        <f t="shared" si="4"/>
        <v>1.0000000000000002</v>
      </c>
      <c r="U44" s="2176">
        <f t="shared" si="4"/>
        <v>1</v>
      </c>
      <c r="V44" s="2176">
        <f t="shared" si="4"/>
        <v>1</v>
      </c>
      <c r="W44" s="2176">
        <f t="shared" si="4"/>
        <v>1.0004568178877085</v>
      </c>
      <c r="X44" s="2176">
        <f t="shared" si="4"/>
        <v>1</v>
      </c>
      <c r="Y44" s="2176">
        <f t="shared" si="4"/>
        <v>0.99999999999999978</v>
      </c>
      <c r="Z44" s="2176">
        <f t="shared" si="4"/>
        <v>1</v>
      </c>
      <c r="AA44" s="2176">
        <f t="shared" si="4"/>
        <v>1.0000000000000002</v>
      </c>
      <c r="AB44" s="2176">
        <f t="shared" si="4"/>
        <v>1.0000000000000002</v>
      </c>
      <c r="AC44" s="2176">
        <f t="shared" si="4"/>
        <v>0.99999999999999989</v>
      </c>
      <c r="AD44" s="2176">
        <f t="shared" si="4"/>
        <v>0.99999999999999989</v>
      </c>
      <c r="AE44" s="2185">
        <f t="shared" si="4"/>
        <v>0.99999999999999989</v>
      </c>
      <c r="AF44" s="2185">
        <f t="shared" si="4"/>
        <v>1</v>
      </c>
    </row>
    <row r="45" spans="1:32">
      <c r="A45" s="2173">
        <v>200</v>
      </c>
      <c r="B45" s="2170">
        <v>41</v>
      </c>
      <c r="C45" s="2179">
        <v>0</v>
      </c>
      <c r="D45" s="2179">
        <v>0</v>
      </c>
      <c r="E45" s="2179">
        <v>0</v>
      </c>
      <c r="F45" s="2179">
        <v>0</v>
      </c>
      <c r="G45" s="2179">
        <v>0</v>
      </c>
      <c r="H45" s="2179">
        <v>0</v>
      </c>
      <c r="I45" s="2179">
        <v>0</v>
      </c>
      <c r="J45" s="2179">
        <v>0</v>
      </c>
      <c r="K45" s="2179">
        <v>0</v>
      </c>
      <c r="L45" s="2179">
        <v>0</v>
      </c>
      <c r="M45" s="2179">
        <v>0</v>
      </c>
      <c r="N45" s="2179">
        <v>0</v>
      </c>
      <c r="O45" s="2179">
        <v>0</v>
      </c>
      <c r="P45" s="2175">
        <v>0</v>
      </c>
      <c r="Q45" s="2175">
        <v>0</v>
      </c>
      <c r="R45" s="2176">
        <f t="shared" si="4"/>
        <v>1</v>
      </c>
      <c r="S45" s="2176">
        <f t="shared" si="4"/>
        <v>1</v>
      </c>
      <c r="T45" s="2176">
        <f t="shared" si="4"/>
        <v>1.0000000000000002</v>
      </c>
      <c r="U45" s="2176">
        <f t="shared" si="4"/>
        <v>1</v>
      </c>
      <c r="V45" s="2176">
        <f t="shared" si="4"/>
        <v>1</v>
      </c>
      <c r="W45" s="2176">
        <f t="shared" si="4"/>
        <v>1.0004568178877085</v>
      </c>
      <c r="X45" s="2176">
        <f t="shared" si="4"/>
        <v>1</v>
      </c>
      <c r="Y45" s="2176">
        <f t="shared" si="4"/>
        <v>0.99999999999999978</v>
      </c>
      <c r="Z45" s="2176">
        <f t="shared" si="4"/>
        <v>1</v>
      </c>
      <c r="AA45" s="2176">
        <f t="shared" si="4"/>
        <v>1.0000000000000002</v>
      </c>
      <c r="AB45" s="2176">
        <f t="shared" si="4"/>
        <v>1.0000000000000002</v>
      </c>
      <c r="AC45" s="2176">
        <f t="shared" si="4"/>
        <v>0.99999999999999989</v>
      </c>
      <c r="AD45" s="2176">
        <f t="shared" si="4"/>
        <v>0.99999999999999989</v>
      </c>
      <c r="AE45" s="2185">
        <f t="shared" si="4"/>
        <v>0.99999999999999989</v>
      </c>
      <c r="AF45" s="2185">
        <f t="shared" si="4"/>
        <v>1</v>
      </c>
    </row>
    <row r="46" spans="1:32">
      <c r="A46" s="2173">
        <v>200</v>
      </c>
      <c r="B46" s="2170">
        <v>42</v>
      </c>
      <c r="C46" s="2179">
        <v>0</v>
      </c>
      <c r="D46" s="2179">
        <v>0</v>
      </c>
      <c r="E46" s="2179">
        <v>0</v>
      </c>
      <c r="F46" s="2179">
        <v>0</v>
      </c>
      <c r="G46" s="2179">
        <v>0</v>
      </c>
      <c r="H46" s="2179">
        <v>0</v>
      </c>
      <c r="I46" s="2179">
        <v>0</v>
      </c>
      <c r="J46" s="2179">
        <v>0</v>
      </c>
      <c r="K46" s="2179">
        <v>0</v>
      </c>
      <c r="L46" s="2179">
        <v>0</v>
      </c>
      <c r="M46" s="2179">
        <v>0</v>
      </c>
      <c r="N46" s="2179">
        <v>0</v>
      </c>
      <c r="O46" s="2179">
        <v>0</v>
      </c>
      <c r="P46" s="2175">
        <v>0</v>
      </c>
      <c r="Q46" s="2175">
        <v>0</v>
      </c>
      <c r="R46" s="2176">
        <f t="shared" si="4"/>
        <v>1</v>
      </c>
      <c r="S46" s="2176">
        <f t="shared" si="4"/>
        <v>1</v>
      </c>
      <c r="T46" s="2176">
        <f t="shared" si="4"/>
        <v>1.0000000000000002</v>
      </c>
      <c r="U46" s="2176">
        <f t="shared" si="4"/>
        <v>1</v>
      </c>
      <c r="V46" s="2176">
        <f t="shared" si="4"/>
        <v>1</v>
      </c>
      <c r="W46" s="2176">
        <f t="shared" si="4"/>
        <v>1.0004568178877085</v>
      </c>
      <c r="X46" s="2176">
        <f t="shared" si="4"/>
        <v>1</v>
      </c>
      <c r="Y46" s="2176">
        <f t="shared" si="4"/>
        <v>0.99999999999999978</v>
      </c>
      <c r="Z46" s="2176">
        <f t="shared" si="4"/>
        <v>1</v>
      </c>
      <c r="AA46" s="2176">
        <f t="shared" si="4"/>
        <v>1.0000000000000002</v>
      </c>
      <c r="AB46" s="2176">
        <f t="shared" si="4"/>
        <v>1.0000000000000002</v>
      </c>
      <c r="AC46" s="2176">
        <f t="shared" si="4"/>
        <v>0.99999999999999989</v>
      </c>
      <c r="AD46" s="2176">
        <f t="shared" si="4"/>
        <v>0.99999999999999989</v>
      </c>
      <c r="AE46" s="2185">
        <f t="shared" si="4"/>
        <v>0.99999999999999989</v>
      </c>
      <c r="AF46" s="2185">
        <f t="shared" si="4"/>
        <v>1</v>
      </c>
    </row>
    <row r="47" spans="1:32">
      <c r="A47" s="2173">
        <v>200</v>
      </c>
      <c r="B47" s="2170">
        <v>43</v>
      </c>
      <c r="C47" s="2179">
        <v>0</v>
      </c>
      <c r="D47" s="2179">
        <v>0</v>
      </c>
      <c r="E47" s="2179">
        <v>0</v>
      </c>
      <c r="F47" s="2179">
        <v>0</v>
      </c>
      <c r="G47" s="2179">
        <v>0</v>
      </c>
      <c r="H47" s="2179">
        <v>0</v>
      </c>
      <c r="I47" s="2179">
        <v>0</v>
      </c>
      <c r="J47" s="2179">
        <v>0</v>
      </c>
      <c r="K47" s="2179">
        <v>0</v>
      </c>
      <c r="L47" s="2179">
        <v>0</v>
      </c>
      <c r="M47" s="2179">
        <v>0</v>
      </c>
      <c r="N47" s="2179">
        <v>0</v>
      </c>
      <c r="O47" s="2179">
        <v>0</v>
      </c>
      <c r="P47" s="2175">
        <v>0</v>
      </c>
      <c r="Q47" s="2175">
        <v>0</v>
      </c>
      <c r="R47" s="2176">
        <f t="shared" si="4"/>
        <v>1</v>
      </c>
      <c r="S47" s="2176">
        <f t="shared" si="4"/>
        <v>1</v>
      </c>
      <c r="T47" s="2176">
        <f t="shared" si="4"/>
        <v>1.0000000000000002</v>
      </c>
      <c r="U47" s="2176">
        <f t="shared" si="4"/>
        <v>1</v>
      </c>
      <c r="V47" s="2176">
        <f t="shared" si="4"/>
        <v>1</v>
      </c>
      <c r="W47" s="2176">
        <f t="shared" si="4"/>
        <v>1.0004568178877085</v>
      </c>
      <c r="X47" s="2176">
        <f t="shared" si="4"/>
        <v>1</v>
      </c>
      <c r="Y47" s="2176">
        <f t="shared" si="4"/>
        <v>0.99999999999999978</v>
      </c>
      <c r="Z47" s="2176">
        <f t="shared" si="4"/>
        <v>1</v>
      </c>
      <c r="AA47" s="2176">
        <f t="shared" si="4"/>
        <v>1.0000000000000002</v>
      </c>
      <c r="AB47" s="2176">
        <f t="shared" si="4"/>
        <v>1.0000000000000002</v>
      </c>
      <c r="AC47" s="2176">
        <f t="shared" si="4"/>
        <v>0.99999999999999989</v>
      </c>
      <c r="AD47" s="2176">
        <f t="shared" si="4"/>
        <v>0.99999999999999989</v>
      </c>
      <c r="AE47" s="2185">
        <f t="shared" si="4"/>
        <v>0.99999999999999989</v>
      </c>
      <c r="AF47" s="2185">
        <f t="shared" si="4"/>
        <v>1</v>
      </c>
    </row>
    <row r="48" spans="1:32">
      <c r="A48" s="2173">
        <v>200</v>
      </c>
      <c r="B48" s="2170">
        <v>44</v>
      </c>
      <c r="C48" s="2179">
        <v>0</v>
      </c>
      <c r="D48" s="2179">
        <v>0</v>
      </c>
      <c r="E48" s="2179">
        <v>0</v>
      </c>
      <c r="F48" s="2179">
        <v>0</v>
      </c>
      <c r="G48" s="2179">
        <v>0</v>
      </c>
      <c r="H48" s="2179">
        <v>0</v>
      </c>
      <c r="I48" s="2179">
        <v>0</v>
      </c>
      <c r="J48" s="2179">
        <v>0</v>
      </c>
      <c r="K48" s="2179">
        <v>0</v>
      </c>
      <c r="L48" s="2179">
        <v>0</v>
      </c>
      <c r="M48" s="2179">
        <v>0</v>
      </c>
      <c r="N48" s="2179">
        <v>0</v>
      </c>
      <c r="O48" s="2179">
        <v>0</v>
      </c>
      <c r="P48" s="2175">
        <v>0</v>
      </c>
      <c r="Q48" s="2175">
        <v>0</v>
      </c>
      <c r="R48" s="2176">
        <f t="shared" si="4"/>
        <v>1</v>
      </c>
      <c r="S48" s="2176">
        <f t="shared" si="4"/>
        <v>1</v>
      </c>
      <c r="T48" s="2176">
        <f t="shared" si="4"/>
        <v>1.0000000000000002</v>
      </c>
      <c r="U48" s="2176">
        <f t="shared" si="4"/>
        <v>1</v>
      </c>
      <c r="V48" s="2176">
        <f t="shared" si="4"/>
        <v>1</v>
      </c>
      <c r="W48" s="2176">
        <f t="shared" si="4"/>
        <v>1.0004568178877085</v>
      </c>
      <c r="X48" s="2176">
        <f t="shared" si="4"/>
        <v>1</v>
      </c>
      <c r="Y48" s="2176">
        <f t="shared" si="4"/>
        <v>0.99999999999999978</v>
      </c>
      <c r="Z48" s="2176">
        <f t="shared" si="4"/>
        <v>1</v>
      </c>
      <c r="AA48" s="2176">
        <f t="shared" si="4"/>
        <v>1.0000000000000002</v>
      </c>
      <c r="AB48" s="2176">
        <f t="shared" si="4"/>
        <v>1.0000000000000002</v>
      </c>
      <c r="AC48" s="2176">
        <f t="shared" si="4"/>
        <v>0.99999999999999989</v>
      </c>
      <c r="AD48" s="2176">
        <f t="shared" si="4"/>
        <v>0.99999999999999989</v>
      </c>
      <c r="AE48" s="2185">
        <f t="shared" si="4"/>
        <v>0.99999999999999989</v>
      </c>
      <c r="AF48" s="2185">
        <f t="shared" si="4"/>
        <v>1</v>
      </c>
    </row>
    <row r="49" spans="1:32">
      <c r="A49" s="2173">
        <v>200</v>
      </c>
      <c r="B49" s="2170">
        <v>45</v>
      </c>
      <c r="C49" s="2179">
        <v>0</v>
      </c>
      <c r="D49" s="2179">
        <v>0</v>
      </c>
      <c r="E49" s="2179">
        <v>0</v>
      </c>
      <c r="F49" s="2179">
        <v>0</v>
      </c>
      <c r="G49" s="2179">
        <v>0</v>
      </c>
      <c r="H49" s="2179">
        <v>0</v>
      </c>
      <c r="I49" s="2179">
        <v>0</v>
      </c>
      <c r="J49" s="2179">
        <v>0</v>
      </c>
      <c r="K49" s="2179">
        <v>0</v>
      </c>
      <c r="L49" s="2179">
        <v>0</v>
      </c>
      <c r="M49" s="2179">
        <v>0</v>
      </c>
      <c r="N49" s="2179">
        <v>0</v>
      </c>
      <c r="O49" s="2179">
        <v>0</v>
      </c>
      <c r="P49" s="2175">
        <v>0</v>
      </c>
      <c r="Q49" s="2175">
        <v>0</v>
      </c>
      <c r="R49" s="2176">
        <f t="shared" si="4"/>
        <v>1</v>
      </c>
      <c r="S49" s="2176">
        <f t="shared" si="4"/>
        <v>1</v>
      </c>
      <c r="T49" s="2176">
        <f t="shared" si="4"/>
        <v>1.0000000000000002</v>
      </c>
      <c r="U49" s="2176">
        <f t="shared" si="4"/>
        <v>1</v>
      </c>
      <c r="V49" s="2176">
        <f t="shared" si="4"/>
        <v>1</v>
      </c>
      <c r="W49" s="2176">
        <f t="shared" si="4"/>
        <v>1.0004568178877085</v>
      </c>
      <c r="X49" s="2176">
        <f t="shared" si="4"/>
        <v>1</v>
      </c>
      <c r="Y49" s="2176">
        <f t="shared" si="4"/>
        <v>0.99999999999999978</v>
      </c>
      <c r="Z49" s="2176">
        <f t="shared" si="4"/>
        <v>1</v>
      </c>
      <c r="AA49" s="2176">
        <f t="shared" si="4"/>
        <v>1.0000000000000002</v>
      </c>
      <c r="AB49" s="2176">
        <f t="shared" si="4"/>
        <v>1.0000000000000002</v>
      </c>
      <c r="AC49" s="2176">
        <f t="shared" si="4"/>
        <v>0.99999999999999989</v>
      </c>
      <c r="AD49" s="2176">
        <f t="shared" si="4"/>
        <v>0.99999999999999989</v>
      </c>
      <c r="AE49" s="2185">
        <f t="shared" si="4"/>
        <v>0.99999999999999989</v>
      </c>
      <c r="AF49" s="2185">
        <f t="shared" si="4"/>
        <v>1</v>
      </c>
    </row>
    <row r="50" spans="1:32">
      <c r="A50" s="2173">
        <v>200</v>
      </c>
      <c r="B50" s="2170">
        <v>46</v>
      </c>
      <c r="C50" s="2179">
        <v>0</v>
      </c>
      <c r="D50" s="2179">
        <v>0</v>
      </c>
      <c r="E50" s="2179">
        <v>0</v>
      </c>
      <c r="F50" s="2179">
        <v>0</v>
      </c>
      <c r="G50" s="2179">
        <v>0</v>
      </c>
      <c r="H50" s="2179">
        <v>0</v>
      </c>
      <c r="I50" s="2179">
        <v>0</v>
      </c>
      <c r="J50" s="2179">
        <v>0</v>
      </c>
      <c r="K50" s="2179">
        <v>0</v>
      </c>
      <c r="L50" s="2179">
        <v>0</v>
      </c>
      <c r="M50" s="2179">
        <v>0</v>
      </c>
      <c r="N50" s="2179">
        <v>0</v>
      </c>
      <c r="O50" s="2179">
        <v>0</v>
      </c>
      <c r="P50" s="2175">
        <v>0</v>
      </c>
      <c r="Q50" s="2175">
        <v>0</v>
      </c>
      <c r="R50" s="2176">
        <f t="shared" si="4"/>
        <v>1</v>
      </c>
      <c r="S50" s="2176">
        <f t="shared" si="4"/>
        <v>1</v>
      </c>
      <c r="T50" s="2176">
        <f t="shared" si="4"/>
        <v>1.0000000000000002</v>
      </c>
      <c r="U50" s="2176">
        <f t="shared" si="4"/>
        <v>1</v>
      </c>
      <c r="V50" s="2176">
        <f t="shared" si="4"/>
        <v>1</v>
      </c>
      <c r="W50" s="2176">
        <f t="shared" si="4"/>
        <v>1.0004568178877085</v>
      </c>
      <c r="X50" s="2176">
        <f t="shared" si="4"/>
        <v>1</v>
      </c>
      <c r="Y50" s="2176">
        <f t="shared" si="4"/>
        <v>0.99999999999999978</v>
      </c>
      <c r="Z50" s="2176">
        <f t="shared" si="4"/>
        <v>1</v>
      </c>
      <c r="AA50" s="2176">
        <f t="shared" si="4"/>
        <v>1.0000000000000002</v>
      </c>
      <c r="AB50" s="2176">
        <f t="shared" si="4"/>
        <v>1.0000000000000002</v>
      </c>
      <c r="AC50" s="2176">
        <f t="shared" si="4"/>
        <v>0.99999999999999989</v>
      </c>
      <c r="AD50" s="2176">
        <f t="shared" si="4"/>
        <v>0.99999999999999989</v>
      </c>
      <c r="AE50" s="2185">
        <f t="shared" si="4"/>
        <v>0.99999999999999989</v>
      </c>
      <c r="AF50" s="2185">
        <f t="shared" si="4"/>
        <v>1</v>
      </c>
    </row>
    <row r="51" spans="1:32">
      <c r="A51" s="2173">
        <v>200</v>
      </c>
      <c r="B51" s="2170">
        <v>47</v>
      </c>
      <c r="C51" s="2179">
        <v>0</v>
      </c>
      <c r="D51" s="2179">
        <v>0</v>
      </c>
      <c r="E51" s="2179">
        <v>0</v>
      </c>
      <c r="F51" s="2179">
        <v>0</v>
      </c>
      <c r="G51" s="2179">
        <v>0</v>
      </c>
      <c r="H51" s="2179">
        <v>0</v>
      </c>
      <c r="I51" s="2179">
        <v>0</v>
      </c>
      <c r="J51" s="2179">
        <v>0</v>
      </c>
      <c r="K51" s="2179">
        <v>0</v>
      </c>
      <c r="L51" s="2179">
        <v>0</v>
      </c>
      <c r="M51" s="2179">
        <v>0</v>
      </c>
      <c r="N51" s="2179">
        <v>0</v>
      </c>
      <c r="O51" s="2179">
        <v>0</v>
      </c>
      <c r="P51" s="2175">
        <v>0</v>
      </c>
      <c r="Q51" s="2175">
        <v>0</v>
      </c>
      <c r="R51" s="2176">
        <f t="shared" si="4"/>
        <v>1</v>
      </c>
      <c r="S51" s="2176">
        <f t="shared" si="4"/>
        <v>1</v>
      </c>
      <c r="T51" s="2176">
        <f t="shared" si="4"/>
        <v>1.0000000000000002</v>
      </c>
      <c r="U51" s="2176">
        <f t="shared" si="4"/>
        <v>1</v>
      </c>
      <c r="V51" s="2176">
        <f t="shared" si="4"/>
        <v>1</v>
      </c>
      <c r="W51" s="2176">
        <f t="shared" si="4"/>
        <v>1.0004568178877085</v>
      </c>
      <c r="X51" s="2176">
        <f t="shared" si="4"/>
        <v>1</v>
      </c>
      <c r="Y51" s="2176">
        <f t="shared" si="4"/>
        <v>0.99999999999999978</v>
      </c>
      <c r="Z51" s="2176">
        <f t="shared" si="4"/>
        <v>1</v>
      </c>
      <c r="AA51" s="2176">
        <f t="shared" si="4"/>
        <v>1.0000000000000002</v>
      </c>
      <c r="AB51" s="2176">
        <f t="shared" si="4"/>
        <v>1.0000000000000002</v>
      </c>
      <c r="AC51" s="2176">
        <f t="shared" si="4"/>
        <v>0.99999999999999989</v>
      </c>
      <c r="AD51" s="2176">
        <f t="shared" si="4"/>
        <v>0.99999999999999989</v>
      </c>
      <c r="AE51" s="2185">
        <f t="shared" si="4"/>
        <v>0.99999999999999989</v>
      </c>
      <c r="AF51" s="2185">
        <f t="shared" si="4"/>
        <v>1</v>
      </c>
    </row>
    <row r="52" spans="1:32">
      <c r="A52" s="2173">
        <v>200</v>
      </c>
      <c r="B52" s="2170">
        <v>48</v>
      </c>
      <c r="C52" s="2179">
        <v>0</v>
      </c>
      <c r="D52" s="2179">
        <v>0</v>
      </c>
      <c r="E52" s="2179">
        <v>0</v>
      </c>
      <c r="F52" s="2179">
        <v>0</v>
      </c>
      <c r="G52" s="2179">
        <v>0</v>
      </c>
      <c r="H52" s="2179">
        <v>0</v>
      </c>
      <c r="I52" s="2179">
        <v>0</v>
      </c>
      <c r="J52" s="2179">
        <v>0</v>
      </c>
      <c r="K52" s="2179">
        <v>0</v>
      </c>
      <c r="L52" s="2179">
        <v>0</v>
      </c>
      <c r="M52" s="2179">
        <v>0</v>
      </c>
      <c r="N52" s="2179">
        <v>0</v>
      </c>
      <c r="O52" s="2179">
        <v>0</v>
      </c>
      <c r="P52" s="2175">
        <v>0</v>
      </c>
      <c r="Q52" s="2175">
        <v>0</v>
      </c>
      <c r="R52" s="2176">
        <f t="shared" si="4"/>
        <v>1</v>
      </c>
      <c r="S52" s="2176">
        <f t="shared" si="4"/>
        <v>1</v>
      </c>
      <c r="T52" s="2176">
        <f t="shared" si="4"/>
        <v>1.0000000000000002</v>
      </c>
      <c r="U52" s="2176">
        <f t="shared" si="4"/>
        <v>1</v>
      </c>
      <c r="V52" s="2176">
        <f t="shared" si="4"/>
        <v>1</v>
      </c>
      <c r="W52" s="2176">
        <f t="shared" si="4"/>
        <v>1.0004568178877085</v>
      </c>
      <c r="X52" s="2176">
        <f t="shared" si="4"/>
        <v>1</v>
      </c>
      <c r="Y52" s="2176">
        <f t="shared" si="4"/>
        <v>0.99999999999999978</v>
      </c>
      <c r="Z52" s="2176">
        <f t="shared" si="4"/>
        <v>1</v>
      </c>
      <c r="AA52" s="2176">
        <f t="shared" si="4"/>
        <v>1.0000000000000002</v>
      </c>
      <c r="AB52" s="2176">
        <f t="shared" si="4"/>
        <v>1.0000000000000002</v>
      </c>
      <c r="AC52" s="2176">
        <f t="shared" si="4"/>
        <v>0.99999999999999989</v>
      </c>
      <c r="AD52" s="2176">
        <f t="shared" si="4"/>
        <v>0.99999999999999989</v>
      </c>
      <c r="AE52" s="2185">
        <f t="shared" si="4"/>
        <v>0.99999999999999989</v>
      </c>
      <c r="AF52" s="2185">
        <f t="shared" si="4"/>
        <v>1</v>
      </c>
    </row>
    <row r="53" spans="1:32">
      <c r="A53" s="2173">
        <v>200</v>
      </c>
      <c r="B53" s="2170">
        <v>49</v>
      </c>
      <c r="C53" s="2179">
        <v>0</v>
      </c>
      <c r="D53" s="2179">
        <v>0</v>
      </c>
      <c r="E53" s="2179">
        <v>0</v>
      </c>
      <c r="F53" s="2179">
        <v>0</v>
      </c>
      <c r="G53" s="2179">
        <v>0</v>
      </c>
      <c r="H53" s="2179">
        <v>0</v>
      </c>
      <c r="I53" s="2179">
        <v>0</v>
      </c>
      <c r="J53" s="2179">
        <v>0</v>
      </c>
      <c r="K53" s="2179">
        <v>0</v>
      </c>
      <c r="L53" s="2179">
        <v>0</v>
      </c>
      <c r="M53" s="2179">
        <v>0</v>
      </c>
      <c r="N53" s="2179">
        <v>0</v>
      </c>
      <c r="O53" s="2179">
        <v>0</v>
      </c>
      <c r="P53" s="2175">
        <v>0</v>
      </c>
      <c r="Q53" s="2175">
        <v>0</v>
      </c>
      <c r="R53" s="2176">
        <f t="shared" si="4"/>
        <v>1</v>
      </c>
      <c r="S53" s="2176">
        <f t="shared" si="4"/>
        <v>1</v>
      </c>
      <c r="T53" s="2176">
        <f t="shared" si="4"/>
        <v>1.0000000000000002</v>
      </c>
      <c r="U53" s="2176">
        <f t="shared" si="4"/>
        <v>1</v>
      </c>
      <c r="V53" s="2176">
        <f t="shared" si="4"/>
        <v>1</v>
      </c>
      <c r="W53" s="2176">
        <f t="shared" si="4"/>
        <v>1.0004568178877085</v>
      </c>
      <c r="X53" s="2176">
        <f t="shared" si="4"/>
        <v>1</v>
      </c>
      <c r="Y53" s="2176">
        <f t="shared" si="4"/>
        <v>0.99999999999999978</v>
      </c>
      <c r="Z53" s="2176">
        <f t="shared" si="4"/>
        <v>1</v>
      </c>
      <c r="AA53" s="2176">
        <f t="shared" si="4"/>
        <v>1.0000000000000002</v>
      </c>
      <c r="AB53" s="2176">
        <f t="shared" si="4"/>
        <v>1.0000000000000002</v>
      </c>
      <c r="AC53" s="2176">
        <f t="shared" si="4"/>
        <v>0.99999999999999989</v>
      </c>
      <c r="AD53" s="2176">
        <f t="shared" si="4"/>
        <v>0.99999999999999989</v>
      </c>
      <c r="AE53" s="2185">
        <f t="shared" si="4"/>
        <v>0.99999999999999989</v>
      </c>
      <c r="AF53" s="2185">
        <f t="shared" si="4"/>
        <v>1</v>
      </c>
    </row>
    <row r="54" spans="1:32">
      <c r="A54" s="2173">
        <v>200</v>
      </c>
      <c r="B54" s="2170">
        <v>50</v>
      </c>
      <c r="C54" s="2179">
        <v>0</v>
      </c>
      <c r="D54" s="2179">
        <v>0</v>
      </c>
      <c r="E54" s="2179">
        <v>0</v>
      </c>
      <c r="F54" s="2179">
        <v>0</v>
      </c>
      <c r="G54" s="2179">
        <v>0</v>
      </c>
      <c r="H54" s="2179">
        <v>0</v>
      </c>
      <c r="I54" s="2179">
        <v>0</v>
      </c>
      <c r="J54" s="2179">
        <v>0</v>
      </c>
      <c r="K54" s="2179">
        <v>0</v>
      </c>
      <c r="L54" s="2179">
        <v>0</v>
      </c>
      <c r="M54" s="2179">
        <v>0</v>
      </c>
      <c r="N54" s="2179">
        <v>0</v>
      </c>
      <c r="O54" s="2179">
        <v>0</v>
      </c>
      <c r="P54" s="2175">
        <v>0</v>
      </c>
      <c r="Q54" s="2175">
        <v>0</v>
      </c>
      <c r="R54" s="2176">
        <f t="shared" ref="R54:AF69" si="5">C54+R53</f>
        <v>1</v>
      </c>
      <c r="S54" s="2176">
        <f t="shared" si="5"/>
        <v>1</v>
      </c>
      <c r="T54" s="2176">
        <f t="shared" si="5"/>
        <v>1.0000000000000002</v>
      </c>
      <c r="U54" s="2176">
        <f t="shared" si="5"/>
        <v>1</v>
      </c>
      <c r="V54" s="2176">
        <f t="shared" si="5"/>
        <v>1</v>
      </c>
      <c r="W54" s="2176">
        <f t="shared" si="5"/>
        <v>1.0004568178877085</v>
      </c>
      <c r="X54" s="2176">
        <f t="shared" si="5"/>
        <v>1</v>
      </c>
      <c r="Y54" s="2176">
        <f t="shared" si="5"/>
        <v>0.99999999999999978</v>
      </c>
      <c r="Z54" s="2176">
        <f t="shared" si="5"/>
        <v>1</v>
      </c>
      <c r="AA54" s="2176">
        <f t="shared" si="5"/>
        <v>1.0000000000000002</v>
      </c>
      <c r="AB54" s="2176">
        <f t="shared" si="5"/>
        <v>1.0000000000000002</v>
      </c>
      <c r="AC54" s="2176">
        <f t="shared" si="5"/>
        <v>0.99999999999999989</v>
      </c>
      <c r="AD54" s="2176">
        <f t="shared" si="5"/>
        <v>0.99999999999999989</v>
      </c>
      <c r="AE54" s="2185">
        <f t="shared" si="5"/>
        <v>0.99999999999999989</v>
      </c>
      <c r="AF54" s="2185">
        <f t="shared" si="5"/>
        <v>1</v>
      </c>
    </row>
    <row r="55" spans="1:32">
      <c r="A55" s="2173">
        <v>200</v>
      </c>
      <c r="B55" s="2170">
        <v>51</v>
      </c>
      <c r="C55" s="2179">
        <v>0</v>
      </c>
      <c r="D55" s="2179">
        <v>0</v>
      </c>
      <c r="E55" s="2179">
        <v>0</v>
      </c>
      <c r="F55" s="2179">
        <v>0</v>
      </c>
      <c r="G55" s="2179">
        <v>0</v>
      </c>
      <c r="H55" s="2179">
        <v>0</v>
      </c>
      <c r="I55" s="2179">
        <v>0</v>
      </c>
      <c r="J55" s="2179">
        <v>0</v>
      </c>
      <c r="K55" s="2179">
        <v>0</v>
      </c>
      <c r="L55" s="2179">
        <v>0</v>
      </c>
      <c r="M55" s="2179">
        <v>0</v>
      </c>
      <c r="N55" s="2179">
        <v>0</v>
      </c>
      <c r="O55" s="2179">
        <v>0</v>
      </c>
      <c r="P55" s="2175">
        <v>0</v>
      </c>
      <c r="Q55" s="2175">
        <v>0</v>
      </c>
      <c r="R55" s="2176">
        <f t="shared" si="5"/>
        <v>1</v>
      </c>
      <c r="S55" s="2176">
        <f t="shared" si="5"/>
        <v>1</v>
      </c>
      <c r="T55" s="2176">
        <f t="shared" si="5"/>
        <v>1.0000000000000002</v>
      </c>
      <c r="U55" s="2176">
        <f t="shared" si="5"/>
        <v>1</v>
      </c>
      <c r="V55" s="2176">
        <f t="shared" si="5"/>
        <v>1</v>
      </c>
      <c r="W55" s="2176">
        <f t="shared" si="5"/>
        <v>1.0004568178877085</v>
      </c>
      <c r="X55" s="2176">
        <f t="shared" si="5"/>
        <v>1</v>
      </c>
      <c r="Y55" s="2176">
        <f t="shared" si="5"/>
        <v>0.99999999999999978</v>
      </c>
      <c r="Z55" s="2176">
        <f t="shared" si="5"/>
        <v>1</v>
      </c>
      <c r="AA55" s="2176">
        <f t="shared" si="5"/>
        <v>1.0000000000000002</v>
      </c>
      <c r="AB55" s="2176">
        <f t="shared" si="5"/>
        <v>1.0000000000000002</v>
      </c>
      <c r="AC55" s="2176">
        <f t="shared" si="5"/>
        <v>0.99999999999999989</v>
      </c>
      <c r="AD55" s="2176">
        <f t="shared" si="5"/>
        <v>0.99999999999999989</v>
      </c>
      <c r="AE55" s="2185">
        <f t="shared" si="5"/>
        <v>0.99999999999999989</v>
      </c>
      <c r="AF55" s="2185">
        <f t="shared" si="5"/>
        <v>1</v>
      </c>
    </row>
    <row r="56" spans="1:32">
      <c r="A56" s="2173">
        <v>200</v>
      </c>
      <c r="B56" s="2170">
        <v>52</v>
      </c>
      <c r="C56" s="2179">
        <v>0</v>
      </c>
      <c r="D56" s="2179">
        <v>0</v>
      </c>
      <c r="E56" s="2179">
        <v>0</v>
      </c>
      <c r="F56" s="2179">
        <v>0</v>
      </c>
      <c r="G56" s="2179">
        <v>0</v>
      </c>
      <c r="H56" s="2179">
        <v>0</v>
      </c>
      <c r="I56" s="2179">
        <v>0</v>
      </c>
      <c r="J56" s="2179">
        <v>0</v>
      </c>
      <c r="K56" s="2179">
        <v>0</v>
      </c>
      <c r="L56" s="2179">
        <v>0</v>
      </c>
      <c r="M56" s="2179">
        <v>0</v>
      </c>
      <c r="N56" s="2179">
        <v>0</v>
      </c>
      <c r="O56" s="2179">
        <v>0</v>
      </c>
      <c r="P56" s="2175">
        <v>0</v>
      </c>
      <c r="Q56" s="2175">
        <v>0</v>
      </c>
      <c r="R56" s="2176">
        <f t="shared" si="5"/>
        <v>1</v>
      </c>
      <c r="S56" s="2176">
        <f t="shared" si="5"/>
        <v>1</v>
      </c>
      <c r="T56" s="2176">
        <f t="shared" si="5"/>
        <v>1.0000000000000002</v>
      </c>
      <c r="U56" s="2176">
        <f t="shared" si="5"/>
        <v>1</v>
      </c>
      <c r="V56" s="2176">
        <f t="shared" si="5"/>
        <v>1</v>
      </c>
      <c r="W56" s="2176">
        <f t="shared" si="5"/>
        <v>1.0004568178877085</v>
      </c>
      <c r="X56" s="2176">
        <f t="shared" si="5"/>
        <v>1</v>
      </c>
      <c r="Y56" s="2176">
        <f t="shared" si="5"/>
        <v>0.99999999999999978</v>
      </c>
      <c r="Z56" s="2176">
        <f t="shared" si="5"/>
        <v>1</v>
      </c>
      <c r="AA56" s="2176">
        <f t="shared" si="5"/>
        <v>1.0000000000000002</v>
      </c>
      <c r="AB56" s="2176">
        <f t="shared" si="5"/>
        <v>1.0000000000000002</v>
      </c>
      <c r="AC56" s="2176">
        <f t="shared" si="5"/>
        <v>0.99999999999999989</v>
      </c>
      <c r="AD56" s="2176">
        <f t="shared" si="5"/>
        <v>0.99999999999999989</v>
      </c>
      <c r="AE56" s="2185">
        <f t="shared" si="5"/>
        <v>0.99999999999999989</v>
      </c>
      <c r="AF56" s="2185">
        <f t="shared" si="5"/>
        <v>1</v>
      </c>
    </row>
    <row r="57" spans="1:32">
      <c r="A57" s="2173">
        <v>200</v>
      </c>
      <c r="B57" s="2170">
        <v>53</v>
      </c>
      <c r="C57" s="2179">
        <v>0</v>
      </c>
      <c r="D57" s="2179">
        <v>0</v>
      </c>
      <c r="E57" s="2179">
        <v>0</v>
      </c>
      <c r="F57" s="2179">
        <v>0</v>
      </c>
      <c r="G57" s="2179">
        <v>0</v>
      </c>
      <c r="H57" s="2179">
        <v>0</v>
      </c>
      <c r="I57" s="2179">
        <v>0</v>
      </c>
      <c r="J57" s="2179">
        <v>0</v>
      </c>
      <c r="K57" s="2179">
        <v>0</v>
      </c>
      <c r="L57" s="2179">
        <v>0</v>
      </c>
      <c r="M57" s="2179">
        <v>0</v>
      </c>
      <c r="N57" s="2179">
        <v>0</v>
      </c>
      <c r="O57" s="2179">
        <v>0</v>
      </c>
      <c r="P57" s="2175">
        <v>0</v>
      </c>
      <c r="Q57" s="2175">
        <v>0</v>
      </c>
      <c r="R57" s="2176">
        <f t="shared" si="5"/>
        <v>1</v>
      </c>
      <c r="S57" s="2176">
        <f t="shared" si="5"/>
        <v>1</v>
      </c>
      <c r="T57" s="2176">
        <f t="shared" si="5"/>
        <v>1.0000000000000002</v>
      </c>
      <c r="U57" s="2176">
        <f t="shared" si="5"/>
        <v>1</v>
      </c>
      <c r="V57" s="2176">
        <f t="shared" si="5"/>
        <v>1</v>
      </c>
      <c r="W57" s="2176">
        <f t="shared" si="5"/>
        <v>1.0004568178877085</v>
      </c>
      <c r="X57" s="2176">
        <f t="shared" si="5"/>
        <v>1</v>
      </c>
      <c r="Y57" s="2176">
        <f t="shared" si="5"/>
        <v>0.99999999999999978</v>
      </c>
      <c r="Z57" s="2176">
        <f t="shared" si="5"/>
        <v>1</v>
      </c>
      <c r="AA57" s="2176">
        <f t="shared" si="5"/>
        <v>1.0000000000000002</v>
      </c>
      <c r="AB57" s="2176">
        <f t="shared" si="5"/>
        <v>1.0000000000000002</v>
      </c>
      <c r="AC57" s="2176">
        <f t="shared" si="5"/>
        <v>0.99999999999999989</v>
      </c>
      <c r="AD57" s="2176">
        <f t="shared" si="5"/>
        <v>0.99999999999999989</v>
      </c>
      <c r="AE57" s="2185">
        <f t="shared" si="5"/>
        <v>0.99999999999999989</v>
      </c>
      <c r="AF57" s="2185">
        <f t="shared" si="5"/>
        <v>1</v>
      </c>
    </row>
    <row r="58" spans="1:32">
      <c r="A58" s="2173">
        <v>200</v>
      </c>
      <c r="B58" s="2170">
        <v>54</v>
      </c>
      <c r="C58" s="2179">
        <v>0</v>
      </c>
      <c r="D58" s="2179">
        <v>0</v>
      </c>
      <c r="E58" s="2179">
        <v>0</v>
      </c>
      <c r="F58" s="2179">
        <v>0</v>
      </c>
      <c r="G58" s="2179">
        <v>0</v>
      </c>
      <c r="H58" s="2179">
        <v>0</v>
      </c>
      <c r="I58" s="2179">
        <v>0</v>
      </c>
      <c r="J58" s="2179">
        <v>0</v>
      </c>
      <c r="K58" s="2179">
        <v>0</v>
      </c>
      <c r="L58" s="2179">
        <v>0</v>
      </c>
      <c r="M58" s="2179">
        <v>0</v>
      </c>
      <c r="N58" s="2179">
        <v>0</v>
      </c>
      <c r="O58" s="2179">
        <v>0</v>
      </c>
      <c r="P58" s="2175">
        <v>0</v>
      </c>
      <c r="Q58" s="2175">
        <v>0</v>
      </c>
      <c r="R58" s="2176">
        <f t="shared" si="5"/>
        <v>1</v>
      </c>
      <c r="S58" s="2176">
        <f t="shared" si="5"/>
        <v>1</v>
      </c>
      <c r="T58" s="2176">
        <f t="shared" si="5"/>
        <v>1.0000000000000002</v>
      </c>
      <c r="U58" s="2176">
        <f t="shared" si="5"/>
        <v>1</v>
      </c>
      <c r="V58" s="2176">
        <f t="shared" si="5"/>
        <v>1</v>
      </c>
      <c r="W58" s="2176">
        <f t="shared" si="5"/>
        <v>1.0004568178877085</v>
      </c>
      <c r="X58" s="2176">
        <f t="shared" si="5"/>
        <v>1</v>
      </c>
      <c r="Y58" s="2176">
        <f t="shared" si="5"/>
        <v>0.99999999999999978</v>
      </c>
      <c r="Z58" s="2176">
        <f t="shared" si="5"/>
        <v>1</v>
      </c>
      <c r="AA58" s="2176">
        <f t="shared" si="5"/>
        <v>1.0000000000000002</v>
      </c>
      <c r="AB58" s="2176">
        <f t="shared" si="5"/>
        <v>1.0000000000000002</v>
      </c>
      <c r="AC58" s="2176">
        <f t="shared" si="5"/>
        <v>0.99999999999999989</v>
      </c>
      <c r="AD58" s="2176">
        <f t="shared" si="5"/>
        <v>0.99999999999999989</v>
      </c>
      <c r="AE58" s="2185">
        <f t="shared" si="5"/>
        <v>0.99999999999999989</v>
      </c>
      <c r="AF58" s="2185">
        <f t="shared" si="5"/>
        <v>1</v>
      </c>
    </row>
    <row r="59" spans="1:32">
      <c r="A59" s="2173">
        <v>200</v>
      </c>
      <c r="B59" s="2170">
        <v>55</v>
      </c>
      <c r="C59" s="2179">
        <v>0</v>
      </c>
      <c r="D59" s="2179">
        <v>0</v>
      </c>
      <c r="E59" s="2179">
        <v>0</v>
      </c>
      <c r="F59" s="2179">
        <v>0</v>
      </c>
      <c r="G59" s="2179">
        <v>0</v>
      </c>
      <c r="H59" s="2179">
        <v>0</v>
      </c>
      <c r="I59" s="2179">
        <v>0</v>
      </c>
      <c r="J59" s="2179">
        <v>0</v>
      </c>
      <c r="K59" s="2179">
        <v>0</v>
      </c>
      <c r="L59" s="2179">
        <v>0</v>
      </c>
      <c r="M59" s="2179">
        <v>0</v>
      </c>
      <c r="N59" s="2179">
        <v>0</v>
      </c>
      <c r="O59" s="2179">
        <v>0</v>
      </c>
      <c r="P59" s="2175">
        <v>0</v>
      </c>
      <c r="Q59" s="2175">
        <v>0</v>
      </c>
      <c r="R59" s="2176">
        <f t="shared" si="5"/>
        <v>1</v>
      </c>
      <c r="S59" s="2176">
        <f t="shared" si="5"/>
        <v>1</v>
      </c>
      <c r="T59" s="2176">
        <f t="shared" si="5"/>
        <v>1.0000000000000002</v>
      </c>
      <c r="U59" s="2176">
        <f t="shared" si="5"/>
        <v>1</v>
      </c>
      <c r="V59" s="2176">
        <f t="shared" si="5"/>
        <v>1</v>
      </c>
      <c r="W59" s="2176">
        <f t="shared" si="5"/>
        <v>1.0004568178877085</v>
      </c>
      <c r="X59" s="2176">
        <f t="shared" si="5"/>
        <v>1</v>
      </c>
      <c r="Y59" s="2176">
        <f t="shared" si="5"/>
        <v>0.99999999999999978</v>
      </c>
      <c r="Z59" s="2176">
        <f t="shared" si="5"/>
        <v>1</v>
      </c>
      <c r="AA59" s="2176">
        <f t="shared" si="5"/>
        <v>1.0000000000000002</v>
      </c>
      <c r="AB59" s="2176">
        <f t="shared" si="5"/>
        <v>1.0000000000000002</v>
      </c>
      <c r="AC59" s="2176">
        <f t="shared" si="5"/>
        <v>0.99999999999999989</v>
      </c>
      <c r="AD59" s="2176">
        <f t="shared" si="5"/>
        <v>0.99999999999999989</v>
      </c>
      <c r="AE59" s="2185">
        <f t="shared" si="5"/>
        <v>0.99999999999999989</v>
      </c>
      <c r="AF59" s="2185">
        <f t="shared" si="5"/>
        <v>1</v>
      </c>
    </row>
    <row r="60" spans="1:32">
      <c r="A60" s="2173">
        <v>200</v>
      </c>
      <c r="B60" s="2170">
        <v>56</v>
      </c>
      <c r="C60" s="2179">
        <v>0</v>
      </c>
      <c r="D60" s="2179">
        <v>0</v>
      </c>
      <c r="E60" s="2179">
        <v>0</v>
      </c>
      <c r="F60" s="2179">
        <v>0</v>
      </c>
      <c r="G60" s="2179">
        <v>0</v>
      </c>
      <c r="H60" s="2179">
        <v>0</v>
      </c>
      <c r="I60" s="2179">
        <v>0</v>
      </c>
      <c r="J60" s="2179">
        <v>0</v>
      </c>
      <c r="K60" s="2179">
        <v>0</v>
      </c>
      <c r="L60" s="2179">
        <v>0</v>
      </c>
      <c r="M60" s="2179">
        <v>0</v>
      </c>
      <c r="N60" s="2179">
        <v>0</v>
      </c>
      <c r="O60" s="2179">
        <v>0</v>
      </c>
      <c r="P60" s="2175">
        <v>0</v>
      </c>
      <c r="Q60" s="2175">
        <v>0</v>
      </c>
      <c r="R60" s="2176">
        <f t="shared" si="5"/>
        <v>1</v>
      </c>
      <c r="S60" s="2176">
        <f t="shared" si="5"/>
        <v>1</v>
      </c>
      <c r="T60" s="2176">
        <f t="shared" si="5"/>
        <v>1.0000000000000002</v>
      </c>
      <c r="U60" s="2176">
        <f t="shared" si="5"/>
        <v>1</v>
      </c>
      <c r="V60" s="2176">
        <f t="shared" si="5"/>
        <v>1</v>
      </c>
      <c r="W60" s="2176">
        <f t="shared" si="5"/>
        <v>1.0004568178877085</v>
      </c>
      <c r="X60" s="2176">
        <f t="shared" si="5"/>
        <v>1</v>
      </c>
      <c r="Y60" s="2176">
        <f t="shared" si="5"/>
        <v>0.99999999999999978</v>
      </c>
      <c r="Z60" s="2176">
        <f t="shared" si="5"/>
        <v>1</v>
      </c>
      <c r="AA60" s="2176">
        <f t="shared" si="5"/>
        <v>1.0000000000000002</v>
      </c>
      <c r="AB60" s="2176">
        <f t="shared" si="5"/>
        <v>1.0000000000000002</v>
      </c>
      <c r="AC60" s="2176">
        <f t="shared" si="5"/>
        <v>0.99999999999999989</v>
      </c>
      <c r="AD60" s="2176">
        <f t="shared" si="5"/>
        <v>0.99999999999999989</v>
      </c>
      <c r="AE60" s="2185">
        <f t="shared" si="5"/>
        <v>0.99999999999999989</v>
      </c>
      <c r="AF60" s="2185">
        <f t="shared" si="5"/>
        <v>1</v>
      </c>
    </row>
    <row r="61" spans="1:32">
      <c r="A61" s="2173">
        <v>200</v>
      </c>
      <c r="B61" s="2170">
        <v>57</v>
      </c>
      <c r="C61" s="2179">
        <v>0</v>
      </c>
      <c r="D61" s="2179">
        <v>0</v>
      </c>
      <c r="E61" s="2179">
        <v>0</v>
      </c>
      <c r="F61" s="2179">
        <v>0</v>
      </c>
      <c r="G61" s="2179">
        <v>0</v>
      </c>
      <c r="H61" s="2179">
        <v>0</v>
      </c>
      <c r="I61" s="2179">
        <v>0</v>
      </c>
      <c r="J61" s="2179">
        <v>0</v>
      </c>
      <c r="K61" s="2179">
        <v>0</v>
      </c>
      <c r="L61" s="2179">
        <v>0</v>
      </c>
      <c r="M61" s="2179">
        <v>0</v>
      </c>
      <c r="N61" s="2179">
        <v>0</v>
      </c>
      <c r="O61" s="2179">
        <v>0</v>
      </c>
      <c r="P61" s="2175">
        <v>0</v>
      </c>
      <c r="Q61" s="2175">
        <v>0</v>
      </c>
      <c r="R61" s="2176">
        <f t="shared" si="5"/>
        <v>1</v>
      </c>
      <c r="S61" s="2176">
        <f t="shared" si="5"/>
        <v>1</v>
      </c>
      <c r="T61" s="2176">
        <f t="shared" si="5"/>
        <v>1.0000000000000002</v>
      </c>
      <c r="U61" s="2176">
        <f t="shared" si="5"/>
        <v>1</v>
      </c>
      <c r="V61" s="2176">
        <f t="shared" si="5"/>
        <v>1</v>
      </c>
      <c r="W61" s="2176">
        <f t="shared" si="5"/>
        <v>1.0004568178877085</v>
      </c>
      <c r="X61" s="2176">
        <f t="shared" si="5"/>
        <v>1</v>
      </c>
      <c r="Y61" s="2176">
        <f t="shared" si="5"/>
        <v>0.99999999999999978</v>
      </c>
      <c r="Z61" s="2176">
        <f t="shared" si="5"/>
        <v>1</v>
      </c>
      <c r="AA61" s="2176">
        <f t="shared" si="5"/>
        <v>1.0000000000000002</v>
      </c>
      <c r="AB61" s="2176">
        <f t="shared" si="5"/>
        <v>1.0000000000000002</v>
      </c>
      <c r="AC61" s="2176">
        <f t="shared" si="5"/>
        <v>0.99999999999999989</v>
      </c>
      <c r="AD61" s="2176">
        <f t="shared" si="5"/>
        <v>0.99999999999999989</v>
      </c>
      <c r="AE61" s="2185">
        <f t="shared" si="5"/>
        <v>0.99999999999999989</v>
      </c>
      <c r="AF61" s="2185">
        <f t="shared" si="5"/>
        <v>1</v>
      </c>
    </row>
    <row r="62" spans="1:32">
      <c r="A62" s="2173">
        <v>200</v>
      </c>
      <c r="B62" s="2170">
        <v>58</v>
      </c>
      <c r="C62" s="2179">
        <v>0</v>
      </c>
      <c r="D62" s="2179">
        <v>0</v>
      </c>
      <c r="E62" s="2179">
        <v>0</v>
      </c>
      <c r="F62" s="2179">
        <v>0</v>
      </c>
      <c r="G62" s="2179">
        <v>0</v>
      </c>
      <c r="H62" s="2179">
        <v>0</v>
      </c>
      <c r="I62" s="2179">
        <v>0</v>
      </c>
      <c r="J62" s="2179">
        <v>0</v>
      </c>
      <c r="K62" s="2179">
        <v>0</v>
      </c>
      <c r="L62" s="2179">
        <v>0</v>
      </c>
      <c r="M62" s="2179">
        <v>0</v>
      </c>
      <c r="N62" s="2179">
        <v>0</v>
      </c>
      <c r="O62" s="2179">
        <v>0</v>
      </c>
      <c r="P62" s="2175">
        <v>0</v>
      </c>
      <c r="Q62" s="2175">
        <v>0</v>
      </c>
      <c r="R62" s="2176">
        <f t="shared" si="5"/>
        <v>1</v>
      </c>
      <c r="S62" s="2176">
        <f t="shared" si="5"/>
        <v>1</v>
      </c>
      <c r="T62" s="2176">
        <f t="shared" si="5"/>
        <v>1.0000000000000002</v>
      </c>
      <c r="U62" s="2176">
        <f t="shared" si="5"/>
        <v>1</v>
      </c>
      <c r="V62" s="2176">
        <f t="shared" si="5"/>
        <v>1</v>
      </c>
      <c r="W62" s="2176">
        <f t="shared" si="5"/>
        <v>1.0004568178877085</v>
      </c>
      <c r="X62" s="2176">
        <f t="shared" si="5"/>
        <v>1</v>
      </c>
      <c r="Y62" s="2176">
        <f t="shared" si="5"/>
        <v>0.99999999999999978</v>
      </c>
      <c r="Z62" s="2176">
        <f t="shared" si="5"/>
        <v>1</v>
      </c>
      <c r="AA62" s="2176">
        <f t="shared" si="5"/>
        <v>1.0000000000000002</v>
      </c>
      <c r="AB62" s="2176">
        <f t="shared" si="5"/>
        <v>1.0000000000000002</v>
      </c>
      <c r="AC62" s="2176">
        <f t="shared" si="5"/>
        <v>0.99999999999999989</v>
      </c>
      <c r="AD62" s="2176">
        <f t="shared" si="5"/>
        <v>0.99999999999999989</v>
      </c>
      <c r="AE62" s="2185">
        <f t="shared" si="5"/>
        <v>0.99999999999999989</v>
      </c>
      <c r="AF62" s="2185">
        <f t="shared" si="5"/>
        <v>1</v>
      </c>
    </row>
    <row r="63" spans="1:32">
      <c r="A63" s="2173">
        <v>200</v>
      </c>
      <c r="B63" s="2170">
        <v>59</v>
      </c>
      <c r="C63" s="2179">
        <v>0</v>
      </c>
      <c r="D63" s="2179">
        <v>0</v>
      </c>
      <c r="E63" s="2179">
        <v>0</v>
      </c>
      <c r="F63" s="2179">
        <v>0</v>
      </c>
      <c r="G63" s="2179">
        <v>0</v>
      </c>
      <c r="H63" s="2179">
        <v>0</v>
      </c>
      <c r="I63" s="2179">
        <v>0</v>
      </c>
      <c r="J63" s="2179">
        <v>0</v>
      </c>
      <c r="K63" s="2179">
        <v>0</v>
      </c>
      <c r="L63" s="2179">
        <v>0</v>
      </c>
      <c r="M63" s="2179">
        <v>0</v>
      </c>
      <c r="N63" s="2179">
        <v>0</v>
      </c>
      <c r="O63" s="2179">
        <v>0</v>
      </c>
      <c r="P63" s="2175">
        <v>0</v>
      </c>
      <c r="Q63" s="2175">
        <v>0</v>
      </c>
      <c r="R63" s="2176">
        <f t="shared" si="5"/>
        <v>1</v>
      </c>
      <c r="S63" s="2176">
        <f t="shared" si="5"/>
        <v>1</v>
      </c>
      <c r="T63" s="2176">
        <f t="shared" si="5"/>
        <v>1.0000000000000002</v>
      </c>
      <c r="U63" s="2176">
        <f t="shared" si="5"/>
        <v>1</v>
      </c>
      <c r="V63" s="2176">
        <f t="shared" si="5"/>
        <v>1</v>
      </c>
      <c r="W63" s="2176">
        <f t="shared" si="5"/>
        <v>1.0004568178877085</v>
      </c>
      <c r="X63" s="2176">
        <f t="shared" si="5"/>
        <v>1</v>
      </c>
      <c r="Y63" s="2176">
        <f t="shared" si="5"/>
        <v>0.99999999999999978</v>
      </c>
      <c r="Z63" s="2176">
        <f t="shared" si="5"/>
        <v>1</v>
      </c>
      <c r="AA63" s="2176">
        <f t="shared" si="5"/>
        <v>1.0000000000000002</v>
      </c>
      <c r="AB63" s="2176">
        <f t="shared" si="5"/>
        <v>1.0000000000000002</v>
      </c>
      <c r="AC63" s="2176">
        <f t="shared" si="5"/>
        <v>0.99999999999999989</v>
      </c>
      <c r="AD63" s="2176">
        <f t="shared" si="5"/>
        <v>0.99999999999999989</v>
      </c>
      <c r="AE63" s="2185">
        <f t="shared" si="5"/>
        <v>0.99999999999999989</v>
      </c>
      <c r="AF63" s="2185">
        <f t="shared" si="5"/>
        <v>1</v>
      </c>
    </row>
    <row r="64" spans="1:32">
      <c r="A64" s="2173">
        <v>200</v>
      </c>
      <c r="B64" s="2170">
        <v>60</v>
      </c>
      <c r="C64" s="2179">
        <v>0</v>
      </c>
      <c r="D64" s="2179">
        <v>0</v>
      </c>
      <c r="E64" s="2179">
        <v>0</v>
      </c>
      <c r="F64" s="2179">
        <v>0</v>
      </c>
      <c r="G64" s="2179">
        <v>0</v>
      </c>
      <c r="H64" s="2179">
        <v>0</v>
      </c>
      <c r="I64" s="2179">
        <v>0</v>
      </c>
      <c r="J64" s="2179">
        <v>0</v>
      </c>
      <c r="K64" s="2179">
        <v>0</v>
      </c>
      <c r="L64" s="2179">
        <v>0</v>
      </c>
      <c r="M64" s="2179">
        <v>0</v>
      </c>
      <c r="N64" s="2179">
        <v>0</v>
      </c>
      <c r="O64" s="2179">
        <v>0</v>
      </c>
      <c r="P64" s="2175">
        <v>0</v>
      </c>
      <c r="Q64" s="2175">
        <v>0</v>
      </c>
      <c r="R64" s="2176">
        <f t="shared" si="5"/>
        <v>1</v>
      </c>
      <c r="S64" s="2176">
        <f t="shared" si="5"/>
        <v>1</v>
      </c>
      <c r="T64" s="2176">
        <f t="shared" si="5"/>
        <v>1.0000000000000002</v>
      </c>
      <c r="U64" s="2176">
        <f t="shared" si="5"/>
        <v>1</v>
      </c>
      <c r="V64" s="2176">
        <f t="shared" si="5"/>
        <v>1</v>
      </c>
      <c r="W64" s="2176">
        <f t="shared" si="5"/>
        <v>1.0004568178877085</v>
      </c>
      <c r="X64" s="2176">
        <f t="shared" si="5"/>
        <v>1</v>
      </c>
      <c r="Y64" s="2176">
        <f t="shared" si="5"/>
        <v>0.99999999999999978</v>
      </c>
      <c r="Z64" s="2176">
        <f t="shared" si="5"/>
        <v>1</v>
      </c>
      <c r="AA64" s="2176">
        <f t="shared" si="5"/>
        <v>1.0000000000000002</v>
      </c>
      <c r="AB64" s="2176">
        <f t="shared" si="5"/>
        <v>1.0000000000000002</v>
      </c>
      <c r="AC64" s="2176">
        <f t="shared" si="5"/>
        <v>0.99999999999999989</v>
      </c>
      <c r="AD64" s="2176">
        <f t="shared" si="5"/>
        <v>0.99999999999999989</v>
      </c>
      <c r="AE64" s="2185">
        <f t="shared" si="5"/>
        <v>0.99999999999999989</v>
      </c>
      <c r="AF64" s="2185">
        <f t="shared" si="5"/>
        <v>1</v>
      </c>
    </row>
    <row r="65" spans="1:32">
      <c r="A65" s="2173">
        <v>200</v>
      </c>
      <c r="B65" s="2170">
        <v>61</v>
      </c>
      <c r="C65" s="2179">
        <v>0</v>
      </c>
      <c r="D65" s="2179">
        <v>0</v>
      </c>
      <c r="E65" s="2179">
        <v>0</v>
      </c>
      <c r="F65" s="2179">
        <v>0</v>
      </c>
      <c r="G65" s="2179">
        <v>0</v>
      </c>
      <c r="H65" s="2179">
        <v>0</v>
      </c>
      <c r="I65" s="2179">
        <v>0</v>
      </c>
      <c r="J65" s="2179">
        <v>0</v>
      </c>
      <c r="K65" s="2179">
        <v>0</v>
      </c>
      <c r="L65" s="2179">
        <v>0</v>
      </c>
      <c r="M65" s="2179">
        <v>0</v>
      </c>
      <c r="N65" s="2179">
        <v>0</v>
      </c>
      <c r="O65" s="2179">
        <v>0</v>
      </c>
      <c r="P65" s="2175">
        <v>0</v>
      </c>
      <c r="Q65" s="2175">
        <v>0</v>
      </c>
      <c r="R65" s="2176">
        <f t="shared" si="5"/>
        <v>1</v>
      </c>
      <c r="S65" s="2176">
        <f t="shared" si="5"/>
        <v>1</v>
      </c>
      <c r="T65" s="2176">
        <f t="shared" si="5"/>
        <v>1.0000000000000002</v>
      </c>
      <c r="U65" s="2176">
        <f t="shared" si="5"/>
        <v>1</v>
      </c>
      <c r="V65" s="2176">
        <f t="shared" si="5"/>
        <v>1</v>
      </c>
      <c r="W65" s="2176">
        <f t="shared" si="5"/>
        <v>1.0004568178877085</v>
      </c>
      <c r="X65" s="2176">
        <f t="shared" si="5"/>
        <v>1</v>
      </c>
      <c r="Y65" s="2176">
        <f t="shared" si="5"/>
        <v>0.99999999999999978</v>
      </c>
      <c r="Z65" s="2176">
        <f t="shared" si="5"/>
        <v>1</v>
      </c>
      <c r="AA65" s="2176">
        <f t="shared" si="5"/>
        <v>1.0000000000000002</v>
      </c>
      <c r="AB65" s="2176">
        <f t="shared" si="5"/>
        <v>1.0000000000000002</v>
      </c>
      <c r="AC65" s="2176">
        <f t="shared" si="5"/>
        <v>0.99999999999999989</v>
      </c>
      <c r="AD65" s="2176">
        <f t="shared" si="5"/>
        <v>0.99999999999999989</v>
      </c>
      <c r="AE65" s="2185">
        <f t="shared" si="5"/>
        <v>0.99999999999999989</v>
      </c>
      <c r="AF65" s="2185">
        <f t="shared" si="5"/>
        <v>1</v>
      </c>
    </row>
    <row r="66" spans="1:32">
      <c r="A66" s="2173">
        <v>200</v>
      </c>
      <c r="B66" s="2170">
        <v>62</v>
      </c>
      <c r="C66" s="2179">
        <v>0</v>
      </c>
      <c r="D66" s="2179">
        <v>0</v>
      </c>
      <c r="E66" s="2179">
        <v>0</v>
      </c>
      <c r="F66" s="2179">
        <v>0</v>
      </c>
      <c r="G66" s="2179">
        <v>0</v>
      </c>
      <c r="H66" s="2179">
        <v>0</v>
      </c>
      <c r="I66" s="2179">
        <v>0</v>
      </c>
      <c r="J66" s="2179">
        <v>0</v>
      </c>
      <c r="K66" s="2179">
        <v>0</v>
      </c>
      <c r="L66" s="2179">
        <v>0</v>
      </c>
      <c r="M66" s="2179">
        <v>0</v>
      </c>
      <c r="N66" s="2179">
        <v>0</v>
      </c>
      <c r="O66" s="2179">
        <v>0</v>
      </c>
      <c r="P66" s="2175">
        <v>0</v>
      </c>
      <c r="Q66" s="2175">
        <v>0</v>
      </c>
      <c r="R66" s="2176">
        <f t="shared" si="5"/>
        <v>1</v>
      </c>
      <c r="S66" s="2176">
        <f t="shared" si="5"/>
        <v>1</v>
      </c>
      <c r="T66" s="2176">
        <f t="shared" si="5"/>
        <v>1.0000000000000002</v>
      </c>
      <c r="U66" s="2176">
        <f t="shared" si="5"/>
        <v>1</v>
      </c>
      <c r="V66" s="2176">
        <f t="shared" si="5"/>
        <v>1</v>
      </c>
      <c r="W66" s="2176">
        <f t="shared" si="5"/>
        <v>1.0004568178877085</v>
      </c>
      <c r="X66" s="2176">
        <f t="shared" si="5"/>
        <v>1</v>
      </c>
      <c r="Y66" s="2176">
        <f t="shared" si="5"/>
        <v>0.99999999999999978</v>
      </c>
      <c r="Z66" s="2176">
        <f t="shared" si="5"/>
        <v>1</v>
      </c>
      <c r="AA66" s="2176">
        <f t="shared" si="5"/>
        <v>1.0000000000000002</v>
      </c>
      <c r="AB66" s="2176">
        <f t="shared" si="5"/>
        <v>1.0000000000000002</v>
      </c>
      <c r="AC66" s="2176">
        <f t="shared" si="5"/>
        <v>0.99999999999999989</v>
      </c>
      <c r="AD66" s="2176">
        <f t="shared" si="5"/>
        <v>0.99999999999999989</v>
      </c>
      <c r="AE66" s="2185">
        <f t="shared" si="5"/>
        <v>0.99999999999999989</v>
      </c>
      <c r="AF66" s="2185">
        <f t="shared" si="5"/>
        <v>1</v>
      </c>
    </row>
    <row r="67" spans="1:32">
      <c r="A67" s="2173">
        <v>200</v>
      </c>
      <c r="B67" s="2170">
        <v>63</v>
      </c>
      <c r="C67" s="2179">
        <v>0</v>
      </c>
      <c r="D67" s="2179">
        <v>0</v>
      </c>
      <c r="E67" s="2179">
        <v>0</v>
      </c>
      <c r="F67" s="2179">
        <v>0</v>
      </c>
      <c r="G67" s="2179">
        <v>0</v>
      </c>
      <c r="H67" s="2179">
        <v>0</v>
      </c>
      <c r="I67" s="2179">
        <v>0</v>
      </c>
      <c r="J67" s="2179">
        <v>0</v>
      </c>
      <c r="K67" s="2179">
        <v>0</v>
      </c>
      <c r="L67" s="2179">
        <v>0</v>
      </c>
      <c r="M67" s="2179">
        <v>0</v>
      </c>
      <c r="N67" s="2179">
        <v>0</v>
      </c>
      <c r="O67" s="2179">
        <v>0</v>
      </c>
      <c r="P67" s="2175">
        <v>0</v>
      </c>
      <c r="Q67" s="2175">
        <v>0</v>
      </c>
      <c r="R67" s="2176">
        <f t="shared" si="5"/>
        <v>1</v>
      </c>
      <c r="S67" s="2176">
        <f t="shared" si="5"/>
        <v>1</v>
      </c>
      <c r="T67" s="2176">
        <f t="shared" si="5"/>
        <v>1.0000000000000002</v>
      </c>
      <c r="U67" s="2176">
        <f t="shared" si="5"/>
        <v>1</v>
      </c>
      <c r="V67" s="2176">
        <f t="shared" si="5"/>
        <v>1</v>
      </c>
      <c r="W67" s="2176">
        <f t="shared" si="5"/>
        <v>1.0004568178877085</v>
      </c>
      <c r="X67" s="2176">
        <f t="shared" si="5"/>
        <v>1</v>
      </c>
      <c r="Y67" s="2176">
        <f t="shared" si="5"/>
        <v>0.99999999999999978</v>
      </c>
      <c r="Z67" s="2176">
        <f t="shared" si="5"/>
        <v>1</v>
      </c>
      <c r="AA67" s="2176">
        <f t="shared" si="5"/>
        <v>1.0000000000000002</v>
      </c>
      <c r="AB67" s="2176">
        <f t="shared" si="5"/>
        <v>1.0000000000000002</v>
      </c>
      <c r="AC67" s="2176">
        <f t="shared" si="5"/>
        <v>0.99999999999999989</v>
      </c>
      <c r="AD67" s="2176">
        <f t="shared" si="5"/>
        <v>0.99999999999999989</v>
      </c>
      <c r="AE67" s="2185">
        <f t="shared" si="5"/>
        <v>0.99999999999999989</v>
      </c>
      <c r="AF67" s="2185">
        <f t="shared" si="5"/>
        <v>1</v>
      </c>
    </row>
    <row r="68" spans="1:32">
      <c r="A68" s="2173">
        <v>200</v>
      </c>
      <c r="B68" s="2170">
        <v>64</v>
      </c>
      <c r="C68" s="2179">
        <v>0</v>
      </c>
      <c r="D68" s="2179">
        <v>0</v>
      </c>
      <c r="E68" s="2179">
        <v>0</v>
      </c>
      <c r="F68" s="2179">
        <v>0</v>
      </c>
      <c r="G68" s="2179">
        <v>0</v>
      </c>
      <c r="H68" s="2179">
        <v>0</v>
      </c>
      <c r="I68" s="2179">
        <v>0</v>
      </c>
      <c r="J68" s="2179">
        <v>0</v>
      </c>
      <c r="K68" s="2179">
        <v>0</v>
      </c>
      <c r="L68" s="2179">
        <v>0</v>
      </c>
      <c r="M68" s="2179">
        <v>0</v>
      </c>
      <c r="N68" s="2179">
        <v>0</v>
      </c>
      <c r="O68" s="2179">
        <v>0</v>
      </c>
      <c r="P68" s="2175">
        <v>0</v>
      </c>
      <c r="Q68" s="2175">
        <v>0</v>
      </c>
      <c r="R68" s="2176">
        <f t="shared" si="5"/>
        <v>1</v>
      </c>
      <c r="S68" s="2176">
        <f t="shared" si="5"/>
        <v>1</v>
      </c>
      <c r="T68" s="2176">
        <f t="shared" si="5"/>
        <v>1.0000000000000002</v>
      </c>
      <c r="U68" s="2176">
        <f t="shared" si="5"/>
        <v>1</v>
      </c>
      <c r="V68" s="2176">
        <f t="shared" si="5"/>
        <v>1</v>
      </c>
      <c r="W68" s="2176">
        <f t="shared" si="5"/>
        <v>1.0004568178877085</v>
      </c>
      <c r="X68" s="2176">
        <f t="shared" si="5"/>
        <v>1</v>
      </c>
      <c r="Y68" s="2176">
        <f t="shared" si="5"/>
        <v>0.99999999999999978</v>
      </c>
      <c r="Z68" s="2176">
        <f t="shared" si="5"/>
        <v>1</v>
      </c>
      <c r="AA68" s="2176">
        <f t="shared" si="5"/>
        <v>1.0000000000000002</v>
      </c>
      <c r="AB68" s="2176">
        <f t="shared" si="5"/>
        <v>1.0000000000000002</v>
      </c>
      <c r="AC68" s="2176">
        <f t="shared" si="5"/>
        <v>0.99999999999999989</v>
      </c>
      <c r="AD68" s="2176">
        <f t="shared" si="5"/>
        <v>0.99999999999999989</v>
      </c>
      <c r="AE68" s="2185">
        <f t="shared" si="5"/>
        <v>0.99999999999999989</v>
      </c>
      <c r="AF68" s="2185">
        <f t="shared" si="5"/>
        <v>1</v>
      </c>
    </row>
    <row r="69" spans="1:32">
      <c r="A69" s="2173">
        <v>200</v>
      </c>
      <c r="B69" s="2170">
        <v>65</v>
      </c>
      <c r="C69" s="2179">
        <v>0</v>
      </c>
      <c r="D69" s="2179">
        <v>0</v>
      </c>
      <c r="E69" s="2179">
        <v>0</v>
      </c>
      <c r="F69" s="2179">
        <v>0</v>
      </c>
      <c r="G69" s="2179">
        <v>0</v>
      </c>
      <c r="H69" s="2179">
        <v>0</v>
      </c>
      <c r="I69" s="2179">
        <v>0</v>
      </c>
      <c r="J69" s="2179">
        <v>0</v>
      </c>
      <c r="K69" s="2179">
        <v>0</v>
      </c>
      <c r="L69" s="2179">
        <v>0</v>
      </c>
      <c r="M69" s="2179">
        <v>0</v>
      </c>
      <c r="N69" s="2179">
        <v>0</v>
      </c>
      <c r="O69" s="2179">
        <v>0</v>
      </c>
      <c r="P69" s="2175">
        <v>0</v>
      </c>
      <c r="Q69" s="2175">
        <v>0</v>
      </c>
      <c r="R69" s="2176">
        <f t="shared" si="5"/>
        <v>1</v>
      </c>
      <c r="S69" s="2176">
        <f t="shared" si="5"/>
        <v>1</v>
      </c>
      <c r="T69" s="2176">
        <f t="shared" si="5"/>
        <v>1.0000000000000002</v>
      </c>
      <c r="U69" s="2176">
        <f t="shared" si="5"/>
        <v>1</v>
      </c>
      <c r="V69" s="2176">
        <f t="shared" si="5"/>
        <v>1</v>
      </c>
      <c r="W69" s="2176">
        <f t="shared" si="5"/>
        <v>1.0004568178877085</v>
      </c>
      <c r="X69" s="2176">
        <f t="shared" si="5"/>
        <v>1</v>
      </c>
      <c r="Y69" s="2176">
        <f t="shared" si="5"/>
        <v>0.99999999999999978</v>
      </c>
      <c r="Z69" s="2176">
        <f t="shared" si="5"/>
        <v>1</v>
      </c>
      <c r="AA69" s="2176">
        <f t="shared" si="5"/>
        <v>1.0000000000000002</v>
      </c>
      <c r="AB69" s="2176">
        <f t="shared" si="5"/>
        <v>1.0000000000000002</v>
      </c>
      <c r="AC69" s="2176">
        <f t="shared" si="5"/>
        <v>0.99999999999999989</v>
      </c>
      <c r="AD69" s="2176">
        <f t="shared" si="5"/>
        <v>0.99999999999999989</v>
      </c>
      <c r="AE69" s="2185">
        <f t="shared" si="5"/>
        <v>0.99999999999999989</v>
      </c>
      <c r="AF69" s="2185">
        <f t="shared" si="5"/>
        <v>1</v>
      </c>
    </row>
    <row r="70" spans="1:32">
      <c r="A70" s="2173">
        <v>200</v>
      </c>
      <c r="B70" s="2170">
        <v>66</v>
      </c>
      <c r="C70" s="2179">
        <v>0</v>
      </c>
      <c r="D70" s="2179">
        <v>0</v>
      </c>
      <c r="E70" s="2179">
        <v>0</v>
      </c>
      <c r="F70" s="2179">
        <v>0</v>
      </c>
      <c r="G70" s="2179">
        <v>0</v>
      </c>
      <c r="H70" s="2179">
        <v>0</v>
      </c>
      <c r="I70" s="2179">
        <v>0</v>
      </c>
      <c r="J70" s="2179">
        <v>0</v>
      </c>
      <c r="K70" s="2179">
        <v>0</v>
      </c>
      <c r="L70" s="2179">
        <v>0</v>
      </c>
      <c r="M70" s="2179">
        <v>0</v>
      </c>
      <c r="N70" s="2179">
        <v>0</v>
      </c>
      <c r="O70" s="2179">
        <v>0</v>
      </c>
      <c r="P70" s="2175">
        <v>0</v>
      </c>
      <c r="Q70" s="2175">
        <v>0</v>
      </c>
      <c r="R70" s="2176">
        <f t="shared" ref="R70:AF85" si="6">C70+R69</f>
        <v>1</v>
      </c>
      <c r="S70" s="2176">
        <f t="shared" si="6"/>
        <v>1</v>
      </c>
      <c r="T70" s="2176">
        <f t="shared" si="6"/>
        <v>1.0000000000000002</v>
      </c>
      <c r="U70" s="2176">
        <f t="shared" si="6"/>
        <v>1</v>
      </c>
      <c r="V70" s="2176">
        <f t="shared" si="6"/>
        <v>1</v>
      </c>
      <c r="W70" s="2176">
        <f t="shared" si="6"/>
        <v>1.0004568178877085</v>
      </c>
      <c r="X70" s="2176">
        <f t="shared" si="6"/>
        <v>1</v>
      </c>
      <c r="Y70" s="2176">
        <f t="shared" si="6"/>
        <v>0.99999999999999978</v>
      </c>
      <c r="Z70" s="2176">
        <f t="shared" si="6"/>
        <v>1</v>
      </c>
      <c r="AA70" s="2176">
        <f t="shared" si="6"/>
        <v>1.0000000000000002</v>
      </c>
      <c r="AB70" s="2176">
        <f t="shared" si="6"/>
        <v>1.0000000000000002</v>
      </c>
      <c r="AC70" s="2176">
        <f t="shared" si="6"/>
        <v>0.99999999999999989</v>
      </c>
      <c r="AD70" s="2176">
        <f t="shared" si="6"/>
        <v>0.99999999999999989</v>
      </c>
      <c r="AE70" s="2185">
        <f t="shared" si="6"/>
        <v>0.99999999999999989</v>
      </c>
      <c r="AF70" s="2185">
        <f t="shared" si="6"/>
        <v>1</v>
      </c>
    </row>
    <row r="71" spans="1:32">
      <c r="A71" s="2173">
        <v>200</v>
      </c>
      <c r="B71" s="2170">
        <v>67</v>
      </c>
      <c r="C71" s="2179">
        <v>0</v>
      </c>
      <c r="D71" s="2179">
        <v>0</v>
      </c>
      <c r="E71" s="2179">
        <v>0</v>
      </c>
      <c r="F71" s="2179">
        <v>0</v>
      </c>
      <c r="G71" s="2179">
        <v>0</v>
      </c>
      <c r="H71" s="2179">
        <v>0</v>
      </c>
      <c r="I71" s="2179">
        <v>0</v>
      </c>
      <c r="J71" s="2179">
        <v>0</v>
      </c>
      <c r="K71" s="2179">
        <v>0</v>
      </c>
      <c r="L71" s="2179">
        <v>0</v>
      </c>
      <c r="M71" s="2179">
        <v>0</v>
      </c>
      <c r="N71" s="2179">
        <v>0</v>
      </c>
      <c r="O71" s="2179">
        <v>0</v>
      </c>
      <c r="P71" s="2175">
        <v>0</v>
      </c>
      <c r="Q71" s="2175">
        <v>0</v>
      </c>
      <c r="R71" s="2176">
        <f t="shared" si="6"/>
        <v>1</v>
      </c>
      <c r="S71" s="2176">
        <f t="shared" si="6"/>
        <v>1</v>
      </c>
      <c r="T71" s="2176">
        <f t="shared" si="6"/>
        <v>1.0000000000000002</v>
      </c>
      <c r="U71" s="2176">
        <f t="shared" si="6"/>
        <v>1</v>
      </c>
      <c r="V71" s="2176">
        <f t="shared" si="6"/>
        <v>1</v>
      </c>
      <c r="W71" s="2176">
        <f t="shared" si="6"/>
        <v>1.0004568178877085</v>
      </c>
      <c r="X71" s="2176">
        <f t="shared" si="6"/>
        <v>1</v>
      </c>
      <c r="Y71" s="2176">
        <f t="shared" si="6"/>
        <v>0.99999999999999978</v>
      </c>
      <c r="Z71" s="2176">
        <f t="shared" si="6"/>
        <v>1</v>
      </c>
      <c r="AA71" s="2176">
        <f t="shared" si="6"/>
        <v>1.0000000000000002</v>
      </c>
      <c r="AB71" s="2176">
        <f t="shared" si="6"/>
        <v>1.0000000000000002</v>
      </c>
      <c r="AC71" s="2176">
        <f t="shared" si="6"/>
        <v>0.99999999999999989</v>
      </c>
      <c r="AD71" s="2176">
        <f t="shared" si="6"/>
        <v>0.99999999999999989</v>
      </c>
      <c r="AE71" s="2185">
        <f t="shared" si="6"/>
        <v>0.99999999999999989</v>
      </c>
      <c r="AF71" s="2185">
        <f t="shared" si="6"/>
        <v>1</v>
      </c>
    </row>
    <row r="72" spans="1:32">
      <c r="A72" s="2173">
        <v>200</v>
      </c>
      <c r="B72" s="2170">
        <v>68</v>
      </c>
      <c r="C72" s="2179">
        <v>0</v>
      </c>
      <c r="D72" s="2179">
        <v>0</v>
      </c>
      <c r="E72" s="2179">
        <v>0</v>
      </c>
      <c r="F72" s="2179">
        <v>0</v>
      </c>
      <c r="G72" s="2179">
        <v>0</v>
      </c>
      <c r="H72" s="2179">
        <v>0</v>
      </c>
      <c r="I72" s="2179">
        <v>0</v>
      </c>
      <c r="J72" s="2179">
        <v>0</v>
      </c>
      <c r="K72" s="2179">
        <v>0</v>
      </c>
      <c r="L72" s="2179">
        <v>0</v>
      </c>
      <c r="M72" s="2179">
        <v>0</v>
      </c>
      <c r="N72" s="2179">
        <v>0</v>
      </c>
      <c r="O72" s="2179">
        <v>0</v>
      </c>
      <c r="P72" s="2175">
        <v>0</v>
      </c>
      <c r="Q72" s="2175">
        <v>0</v>
      </c>
      <c r="R72" s="2176">
        <f t="shared" si="6"/>
        <v>1</v>
      </c>
      <c r="S72" s="2176">
        <f t="shared" si="6"/>
        <v>1</v>
      </c>
      <c r="T72" s="2176">
        <f t="shared" si="6"/>
        <v>1.0000000000000002</v>
      </c>
      <c r="U72" s="2176">
        <f t="shared" si="6"/>
        <v>1</v>
      </c>
      <c r="V72" s="2176">
        <f t="shared" si="6"/>
        <v>1</v>
      </c>
      <c r="W72" s="2176">
        <f t="shared" si="6"/>
        <v>1.0004568178877085</v>
      </c>
      <c r="X72" s="2176">
        <f t="shared" si="6"/>
        <v>1</v>
      </c>
      <c r="Y72" s="2176">
        <f t="shared" si="6"/>
        <v>0.99999999999999978</v>
      </c>
      <c r="Z72" s="2176">
        <f t="shared" si="6"/>
        <v>1</v>
      </c>
      <c r="AA72" s="2176">
        <f t="shared" si="6"/>
        <v>1.0000000000000002</v>
      </c>
      <c r="AB72" s="2176">
        <f t="shared" si="6"/>
        <v>1.0000000000000002</v>
      </c>
      <c r="AC72" s="2176">
        <f t="shared" si="6"/>
        <v>0.99999999999999989</v>
      </c>
      <c r="AD72" s="2176">
        <f t="shared" si="6"/>
        <v>0.99999999999999989</v>
      </c>
      <c r="AE72" s="2185">
        <f t="shared" si="6"/>
        <v>0.99999999999999989</v>
      </c>
      <c r="AF72" s="2185">
        <f t="shared" si="6"/>
        <v>1</v>
      </c>
    </row>
    <row r="73" spans="1:32">
      <c r="A73" s="2173">
        <v>200</v>
      </c>
      <c r="B73" s="2170">
        <v>69</v>
      </c>
      <c r="C73" s="2179">
        <v>0</v>
      </c>
      <c r="D73" s="2179">
        <v>0</v>
      </c>
      <c r="E73" s="2179">
        <v>0</v>
      </c>
      <c r="F73" s="2179">
        <v>0</v>
      </c>
      <c r="G73" s="2179">
        <v>0</v>
      </c>
      <c r="H73" s="2179">
        <v>0</v>
      </c>
      <c r="I73" s="2179">
        <v>0</v>
      </c>
      <c r="J73" s="2179">
        <v>0</v>
      </c>
      <c r="K73" s="2179">
        <v>0</v>
      </c>
      <c r="L73" s="2179">
        <v>0</v>
      </c>
      <c r="M73" s="2179">
        <v>0</v>
      </c>
      <c r="N73" s="2179">
        <v>0</v>
      </c>
      <c r="O73" s="2179">
        <v>0</v>
      </c>
      <c r="P73" s="2175">
        <v>0</v>
      </c>
      <c r="Q73" s="2175">
        <v>0</v>
      </c>
      <c r="R73" s="2176">
        <f t="shared" si="6"/>
        <v>1</v>
      </c>
      <c r="S73" s="2176">
        <f t="shared" si="6"/>
        <v>1</v>
      </c>
      <c r="T73" s="2176">
        <f t="shared" si="6"/>
        <v>1.0000000000000002</v>
      </c>
      <c r="U73" s="2176">
        <f t="shared" si="6"/>
        <v>1</v>
      </c>
      <c r="V73" s="2176">
        <f t="shared" si="6"/>
        <v>1</v>
      </c>
      <c r="W73" s="2176">
        <f t="shared" si="6"/>
        <v>1.0004568178877085</v>
      </c>
      <c r="X73" s="2176">
        <f t="shared" si="6"/>
        <v>1</v>
      </c>
      <c r="Y73" s="2176">
        <f t="shared" si="6"/>
        <v>0.99999999999999978</v>
      </c>
      <c r="Z73" s="2176">
        <f t="shared" si="6"/>
        <v>1</v>
      </c>
      <c r="AA73" s="2176">
        <f t="shared" si="6"/>
        <v>1.0000000000000002</v>
      </c>
      <c r="AB73" s="2176">
        <f t="shared" si="6"/>
        <v>1.0000000000000002</v>
      </c>
      <c r="AC73" s="2176">
        <f t="shared" si="6"/>
        <v>0.99999999999999989</v>
      </c>
      <c r="AD73" s="2176">
        <f t="shared" si="6"/>
        <v>0.99999999999999989</v>
      </c>
      <c r="AE73" s="2185">
        <f t="shared" si="6"/>
        <v>0.99999999999999989</v>
      </c>
      <c r="AF73" s="2185">
        <f t="shared" si="6"/>
        <v>1</v>
      </c>
    </row>
    <row r="74" spans="1:32">
      <c r="A74" s="2173">
        <v>200</v>
      </c>
      <c r="B74" s="2170">
        <v>70</v>
      </c>
      <c r="C74" s="2179">
        <v>0</v>
      </c>
      <c r="D74" s="2179">
        <v>0</v>
      </c>
      <c r="E74" s="2179">
        <v>0</v>
      </c>
      <c r="F74" s="2179">
        <v>0</v>
      </c>
      <c r="G74" s="2179">
        <v>0</v>
      </c>
      <c r="H74" s="2179">
        <v>0</v>
      </c>
      <c r="I74" s="2179">
        <v>0</v>
      </c>
      <c r="J74" s="2179">
        <v>0</v>
      </c>
      <c r="K74" s="2179">
        <v>0</v>
      </c>
      <c r="L74" s="2179">
        <v>0</v>
      </c>
      <c r="M74" s="2179">
        <v>0</v>
      </c>
      <c r="N74" s="2179">
        <v>0</v>
      </c>
      <c r="O74" s="2179">
        <v>0</v>
      </c>
      <c r="P74" s="2175">
        <v>0</v>
      </c>
      <c r="Q74" s="2175">
        <v>0</v>
      </c>
      <c r="R74" s="2176">
        <f t="shared" si="6"/>
        <v>1</v>
      </c>
      <c r="S74" s="2176">
        <f t="shared" si="6"/>
        <v>1</v>
      </c>
      <c r="T74" s="2176">
        <f t="shared" si="6"/>
        <v>1.0000000000000002</v>
      </c>
      <c r="U74" s="2176">
        <f t="shared" si="6"/>
        <v>1</v>
      </c>
      <c r="V74" s="2176">
        <f t="shared" si="6"/>
        <v>1</v>
      </c>
      <c r="W74" s="2176">
        <f t="shared" si="6"/>
        <v>1.0004568178877085</v>
      </c>
      <c r="X74" s="2176">
        <f t="shared" si="6"/>
        <v>1</v>
      </c>
      <c r="Y74" s="2176">
        <f t="shared" si="6"/>
        <v>0.99999999999999978</v>
      </c>
      <c r="Z74" s="2176">
        <f t="shared" si="6"/>
        <v>1</v>
      </c>
      <c r="AA74" s="2176">
        <f t="shared" si="6"/>
        <v>1.0000000000000002</v>
      </c>
      <c r="AB74" s="2176">
        <f t="shared" si="6"/>
        <v>1.0000000000000002</v>
      </c>
      <c r="AC74" s="2176">
        <f t="shared" si="6"/>
        <v>0.99999999999999989</v>
      </c>
      <c r="AD74" s="2176">
        <f t="shared" si="6"/>
        <v>0.99999999999999989</v>
      </c>
      <c r="AE74" s="2185">
        <f t="shared" si="6"/>
        <v>0.99999999999999989</v>
      </c>
      <c r="AF74" s="2185">
        <f t="shared" si="6"/>
        <v>1</v>
      </c>
    </row>
    <row r="75" spans="1:32">
      <c r="A75" s="2173">
        <v>200</v>
      </c>
      <c r="B75" s="2170">
        <v>71</v>
      </c>
      <c r="C75" s="2179">
        <v>0</v>
      </c>
      <c r="D75" s="2179">
        <v>0</v>
      </c>
      <c r="E75" s="2179">
        <v>0</v>
      </c>
      <c r="F75" s="2179">
        <v>0</v>
      </c>
      <c r="G75" s="2179">
        <v>0</v>
      </c>
      <c r="H75" s="2179">
        <v>0</v>
      </c>
      <c r="I75" s="2179">
        <v>0</v>
      </c>
      <c r="J75" s="2179">
        <v>0</v>
      </c>
      <c r="K75" s="2179">
        <v>0</v>
      </c>
      <c r="L75" s="2179">
        <v>0</v>
      </c>
      <c r="M75" s="2179">
        <v>0</v>
      </c>
      <c r="N75" s="2179">
        <v>0</v>
      </c>
      <c r="O75" s="2179">
        <v>0</v>
      </c>
      <c r="P75" s="2175">
        <v>0</v>
      </c>
      <c r="Q75" s="2175">
        <v>0</v>
      </c>
      <c r="R75" s="2176">
        <f t="shared" si="6"/>
        <v>1</v>
      </c>
      <c r="S75" s="2176">
        <f t="shared" si="6"/>
        <v>1</v>
      </c>
      <c r="T75" s="2176">
        <f t="shared" si="6"/>
        <v>1.0000000000000002</v>
      </c>
      <c r="U75" s="2176">
        <f t="shared" si="6"/>
        <v>1</v>
      </c>
      <c r="V75" s="2176">
        <f t="shared" si="6"/>
        <v>1</v>
      </c>
      <c r="W75" s="2176">
        <f t="shared" si="6"/>
        <v>1.0004568178877085</v>
      </c>
      <c r="X75" s="2176">
        <f t="shared" si="6"/>
        <v>1</v>
      </c>
      <c r="Y75" s="2176">
        <f t="shared" si="6"/>
        <v>0.99999999999999978</v>
      </c>
      <c r="Z75" s="2176">
        <f t="shared" si="6"/>
        <v>1</v>
      </c>
      <c r="AA75" s="2176">
        <f t="shared" si="6"/>
        <v>1.0000000000000002</v>
      </c>
      <c r="AB75" s="2176">
        <f t="shared" si="6"/>
        <v>1.0000000000000002</v>
      </c>
      <c r="AC75" s="2176">
        <f t="shared" si="6"/>
        <v>0.99999999999999989</v>
      </c>
      <c r="AD75" s="2176">
        <f t="shared" si="6"/>
        <v>0.99999999999999989</v>
      </c>
      <c r="AE75" s="2185">
        <f t="shared" si="6"/>
        <v>0.99999999999999989</v>
      </c>
      <c r="AF75" s="2185">
        <f t="shared" si="6"/>
        <v>1</v>
      </c>
    </row>
    <row r="76" spans="1:32">
      <c r="A76" s="2173">
        <v>200</v>
      </c>
      <c r="B76" s="2170">
        <v>72</v>
      </c>
      <c r="C76" s="2179">
        <v>0</v>
      </c>
      <c r="D76" s="2179">
        <v>0</v>
      </c>
      <c r="E76" s="2179">
        <v>0</v>
      </c>
      <c r="F76" s="2179">
        <v>0</v>
      </c>
      <c r="G76" s="2179">
        <v>0</v>
      </c>
      <c r="H76" s="2179">
        <v>0</v>
      </c>
      <c r="I76" s="2179">
        <v>0</v>
      </c>
      <c r="J76" s="2179">
        <v>0</v>
      </c>
      <c r="K76" s="2179">
        <v>0</v>
      </c>
      <c r="L76" s="2179">
        <v>0</v>
      </c>
      <c r="M76" s="2179">
        <v>0</v>
      </c>
      <c r="N76" s="2179">
        <v>0</v>
      </c>
      <c r="O76" s="2179">
        <v>0</v>
      </c>
      <c r="P76" s="2175">
        <v>0</v>
      </c>
      <c r="Q76" s="2175">
        <v>0</v>
      </c>
      <c r="R76" s="2176">
        <f t="shared" si="6"/>
        <v>1</v>
      </c>
      <c r="S76" s="2176">
        <f t="shared" si="6"/>
        <v>1</v>
      </c>
      <c r="T76" s="2176">
        <f t="shared" si="6"/>
        <v>1.0000000000000002</v>
      </c>
      <c r="U76" s="2176">
        <f t="shared" si="6"/>
        <v>1</v>
      </c>
      <c r="V76" s="2176">
        <f t="shared" si="6"/>
        <v>1</v>
      </c>
      <c r="W76" s="2176">
        <f t="shared" si="6"/>
        <v>1.0004568178877085</v>
      </c>
      <c r="X76" s="2176">
        <f t="shared" si="6"/>
        <v>1</v>
      </c>
      <c r="Y76" s="2176">
        <f t="shared" si="6"/>
        <v>0.99999999999999978</v>
      </c>
      <c r="Z76" s="2176">
        <f t="shared" si="6"/>
        <v>1</v>
      </c>
      <c r="AA76" s="2176">
        <f t="shared" si="6"/>
        <v>1.0000000000000002</v>
      </c>
      <c r="AB76" s="2176">
        <f t="shared" si="6"/>
        <v>1.0000000000000002</v>
      </c>
      <c r="AC76" s="2176">
        <f t="shared" si="6"/>
        <v>0.99999999999999989</v>
      </c>
      <c r="AD76" s="2176">
        <f t="shared" si="6"/>
        <v>0.99999999999999989</v>
      </c>
      <c r="AE76" s="2185">
        <f t="shared" si="6"/>
        <v>0.99999999999999989</v>
      </c>
      <c r="AF76" s="2185">
        <f t="shared" si="6"/>
        <v>1</v>
      </c>
    </row>
    <row r="77" spans="1:32">
      <c r="A77" s="2173">
        <v>200</v>
      </c>
      <c r="B77" s="2170">
        <v>73</v>
      </c>
      <c r="C77" s="2179">
        <v>0</v>
      </c>
      <c r="D77" s="2179">
        <v>0</v>
      </c>
      <c r="E77" s="2179">
        <v>0</v>
      </c>
      <c r="F77" s="2179">
        <v>0</v>
      </c>
      <c r="G77" s="2179">
        <v>0</v>
      </c>
      <c r="H77" s="2179">
        <v>0</v>
      </c>
      <c r="I77" s="2179">
        <v>0</v>
      </c>
      <c r="J77" s="2179">
        <v>0</v>
      </c>
      <c r="K77" s="2179">
        <v>0</v>
      </c>
      <c r="L77" s="2179">
        <v>0</v>
      </c>
      <c r="M77" s="2179">
        <v>0</v>
      </c>
      <c r="N77" s="2179">
        <v>0</v>
      </c>
      <c r="O77" s="2179">
        <v>0</v>
      </c>
      <c r="P77" s="2175">
        <v>0</v>
      </c>
      <c r="Q77" s="2175">
        <v>0</v>
      </c>
      <c r="R77" s="2176">
        <f t="shared" si="6"/>
        <v>1</v>
      </c>
      <c r="S77" s="2176">
        <f t="shared" si="6"/>
        <v>1</v>
      </c>
      <c r="T77" s="2176">
        <f t="shared" si="6"/>
        <v>1.0000000000000002</v>
      </c>
      <c r="U77" s="2176">
        <f t="shared" si="6"/>
        <v>1</v>
      </c>
      <c r="V77" s="2176">
        <f t="shared" si="6"/>
        <v>1</v>
      </c>
      <c r="W77" s="2176">
        <f t="shared" si="6"/>
        <v>1.0004568178877085</v>
      </c>
      <c r="X77" s="2176">
        <f t="shared" si="6"/>
        <v>1</v>
      </c>
      <c r="Y77" s="2176">
        <f t="shared" si="6"/>
        <v>0.99999999999999978</v>
      </c>
      <c r="Z77" s="2176">
        <f t="shared" si="6"/>
        <v>1</v>
      </c>
      <c r="AA77" s="2176">
        <f t="shared" si="6"/>
        <v>1.0000000000000002</v>
      </c>
      <c r="AB77" s="2176">
        <f t="shared" si="6"/>
        <v>1.0000000000000002</v>
      </c>
      <c r="AC77" s="2176">
        <f t="shared" si="6"/>
        <v>0.99999999999999989</v>
      </c>
      <c r="AD77" s="2176">
        <f t="shared" si="6"/>
        <v>0.99999999999999989</v>
      </c>
      <c r="AE77" s="2185">
        <f t="shared" si="6"/>
        <v>0.99999999999999989</v>
      </c>
      <c r="AF77" s="2185">
        <f t="shared" si="6"/>
        <v>1</v>
      </c>
    </row>
    <row r="78" spans="1:32">
      <c r="A78" s="2173">
        <v>200</v>
      </c>
      <c r="B78" s="2170">
        <v>74</v>
      </c>
      <c r="C78" s="2179">
        <v>0</v>
      </c>
      <c r="D78" s="2179">
        <v>0</v>
      </c>
      <c r="E78" s="2179">
        <v>0</v>
      </c>
      <c r="F78" s="2179">
        <v>0</v>
      </c>
      <c r="G78" s="2179">
        <v>0</v>
      </c>
      <c r="H78" s="2179">
        <v>0</v>
      </c>
      <c r="I78" s="2179">
        <v>0</v>
      </c>
      <c r="J78" s="2179">
        <v>0</v>
      </c>
      <c r="K78" s="2179">
        <v>0</v>
      </c>
      <c r="L78" s="2179">
        <v>0</v>
      </c>
      <c r="M78" s="2179">
        <v>0</v>
      </c>
      <c r="N78" s="2179">
        <v>0</v>
      </c>
      <c r="O78" s="2179">
        <v>0</v>
      </c>
      <c r="P78" s="2175">
        <v>0</v>
      </c>
      <c r="Q78" s="2175">
        <v>0</v>
      </c>
      <c r="R78" s="2176">
        <f t="shared" si="6"/>
        <v>1</v>
      </c>
      <c r="S78" s="2176">
        <f t="shared" si="6"/>
        <v>1</v>
      </c>
      <c r="T78" s="2176">
        <f t="shared" si="6"/>
        <v>1.0000000000000002</v>
      </c>
      <c r="U78" s="2176">
        <f t="shared" si="6"/>
        <v>1</v>
      </c>
      <c r="V78" s="2176">
        <f t="shared" si="6"/>
        <v>1</v>
      </c>
      <c r="W78" s="2176">
        <f t="shared" si="6"/>
        <v>1.0004568178877085</v>
      </c>
      <c r="X78" s="2176">
        <f t="shared" si="6"/>
        <v>1</v>
      </c>
      <c r="Y78" s="2176">
        <f t="shared" si="6"/>
        <v>0.99999999999999978</v>
      </c>
      <c r="Z78" s="2176">
        <f t="shared" si="6"/>
        <v>1</v>
      </c>
      <c r="AA78" s="2176">
        <f t="shared" si="6"/>
        <v>1.0000000000000002</v>
      </c>
      <c r="AB78" s="2176">
        <f t="shared" si="6"/>
        <v>1.0000000000000002</v>
      </c>
      <c r="AC78" s="2176">
        <f t="shared" si="6"/>
        <v>0.99999999999999989</v>
      </c>
      <c r="AD78" s="2176">
        <f t="shared" si="6"/>
        <v>0.99999999999999989</v>
      </c>
      <c r="AE78" s="2185">
        <f t="shared" si="6"/>
        <v>0.99999999999999989</v>
      </c>
      <c r="AF78" s="2185">
        <f t="shared" si="6"/>
        <v>1</v>
      </c>
    </row>
    <row r="79" spans="1:32">
      <c r="A79" s="2173">
        <v>200</v>
      </c>
      <c r="B79" s="2170">
        <v>75</v>
      </c>
      <c r="C79" s="2179">
        <v>0</v>
      </c>
      <c r="D79" s="2179">
        <v>0</v>
      </c>
      <c r="E79" s="2179">
        <v>0</v>
      </c>
      <c r="F79" s="2179">
        <v>0</v>
      </c>
      <c r="G79" s="2179">
        <v>0</v>
      </c>
      <c r="H79" s="2179">
        <v>0</v>
      </c>
      <c r="I79" s="2179">
        <v>0</v>
      </c>
      <c r="J79" s="2179">
        <v>0</v>
      </c>
      <c r="K79" s="2179">
        <v>0</v>
      </c>
      <c r="L79" s="2179">
        <v>0</v>
      </c>
      <c r="M79" s="2179">
        <v>0</v>
      </c>
      <c r="N79" s="2179">
        <v>0</v>
      </c>
      <c r="O79" s="2179">
        <v>0</v>
      </c>
      <c r="P79" s="2175">
        <v>0</v>
      </c>
      <c r="Q79" s="2175">
        <v>0</v>
      </c>
      <c r="R79" s="2176">
        <f t="shared" si="6"/>
        <v>1</v>
      </c>
      <c r="S79" s="2176">
        <f t="shared" si="6"/>
        <v>1</v>
      </c>
      <c r="T79" s="2176">
        <f t="shared" si="6"/>
        <v>1.0000000000000002</v>
      </c>
      <c r="U79" s="2176">
        <f t="shared" si="6"/>
        <v>1</v>
      </c>
      <c r="V79" s="2176">
        <f t="shared" si="6"/>
        <v>1</v>
      </c>
      <c r="W79" s="2176">
        <f t="shared" si="6"/>
        <v>1.0004568178877085</v>
      </c>
      <c r="X79" s="2176">
        <f t="shared" si="6"/>
        <v>1</v>
      </c>
      <c r="Y79" s="2176">
        <f t="shared" si="6"/>
        <v>0.99999999999999978</v>
      </c>
      <c r="Z79" s="2176">
        <f t="shared" si="6"/>
        <v>1</v>
      </c>
      <c r="AA79" s="2176">
        <f t="shared" si="6"/>
        <v>1.0000000000000002</v>
      </c>
      <c r="AB79" s="2176">
        <f t="shared" si="6"/>
        <v>1.0000000000000002</v>
      </c>
      <c r="AC79" s="2176">
        <f t="shared" si="6"/>
        <v>0.99999999999999989</v>
      </c>
      <c r="AD79" s="2176">
        <f t="shared" si="6"/>
        <v>0.99999999999999989</v>
      </c>
      <c r="AE79" s="2185">
        <f t="shared" si="6"/>
        <v>0.99999999999999989</v>
      </c>
      <c r="AF79" s="2185">
        <f t="shared" si="6"/>
        <v>1</v>
      </c>
    </row>
    <row r="80" spans="1:32">
      <c r="A80" s="2173">
        <v>200</v>
      </c>
      <c r="B80" s="2170">
        <v>76</v>
      </c>
      <c r="C80" s="2179">
        <v>0</v>
      </c>
      <c r="D80" s="2179">
        <v>0</v>
      </c>
      <c r="E80" s="2179">
        <v>0</v>
      </c>
      <c r="F80" s="2179">
        <v>0</v>
      </c>
      <c r="G80" s="2179">
        <v>0</v>
      </c>
      <c r="H80" s="2179">
        <v>0</v>
      </c>
      <c r="I80" s="2179">
        <v>0</v>
      </c>
      <c r="J80" s="2179">
        <v>0</v>
      </c>
      <c r="K80" s="2179">
        <v>0</v>
      </c>
      <c r="L80" s="2179">
        <v>0</v>
      </c>
      <c r="M80" s="2179">
        <v>0</v>
      </c>
      <c r="N80" s="2179">
        <v>0</v>
      </c>
      <c r="O80" s="2179">
        <v>0</v>
      </c>
      <c r="P80" s="2175">
        <v>0</v>
      </c>
      <c r="Q80" s="2175">
        <v>0</v>
      </c>
      <c r="R80" s="2176">
        <f t="shared" si="6"/>
        <v>1</v>
      </c>
      <c r="S80" s="2176">
        <f t="shared" si="6"/>
        <v>1</v>
      </c>
      <c r="T80" s="2176">
        <f t="shared" si="6"/>
        <v>1.0000000000000002</v>
      </c>
      <c r="U80" s="2176">
        <f t="shared" si="6"/>
        <v>1</v>
      </c>
      <c r="V80" s="2176">
        <f t="shared" si="6"/>
        <v>1</v>
      </c>
      <c r="W80" s="2176">
        <f t="shared" si="6"/>
        <v>1.0004568178877085</v>
      </c>
      <c r="X80" s="2176">
        <f t="shared" si="6"/>
        <v>1</v>
      </c>
      <c r="Y80" s="2176">
        <f t="shared" si="6"/>
        <v>0.99999999999999978</v>
      </c>
      <c r="Z80" s="2176">
        <f t="shared" si="6"/>
        <v>1</v>
      </c>
      <c r="AA80" s="2176">
        <f t="shared" si="6"/>
        <v>1.0000000000000002</v>
      </c>
      <c r="AB80" s="2176">
        <f t="shared" si="6"/>
        <v>1.0000000000000002</v>
      </c>
      <c r="AC80" s="2176">
        <f t="shared" si="6"/>
        <v>0.99999999999999989</v>
      </c>
      <c r="AD80" s="2176">
        <f t="shared" si="6"/>
        <v>0.99999999999999989</v>
      </c>
      <c r="AE80" s="2185">
        <f t="shared" si="6"/>
        <v>0.99999999999999989</v>
      </c>
      <c r="AF80" s="2185">
        <f t="shared" si="6"/>
        <v>1</v>
      </c>
    </row>
    <row r="81" spans="1:32">
      <c r="A81" s="2173">
        <v>200</v>
      </c>
      <c r="B81" s="2170">
        <v>77</v>
      </c>
      <c r="C81" s="2179">
        <v>0</v>
      </c>
      <c r="D81" s="2179">
        <v>0</v>
      </c>
      <c r="E81" s="2179">
        <v>0</v>
      </c>
      <c r="F81" s="2179">
        <v>0</v>
      </c>
      <c r="G81" s="2179">
        <v>0</v>
      </c>
      <c r="H81" s="2179">
        <v>0</v>
      </c>
      <c r="I81" s="2179">
        <v>0</v>
      </c>
      <c r="J81" s="2179">
        <v>0</v>
      </c>
      <c r="K81" s="2179">
        <v>0</v>
      </c>
      <c r="L81" s="2179">
        <v>0</v>
      </c>
      <c r="M81" s="2179">
        <v>0</v>
      </c>
      <c r="N81" s="2179">
        <v>0</v>
      </c>
      <c r="O81" s="2179">
        <v>0</v>
      </c>
      <c r="P81" s="2175">
        <v>0</v>
      </c>
      <c r="Q81" s="2175">
        <v>0</v>
      </c>
      <c r="R81" s="2176">
        <f t="shared" si="6"/>
        <v>1</v>
      </c>
      <c r="S81" s="2176">
        <f t="shared" si="6"/>
        <v>1</v>
      </c>
      <c r="T81" s="2176">
        <f t="shared" si="6"/>
        <v>1.0000000000000002</v>
      </c>
      <c r="U81" s="2176">
        <f t="shared" si="6"/>
        <v>1</v>
      </c>
      <c r="V81" s="2176">
        <f t="shared" si="6"/>
        <v>1</v>
      </c>
      <c r="W81" s="2176">
        <f t="shared" si="6"/>
        <v>1.0004568178877085</v>
      </c>
      <c r="X81" s="2176">
        <f t="shared" si="6"/>
        <v>1</v>
      </c>
      <c r="Y81" s="2176">
        <f t="shared" si="6"/>
        <v>0.99999999999999978</v>
      </c>
      <c r="Z81" s="2176">
        <f t="shared" si="6"/>
        <v>1</v>
      </c>
      <c r="AA81" s="2176">
        <f t="shared" si="6"/>
        <v>1.0000000000000002</v>
      </c>
      <c r="AB81" s="2176">
        <f t="shared" si="6"/>
        <v>1.0000000000000002</v>
      </c>
      <c r="AC81" s="2176">
        <f t="shared" si="6"/>
        <v>0.99999999999999989</v>
      </c>
      <c r="AD81" s="2176">
        <f t="shared" si="6"/>
        <v>0.99999999999999989</v>
      </c>
      <c r="AE81" s="2185">
        <f t="shared" si="6"/>
        <v>0.99999999999999989</v>
      </c>
      <c r="AF81" s="2185">
        <f t="shared" si="6"/>
        <v>1</v>
      </c>
    </row>
    <row r="82" spans="1:32">
      <c r="A82" s="2173">
        <v>200</v>
      </c>
      <c r="B82" s="2170">
        <v>78</v>
      </c>
      <c r="C82" s="2179">
        <v>0</v>
      </c>
      <c r="D82" s="2179">
        <v>0</v>
      </c>
      <c r="E82" s="2179">
        <v>0</v>
      </c>
      <c r="F82" s="2179">
        <v>0</v>
      </c>
      <c r="G82" s="2179">
        <v>0</v>
      </c>
      <c r="H82" s="2179">
        <v>0</v>
      </c>
      <c r="I82" s="2179">
        <v>0</v>
      </c>
      <c r="J82" s="2179">
        <v>0</v>
      </c>
      <c r="K82" s="2179">
        <v>0</v>
      </c>
      <c r="L82" s="2179">
        <v>0</v>
      </c>
      <c r="M82" s="2179">
        <v>0</v>
      </c>
      <c r="N82" s="2179">
        <v>0</v>
      </c>
      <c r="O82" s="2179">
        <v>0</v>
      </c>
      <c r="P82" s="2175">
        <v>0</v>
      </c>
      <c r="Q82" s="2175">
        <v>0</v>
      </c>
      <c r="R82" s="2176">
        <f t="shared" si="6"/>
        <v>1</v>
      </c>
      <c r="S82" s="2176">
        <f t="shared" si="6"/>
        <v>1</v>
      </c>
      <c r="T82" s="2176">
        <f t="shared" si="6"/>
        <v>1.0000000000000002</v>
      </c>
      <c r="U82" s="2176">
        <f t="shared" si="6"/>
        <v>1</v>
      </c>
      <c r="V82" s="2176">
        <f t="shared" si="6"/>
        <v>1</v>
      </c>
      <c r="W82" s="2176">
        <f t="shared" si="6"/>
        <v>1.0004568178877085</v>
      </c>
      <c r="X82" s="2176">
        <f t="shared" si="6"/>
        <v>1</v>
      </c>
      <c r="Y82" s="2176">
        <f t="shared" si="6"/>
        <v>0.99999999999999978</v>
      </c>
      <c r="Z82" s="2176">
        <f t="shared" si="6"/>
        <v>1</v>
      </c>
      <c r="AA82" s="2176">
        <f t="shared" si="6"/>
        <v>1.0000000000000002</v>
      </c>
      <c r="AB82" s="2176">
        <f t="shared" si="6"/>
        <v>1.0000000000000002</v>
      </c>
      <c r="AC82" s="2176">
        <f t="shared" si="6"/>
        <v>0.99999999999999989</v>
      </c>
      <c r="AD82" s="2176">
        <f t="shared" si="6"/>
        <v>0.99999999999999989</v>
      </c>
      <c r="AE82" s="2185">
        <f t="shared" si="6"/>
        <v>0.99999999999999989</v>
      </c>
      <c r="AF82" s="2185">
        <f t="shared" si="6"/>
        <v>1</v>
      </c>
    </row>
    <row r="83" spans="1:32">
      <c r="A83" s="2173">
        <v>200</v>
      </c>
      <c r="B83" s="2170">
        <v>79</v>
      </c>
      <c r="C83" s="2179">
        <v>0</v>
      </c>
      <c r="D83" s="2179">
        <v>0</v>
      </c>
      <c r="E83" s="2179">
        <v>0</v>
      </c>
      <c r="F83" s="2179">
        <v>0</v>
      </c>
      <c r="G83" s="2179">
        <v>0</v>
      </c>
      <c r="H83" s="2179">
        <v>0</v>
      </c>
      <c r="I83" s="2179">
        <v>0</v>
      </c>
      <c r="J83" s="2179">
        <v>0</v>
      </c>
      <c r="K83" s="2179">
        <v>0</v>
      </c>
      <c r="L83" s="2179">
        <v>0</v>
      </c>
      <c r="M83" s="2179">
        <v>0</v>
      </c>
      <c r="N83" s="2179">
        <v>0</v>
      </c>
      <c r="O83" s="2179">
        <v>0</v>
      </c>
      <c r="P83" s="2175">
        <v>0</v>
      </c>
      <c r="Q83" s="2175">
        <v>0</v>
      </c>
      <c r="R83" s="2176">
        <f t="shared" si="6"/>
        <v>1</v>
      </c>
      <c r="S83" s="2176">
        <f t="shared" si="6"/>
        <v>1</v>
      </c>
      <c r="T83" s="2176">
        <f t="shared" si="6"/>
        <v>1.0000000000000002</v>
      </c>
      <c r="U83" s="2176">
        <f t="shared" si="6"/>
        <v>1</v>
      </c>
      <c r="V83" s="2176">
        <f t="shared" si="6"/>
        <v>1</v>
      </c>
      <c r="W83" s="2176">
        <f t="shared" si="6"/>
        <v>1.0004568178877085</v>
      </c>
      <c r="X83" s="2176">
        <f t="shared" si="6"/>
        <v>1</v>
      </c>
      <c r="Y83" s="2176">
        <f t="shared" si="6"/>
        <v>0.99999999999999978</v>
      </c>
      <c r="Z83" s="2176">
        <f t="shared" si="6"/>
        <v>1</v>
      </c>
      <c r="AA83" s="2176">
        <f t="shared" si="6"/>
        <v>1.0000000000000002</v>
      </c>
      <c r="AB83" s="2176">
        <f t="shared" si="6"/>
        <v>1.0000000000000002</v>
      </c>
      <c r="AC83" s="2176">
        <f t="shared" si="6"/>
        <v>0.99999999999999989</v>
      </c>
      <c r="AD83" s="2176">
        <f t="shared" si="6"/>
        <v>0.99999999999999989</v>
      </c>
      <c r="AE83" s="2185">
        <f t="shared" si="6"/>
        <v>0.99999999999999989</v>
      </c>
      <c r="AF83" s="2185">
        <f t="shared" si="6"/>
        <v>1</v>
      </c>
    </row>
    <row r="84" spans="1:32">
      <c r="A84" s="2173">
        <v>200</v>
      </c>
      <c r="B84" s="2170">
        <v>80</v>
      </c>
      <c r="C84" s="2179">
        <v>0</v>
      </c>
      <c r="D84" s="2179">
        <v>0</v>
      </c>
      <c r="E84" s="2179">
        <v>0</v>
      </c>
      <c r="F84" s="2179">
        <v>0</v>
      </c>
      <c r="G84" s="2179">
        <v>0</v>
      </c>
      <c r="H84" s="2179">
        <v>0</v>
      </c>
      <c r="I84" s="2179">
        <v>0</v>
      </c>
      <c r="J84" s="2179">
        <v>0</v>
      </c>
      <c r="K84" s="2179">
        <v>0</v>
      </c>
      <c r="L84" s="2179">
        <v>0</v>
      </c>
      <c r="M84" s="2179">
        <v>0</v>
      </c>
      <c r="N84" s="2179">
        <v>0</v>
      </c>
      <c r="O84" s="2179">
        <v>0</v>
      </c>
      <c r="P84" s="2175">
        <v>0</v>
      </c>
      <c r="Q84" s="2175">
        <v>0</v>
      </c>
      <c r="R84" s="2176">
        <f t="shared" si="6"/>
        <v>1</v>
      </c>
      <c r="S84" s="2176">
        <f t="shared" si="6"/>
        <v>1</v>
      </c>
      <c r="T84" s="2176">
        <f t="shared" si="6"/>
        <v>1.0000000000000002</v>
      </c>
      <c r="U84" s="2176">
        <f t="shared" si="6"/>
        <v>1</v>
      </c>
      <c r="V84" s="2176">
        <f t="shared" si="6"/>
        <v>1</v>
      </c>
      <c r="W84" s="2176">
        <f t="shared" si="6"/>
        <v>1.0004568178877085</v>
      </c>
      <c r="X84" s="2176">
        <f t="shared" si="6"/>
        <v>1</v>
      </c>
      <c r="Y84" s="2176">
        <f t="shared" si="6"/>
        <v>0.99999999999999978</v>
      </c>
      <c r="Z84" s="2176">
        <f t="shared" si="6"/>
        <v>1</v>
      </c>
      <c r="AA84" s="2176">
        <f t="shared" si="6"/>
        <v>1.0000000000000002</v>
      </c>
      <c r="AB84" s="2176">
        <f t="shared" si="6"/>
        <v>1.0000000000000002</v>
      </c>
      <c r="AC84" s="2176">
        <f t="shared" si="6"/>
        <v>0.99999999999999989</v>
      </c>
      <c r="AD84" s="2176">
        <f t="shared" si="6"/>
        <v>0.99999999999999989</v>
      </c>
      <c r="AE84" s="2185">
        <f t="shared" si="6"/>
        <v>0.99999999999999989</v>
      </c>
      <c r="AF84" s="2185">
        <f t="shared" si="6"/>
        <v>1</v>
      </c>
    </row>
    <row r="85" spans="1:32">
      <c r="A85" s="2173">
        <v>200</v>
      </c>
      <c r="B85" s="2170">
        <v>81</v>
      </c>
      <c r="C85" s="2179">
        <v>0</v>
      </c>
      <c r="D85" s="2179">
        <v>0</v>
      </c>
      <c r="E85" s="2179">
        <v>0</v>
      </c>
      <c r="F85" s="2179">
        <v>0</v>
      </c>
      <c r="G85" s="2179">
        <v>0</v>
      </c>
      <c r="H85" s="2179">
        <v>0</v>
      </c>
      <c r="I85" s="2179">
        <v>0</v>
      </c>
      <c r="J85" s="2179">
        <v>0</v>
      </c>
      <c r="K85" s="2179">
        <v>0</v>
      </c>
      <c r="L85" s="2179">
        <v>0</v>
      </c>
      <c r="M85" s="2179">
        <v>0</v>
      </c>
      <c r="N85" s="2179">
        <v>0</v>
      </c>
      <c r="O85" s="2179">
        <v>0</v>
      </c>
      <c r="P85" s="2175">
        <v>0</v>
      </c>
      <c r="Q85" s="2175">
        <v>0</v>
      </c>
      <c r="R85" s="2176">
        <f t="shared" si="6"/>
        <v>1</v>
      </c>
      <c r="S85" s="2176">
        <f t="shared" si="6"/>
        <v>1</v>
      </c>
      <c r="T85" s="2176">
        <f t="shared" si="6"/>
        <v>1.0000000000000002</v>
      </c>
      <c r="U85" s="2176">
        <f t="shared" si="6"/>
        <v>1</v>
      </c>
      <c r="V85" s="2176">
        <f t="shared" si="6"/>
        <v>1</v>
      </c>
      <c r="W85" s="2176">
        <f t="shared" si="6"/>
        <v>1.0004568178877085</v>
      </c>
      <c r="X85" s="2176">
        <f t="shared" si="6"/>
        <v>1</v>
      </c>
      <c r="Y85" s="2176">
        <f t="shared" si="6"/>
        <v>0.99999999999999978</v>
      </c>
      <c r="Z85" s="2176">
        <f t="shared" si="6"/>
        <v>1</v>
      </c>
      <c r="AA85" s="2176">
        <f t="shared" si="6"/>
        <v>1.0000000000000002</v>
      </c>
      <c r="AB85" s="2176">
        <f t="shared" si="6"/>
        <v>1.0000000000000002</v>
      </c>
      <c r="AC85" s="2176">
        <f t="shared" si="6"/>
        <v>0.99999999999999989</v>
      </c>
      <c r="AD85" s="2176">
        <f t="shared" si="6"/>
        <v>0.99999999999999989</v>
      </c>
      <c r="AE85" s="2185">
        <f t="shared" si="6"/>
        <v>0.99999999999999989</v>
      </c>
      <c r="AF85" s="2185">
        <f t="shared" si="6"/>
        <v>1</v>
      </c>
    </row>
    <row r="86" spans="1:32">
      <c r="A86" s="2173">
        <v>200</v>
      </c>
      <c r="B86" s="2170">
        <v>82</v>
      </c>
      <c r="C86" s="2179">
        <v>0</v>
      </c>
      <c r="D86" s="2179">
        <v>0</v>
      </c>
      <c r="E86" s="2179">
        <v>0</v>
      </c>
      <c r="F86" s="2179">
        <v>0</v>
      </c>
      <c r="G86" s="2179">
        <v>0</v>
      </c>
      <c r="H86" s="2179">
        <v>0</v>
      </c>
      <c r="I86" s="2179">
        <v>0</v>
      </c>
      <c r="J86" s="2179">
        <v>0</v>
      </c>
      <c r="K86" s="2179">
        <v>0</v>
      </c>
      <c r="L86" s="2179">
        <v>0</v>
      </c>
      <c r="M86" s="2179">
        <v>0</v>
      </c>
      <c r="N86" s="2179">
        <v>0</v>
      </c>
      <c r="O86" s="2179">
        <v>0</v>
      </c>
      <c r="P86" s="2175">
        <v>0</v>
      </c>
      <c r="Q86" s="2175">
        <v>0</v>
      </c>
      <c r="R86" s="2176">
        <f t="shared" ref="R86:AF101" si="7">C86+R85</f>
        <v>1</v>
      </c>
      <c r="S86" s="2176">
        <f t="shared" si="7"/>
        <v>1</v>
      </c>
      <c r="T86" s="2176">
        <f t="shared" si="7"/>
        <v>1.0000000000000002</v>
      </c>
      <c r="U86" s="2176">
        <f t="shared" si="7"/>
        <v>1</v>
      </c>
      <c r="V86" s="2176">
        <f t="shared" si="7"/>
        <v>1</v>
      </c>
      <c r="W86" s="2176">
        <f t="shared" si="7"/>
        <v>1.0004568178877085</v>
      </c>
      <c r="X86" s="2176">
        <f t="shared" si="7"/>
        <v>1</v>
      </c>
      <c r="Y86" s="2176">
        <f t="shared" si="7"/>
        <v>0.99999999999999978</v>
      </c>
      <c r="Z86" s="2176">
        <f t="shared" si="7"/>
        <v>1</v>
      </c>
      <c r="AA86" s="2176">
        <f t="shared" si="7"/>
        <v>1.0000000000000002</v>
      </c>
      <c r="AB86" s="2176">
        <f t="shared" si="7"/>
        <v>1.0000000000000002</v>
      </c>
      <c r="AC86" s="2176">
        <f t="shared" si="7"/>
        <v>0.99999999999999989</v>
      </c>
      <c r="AD86" s="2176">
        <f t="shared" si="7"/>
        <v>0.99999999999999989</v>
      </c>
      <c r="AE86" s="2185">
        <f t="shared" si="7"/>
        <v>0.99999999999999989</v>
      </c>
      <c r="AF86" s="2185">
        <f t="shared" si="7"/>
        <v>1</v>
      </c>
    </row>
    <row r="87" spans="1:32">
      <c r="A87" s="2173">
        <v>200</v>
      </c>
      <c r="B87" s="2170">
        <v>83</v>
      </c>
      <c r="C87" s="2179">
        <v>0</v>
      </c>
      <c r="D87" s="2179">
        <v>0</v>
      </c>
      <c r="E87" s="2179">
        <v>0</v>
      </c>
      <c r="F87" s="2179">
        <v>0</v>
      </c>
      <c r="G87" s="2179">
        <v>0</v>
      </c>
      <c r="H87" s="2179">
        <v>0</v>
      </c>
      <c r="I87" s="2179">
        <v>0</v>
      </c>
      <c r="J87" s="2179">
        <v>0</v>
      </c>
      <c r="K87" s="2179">
        <v>0</v>
      </c>
      <c r="L87" s="2179">
        <v>0</v>
      </c>
      <c r="M87" s="2179">
        <v>0</v>
      </c>
      <c r="N87" s="2179">
        <v>0</v>
      </c>
      <c r="O87" s="2179">
        <v>0</v>
      </c>
      <c r="P87" s="2175">
        <v>0</v>
      </c>
      <c r="Q87" s="2175">
        <v>0</v>
      </c>
      <c r="R87" s="2176">
        <f t="shared" si="7"/>
        <v>1</v>
      </c>
      <c r="S87" s="2176">
        <f t="shared" si="7"/>
        <v>1</v>
      </c>
      <c r="T87" s="2176">
        <f t="shared" si="7"/>
        <v>1.0000000000000002</v>
      </c>
      <c r="U87" s="2176">
        <f t="shared" si="7"/>
        <v>1</v>
      </c>
      <c r="V87" s="2176">
        <f t="shared" si="7"/>
        <v>1</v>
      </c>
      <c r="W87" s="2176">
        <f t="shared" si="7"/>
        <v>1.0004568178877085</v>
      </c>
      <c r="X87" s="2176">
        <f t="shared" si="7"/>
        <v>1</v>
      </c>
      <c r="Y87" s="2176">
        <f t="shared" si="7"/>
        <v>0.99999999999999978</v>
      </c>
      <c r="Z87" s="2176">
        <f t="shared" si="7"/>
        <v>1</v>
      </c>
      <c r="AA87" s="2176">
        <f t="shared" si="7"/>
        <v>1.0000000000000002</v>
      </c>
      <c r="AB87" s="2176">
        <f t="shared" si="7"/>
        <v>1.0000000000000002</v>
      </c>
      <c r="AC87" s="2176">
        <f t="shared" si="7"/>
        <v>0.99999999999999989</v>
      </c>
      <c r="AD87" s="2176">
        <f t="shared" si="7"/>
        <v>0.99999999999999989</v>
      </c>
      <c r="AE87" s="2185">
        <f t="shared" si="7"/>
        <v>0.99999999999999989</v>
      </c>
      <c r="AF87" s="2185">
        <f t="shared" si="7"/>
        <v>1</v>
      </c>
    </row>
    <row r="88" spans="1:32">
      <c r="A88" s="2173">
        <v>200</v>
      </c>
      <c r="B88" s="2170">
        <v>84</v>
      </c>
      <c r="C88" s="2179">
        <v>0</v>
      </c>
      <c r="D88" s="2179">
        <v>0</v>
      </c>
      <c r="E88" s="2179">
        <v>0</v>
      </c>
      <c r="F88" s="2179">
        <v>0</v>
      </c>
      <c r="G88" s="2179">
        <v>0</v>
      </c>
      <c r="H88" s="2179">
        <v>0</v>
      </c>
      <c r="I88" s="2179">
        <v>0</v>
      </c>
      <c r="J88" s="2179">
        <v>0</v>
      </c>
      <c r="K88" s="2179">
        <v>0</v>
      </c>
      <c r="L88" s="2179">
        <v>0</v>
      </c>
      <c r="M88" s="2179">
        <v>0</v>
      </c>
      <c r="N88" s="2179">
        <v>0</v>
      </c>
      <c r="O88" s="2179">
        <v>0</v>
      </c>
      <c r="P88" s="2175">
        <v>0</v>
      </c>
      <c r="Q88" s="2175">
        <v>0</v>
      </c>
      <c r="R88" s="2176">
        <f t="shared" si="7"/>
        <v>1</v>
      </c>
      <c r="S88" s="2176">
        <f t="shared" si="7"/>
        <v>1</v>
      </c>
      <c r="T88" s="2176">
        <f t="shared" si="7"/>
        <v>1.0000000000000002</v>
      </c>
      <c r="U88" s="2176">
        <f t="shared" si="7"/>
        <v>1</v>
      </c>
      <c r="V88" s="2176">
        <f t="shared" si="7"/>
        <v>1</v>
      </c>
      <c r="W88" s="2176">
        <f t="shared" si="7"/>
        <v>1.0004568178877085</v>
      </c>
      <c r="X88" s="2176">
        <f t="shared" si="7"/>
        <v>1</v>
      </c>
      <c r="Y88" s="2176">
        <f t="shared" si="7"/>
        <v>0.99999999999999978</v>
      </c>
      <c r="Z88" s="2176">
        <f t="shared" si="7"/>
        <v>1</v>
      </c>
      <c r="AA88" s="2176">
        <f t="shared" si="7"/>
        <v>1.0000000000000002</v>
      </c>
      <c r="AB88" s="2176">
        <f t="shared" si="7"/>
        <v>1.0000000000000002</v>
      </c>
      <c r="AC88" s="2176">
        <f t="shared" si="7"/>
        <v>0.99999999999999989</v>
      </c>
      <c r="AD88" s="2176">
        <f t="shared" si="7"/>
        <v>0.99999999999999989</v>
      </c>
      <c r="AE88" s="2185">
        <f t="shared" si="7"/>
        <v>0.99999999999999989</v>
      </c>
      <c r="AF88" s="2185">
        <f t="shared" si="7"/>
        <v>1</v>
      </c>
    </row>
    <row r="89" spans="1:32">
      <c r="A89" s="2173">
        <v>200</v>
      </c>
      <c r="B89" s="2170">
        <v>85</v>
      </c>
      <c r="C89" s="2179">
        <v>0</v>
      </c>
      <c r="D89" s="2179">
        <v>0</v>
      </c>
      <c r="E89" s="2179">
        <v>0</v>
      </c>
      <c r="F89" s="2179">
        <v>0</v>
      </c>
      <c r="G89" s="2179">
        <v>0</v>
      </c>
      <c r="H89" s="2179">
        <v>0</v>
      </c>
      <c r="I89" s="2179">
        <v>0</v>
      </c>
      <c r="J89" s="2179">
        <v>0</v>
      </c>
      <c r="K89" s="2179">
        <v>0</v>
      </c>
      <c r="L89" s="2179">
        <v>0</v>
      </c>
      <c r="M89" s="2179">
        <v>0</v>
      </c>
      <c r="N89" s="2179">
        <v>0</v>
      </c>
      <c r="O89" s="2179">
        <v>0</v>
      </c>
      <c r="P89" s="2175">
        <v>0</v>
      </c>
      <c r="Q89" s="2175">
        <v>0</v>
      </c>
      <c r="R89" s="2176">
        <f t="shared" si="7"/>
        <v>1</v>
      </c>
      <c r="S89" s="2176">
        <f t="shared" si="7"/>
        <v>1</v>
      </c>
      <c r="T89" s="2176">
        <f t="shared" si="7"/>
        <v>1.0000000000000002</v>
      </c>
      <c r="U89" s="2176">
        <f t="shared" si="7"/>
        <v>1</v>
      </c>
      <c r="V89" s="2176">
        <f t="shared" si="7"/>
        <v>1</v>
      </c>
      <c r="W89" s="2176">
        <f t="shared" si="7"/>
        <v>1.0004568178877085</v>
      </c>
      <c r="X89" s="2176">
        <f t="shared" si="7"/>
        <v>1</v>
      </c>
      <c r="Y89" s="2176">
        <f t="shared" si="7"/>
        <v>0.99999999999999978</v>
      </c>
      <c r="Z89" s="2176">
        <f t="shared" si="7"/>
        <v>1</v>
      </c>
      <c r="AA89" s="2176">
        <f t="shared" si="7"/>
        <v>1.0000000000000002</v>
      </c>
      <c r="AB89" s="2176">
        <f t="shared" si="7"/>
        <v>1.0000000000000002</v>
      </c>
      <c r="AC89" s="2176">
        <f t="shared" si="7"/>
        <v>0.99999999999999989</v>
      </c>
      <c r="AD89" s="2176">
        <f t="shared" si="7"/>
        <v>0.99999999999999989</v>
      </c>
      <c r="AE89" s="2185">
        <f t="shared" si="7"/>
        <v>0.99999999999999989</v>
      </c>
      <c r="AF89" s="2185">
        <f t="shared" si="7"/>
        <v>1</v>
      </c>
    </row>
    <row r="90" spans="1:32">
      <c r="A90" s="2173">
        <v>200</v>
      </c>
      <c r="B90" s="2170">
        <v>86</v>
      </c>
      <c r="C90" s="2179">
        <v>0</v>
      </c>
      <c r="D90" s="2179">
        <v>0</v>
      </c>
      <c r="E90" s="2179">
        <v>0</v>
      </c>
      <c r="F90" s="2179">
        <v>0</v>
      </c>
      <c r="G90" s="2179">
        <v>0</v>
      </c>
      <c r="H90" s="2179">
        <v>0</v>
      </c>
      <c r="I90" s="2179">
        <v>0</v>
      </c>
      <c r="J90" s="2179">
        <v>0</v>
      </c>
      <c r="K90" s="2179">
        <v>0</v>
      </c>
      <c r="L90" s="2179">
        <v>0</v>
      </c>
      <c r="M90" s="2179">
        <v>0</v>
      </c>
      <c r="N90" s="2179">
        <v>0</v>
      </c>
      <c r="O90" s="2179">
        <v>0</v>
      </c>
      <c r="P90" s="2175">
        <v>0</v>
      </c>
      <c r="Q90" s="2175">
        <v>0</v>
      </c>
      <c r="R90" s="2176">
        <f t="shared" si="7"/>
        <v>1</v>
      </c>
      <c r="S90" s="2176">
        <f t="shared" si="7"/>
        <v>1</v>
      </c>
      <c r="T90" s="2176">
        <f t="shared" si="7"/>
        <v>1.0000000000000002</v>
      </c>
      <c r="U90" s="2176">
        <f t="shared" si="7"/>
        <v>1</v>
      </c>
      <c r="V90" s="2176">
        <f t="shared" si="7"/>
        <v>1</v>
      </c>
      <c r="W90" s="2176">
        <f t="shared" si="7"/>
        <v>1.0004568178877085</v>
      </c>
      <c r="X90" s="2176">
        <f t="shared" si="7"/>
        <v>1</v>
      </c>
      <c r="Y90" s="2176">
        <f t="shared" si="7"/>
        <v>0.99999999999999978</v>
      </c>
      <c r="Z90" s="2176">
        <f t="shared" si="7"/>
        <v>1</v>
      </c>
      <c r="AA90" s="2176">
        <f t="shared" si="7"/>
        <v>1.0000000000000002</v>
      </c>
      <c r="AB90" s="2176">
        <f t="shared" si="7"/>
        <v>1.0000000000000002</v>
      </c>
      <c r="AC90" s="2176">
        <f t="shared" si="7"/>
        <v>0.99999999999999989</v>
      </c>
      <c r="AD90" s="2176">
        <f t="shared" si="7"/>
        <v>0.99999999999999989</v>
      </c>
      <c r="AE90" s="2185">
        <f t="shared" si="7"/>
        <v>0.99999999999999989</v>
      </c>
      <c r="AF90" s="2185">
        <f t="shared" si="7"/>
        <v>1</v>
      </c>
    </row>
    <row r="91" spans="1:32">
      <c r="A91" s="2173">
        <v>200</v>
      </c>
      <c r="B91" s="2170">
        <v>87</v>
      </c>
      <c r="C91" s="2179">
        <v>0</v>
      </c>
      <c r="D91" s="2179">
        <v>0</v>
      </c>
      <c r="E91" s="2179">
        <v>0</v>
      </c>
      <c r="F91" s="2179">
        <v>0</v>
      </c>
      <c r="G91" s="2179">
        <v>0</v>
      </c>
      <c r="H91" s="2179">
        <v>0</v>
      </c>
      <c r="I91" s="2179">
        <v>0</v>
      </c>
      <c r="J91" s="2179">
        <v>0</v>
      </c>
      <c r="K91" s="2179">
        <v>0</v>
      </c>
      <c r="L91" s="2179">
        <v>0</v>
      </c>
      <c r="M91" s="2179">
        <v>0</v>
      </c>
      <c r="N91" s="2179">
        <v>0</v>
      </c>
      <c r="O91" s="2179">
        <v>0</v>
      </c>
      <c r="P91" s="2175">
        <v>0</v>
      </c>
      <c r="Q91" s="2175">
        <v>0</v>
      </c>
      <c r="R91" s="2176">
        <f t="shared" si="7"/>
        <v>1</v>
      </c>
      <c r="S91" s="2176">
        <f t="shared" si="7"/>
        <v>1</v>
      </c>
      <c r="T91" s="2176">
        <f t="shared" si="7"/>
        <v>1.0000000000000002</v>
      </c>
      <c r="U91" s="2176">
        <f t="shared" si="7"/>
        <v>1</v>
      </c>
      <c r="V91" s="2176">
        <f t="shared" si="7"/>
        <v>1</v>
      </c>
      <c r="W91" s="2176">
        <f t="shared" si="7"/>
        <v>1.0004568178877085</v>
      </c>
      <c r="X91" s="2176">
        <f t="shared" si="7"/>
        <v>1</v>
      </c>
      <c r="Y91" s="2176">
        <f t="shared" si="7"/>
        <v>0.99999999999999978</v>
      </c>
      <c r="Z91" s="2176">
        <f t="shared" si="7"/>
        <v>1</v>
      </c>
      <c r="AA91" s="2176">
        <f t="shared" si="7"/>
        <v>1.0000000000000002</v>
      </c>
      <c r="AB91" s="2176">
        <f t="shared" si="7"/>
        <v>1.0000000000000002</v>
      </c>
      <c r="AC91" s="2176">
        <f t="shared" si="7"/>
        <v>0.99999999999999989</v>
      </c>
      <c r="AD91" s="2176">
        <f t="shared" si="7"/>
        <v>0.99999999999999989</v>
      </c>
      <c r="AE91" s="2185">
        <f t="shared" si="7"/>
        <v>0.99999999999999989</v>
      </c>
      <c r="AF91" s="2185">
        <f t="shared" si="7"/>
        <v>1</v>
      </c>
    </row>
    <row r="92" spans="1:32">
      <c r="A92" s="2173">
        <v>200</v>
      </c>
      <c r="B92" s="2170">
        <v>88</v>
      </c>
      <c r="C92" s="2179">
        <v>0</v>
      </c>
      <c r="D92" s="2179">
        <v>0</v>
      </c>
      <c r="E92" s="2179">
        <v>0</v>
      </c>
      <c r="F92" s="2179">
        <v>0</v>
      </c>
      <c r="G92" s="2179">
        <v>0</v>
      </c>
      <c r="H92" s="2179">
        <v>0</v>
      </c>
      <c r="I92" s="2179">
        <v>0</v>
      </c>
      <c r="J92" s="2179">
        <v>0</v>
      </c>
      <c r="K92" s="2179">
        <v>0</v>
      </c>
      <c r="L92" s="2179">
        <v>0</v>
      </c>
      <c r="M92" s="2179">
        <v>0</v>
      </c>
      <c r="N92" s="2179">
        <v>0</v>
      </c>
      <c r="O92" s="2179">
        <v>0</v>
      </c>
      <c r="P92" s="2175">
        <v>0</v>
      </c>
      <c r="Q92" s="2175">
        <v>0</v>
      </c>
      <c r="R92" s="2176">
        <f t="shared" si="7"/>
        <v>1</v>
      </c>
      <c r="S92" s="2176">
        <f t="shared" si="7"/>
        <v>1</v>
      </c>
      <c r="T92" s="2176">
        <f t="shared" si="7"/>
        <v>1.0000000000000002</v>
      </c>
      <c r="U92" s="2176">
        <f t="shared" si="7"/>
        <v>1</v>
      </c>
      <c r="V92" s="2176">
        <f t="shared" si="7"/>
        <v>1</v>
      </c>
      <c r="W92" s="2176">
        <f t="shared" si="7"/>
        <v>1.0004568178877085</v>
      </c>
      <c r="X92" s="2176">
        <f t="shared" si="7"/>
        <v>1</v>
      </c>
      <c r="Y92" s="2176">
        <f t="shared" si="7"/>
        <v>0.99999999999999978</v>
      </c>
      <c r="Z92" s="2176">
        <f t="shared" si="7"/>
        <v>1</v>
      </c>
      <c r="AA92" s="2176">
        <f t="shared" si="7"/>
        <v>1.0000000000000002</v>
      </c>
      <c r="AB92" s="2176">
        <f t="shared" si="7"/>
        <v>1.0000000000000002</v>
      </c>
      <c r="AC92" s="2176">
        <f t="shared" si="7"/>
        <v>0.99999999999999989</v>
      </c>
      <c r="AD92" s="2176">
        <f t="shared" si="7"/>
        <v>0.99999999999999989</v>
      </c>
      <c r="AE92" s="2185">
        <f t="shared" si="7"/>
        <v>0.99999999999999989</v>
      </c>
      <c r="AF92" s="2185">
        <f t="shared" si="7"/>
        <v>1</v>
      </c>
    </row>
    <row r="93" spans="1:32">
      <c r="A93" s="2173">
        <v>200</v>
      </c>
      <c r="B93" s="2170">
        <v>89</v>
      </c>
      <c r="C93" s="2179">
        <v>0</v>
      </c>
      <c r="D93" s="2179">
        <v>0</v>
      </c>
      <c r="E93" s="2179">
        <v>0</v>
      </c>
      <c r="F93" s="2179">
        <v>0</v>
      </c>
      <c r="G93" s="2179">
        <v>0</v>
      </c>
      <c r="H93" s="2179">
        <v>0</v>
      </c>
      <c r="I93" s="2179">
        <v>0</v>
      </c>
      <c r="J93" s="2179">
        <v>0</v>
      </c>
      <c r="K93" s="2179">
        <v>0</v>
      </c>
      <c r="L93" s="2179">
        <v>0</v>
      </c>
      <c r="M93" s="2179">
        <v>0</v>
      </c>
      <c r="N93" s="2179">
        <v>0</v>
      </c>
      <c r="O93" s="2179">
        <v>0</v>
      </c>
      <c r="P93" s="2175">
        <v>0</v>
      </c>
      <c r="Q93" s="2175">
        <v>0</v>
      </c>
      <c r="R93" s="2176">
        <f t="shared" si="7"/>
        <v>1</v>
      </c>
      <c r="S93" s="2176">
        <f t="shared" si="7"/>
        <v>1</v>
      </c>
      <c r="T93" s="2176">
        <f t="shared" si="7"/>
        <v>1.0000000000000002</v>
      </c>
      <c r="U93" s="2176">
        <f t="shared" si="7"/>
        <v>1</v>
      </c>
      <c r="V93" s="2176">
        <f t="shared" si="7"/>
        <v>1</v>
      </c>
      <c r="W93" s="2176">
        <f t="shared" si="7"/>
        <v>1.0004568178877085</v>
      </c>
      <c r="X93" s="2176">
        <f t="shared" si="7"/>
        <v>1</v>
      </c>
      <c r="Y93" s="2176">
        <f t="shared" si="7"/>
        <v>0.99999999999999978</v>
      </c>
      <c r="Z93" s="2176">
        <f t="shared" si="7"/>
        <v>1</v>
      </c>
      <c r="AA93" s="2176">
        <f t="shared" si="7"/>
        <v>1.0000000000000002</v>
      </c>
      <c r="AB93" s="2176">
        <f t="shared" si="7"/>
        <v>1.0000000000000002</v>
      </c>
      <c r="AC93" s="2176">
        <f t="shared" si="7"/>
        <v>0.99999999999999989</v>
      </c>
      <c r="AD93" s="2176">
        <f t="shared" si="7"/>
        <v>0.99999999999999989</v>
      </c>
      <c r="AE93" s="2185">
        <f t="shared" si="7"/>
        <v>0.99999999999999989</v>
      </c>
      <c r="AF93" s="2185">
        <f t="shared" si="7"/>
        <v>1</v>
      </c>
    </row>
    <row r="94" spans="1:32">
      <c r="A94" s="2173">
        <v>200</v>
      </c>
      <c r="B94" s="2170">
        <v>90</v>
      </c>
      <c r="C94" s="2179">
        <v>0</v>
      </c>
      <c r="D94" s="2179">
        <v>0</v>
      </c>
      <c r="E94" s="2179">
        <v>0</v>
      </c>
      <c r="F94" s="2179">
        <v>0</v>
      </c>
      <c r="G94" s="2179">
        <v>0</v>
      </c>
      <c r="H94" s="2179">
        <v>0</v>
      </c>
      <c r="I94" s="2179">
        <v>0</v>
      </c>
      <c r="J94" s="2179">
        <v>0</v>
      </c>
      <c r="K94" s="2179">
        <v>0</v>
      </c>
      <c r="L94" s="2179">
        <v>0</v>
      </c>
      <c r="M94" s="2179">
        <v>0</v>
      </c>
      <c r="N94" s="2179">
        <v>0</v>
      </c>
      <c r="O94" s="2179">
        <v>0</v>
      </c>
      <c r="P94" s="2175">
        <v>0</v>
      </c>
      <c r="Q94" s="2175">
        <v>0</v>
      </c>
      <c r="R94" s="2176">
        <f t="shared" si="7"/>
        <v>1</v>
      </c>
      <c r="S94" s="2176">
        <f t="shared" si="7"/>
        <v>1</v>
      </c>
      <c r="T94" s="2176">
        <f t="shared" si="7"/>
        <v>1.0000000000000002</v>
      </c>
      <c r="U94" s="2176">
        <f t="shared" si="7"/>
        <v>1</v>
      </c>
      <c r="V94" s="2176">
        <f t="shared" si="7"/>
        <v>1</v>
      </c>
      <c r="W94" s="2176">
        <f t="shared" si="7"/>
        <v>1.0004568178877085</v>
      </c>
      <c r="X94" s="2176">
        <f t="shared" si="7"/>
        <v>1</v>
      </c>
      <c r="Y94" s="2176">
        <f t="shared" si="7"/>
        <v>0.99999999999999978</v>
      </c>
      <c r="Z94" s="2176">
        <f t="shared" si="7"/>
        <v>1</v>
      </c>
      <c r="AA94" s="2176">
        <f t="shared" si="7"/>
        <v>1.0000000000000002</v>
      </c>
      <c r="AB94" s="2176">
        <f t="shared" si="7"/>
        <v>1.0000000000000002</v>
      </c>
      <c r="AC94" s="2176">
        <f t="shared" si="7"/>
        <v>0.99999999999999989</v>
      </c>
      <c r="AD94" s="2176">
        <f t="shared" si="7"/>
        <v>0.99999999999999989</v>
      </c>
      <c r="AE94" s="2185">
        <f t="shared" si="7"/>
        <v>0.99999999999999989</v>
      </c>
      <c r="AF94" s="2185">
        <f t="shared" si="7"/>
        <v>1</v>
      </c>
    </row>
    <row r="95" spans="1:32">
      <c r="A95" s="2173">
        <v>200</v>
      </c>
      <c r="B95" s="2170">
        <v>91</v>
      </c>
      <c r="C95" s="2179">
        <v>0</v>
      </c>
      <c r="D95" s="2179">
        <v>0</v>
      </c>
      <c r="E95" s="2179">
        <v>0</v>
      </c>
      <c r="F95" s="2179">
        <v>0</v>
      </c>
      <c r="G95" s="2179">
        <v>0</v>
      </c>
      <c r="H95" s="2179">
        <v>0</v>
      </c>
      <c r="I95" s="2179">
        <v>0</v>
      </c>
      <c r="J95" s="2179">
        <v>0</v>
      </c>
      <c r="K95" s="2179">
        <v>0</v>
      </c>
      <c r="L95" s="2179">
        <v>0</v>
      </c>
      <c r="M95" s="2179">
        <v>0</v>
      </c>
      <c r="N95" s="2179">
        <v>0</v>
      </c>
      <c r="O95" s="2179">
        <v>0</v>
      </c>
      <c r="P95" s="2175">
        <v>0</v>
      </c>
      <c r="Q95" s="2175">
        <v>0</v>
      </c>
      <c r="R95" s="2176">
        <f t="shared" si="7"/>
        <v>1</v>
      </c>
      <c r="S95" s="2176">
        <f t="shared" si="7"/>
        <v>1</v>
      </c>
      <c r="T95" s="2176">
        <f t="shared" si="7"/>
        <v>1.0000000000000002</v>
      </c>
      <c r="U95" s="2176">
        <f t="shared" si="7"/>
        <v>1</v>
      </c>
      <c r="V95" s="2176">
        <f t="shared" si="7"/>
        <v>1</v>
      </c>
      <c r="W95" s="2176">
        <f t="shared" si="7"/>
        <v>1.0004568178877085</v>
      </c>
      <c r="X95" s="2176">
        <f t="shared" si="7"/>
        <v>1</v>
      </c>
      <c r="Y95" s="2176">
        <f t="shared" si="7"/>
        <v>0.99999999999999978</v>
      </c>
      <c r="Z95" s="2176">
        <f t="shared" si="7"/>
        <v>1</v>
      </c>
      <c r="AA95" s="2176">
        <f t="shared" si="7"/>
        <v>1.0000000000000002</v>
      </c>
      <c r="AB95" s="2176">
        <f t="shared" si="7"/>
        <v>1.0000000000000002</v>
      </c>
      <c r="AC95" s="2176">
        <f t="shared" si="7"/>
        <v>0.99999999999999989</v>
      </c>
      <c r="AD95" s="2176">
        <f t="shared" si="7"/>
        <v>0.99999999999999989</v>
      </c>
      <c r="AE95" s="2185">
        <f t="shared" si="7"/>
        <v>0.99999999999999989</v>
      </c>
      <c r="AF95" s="2185">
        <f t="shared" si="7"/>
        <v>1</v>
      </c>
    </row>
    <row r="96" spans="1:32">
      <c r="A96" s="2173">
        <v>200</v>
      </c>
      <c r="B96" s="2170">
        <v>92</v>
      </c>
      <c r="C96" s="2179">
        <v>0</v>
      </c>
      <c r="D96" s="2179">
        <v>0</v>
      </c>
      <c r="E96" s="2179">
        <v>0</v>
      </c>
      <c r="F96" s="2179">
        <v>0</v>
      </c>
      <c r="G96" s="2179">
        <v>0</v>
      </c>
      <c r="H96" s="2179">
        <v>0</v>
      </c>
      <c r="I96" s="2179">
        <v>0</v>
      </c>
      <c r="J96" s="2179">
        <v>0</v>
      </c>
      <c r="K96" s="2179">
        <v>0</v>
      </c>
      <c r="L96" s="2179">
        <v>0</v>
      </c>
      <c r="M96" s="2179">
        <v>0</v>
      </c>
      <c r="N96" s="2179">
        <v>0</v>
      </c>
      <c r="O96" s="2179">
        <v>0</v>
      </c>
      <c r="P96" s="2175">
        <v>0</v>
      </c>
      <c r="Q96" s="2175">
        <v>0</v>
      </c>
      <c r="R96" s="2176">
        <f t="shared" si="7"/>
        <v>1</v>
      </c>
      <c r="S96" s="2176">
        <f t="shared" si="7"/>
        <v>1</v>
      </c>
      <c r="T96" s="2176">
        <f t="shared" si="7"/>
        <v>1.0000000000000002</v>
      </c>
      <c r="U96" s="2176">
        <f t="shared" si="7"/>
        <v>1</v>
      </c>
      <c r="V96" s="2176">
        <f t="shared" si="7"/>
        <v>1</v>
      </c>
      <c r="W96" s="2176">
        <f t="shared" si="7"/>
        <v>1.0004568178877085</v>
      </c>
      <c r="X96" s="2176">
        <f t="shared" si="7"/>
        <v>1</v>
      </c>
      <c r="Y96" s="2176">
        <f t="shared" si="7"/>
        <v>0.99999999999999978</v>
      </c>
      <c r="Z96" s="2176">
        <f t="shared" si="7"/>
        <v>1</v>
      </c>
      <c r="AA96" s="2176">
        <f t="shared" si="7"/>
        <v>1.0000000000000002</v>
      </c>
      <c r="AB96" s="2176">
        <f t="shared" si="7"/>
        <v>1.0000000000000002</v>
      </c>
      <c r="AC96" s="2176">
        <f t="shared" si="7"/>
        <v>0.99999999999999989</v>
      </c>
      <c r="AD96" s="2176">
        <f t="shared" si="7"/>
        <v>0.99999999999999989</v>
      </c>
      <c r="AE96" s="2185">
        <f t="shared" si="7"/>
        <v>0.99999999999999989</v>
      </c>
      <c r="AF96" s="2185">
        <f t="shared" si="7"/>
        <v>1</v>
      </c>
    </row>
    <row r="97" spans="1:32">
      <c r="A97" s="2173">
        <v>200</v>
      </c>
      <c r="B97" s="2170">
        <v>93</v>
      </c>
      <c r="C97" s="2179">
        <v>0</v>
      </c>
      <c r="D97" s="2179">
        <v>0</v>
      </c>
      <c r="E97" s="2179">
        <v>0</v>
      </c>
      <c r="F97" s="2179">
        <v>0</v>
      </c>
      <c r="G97" s="2179">
        <v>0</v>
      </c>
      <c r="H97" s="2179">
        <v>0</v>
      </c>
      <c r="I97" s="2179">
        <v>0</v>
      </c>
      <c r="J97" s="2179">
        <v>0</v>
      </c>
      <c r="K97" s="2179">
        <v>0</v>
      </c>
      <c r="L97" s="2179">
        <v>0</v>
      </c>
      <c r="M97" s="2179">
        <v>0</v>
      </c>
      <c r="N97" s="2179">
        <v>0</v>
      </c>
      <c r="O97" s="2179">
        <v>0</v>
      </c>
      <c r="P97" s="2175">
        <v>0</v>
      </c>
      <c r="Q97" s="2175">
        <v>0</v>
      </c>
      <c r="R97" s="2176">
        <f t="shared" si="7"/>
        <v>1</v>
      </c>
      <c r="S97" s="2176">
        <f t="shared" si="7"/>
        <v>1</v>
      </c>
      <c r="T97" s="2176">
        <f t="shared" si="7"/>
        <v>1.0000000000000002</v>
      </c>
      <c r="U97" s="2176">
        <f t="shared" si="7"/>
        <v>1</v>
      </c>
      <c r="V97" s="2176">
        <f t="shared" si="7"/>
        <v>1</v>
      </c>
      <c r="W97" s="2176">
        <f t="shared" si="7"/>
        <v>1.0004568178877085</v>
      </c>
      <c r="X97" s="2176">
        <f t="shared" si="7"/>
        <v>1</v>
      </c>
      <c r="Y97" s="2176">
        <f t="shared" si="7"/>
        <v>0.99999999999999978</v>
      </c>
      <c r="Z97" s="2176">
        <f t="shared" si="7"/>
        <v>1</v>
      </c>
      <c r="AA97" s="2176">
        <f t="shared" si="7"/>
        <v>1.0000000000000002</v>
      </c>
      <c r="AB97" s="2176">
        <f t="shared" si="7"/>
        <v>1.0000000000000002</v>
      </c>
      <c r="AC97" s="2176">
        <f t="shared" si="7"/>
        <v>0.99999999999999989</v>
      </c>
      <c r="AD97" s="2176">
        <f t="shared" si="7"/>
        <v>0.99999999999999989</v>
      </c>
      <c r="AE97" s="2185">
        <f t="shared" si="7"/>
        <v>0.99999999999999989</v>
      </c>
      <c r="AF97" s="2185">
        <f t="shared" si="7"/>
        <v>1</v>
      </c>
    </row>
    <row r="98" spans="1:32">
      <c r="A98" s="2173">
        <v>200</v>
      </c>
      <c r="B98" s="2170">
        <v>94</v>
      </c>
      <c r="C98" s="2179">
        <v>0</v>
      </c>
      <c r="D98" s="2179">
        <v>0</v>
      </c>
      <c r="E98" s="2179">
        <v>0</v>
      </c>
      <c r="F98" s="2179">
        <v>0</v>
      </c>
      <c r="G98" s="2179">
        <v>0</v>
      </c>
      <c r="H98" s="2179">
        <v>0</v>
      </c>
      <c r="I98" s="2179">
        <v>0</v>
      </c>
      <c r="J98" s="2179">
        <v>0</v>
      </c>
      <c r="K98" s="2179">
        <v>0</v>
      </c>
      <c r="L98" s="2179">
        <v>0</v>
      </c>
      <c r="M98" s="2179">
        <v>0</v>
      </c>
      <c r="N98" s="2179">
        <v>0</v>
      </c>
      <c r="O98" s="2179">
        <v>0</v>
      </c>
      <c r="P98" s="2175">
        <v>0</v>
      </c>
      <c r="Q98" s="2175">
        <v>0</v>
      </c>
      <c r="R98" s="2176">
        <f t="shared" si="7"/>
        <v>1</v>
      </c>
      <c r="S98" s="2176">
        <f t="shared" si="7"/>
        <v>1</v>
      </c>
      <c r="T98" s="2176">
        <f t="shared" si="7"/>
        <v>1.0000000000000002</v>
      </c>
      <c r="U98" s="2176">
        <f t="shared" si="7"/>
        <v>1</v>
      </c>
      <c r="V98" s="2176">
        <f t="shared" si="7"/>
        <v>1</v>
      </c>
      <c r="W98" s="2176">
        <f t="shared" si="7"/>
        <v>1.0004568178877085</v>
      </c>
      <c r="X98" s="2176">
        <f t="shared" si="7"/>
        <v>1</v>
      </c>
      <c r="Y98" s="2176">
        <f t="shared" si="7"/>
        <v>0.99999999999999978</v>
      </c>
      <c r="Z98" s="2176">
        <f t="shared" si="7"/>
        <v>1</v>
      </c>
      <c r="AA98" s="2176">
        <f t="shared" si="7"/>
        <v>1.0000000000000002</v>
      </c>
      <c r="AB98" s="2176">
        <f t="shared" si="7"/>
        <v>1.0000000000000002</v>
      </c>
      <c r="AC98" s="2176">
        <f t="shared" si="7"/>
        <v>0.99999999999999989</v>
      </c>
      <c r="AD98" s="2176">
        <f t="shared" si="7"/>
        <v>0.99999999999999989</v>
      </c>
      <c r="AE98" s="2185">
        <f t="shared" si="7"/>
        <v>0.99999999999999989</v>
      </c>
      <c r="AF98" s="2185">
        <f t="shared" si="7"/>
        <v>1</v>
      </c>
    </row>
    <row r="99" spans="1:32">
      <c r="A99" s="2173">
        <v>200</v>
      </c>
      <c r="B99" s="2170">
        <v>95</v>
      </c>
      <c r="C99" s="2179">
        <v>0</v>
      </c>
      <c r="D99" s="2179">
        <v>0</v>
      </c>
      <c r="E99" s="2179">
        <v>0</v>
      </c>
      <c r="F99" s="2179">
        <v>0</v>
      </c>
      <c r="G99" s="2179">
        <v>0</v>
      </c>
      <c r="H99" s="2179">
        <v>0</v>
      </c>
      <c r="I99" s="2179">
        <v>0</v>
      </c>
      <c r="J99" s="2179">
        <v>0</v>
      </c>
      <c r="K99" s="2179">
        <v>0</v>
      </c>
      <c r="L99" s="2179">
        <v>0</v>
      </c>
      <c r="M99" s="2179">
        <v>0</v>
      </c>
      <c r="N99" s="2179">
        <v>0</v>
      </c>
      <c r="O99" s="2179">
        <v>0</v>
      </c>
      <c r="P99" s="2175">
        <v>0</v>
      </c>
      <c r="Q99" s="2175">
        <v>0</v>
      </c>
      <c r="R99" s="2176">
        <f t="shared" si="7"/>
        <v>1</v>
      </c>
      <c r="S99" s="2176">
        <f t="shared" si="7"/>
        <v>1</v>
      </c>
      <c r="T99" s="2176">
        <f t="shared" si="7"/>
        <v>1.0000000000000002</v>
      </c>
      <c r="U99" s="2176">
        <f t="shared" si="7"/>
        <v>1</v>
      </c>
      <c r="V99" s="2176">
        <f t="shared" si="7"/>
        <v>1</v>
      </c>
      <c r="W99" s="2176">
        <f t="shared" si="7"/>
        <v>1.0004568178877085</v>
      </c>
      <c r="X99" s="2176">
        <f t="shared" si="7"/>
        <v>1</v>
      </c>
      <c r="Y99" s="2176">
        <f t="shared" si="7"/>
        <v>0.99999999999999978</v>
      </c>
      <c r="Z99" s="2176">
        <f t="shared" si="7"/>
        <v>1</v>
      </c>
      <c r="AA99" s="2176">
        <f t="shared" si="7"/>
        <v>1.0000000000000002</v>
      </c>
      <c r="AB99" s="2176">
        <f t="shared" si="7"/>
        <v>1.0000000000000002</v>
      </c>
      <c r="AC99" s="2176">
        <f t="shared" si="7"/>
        <v>0.99999999999999989</v>
      </c>
      <c r="AD99" s="2176">
        <f t="shared" si="7"/>
        <v>0.99999999999999989</v>
      </c>
      <c r="AE99" s="2185">
        <f t="shared" si="7"/>
        <v>0.99999999999999989</v>
      </c>
      <c r="AF99" s="2185">
        <f t="shared" si="7"/>
        <v>1</v>
      </c>
    </row>
    <row r="100" spans="1:32">
      <c r="A100" s="2173">
        <v>200</v>
      </c>
      <c r="B100" s="2170">
        <v>96</v>
      </c>
      <c r="C100" s="2179">
        <v>0</v>
      </c>
      <c r="D100" s="2179">
        <v>0</v>
      </c>
      <c r="E100" s="2179">
        <v>0</v>
      </c>
      <c r="F100" s="2179">
        <v>0</v>
      </c>
      <c r="G100" s="2179">
        <v>0</v>
      </c>
      <c r="H100" s="2179">
        <v>0</v>
      </c>
      <c r="I100" s="2179">
        <v>0</v>
      </c>
      <c r="J100" s="2179">
        <v>0</v>
      </c>
      <c r="K100" s="2179">
        <v>0</v>
      </c>
      <c r="L100" s="2179">
        <v>0</v>
      </c>
      <c r="M100" s="2179">
        <v>0</v>
      </c>
      <c r="N100" s="2179">
        <v>0</v>
      </c>
      <c r="O100" s="2179">
        <v>0</v>
      </c>
      <c r="P100" s="2175">
        <v>0</v>
      </c>
      <c r="Q100" s="2175">
        <v>0</v>
      </c>
      <c r="R100" s="2176">
        <f t="shared" si="7"/>
        <v>1</v>
      </c>
      <c r="S100" s="2176">
        <f t="shared" si="7"/>
        <v>1</v>
      </c>
      <c r="T100" s="2176">
        <f t="shared" si="7"/>
        <v>1.0000000000000002</v>
      </c>
      <c r="U100" s="2176">
        <f t="shared" si="7"/>
        <v>1</v>
      </c>
      <c r="V100" s="2176">
        <f t="shared" si="7"/>
        <v>1</v>
      </c>
      <c r="W100" s="2176">
        <f t="shared" si="7"/>
        <v>1.0004568178877085</v>
      </c>
      <c r="X100" s="2176">
        <f t="shared" si="7"/>
        <v>1</v>
      </c>
      <c r="Y100" s="2176">
        <f t="shared" si="7"/>
        <v>0.99999999999999978</v>
      </c>
      <c r="Z100" s="2176">
        <f t="shared" si="7"/>
        <v>1</v>
      </c>
      <c r="AA100" s="2176">
        <f t="shared" si="7"/>
        <v>1.0000000000000002</v>
      </c>
      <c r="AB100" s="2176">
        <f t="shared" si="7"/>
        <v>1.0000000000000002</v>
      </c>
      <c r="AC100" s="2176">
        <f t="shared" si="7"/>
        <v>0.99999999999999989</v>
      </c>
      <c r="AD100" s="2176">
        <f t="shared" si="7"/>
        <v>0.99999999999999989</v>
      </c>
      <c r="AE100" s="2185">
        <f t="shared" si="7"/>
        <v>0.99999999999999989</v>
      </c>
      <c r="AF100" s="2185">
        <f t="shared" si="7"/>
        <v>1</v>
      </c>
    </row>
    <row r="101" spans="1:32">
      <c r="A101" s="2173">
        <v>200</v>
      </c>
      <c r="B101" s="2170">
        <v>97</v>
      </c>
      <c r="C101" s="2179">
        <v>0</v>
      </c>
      <c r="D101" s="2179">
        <v>0</v>
      </c>
      <c r="E101" s="2179">
        <v>0</v>
      </c>
      <c r="F101" s="2179">
        <v>0</v>
      </c>
      <c r="G101" s="2179">
        <v>0</v>
      </c>
      <c r="H101" s="2179">
        <v>0</v>
      </c>
      <c r="I101" s="2179">
        <v>0</v>
      </c>
      <c r="J101" s="2179">
        <v>0</v>
      </c>
      <c r="K101" s="2179">
        <v>0</v>
      </c>
      <c r="L101" s="2179">
        <v>0</v>
      </c>
      <c r="M101" s="2179">
        <v>0</v>
      </c>
      <c r="N101" s="2179">
        <v>0</v>
      </c>
      <c r="O101" s="2179">
        <v>0</v>
      </c>
      <c r="P101" s="2175">
        <v>0</v>
      </c>
      <c r="Q101" s="2175">
        <v>0</v>
      </c>
      <c r="R101" s="2176">
        <f t="shared" si="7"/>
        <v>1</v>
      </c>
      <c r="S101" s="2176">
        <f t="shared" si="7"/>
        <v>1</v>
      </c>
      <c r="T101" s="2176">
        <f t="shared" si="7"/>
        <v>1.0000000000000002</v>
      </c>
      <c r="U101" s="2176">
        <f t="shared" si="7"/>
        <v>1</v>
      </c>
      <c r="V101" s="2176">
        <f t="shared" si="7"/>
        <v>1</v>
      </c>
      <c r="W101" s="2176">
        <f t="shared" si="7"/>
        <v>1.0004568178877085</v>
      </c>
      <c r="X101" s="2176">
        <f t="shared" si="7"/>
        <v>1</v>
      </c>
      <c r="Y101" s="2176">
        <f t="shared" si="7"/>
        <v>0.99999999999999978</v>
      </c>
      <c r="Z101" s="2176">
        <f t="shared" si="7"/>
        <v>1</v>
      </c>
      <c r="AA101" s="2176">
        <f t="shared" si="7"/>
        <v>1.0000000000000002</v>
      </c>
      <c r="AB101" s="2176">
        <f t="shared" si="7"/>
        <v>1.0000000000000002</v>
      </c>
      <c r="AC101" s="2176">
        <f t="shared" si="7"/>
        <v>0.99999999999999989</v>
      </c>
      <c r="AD101" s="2176">
        <f t="shared" si="7"/>
        <v>0.99999999999999989</v>
      </c>
      <c r="AE101" s="2185">
        <f t="shared" si="7"/>
        <v>0.99999999999999989</v>
      </c>
      <c r="AF101" s="2185">
        <f t="shared" si="7"/>
        <v>1</v>
      </c>
    </row>
    <row r="102" spans="1:32">
      <c r="A102" s="2173">
        <v>200</v>
      </c>
      <c r="B102" s="2170">
        <v>98</v>
      </c>
      <c r="C102" s="2179">
        <v>0</v>
      </c>
      <c r="D102" s="2179">
        <v>0</v>
      </c>
      <c r="E102" s="2179">
        <v>0</v>
      </c>
      <c r="F102" s="2179">
        <v>0</v>
      </c>
      <c r="G102" s="2179">
        <v>0</v>
      </c>
      <c r="H102" s="2179">
        <v>0</v>
      </c>
      <c r="I102" s="2179">
        <v>0</v>
      </c>
      <c r="J102" s="2179">
        <v>0</v>
      </c>
      <c r="K102" s="2179">
        <v>0</v>
      </c>
      <c r="L102" s="2179">
        <v>0</v>
      </c>
      <c r="M102" s="2179">
        <v>0</v>
      </c>
      <c r="N102" s="2179">
        <v>0</v>
      </c>
      <c r="O102" s="2179">
        <v>0</v>
      </c>
      <c r="P102" s="2175">
        <v>0</v>
      </c>
      <c r="Q102" s="2175">
        <v>0</v>
      </c>
      <c r="R102" s="2176">
        <f t="shared" ref="R102:AF104" si="8">C102+R101</f>
        <v>1</v>
      </c>
      <c r="S102" s="2176">
        <f t="shared" si="8"/>
        <v>1</v>
      </c>
      <c r="T102" s="2176">
        <f t="shared" si="8"/>
        <v>1.0000000000000002</v>
      </c>
      <c r="U102" s="2176">
        <f t="shared" si="8"/>
        <v>1</v>
      </c>
      <c r="V102" s="2176">
        <f t="shared" si="8"/>
        <v>1</v>
      </c>
      <c r="W102" s="2176">
        <f t="shared" si="8"/>
        <v>1.0004568178877085</v>
      </c>
      <c r="X102" s="2176">
        <f t="shared" si="8"/>
        <v>1</v>
      </c>
      <c r="Y102" s="2176">
        <f t="shared" si="8"/>
        <v>0.99999999999999978</v>
      </c>
      <c r="Z102" s="2176">
        <f t="shared" si="8"/>
        <v>1</v>
      </c>
      <c r="AA102" s="2176">
        <f t="shared" si="8"/>
        <v>1.0000000000000002</v>
      </c>
      <c r="AB102" s="2176">
        <f t="shared" si="8"/>
        <v>1.0000000000000002</v>
      </c>
      <c r="AC102" s="2176">
        <f t="shared" si="8"/>
        <v>0.99999999999999989</v>
      </c>
      <c r="AD102" s="2176">
        <f t="shared" si="8"/>
        <v>0.99999999999999989</v>
      </c>
      <c r="AE102" s="2185">
        <f t="shared" si="8"/>
        <v>0.99999999999999989</v>
      </c>
      <c r="AF102" s="2185">
        <f t="shared" si="8"/>
        <v>1</v>
      </c>
    </row>
    <row r="103" spans="1:32">
      <c r="A103" s="2173">
        <v>200</v>
      </c>
      <c r="B103" s="2170">
        <v>99</v>
      </c>
      <c r="C103" s="2179">
        <v>0</v>
      </c>
      <c r="D103" s="2179">
        <v>0</v>
      </c>
      <c r="E103" s="2179">
        <v>0</v>
      </c>
      <c r="F103" s="2179">
        <v>0</v>
      </c>
      <c r="G103" s="2179">
        <v>0</v>
      </c>
      <c r="H103" s="2179">
        <v>0</v>
      </c>
      <c r="I103" s="2179">
        <v>0</v>
      </c>
      <c r="J103" s="2179">
        <v>0</v>
      </c>
      <c r="K103" s="2179">
        <v>0</v>
      </c>
      <c r="L103" s="2179">
        <v>0</v>
      </c>
      <c r="M103" s="2179">
        <v>0</v>
      </c>
      <c r="N103" s="2179">
        <v>0</v>
      </c>
      <c r="O103" s="2179">
        <v>0</v>
      </c>
      <c r="P103" s="2175">
        <v>0</v>
      </c>
      <c r="Q103" s="2175">
        <v>0</v>
      </c>
      <c r="R103" s="2176">
        <f t="shared" si="8"/>
        <v>1</v>
      </c>
      <c r="S103" s="2176">
        <f t="shared" si="8"/>
        <v>1</v>
      </c>
      <c r="T103" s="2176">
        <f t="shared" si="8"/>
        <v>1.0000000000000002</v>
      </c>
      <c r="U103" s="2176">
        <f t="shared" si="8"/>
        <v>1</v>
      </c>
      <c r="V103" s="2176">
        <f t="shared" si="8"/>
        <v>1</v>
      </c>
      <c r="W103" s="2176">
        <f t="shared" si="8"/>
        <v>1.0004568178877085</v>
      </c>
      <c r="X103" s="2176">
        <f t="shared" si="8"/>
        <v>1</v>
      </c>
      <c r="Y103" s="2176">
        <f t="shared" si="8"/>
        <v>0.99999999999999978</v>
      </c>
      <c r="Z103" s="2176">
        <f t="shared" si="8"/>
        <v>1</v>
      </c>
      <c r="AA103" s="2176">
        <f t="shared" si="8"/>
        <v>1.0000000000000002</v>
      </c>
      <c r="AB103" s="2176">
        <f t="shared" si="8"/>
        <v>1.0000000000000002</v>
      </c>
      <c r="AC103" s="2176">
        <f t="shared" si="8"/>
        <v>0.99999999999999989</v>
      </c>
      <c r="AD103" s="2176">
        <f t="shared" si="8"/>
        <v>0.99999999999999989</v>
      </c>
      <c r="AE103" s="2185">
        <f t="shared" si="8"/>
        <v>0.99999999999999989</v>
      </c>
      <c r="AF103" s="2185">
        <f t="shared" si="8"/>
        <v>1</v>
      </c>
    </row>
    <row r="104" spans="1:32">
      <c r="A104" s="2173">
        <v>200</v>
      </c>
      <c r="B104" s="2170">
        <v>100</v>
      </c>
      <c r="C104" s="2179">
        <v>0</v>
      </c>
      <c r="D104" s="2179">
        <v>0</v>
      </c>
      <c r="E104" s="2179">
        <v>0</v>
      </c>
      <c r="F104" s="2179">
        <v>0</v>
      </c>
      <c r="G104" s="2179">
        <v>0</v>
      </c>
      <c r="H104" s="2179">
        <v>0</v>
      </c>
      <c r="I104" s="2179">
        <v>0</v>
      </c>
      <c r="J104" s="2179">
        <v>0</v>
      </c>
      <c r="K104" s="2179">
        <v>0</v>
      </c>
      <c r="L104" s="2179">
        <v>0</v>
      </c>
      <c r="M104" s="2179">
        <v>0</v>
      </c>
      <c r="N104" s="2179">
        <v>0</v>
      </c>
      <c r="O104" s="2179">
        <v>0</v>
      </c>
      <c r="P104" s="2175">
        <v>0</v>
      </c>
      <c r="Q104" s="2175">
        <v>0</v>
      </c>
      <c r="R104" s="2176">
        <f t="shared" si="8"/>
        <v>1</v>
      </c>
      <c r="S104" s="2176">
        <f t="shared" si="8"/>
        <v>1</v>
      </c>
      <c r="T104" s="2176">
        <f t="shared" si="8"/>
        <v>1.0000000000000002</v>
      </c>
      <c r="U104" s="2176">
        <f t="shared" si="8"/>
        <v>1</v>
      </c>
      <c r="V104" s="2176">
        <f t="shared" si="8"/>
        <v>1</v>
      </c>
      <c r="W104" s="2176">
        <f t="shared" si="8"/>
        <v>1.0004568178877085</v>
      </c>
      <c r="X104" s="2176">
        <f t="shared" si="8"/>
        <v>1</v>
      </c>
      <c r="Y104" s="2176">
        <f t="shared" si="8"/>
        <v>0.99999999999999978</v>
      </c>
      <c r="Z104" s="2176">
        <f t="shared" si="8"/>
        <v>1</v>
      </c>
      <c r="AA104" s="2176">
        <f t="shared" si="8"/>
        <v>1.0000000000000002</v>
      </c>
      <c r="AB104" s="2176">
        <f t="shared" si="8"/>
        <v>1.0000000000000002</v>
      </c>
      <c r="AC104" s="2176">
        <f t="shared" si="8"/>
        <v>0.99999999999999989</v>
      </c>
      <c r="AD104" s="2176">
        <f t="shared" si="8"/>
        <v>0.99999999999999989</v>
      </c>
      <c r="AE104" s="2185">
        <f t="shared" si="8"/>
        <v>0.99999999999999989</v>
      </c>
      <c r="AF104" s="2185">
        <f t="shared" si="8"/>
        <v>1</v>
      </c>
    </row>
  </sheetData>
  <phoneticPr fontId="8" type="noConversion"/>
  <pageMargins left="0.7" right="0.7" top="0.75" bottom="0.75" header="0.3" footer="0.3"/>
  <pageSetup paperSize="9" scale="44" fitToWidth="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pageSetUpPr fitToPage="1"/>
  </sheetPr>
  <dimension ref="A1:AF216"/>
  <sheetViews>
    <sheetView zoomScale="80" zoomScaleNormal="80" workbookViewId="0">
      <selection activeCell="A2" sqref="A2"/>
    </sheetView>
  </sheetViews>
  <sheetFormatPr defaultColWidth="9" defaultRowHeight="15.75"/>
  <cols>
    <col min="1" max="1" width="18.75" style="2181" customWidth="1"/>
    <col min="2" max="2" width="9" style="2182"/>
    <col min="3" max="30" width="9.625" style="2182" customWidth="1"/>
    <col min="31" max="32" width="9.625" style="2183" customWidth="1"/>
    <col min="33" max="16384" width="9" style="2183"/>
  </cols>
  <sheetData>
    <row r="1" spans="1:32" ht="21">
      <c r="A1" s="2240" t="str">
        <f>+封面!A3&amp;" "&amp;封面!A2</f>
        <v xml:space="preserve">        保險股份有限公司(○○分公司) 年度(月、季、半年)報表</v>
      </c>
      <c r="B1" s="2183"/>
      <c r="C1" s="2183"/>
      <c r="D1" s="2183"/>
      <c r="E1" s="2183"/>
      <c r="F1" s="2183"/>
      <c r="G1" s="2183"/>
      <c r="H1" s="2183"/>
      <c r="I1" s="2183"/>
      <c r="J1" s="2183"/>
      <c r="K1" s="2183"/>
      <c r="L1" s="2183"/>
      <c r="M1" s="2183"/>
      <c r="N1" s="2183"/>
      <c r="O1" s="2183"/>
      <c r="P1" s="2183"/>
      <c r="Q1" s="2183"/>
      <c r="R1" s="2183"/>
      <c r="S1" s="2183"/>
      <c r="T1" s="2183"/>
      <c r="U1" s="2183"/>
      <c r="V1" s="2183"/>
      <c r="W1" s="2183"/>
      <c r="X1" s="2183"/>
      <c r="Y1" s="2183"/>
      <c r="Z1" s="2183"/>
      <c r="AA1" s="2183"/>
      <c r="AB1" s="2183"/>
      <c r="AC1" s="2183"/>
      <c r="AD1" s="2183"/>
    </row>
    <row r="2" spans="1:32" ht="21">
      <c r="A2" s="1880" t="s">
        <v>6313</v>
      </c>
      <c r="B2" s="2183"/>
      <c r="C2" s="2183"/>
      <c r="D2" s="2183"/>
      <c r="E2" s="2183"/>
      <c r="F2" s="2183"/>
      <c r="G2" s="2183"/>
      <c r="H2" s="2183"/>
      <c r="I2" s="2183"/>
      <c r="J2" s="2183"/>
      <c r="K2" s="2183"/>
      <c r="L2" s="2183"/>
      <c r="M2" s="2183"/>
      <c r="N2" s="2183"/>
      <c r="O2" s="2183"/>
      <c r="P2" s="2183"/>
      <c r="Q2" s="2183"/>
      <c r="R2" s="2183"/>
      <c r="S2" s="2183"/>
      <c r="T2" s="2183"/>
      <c r="U2" s="2183"/>
      <c r="V2" s="2183"/>
      <c r="W2" s="2183"/>
      <c r="X2" s="2183"/>
      <c r="Y2" s="2183"/>
      <c r="Z2" s="2183"/>
      <c r="AA2" s="2183"/>
      <c r="AB2" s="2183"/>
      <c r="AC2" s="2183"/>
      <c r="AD2" s="2183"/>
    </row>
    <row r="3" spans="1:32">
      <c r="A3" s="2183"/>
      <c r="B3" s="2183"/>
      <c r="C3" s="2183"/>
      <c r="D3" s="2183"/>
      <c r="E3" s="2183"/>
      <c r="F3" s="2183"/>
      <c r="G3" s="2183"/>
      <c r="H3" s="2183"/>
      <c r="I3" s="2183"/>
      <c r="J3" s="2183"/>
      <c r="K3" s="2183"/>
      <c r="L3" s="2183"/>
      <c r="M3" s="2183"/>
      <c r="N3" s="2183"/>
      <c r="O3" s="2183"/>
      <c r="P3" s="2183"/>
      <c r="Q3" s="2183"/>
      <c r="R3" s="2183"/>
      <c r="S3" s="2183"/>
      <c r="T3" s="2183"/>
      <c r="U3" s="2183"/>
      <c r="V3" s="2183"/>
      <c r="W3" s="2183"/>
      <c r="X3" s="2183"/>
      <c r="Y3" s="2183"/>
      <c r="Z3" s="2183"/>
      <c r="AA3" s="2183"/>
      <c r="AB3" s="2183"/>
      <c r="AC3" s="2183"/>
      <c r="AD3" s="2183"/>
    </row>
    <row r="4" spans="1:32" s="1239" customFormat="1">
      <c r="A4" s="2169" t="s">
        <v>4960</v>
      </c>
      <c r="B4" s="2170" t="s">
        <v>4876</v>
      </c>
      <c r="C4" s="2171" t="s">
        <v>4757</v>
      </c>
      <c r="D4" s="2171" t="s">
        <v>4759</v>
      </c>
      <c r="E4" s="2171" t="s">
        <v>4761</v>
      </c>
      <c r="F4" s="2171" t="s">
        <v>4763</v>
      </c>
      <c r="G4" s="2171" t="s">
        <v>4765</v>
      </c>
      <c r="H4" s="2171" t="s">
        <v>4767</v>
      </c>
      <c r="I4" s="2171" t="s">
        <v>4769</v>
      </c>
      <c r="J4" s="2171" t="s">
        <v>4771</v>
      </c>
      <c r="K4" s="2171" t="s">
        <v>4773</v>
      </c>
      <c r="L4" s="2171" t="s">
        <v>4775</v>
      </c>
      <c r="M4" s="2171" t="s">
        <v>4777</v>
      </c>
      <c r="N4" s="2171" t="s">
        <v>4779</v>
      </c>
      <c r="O4" s="2171" t="s">
        <v>4781</v>
      </c>
      <c r="P4" s="2171" t="s">
        <v>4877</v>
      </c>
      <c r="Q4" s="2171" t="s">
        <v>4878</v>
      </c>
      <c r="R4" s="2172" t="str">
        <f t="shared" ref="R4:AF4" si="0">C4&amp;"a"</f>
        <v>Z1a</v>
      </c>
      <c r="S4" s="2172" t="str">
        <f t="shared" si="0"/>
        <v>Z1p1a</v>
      </c>
      <c r="T4" s="2172" t="str">
        <f t="shared" si="0"/>
        <v>Z2a</v>
      </c>
      <c r="U4" s="2172" t="str">
        <f t="shared" si="0"/>
        <v>Z3a</v>
      </c>
      <c r="V4" s="2172" t="str">
        <f t="shared" si="0"/>
        <v>Z4a</v>
      </c>
      <c r="W4" s="2172" t="str">
        <f t="shared" si="0"/>
        <v>Z5a</v>
      </c>
      <c r="X4" s="2172" t="str">
        <f t="shared" si="0"/>
        <v>Z6a</v>
      </c>
      <c r="Y4" s="2172" t="str">
        <f t="shared" si="0"/>
        <v>Z7a</v>
      </c>
      <c r="Z4" s="2172" t="str">
        <f t="shared" si="0"/>
        <v>Z8a</v>
      </c>
      <c r="AA4" s="2172" t="str">
        <f t="shared" si="0"/>
        <v>Z9a</v>
      </c>
      <c r="AB4" s="2172" t="str">
        <f t="shared" si="0"/>
        <v>Z10a</v>
      </c>
      <c r="AC4" s="2172" t="str">
        <f t="shared" si="0"/>
        <v>Z11a</v>
      </c>
      <c r="AD4" s="2172" t="str">
        <f t="shared" si="0"/>
        <v>Z12a</v>
      </c>
      <c r="AE4" s="2184" t="str">
        <f t="shared" si="0"/>
        <v>Z13a</v>
      </c>
      <c r="AF4" s="2184" t="str">
        <f t="shared" si="0"/>
        <v>Z14a</v>
      </c>
    </row>
    <row r="5" spans="1:32" s="2177" customFormat="1">
      <c r="A5" s="2173">
        <v>200</v>
      </c>
      <c r="B5" s="2174">
        <v>1</v>
      </c>
      <c r="C5" s="2175">
        <v>0.59138095357121889</v>
      </c>
      <c r="D5" s="2175">
        <v>0.72491882833747345</v>
      </c>
      <c r="E5" s="2175">
        <v>0.39081040315799326</v>
      </c>
      <c r="F5" s="2175">
        <v>0.46034814016889669</v>
      </c>
      <c r="G5" s="2175">
        <v>0.30412273212813079</v>
      </c>
      <c r="H5" s="2175">
        <v>0.25852107481698161</v>
      </c>
      <c r="I5" s="2175">
        <v>0.28202536126349725</v>
      </c>
      <c r="J5" s="2175">
        <v>0.30371769119708131</v>
      </c>
      <c r="K5" s="2175">
        <v>0.31554671157236508</v>
      </c>
      <c r="L5" s="2175">
        <v>0.32641149681221082</v>
      </c>
      <c r="M5" s="2175">
        <v>0.68112499063404774</v>
      </c>
      <c r="N5" s="2175">
        <v>0.39883099139862349</v>
      </c>
      <c r="O5" s="2175">
        <v>0.89994255218724795</v>
      </c>
      <c r="P5" s="2175">
        <v>0.80321895574398128</v>
      </c>
      <c r="Q5" s="2175">
        <v>0.72461012021730919</v>
      </c>
      <c r="R5" s="2176">
        <f t="shared" ref="R5:AF5" si="1">C5</f>
        <v>0.59138095357121889</v>
      </c>
      <c r="S5" s="2176">
        <f t="shared" si="1"/>
        <v>0.72491882833747345</v>
      </c>
      <c r="T5" s="2176">
        <f t="shared" si="1"/>
        <v>0.39081040315799326</v>
      </c>
      <c r="U5" s="2176">
        <f t="shared" si="1"/>
        <v>0.46034814016889669</v>
      </c>
      <c r="V5" s="2176">
        <f t="shared" si="1"/>
        <v>0.30412273212813079</v>
      </c>
      <c r="W5" s="2176">
        <f t="shared" si="1"/>
        <v>0.25852107481698161</v>
      </c>
      <c r="X5" s="2176">
        <f t="shared" si="1"/>
        <v>0.28202536126349725</v>
      </c>
      <c r="Y5" s="2176">
        <f t="shared" si="1"/>
        <v>0.30371769119708131</v>
      </c>
      <c r="Z5" s="2176">
        <f t="shared" si="1"/>
        <v>0.31554671157236508</v>
      </c>
      <c r="AA5" s="2176">
        <f t="shared" si="1"/>
        <v>0.32641149681221082</v>
      </c>
      <c r="AB5" s="2176">
        <f t="shared" si="1"/>
        <v>0.68112499063404774</v>
      </c>
      <c r="AC5" s="2176">
        <f t="shared" si="1"/>
        <v>0.39883099139862349</v>
      </c>
      <c r="AD5" s="2176">
        <f t="shared" si="1"/>
        <v>0.89994255218724795</v>
      </c>
      <c r="AE5" s="2185">
        <f t="shared" si="1"/>
        <v>0.80321895574398128</v>
      </c>
      <c r="AF5" s="2185">
        <f t="shared" si="1"/>
        <v>0.72461012021730919</v>
      </c>
    </row>
    <row r="6" spans="1:32" s="2177" customFormat="1">
      <c r="A6" s="2173">
        <v>200</v>
      </c>
      <c r="B6" s="2174">
        <v>2</v>
      </c>
      <c r="C6" s="2175">
        <v>0.30880008596492264</v>
      </c>
      <c r="D6" s="2175">
        <v>0.24798114717159006</v>
      </c>
      <c r="E6" s="2175">
        <v>0.32529524297049789</v>
      </c>
      <c r="F6" s="2175">
        <v>0.40914909670571897</v>
      </c>
      <c r="G6" s="2175">
        <v>0.30412273212813079</v>
      </c>
      <c r="H6" s="2175">
        <v>0.25852107481698161</v>
      </c>
      <c r="I6" s="2175">
        <v>0.28202536126349725</v>
      </c>
      <c r="J6" s="2175">
        <v>0.30371769119708131</v>
      </c>
      <c r="K6" s="2175">
        <v>0.31554671157236508</v>
      </c>
      <c r="L6" s="2175">
        <v>0.32641149681221082</v>
      </c>
      <c r="M6" s="2175">
        <v>0.28777015021324986</v>
      </c>
      <c r="N6" s="2175">
        <v>0.39883099139862349</v>
      </c>
      <c r="O6" s="2175">
        <v>9.9657851733870886E-2</v>
      </c>
      <c r="P6" s="2175">
        <v>0.19599516638883574</v>
      </c>
      <c r="Q6" s="2175">
        <v>0.26591403180684653</v>
      </c>
      <c r="R6" s="2176">
        <f t="shared" ref="R6:AF21" si="2">C6+R5</f>
        <v>0.90018103953614159</v>
      </c>
      <c r="S6" s="2176">
        <f t="shared" si="2"/>
        <v>0.97289997550906349</v>
      </c>
      <c r="T6" s="2176">
        <f t="shared" si="2"/>
        <v>0.71610564612849115</v>
      </c>
      <c r="U6" s="2176">
        <f t="shared" si="2"/>
        <v>0.86949723687461566</v>
      </c>
      <c r="V6" s="2176">
        <f t="shared" si="2"/>
        <v>0.60824546425626158</v>
      </c>
      <c r="W6" s="2176">
        <f t="shared" si="2"/>
        <v>0.51704214963396322</v>
      </c>
      <c r="X6" s="2176">
        <f t="shared" si="2"/>
        <v>0.56405072252699451</v>
      </c>
      <c r="Y6" s="2176">
        <f t="shared" si="2"/>
        <v>0.60743538239416262</v>
      </c>
      <c r="Z6" s="2176">
        <f t="shared" si="2"/>
        <v>0.63109342314473016</v>
      </c>
      <c r="AA6" s="2176">
        <f t="shared" si="2"/>
        <v>0.65282299362442164</v>
      </c>
      <c r="AB6" s="2176">
        <f t="shared" si="2"/>
        <v>0.96889514084729766</v>
      </c>
      <c r="AC6" s="2176">
        <f t="shared" si="2"/>
        <v>0.79766198279724698</v>
      </c>
      <c r="AD6" s="2176">
        <f t="shared" si="2"/>
        <v>0.99960040392111882</v>
      </c>
      <c r="AE6" s="2185">
        <f t="shared" si="2"/>
        <v>0.99921412213281702</v>
      </c>
      <c r="AF6" s="2185">
        <f t="shared" si="2"/>
        <v>0.99052415202415567</v>
      </c>
    </row>
    <row r="7" spans="1:32" s="2177" customFormat="1">
      <c r="A7" s="2173">
        <v>200</v>
      </c>
      <c r="B7" s="2174">
        <v>3</v>
      </c>
      <c r="C7" s="2175">
        <v>7.8151515003046387E-2</v>
      </c>
      <c r="D7" s="2175">
        <v>2.533220528817292E-2</v>
      </c>
      <c r="E7" s="2175">
        <v>0.17933522523679848</v>
      </c>
      <c r="F7" s="2175">
        <v>0.12022085432465614</v>
      </c>
      <c r="G7" s="2175">
        <v>0.24902708936690668</v>
      </c>
      <c r="H7" s="2175">
        <v>0.25852107481698161</v>
      </c>
      <c r="I7" s="2175">
        <v>0.26184325074576381</v>
      </c>
      <c r="J7" s="2175">
        <v>0.26669603412983423</v>
      </c>
      <c r="K7" s="2175">
        <v>0.27369402048733504</v>
      </c>
      <c r="L7" s="2175">
        <v>0.27502404960630306</v>
      </c>
      <c r="M7" s="2175">
        <v>3.1009517817965477E-2</v>
      </c>
      <c r="N7" s="2175">
        <v>0.18659193409773692</v>
      </c>
      <c r="O7" s="2175">
        <v>3.995960788812062E-4</v>
      </c>
      <c r="P7" s="2175">
        <v>7.8587786718294225E-4</v>
      </c>
      <c r="Q7" s="2175">
        <v>9.4758479758442378E-3</v>
      </c>
      <c r="R7" s="2176">
        <f t="shared" si="2"/>
        <v>0.97833255453918799</v>
      </c>
      <c r="S7" s="2176">
        <f t="shared" si="2"/>
        <v>0.99823218079723641</v>
      </c>
      <c r="T7" s="2176">
        <f t="shared" si="2"/>
        <v>0.8954408713652896</v>
      </c>
      <c r="U7" s="2176">
        <f t="shared" si="2"/>
        <v>0.98971809119927179</v>
      </c>
      <c r="V7" s="2176">
        <f t="shared" si="2"/>
        <v>0.85727255362316823</v>
      </c>
      <c r="W7" s="2176">
        <f t="shared" si="2"/>
        <v>0.77556322445094483</v>
      </c>
      <c r="X7" s="2176">
        <f t="shared" si="2"/>
        <v>0.82589397327275837</v>
      </c>
      <c r="Y7" s="2176">
        <f t="shared" si="2"/>
        <v>0.87413141652399684</v>
      </c>
      <c r="Z7" s="2176">
        <f t="shared" si="2"/>
        <v>0.9047874436320652</v>
      </c>
      <c r="AA7" s="2176">
        <f t="shared" si="2"/>
        <v>0.92784704323072464</v>
      </c>
      <c r="AB7" s="2176">
        <f t="shared" si="2"/>
        <v>0.99990465866526312</v>
      </c>
      <c r="AC7" s="2176">
        <f t="shared" si="2"/>
        <v>0.98425391689498387</v>
      </c>
      <c r="AD7" s="2176">
        <f t="shared" si="2"/>
        <v>1</v>
      </c>
      <c r="AE7" s="2185">
        <f t="shared" si="2"/>
        <v>1</v>
      </c>
      <c r="AF7" s="2185">
        <f t="shared" si="2"/>
        <v>0.99999999999999989</v>
      </c>
    </row>
    <row r="8" spans="1:32" s="2177" customFormat="1">
      <c r="A8" s="2173">
        <v>200</v>
      </c>
      <c r="B8" s="2174">
        <v>4</v>
      </c>
      <c r="C8" s="2175">
        <v>1.8893930728648218E-2</v>
      </c>
      <c r="D8" s="2175">
        <v>1.7678192027635112E-3</v>
      </c>
      <c r="E8" s="2175">
        <v>8.8337646124914807E-2</v>
      </c>
      <c r="F8" s="2175">
        <v>1.0281908800728212E-2</v>
      </c>
      <c r="G8" s="2175">
        <v>0.10519545079098207</v>
      </c>
      <c r="H8" s="2175">
        <v>0.18484697678003445</v>
      </c>
      <c r="I8" s="2175">
        <v>0.13474864454082422</v>
      </c>
      <c r="J8" s="2175">
        <v>0.10751772089768767</v>
      </c>
      <c r="K8" s="2175">
        <v>8.8838695072297247E-2</v>
      </c>
      <c r="L8" s="2175">
        <v>7.0746220769656518E-2</v>
      </c>
      <c r="M8" s="2175">
        <v>9.5341334736930984E-5</v>
      </c>
      <c r="N8" s="2175">
        <v>1.5746083105016122E-2</v>
      </c>
      <c r="O8" s="2175">
        <v>0</v>
      </c>
      <c r="P8" s="2175">
        <v>0</v>
      </c>
      <c r="Q8" s="2175">
        <v>0</v>
      </c>
      <c r="R8" s="2176">
        <f t="shared" si="2"/>
        <v>0.99722648526783619</v>
      </c>
      <c r="S8" s="2176">
        <f t="shared" si="2"/>
        <v>0.99999999999999989</v>
      </c>
      <c r="T8" s="2176">
        <f t="shared" si="2"/>
        <v>0.9837785174902044</v>
      </c>
      <c r="U8" s="2176">
        <f t="shared" si="2"/>
        <v>1</v>
      </c>
      <c r="V8" s="2176">
        <f t="shared" si="2"/>
        <v>0.96246800441415026</v>
      </c>
      <c r="W8" s="2176">
        <f t="shared" si="2"/>
        <v>0.96041020123097931</v>
      </c>
      <c r="X8" s="2176">
        <f t="shared" si="2"/>
        <v>0.96064261781358262</v>
      </c>
      <c r="Y8" s="2176">
        <f t="shared" si="2"/>
        <v>0.98164913742168447</v>
      </c>
      <c r="Z8" s="2176">
        <f t="shared" si="2"/>
        <v>0.99362613870436245</v>
      </c>
      <c r="AA8" s="2176">
        <f t="shared" si="2"/>
        <v>0.99859326400038118</v>
      </c>
      <c r="AB8" s="2176">
        <f t="shared" si="2"/>
        <v>1</v>
      </c>
      <c r="AC8" s="2176">
        <f t="shared" si="2"/>
        <v>1</v>
      </c>
      <c r="AD8" s="2176">
        <f t="shared" si="2"/>
        <v>1</v>
      </c>
      <c r="AE8" s="2185">
        <f t="shared" si="2"/>
        <v>1</v>
      </c>
      <c r="AF8" s="2185">
        <f t="shared" si="2"/>
        <v>0.99999999999999989</v>
      </c>
    </row>
    <row r="9" spans="1:32" s="2177" customFormat="1">
      <c r="A9" s="2173">
        <v>200</v>
      </c>
      <c r="B9" s="2174">
        <v>5</v>
      </c>
      <c r="C9" s="2175">
        <v>2.5963034252852965E-3</v>
      </c>
      <c r="D9" s="2175">
        <v>0</v>
      </c>
      <c r="E9" s="2175">
        <v>1.6221482509795576E-2</v>
      </c>
      <c r="F9" s="2175">
        <v>0</v>
      </c>
      <c r="G9" s="2175">
        <v>3.2985810855306441E-2</v>
      </c>
      <c r="H9" s="2175">
        <v>3.8875710765947792E-2</v>
      </c>
      <c r="I9" s="2175">
        <v>3.8733299545823115E-2</v>
      </c>
      <c r="J9" s="2175">
        <v>1.8350862578315513E-2</v>
      </c>
      <c r="K9" s="2175">
        <v>6.3738612956376053E-3</v>
      </c>
      <c r="L9" s="2175">
        <v>1.4067359996187713E-3</v>
      </c>
      <c r="M9" s="2175">
        <v>0</v>
      </c>
      <c r="N9" s="2175">
        <v>0</v>
      </c>
      <c r="O9" s="2175">
        <v>0</v>
      </c>
      <c r="P9" s="2175">
        <v>0</v>
      </c>
      <c r="Q9" s="2175">
        <v>0</v>
      </c>
      <c r="R9" s="2176">
        <f t="shared" si="2"/>
        <v>0.99982278869312147</v>
      </c>
      <c r="S9" s="2176">
        <f t="shared" si="2"/>
        <v>0.99999999999999989</v>
      </c>
      <c r="T9" s="2176">
        <f t="shared" si="2"/>
        <v>1</v>
      </c>
      <c r="U9" s="2176">
        <f t="shared" si="2"/>
        <v>1</v>
      </c>
      <c r="V9" s="2176">
        <f t="shared" si="2"/>
        <v>0.99545381526945675</v>
      </c>
      <c r="W9" s="2176">
        <f t="shared" si="2"/>
        <v>0.99928591199692707</v>
      </c>
      <c r="X9" s="2176">
        <f t="shared" si="2"/>
        <v>0.99937591735940579</v>
      </c>
      <c r="Y9" s="2176">
        <f t="shared" si="2"/>
        <v>1</v>
      </c>
      <c r="Z9" s="2176">
        <f t="shared" si="2"/>
        <v>1</v>
      </c>
      <c r="AA9" s="2176">
        <f t="shared" si="2"/>
        <v>1</v>
      </c>
      <c r="AB9" s="2176">
        <f t="shared" si="2"/>
        <v>1</v>
      </c>
      <c r="AC9" s="2176">
        <f t="shared" si="2"/>
        <v>1</v>
      </c>
      <c r="AD9" s="2176">
        <f t="shared" si="2"/>
        <v>1</v>
      </c>
      <c r="AE9" s="2185">
        <f t="shared" si="2"/>
        <v>1</v>
      </c>
      <c r="AF9" s="2185">
        <f t="shared" si="2"/>
        <v>0.99999999999999989</v>
      </c>
    </row>
    <row r="10" spans="1:32" s="2177" customFormat="1">
      <c r="A10" s="2173">
        <v>200</v>
      </c>
      <c r="B10" s="2174">
        <v>6</v>
      </c>
      <c r="C10" s="2175">
        <v>1.7721130687858061E-4</v>
      </c>
      <c r="D10" s="2175">
        <v>0</v>
      </c>
      <c r="E10" s="2175">
        <v>0</v>
      </c>
      <c r="F10" s="2175">
        <v>0</v>
      </c>
      <c r="G10" s="2175">
        <v>4.5461847305431945E-3</v>
      </c>
      <c r="H10" s="2175">
        <v>7.1408800307292222E-4</v>
      </c>
      <c r="I10" s="2175">
        <v>6.2408264059436334E-4</v>
      </c>
      <c r="J10" s="2175">
        <v>0</v>
      </c>
      <c r="K10" s="2175">
        <v>0</v>
      </c>
      <c r="L10" s="2175">
        <v>0</v>
      </c>
      <c r="M10" s="2175">
        <v>0</v>
      </c>
      <c r="N10" s="2175">
        <v>0</v>
      </c>
      <c r="O10" s="2175">
        <v>0</v>
      </c>
      <c r="P10" s="2175">
        <v>0</v>
      </c>
      <c r="Q10" s="2175">
        <v>0</v>
      </c>
      <c r="R10" s="2176">
        <f t="shared" si="2"/>
        <v>1</v>
      </c>
      <c r="S10" s="2176">
        <f t="shared" si="2"/>
        <v>0.99999999999999989</v>
      </c>
      <c r="T10" s="2176">
        <f t="shared" si="2"/>
        <v>1</v>
      </c>
      <c r="U10" s="2176">
        <f t="shared" si="2"/>
        <v>1</v>
      </c>
      <c r="V10" s="2176">
        <f t="shared" si="2"/>
        <v>1</v>
      </c>
      <c r="W10" s="2176">
        <f t="shared" si="2"/>
        <v>1</v>
      </c>
      <c r="X10" s="2176">
        <f t="shared" si="2"/>
        <v>1.0000000000000002</v>
      </c>
      <c r="Y10" s="2176">
        <f t="shared" si="2"/>
        <v>1</v>
      </c>
      <c r="Z10" s="2176">
        <f t="shared" si="2"/>
        <v>1</v>
      </c>
      <c r="AA10" s="2176">
        <f t="shared" si="2"/>
        <v>1</v>
      </c>
      <c r="AB10" s="2176">
        <f t="shared" si="2"/>
        <v>1</v>
      </c>
      <c r="AC10" s="2176">
        <f t="shared" si="2"/>
        <v>1</v>
      </c>
      <c r="AD10" s="2176">
        <f t="shared" si="2"/>
        <v>1</v>
      </c>
      <c r="AE10" s="2185">
        <f t="shared" si="2"/>
        <v>1</v>
      </c>
      <c r="AF10" s="2185">
        <f t="shared" si="2"/>
        <v>0.99999999999999989</v>
      </c>
    </row>
    <row r="11" spans="1:32" s="2177" customFormat="1">
      <c r="A11" s="2173">
        <v>200</v>
      </c>
      <c r="B11" s="2174">
        <v>7</v>
      </c>
      <c r="C11" s="2175">
        <v>0</v>
      </c>
      <c r="D11" s="2175">
        <v>0</v>
      </c>
      <c r="E11" s="2175">
        <v>0</v>
      </c>
      <c r="F11" s="2175">
        <v>0</v>
      </c>
      <c r="G11" s="2175">
        <v>0</v>
      </c>
      <c r="H11" s="2175">
        <v>0</v>
      </c>
      <c r="I11" s="2175">
        <v>0</v>
      </c>
      <c r="J11" s="2175">
        <v>0</v>
      </c>
      <c r="K11" s="2175">
        <v>0</v>
      </c>
      <c r="L11" s="2175">
        <v>0</v>
      </c>
      <c r="M11" s="2175">
        <v>0</v>
      </c>
      <c r="N11" s="2175">
        <v>0</v>
      </c>
      <c r="O11" s="2175">
        <v>0</v>
      </c>
      <c r="P11" s="2175">
        <v>0</v>
      </c>
      <c r="Q11" s="2175">
        <v>0</v>
      </c>
      <c r="R11" s="2176">
        <f t="shared" si="2"/>
        <v>1</v>
      </c>
      <c r="S11" s="2176">
        <f t="shared" si="2"/>
        <v>0.99999999999999989</v>
      </c>
      <c r="T11" s="2176">
        <f t="shared" si="2"/>
        <v>1</v>
      </c>
      <c r="U11" s="2176">
        <f t="shared" si="2"/>
        <v>1</v>
      </c>
      <c r="V11" s="2176">
        <f t="shared" si="2"/>
        <v>1</v>
      </c>
      <c r="W11" s="2176">
        <f t="shared" si="2"/>
        <v>1</v>
      </c>
      <c r="X11" s="2176">
        <f t="shared" si="2"/>
        <v>1.0000000000000002</v>
      </c>
      <c r="Y11" s="2176">
        <f t="shared" si="2"/>
        <v>1</v>
      </c>
      <c r="Z11" s="2176">
        <f t="shared" si="2"/>
        <v>1</v>
      </c>
      <c r="AA11" s="2176">
        <f t="shared" si="2"/>
        <v>1</v>
      </c>
      <c r="AB11" s="2176">
        <f t="shared" si="2"/>
        <v>1</v>
      </c>
      <c r="AC11" s="2176">
        <f t="shared" si="2"/>
        <v>1</v>
      </c>
      <c r="AD11" s="2176">
        <f t="shared" si="2"/>
        <v>1</v>
      </c>
      <c r="AE11" s="2185">
        <f t="shared" si="2"/>
        <v>1</v>
      </c>
      <c r="AF11" s="2185">
        <f t="shared" si="2"/>
        <v>0.99999999999999989</v>
      </c>
    </row>
    <row r="12" spans="1:32" s="2177" customFormat="1">
      <c r="A12" s="2173">
        <v>200</v>
      </c>
      <c r="B12" s="2174">
        <v>8</v>
      </c>
      <c r="C12" s="2175">
        <v>0</v>
      </c>
      <c r="D12" s="2175">
        <v>0</v>
      </c>
      <c r="E12" s="2175">
        <v>0</v>
      </c>
      <c r="F12" s="2175">
        <v>0</v>
      </c>
      <c r="G12" s="2175">
        <v>0</v>
      </c>
      <c r="H12" s="2175">
        <v>0</v>
      </c>
      <c r="I12" s="2175">
        <v>0</v>
      </c>
      <c r="J12" s="2175">
        <v>0</v>
      </c>
      <c r="K12" s="2175">
        <v>0</v>
      </c>
      <c r="L12" s="2175">
        <v>0</v>
      </c>
      <c r="M12" s="2175">
        <v>0</v>
      </c>
      <c r="N12" s="2175">
        <v>0</v>
      </c>
      <c r="O12" s="2175">
        <v>0</v>
      </c>
      <c r="P12" s="2175">
        <v>0</v>
      </c>
      <c r="Q12" s="2175">
        <v>0</v>
      </c>
      <c r="R12" s="2176">
        <f t="shared" si="2"/>
        <v>1</v>
      </c>
      <c r="S12" s="2176">
        <f t="shared" si="2"/>
        <v>0.99999999999999989</v>
      </c>
      <c r="T12" s="2176">
        <f t="shared" si="2"/>
        <v>1</v>
      </c>
      <c r="U12" s="2176">
        <f t="shared" si="2"/>
        <v>1</v>
      </c>
      <c r="V12" s="2176">
        <f t="shared" si="2"/>
        <v>1</v>
      </c>
      <c r="W12" s="2176">
        <f t="shared" si="2"/>
        <v>1</v>
      </c>
      <c r="X12" s="2176">
        <f t="shared" si="2"/>
        <v>1.0000000000000002</v>
      </c>
      <c r="Y12" s="2176">
        <f t="shared" si="2"/>
        <v>1</v>
      </c>
      <c r="Z12" s="2176">
        <f t="shared" si="2"/>
        <v>1</v>
      </c>
      <c r="AA12" s="2176">
        <f t="shared" si="2"/>
        <v>1</v>
      </c>
      <c r="AB12" s="2176">
        <f t="shared" si="2"/>
        <v>1</v>
      </c>
      <c r="AC12" s="2176">
        <f t="shared" si="2"/>
        <v>1</v>
      </c>
      <c r="AD12" s="2176">
        <f t="shared" si="2"/>
        <v>1</v>
      </c>
      <c r="AE12" s="2185">
        <f t="shared" si="2"/>
        <v>1</v>
      </c>
      <c r="AF12" s="2185">
        <f t="shared" si="2"/>
        <v>0.99999999999999989</v>
      </c>
    </row>
    <row r="13" spans="1:32" s="2177" customFormat="1">
      <c r="A13" s="2173">
        <v>200</v>
      </c>
      <c r="B13" s="2174">
        <v>9</v>
      </c>
      <c r="C13" s="2175">
        <v>0</v>
      </c>
      <c r="D13" s="2175">
        <v>0</v>
      </c>
      <c r="E13" s="2175">
        <v>0</v>
      </c>
      <c r="F13" s="2175">
        <v>0</v>
      </c>
      <c r="G13" s="2175">
        <v>0</v>
      </c>
      <c r="H13" s="2175">
        <v>0</v>
      </c>
      <c r="I13" s="2175">
        <v>0</v>
      </c>
      <c r="J13" s="2175">
        <v>0</v>
      </c>
      <c r="K13" s="2175">
        <v>0</v>
      </c>
      <c r="L13" s="2175">
        <v>0</v>
      </c>
      <c r="M13" s="2175">
        <v>0</v>
      </c>
      <c r="N13" s="2175">
        <v>0</v>
      </c>
      <c r="O13" s="2175">
        <v>0</v>
      </c>
      <c r="P13" s="2175">
        <v>0</v>
      </c>
      <c r="Q13" s="2175">
        <v>0</v>
      </c>
      <c r="R13" s="2176">
        <f t="shared" si="2"/>
        <v>1</v>
      </c>
      <c r="S13" s="2176">
        <f t="shared" si="2"/>
        <v>0.99999999999999989</v>
      </c>
      <c r="T13" s="2176">
        <f t="shared" si="2"/>
        <v>1</v>
      </c>
      <c r="U13" s="2176">
        <f t="shared" si="2"/>
        <v>1</v>
      </c>
      <c r="V13" s="2176">
        <f t="shared" si="2"/>
        <v>1</v>
      </c>
      <c r="W13" s="2176">
        <f t="shared" si="2"/>
        <v>1</v>
      </c>
      <c r="X13" s="2176">
        <f t="shared" si="2"/>
        <v>1.0000000000000002</v>
      </c>
      <c r="Y13" s="2176">
        <f t="shared" si="2"/>
        <v>1</v>
      </c>
      <c r="Z13" s="2176">
        <f t="shared" si="2"/>
        <v>1</v>
      </c>
      <c r="AA13" s="2176">
        <f t="shared" si="2"/>
        <v>1</v>
      </c>
      <c r="AB13" s="2176">
        <f t="shared" si="2"/>
        <v>1</v>
      </c>
      <c r="AC13" s="2176">
        <f t="shared" si="2"/>
        <v>1</v>
      </c>
      <c r="AD13" s="2176">
        <f t="shared" si="2"/>
        <v>1</v>
      </c>
      <c r="AE13" s="2185">
        <f t="shared" si="2"/>
        <v>1</v>
      </c>
      <c r="AF13" s="2185">
        <f t="shared" si="2"/>
        <v>0.99999999999999989</v>
      </c>
    </row>
    <row r="14" spans="1:32" s="2177" customFormat="1">
      <c r="A14" s="2173">
        <v>200</v>
      </c>
      <c r="B14" s="2174">
        <v>10</v>
      </c>
      <c r="C14" s="2175">
        <v>0</v>
      </c>
      <c r="D14" s="2175">
        <v>0</v>
      </c>
      <c r="E14" s="2175">
        <v>0</v>
      </c>
      <c r="F14" s="2175">
        <v>0</v>
      </c>
      <c r="G14" s="2175">
        <v>0</v>
      </c>
      <c r="H14" s="2175">
        <v>0</v>
      </c>
      <c r="I14" s="2175">
        <v>0</v>
      </c>
      <c r="J14" s="2175">
        <v>0</v>
      </c>
      <c r="K14" s="2175">
        <v>0</v>
      </c>
      <c r="L14" s="2175">
        <v>0</v>
      </c>
      <c r="M14" s="2175">
        <v>0</v>
      </c>
      <c r="N14" s="2175">
        <v>0</v>
      </c>
      <c r="O14" s="2175">
        <v>0</v>
      </c>
      <c r="P14" s="2175">
        <v>0</v>
      </c>
      <c r="Q14" s="2175">
        <v>0</v>
      </c>
      <c r="R14" s="2176">
        <f t="shared" si="2"/>
        <v>1</v>
      </c>
      <c r="S14" s="2176">
        <f t="shared" si="2"/>
        <v>0.99999999999999989</v>
      </c>
      <c r="T14" s="2176">
        <f t="shared" si="2"/>
        <v>1</v>
      </c>
      <c r="U14" s="2176">
        <f t="shared" si="2"/>
        <v>1</v>
      </c>
      <c r="V14" s="2176">
        <f t="shared" si="2"/>
        <v>1</v>
      </c>
      <c r="W14" s="2176">
        <f t="shared" si="2"/>
        <v>1</v>
      </c>
      <c r="X14" s="2176">
        <f t="shared" si="2"/>
        <v>1.0000000000000002</v>
      </c>
      <c r="Y14" s="2176">
        <f t="shared" si="2"/>
        <v>1</v>
      </c>
      <c r="Z14" s="2176">
        <f t="shared" si="2"/>
        <v>1</v>
      </c>
      <c r="AA14" s="2176">
        <f t="shared" si="2"/>
        <v>1</v>
      </c>
      <c r="AB14" s="2176">
        <f t="shared" si="2"/>
        <v>1</v>
      </c>
      <c r="AC14" s="2176">
        <f t="shared" si="2"/>
        <v>1</v>
      </c>
      <c r="AD14" s="2176">
        <f t="shared" si="2"/>
        <v>1</v>
      </c>
      <c r="AE14" s="2185">
        <f t="shared" si="2"/>
        <v>1</v>
      </c>
      <c r="AF14" s="2185">
        <f t="shared" si="2"/>
        <v>0.99999999999999989</v>
      </c>
    </row>
    <row r="15" spans="1:32" s="2177" customFormat="1">
      <c r="A15" s="2173">
        <v>200</v>
      </c>
      <c r="B15" s="2174">
        <v>11</v>
      </c>
      <c r="C15" s="2175">
        <v>0</v>
      </c>
      <c r="D15" s="2175">
        <v>0</v>
      </c>
      <c r="E15" s="2175">
        <v>0</v>
      </c>
      <c r="F15" s="2175">
        <v>0</v>
      </c>
      <c r="G15" s="2175">
        <v>0</v>
      </c>
      <c r="H15" s="2175">
        <v>0</v>
      </c>
      <c r="I15" s="2175">
        <v>0</v>
      </c>
      <c r="J15" s="2175">
        <v>0</v>
      </c>
      <c r="K15" s="2175">
        <v>0</v>
      </c>
      <c r="L15" s="2175">
        <v>0</v>
      </c>
      <c r="M15" s="2175">
        <v>0</v>
      </c>
      <c r="N15" s="2175">
        <v>0</v>
      </c>
      <c r="O15" s="2175">
        <v>0</v>
      </c>
      <c r="P15" s="2175">
        <v>0</v>
      </c>
      <c r="Q15" s="2175">
        <v>0</v>
      </c>
      <c r="R15" s="2176">
        <f t="shared" si="2"/>
        <v>1</v>
      </c>
      <c r="S15" s="2176">
        <f t="shared" si="2"/>
        <v>0.99999999999999989</v>
      </c>
      <c r="T15" s="2176">
        <f t="shared" si="2"/>
        <v>1</v>
      </c>
      <c r="U15" s="2176">
        <f t="shared" si="2"/>
        <v>1</v>
      </c>
      <c r="V15" s="2176">
        <f t="shared" si="2"/>
        <v>1</v>
      </c>
      <c r="W15" s="2176">
        <f t="shared" si="2"/>
        <v>1</v>
      </c>
      <c r="X15" s="2176">
        <f t="shared" si="2"/>
        <v>1.0000000000000002</v>
      </c>
      <c r="Y15" s="2176">
        <f t="shared" si="2"/>
        <v>1</v>
      </c>
      <c r="Z15" s="2176">
        <f t="shared" si="2"/>
        <v>1</v>
      </c>
      <c r="AA15" s="2176">
        <f t="shared" si="2"/>
        <v>1</v>
      </c>
      <c r="AB15" s="2176">
        <f t="shared" si="2"/>
        <v>1</v>
      </c>
      <c r="AC15" s="2176">
        <f t="shared" si="2"/>
        <v>1</v>
      </c>
      <c r="AD15" s="2176">
        <f t="shared" si="2"/>
        <v>1</v>
      </c>
      <c r="AE15" s="2185">
        <f t="shared" si="2"/>
        <v>1</v>
      </c>
      <c r="AF15" s="2185">
        <f t="shared" si="2"/>
        <v>0.99999999999999989</v>
      </c>
    </row>
    <row r="16" spans="1:32" s="2177" customFormat="1">
      <c r="A16" s="2173">
        <v>200</v>
      </c>
      <c r="B16" s="2174">
        <v>12</v>
      </c>
      <c r="C16" s="2175">
        <v>0</v>
      </c>
      <c r="D16" s="2175">
        <v>0</v>
      </c>
      <c r="E16" s="2175">
        <v>0</v>
      </c>
      <c r="F16" s="2175">
        <v>0</v>
      </c>
      <c r="G16" s="2175">
        <v>0</v>
      </c>
      <c r="H16" s="2175">
        <v>0</v>
      </c>
      <c r="I16" s="2175">
        <v>0</v>
      </c>
      <c r="J16" s="2175">
        <v>0</v>
      </c>
      <c r="K16" s="2175">
        <v>0</v>
      </c>
      <c r="L16" s="2175">
        <v>0</v>
      </c>
      <c r="M16" s="2175">
        <v>0</v>
      </c>
      <c r="N16" s="2175">
        <v>0</v>
      </c>
      <c r="O16" s="2175">
        <v>0</v>
      </c>
      <c r="P16" s="2175">
        <v>0</v>
      </c>
      <c r="Q16" s="2175">
        <v>0</v>
      </c>
      <c r="R16" s="2176">
        <f t="shared" si="2"/>
        <v>1</v>
      </c>
      <c r="S16" s="2176">
        <f t="shared" si="2"/>
        <v>0.99999999999999989</v>
      </c>
      <c r="T16" s="2176">
        <f t="shared" si="2"/>
        <v>1</v>
      </c>
      <c r="U16" s="2176">
        <f t="shared" si="2"/>
        <v>1</v>
      </c>
      <c r="V16" s="2176">
        <f t="shared" si="2"/>
        <v>1</v>
      </c>
      <c r="W16" s="2176">
        <f t="shared" si="2"/>
        <v>1</v>
      </c>
      <c r="X16" s="2176">
        <f t="shared" si="2"/>
        <v>1.0000000000000002</v>
      </c>
      <c r="Y16" s="2176">
        <f t="shared" si="2"/>
        <v>1</v>
      </c>
      <c r="Z16" s="2176">
        <f t="shared" si="2"/>
        <v>1</v>
      </c>
      <c r="AA16" s="2176">
        <f t="shared" si="2"/>
        <v>1</v>
      </c>
      <c r="AB16" s="2176">
        <f t="shared" si="2"/>
        <v>1</v>
      </c>
      <c r="AC16" s="2176">
        <f t="shared" si="2"/>
        <v>1</v>
      </c>
      <c r="AD16" s="2176">
        <f t="shared" si="2"/>
        <v>1</v>
      </c>
      <c r="AE16" s="2185">
        <f t="shared" si="2"/>
        <v>1</v>
      </c>
      <c r="AF16" s="2185">
        <f t="shared" si="2"/>
        <v>0.99999999999999989</v>
      </c>
    </row>
    <row r="17" spans="1:32" s="2177" customFormat="1">
      <c r="A17" s="2173">
        <v>200</v>
      </c>
      <c r="B17" s="2174">
        <v>13</v>
      </c>
      <c r="C17" s="2175">
        <v>0</v>
      </c>
      <c r="D17" s="2175">
        <v>0</v>
      </c>
      <c r="E17" s="2175">
        <v>0</v>
      </c>
      <c r="F17" s="2175">
        <v>0</v>
      </c>
      <c r="G17" s="2175">
        <v>0</v>
      </c>
      <c r="H17" s="2175">
        <v>0</v>
      </c>
      <c r="I17" s="2175">
        <v>0</v>
      </c>
      <c r="J17" s="2175">
        <v>0</v>
      </c>
      <c r="K17" s="2175">
        <v>0</v>
      </c>
      <c r="L17" s="2175">
        <v>0</v>
      </c>
      <c r="M17" s="2175">
        <v>0</v>
      </c>
      <c r="N17" s="2175">
        <v>0</v>
      </c>
      <c r="O17" s="2175">
        <v>0</v>
      </c>
      <c r="P17" s="2175">
        <v>0</v>
      </c>
      <c r="Q17" s="2175">
        <v>0</v>
      </c>
      <c r="R17" s="2176">
        <f t="shared" si="2"/>
        <v>1</v>
      </c>
      <c r="S17" s="2176">
        <f t="shared" si="2"/>
        <v>0.99999999999999989</v>
      </c>
      <c r="T17" s="2176">
        <f t="shared" si="2"/>
        <v>1</v>
      </c>
      <c r="U17" s="2176">
        <f t="shared" si="2"/>
        <v>1</v>
      </c>
      <c r="V17" s="2176">
        <f t="shared" si="2"/>
        <v>1</v>
      </c>
      <c r="W17" s="2176">
        <f t="shared" si="2"/>
        <v>1</v>
      </c>
      <c r="X17" s="2176">
        <f t="shared" si="2"/>
        <v>1.0000000000000002</v>
      </c>
      <c r="Y17" s="2176">
        <f t="shared" si="2"/>
        <v>1</v>
      </c>
      <c r="Z17" s="2176">
        <f t="shared" si="2"/>
        <v>1</v>
      </c>
      <c r="AA17" s="2176">
        <f t="shared" si="2"/>
        <v>1</v>
      </c>
      <c r="AB17" s="2176">
        <f t="shared" si="2"/>
        <v>1</v>
      </c>
      <c r="AC17" s="2176">
        <f t="shared" si="2"/>
        <v>1</v>
      </c>
      <c r="AD17" s="2176">
        <f t="shared" si="2"/>
        <v>1</v>
      </c>
      <c r="AE17" s="2185">
        <f t="shared" si="2"/>
        <v>1</v>
      </c>
      <c r="AF17" s="2185">
        <f t="shared" si="2"/>
        <v>0.99999999999999989</v>
      </c>
    </row>
    <row r="18" spans="1:32" s="2177" customFormat="1">
      <c r="A18" s="2173">
        <v>200</v>
      </c>
      <c r="B18" s="2174">
        <v>14</v>
      </c>
      <c r="C18" s="2175">
        <v>0</v>
      </c>
      <c r="D18" s="2175">
        <v>0</v>
      </c>
      <c r="E18" s="2175">
        <v>0</v>
      </c>
      <c r="F18" s="2175">
        <v>0</v>
      </c>
      <c r="G18" s="2175">
        <v>0</v>
      </c>
      <c r="H18" s="2175">
        <v>0</v>
      </c>
      <c r="I18" s="2175">
        <v>0</v>
      </c>
      <c r="J18" s="2175">
        <v>0</v>
      </c>
      <c r="K18" s="2175">
        <v>0</v>
      </c>
      <c r="L18" s="2175">
        <v>0</v>
      </c>
      <c r="M18" s="2175">
        <v>0</v>
      </c>
      <c r="N18" s="2175">
        <v>0</v>
      </c>
      <c r="O18" s="2175">
        <v>0</v>
      </c>
      <c r="P18" s="2175">
        <v>0</v>
      </c>
      <c r="Q18" s="2175">
        <v>0</v>
      </c>
      <c r="R18" s="2176">
        <f t="shared" si="2"/>
        <v>1</v>
      </c>
      <c r="S18" s="2176">
        <f t="shared" si="2"/>
        <v>0.99999999999999989</v>
      </c>
      <c r="T18" s="2176">
        <f t="shared" si="2"/>
        <v>1</v>
      </c>
      <c r="U18" s="2176">
        <f t="shared" si="2"/>
        <v>1</v>
      </c>
      <c r="V18" s="2176">
        <f t="shared" si="2"/>
        <v>1</v>
      </c>
      <c r="W18" s="2176">
        <f t="shared" si="2"/>
        <v>1</v>
      </c>
      <c r="X18" s="2176">
        <f t="shared" si="2"/>
        <v>1.0000000000000002</v>
      </c>
      <c r="Y18" s="2176">
        <f t="shared" si="2"/>
        <v>1</v>
      </c>
      <c r="Z18" s="2176">
        <f t="shared" si="2"/>
        <v>1</v>
      </c>
      <c r="AA18" s="2176">
        <f t="shared" si="2"/>
        <v>1</v>
      </c>
      <c r="AB18" s="2176">
        <f t="shared" si="2"/>
        <v>1</v>
      </c>
      <c r="AC18" s="2176">
        <f t="shared" si="2"/>
        <v>1</v>
      </c>
      <c r="AD18" s="2176">
        <f t="shared" si="2"/>
        <v>1</v>
      </c>
      <c r="AE18" s="2185">
        <f t="shared" si="2"/>
        <v>1</v>
      </c>
      <c r="AF18" s="2185">
        <f t="shared" si="2"/>
        <v>0.99999999999999989</v>
      </c>
    </row>
    <row r="19" spans="1:32" s="2177" customFormat="1">
      <c r="A19" s="2173">
        <v>200</v>
      </c>
      <c r="B19" s="2174">
        <v>15</v>
      </c>
      <c r="C19" s="2175">
        <v>0</v>
      </c>
      <c r="D19" s="2175">
        <v>0</v>
      </c>
      <c r="E19" s="2175">
        <v>0</v>
      </c>
      <c r="F19" s="2175">
        <v>0</v>
      </c>
      <c r="G19" s="2175">
        <v>0</v>
      </c>
      <c r="H19" s="2175">
        <v>0</v>
      </c>
      <c r="I19" s="2175">
        <v>0</v>
      </c>
      <c r="J19" s="2175">
        <v>0</v>
      </c>
      <c r="K19" s="2175">
        <v>0</v>
      </c>
      <c r="L19" s="2175">
        <v>0</v>
      </c>
      <c r="M19" s="2175">
        <v>0</v>
      </c>
      <c r="N19" s="2175">
        <v>0</v>
      </c>
      <c r="O19" s="2175">
        <v>0</v>
      </c>
      <c r="P19" s="2175">
        <v>0</v>
      </c>
      <c r="Q19" s="2175">
        <v>0</v>
      </c>
      <c r="R19" s="2176">
        <f t="shared" si="2"/>
        <v>1</v>
      </c>
      <c r="S19" s="2176">
        <f t="shared" si="2"/>
        <v>0.99999999999999989</v>
      </c>
      <c r="T19" s="2176">
        <f t="shared" si="2"/>
        <v>1</v>
      </c>
      <c r="U19" s="2176">
        <f t="shared" si="2"/>
        <v>1</v>
      </c>
      <c r="V19" s="2176">
        <f t="shared" si="2"/>
        <v>1</v>
      </c>
      <c r="W19" s="2176">
        <f t="shared" si="2"/>
        <v>1</v>
      </c>
      <c r="X19" s="2176">
        <f t="shared" si="2"/>
        <v>1.0000000000000002</v>
      </c>
      <c r="Y19" s="2176">
        <f t="shared" si="2"/>
        <v>1</v>
      </c>
      <c r="Z19" s="2176">
        <f t="shared" si="2"/>
        <v>1</v>
      </c>
      <c r="AA19" s="2176">
        <f t="shared" si="2"/>
        <v>1</v>
      </c>
      <c r="AB19" s="2176">
        <f t="shared" si="2"/>
        <v>1</v>
      </c>
      <c r="AC19" s="2176">
        <f t="shared" si="2"/>
        <v>1</v>
      </c>
      <c r="AD19" s="2176">
        <f t="shared" si="2"/>
        <v>1</v>
      </c>
      <c r="AE19" s="2185">
        <f t="shared" si="2"/>
        <v>1</v>
      </c>
      <c r="AF19" s="2185">
        <f t="shared" si="2"/>
        <v>0.99999999999999989</v>
      </c>
    </row>
    <row r="20" spans="1:32" s="2177" customFormat="1">
      <c r="A20" s="2173">
        <v>200</v>
      </c>
      <c r="B20" s="2174">
        <v>16</v>
      </c>
      <c r="C20" s="2175">
        <v>0</v>
      </c>
      <c r="D20" s="2175">
        <v>0</v>
      </c>
      <c r="E20" s="2175">
        <v>0</v>
      </c>
      <c r="F20" s="2175">
        <v>0</v>
      </c>
      <c r="G20" s="2175">
        <v>0</v>
      </c>
      <c r="H20" s="2175">
        <v>0</v>
      </c>
      <c r="I20" s="2175">
        <v>0</v>
      </c>
      <c r="J20" s="2175">
        <v>0</v>
      </c>
      <c r="K20" s="2175">
        <v>0</v>
      </c>
      <c r="L20" s="2175">
        <v>0</v>
      </c>
      <c r="M20" s="2175">
        <v>0</v>
      </c>
      <c r="N20" s="2175">
        <v>0</v>
      </c>
      <c r="O20" s="2175">
        <v>0</v>
      </c>
      <c r="P20" s="2175">
        <v>0</v>
      </c>
      <c r="Q20" s="2175">
        <v>0</v>
      </c>
      <c r="R20" s="2176">
        <f t="shared" si="2"/>
        <v>1</v>
      </c>
      <c r="S20" s="2176">
        <f t="shared" si="2"/>
        <v>0.99999999999999989</v>
      </c>
      <c r="T20" s="2176">
        <f t="shared" si="2"/>
        <v>1</v>
      </c>
      <c r="U20" s="2176">
        <f t="shared" si="2"/>
        <v>1</v>
      </c>
      <c r="V20" s="2176">
        <f t="shared" si="2"/>
        <v>1</v>
      </c>
      <c r="W20" s="2176">
        <f t="shared" si="2"/>
        <v>1</v>
      </c>
      <c r="X20" s="2176">
        <f t="shared" si="2"/>
        <v>1.0000000000000002</v>
      </c>
      <c r="Y20" s="2176">
        <f t="shared" si="2"/>
        <v>1</v>
      </c>
      <c r="Z20" s="2176">
        <f t="shared" si="2"/>
        <v>1</v>
      </c>
      <c r="AA20" s="2176">
        <f t="shared" si="2"/>
        <v>1</v>
      </c>
      <c r="AB20" s="2176">
        <f t="shared" si="2"/>
        <v>1</v>
      </c>
      <c r="AC20" s="2176">
        <f t="shared" si="2"/>
        <v>1</v>
      </c>
      <c r="AD20" s="2176">
        <f t="shared" si="2"/>
        <v>1</v>
      </c>
      <c r="AE20" s="2185">
        <f t="shared" si="2"/>
        <v>1</v>
      </c>
      <c r="AF20" s="2185">
        <f t="shared" si="2"/>
        <v>0.99999999999999989</v>
      </c>
    </row>
    <row r="21" spans="1:32" s="2177" customFormat="1">
      <c r="A21" s="2173">
        <v>200</v>
      </c>
      <c r="B21" s="2174">
        <v>17</v>
      </c>
      <c r="C21" s="2175">
        <v>0</v>
      </c>
      <c r="D21" s="2175">
        <v>0</v>
      </c>
      <c r="E21" s="2175">
        <v>0</v>
      </c>
      <c r="F21" s="2175">
        <v>0</v>
      </c>
      <c r="G21" s="2175">
        <v>0</v>
      </c>
      <c r="H21" s="2175">
        <v>0</v>
      </c>
      <c r="I21" s="2175">
        <v>0</v>
      </c>
      <c r="J21" s="2175">
        <v>0</v>
      </c>
      <c r="K21" s="2175">
        <v>0</v>
      </c>
      <c r="L21" s="2175">
        <v>0</v>
      </c>
      <c r="M21" s="2175">
        <v>0</v>
      </c>
      <c r="N21" s="2175">
        <v>0</v>
      </c>
      <c r="O21" s="2175">
        <v>0</v>
      </c>
      <c r="P21" s="2175">
        <v>0</v>
      </c>
      <c r="Q21" s="2175">
        <v>0</v>
      </c>
      <c r="R21" s="2176">
        <f t="shared" si="2"/>
        <v>1</v>
      </c>
      <c r="S21" s="2176">
        <f t="shared" si="2"/>
        <v>0.99999999999999989</v>
      </c>
      <c r="T21" s="2176">
        <f t="shared" si="2"/>
        <v>1</v>
      </c>
      <c r="U21" s="2176">
        <f t="shared" si="2"/>
        <v>1</v>
      </c>
      <c r="V21" s="2176">
        <f t="shared" si="2"/>
        <v>1</v>
      </c>
      <c r="W21" s="2176">
        <f t="shared" si="2"/>
        <v>1</v>
      </c>
      <c r="X21" s="2176">
        <f t="shared" si="2"/>
        <v>1.0000000000000002</v>
      </c>
      <c r="Y21" s="2176">
        <f t="shared" si="2"/>
        <v>1</v>
      </c>
      <c r="Z21" s="2176">
        <f t="shared" si="2"/>
        <v>1</v>
      </c>
      <c r="AA21" s="2176">
        <f t="shared" si="2"/>
        <v>1</v>
      </c>
      <c r="AB21" s="2176">
        <f t="shared" si="2"/>
        <v>1</v>
      </c>
      <c r="AC21" s="2176">
        <f t="shared" si="2"/>
        <v>1</v>
      </c>
      <c r="AD21" s="2176">
        <f t="shared" si="2"/>
        <v>1</v>
      </c>
      <c r="AE21" s="2185">
        <f t="shared" si="2"/>
        <v>1</v>
      </c>
      <c r="AF21" s="2185">
        <f t="shared" si="2"/>
        <v>0.99999999999999989</v>
      </c>
    </row>
    <row r="22" spans="1:32" s="2177" customFormat="1">
      <c r="A22" s="2173">
        <v>200</v>
      </c>
      <c r="B22" s="2174">
        <v>18</v>
      </c>
      <c r="C22" s="2175">
        <v>0</v>
      </c>
      <c r="D22" s="2175">
        <v>0</v>
      </c>
      <c r="E22" s="2175">
        <v>0</v>
      </c>
      <c r="F22" s="2175">
        <v>0</v>
      </c>
      <c r="G22" s="2175">
        <v>0</v>
      </c>
      <c r="H22" s="2175">
        <v>0</v>
      </c>
      <c r="I22" s="2175">
        <v>0</v>
      </c>
      <c r="J22" s="2175">
        <v>0</v>
      </c>
      <c r="K22" s="2175">
        <v>0</v>
      </c>
      <c r="L22" s="2175">
        <v>0</v>
      </c>
      <c r="M22" s="2175">
        <v>0</v>
      </c>
      <c r="N22" s="2175">
        <v>0</v>
      </c>
      <c r="O22" s="2175">
        <v>0</v>
      </c>
      <c r="P22" s="2175">
        <v>0</v>
      </c>
      <c r="Q22" s="2175">
        <v>0</v>
      </c>
      <c r="R22" s="2176">
        <f t="shared" ref="R22:AF37" si="3">C22+R21</f>
        <v>1</v>
      </c>
      <c r="S22" s="2176">
        <f t="shared" si="3"/>
        <v>0.99999999999999989</v>
      </c>
      <c r="T22" s="2176">
        <f t="shared" si="3"/>
        <v>1</v>
      </c>
      <c r="U22" s="2176">
        <f t="shared" si="3"/>
        <v>1</v>
      </c>
      <c r="V22" s="2176">
        <f t="shared" si="3"/>
        <v>1</v>
      </c>
      <c r="W22" s="2176">
        <f t="shared" si="3"/>
        <v>1</v>
      </c>
      <c r="X22" s="2176">
        <f t="shared" si="3"/>
        <v>1.0000000000000002</v>
      </c>
      <c r="Y22" s="2176">
        <f t="shared" si="3"/>
        <v>1</v>
      </c>
      <c r="Z22" s="2176">
        <f t="shared" si="3"/>
        <v>1</v>
      </c>
      <c r="AA22" s="2176">
        <f t="shared" si="3"/>
        <v>1</v>
      </c>
      <c r="AB22" s="2176">
        <f t="shared" si="3"/>
        <v>1</v>
      </c>
      <c r="AC22" s="2176">
        <f t="shared" si="3"/>
        <v>1</v>
      </c>
      <c r="AD22" s="2176">
        <f t="shared" si="3"/>
        <v>1</v>
      </c>
      <c r="AE22" s="2185">
        <f t="shared" si="3"/>
        <v>1</v>
      </c>
      <c r="AF22" s="2185">
        <f t="shared" si="3"/>
        <v>0.99999999999999989</v>
      </c>
    </row>
    <row r="23" spans="1:32" s="2177" customFormat="1">
      <c r="A23" s="2173">
        <v>200</v>
      </c>
      <c r="B23" s="2174">
        <v>19</v>
      </c>
      <c r="C23" s="2175">
        <v>0</v>
      </c>
      <c r="D23" s="2175">
        <v>0</v>
      </c>
      <c r="E23" s="2175">
        <v>0</v>
      </c>
      <c r="F23" s="2175">
        <v>0</v>
      </c>
      <c r="G23" s="2175">
        <v>0</v>
      </c>
      <c r="H23" s="2175">
        <v>0</v>
      </c>
      <c r="I23" s="2175">
        <v>0</v>
      </c>
      <c r="J23" s="2175">
        <v>0</v>
      </c>
      <c r="K23" s="2175">
        <v>0</v>
      </c>
      <c r="L23" s="2175">
        <v>0</v>
      </c>
      <c r="M23" s="2175">
        <v>0</v>
      </c>
      <c r="N23" s="2175">
        <v>0</v>
      </c>
      <c r="O23" s="2175">
        <v>0</v>
      </c>
      <c r="P23" s="2175">
        <v>0</v>
      </c>
      <c r="Q23" s="2175">
        <v>0</v>
      </c>
      <c r="R23" s="2176">
        <f t="shared" si="3"/>
        <v>1</v>
      </c>
      <c r="S23" s="2176">
        <f t="shared" si="3"/>
        <v>0.99999999999999989</v>
      </c>
      <c r="T23" s="2176">
        <f t="shared" si="3"/>
        <v>1</v>
      </c>
      <c r="U23" s="2176">
        <f t="shared" si="3"/>
        <v>1</v>
      </c>
      <c r="V23" s="2176">
        <f t="shared" si="3"/>
        <v>1</v>
      </c>
      <c r="W23" s="2176">
        <f t="shared" si="3"/>
        <v>1</v>
      </c>
      <c r="X23" s="2176">
        <f t="shared" si="3"/>
        <v>1.0000000000000002</v>
      </c>
      <c r="Y23" s="2176">
        <f t="shared" si="3"/>
        <v>1</v>
      </c>
      <c r="Z23" s="2176">
        <f t="shared" si="3"/>
        <v>1</v>
      </c>
      <c r="AA23" s="2176">
        <f t="shared" si="3"/>
        <v>1</v>
      </c>
      <c r="AB23" s="2176">
        <f t="shared" si="3"/>
        <v>1</v>
      </c>
      <c r="AC23" s="2176">
        <f t="shared" si="3"/>
        <v>1</v>
      </c>
      <c r="AD23" s="2176">
        <f t="shared" si="3"/>
        <v>1</v>
      </c>
      <c r="AE23" s="2185">
        <f t="shared" si="3"/>
        <v>1</v>
      </c>
      <c r="AF23" s="2185">
        <f t="shared" si="3"/>
        <v>0.99999999999999989</v>
      </c>
    </row>
    <row r="24" spans="1:32" s="2177" customFormat="1">
      <c r="A24" s="2173">
        <v>200</v>
      </c>
      <c r="B24" s="2174">
        <v>20</v>
      </c>
      <c r="C24" s="2175">
        <v>0</v>
      </c>
      <c r="D24" s="2175">
        <v>0</v>
      </c>
      <c r="E24" s="2175">
        <v>0</v>
      </c>
      <c r="F24" s="2175">
        <v>0</v>
      </c>
      <c r="G24" s="2175">
        <v>0</v>
      </c>
      <c r="H24" s="2175">
        <v>0</v>
      </c>
      <c r="I24" s="2175">
        <v>0</v>
      </c>
      <c r="J24" s="2175">
        <v>0</v>
      </c>
      <c r="K24" s="2175">
        <v>0</v>
      </c>
      <c r="L24" s="2175">
        <v>0</v>
      </c>
      <c r="M24" s="2175">
        <v>0</v>
      </c>
      <c r="N24" s="2175">
        <v>0</v>
      </c>
      <c r="O24" s="2175">
        <v>0</v>
      </c>
      <c r="P24" s="2175">
        <v>0</v>
      </c>
      <c r="Q24" s="2175">
        <v>0</v>
      </c>
      <c r="R24" s="2176">
        <f t="shared" si="3"/>
        <v>1</v>
      </c>
      <c r="S24" s="2176">
        <f t="shared" si="3"/>
        <v>0.99999999999999989</v>
      </c>
      <c r="T24" s="2176">
        <f t="shared" si="3"/>
        <v>1</v>
      </c>
      <c r="U24" s="2176">
        <f t="shared" si="3"/>
        <v>1</v>
      </c>
      <c r="V24" s="2176">
        <f t="shared" si="3"/>
        <v>1</v>
      </c>
      <c r="W24" s="2176">
        <f t="shared" si="3"/>
        <v>1</v>
      </c>
      <c r="X24" s="2176">
        <f t="shared" si="3"/>
        <v>1.0000000000000002</v>
      </c>
      <c r="Y24" s="2176">
        <f t="shared" si="3"/>
        <v>1</v>
      </c>
      <c r="Z24" s="2176">
        <f t="shared" si="3"/>
        <v>1</v>
      </c>
      <c r="AA24" s="2176">
        <f t="shared" si="3"/>
        <v>1</v>
      </c>
      <c r="AB24" s="2176">
        <f t="shared" si="3"/>
        <v>1</v>
      </c>
      <c r="AC24" s="2176">
        <f t="shared" si="3"/>
        <v>1</v>
      </c>
      <c r="AD24" s="2176">
        <f t="shared" si="3"/>
        <v>1</v>
      </c>
      <c r="AE24" s="2185">
        <f t="shared" si="3"/>
        <v>1</v>
      </c>
      <c r="AF24" s="2185">
        <f t="shared" si="3"/>
        <v>0.99999999999999989</v>
      </c>
    </row>
    <row r="25" spans="1:32" s="2177" customFormat="1">
      <c r="A25" s="2173">
        <v>200</v>
      </c>
      <c r="B25" s="2174">
        <v>21</v>
      </c>
      <c r="C25" s="2175">
        <v>0</v>
      </c>
      <c r="D25" s="2175">
        <v>0</v>
      </c>
      <c r="E25" s="2175">
        <v>0</v>
      </c>
      <c r="F25" s="2175">
        <v>0</v>
      </c>
      <c r="G25" s="2175">
        <v>0</v>
      </c>
      <c r="H25" s="2175">
        <v>0</v>
      </c>
      <c r="I25" s="2175">
        <v>0</v>
      </c>
      <c r="J25" s="2175">
        <v>0</v>
      </c>
      <c r="K25" s="2175">
        <v>0</v>
      </c>
      <c r="L25" s="2175">
        <v>0</v>
      </c>
      <c r="M25" s="2175">
        <v>0</v>
      </c>
      <c r="N25" s="2175">
        <v>0</v>
      </c>
      <c r="O25" s="2175">
        <v>0</v>
      </c>
      <c r="P25" s="2175">
        <v>0</v>
      </c>
      <c r="Q25" s="2175">
        <v>0</v>
      </c>
      <c r="R25" s="2176">
        <f t="shared" si="3"/>
        <v>1</v>
      </c>
      <c r="S25" s="2176">
        <f t="shared" si="3"/>
        <v>0.99999999999999989</v>
      </c>
      <c r="T25" s="2176">
        <f t="shared" si="3"/>
        <v>1</v>
      </c>
      <c r="U25" s="2176">
        <f t="shared" si="3"/>
        <v>1</v>
      </c>
      <c r="V25" s="2176">
        <f t="shared" si="3"/>
        <v>1</v>
      </c>
      <c r="W25" s="2176">
        <f t="shared" si="3"/>
        <v>1</v>
      </c>
      <c r="X25" s="2176">
        <f t="shared" si="3"/>
        <v>1.0000000000000002</v>
      </c>
      <c r="Y25" s="2176">
        <f t="shared" si="3"/>
        <v>1</v>
      </c>
      <c r="Z25" s="2176">
        <f t="shared" si="3"/>
        <v>1</v>
      </c>
      <c r="AA25" s="2176">
        <f t="shared" si="3"/>
        <v>1</v>
      </c>
      <c r="AB25" s="2176">
        <f t="shared" si="3"/>
        <v>1</v>
      </c>
      <c r="AC25" s="2176">
        <f t="shared" si="3"/>
        <v>1</v>
      </c>
      <c r="AD25" s="2176">
        <f t="shared" si="3"/>
        <v>1</v>
      </c>
      <c r="AE25" s="2185">
        <f t="shared" si="3"/>
        <v>1</v>
      </c>
      <c r="AF25" s="2185">
        <f t="shared" si="3"/>
        <v>0.99999999999999989</v>
      </c>
    </row>
    <row r="26" spans="1:32" s="2177" customFormat="1">
      <c r="A26" s="2173">
        <v>200</v>
      </c>
      <c r="B26" s="2174">
        <v>22</v>
      </c>
      <c r="C26" s="2175">
        <v>0</v>
      </c>
      <c r="D26" s="2175">
        <v>0</v>
      </c>
      <c r="E26" s="2175">
        <v>0</v>
      </c>
      <c r="F26" s="2175">
        <v>0</v>
      </c>
      <c r="G26" s="2175">
        <v>0</v>
      </c>
      <c r="H26" s="2175">
        <v>0</v>
      </c>
      <c r="I26" s="2175">
        <v>0</v>
      </c>
      <c r="J26" s="2175">
        <v>0</v>
      </c>
      <c r="K26" s="2175">
        <v>0</v>
      </c>
      <c r="L26" s="2175">
        <v>0</v>
      </c>
      <c r="M26" s="2175">
        <v>0</v>
      </c>
      <c r="N26" s="2175">
        <v>0</v>
      </c>
      <c r="O26" s="2175">
        <v>0</v>
      </c>
      <c r="P26" s="2175">
        <v>0</v>
      </c>
      <c r="Q26" s="2175">
        <v>0</v>
      </c>
      <c r="R26" s="2176">
        <f t="shared" si="3"/>
        <v>1</v>
      </c>
      <c r="S26" s="2176">
        <f t="shared" si="3"/>
        <v>0.99999999999999989</v>
      </c>
      <c r="T26" s="2176">
        <f t="shared" si="3"/>
        <v>1</v>
      </c>
      <c r="U26" s="2176">
        <f t="shared" si="3"/>
        <v>1</v>
      </c>
      <c r="V26" s="2176">
        <f t="shared" si="3"/>
        <v>1</v>
      </c>
      <c r="W26" s="2176">
        <f t="shared" si="3"/>
        <v>1</v>
      </c>
      <c r="X26" s="2176">
        <f t="shared" si="3"/>
        <v>1.0000000000000002</v>
      </c>
      <c r="Y26" s="2176">
        <f t="shared" si="3"/>
        <v>1</v>
      </c>
      <c r="Z26" s="2176">
        <f t="shared" si="3"/>
        <v>1</v>
      </c>
      <c r="AA26" s="2176">
        <f t="shared" si="3"/>
        <v>1</v>
      </c>
      <c r="AB26" s="2176">
        <f t="shared" si="3"/>
        <v>1</v>
      </c>
      <c r="AC26" s="2176">
        <f t="shared" si="3"/>
        <v>1</v>
      </c>
      <c r="AD26" s="2176">
        <f t="shared" si="3"/>
        <v>1</v>
      </c>
      <c r="AE26" s="2185">
        <f t="shared" si="3"/>
        <v>1</v>
      </c>
      <c r="AF26" s="2185">
        <f t="shared" si="3"/>
        <v>0.99999999999999989</v>
      </c>
    </row>
    <row r="27" spans="1:32" s="2177" customFormat="1">
      <c r="A27" s="2173">
        <v>200</v>
      </c>
      <c r="B27" s="2174">
        <v>23</v>
      </c>
      <c r="C27" s="2175">
        <v>0</v>
      </c>
      <c r="D27" s="2175">
        <v>0</v>
      </c>
      <c r="E27" s="2175">
        <v>0</v>
      </c>
      <c r="F27" s="2175">
        <v>0</v>
      </c>
      <c r="G27" s="2175">
        <v>0</v>
      </c>
      <c r="H27" s="2175">
        <v>0</v>
      </c>
      <c r="I27" s="2175">
        <v>0</v>
      </c>
      <c r="J27" s="2175">
        <v>0</v>
      </c>
      <c r="K27" s="2175">
        <v>0</v>
      </c>
      <c r="L27" s="2175">
        <v>0</v>
      </c>
      <c r="M27" s="2175">
        <v>0</v>
      </c>
      <c r="N27" s="2175">
        <v>0</v>
      </c>
      <c r="O27" s="2175">
        <v>0</v>
      </c>
      <c r="P27" s="2175">
        <v>0</v>
      </c>
      <c r="Q27" s="2175">
        <v>0</v>
      </c>
      <c r="R27" s="2176">
        <f t="shared" si="3"/>
        <v>1</v>
      </c>
      <c r="S27" s="2176">
        <f t="shared" si="3"/>
        <v>0.99999999999999989</v>
      </c>
      <c r="T27" s="2176">
        <f t="shared" si="3"/>
        <v>1</v>
      </c>
      <c r="U27" s="2176">
        <f t="shared" si="3"/>
        <v>1</v>
      </c>
      <c r="V27" s="2176">
        <f t="shared" si="3"/>
        <v>1</v>
      </c>
      <c r="W27" s="2176">
        <f t="shared" si="3"/>
        <v>1</v>
      </c>
      <c r="X27" s="2176">
        <f t="shared" si="3"/>
        <v>1.0000000000000002</v>
      </c>
      <c r="Y27" s="2176">
        <f t="shared" si="3"/>
        <v>1</v>
      </c>
      <c r="Z27" s="2176">
        <f t="shared" si="3"/>
        <v>1</v>
      </c>
      <c r="AA27" s="2176">
        <f t="shared" si="3"/>
        <v>1</v>
      </c>
      <c r="AB27" s="2176">
        <f t="shared" si="3"/>
        <v>1</v>
      </c>
      <c r="AC27" s="2176">
        <f t="shared" si="3"/>
        <v>1</v>
      </c>
      <c r="AD27" s="2176">
        <f t="shared" si="3"/>
        <v>1</v>
      </c>
      <c r="AE27" s="2185">
        <f t="shared" si="3"/>
        <v>1</v>
      </c>
      <c r="AF27" s="2185">
        <f t="shared" si="3"/>
        <v>0.99999999999999989</v>
      </c>
    </row>
    <row r="28" spans="1:32" s="2177" customFormat="1">
      <c r="A28" s="2173">
        <v>200</v>
      </c>
      <c r="B28" s="2174">
        <v>24</v>
      </c>
      <c r="C28" s="2175">
        <v>0</v>
      </c>
      <c r="D28" s="2175">
        <v>0</v>
      </c>
      <c r="E28" s="2175">
        <v>0</v>
      </c>
      <c r="F28" s="2175">
        <v>0</v>
      </c>
      <c r="G28" s="2175">
        <v>0</v>
      </c>
      <c r="H28" s="2175">
        <v>0</v>
      </c>
      <c r="I28" s="2175">
        <v>0</v>
      </c>
      <c r="J28" s="2175">
        <v>0</v>
      </c>
      <c r="K28" s="2175">
        <v>0</v>
      </c>
      <c r="L28" s="2175">
        <v>0</v>
      </c>
      <c r="M28" s="2175">
        <v>0</v>
      </c>
      <c r="N28" s="2175">
        <v>0</v>
      </c>
      <c r="O28" s="2175">
        <v>0</v>
      </c>
      <c r="P28" s="2175">
        <v>0</v>
      </c>
      <c r="Q28" s="2175">
        <v>0</v>
      </c>
      <c r="R28" s="2176">
        <f t="shared" si="3"/>
        <v>1</v>
      </c>
      <c r="S28" s="2176">
        <f t="shared" si="3"/>
        <v>0.99999999999999989</v>
      </c>
      <c r="T28" s="2176">
        <f t="shared" si="3"/>
        <v>1</v>
      </c>
      <c r="U28" s="2176">
        <f t="shared" si="3"/>
        <v>1</v>
      </c>
      <c r="V28" s="2176">
        <f t="shared" si="3"/>
        <v>1</v>
      </c>
      <c r="W28" s="2176">
        <f t="shared" si="3"/>
        <v>1</v>
      </c>
      <c r="X28" s="2176">
        <f t="shared" si="3"/>
        <v>1.0000000000000002</v>
      </c>
      <c r="Y28" s="2176">
        <f t="shared" si="3"/>
        <v>1</v>
      </c>
      <c r="Z28" s="2176">
        <f t="shared" si="3"/>
        <v>1</v>
      </c>
      <c r="AA28" s="2176">
        <f t="shared" si="3"/>
        <v>1</v>
      </c>
      <c r="AB28" s="2176">
        <f t="shared" si="3"/>
        <v>1</v>
      </c>
      <c r="AC28" s="2176">
        <f t="shared" si="3"/>
        <v>1</v>
      </c>
      <c r="AD28" s="2176">
        <f t="shared" si="3"/>
        <v>1</v>
      </c>
      <c r="AE28" s="2185">
        <f t="shared" si="3"/>
        <v>1</v>
      </c>
      <c r="AF28" s="2185">
        <f t="shared" si="3"/>
        <v>0.99999999999999989</v>
      </c>
    </row>
    <row r="29" spans="1:32" s="2177" customFormat="1">
      <c r="A29" s="2173">
        <v>200</v>
      </c>
      <c r="B29" s="2174">
        <v>25</v>
      </c>
      <c r="C29" s="2175">
        <v>0</v>
      </c>
      <c r="D29" s="2175">
        <v>0</v>
      </c>
      <c r="E29" s="2175">
        <v>0</v>
      </c>
      <c r="F29" s="2175">
        <v>0</v>
      </c>
      <c r="G29" s="2175">
        <v>0</v>
      </c>
      <c r="H29" s="2175">
        <v>0</v>
      </c>
      <c r="I29" s="2175">
        <v>0</v>
      </c>
      <c r="J29" s="2175">
        <v>0</v>
      </c>
      <c r="K29" s="2175">
        <v>0</v>
      </c>
      <c r="L29" s="2175">
        <v>0</v>
      </c>
      <c r="M29" s="2175">
        <v>0</v>
      </c>
      <c r="N29" s="2175">
        <v>0</v>
      </c>
      <c r="O29" s="2175">
        <v>0</v>
      </c>
      <c r="P29" s="2175">
        <v>0</v>
      </c>
      <c r="Q29" s="2175">
        <v>0</v>
      </c>
      <c r="R29" s="2176">
        <f t="shared" si="3"/>
        <v>1</v>
      </c>
      <c r="S29" s="2176">
        <f t="shared" si="3"/>
        <v>0.99999999999999989</v>
      </c>
      <c r="T29" s="2176">
        <f t="shared" si="3"/>
        <v>1</v>
      </c>
      <c r="U29" s="2176">
        <f t="shared" si="3"/>
        <v>1</v>
      </c>
      <c r="V29" s="2176">
        <f t="shared" si="3"/>
        <v>1</v>
      </c>
      <c r="W29" s="2176">
        <f t="shared" si="3"/>
        <v>1</v>
      </c>
      <c r="X29" s="2176">
        <f t="shared" si="3"/>
        <v>1.0000000000000002</v>
      </c>
      <c r="Y29" s="2176">
        <f t="shared" si="3"/>
        <v>1</v>
      </c>
      <c r="Z29" s="2176">
        <f t="shared" si="3"/>
        <v>1</v>
      </c>
      <c r="AA29" s="2176">
        <f t="shared" si="3"/>
        <v>1</v>
      </c>
      <c r="AB29" s="2176">
        <f t="shared" si="3"/>
        <v>1</v>
      </c>
      <c r="AC29" s="2176">
        <f t="shared" si="3"/>
        <v>1</v>
      </c>
      <c r="AD29" s="2176">
        <f t="shared" si="3"/>
        <v>1</v>
      </c>
      <c r="AE29" s="2185">
        <f t="shared" si="3"/>
        <v>1</v>
      </c>
      <c r="AF29" s="2185">
        <f t="shared" si="3"/>
        <v>0.99999999999999989</v>
      </c>
    </row>
    <row r="30" spans="1:32" s="2177" customFormat="1">
      <c r="A30" s="2173">
        <v>200</v>
      </c>
      <c r="B30" s="2170">
        <v>26</v>
      </c>
      <c r="C30" s="2179">
        <v>0</v>
      </c>
      <c r="D30" s="2179">
        <v>0</v>
      </c>
      <c r="E30" s="2179">
        <v>0</v>
      </c>
      <c r="F30" s="2179">
        <v>0</v>
      </c>
      <c r="G30" s="2179">
        <v>0</v>
      </c>
      <c r="H30" s="2179">
        <v>0</v>
      </c>
      <c r="I30" s="2179">
        <v>0</v>
      </c>
      <c r="J30" s="2179">
        <v>0</v>
      </c>
      <c r="K30" s="2179">
        <v>0</v>
      </c>
      <c r="L30" s="2179">
        <v>0</v>
      </c>
      <c r="M30" s="2179">
        <v>0</v>
      </c>
      <c r="N30" s="2179">
        <v>0</v>
      </c>
      <c r="O30" s="2179">
        <v>0</v>
      </c>
      <c r="P30" s="2175">
        <v>0</v>
      </c>
      <c r="Q30" s="2175">
        <v>0</v>
      </c>
      <c r="R30" s="2176">
        <f t="shared" si="3"/>
        <v>1</v>
      </c>
      <c r="S30" s="2176">
        <f t="shared" si="3"/>
        <v>0.99999999999999989</v>
      </c>
      <c r="T30" s="2176">
        <f t="shared" si="3"/>
        <v>1</v>
      </c>
      <c r="U30" s="2176">
        <f t="shared" si="3"/>
        <v>1</v>
      </c>
      <c r="V30" s="2176">
        <f t="shared" si="3"/>
        <v>1</v>
      </c>
      <c r="W30" s="2176">
        <f t="shared" si="3"/>
        <v>1</v>
      </c>
      <c r="X30" s="2176">
        <f t="shared" si="3"/>
        <v>1.0000000000000002</v>
      </c>
      <c r="Y30" s="2176">
        <f t="shared" si="3"/>
        <v>1</v>
      </c>
      <c r="Z30" s="2176">
        <f t="shared" si="3"/>
        <v>1</v>
      </c>
      <c r="AA30" s="2176">
        <f t="shared" si="3"/>
        <v>1</v>
      </c>
      <c r="AB30" s="2176">
        <f t="shared" si="3"/>
        <v>1</v>
      </c>
      <c r="AC30" s="2176">
        <f t="shared" si="3"/>
        <v>1</v>
      </c>
      <c r="AD30" s="2176">
        <f t="shared" si="3"/>
        <v>1</v>
      </c>
      <c r="AE30" s="2185">
        <f t="shared" si="3"/>
        <v>1</v>
      </c>
      <c r="AF30" s="2185">
        <f t="shared" si="3"/>
        <v>0.99999999999999989</v>
      </c>
    </row>
    <row r="31" spans="1:32" s="2177" customFormat="1">
      <c r="A31" s="2173">
        <v>200</v>
      </c>
      <c r="B31" s="2170">
        <v>27</v>
      </c>
      <c r="C31" s="2179">
        <v>0</v>
      </c>
      <c r="D31" s="2179">
        <v>0</v>
      </c>
      <c r="E31" s="2179">
        <v>0</v>
      </c>
      <c r="F31" s="2179">
        <v>0</v>
      </c>
      <c r="G31" s="2179">
        <v>0</v>
      </c>
      <c r="H31" s="2179">
        <v>0</v>
      </c>
      <c r="I31" s="2179">
        <v>0</v>
      </c>
      <c r="J31" s="2179">
        <v>0</v>
      </c>
      <c r="K31" s="2179">
        <v>0</v>
      </c>
      <c r="L31" s="2179">
        <v>0</v>
      </c>
      <c r="M31" s="2179">
        <v>0</v>
      </c>
      <c r="N31" s="2179">
        <v>0</v>
      </c>
      <c r="O31" s="2179">
        <v>0</v>
      </c>
      <c r="P31" s="2175">
        <v>0</v>
      </c>
      <c r="Q31" s="2175">
        <v>0</v>
      </c>
      <c r="R31" s="2176">
        <f t="shared" si="3"/>
        <v>1</v>
      </c>
      <c r="S31" s="2176">
        <f t="shared" si="3"/>
        <v>0.99999999999999989</v>
      </c>
      <c r="T31" s="2176">
        <f t="shared" si="3"/>
        <v>1</v>
      </c>
      <c r="U31" s="2176">
        <f t="shared" si="3"/>
        <v>1</v>
      </c>
      <c r="V31" s="2176">
        <f t="shared" si="3"/>
        <v>1</v>
      </c>
      <c r="W31" s="2176">
        <f t="shared" si="3"/>
        <v>1</v>
      </c>
      <c r="X31" s="2176">
        <f t="shared" si="3"/>
        <v>1.0000000000000002</v>
      </c>
      <c r="Y31" s="2176">
        <f t="shared" si="3"/>
        <v>1</v>
      </c>
      <c r="Z31" s="2176">
        <f t="shared" si="3"/>
        <v>1</v>
      </c>
      <c r="AA31" s="2176">
        <f t="shared" si="3"/>
        <v>1</v>
      </c>
      <c r="AB31" s="2176">
        <f t="shared" si="3"/>
        <v>1</v>
      </c>
      <c r="AC31" s="2176">
        <f t="shared" si="3"/>
        <v>1</v>
      </c>
      <c r="AD31" s="2176">
        <f t="shared" si="3"/>
        <v>1</v>
      </c>
      <c r="AE31" s="2185">
        <f t="shared" si="3"/>
        <v>1</v>
      </c>
      <c r="AF31" s="2185">
        <f t="shared" si="3"/>
        <v>0.99999999999999989</v>
      </c>
    </row>
    <row r="32" spans="1:32" s="2177" customFormat="1">
      <c r="A32" s="2173">
        <v>200</v>
      </c>
      <c r="B32" s="2170">
        <v>28</v>
      </c>
      <c r="C32" s="2179">
        <v>0</v>
      </c>
      <c r="D32" s="2179">
        <v>0</v>
      </c>
      <c r="E32" s="2179">
        <v>0</v>
      </c>
      <c r="F32" s="2179">
        <v>0</v>
      </c>
      <c r="G32" s="2179">
        <v>0</v>
      </c>
      <c r="H32" s="2179">
        <v>0</v>
      </c>
      <c r="I32" s="2179">
        <v>0</v>
      </c>
      <c r="J32" s="2179">
        <v>0</v>
      </c>
      <c r="K32" s="2179">
        <v>0</v>
      </c>
      <c r="L32" s="2179">
        <v>0</v>
      </c>
      <c r="M32" s="2179">
        <v>0</v>
      </c>
      <c r="N32" s="2179">
        <v>0</v>
      </c>
      <c r="O32" s="2179">
        <v>0</v>
      </c>
      <c r="P32" s="2175">
        <v>0</v>
      </c>
      <c r="Q32" s="2175">
        <v>0</v>
      </c>
      <c r="R32" s="2176">
        <f t="shared" si="3"/>
        <v>1</v>
      </c>
      <c r="S32" s="2176">
        <f t="shared" si="3"/>
        <v>0.99999999999999989</v>
      </c>
      <c r="T32" s="2176">
        <f t="shared" si="3"/>
        <v>1</v>
      </c>
      <c r="U32" s="2176">
        <f t="shared" si="3"/>
        <v>1</v>
      </c>
      <c r="V32" s="2176">
        <f t="shared" si="3"/>
        <v>1</v>
      </c>
      <c r="W32" s="2176">
        <f t="shared" si="3"/>
        <v>1</v>
      </c>
      <c r="X32" s="2176">
        <f t="shared" si="3"/>
        <v>1.0000000000000002</v>
      </c>
      <c r="Y32" s="2176">
        <f t="shared" si="3"/>
        <v>1</v>
      </c>
      <c r="Z32" s="2176">
        <f t="shared" si="3"/>
        <v>1</v>
      </c>
      <c r="AA32" s="2176">
        <f t="shared" si="3"/>
        <v>1</v>
      </c>
      <c r="AB32" s="2176">
        <f t="shared" si="3"/>
        <v>1</v>
      </c>
      <c r="AC32" s="2176">
        <f t="shared" si="3"/>
        <v>1</v>
      </c>
      <c r="AD32" s="2176">
        <f t="shared" si="3"/>
        <v>1</v>
      </c>
      <c r="AE32" s="2185">
        <f t="shared" si="3"/>
        <v>1</v>
      </c>
      <c r="AF32" s="2185">
        <f t="shared" si="3"/>
        <v>0.99999999999999989</v>
      </c>
    </row>
    <row r="33" spans="1:32" s="2177" customFormat="1">
      <c r="A33" s="2173">
        <v>200</v>
      </c>
      <c r="B33" s="2170">
        <v>29</v>
      </c>
      <c r="C33" s="2179">
        <v>0</v>
      </c>
      <c r="D33" s="2179">
        <v>0</v>
      </c>
      <c r="E33" s="2179">
        <v>0</v>
      </c>
      <c r="F33" s="2179">
        <v>0</v>
      </c>
      <c r="G33" s="2179">
        <v>0</v>
      </c>
      <c r="H33" s="2179">
        <v>0</v>
      </c>
      <c r="I33" s="2179">
        <v>0</v>
      </c>
      <c r="J33" s="2179">
        <v>0</v>
      </c>
      <c r="K33" s="2179">
        <v>0</v>
      </c>
      <c r="L33" s="2179">
        <v>0</v>
      </c>
      <c r="M33" s="2179">
        <v>0</v>
      </c>
      <c r="N33" s="2179">
        <v>0</v>
      </c>
      <c r="O33" s="2179">
        <v>0</v>
      </c>
      <c r="P33" s="2175">
        <v>0</v>
      </c>
      <c r="Q33" s="2175">
        <v>0</v>
      </c>
      <c r="R33" s="2176">
        <f t="shared" si="3"/>
        <v>1</v>
      </c>
      <c r="S33" s="2176">
        <f t="shared" si="3"/>
        <v>0.99999999999999989</v>
      </c>
      <c r="T33" s="2176">
        <f t="shared" si="3"/>
        <v>1</v>
      </c>
      <c r="U33" s="2176">
        <f t="shared" si="3"/>
        <v>1</v>
      </c>
      <c r="V33" s="2176">
        <f t="shared" si="3"/>
        <v>1</v>
      </c>
      <c r="W33" s="2176">
        <f t="shared" si="3"/>
        <v>1</v>
      </c>
      <c r="X33" s="2176">
        <f t="shared" si="3"/>
        <v>1.0000000000000002</v>
      </c>
      <c r="Y33" s="2176">
        <f t="shared" si="3"/>
        <v>1</v>
      </c>
      <c r="Z33" s="2176">
        <f t="shared" si="3"/>
        <v>1</v>
      </c>
      <c r="AA33" s="2176">
        <f t="shared" si="3"/>
        <v>1</v>
      </c>
      <c r="AB33" s="2176">
        <f t="shared" si="3"/>
        <v>1</v>
      </c>
      <c r="AC33" s="2176">
        <f t="shared" si="3"/>
        <v>1</v>
      </c>
      <c r="AD33" s="2176">
        <f t="shared" si="3"/>
        <v>1</v>
      </c>
      <c r="AE33" s="2185">
        <f t="shared" si="3"/>
        <v>1</v>
      </c>
      <c r="AF33" s="2185">
        <f t="shared" si="3"/>
        <v>0.99999999999999989</v>
      </c>
    </row>
    <row r="34" spans="1:32" s="2177" customFormat="1">
      <c r="A34" s="2173">
        <v>200</v>
      </c>
      <c r="B34" s="2170">
        <v>30</v>
      </c>
      <c r="C34" s="2179">
        <v>0</v>
      </c>
      <c r="D34" s="2179">
        <v>0</v>
      </c>
      <c r="E34" s="2179">
        <v>0</v>
      </c>
      <c r="F34" s="2179">
        <v>0</v>
      </c>
      <c r="G34" s="2179">
        <v>0</v>
      </c>
      <c r="H34" s="2179">
        <v>0</v>
      </c>
      <c r="I34" s="2179">
        <v>0</v>
      </c>
      <c r="J34" s="2179">
        <v>0</v>
      </c>
      <c r="K34" s="2179">
        <v>0</v>
      </c>
      <c r="L34" s="2179">
        <v>0</v>
      </c>
      <c r="M34" s="2179">
        <v>0</v>
      </c>
      <c r="N34" s="2179">
        <v>0</v>
      </c>
      <c r="O34" s="2179">
        <v>0</v>
      </c>
      <c r="P34" s="2175">
        <v>0</v>
      </c>
      <c r="Q34" s="2175">
        <v>0</v>
      </c>
      <c r="R34" s="2176">
        <f t="shared" si="3"/>
        <v>1</v>
      </c>
      <c r="S34" s="2176">
        <f t="shared" si="3"/>
        <v>0.99999999999999989</v>
      </c>
      <c r="T34" s="2176">
        <f t="shared" si="3"/>
        <v>1</v>
      </c>
      <c r="U34" s="2176">
        <f t="shared" si="3"/>
        <v>1</v>
      </c>
      <c r="V34" s="2176">
        <f t="shared" si="3"/>
        <v>1</v>
      </c>
      <c r="W34" s="2176">
        <f t="shared" si="3"/>
        <v>1</v>
      </c>
      <c r="X34" s="2176">
        <f t="shared" si="3"/>
        <v>1.0000000000000002</v>
      </c>
      <c r="Y34" s="2176">
        <f t="shared" si="3"/>
        <v>1</v>
      </c>
      <c r="Z34" s="2176">
        <f t="shared" si="3"/>
        <v>1</v>
      </c>
      <c r="AA34" s="2176">
        <f t="shared" si="3"/>
        <v>1</v>
      </c>
      <c r="AB34" s="2176">
        <f t="shared" si="3"/>
        <v>1</v>
      </c>
      <c r="AC34" s="2176">
        <f t="shared" si="3"/>
        <v>1</v>
      </c>
      <c r="AD34" s="2176">
        <f t="shared" si="3"/>
        <v>1</v>
      </c>
      <c r="AE34" s="2185">
        <f t="shared" si="3"/>
        <v>1</v>
      </c>
      <c r="AF34" s="2185">
        <f t="shared" si="3"/>
        <v>0.99999999999999989</v>
      </c>
    </row>
    <row r="35" spans="1:32" s="2177" customFormat="1">
      <c r="A35" s="2173">
        <v>200</v>
      </c>
      <c r="B35" s="2170">
        <v>31</v>
      </c>
      <c r="C35" s="2179">
        <v>0</v>
      </c>
      <c r="D35" s="2179">
        <v>0</v>
      </c>
      <c r="E35" s="2179">
        <v>0</v>
      </c>
      <c r="F35" s="2179">
        <v>0</v>
      </c>
      <c r="G35" s="2179">
        <v>0</v>
      </c>
      <c r="H35" s="2179">
        <v>0</v>
      </c>
      <c r="I35" s="2179">
        <v>0</v>
      </c>
      <c r="J35" s="2179">
        <v>0</v>
      </c>
      <c r="K35" s="2179">
        <v>0</v>
      </c>
      <c r="L35" s="2179">
        <v>0</v>
      </c>
      <c r="M35" s="2179">
        <v>0</v>
      </c>
      <c r="N35" s="2179">
        <v>0</v>
      </c>
      <c r="O35" s="2179">
        <v>0</v>
      </c>
      <c r="P35" s="2175">
        <v>0</v>
      </c>
      <c r="Q35" s="2175">
        <v>0</v>
      </c>
      <c r="R35" s="2176">
        <f t="shared" si="3"/>
        <v>1</v>
      </c>
      <c r="S35" s="2176">
        <f t="shared" si="3"/>
        <v>0.99999999999999989</v>
      </c>
      <c r="T35" s="2176">
        <f t="shared" si="3"/>
        <v>1</v>
      </c>
      <c r="U35" s="2176">
        <f t="shared" si="3"/>
        <v>1</v>
      </c>
      <c r="V35" s="2176">
        <f t="shared" si="3"/>
        <v>1</v>
      </c>
      <c r="W35" s="2176">
        <f t="shared" si="3"/>
        <v>1</v>
      </c>
      <c r="X35" s="2176">
        <f t="shared" si="3"/>
        <v>1.0000000000000002</v>
      </c>
      <c r="Y35" s="2176">
        <f t="shared" si="3"/>
        <v>1</v>
      </c>
      <c r="Z35" s="2176">
        <f t="shared" si="3"/>
        <v>1</v>
      </c>
      <c r="AA35" s="2176">
        <f t="shared" si="3"/>
        <v>1</v>
      </c>
      <c r="AB35" s="2176">
        <f t="shared" si="3"/>
        <v>1</v>
      </c>
      <c r="AC35" s="2176">
        <f t="shared" si="3"/>
        <v>1</v>
      </c>
      <c r="AD35" s="2176">
        <f t="shared" si="3"/>
        <v>1</v>
      </c>
      <c r="AE35" s="2185">
        <f t="shared" si="3"/>
        <v>1</v>
      </c>
      <c r="AF35" s="2185">
        <f t="shared" si="3"/>
        <v>0.99999999999999989</v>
      </c>
    </row>
    <row r="36" spans="1:32" s="2177" customFormat="1">
      <c r="A36" s="2173">
        <v>200</v>
      </c>
      <c r="B36" s="2170">
        <v>32</v>
      </c>
      <c r="C36" s="2179">
        <v>0</v>
      </c>
      <c r="D36" s="2179">
        <v>0</v>
      </c>
      <c r="E36" s="2179">
        <v>0</v>
      </c>
      <c r="F36" s="2179">
        <v>0</v>
      </c>
      <c r="G36" s="2179">
        <v>0</v>
      </c>
      <c r="H36" s="2179">
        <v>0</v>
      </c>
      <c r="I36" s="2179">
        <v>0</v>
      </c>
      <c r="J36" s="2179">
        <v>0</v>
      </c>
      <c r="K36" s="2179">
        <v>0</v>
      </c>
      <c r="L36" s="2179">
        <v>0</v>
      </c>
      <c r="M36" s="2179">
        <v>0</v>
      </c>
      <c r="N36" s="2179">
        <v>0</v>
      </c>
      <c r="O36" s="2179">
        <v>0</v>
      </c>
      <c r="P36" s="2175">
        <v>0</v>
      </c>
      <c r="Q36" s="2175">
        <v>0</v>
      </c>
      <c r="R36" s="2176">
        <f t="shared" si="3"/>
        <v>1</v>
      </c>
      <c r="S36" s="2176">
        <f t="shared" si="3"/>
        <v>0.99999999999999989</v>
      </c>
      <c r="T36" s="2176">
        <f t="shared" si="3"/>
        <v>1</v>
      </c>
      <c r="U36" s="2176">
        <f t="shared" si="3"/>
        <v>1</v>
      </c>
      <c r="V36" s="2176">
        <f t="shared" si="3"/>
        <v>1</v>
      </c>
      <c r="W36" s="2176">
        <f t="shared" si="3"/>
        <v>1</v>
      </c>
      <c r="X36" s="2176">
        <f t="shared" si="3"/>
        <v>1.0000000000000002</v>
      </c>
      <c r="Y36" s="2176">
        <f t="shared" si="3"/>
        <v>1</v>
      </c>
      <c r="Z36" s="2176">
        <f t="shared" si="3"/>
        <v>1</v>
      </c>
      <c r="AA36" s="2176">
        <f t="shared" si="3"/>
        <v>1</v>
      </c>
      <c r="AB36" s="2176">
        <f t="shared" si="3"/>
        <v>1</v>
      </c>
      <c r="AC36" s="2176">
        <f t="shared" si="3"/>
        <v>1</v>
      </c>
      <c r="AD36" s="2176">
        <f t="shared" si="3"/>
        <v>1</v>
      </c>
      <c r="AE36" s="2185">
        <f t="shared" si="3"/>
        <v>1</v>
      </c>
      <c r="AF36" s="2185">
        <f t="shared" si="3"/>
        <v>0.99999999999999989</v>
      </c>
    </row>
    <row r="37" spans="1:32" s="2177" customFormat="1">
      <c r="A37" s="2173">
        <v>200</v>
      </c>
      <c r="B37" s="2170">
        <v>33</v>
      </c>
      <c r="C37" s="2179">
        <v>0</v>
      </c>
      <c r="D37" s="2179">
        <v>0</v>
      </c>
      <c r="E37" s="2179">
        <v>0</v>
      </c>
      <c r="F37" s="2179">
        <v>0</v>
      </c>
      <c r="G37" s="2179">
        <v>0</v>
      </c>
      <c r="H37" s="2179">
        <v>0</v>
      </c>
      <c r="I37" s="2179">
        <v>0</v>
      </c>
      <c r="J37" s="2179">
        <v>0</v>
      </c>
      <c r="K37" s="2179">
        <v>0</v>
      </c>
      <c r="L37" s="2179">
        <v>0</v>
      </c>
      <c r="M37" s="2179">
        <v>0</v>
      </c>
      <c r="N37" s="2179">
        <v>0</v>
      </c>
      <c r="O37" s="2179">
        <v>0</v>
      </c>
      <c r="P37" s="2175">
        <v>0</v>
      </c>
      <c r="Q37" s="2175">
        <v>0</v>
      </c>
      <c r="R37" s="2176">
        <f t="shared" si="3"/>
        <v>1</v>
      </c>
      <c r="S37" s="2176">
        <f t="shared" si="3"/>
        <v>0.99999999999999989</v>
      </c>
      <c r="T37" s="2176">
        <f t="shared" si="3"/>
        <v>1</v>
      </c>
      <c r="U37" s="2176">
        <f t="shared" si="3"/>
        <v>1</v>
      </c>
      <c r="V37" s="2176">
        <f t="shared" si="3"/>
        <v>1</v>
      </c>
      <c r="W37" s="2176">
        <f t="shared" si="3"/>
        <v>1</v>
      </c>
      <c r="X37" s="2176">
        <f t="shared" si="3"/>
        <v>1.0000000000000002</v>
      </c>
      <c r="Y37" s="2176">
        <f t="shared" si="3"/>
        <v>1</v>
      </c>
      <c r="Z37" s="2176">
        <f t="shared" si="3"/>
        <v>1</v>
      </c>
      <c r="AA37" s="2176">
        <f t="shared" si="3"/>
        <v>1</v>
      </c>
      <c r="AB37" s="2176">
        <f t="shared" si="3"/>
        <v>1</v>
      </c>
      <c r="AC37" s="2176">
        <f t="shared" si="3"/>
        <v>1</v>
      </c>
      <c r="AD37" s="2176">
        <f t="shared" si="3"/>
        <v>1</v>
      </c>
      <c r="AE37" s="2185">
        <f t="shared" si="3"/>
        <v>1</v>
      </c>
      <c r="AF37" s="2185">
        <f t="shared" si="3"/>
        <v>0.99999999999999989</v>
      </c>
    </row>
    <row r="38" spans="1:32" s="2177" customFormat="1">
      <c r="A38" s="2173">
        <v>200</v>
      </c>
      <c r="B38" s="2170">
        <v>34</v>
      </c>
      <c r="C38" s="2179">
        <v>0</v>
      </c>
      <c r="D38" s="2179">
        <v>0</v>
      </c>
      <c r="E38" s="2179">
        <v>0</v>
      </c>
      <c r="F38" s="2179">
        <v>0</v>
      </c>
      <c r="G38" s="2179">
        <v>0</v>
      </c>
      <c r="H38" s="2179">
        <v>0</v>
      </c>
      <c r="I38" s="2179">
        <v>0</v>
      </c>
      <c r="J38" s="2179">
        <v>0</v>
      </c>
      <c r="K38" s="2179">
        <v>0</v>
      </c>
      <c r="L38" s="2179">
        <v>0</v>
      </c>
      <c r="M38" s="2179">
        <v>0</v>
      </c>
      <c r="N38" s="2179">
        <v>0</v>
      </c>
      <c r="O38" s="2179">
        <v>0</v>
      </c>
      <c r="P38" s="2175">
        <v>0</v>
      </c>
      <c r="Q38" s="2175">
        <v>0</v>
      </c>
      <c r="R38" s="2176">
        <f t="shared" ref="R38:AF53" si="4">C38+R37</f>
        <v>1</v>
      </c>
      <c r="S38" s="2176">
        <f t="shared" si="4"/>
        <v>0.99999999999999989</v>
      </c>
      <c r="T38" s="2176">
        <f t="shared" si="4"/>
        <v>1</v>
      </c>
      <c r="U38" s="2176">
        <f t="shared" si="4"/>
        <v>1</v>
      </c>
      <c r="V38" s="2176">
        <f t="shared" si="4"/>
        <v>1</v>
      </c>
      <c r="W38" s="2176">
        <f t="shared" si="4"/>
        <v>1</v>
      </c>
      <c r="X38" s="2176">
        <f t="shared" si="4"/>
        <v>1.0000000000000002</v>
      </c>
      <c r="Y38" s="2176">
        <f t="shared" si="4"/>
        <v>1</v>
      </c>
      <c r="Z38" s="2176">
        <f t="shared" si="4"/>
        <v>1</v>
      </c>
      <c r="AA38" s="2176">
        <f t="shared" si="4"/>
        <v>1</v>
      </c>
      <c r="AB38" s="2176">
        <f t="shared" si="4"/>
        <v>1</v>
      </c>
      <c r="AC38" s="2176">
        <f t="shared" si="4"/>
        <v>1</v>
      </c>
      <c r="AD38" s="2176">
        <f t="shared" si="4"/>
        <v>1</v>
      </c>
      <c r="AE38" s="2185">
        <f t="shared" si="4"/>
        <v>1</v>
      </c>
      <c r="AF38" s="2185">
        <f t="shared" si="4"/>
        <v>0.99999999999999989</v>
      </c>
    </row>
    <row r="39" spans="1:32" s="2177" customFormat="1">
      <c r="A39" s="2173">
        <v>200</v>
      </c>
      <c r="B39" s="2170">
        <v>35</v>
      </c>
      <c r="C39" s="2179">
        <v>0</v>
      </c>
      <c r="D39" s="2179">
        <v>0</v>
      </c>
      <c r="E39" s="2179">
        <v>0</v>
      </c>
      <c r="F39" s="2179">
        <v>0</v>
      </c>
      <c r="G39" s="2179">
        <v>0</v>
      </c>
      <c r="H39" s="2179">
        <v>0</v>
      </c>
      <c r="I39" s="2179">
        <v>0</v>
      </c>
      <c r="J39" s="2179">
        <v>0</v>
      </c>
      <c r="K39" s="2179">
        <v>0</v>
      </c>
      <c r="L39" s="2179">
        <v>0</v>
      </c>
      <c r="M39" s="2179">
        <v>0</v>
      </c>
      <c r="N39" s="2179">
        <v>0</v>
      </c>
      <c r="O39" s="2179">
        <v>0</v>
      </c>
      <c r="P39" s="2175">
        <v>0</v>
      </c>
      <c r="Q39" s="2175">
        <v>0</v>
      </c>
      <c r="R39" s="2176">
        <f t="shared" si="4"/>
        <v>1</v>
      </c>
      <c r="S39" s="2176">
        <f t="shared" si="4"/>
        <v>0.99999999999999989</v>
      </c>
      <c r="T39" s="2176">
        <f t="shared" si="4"/>
        <v>1</v>
      </c>
      <c r="U39" s="2176">
        <f t="shared" si="4"/>
        <v>1</v>
      </c>
      <c r="V39" s="2176">
        <f t="shared" si="4"/>
        <v>1</v>
      </c>
      <c r="W39" s="2176">
        <f t="shared" si="4"/>
        <v>1</v>
      </c>
      <c r="X39" s="2176">
        <f t="shared" si="4"/>
        <v>1.0000000000000002</v>
      </c>
      <c r="Y39" s="2176">
        <f t="shared" si="4"/>
        <v>1</v>
      </c>
      <c r="Z39" s="2176">
        <f t="shared" si="4"/>
        <v>1</v>
      </c>
      <c r="AA39" s="2176">
        <f t="shared" si="4"/>
        <v>1</v>
      </c>
      <c r="AB39" s="2176">
        <f t="shared" si="4"/>
        <v>1</v>
      </c>
      <c r="AC39" s="2176">
        <f t="shared" si="4"/>
        <v>1</v>
      </c>
      <c r="AD39" s="2176">
        <f t="shared" si="4"/>
        <v>1</v>
      </c>
      <c r="AE39" s="2185">
        <f t="shared" si="4"/>
        <v>1</v>
      </c>
      <c r="AF39" s="2185">
        <f t="shared" si="4"/>
        <v>0.99999999999999989</v>
      </c>
    </row>
    <row r="40" spans="1:32" s="2177" customFormat="1">
      <c r="A40" s="2173">
        <v>200</v>
      </c>
      <c r="B40" s="2170">
        <v>36</v>
      </c>
      <c r="C40" s="2179">
        <v>0</v>
      </c>
      <c r="D40" s="2179">
        <v>0</v>
      </c>
      <c r="E40" s="2179">
        <v>0</v>
      </c>
      <c r="F40" s="2179">
        <v>0</v>
      </c>
      <c r="G40" s="2179">
        <v>0</v>
      </c>
      <c r="H40" s="2179">
        <v>0</v>
      </c>
      <c r="I40" s="2179">
        <v>0</v>
      </c>
      <c r="J40" s="2179">
        <v>0</v>
      </c>
      <c r="K40" s="2179">
        <v>0</v>
      </c>
      <c r="L40" s="2179">
        <v>0</v>
      </c>
      <c r="M40" s="2179">
        <v>0</v>
      </c>
      <c r="N40" s="2179">
        <v>0</v>
      </c>
      <c r="O40" s="2179">
        <v>0</v>
      </c>
      <c r="P40" s="2175">
        <v>0</v>
      </c>
      <c r="Q40" s="2175">
        <v>0</v>
      </c>
      <c r="R40" s="2176">
        <f t="shared" si="4"/>
        <v>1</v>
      </c>
      <c r="S40" s="2176">
        <f t="shared" si="4"/>
        <v>0.99999999999999989</v>
      </c>
      <c r="T40" s="2176">
        <f t="shared" si="4"/>
        <v>1</v>
      </c>
      <c r="U40" s="2176">
        <f t="shared" si="4"/>
        <v>1</v>
      </c>
      <c r="V40" s="2176">
        <f t="shared" si="4"/>
        <v>1</v>
      </c>
      <c r="W40" s="2176">
        <f t="shared" si="4"/>
        <v>1</v>
      </c>
      <c r="X40" s="2176">
        <f t="shared" si="4"/>
        <v>1.0000000000000002</v>
      </c>
      <c r="Y40" s="2176">
        <f t="shared" si="4"/>
        <v>1</v>
      </c>
      <c r="Z40" s="2176">
        <f t="shared" si="4"/>
        <v>1</v>
      </c>
      <c r="AA40" s="2176">
        <f t="shared" si="4"/>
        <v>1</v>
      </c>
      <c r="AB40" s="2176">
        <f t="shared" si="4"/>
        <v>1</v>
      </c>
      <c r="AC40" s="2176">
        <f t="shared" si="4"/>
        <v>1</v>
      </c>
      <c r="AD40" s="2176">
        <f t="shared" si="4"/>
        <v>1</v>
      </c>
      <c r="AE40" s="2185">
        <f t="shared" si="4"/>
        <v>1</v>
      </c>
      <c r="AF40" s="2185">
        <f t="shared" si="4"/>
        <v>0.99999999999999989</v>
      </c>
    </row>
    <row r="41" spans="1:32" s="2177" customFormat="1">
      <c r="A41" s="2173">
        <v>200</v>
      </c>
      <c r="B41" s="2170">
        <v>37</v>
      </c>
      <c r="C41" s="2179">
        <v>0</v>
      </c>
      <c r="D41" s="2179">
        <v>0</v>
      </c>
      <c r="E41" s="2179">
        <v>0</v>
      </c>
      <c r="F41" s="2179">
        <v>0</v>
      </c>
      <c r="G41" s="2179">
        <v>0</v>
      </c>
      <c r="H41" s="2179">
        <v>0</v>
      </c>
      <c r="I41" s="2179">
        <v>0</v>
      </c>
      <c r="J41" s="2179">
        <v>0</v>
      </c>
      <c r="K41" s="2179">
        <v>0</v>
      </c>
      <c r="L41" s="2179">
        <v>0</v>
      </c>
      <c r="M41" s="2179">
        <v>0</v>
      </c>
      <c r="N41" s="2179">
        <v>0</v>
      </c>
      <c r="O41" s="2179">
        <v>0</v>
      </c>
      <c r="P41" s="2175">
        <v>0</v>
      </c>
      <c r="Q41" s="2175">
        <v>0</v>
      </c>
      <c r="R41" s="2176">
        <f t="shared" si="4"/>
        <v>1</v>
      </c>
      <c r="S41" s="2176">
        <f t="shared" si="4"/>
        <v>0.99999999999999989</v>
      </c>
      <c r="T41" s="2176">
        <f t="shared" si="4"/>
        <v>1</v>
      </c>
      <c r="U41" s="2176">
        <f t="shared" si="4"/>
        <v>1</v>
      </c>
      <c r="V41" s="2176">
        <f t="shared" si="4"/>
        <v>1</v>
      </c>
      <c r="W41" s="2176">
        <f t="shared" si="4"/>
        <v>1</v>
      </c>
      <c r="X41" s="2176">
        <f t="shared" si="4"/>
        <v>1.0000000000000002</v>
      </c>
      <c r="Y41" s="2176">
        <f t="shared" si="4"/>
        <v>1</v>
      </c>
      <c r="Z41" s="2176">
        <f t="shared" si="4"/>
        <v>1</v>
      </c>
      <c r="AA41" s="2176">
        <f t="shared" si="4"/>
        <v>1</v>
      </c>
      <c r="AB41" s="2176">
        <f t="shared" si="4"/>
        <v>1</v>
      </c>
      <c r="AC41" s="2176">
        <f t="shared" si="4"/>
        <v>1</v>
      </c>
      <c r="AD41" s="2176">
        <f t="shared" si="4"/>
        <v>1</v>
      </c>
      <c r="AE41" s="2185">
        <f t="shared" si="4"/>
        <v>1</v>
      </c>
      <c r="AF41" s="2185">
        <f t="shared" si="4"/>
        <v>0.99999999999999989</v>
      </c>
    </row>
    <row r="42" spans="1:32" s="2177" customFormat="1">
      <c r="A42" s="2173">
        <v>200</v>
      </c>
      <c r="B42" s="2170">
        <v>38</v>
      </c>
      <c r="C42" s="2179">
        <v>0</v>
      </c>
      <c r="D42" s="2179">
        <v>0</v>
      </c>
      <c r="E42" s="2179">
        <v>0</v>
      </c>
      <c r="F42" s="2179">
        <v>0</v>
      </c>
      <c r="G42" s="2179">
        <v>0</v>
      </c>
      <c r="H42" s="2179">
        <v>0</v>
      </c>
      <c r="I42" s="2179">
        <v>0</v>
      </c>
      <c r="J42" s="2179">
        <v>0</v>
      </c>
      <c r="K42" s="2179">
        <v>0</v>
      </c>
      <c r="L42" s="2179">
        <v>0</v>
      </c>
      <c r="M42" s="2179">
        <v>0</v>
      </c>
      <c r="N42" s="2179">
        <v>0</v>
      </c>
      <c r="O42" s="2179">
        <v>0</v>
      </c>
      <c r="P42" s="2175">
        <v>0</v>
      </c>
      <c r="Q42" s="2175">
        <v>0</v>
      </c>
      <c r="R42" s="2176">
        <f t="shared" si="4"/>
        <v>1</v>
      </c>
      <c r="S42" s="2176">
        <f t="shared" si="4"/>
        <v>0.99999999999999989</v>
      </c>
      <c r="T42" s="2176">
        <f t="shared" si="4"/>
        <v>1</v>
      </c>
      <c r="U42" s="2176">
        <f t="shared" si="4"/>
        <v>1</v>
      </c>
      <c r="V42" s="2176">
        <f t="shared" si="4"/>
        <v>1</v>
      </c>
      <c r="W42" s="2176">
        <f t="shared" si="4"/>
        <v>1</v>
      </c>
      <c r="X42" s="2176">
        <f t="shared" si="4"/>
        <v>1.0000000000000002</v>
      </c>
      <c r="Y42" s="2176">
        <f t="shared" si="4"/>
        <v>1</v>
      </c>
      <c r="Z42" s="2176">
        <f t="shared" si="4"/>
        <v>1</v>
      </c>
      <c r="AA42" s="2176">
        <f t="shared" si="4"/>
        <v>1</v>
      </c>
      <c r="AB42" s="2176">
        <f t="shared" si="4"/>
        <v>1</v>
      </c>
      <c r="AC42" s="2176">
        <f t="shared" si="4"/>
        <v>1</v>
      </c>
      <c r="AD42" s="2176">
        <f t="shared" si="4"/>
        <v>1</v>
      </c>
      <c r="AE42" s="2185">
        <f t="shared" si="4"/>
        <v>1</v>
      </c>
      <c r="AF42" s="2185">
        <f t="shared" si="4"/>
        <v>0.99999999999999989</v>
      </c>
    </row>
    <row r="43" spans="1:32" s="2177" customFormat="1">
      <c r="A43" s="2173">
        <v>200</v>
      </c>
      <c r="B43" s="2170">
        <v>39</v>
      </c>
      <c r="C43" s="2179">
        <v>0</v>
      </c>
      <c r="D43" s="2179">
        <v>0</v>
      </c>
      <c r="E43" s="2179">
        <v>0</v>
      </c>
      <c r="F43" s="2179">
        <v>0</v>
      </c>
      <c r="G43" s="2179">
        <v>0</v>
      </c>
      <c r="H43" s="2179">
        <v>0</v>
      </c>
      <c r="I43" s="2179">
        <v>0</v>
      </c>
      <c r="J43" s="2179">
        <v>0</v>
      </c>
      <c r="K43" s="2179">
        <v>0</v>
      </c>
      <c r="L43" s="2179">
        <v>0</v>
      </c>
      <c r="M43" s="2179">
        <v>0</v>
      </c>
      <c r="N43" s="2179">
        <v>0</v>
      </c>
      <c r="O43" s="2179">
        <v>0</v>
      </c>
      <c r="P43" s="2175">
        <v>0</v>
      </c>
      <c r="Q43" s="2175">
        <v>0</v>
      </c>
      <c r="R43" s="2176">
        <f t="shared" si="4"/>
        <v>1</v>
      </c>
      <c r="S43" s="2176">
        <f t="shared" si="4"/>
        <v>0.99999999999999989</v>
      </c>
      <c r="T43" s="2176">
        <f t="shared" si="4"/>
        <v>1</v>
      </c>
      <c r="U43" s="2176">
        <f t="shared" si="4"/>
        <v>1</v>
      </c>
      <c r="V43" s="2176">
        <f t="shared" si="4"/>
        <v>1</v>
      </c>
      <c r="W43" s="2176">
        <f t="shared" si="4"/>
        <v>1</v>
      </c>
      <c r="X43" s="2176">
        <f t="shared" si="4"/>
        <v>1.0000000000000002</v>
      </c>
      <c r="Y43" s="2176">
        <f t="shared" si="4"/>
        <v>1</v>
      </c>
      <c r="Z43" s="2176">
        <f t="shared" si="4"/>
        <v>1</v>
      </c>
      <c r="AA43" s="2176">
        <f t="shared" si="4"/>
        <v>1</v>
      </c>
      <c r="AB43" s="2176">
        <f t="shared" si="4"/>
        <v>1</v>
      </c>
      <c r="AC43" s="2176">
        <f t="shared" si="4"/>
        <v>1</v>
      </c>
      <c r="AD43" s="2176">
        <f t="shared" si="4"/>
        <v>1</v>
      </c>
      <c r="AE43" s="2185">
        <f t="shared" si="4"/>
        <v>1</v>
      </c>
      <c r="AF43" s="2185">
        <f t="shared" si="4"/>
        <v>0.99999999999999989</v>
      </c>
    </row>
    <row r="44" spans="1:32" s="2177" customFormat="1">
      <c r="A44" s="2173">
        <v>200</v>
      </c>
      <c r="B44" s="2170">
        <v>40</v>
      </c>
      <c r="C44" s="2179">
        <v>0</v>
      </c>
      <c r="D44" s="2179">
        <v>0</v>
      </c>
      <c r="E44" s="2179">
        <v>0</v>
      </c>
      <c r="F44" s="2179">
        <v>0</v>
      </c>
      <c r="G44" s="2179">
        <v>0</v>
      </c>
      <c r="H44" s="2179">
        <v>0</v>
      </c>
      <c r="I44" s="2179">
        <v>0</v>
      </c>
      <c r="J44" s="2179">
        <v>0</v>
      </c>
      <c r="K44" s="2179">
        <v>0</v>
      </c>
      <c r="L44" s="2179">
        <v>0</v>
      </c>
      <c r="M44" s="2179">
        <v>0</v>
      </c>
      <c r="N44" s="2179">
        <v>0</v>
      </c>
      <c r="O44" s="2179">
        <v>0</v>
      </c>
      <c r="P44" s="2175">
        <v>0</v>
      </c>
      <c r="Q44" s="2175">
        <v>0</v>
      </c>
      <c r="R44" s="2176">
        <f t="shared" si="4"/>
        <v>1</v>
      </c>
      <c r="S44" s="2176">
        <f t="shared" si="4"/>
        <v>0.99999999999999989</v>
      </c>
      <c r="T44" s="2176">
        <f t="shared" si="4"/>
        <v>1</v>
      </c>
      <c r="U44" s="2176">
        <f t="shared" si="4"/>
        <v>1</v>
      </c>
      <c r="V44" s="2176">
        <f t="shared" si="4"/>
        <v>1</v>
      </c>
      <c r="W44" s="2176">
        <f t="shared" si="4"/>
        <v>1</v>
      </c>
      <c r="X44" s="2176">
        <f t="shared" si="4"/>
        <v>1.0000000000000002</v>
      </c>
      <c r="Y44" s="2176">
        <f t="shared" si="4"/>
        <v>1</v>
      </c>
      <c r="Z44" s="2176">
        <f t="shared" si="4"/>
        <v>1</v>
      </c>
      <c r="AA44" s="2176">
        <f t="shared" si="4"/>
        <v>1</v>
      </c>
      <c r="AB44" s="2176">
        <f t="shared" si="4"/>
        <v>1</v>
      </c>
      <c r="AC44" s="2176">
        <f t="shared" si="4"/>
        <v>1</v>
      </c>
      <c r="AD44" s="2176">
        <f t="shared" si="4"/>
        <v>1</v>
      </c>
      <c r="AE44" s="2185">
        <f t="shared" si="4"/>
        <v>1</v>
      </c>
      <c r="AF44" s="2185">
        <f t="shared" si="4"/>
        <v>0.99999999999999989</v>
      </c>
    </row>
    <row r="45" spans="1:32" s="2177" customFormat="1">
      <c r="A45" s="2173">
        <v>200</v>
      </c>
      <c r="B45" s="2170">
        <v>41</v>
      </c>
      <c r="C45" s="2179">
        <v>0</v>
      </c>
      <c r="D45" s="2179">
        <v>0</v>
      </c>
      <c r="E45" s="2179">
        <v>0</v>
      </c>
      <c r="F45" s="2179">
        <v>0</v>
      </c>
      <c r="G45" s="2179">
        <v>0</v>
      </c>
      <c r="H45" s="2179">
        <v>0</v>
      </c>
      <c r="I45" s="2179">
        <v>0</v>
      </c>
      <c r="J45" s="2179">
        <v>0</v>
      </c>
      <c r="K45" s="2179">
        <v>0</v>
      </c>
      <c r="L45" s="2179">
        <v>0</v>
      </c>
      <c r="M45" s="2179">
        <v>0</v>
      </c>
      <c r="N45" s="2179">
        <v>0</v>
      </c>
      <c r="O45" s="2179">
        <v>0</v>
      </c>
      <c r="P45" s="2175">
        <v>0</v>
      </c>
      <c r="Q45" s="2175">
        <v>0</v>
      </c>
      <c r="R45" s="2176">
        <f t="shared" si="4"/>
        <v>1</v>
      </c>
      <c r="S45" s="2176">
        <f t="shared" si="4"/>
        <v>0.99999999999999989</v>
      </c>
      <c r="T45" s="2176">
        <f t="shared" si="4"/>
        <v>1</v>
      </c>
      <c r="U45" s="2176">
        <f t="shared" si="4"/>
        <v>1</v>
      </c>
      <c r="V45" s="2176">
        <f t="shared" si="4"/>
        <v>1</v>
      </c>
      <c r="W45" s="2176">
        <f t="shared" si="4"/>
        <v>1</v>
      </c>
      <c r="X45" s="2176">
        <f t="shared" si="4"/>
        <v>1.0000000000000002</v>
      </c>
      <c r="Y45" s="2176">
        <f t="shared" si="4"/>
        <v>1</v>
      </c>
      <c r="Z45" s="2176">
        <f t="shared" si="4"/>
        <v>1</v>
      </c>
      <c r="AA45" s="2176">
        <f t="shared" si="4"/>
        <v>1</v>
      </c>
      <c r="AB45" s="2176">
        <f t="shared" si="4"/>
        <v>1</v>
      </c>
      <c r="AC45" s="2176">
        <f t="shared" si="4"/>
        <v>1</v>
      </c>
      <c r="AD45" s="2176">
        <f t="shared" si="4"/>
        <v>1</v>
      </c>
      <c r="AE45" s="2185">
        <f t="shared" si="4"/>
        <v>1</v>
      </c>
      <c r="AF45" s="2185">
        <f t="shared" si="4"/>
        <v>0.99999999999999989</v>
      </c>
    </row>
    <row r="46" spans="1:32" s="2177" customFormat="1">
      <c r="A46" s="2173">
        <v>200</v>
      </c>
      <c r="B46" s="2170">
        <v>42</v>
      </c>
      <c r="C46" s="2179">
        <v>0</v>
      </c>
      <c r="D46" s="2179">
        <v>0</v>
      </c>
      <c r="E46" s="2179">
        <v>0</v>
      </c>
      <c r="F46" s="2179">
        <v>0</v>
      </c>
      <c r="G46" s="2179">
        <v>0</v>
      </c>
      <c r="H46" s="2179">
        <v>0</v>
      </c>
      <c r="I46" s="2179">
        <v>0</v>
      </c>
      <c r="J46" s="2179">
        <v>0</v>
      </c>
      <c r="K46" s="2179">
        <v>0</v>
      </c>
      <c r="L46" s="2179">
        <v>0</v>
      </c>
      <c r="M46" s="2179">
        <v>0</v>
      </c>
      <c r="N46" s="2179">
        <v>0</v>
      </c>
      <c r="O46" s="2179">
        <v>0</v>
      </c>
      <c r="P46" s="2175">
        <v>0</v>
      </c>
      <c r="Q46" s="2175">
        <v>0</v>
      </c>
      <c r="R46" s="2176">
        <f t="shared" si="4"/>
        <v>1</v>
      </c>
      <c r="S46" s="2176">
        <f t="shared" si="4"/>
        <v>0.99999999999999989</v>
      </c>
      <c r="T46" s="2176">
        <f t="shared" si="4"/>
        <v>1</v>
      </c>
      <c r="U46" s="2176">
        <f t="shared" si="4"/>
        <v>1</v>
      </c>
      <c r="V46" s="2176">
        <f t="shared" si="4"/>
        <v>1</v>
      </c>
      <c r="W46" s="2176">
        <f t="shared" si="4"/>
        <v>1</v>
      </c>
      <c r="X46" s="2176">
        <f t="shared" si="4"/>
        <v>1.0000000000000002</v>
      </c>
      <c r="Y46" s="2176">
        <f t="shared" si="4"/>
        <v>1</v>
      </c>
      <c r="Z46" s="2176">
        <f t="shared" si="4"/>
        <v>1</v>
      </c>
      <c r="AA46" s="2176">
        <f t="shared" si="4"/>
        <v>1</v>
      </c>
      <c r="AB46" s="2176">
        <f t="shared" si="4"/>
        <v>1</v>
      </c>
      <c r="AC46" s="2176">
        <f t="shared" si="4"/>
        <v>1</v>
      </c>
      <c r="AD46" s="2176">
        <f t="shared" si="4"/>
        <v>1</v>
      </c>
      <c r="AE46" s="2185">
        <f t="shared" si="4"/>
        <v>1</v>
      </c>
      <c r="AF46" s="2185">
        <f t="shared" si="4"/>
        <v>0.99999999999999989</v>
      </c>
    </row>
    <row r="47" spans="1:32" s="2177" customFormat="1">
      <c r="A47" s="2173">
        <v>200</v>
      </c>
      <c r="B47" s="2170">
        <v>43</v>
      </c>
      <c r="C47" s="2179">
        <v>0</v>
      </c>
      <c r="D47" s="2179">
        <v>0</v>
      </c>
      <c r="E47" s="2179">
        <v>0</v>
      </c>
      <c r="F47" s="2179">
        <v>0</v>
      </c>
      <c r="G47" s="2179">
        <v>0</v>
      </c>
      <c r="H47" s="2179">
        <v>0</v>
      </c>
      <c r="I47" s="2179">
        <v>0</v>
      </c>
      <c r="J47" s="2179">
        <v>0</v>
      </c>
      <c r="K47" s="2179">
        <v>0</v>
      </c>
      <c r="L47" s="2179">
        <v>0</v>
      </c>
      <c r="M47" s="2179">
        <v>0</v>
      </c>
      <c r="N47" s="2179">
        <v>0</v>
      </c>
      <c r="O47" s="2179">
        <v>0</v>
      </c>
      <c r="P47" s="2175">
        <v>0</v>
      </c>
      <c r="Q47" s="2175">
        <v>0</v>
      </c>
      <c r="R47" s="2176">
        <f t="shared" si="4"/>
        <v>1</v>
      </c>
      <c r="S47" s="2176">
        <f t="shared" si="4"/>
        <v>0.99999999999999989</v>
      </c>
      <c r="T47" s="2176">
        <f t="shared" si="4"/>
        <v>1</v>
      </c>
      <c r="U47" s="2176">
        <f t="shared" si="4"/>
        <v>1</v>
      </c>
      <c r="V47" s="2176">
        <f t="shared" si="4"/>
        <v>1</v>
      </c>
      <c r="W47" s="2176">
        <f t="shared" si="4"/>
        <v>1</v>
      </c>
      <c r="X47" s="2176">
        <f t="shared" si="4"/>
        <v>1.0000000000000002</v>
      </c>
      <c r="Y47" s="2176">
        <f t="shared" si="4"/>
        <v>1</v>
      </c>
      <c r="Z47" s="2176">
        <f t="shared" si="4"/>
        <v>1</v>
      </c>
      <c r="AA47" s="2176">
        <f t="shared" si="4"/>
        <v>1</v>
      </c>
      <c r="AB47" s="2176">
        <f t="shared" si="4"/>
        <v>1</v>
      </c>
      <c r="AC47" s="2176">
        <f t="shared" si="4"/>
        <v>1</v>
      </c>
      <c r="AD47" s="2176">
        <f t="shared" si="4"/>
        <v>1</v>
      </c>
      <c r="AE47" s="2185">
        <f t="shared" si="4"/>
        <v>1</v>
      </c>
      <c r="AF47" s="2185">
        <f t="shared" si="4"/>
        <v>0.99999999999999989</v>
      </c>
    </row>
    <row r="48" spans="1:32" s="2177" customFormat="1">
      <c r="A48" s="2173">
        <v>200</v>
      </c>
      <c r="B48" s="2170">
        <v>44</v>
      </c>
      <c r="C48" s="2179">
        <v>0</v>
      </c>
      <c r="D48" s="2179">
        <v>0</v>
      </c>
      <c r="E48" s="2179">
        <v>0</v>
      </c>
      <c r="F48" s="2179">
        <v>0</v>
      </c>
      <c r="G48" s="2179">
        <v>0</v>
      </c>
      <c r="H48" s="2179">
        <v>0</v>
      </c>
      <c r="I48" s="2179">
        <v>0</v>
      </c>
      <c r="J48" s="2179">
        <v>0</v>
      </c>
      <c r="K48" s="2179">
        <v>0</v>
      </c>
      <c r="L48" s="2179">
        <v>0</v>
      </c>
      <c r="M48" s="2179">
        <v>0</v>
      </c>
      <c r="N48" s="2179">
        <v>0</v>
      </c>
      <c r="O48" s="2179">
        <v>0</v>
      </c>
      <c r="P48" s="2175">
        <v>0</v>
      </c>
      <c r="Q48" s="2175">
        <v>0</v>
      </c>
      <c r="R48" s="2176">
        <f t="shared" si="4"/>
        <v>1</v>
      </c>
      <c r="S48" s="2176">
        <f t="shared" si="4"/>
        <v>0.99999999999999989</v>
      </c>
      <c r="T48" s="2176">
        <f t="shared" si="4"/>
        <v>1</v>
      </c>
      <c r="U48" s="2176">
        <f t="shared" si="4"/>
        <v>1</v>
      </c>
      <c r="V48" s="2176">
        <f t="shared" si="4"/>
        <v>1</v>
      </c>
      <c r="W48" s="2176">
        <f t="shared" si="4"/>
        <v>1</v>
      </c>
      <c r="X48" s="2176">
        <f t="shared" si="4"/>
        <v>1.0000000000000002</v>
      </c>
      <c r="Y48" s="2176">
        <f t="shared" si="4"/>
        <v>1</v>
      </c>
      <c r="Z48" s="2176">
        <f t="shared" si="4"/>
        <v>1</v>
      </c>
      <c r="AA48" s="2176">
        <f t="shared" si="4"/>
        <v>1</v>
      </c>
      <c r="AB48" s="2176">
        <f t="shared" si="4"/>
        <v>1</v>
      </c>
      <c r="AC48" s="2176">
        <f t="shared" si="4"/>
        <v>1</v>
      </c>
      <c r="AD48" s="2176">
        <f t="shared" si="4"/>
        <v>1</v>
      </c>
      <c r="AE48" s="2185">
        <f t="shared" si="4"/>
        <v>1</v>
      </c>
      <c r="AF48" s="2185">
        <f t="shared" si="4"/>
        <v>0.99999999999999989</v>
      </c>
    </row>
    <row r="49" spans="1:32" s="2177" customFormat="1">
      <c r="A49" s="2173">
        <v>200</v>
      </c>
      <c r="B49" s="2170">
        <v>45</v>
      </c>
      <c r="C49" s="2179">
        <v>0</v>
      </c>
      <c r="D49" s="2179">
        <v>0</v>
      </c>
      <c r="E49" s="2179">
        <v>0</v>
      </c>
      <c r="F49" s="2179">
        <v>0</v>
      </c>
      <c r="G49" s="2179">
        <v>0</v>
      </c>
      <c r="H49" s="2179">
        <v>0</v>
      </c>
      <c r="I49" s="2179">
        <v>0</v>
      </c>
      <c r="J49" s="2179">
        <v>0</v>
      </c>
      <c r="K49" s="2179">
        <v>0</v>
      </c>
      <c r="L49" s="2179">
        <v>0</v>
      </c>
      <c r="M49" s="2179">
        <v>0</v>
      </c>
      <c r="N49" s="2179">
        <v>0</v>
      </c>
      <c r="O49" s="2179">
        <v>0</v>
      </c>
      <c r="P49" s="2175">
        <v>0</v>
      </c>
      <c r="Q49" s="2175">
        <v>0</v>
      </c>
      <c r="R49" s="2176">
        <f t="shared" si="4"/>
        <v>1</v>
      </c>
      <c r="S49" s="2176">
        <f t="shared" si="4"/>
        <v>0.99999999999999989</v>
      </c>
      <c r="T49" s="2176">
        <f t="shared" si="4"/>
        <v>1</v>
      </c>
      <c r="U49" s="2176">
        <f t="shared" si="4"/>
        <v>1</v>
      </c>
      <c r="V49" s="2176">
        <f t="shared" si="4"/>
        <v>1</v>
      </c>
      <c r="W49" s="2176">
        <f t="shared" si="4"/>
        <v>1</v>
      </c>
      <c r="X49" s="2176">
        <f t="shared" si="4"/>
        <v>1.0000000000000002</v>
      </c>
      <c r="Y49" s="2176">
        <f t="shared" si="4"/>
        <v>1</v>
      </c>
      <c r="Z49" s="2176">
        <f t="shared" si="4"/>
        <v>1</v>
      </c>
      <c r="AA49" s="2176">
        <f t="shared" si="4"/>
        <v>1</v>
      </c>
      <c r="AB49" s="2176">
        <f t="shared" si="4"/>
        <v>1</v>
      </c>
      <c r="AC49" s="2176">
        <f t="shared" si="4"/>
        <v>1</v>
      </c>
      <c r="AD49" s="2176">
        <f t="shared" si="4"/>
        <v>1</v>
      </c>
      <c r="AE49" s="2185">
        <f t="shared" si="4"/>
        <v>1</v>
      </c>
      <c r="AF49" s="2185">
        <f t="shared" si="4"/>
        <v>0.99999999999999989</v>
      </c>
    </row>
    <row r="50" spans="1:32" s="2177" customFormat="1">
      <c r="A50" s="2173">
        <v>200</v>
      </c>
      <c r="B50" s="2170">
        <v>46</v>
      </c>
      <c r="C50" s="2179">
        <v>0</v>
      </c>
      <c r="D50" s="2179">
        <v>0</v>
      </c>
      <c r="E50" s="2179">
        <v>0</v>
      </c>
      <c r="F50" s="2179">
        <v>0</v>
      </c>
      <c r="G50" s="2179">
        <v>0</v>
      </c>
      <c r="H50" s="2179">
        <v>0</v>
      </c>
      <c r="I50" s="2179">
        <v>0</v>
      </c>
      <c r="J50" s="2179">
        <v>0</v>
      </c>
      <c r="K50" s="2179">
        <v>0</v>
      </c>
      <c r="L50" s="2179">
        <v>0</v>
      </c>
      <c r="M50" s="2179">
        <v>0</v>
      </c>
      <c r="N50" s="2179">
        <v>0</v>
      </c>
      <c r="O50" s="2179">
        <v>0</v>
      </c>
      <c r="P50" s="2175">
        <v>0</v>
      </c>
      <c r="Q50" s="2175">
        <v>0</v>
      </c>
      <c r="R50" s="2176">
        <f t="shared" si="4"/>
        <v>1</v>
      </c>
      <c r="S50" s="2176">
        <f t="shared" si="4"/>
        <v>0.99999999999999989</v>
      </c>
      <c r="T50" s="2176">
        <f t="shared" si="4"/>
        <v>1</v>
      </c>
      <c r="U50" s="2176">
        <f t="shared" si="4"/>
        <v>1</v>
      </c>
      <c r="V50" s="2176">
        <f t="shared" si="4"/>
        <v>1</v>
      </c>
      <c r="W50" s="2176">
        <f t="shared" si="4"/>
        <v>1</v>
      </c>
      <c r="X50" s="2176">
        <f t="shared" si="4"/>
        <v>1.0000000000000002</v>
      </c>
      <c r="Y50" s="2176">
        <f t="shared" si="4"/>
        <v>1</v>
      </c>
      <c r="Z50" s="2176">
        <f t="shared" si="4"/>
        <v>1</v>
      </c>
      <c r="AA50" s="2176">
        <f t="shared" si="4"/>
        <v>1</v>
      </c>
      <c r="AB50" s="2176">
        <f t="shared" si="4"/>
        <v>1</v>
      </c>
      <c r="AC50" s="2176">
        <f t="shared" si="4"/>
        <v>1</v>
      </c>
      <c r="AD50" s="2176">
        <f t="shared" si="4"/>
        <v>1</v>
      </c>
      <c r="AE50" s="2185">
        <f t="shared" si="4"/>
        <v>1</v>
      </c>
      <c r="AF50" s="2185">
        <f t="shared" si="4"/>
        <v>0.99999999999999989</v>
      </c>
    </row>
    <row r="51" spans="1:32" s="2177" customFormat="1">
      <c r="A51" s="2173">
        <v>200</v>
      </c>
      <c r="B51" s="2170">
        <v>47</v>
      </c>
      <c r="C51" s="2179">
        <v>0</v>
      </c>
      <c r="D51" s="2179">
        <v>0</v>
      </c>
      <c r="E51" s="2179">
        <v>0</v>
      </c>
      <c r="F51" s="2179">
        <v>0</v>
      </c>
      <c r="G51" s="2179">
        <v>0</v>
      </c>
      <c r="H51" s="2179">
        <v>0</v>
      </c>
      <c r="I51" s="2179">
        <v>0</v>
      </c>
      <c r="J51" s="2179">
        <v>0</v>
      </c>
      <c r="K51" s="2179">
        <v>0</v>
      </c>
      <c r="L51" s="2179">
        <v>0</v>
      </c>
      <c r="M51" s="2179">
        <v>0</v>
      </c>
      <c r="N51" s="2179">
        <v>0</v>
      </c>
      <c r="O51" s="2179">
        <v>0</v>
      </c>
      <c r="P51" s="2175">
        <v>0</v>
      </c>
      <c r="Q51" s="2175">
        <v>0</v>
      </c>
      <c r="R51" s="2176">
        <f t="shared" si="4"/>
        <v>1</v>
      </c>
      <c r="S51" s="2176">
        <f t="shared" si="4"/>
        <v>0.99999999999999989</v>
      </c>
      <c r="T51" s="2176">
        <f t="shared" si="4"/>
        <v>1</v>
      </c>
      <c r="U51" s="2176">
        <f t="shared" si="4"/>
        <v>1</v>
      </c>
      <c r="V51" s="2176">
        <f t="shared" si="4"/>
        <v>1</v>
      </c>
      <c r="W51" s="2176">
        <f t="shared" si="4"/>
        <v>1</v>
      </c>
      <c r="X51" s="2176">
        <f t="shared" si="4"/>
        <v>1.0000000000000002</v>
      </c>
      <c r="Y51" s="2176">
        <f t="shared" si="4"/>
        <v>1</v>
      </c>
      <c r="Z51" s="2176">
        <f t="shared" si="4"/>
        <v>1</v>
      </c>
      <c r="AA51" s="2176">
        <f t="shared" si="4"/>
        <v>1</v>
      </c>
      <c r="AB51" s="2176">
        <f t="shared" si="4"/>
        <v>1</v>
      </c>
      <c r="AC51" s="2176">
        <f t="shared" si="4"/>
        <v>1</v>
      </c>
      <c r="AD51" s="2176">
        <f t="shared" si="4"/>
        <v>1</v>
      </c>
      <c r="AE51" s="2185">
        <f t="shared" si="4"/>
        <v>1</v>
      </c>
      <c r="AF51" s="2185">
        <f t="shared" si="4"/>
        <v>0.99999999999999989</v>
      </c>
    </row>
    <row r="52" spans="1:32" s="2177" customFormat="1">
      <c r="A52" s="2173">
        <v>200</v>
      </c>
      <c r="B52" s="2170">
        <v>48</v>
      </c>
      <c r="C52" s="2179">
        <v>0</v>
      </c>
      <c r="D52" s="2179">
        <v>0</v>
      </c>
      <c r="E52" s="2179">
        <v>0</v>
      </c>
      <c r="F52" s="2179">
        <v>0</v>
      </c>
      <c r="G52" s="2179">
        <v>0</v>
      </c>
      <c r="H52" s="2179">
        <v>0</v>
      </c>
      <c r="I52" s="2179">
        <v>0</v>
      </c>
      <c r="J52" s="2179">
        <v>0</v>
      </c>
      <c r="K52" s="2179">
        <v>0</v>
      </c>
      <c r="L52" s="2179">
        <v>0</v>
      </c>
      <c r="M52" s="2179">
        <v>0</v>
      </c>
      <c r="N52" s="2179">
        <v>0</v>
      </c>
      <c r="O52" s="2179">
        <v>0</v>
      </c>
      <c r="P52" s="2175">
        <v>0</v>
      </c>
      <c r="Q52" s="2175">
        <v>0</v>
      </c>
      <c r="R52" s="2176">
        <f t="shared" si="4"/>
        <v>1</v>
      </c>
      <c r="S52" s="2176">
        <f t="shared" si="4"/>
        <v>0.99999999999999989</v>
      </c>
      <c r="T52" s="2176">
        <f t="shared" si="4"/>
        <v>1</v>
      </c>
      <c r="U52" s="2176">
        <f t="shared" si="4"/>
        <v>1</v>
      </c>
      <c r="V52" s="2176">
        <f t="shared" si="4"/>
        <v>1</v>
      </c>
      <c r="W52" s="2176">
        <f t="shared" si="4"/>
        <v>1</v>
      </c>
      <c r="X52" s="2176">
        <f t="shared" si="4"/>
        <v>1.0000000000000002</v>
      </c>
      <c r="Y52" s="2176">
        <f t="shared" si="4"/>
        <v>1</v>
      </c>
      <c r="Z52" s="2176">
        <f t="shared" si="4"/>
        <v>1</v>
      </c>
      <c r="AA52" s="2176">
        <f t="shared" si="4"/>
        <v>1</v>
      </c>
      <c r="AB52" s="2176">
        <f t="shared" si="4"/>
        <v>1</v>
      </c>
      <c r="AC52" s="2176">
        <f t="shared" si="4"/>
        <v>1</v>
      </c>
      <c r="AD52" s="2176">
        <f t="shared" si="4"/>
        <v>1</v>
      </c>
      <c r="AE52" s="2185">
        <f t="shared" si="4"/>
        <v>1</v>
      </c>
      <c r="AF52" s="2185">
        <f t="shared" si="4"/>
        <v>0.99999999999999989</v>
      </c>
    </row>
    <row r="53" spans="1:32" s="2177" customFormat="1">
      <c r="A53" s="2173">
        <v>200</v>
      </c>
      <c r="B53" s="2170">
        <v>49</v>
      </c>
      <c r="C53" s="2179">
        <v>0</v>
      </c>
      <c r="D53" s="2179">
        <v>0</v>
      </c>
      <c r="E53" s="2179">
        <v>0</v>
      </c>
      <c r="F53" s="2179">
        <v>0</v>
      </c>
      <c r="G53" s="2179">
        <v>0</v>
      </c>
      <c r="H53" s="2179">
        <v>0</v>
      </c>
      <c r="I53" s="2179">
        <v>0</v>
      </c>
      <c r="J53" s="2179">
        <v>0</v>
      </c>
      <c r="K53" s="2179">
        <v>0</v>
      </c>
      <c r="L53" s="2179">
        <v>0</v>
      </c>
      <c r="M53" s="2179">
        <v>0</v>
      </c>
      <c r="N53" s="2179">
        <v>0</v>
      </c>
      <c r="O53" s="2179">
        <v>0</v>
      </c>
      <c r="P53" s="2175">
        <v>0</v>
      </c>
      <c r="Q53" s="2175">
        <v>0</v>
      </c>
      <c r="R53" s="2176">
        <f t="shared" si="4"/>
        <v>1</v>
      </c>
      <c r="S53" s="2176">
        <f t="shared" si="4"/>
        <v>0.99999999999999989</v>
      </c>
      <c r="T53" s="2176">
        <f t="shared" si="4"/>
        <v>1</v>
      </c>
      <c r="U53" s="2176">
        <f t="shared" si="4"/>
        <v>1</v>
      </c>
      <c r="V53" s="2176">
        <f t="shared" si="4"/>
        <v>1</v>
      </c>
      <c r="W53" s="2176">
        <f t="shared" si="4"/>
        <v>1</v>
      </c>
      <c r="X53" s="2176">
        <f t="shared" si="4"/>
        <v>1.0000000000000002</v>
      </c>
      <c r="Y53" s="2176">
        <f t="shared" si="4"/>
        <v>1</v>
      </c>
      <c r="Z53" s="2176">
        <f t="shared" si="4"/>
        <v>1</v>
      </c>
      <c r="AA53" s="2176">
        <f t="shared" si="4"/>
        <v>1</v>
      </c>
      <c r="AB53" s="2176">
        <f t="shared" si="4"/>
        <v>1</v>
      </c>
      <c r="AC53" s="2176">
        <f t="shared" si="4"/>
        <v>1</v>
      </c>
      <c r="AD53" s="2176">
        <f t="shared" si="4"/>
        <v>1</v>
      </c>
      <c r="AE53" s="2185">
        <f t="shared" si="4"/>
        <v>1</v>
      </c>
      <c r="AF53" s="2185">
        <f t="shared" si="4"/>
        <v>0.99999999999999989</v>
      </c>
    </row>
    <row r="54" spans="1:32" s="2177" customFormat="1">
      <c r="A54" s="2173">
        <v>200</v>
      </c>
      <c r="B54" s="2170">
        <v>50</v>
      </c>
      <c r="C54" s="2179">
        <v>0</v>
      </c>
      <c r="D54" s="2179">
        <v>0</v>
      </c>
      <c r="E54" s="2179">
        <v>0</v>
      </c>
      <c r="F54" s="2179">
        <v>0</v>
      </c>
      <c r="G54" s="2179">
        <v>0</v>
      </c>
      <c r="H54" s="2179">
        <v>0</v>
      </c>
      <c r="I54" s="2179">
        <v>0</v>
      </c>
      <c r="J54" s="2179">
        <v>0</v>
      </c>
      <c r="K54" s="2179">
        <v>0</v>
      </c>
      <c r="L54" s="2179">
        <v>0</v>
      </c>
      <c r="M54" s="2179">
        <v>0</v>
      </c>
      <c r="N54" s="2179">
        <v>0</v>
      </c>
      <c r="O54" s="2179">
        <v>0</v>
      </c>
      <c r="P54" s="2175">
        <v>0</v>
      </c>
      <c r="Q54" s="2175">
        <v>0</v>
      </c>
      <c r="R54" s="2176">
        <f t="shared" ref="R54:AF69" si="5">C54+R53</f>
        <v>1</v>
      </c>
      <c r="S54" s="2176">
        <f t="shared" si="5"/>
        <v>0.99999999999999989</v>
      </c>
      <c r="T54" s="2176">
        <f t="shared" si="5"/>
        <v>1</v>
      </c>
      <c r="U54" s="2176">
        <f t="shared" si="5"/>
        <v>1</v>
      </c>
      <c r="V54" s="2176">
        <f t="shared" si="5"/>
        <v>1</v>
      </c>
      <c r="W54" s="2176">
        <f t="shared" si="5"/>
        <v>1</v>
      </c>
      <c r="X54" s="2176">
        <f t="shared" si="5"/>
        <v>1.0000000000000002</v>
      </c>
      <c r="Y54" s="2176">
        <f t="shared" si="5"/>
        <v>1</v>
      </c>
      <c r="Z54" s="2176">
        <f t="shared" si="5"/>
        <v>1</v>
      </c>
      <c r="AA54" s="2176">
        <f t="shared" si="5"/>
        <v>1</v>
      </c>
      <c r="AB54" s="2176">
        <f t="shared" si="5"/>
        <v>1</v>
      </c>
      <c r="AC54" s="2176">
        <f t="shared" si="5"/>
        <v>1</v>
      </c>
      <c r="AD54" s="2176">
        <f t="shared" si="5"/>
        <v>1</v>
      </c>
      <c r="AE54" s="2185">
        <f t="shared" si="5"/>
        <v>1</v>
      </c>
      <c r="AF54" s="2185">
        <f t="shared" si="5"/>
        <v>0.99999999999999989</v>
      </c>
    </row>
    <row r="55" spans="1:32" s="2177" customFormat="1">
      <c r="A55" s="2173">
        <v>200</v>
      </c>
      <c r="B55" s="2170">
        <v>51</v>
      </c>
      <c r="C55" s="2179">
        <v>0</v>
      </c>
      <c r="D55" s="2179">
        <v>0</v>
      </c>
      <c r="E55" s="2179">
        <v>0</v>
      </c>
      <c r="F55" s="2179">
        <v>0</v>
      </c>
      <c r="G55" s="2179">
        <v>0</v>
      </c>
      <c r="H55" s="2179">
        <v>0</v>
      </c>
      <c r="I55" s="2179">
        <v>0</v>
      </c>
      <c r="J55" s="2179">
        <v>0</v>
      </c>
      <c r="K55" s="2179">
        <v>0</v>
      </c>
      <c r="L55" s="2179">
        <v>0</v>
      </c>
      <c r="M55" s="2179">
        <v>0</v>
      </c>
      <c r="N55" s="2179">
        <v>0</v>
      </c>
      <c r="O55" s="2179">
        <v>0</v>
      </c>
      <c r="P55" s="2175">
        <v>0</v>
      </c>
      <c r="Q55" s="2175">
        <v>0</v>
      </c>
      <c r="R55" s="2176">
        <f t="shared" si="5"/>
        <v>1</v>
      </c>
      <c r="S55" s="2176">
        <f t="shared" si="5"/>
        <v>0.99999999999999989</v>
      </c>
      <c r="T55" s="2176">
        <f t="shared" si="5"/>
        <v>1</v>
      </c>
      <c r="U55" s="2176">
        <f t="shared" si="5"/>
        <v>1</v>
      </c>
      <c r="V55" s="2176">
        <f t="shared" si="5"/>
        <v>1</v>
      </c>
      <c r="W55" s="2176">
        <f t="shared" si="5"/>
        <v>1</v>
      </c>
      <c r="X55" s="2176">
        <f t="shared" si="5"/>
        <v>1.0000000000000002</v>
      </c>
      <c r="Y55" s="2176">
        <f t="shared" si="5"/>
        <v>1</v>
      </c>
      <c r="Z55" s="2176">
        <f t="shared" si="5"/>
        <v>1</v>
      </c>
      <c r="AA55" s="2176">
        <f t="shared" si="5"/>
        <v>1</v>
      </c>
      <c r="AB55" s="2176">
        <f t="shared" si="5"/>
        <v>1</v>
      </c>
      <c r="AC55" s="2176">
        <f t="shared" si="5"/>
        <v>1</v>
      </c>
      <c r="AD55" s="2176">
        <f t="shared" si="5"/>
        <v>1</v>
      </c>
      <c r="AE55" s="2185">
        <f t="shared" si="5"/>
        <v>1</v>
      </c>
      <c r="AF55" s="2185">
        <f t="shared" si="5"/>
        <v>0.99999999999999989</v>
      </c>
    </row>
    <row r="56" spans="1:32" s="2177" customFormat="1">
      <c r="A56" s="2173">
        <v>200</v>
      </c>
      <c r="B56" s="2170">
        <v>52</v>
      </c>
      <c r="C56" s="2179">
        <v>0</v>
      </c>
      <c r="D56" s="2179">
        <v>0</v>
      </c>
      <c r="E56" s="2179">
        <v>0</v>
      </c>
      <c r="F56" s="2179">
        <v>0</v>
      </c>
      <c r="G56" s="2179">
        <v>0</v>
      </c>
      <c r="H56" s="2179">
        <v>0</v>
      </c>
      <c r="I56" s="2179">
        <v>0</v>
      </c>
      <c r="J56" s="2179">
        <v>0</v>
      </c>
      <c r="K56" s="2179">
        <v>0</v>
      </c>
      <c r="L56" s="2179">
        <v>0</v>
      </c>
      <c r="M56" s="2179">
        <v>0</v>
      </c>
      <c r="N56" s="2179">
        <v>0</v>
      </c>
      <c r="O56" s="2179">
        <v>0</v>
      </c>
      <c r="P56" s="2175">
        <v>0</v>
      </c>
      <c r="Q56" s="2175">
        <v>0</v>
      </c>
      <c r="R56" s="2176">
        <f t="shared" si="5"/>
        <v>1</v>
      </c>
      <c r="S56" s="2176">
        <f t="shared" si="5"/>
        <v>0.99999999999999989</v>
      </c>
      <c r="T56" s="2176">
        <f t="shared" si="5"/>
        <v>1</v>
      </c>
      <c r="U56" s="2176">
        <f t="shared" si="5"/>
        <v>1</v>
      </c>
      <c r="V56" s="2176">
        <f t="shared" si="5"/>
        <v>1</v>
      </c>
      <c r="W56" s="2176">
        <f t="shared" si="5"/>
        <v>1</v>
      </c>
      <c r="X56" s="2176">
        <f t="shared" si="5"/>
        <v>1.0000000000000002</v>
      </c>
      <c r="Y56" s="2176">
        <f t="shared" si="5"/>
        <v>1</v>
      </c>
      <c r="Z56" s="2176">
        <f t="shared" si="5"/>
        <v>1</v>
      </c>
      <c r="AA56" s="2176">
        <f t="shared" si="5"/>
        <v>1</v>
      </c>
      <c r="AB56" s="2176">
        <f t="shared" si="5"/>
        <v>1</v>
      </c>
      <c r="AC56" s="2176">
        <f t="shared" si="5"/>
        <v>1</v>
      </c>
      <c r="AD56" s="2176">
        <f t="shared" si="5"/>
        <v>1</v>
      </c>
      <c r="AE56" s="2185">
        <f t="shared" si="5"/>
        <v>1</v>
      </c>
      <c r="AF56" s="2185">
        <f t="shared" si="5"/>
        <v>0.99999999999999989</v>
      </c>
    </row>
    <row r="57" spans="1:32" s="2177" customFormat="1">
      <c r="A57" s="2173">
        <v>200</v>
      </c>
      <c r="B57" s="2170">
        <v>53</v>
      </c>
      <c r="C57" s="2179">
        <v>0</v>
      </c>
      <c r="D57" s="2179">
        <v>0</v>
      </c>
      <c r="E57" s="2179">
        <v>0</v>
      </c>
      <c r="F57" s="2179">
        <v>0</v>
      </c>
      <c r="G57" s="2179">
        <v>0</v>
      </c>
      <c r="H57" s="2179">
        <v>0</v>
      </c>
      <c r="I57" s="2179">
        <v>0</v>
      </c>
      <c r="J57" s="2179">
        <v>0</v>
      </c>
      <c r="K57" s="2179">
        <v>0</v>
      </c>
      <c r="L57" s="2179">
        <v>0</v>
      </c>
      <c r="M57" s="2179">
        <v>0</v>
      </c>
      <c r="N57" s="2179">
        <v>0</v>
      </c>
      <c r="O57" s="2179">
        <v>0</v>
      </c>
      <c r="P57" s="2175">
        <v>0</v>
      </c>
      <c r="Q57" s="2175">
        <v>0</v>
      </c>
      <c r="R57" s="2176">
        <f t="shared" si="5"/>
        <v>1</v>
      </c>
      <c r="S57" s="2176">
        <f t="shared" si="5"/>
        <v>0.99999999999999989</v>
      </c>
      <c r="T57" s="2176">
        <f t="shared" si="5"/>
        <v>1</v>
      </c>
      <c r="U57" s="2176">
        <f t="shared" si="5"/>
        <v>1</v>
      </c>
      <c r="V57" s="2176">
        <f t="shared" si="5"/>
        <v>1</v>
      </c>
      <c r="W57" s="2176">
        <f t="shared" si="5"/>
        <v>1</v>
      </c>
      <c r="X57" s="2176">
        <f t="shared" si="5"/>
        <v>1.0000000000000002</v>
      </c>
      <c r="Y57" s="2176">
        <f t="shared" si="5"/>
        <v>1</v>
      </c>
      <c r="Z57" s="2176">
        <f t="shared" si="5"/>
        <v>1</v>
      </c>
      <c r="AA57" s="2176">
        <f t="shared" si="5"/>
        <v>1</v>
      </c>
      <c r="AB57" s="2176">
        <f t="shared" si="5"/>
        <v>1</v>
      </c>
      <c r="AC57" s="2176">
        <f t="shared" si="5"/>
        <v>1</v>
      </c>
      <c r="AD57" s="2176">
        <f t="shared" si="5"/>
        <v>1</v>
      </c>
      <c r="AE57" s="2185">
        <f t="shared" si="5"/>
        <v>1</v>
      </c>
      <c r="AF57" s="2185">
        <f t="shared" si="5"/>
        <v>0.99999999999999989</v>
      </c>
    </row>
    <row r="58" spans="1:32" s="2177" customFormat="1">
      <c r="A58" s="2173">
        <v>200</v>
      </c>
      <c r="B58" s="2170">
        <v>54</v>
      </c>
      <c r="C58" s="2179">
        <v>0</v>
      </c>
      <c r="D58" s="2179">
        <v>0</v>
      </c>
      <c r="E58" s="2179">
        <v>0</v>
      </c>
      <c r="F58" s="2179">
        <v>0</v>
      </c>
      <c r="G58" s="2179">
        <v>0</v>
      </c>
      <c r="H58" s="2179">
        <v>0</v>
      </c>
      <c r="I58" s="2179">
        <v>0</v>
      </c>
      <c r="J58" s="2179">
        <v>0</v>
      </c>
      <c r="K58" s="2179">
        <v>0</v>
      </c>
      <c r="L58" s="2179">
        <v>0</v>
      </c>
      <c r="M58" s="2179">
        <v>0</v>
      </c>
      <c r="N58" s="2179">
        <v>0</v>
      </c>
      <c r="O58" s="2179">
        <v>0</v>
      </c>
      <c r="P58" s="2175">
        <v>0</v>
      </c>
      <c r="Q58" s="2175">
        <v>0</v>
      </c>
      <c r="R58" s="2176">
        <f t="shared" si="5"/>
        <v>1</v>
      </c>
      <c r="S58" s="2176">
        <f t="shared" si="5"/>
        <v>0.99999999999999989</v>
      </c>
      <c r="T58" s="2176">
        <f t="shared" si="5"/>
        <v>1</v>
      </c>
      <c r="U58" s="2176">
        <f t="shared" si="5"/>
        <v>1</v>
      </c>
      <c r="V58" s="2176">
        <f t="shared" si="5"/>
        <v>1</v>
      </c>
      <c r="W58" s="2176">
        <f t="shared" si="5"/>
        <v>1</v>
      </c>
      <c r="X58" s="2176">
        <f t="shared" si="5"/>
        <v>1.0000000000000002</v>
      </c>
      <c r="Y58" s="2176">
        <f t="shared" si="5"/>
        <v>1</v>
      </c>
      <c r="Z58" s="2176">
        <f t="shared" si="5"/>
        <v>1</v>
      </c>
      <c r="AA58" s="2176">
        <f t="shared" si="5"/>
        <v>1</v>
      </c>
      <c r="AB58" s="2176">
        <f t="shared" si="5"/>
        <v>1</v>
      </c>
      <c r="AC58" s="2176">
        <f t="shared" si="5"/>
        <v>1</v>
      </c>
      <c r="AD58" s="2176">
        <f t="shared" si="5"/>
        <v>1</v>
      </c>
      <c r="AE58" s="2185">
        <f t="shared" si="5"/>
        <v>1</v>
      </c>
      <c r="AF58" s="2185">
        <f t="shared" si="5"/>
        <v>0.99999999999999989</v>
      </c>
    </row>
    <row r="59" spans="1:32" s="2177" customFormat="1">
      <c r="A59" s="2173">
        <v>200</v>
      </c>
      <c r="B59" s="2170">
        <v>55</v>
      </c>
      <c r="C59" s="2179">
        <v>0</v>
      </c>
      <c r="D59" s="2179">
        <v>0</v>
      </c>
      <c r="E59" s="2179">
        <v>0</v>
      </c>
      <c r="F59" s="2179">
        <v>0</v>
      </c>
      <c r="G59" s="2179">
        <v>0</v>
      </c>
      <c r="H59" s="2179">
        <v>0</v>
      </c>
      <c r="I59" s="2179">
        <v>0</v>
      </c>
      <c r="J59" s="2179">
        <v>0</v>
      </c>
      <c r="K59" s="2179">
        <v>0</v>
      </c>
      <c r="L59" s="2179">
        <v>0</v>
      </c>
      <c r="M59" s="2179">
        <v>0</v>
      </c>
      <c r="N59" s="2179">
        <v>0</v>
      </c>
      <c r="O59" s="2179">
        <v>0</v>
      </c>
      <c r="P59" s="2175">
        <v>0</v>
      </c>
      <c r="Q59" s="2175">
        <v>0</v>
      </c>
      <c r="R59" s="2176">
        <f t="shared" si="5"/>
        <v>1</v>
      </c>
      <c r="S59" s="2176">
        <f t="shared" si="5"/>
        <v>0.99999999999999989</v>
      </c>
      <c r="T59" s="2176">
        <f t="shared" si="5"/>
        <v>1</v>
      </c>
      <c r="U59" s="2176">
        <f t="shared" si="5"/>
        <v>1</v>
      </c>
      <c r="V59" s="2176">
        <f t="shared" si="5"/>
        <v>1</v>
      </c>
      <c r="W59" s="2176">
        <f t="shared" si="5"/>
        <v>1</v>
      </c>
      <c r="X59" s="2176">
        <f t="shared" si="5"/>
        <v>1.0000000000000002</v>
      </c>
      <c r="Y59" s="2176">
        <f t="shared" si="5"/>
        <v>1</v>
      </c>
      <c r="Z59" s="2176">
        <f t="shared" si="5"/>
        <v>1</v>
      </c>
      <c r="AA59" s="2176">
        <f t="shared" si="5"/>
        <v>1</v>
      </c>
      <c r="AB59" s="2176">
        <f t="shared" si="5"/>
        <v>1</v>
      </c>
      <c r="AC59" s="2176">
        <f t="shared" si="5"/>
        <v>1</v>
      </c>
      <c r="AD59" s="2176">
        <f t="shared" si="5"/>
        <v>1</v>
      </c>
      <c r="AE59" s="2185">
        <f t="shared" si="5"/>
        <v>1</v>
      </c>
      <c r="AF59" s="2185">
        <f t="shared" si="5"/>
        <v>0.99999999999999989</v>
      </c>
    </row>
    <row r="60" spans="1:32" s="2177" customFormat="1">
      <c r="A60" s="2173">
        <v>200</v>
      </c>
      <c r="B60" s="2170">
        <v>56</v>
      </c>
      <c r="C60" s="2179">
        <v>0</v>
      </c>
      <c r="D60" s="2179">
        <v>0</v>
      </c>
      <c r="E60" s="2179">
        <v>0</v>
      </c>
      <c r="F60" s="2179">
        <v>0</v>
      </c>
      <c r="G60" s="2179">
        <v>0</v>
      </c>
      <c r="H60" s="2179">
        <v>0</v>
      </c>
      <c r="I60" s="2179">
        <v>0</v>
      </c>
      <c r="J60" s="2179">
        <v>0</v>
      </c>
      <c r="K60" s="2179">
        <v>0</v>
      </c>
      <c r="L60" s="2179">
        <v>0</v>
      </c>
      <c r="M60" s="2179">
        <v>0</v>
      </c>
      <c r="N60" s="2179">
        <v>0</v>
      </c>
      <c r="O60" s="2179">
        <v>0</v>
      </c>
      <c r="P60" s="2175">
        <v>0</v>
      </c>
      <c r="Q60" s="2175">
        <v>0</v>
      </c>
      <c r="R60" s="2176">
        <f t="shared" si="5"/>
        <v>1</v>
      </c>
      <c r="S60" s="2176">
        <f t="shared" si="5"/>
        <v>0.99999999999999989</v>
      </c>
      <c r="T60" s="2176">
        <f t="shared" si="5"/>
        <v>1</v>
      </c>
      <c r="U60" s="2176">
        <f t="shared" si="5"/>
        <v>1</v>
      </c>
      <c r="V60" s="2176">
        <f t="shared" si="5"/>
        <v>1</v>
      </c>
      <c r="W60" s="2176">
        <f t="shared" si="5"/>
        <v>1</v>
      </c>
      <c r="X60" s="2176">
        <f t="shared" si="5"/>
        <v>1.0000000000000002</v>
      </c>
      <c r="Y60" s="2176">
        <f t="shared" si="5"/>
        <v>1</v>
      </c>
      <c r="Z60" s="2176">
        <f t="shared" si="5"/>
        <v>1</v>
      </c>
      <c r="AA60" s="2176">
        <f t="shared" si="5"/>
        <v>1</v>
      </c>
      <c r="AB60" s="2176">
        <f t="shared" si="5"/>
        <v>1</v>
      </c>
      <c r="AC60" s="2176">
        <f t="shared" si="5"/>
        <v>1</v>
      </c>
      <c r="AD60" s="2176">
        <f t="shared" si="5"/>
        <v>1</v>
      </c>
      <c r="AE60" s="2185">
        <f t="shared" si="5"/>
        <v>1</v>
      </c>
      <c r="AF60" s="2185">
        <f t="shared" si="5"/>
        <v>0.99999999999999989</v>
      </c>
    </row>
    <row r="61" spans="1:32" s="2177" customFormat="1">
      <c r="A61" s="2173">
        <v>200</v>
      </c>
      <c r="B61" s="2170">
        <v>57</v>
      </c>
      <c r="C61" s="2179">
        <v>0</v>
      </c>
      <c r="D61" s="2179">
        <v>0</v>
      </c>
      <c r="E61" s="2179">
        <v>0</v>
      </c>
      <c r="F61" s="2179">
        <v>0</v>
      </c>
      <c r="G61" s="2179">
        <v>0</v>
      </c>
      <c r="H61" s="2179">
        <v>0</v>
      </c>
      <c r="I61" s="2179">
        <v>0</v>
      </c>
      <c r="J61" s="2179">
        <v>0</v>
      </c>
      <c r="K61" s="2179">
        <v>0</v>
      </c>
      <c r="L61" s="2179">
        <v>0</v>
      </c>
      <c r="M61" s="2179">
        <v>0</v>
      </c>
      <c r="N61" s="2179">
        <v>0</v>
      </c>
      <c r="O61" s="2179">
        <v>0</v>
      </c>
      <c r="P61" s="2175">
        <v>0</v>
      </c>
      <c r="Q61" s="2175">
        <v>0</v>
      </c>
      <c r="R61" s="2176">
        <f t="shared" si="5"/>
        <v>1</v>
      </c>
      <c r="S61" s="2176">
        <f t="shared" si="5"/>
        <v>0.99999999999999989</v>
      </c>
      <c r="T61" s="2176">
        <f t="shared" si="5"/>
        <v>1</v>
      </c>
      <c r="U61" s="2176">
        <f t="shared" si="5"/>
        <v>1</v>
      </c>
      <c r="V61" s="2176">
        <f t="shared" si="5"/>
        <v>1</v>
      </c>
      <c r="W61" s="2176">
        <f t="shared" si="5"/>
        <v>1</v>
      </c>
      <c r="X61" s="2176">
        <f t="shared" si="5"/>
        <v>1.0000000000000002</v>
      </c>
      <c r="Y61" s="2176">
        <f t="shared" si="5"/>
        <v>1</v>
      </c>
      <c r="Z61" s="2176">
        <f t="shared" si="5"/>
        <v>1</v>
      </c>
      <c r="AA61" s="2176">
        <f t="shared" si="5"/>
        <v>1</v>
      </c>
      <c r="AB61" s="2176">
        <f t="shared" si="5"/>
        <v>1</v>
      </c>
      <c r="AC61" s="2176">
        <f t="shared" si="5"/>
        <v>1</v>
      </c>
      <c r="AD61" s="2176">
        <f t="shared" si="5"/>
        <v>1</v>
      </c>
      <c r="AE61" s="2185">
        <f t="shared" si="5"/>
        <v>1</v>
      </c>
      <c r="AF61" s="2185">
        <f t="shared" si="5"/>
        <v>0.99999999999999989</v>
      </c>
    </row>
    <row r="62" spans="1:32" s="2177" customFormat="1">
      <c r="A62" s="2173">
        <v>200</v>
      </c>
      <c r="B62" s="2170">
        <v>58</v>
      </c>
      <c r="C62" s="2179">
        <v>0</v>
      </c>
      <c r="D62" s="2179">
        <v>0</v>
      </c>
      <c r="E62" s="2179">
        <v>0</v>
      </c>
      <c r="F62" s="2179">
        <v>0</v>
      </c>
      <c r="G62" s="2179">
        <v>0</v>
      </c>
      <c r="H62" s="2179">
        <v>0</v>
      </c>
      <c r="I62" s="2179">
        <v>0</v>
      </c>
      <c r="J62" s="2179">
        <v>0</v>
      </c>
      <c r="K62" s="2179">
        <v>0</v>
      </c>
      <c r="L62" s="2179">
        <v>0</v>
      </c>
      <c r="M62" s="2179">
        <v>0</v>
      </c>
      <c r="N62" s="2179">
        <v>0</v>
      </c>
      <c r="O62" s="2179">
        <v>0</v>
      </c>
      <c r="P62" s="2175">
        <v>0</v>
      </c>
      <c r="Q62" s="2175">
        <v>0</v>
      </c>
      <c r="R62" s="2176">
        <f t="shared" si="5"/>
        <v>1</v>
      </c>
      <c r="S62" s="2176">
        <f t="shared" si="5"/>
        <v>0.99999999999999989</v>
      </c>
      <c r="T62" s="2176">
        <f t="shared" si="5"/>
        <v>1</v>
      </c>
      <c r="U62" s="2176">
        <f t="shared" si="5"/>
        <v>1</v>
      </c>
      <c r="V62" s="2176">
        <f t="shared" si="5"/>
        <v>1</v>
      </c>
      <c r="W62" s="2176">
        <f t="shared" si="5"/>
        <v>1</v>
      </c>
      <c r="X62" s="2176">
        <f t="shared" si="5"/>
        <v>1.0000000000000002</v>
      </c>
      <c r="Y62" s="2176">
        <f t="shared" si="5"/>
        <v>1</v>
      </c>
      <c r="Z62" s="2176">
        <f t="shared" si="5"/>
        <v>1</v>
      </c>
      <c r="AA62" s="2176">
        <f t="shared" si="5"/>
        <v>1</v>
      </c>
      <c r="AB62" s="2176">
        <f t="shared" si="5"/>
        <v>1</v>
      </c>
      <c r="AC62" s="2176">
        <f t="shared" si="5"/>
        <v>1</v>
      </c>
      <c r="AD62" s="2176">
        <f t="shared" si="5"/>
        <v>1</v>
      </c>
      <c r="AE62" s="2185">
        <f t="shared" si="5"/>
        <v>1</v>
      </c>
      <c r="AF62" s="2185">
        <f t="shared" si="5"/>
        <v>0.99999999999999989</v>
      </c>
    </row>
    <row r="63" spans="1:32" s="2177" customFormat="1">
      <c r="A63" s="2173">
        <v>200</v>
      </c>
      <c r="B63" s="2170">
        <v>59</v>
      </c>
      <c r="C63" s="2179">
        <v>0</v>
      </c>
      <c r="D63" s="2179">
        <v>0</v>
      </c>
      <c r="E63" s="2179">
        <v>0</v>
      </c>
      <c r="F63" s="2179">
        <v>0</v>
      </c>
      <c r="G63" s="2179">
        <v>0</v>
      </c>
      <c r="H63" s="2179">
        <v>0</v>
      </c>
      <c r="I63" s="2179">
        <v>0</v>
      </c>
      <c r="J63" s="2179">
        <v>0</v>
      </c>
      <c r="K63" s="2179">
        <v>0</v>
      </c>
      <c r="L63" s="2179">
        <v>0</v>
      </c>
      <c r="M63" s="2179">
        <v>0</v>
      </c>
      <c r="N63" s="2179">
        <v>0</v>
      </c>
      <c r="O63" s="2179">
        <v>0</v>
      </c>
      <c r="P63" s="2175">
        <v>0</v>
      </c>
      <c r="Q63" s="2175">
        <v>0</v>
      </c>
      <c r="R63" s="2176">
        <f t="shared" si="5"/>
        <v>1</v>
      </c>
      <c r="S63" s="2176">
        <f t="shared" si="5"/>
        <v>0.99999999999999989</v>
      </c>
      <c r="T63" s="2176">
        <f t="shared" si="5"/>
        <v>1</v>
      </c>
      <c r="U63" s="2176">
        <f t="shared" si="5"/>
        <v>1</v>
      </c>
      <c r="V63" s="2176">
        <f t="shared" si="5"/>
        <v>1</v>
      </c>
      <c r="W63" s="2176">
        <f t="shared" si="5"/>
        <v>1</v>
      </c>
      <c r="X63" s="2176">
        <f t="shared" si="5"/>
        <v>1.0000000000000002</v>
      </c>
      <c r="Y63" s="2176">
        <f t="shared" si="5"/>
        <v>1</v>
      </c>
      <c r="Z63" s="2176">
        <f t="shared" si="5"/>
        <v>1</v>
      </c>
      <c r="AA63" s="2176">
        <f t="shared" si="5"/>
        <v>1</v>
      </c>
      <c r="AB63" s="2176">
        <f t="shared" si="5"/>
        <v>1</v>
      </c>
      <c r="AC63" s="2176">
        <f t="shared" si="5"/>
        <v>1</v>
      </c>
      <c r="AD63" s="2176">
        <f t="shared" si="5"/>
        <v>1</v>
      </c>
      <c r="AE63" s="2185">
        <f t="shared" si="5"/>
        <v>1</v>
      </c>
      <c r="AF63" s="2185">
        <f t="shared" si="5"/>
        <v>0.99999999999999989</v>
      </c>
    </row>
    <row r="64" spans="1:32" s="2177" customFormat="1">
      <c r="A64" s="2173">
        <v>200</v>
      </c>
      <c r="B64" s="2170">
        <v>60</v>
      </c>
      <c r="C64" s="2179">
        <v>0</v>
      </c>
      <c r="D64" s="2179">
        <v>0</v>
      </c>
      <c r="E64" s="2179">
        <v>0</v>
      </c>
      <c r="F64" s="2179">
        <v>0</v>
      </c>
      <c r="G64" s="2179">
        <v>0</v>
      </c>
      <c r="H64" s="2179">
        <v>0</v>
      </c>
      <c r="I64" s="2179">
        <v>0</v>
      </c>
      <c r="J64" s="2179">
        <v>0</v>
      </c>
      <c r="K64" s="2179">
        <v>0</v>
      </c>
      <c r="L64" s="2179">
        <v>0</v>
      </c>
      <c r="M64" s="2179">
        <v>0</v>
      </c>
      <c r="N64" s="2179">
        <v>0</v>
      </c>
      <c r="O64" s="2179">
        <v>0</v>
      </c>
      <c r="P64" s="2175">
        <v>0</v>
      </c>
      <c r="Q64" s="2175">
        <v>0</v>
      </c>
      <c r="R64" s="2176">
        <f t="shared" si="5"/>
        <v>1</v>
      </c>
      <c r="S64" s="2176">
        <f t="shared" si="5"/>
        <v>0.99999999999999989</v>
      </c>
      <c r="T64" s="2176">
        <f t="shared" si="5"/>
        <v>1</v>
      </c>
      <c r="U64" s="2176">
        <f t="shared" si="5"/>
        <v>1</v>
      </c>
      <c r="V64" s="2176">
        <f t="shared" si="5"/>
        <v>1</v>
      </c>
      <c r="W64" s="2176">
        <f t="shared" si="5"/>
        <v>1</v>
      </c>
      <c r="X64" s="2176">
        <f t="shared" si="5"/>
        <v>1.0000000000000002</v>
      </c>
      <c r="Y64" s="2176">
        <f t="shared" si="5"/>
        <v>1</v>
      </c>
      <c r="Z64" s="2176">
        <f t="shared" si="5"/>
        <v>1</v>
      </c>
      <c r="AA64" s="2176">
        <f t="shared" si="5"/>
        <v>1</v>
      </c>
      <c r="AB64" s="2176">
        <f t="shared" si="5"/>
        <v>1</v>
      </c>
      <c r="AC64" s="2176">
        <f t="shared" si="5"/>
        <v>1</v>
      </c>
      <c r="AD64" s="2176">
        <f t="shared" si="5"/>
        <v>1</v>
      </c>
      <c r="AE64" s="2185">
        <f t="shared" si="5"/>
        <v>1</v>
      </c>
      <c r="AF64" s="2185">
        <f t="shared" si="5"/>
        <v>0.99999999999999989</v>
      </c>
    </row>
    <row r="65" spans="1:32" s="2177" customFormat="1">
      <c r="A65" s="2173">
        <v>200</v>
      </c>
      <c r="B65" s="2170">
        <v>61</v>
      </c>
      <c r="C65" s="2179">
        <v>0</v>
      </c>
      <c r="D65" s="2179">
        <v>0</v>
      </c>
      <c r="E65" s="2179">
        <v>0</v>
      </c>
      <c r="F65" s="2179">
        <v>0</v>
      </c>
      <c r="G65" s="2179">
        <v>0</v>
      </c>
      <c r="H65" s="2179">
        <v>0</v>
      </c>
      <c r="I65" s="2179">
        <v>0</v>
      </c>
      <c r="J65" s="2179">
        <v>0</v>
      </c>
      <c r="K65" s="2179">
        <v>0</v>
      </c>
      <c r="L65" s="2179">
        <v>0</v>
      </c>
      <c r="M65" s="2179">
        <v>0</v>
      </c>
      <c r="N65" s="2179">
        <v>0</v>
      </c>
      <c r="O65" s="2179">
        <v>0</v>
      </c>
      <c r="P65" s="2175">
        <v>0</v>
      </c>
      <c r="Q65" s="2175">
        <v>0</v>
      </c>
      <c r="R65" s="2176">
        <f t="shared" si="5"/>
        <v>1</v>
      </c>
      <c r="S65" s="2176">
        <f t="shared" si="5"/>
        <v>0.99999999999999989</v>
      </c>
      <c r="T65" s="2176">
        <f t="shared" si="5"/>
        <v>1</v>
      </c>
      <c r="U65" s="2176">
        <f t="shared" si="5"/>
        <v>1</v>
      </c>
      <c r="V65" s="2176">
        <f t="shared" si="5"/>
        <v>1</v>
      </c>
      <c r="W65" s="2176">
        <f t="shared" si="5"/>
        <v>1</v>
      </c>
      <c r="X65" s="2176">
        <f t="shared" si="5"/>
        <v>1.0000000000000002</v>
      </c>
      <c r="Y65" s="2176">
        <f t="shared" si="5"/>
        <v>1</v>
      </c>
      <c r="Z65" s="2176">
        <f t="shared" si="5"/>
        <v>1</v>
      </c>
      <c r="AA65" s="2176">
        <f t="shared" si="5"/>
        <v>1</v>
      </c>
      <c r="AB65" s="2176">
        <f t="shared" si="5"/>
        <v>1</v>
      </c>
      <c r="AC65" s="2176">
        <f t="shared" si="5"/>
        <v>1</v>
      </c>
      <c r="AD65" s="2176">
        <f t="shared" si="5"/>
        <v>1</v>
      </c>
      <c r="AE65" s="2185">
        <f t="shared" si="5"/>
        <v>1</v>
      </c>
      <c r="AF65" s="2185">
        <f t="shared" si="5"/>
        <v>0.99999999999999989</v>
      </c>
    </row>
    <row r="66" spans="1:32" s="2177" customFormat="1">
      <c r="A66" s="2173">
        <v>200</v>
      </c>
      <c r="B66" s="2170">
        <v>62</v>
      </c>
      <c r="C66" s="2179">
        <v>0</v>
      </c>
      <c r="D66" s="2179">
        <v>0</v>
      </c>
      <c r="E66" s="2179">
        <v>0</v>
      </c>
      <c r="F66" s="2179">
        <v>0</v>
      </c>
      <c r="G66" s="2179">
        <v>0</v>
      </c>
      <c r="H66" s="2179">
        <v>0</v>
      </c>
      <c r="I66" s="2179">
        <v>0</v>
      </c>
      <c r="J66" s="2179">
        <v>0</v>
      </c>
      <c r="K66" s="2179">
        <v>0</v>
      </c>
      <c r="L66" s="2179">
        <v>0</v>
      </c>
      <c r="M66" s="2179">
        <v>0</v>
      </c>
      <c r="N66" s="2179">
        <v>0</v>
      </c>
      <c r="O66" s="2179">
        <v>0</v>
      </c>
      <c r="P66" s="2175">
        <v>0</v>
      </c>
      <c r="Q66" s="2175">
        <v>0</v>
      </c>
      <c r="R66" s="2176">
        <f t="shared" si="5"/>
        <v>1</v>
      </c>
      <c r="S66" s="2176">
        <f t="shared" si="5"/>
        <v>0.99999999999999989</v>
      </c>
      <c r="T66" s="2176">
        <f t="shared" si="5"/>
        <v>1</v>
      </c>
      <c r="U66" s="2176">
        <f t="shared" si="5"/>
        <v>1</v>
      </c>
      <c r="V66" s="2176">
        <f t="shared" si="5"/>
        <v>1</v>
      </c>
      <c r="W66" s="2176">
        <f t="shared" si="5"/>
        <v>1</v>
      </c>
      <c r="X66" s="2176">
        <f t="shared" si="5"/>
        <v>1.0000000000000002</v>
      </c>
      <c r="Y66" s="2176">
        <f t="shared" si="5"/>
        <v>1</v>
      </c>
      <c r="Z66" s="2176">
        <f t="shared" si="5"/>
        <v>1</v>
      </c>
      <c r="AA66" s="2176">
        <f t="shared" si="5"/>
        <v>1</v>
      </c>
      <c r="AB66" s="2176">
        <f t="shared" si="5"/>
        <v>1</v>
      </c>
      <c r="AC66" s="2176">
        <f t="shared" si="5"/>
        <v>1</v>
      </c>
      <c r="AD66" s="2176">
        <f t="shared" si="5"/>
        <v>1</v>
      </c>
      <c r="AE66" s="2185">
        <f t="shared" si="5"/>
        <v>1</v>
      </c>
      <c r="AF66" s="2185">
        <f t="shared" si="5"/>
        <v>0.99999999999999989</v>
      </c>
    </row>
    <row r="67" spans="1:32" s="2177" customFormat="1">
      <c r="A67" s="2173">
        <v>200</v>
      </c>
      <c r="B67" s="2170">
        <v>63</v>
      </c>
      <c r="C67" s="2179">
        <v>0</v>
      </c>
      <c r="D67" s="2179">
        <v>0</v>
      </c>
      <c r="E67" s="2179">
        <v>0</v>
      </c>
      <c r="F67" s="2179">
        <v>0</v>
      </c>
      <c r="G67" s="2179">
        <v>0</v>
      </c>
      <c r="H67" s="2179">
        <v>0</v>
      </c>
      <c r="I67" s="2179">
        <v>0</v>
      </c>
      <c r="J67" s="2179">
        <v>0</v>
      </c>
      <c r="K67" s="2179">
        <v>0</v>
      </c>
      <c r="L67" s="2179">
        <v>0</v>
      </c>
      <c r="M67" s="2179">
        <v>0</v>
      </c>
      <c r="N67" s="2179">
        <v>0</v>
      </c>
      <c r="O67" s="2179">
        <v>0</v>
      </c>
      <c r="P67" s="2175">
        <v>0</v>
      </c>
      <c r="Q67" s="2175">
        <v>0</v>
      </c>
      <c r="R67" s="2176">
        <f t="shared" si="5"/>
        <v>1</v>
      </c>
      <c r="S67" s="2176">
        <f t="shared" si="5"/>
        <v>0.99999999999999989</v>
      </c>
      <c r="T67" s="2176">
        <f t="shared" si="5"/>
        <v>1</v>
      </c>
      <c r="U67" s="2176">
        <f t="shared" si="5"/>
        <v>1</v>
      </c>
      <c r="V67" s="2176">
        <f t="shared" si="5"/>
        <v>1</v>
      </c>
      <c r="W67" s="2176">
        <f t="shared" si="5"/>
        <v>1</v>
      </c>
      <c r="X67" s="2176">
        <f t="shared" si="5"/>
        <v>1.0000000000000002</v>
      </c>
      <c r="Y67" s="2176">
        <f t="shared" si="5"/>
        <v>1</v>
      </c>
      <c r="Z67" s="2176">
        <f t="shared" si="5"/>
        <v>1</v>
      </c>
      <c r="AA67" s="2176">
        <f t="shared" si="5"/>
        <v>1</v>
      </c>
      <c r="AB67" s="2176">
        <f t="shared" si="5"/>
        <v>1</v>
      </c>
      <c r="AC67" s="2176">
        <f t="shared" si="5"/>
        <v>1</v>
      </c>
      <c r="AD67" s="2176">
        <f t="shared" si="5"/>
        <v>1</v>
      </c>
      <c r="AE67" s="2185">
        <f t="shared" si="5"/>
        <v>1</v>
      </c>
      <c r="AF67" s="2185">
        <f t="shared" si="5"/>
        <v>0.99999999999999989</v>
      </c>
    </row>
    <row r="68" spans="1:32" s="2177" customFormat="1">
      <c r="A68" s="2173">
        <v>200</v>
      </c>
      <c r="B68" s="2170">
        <v>64</v>
      </c>
      <c r="C68" s="2179">
        <v>0</v>
      </c>
      <c r="D68" s="2179">
        <v>0</v>
      </c>
      <c r="E68" s="2179">
        <v>0</v>
      </c>
      <c r="F68" s="2179">
        <v>0</v>
      </c>
      <c r="G68" s="2179">
        <v>0</v>
      </c>
      <c r="H68" s="2179">
        <v>0</v>
      </c>
      <c r="I68" s="2179">
        <v>0</v>
      </c>
      <c r="J68" s="2179">
        <v>0</v>
      </c>
      <c r="K68" s="2179">
        <v>0</v>
      </c>
      <c r="L68" s="2179">
        <v>0</v>
      </c>
      <c r="M68" s="2179">
        <v>0</v>
      </c>
      <c r="N68" s="2179">
        <v>0</v>
      </c>
      <c r="O68" s="2179">
        <v>0</v>
      </c>
      <c r="P68" s="2175">
        <v>0</v>
      </c>
      <c r="Q68" s="2175">
        <v>0</v>
      </c>
      <c r="R68" s="2176">
        <f t="shared" si="5"/>
        <v>1</v>
      </c>
      <c r="S68" s="2176">
        <f t="shared" si="5"/>
        <v>0.99999999999999989</v>
      </c>
      <c r="T68" s="2176">
        <f t="shared" si="5"/>
        <v>1</v>
      </c>
      <c r="U68" s="2176">
        <f t="shared" si="5"/>
        <v>1</v>
      </c>
      <c r="V68" s="2176">
        <f t="shared" si="5"/>
        <v>1</v>
      </c>
      <c r="W68" s="2176">
        <f t="shared" si="5"/>
        <v>1</v>
      </c>
      <c r="X68" s="2176">
        <f t="shared" si="5"/>
        <v>1.0000000000000002</v>
      </c>
      <c r="Y68" s="2176">
        <f t="shared" si="5"/>
        <v>1</v>
      </c>
      <c r="Z68" s="2176">
        <f t="shared" si="5"/>
        <v>1</v>
      </c>
      <c r="AA68" s="2176">
        <f t="shared" si="5"/>
        <v>1</v>
      </c>
      <c r="AB68" s="2176">
        <f t="shared" si="5"/>
        <v>1</v>
      </c>
      <c r="AC68" s="2176">
        <f t="shared" si="5"/>
        <v>1</v>
      </c>
      <c r="AD68" s="2176">
        <f t="shared" si="5"/>
        <v>1</v>
      </c>
      <c r="AE68" s="2185">
        <f t="shared" si="5"/>
        <v>1</v>
      </c>
      <c r="AF68" s="2185">
        <f t="shared" si="5"/>
        <v>0.99999999999999989</v>
      </c>
    </row>
    <row r="69" spans="1:32" s="2177" customFormat="1">
      <c r="A69" s="2173">
        <v>200</v>
      </c>
      <c r="B69" s="2170">
        <v>65</v>
      </c>
      <c r="C69" s="2179">
        <v>0</v>
      </c>
      <c r="D69" s="2179">
        <v>0</v>
      </c>
      <c r="E69" s="2179">
        <v>0</v>
      </c>
      <c r="F69" s="2179">
        <v>0</v>
      </c>
      <c r="G69" s="2179">
        <v>0</v>
      </c>
      <c r="H69" s="2179">
        <v>0</v>
      </c>
      <c r="I69" s="2179">
        <v>0</v>
      </c>
      <c r="J69" s="2179">
        <v>0</v>
      </c>
      <c r="K69" s="2179">
        <v>0</v>
      </c>
      <c r="L69" s="2179">
        <v>0</v>
      </c>
      <c r="M69" s="2179">
        <v>0</v>
      </c>
      <c r="N69" s="2179">
        <v>0</v>
      </c>
      <c r="O69" s="2179">
        <v>0</v>
      </c>
      <c r="P69" s="2175">
        <v>0</v>
      </c>
      <c r="Q69" s="2175">
        <v>0</v>
      </c>
      <c r="R69" s="2176">
        <f t="shared" si="5"/>
        <v>1</v>
      </c>
      <c r="S69" s="2176">
        <f t="shared" si="5"/>
        <v>0.99999999999999989</v>
      </c>
      <c r="T69" s="2176">
        <f t="shared" si="5"/>
        <v>1</v>
      </c>
      <c r="U69" s="2176">
        <f t="shared" si="5"/>
        <v>1</v>
      </c>
      <c r="V69" s="2176">
        <f t="shared" si="5"/>
        <v>1</v>
      </c>
      <c r="W69" s="2176">
        <f t="shared" si="5"/>
        <v>1</v>
      </c>
      <c r="X69" s="2176">
        <f t="shared" si="5"/>
        <v>1.0000000000000002</v>
      </c>
      <c r="Y69" s="2176">
        <f t="shared" si="5"/>
        <v>1</v>
      </c>
      <c r="Z69" s="2176">
        <f t="shared" si="5"/>
        <v>1</v>
      </c>
      <c r="AA69" s="2176">
        <f t="shared" si="5"/>
        <v>1</v>
      </c>
      <c r="AB69" s="2176">
        <f t="shared" si="5"/>
        <v>1</v>
      </c>
      <c r="AC69" s="2176">
        <f t="shared" si="5"/>
        <v>1</v>
      </c>
      <c r="AD69" s="2176">
        <f t="shared" si="5"/>
        <v>1</v>
      </c>
      <c r="AE69" s="2185">
        <f t="shared" si="5"/>
        <v>1</v>
      </c>
      <c r="AF69" s="2185">
        <f t="shared" si="5"/>
        <v>0.99999999999999989</v>
      </c>
    </row>
    <row r="70" spans="1:32" s="2177" customFormat="1">
      <c r="A70" s="2173">
        <v>200</v>
      </c>
      <c r="B70" s="2170">
        <v>66</v>
      </c>
      <c r="C70" s="2179">
        <v>0</v>
      </c>
      <c r="D70" s="2179">
        <v>0</v>
      </c>
      <c r="E70" s="2179">
        <v>0</v>
      </c>
      <c r="F70" s="2179">
        <v>0</v>
      </c>
      <c r="G70" s="2179">
        <v>0</v>
      </c>
      <c r="H70" s="2179">
        <v>0</v>
      </c>
      <c r="I70" s="2179">
        <v>0</v>
      </c>
      <c r="J70" s="2179">
        <v>0</v>
      </c>
      <c r="K70" s="2179">
        <v>0</v>
      </c>
      <c r="L70" s="2179">
        <v>0</v>
      </c>
      <c r="M70" s="2179">
        <v>0</v>
      </c>
      <c r="N70" s="2179">
        <v>0</v>
      </c>
      <c r="O70" s="2179">
        <v>0</v>
      </c>
      <c r="P70" s="2175">
        <v>0</v>
      </c>
      <c r="Q70" s="2175">
        <v>0</v>
      </c>
      <c r="R70" s="2176">
        <f t="shared" ref="R70:AF85" si="6">C70+R69</f>
        <v>1</v>
      </c>
      <c r="S70" s="2176">
        <f t="shared" si="6"/>
        <v>0.99999999999999989</v>
      </c>
      <c r="T70" s="2176">
        <f t="shared" si="6"/>
        <v>1</v>
      </c>
      <c r="U70" s="2176">
        <f t="shared" si="6"/>
        <v>1</v>
      </c>
      <c r="V70" s="2176">
        <f t="shared" si="6"/>
        <v>1</v>
      </c>
      <c r="W70" s="2176">
        <f t="shared" si="6"/>
        <v>1</v>
      </c>
      <c r="X70" s="2176">
        <f t="shared" si="6"/>
        <v>1.0000000000000002</v>
      </c>
      <c r="Y70" s="2176">
        <f t="shared" si="6"/>
        <v>1</v>
      </c>
      <c r="Z70" s="2176">
        <f t="shared" si="6"/>
        <v>1</v>
      </c>
      <c r="AA70" s="2176">
        <f t="shared" si="6"/>
        <v>1</v>
      </c>
      <c r="AB70" s="2176">
        <f t="shared" si="6"/>
        <v>1</v>
      </c>
      <c r="AC70" s="2176">
        <f t="shared" si="6"/>
        <v>1</v>
      </c>
      <c r="AD70" s="2176">
        <f t="shared" si="6"/>
        <v>1</v>
      </c>
      <c r="AE70" s="2185">
        <f t="shared" si="6"/>
        <v>1</v>
      </c>
      <c r="AF70" s="2185">
        <f t="shared" si="6"/>
        <v>0.99999999999999989</v>
      </c>
    </row>
    <row r="71" spans="1:32" s="2177" customFormat="1">
      <c r="A71" s="2173">
        <v>200</v>
      </c>
      <c r="B71" s="2170">
        <v>67</v>
      </c>
      <c r="C71" s="2179">
        <v>0</v>
      </c>
      <c r="D71" s="2179">
        <v>0</v>
      </c>
      <c r="E71" s="2179">
        <v>0</v>
      </c>
      <c r="F71" s="2179">
        <v>0</v>
      </c>
      <c r="G71" s="2179">
        <v>0</v>
      </c>
      <c r="H71" s="2179">
        <v>0</v>
      </c>
      <c r="I71" s="2179">
        <v>0</v>
      </c>
      <c r="J71" s="2179">
        <v>0</v>
      </c>
      <c r="K71" s="2179">
        <v>0</v>
      </c>
      <c r="L71" s="2179">
        <v>0</v>
      </c>
      <c r="M71" s="2179">
        <v>0</v>
      </c>
      <c r="N71" s="2179">
        <v>0</v>
      </c>
      <c r="O71" s="2179">
        <v>0</v>
      </c>
      <c r="P71" s="2175">
        <v>0</v>
      </c>
      <c r="Q71" s="2175">
        <v>0</v>
      </c>
      <c r="R71" s="2176">
        <f t="shared" si="6"/>
        <v>1</v>
      </c>
      <c r="S71" s="2176">
        <f t="shared" si="6"/>
        <v>0.99999999999999989</v>
      </c>
      <c r="T71" s="2176">
        <f t="shared" si="6"/>
        <v>1</v>
      </c>
      <c r="U71" s="2176">
        <f t="shared" si="6"/>
        <v>1</v>
      </c>
      <c r="V71" s="2176">
        <f t="shared" si="6"/>
        <v>1</v>
      </c>
      <c r="W71" s="2176">
        <f t="shared" si="6"/>
        <v>1</v>
      </c>
      <c r="X71" s="2176">
        <f t="shared" si="6"/>
        <v>1.0000000000000002</v>
      </c>
      <c r="Y71" s="2176">
        <f t="shared" si="6"/>
        <v>1</v>
      </c>
      <c r="Z71" s="2176">
        <f t="shared" si="6"/>
        <v>1</v>
      </c>
      <c r="AA71" s="2176">
        <f t="shared" si="6"/>
        <v>1</v>
      </c>
      <c r="AB71" s="2176">
        <f t="shared" si="6"/>
        <v>1</v>
      </c>
      <c r="AC71" s="2176">
        <f t="shared" si="6"/>
        <v>1</v>
      </c>
      <c r="AD71" s="2176">
        <f t="shared" si="6"/>
        <v>1</v>
      </c>
      <c r="AE71" s="2185">
        <f t="shared" si="6"/>
        <v>1</v>
      </c>
      <c r="AF71" s="2185">
        <f t="shared" si="6"/>
        <v>0.99999999999999989</v>
      </c>
    </row>
    <row r="72" spans="1:32" s="2177" customFormat="1">
      <c r="A72" s="2173">
        <v>200</v>
      </c>
      <c r="B72" s="2170">
        <v>68</v>
      </c>
      <c r="C72" s="2179">
        <v>0</v>
      </c>
      <c r="D72" s="2179">
        <v>0</v>
      </c>
      <c r="E72" s="2179">
        <v>0</v>
      </c>
      <c r="F72" s="2179">
        <v>0</v>
      </c>
      <c r="G72" s="2179">
        <v>0</v>
      </c>
      <c r="H72" s="2179">
        <v>0</v>
      </c>
      <c r="I72" s="2179">
        <v>0</v>
      </c>
      <c r="J72" s="2179">
        <v>0</v>
      </c>
      <c r="K72" s="2179">
        <v>0</v>
      </c>
      <c r="L72" s="2179">
        <v>0</v>
      </c>
      <c r="M72" s="2179">
        <v>0</v>
      </c>
      <c r="N72" s="2179">
        <v>0</v>
      </c>
      <c r="O72" s="2179">
        <v>0</v>
      </c>
      <c r="P72" s="2175">
        <v>0</v>
      </c>
      <c r="Q72" s="2175">
        <v>0</v>
      </c>
      <c r="R72" s="2176">
        <f t="shared" si="6"/>
        <v>1</v>
      </c>
      <c r="S72" s="2176">
        <f t="shared" si="6"/>
        <v>0.99999999999999989</v>
      </c>
      <c r="T72" s="2176">
        <f t="shared" si="6"/>
        <v>1</v>
      </c>
      <c r="U72" s="2176">
        <f t="shared" si="6"/>
        <v>1</v>
      </c>
      <c r="V72" s="2176">
        <f t="shared" si="6"/>
        <v>1</v>
      </c>
      <c r="W72" s="2176">
        <f t="shared" si="6"/>
        <v>1</v>
      </c>
      <c r="X72" s="2176">
        <f t="shared" si="6"/>
        <v>1.0000000000000002</v>
      </c>
      <c r="Y72" s="2176">
        <f t="shared" si="6"/>
        <v>1</v>
      </c>
      <c r="Z72" s="2176">
        <f t="shared" si="6"/>
        <v>1</v>
      </c>
      <c r="AA72" s="2176">
        <f t="shared" si="6"/>
        <v>1</v>
      </c>
      <c r="AB72" s="2176">
        <f t="shared" si="6"/>
        <v>1</v>
      </c>
      <c r="AC72" s="2176">
        <f t="shared" si="6"/>
        <v>1</v>
      </c>
      <c r="AD72" s="2176">
        <f t="shared" si="6"/>
        <v>1</v>
      </c>
      <c r="AE72" s="2185">
        <f t="shared" si="6"/>
        <v>1</v>
      </c>
      <c r="AF72" s="2185">
        <f t="shared" si="6"/>
        <v>0.99999999999999989</v>
      </c>
    </row>
    <row r="73" spans="1:32" s="2177" customFormat="1">
      <c r="A73" s="2173">
        <v>200</v>
      </c>
      <c r="B73" s="2170">
        <v>69</v>
      </c>
      <c r="C73" s="2179">
        <v>0</v>
      </c>
      <c r="D73" s="2179">
        <v>0</v>
      </c>
      <c r="E73" s="2179">
        <v>0</v>
      </c>
      <c r="F73" s="2179">
        <v>0</v>
      </c>
      <c r="G73" s="2179">
        <v>0</v>
      </c>
      <c r="H73" s="2179">
        <v>0</v>
      </c>
      <c r="I73" s="2179">
        <v>0</v>
      </c>
      <c r="J73" s="2179">
        <v>0</v>
      </c>
      <c r="K73" s="2179">
        <v>0</v>
      </c>
      <c r="L73" s="2179">
        <v>0</v>
      </c>
      <c r="M73" s="2179">
        <v>0</v>
      </c>
      <c r="N73" s="2179">
        <v>0</v>
      </c>
      <c r="O73" s="2179">
        <v>0</v>
      </c>
      <c r="P73" s="2175">
        <v>0</v>
      </c>
      <c r="Q73" s="2175">
        <v>0</v>
      </c>
      <c r="R73" s="2176">
        <f t="shared" si="6"/>
        <v>1</v>
      </c>
      <c r="S73" s="2176">
        <f t="shared" si="6"/>
        <v>0.99999999999999989</v>
      </c>
      <c r="T73" s="2176">
        <f t="shared" si="6"/>
        <v>1</v>
      </c>
      <c r="U73" s="2176">
        <f t="shared" si="6"/>
        <v>1</v>
      </c>
      <c r="V73" s="2176">
        <f t="shared" si="6"/>
        <v>1</v>
      </c>
      <c r="W73" s="2176">
        <f t="shared" si="6"/>
        <v>1</v>
      </c>
      <c r="X73" s="2176">
        <f t="shared" si="6"/>
        <v>1.0000000000000002</v>
      </c>
      <c r="Y73" s="2176">
        <f t="shared" si="6"/>
        <v>1</v>
      </c>
      <c r="Z73" s="2176">
        <f t="shared" si="6"/>
        <v>1</v>
      </c>
      <c r="AA73" s="2176">
        <f t="shared" si="6"/>
        <v>1</v>
      </c>
      <c r="AB73" s="2176">
        <f t="shared" si="6"/>
        <v>1</v>
      </c>
      <c r="AC73" s="2176">
        <f t="shared" si="6"/>
        <v>1</v>
      </c>
      <c r="AD73" s="2176">
        <f t="shared" si="6"/>
        <v>1</v>
      </c>
      <c r="AE73" s="2185">
        <f t="shared" si="6"/>
        <v>1</v>
      </c>
      <c r="AF73" s="2185">
        <f t="shared" si="6"/>
        <v>0.99999999999999989</v>
      </c>
    </row>
    <row r="74" spans="1:32" s="2177" customFormat="1">
      <c r="A74" s="2173">
        <v>200</v>
      </c>
      <c r="B74" s="2170">
        <v>70</v>
      </c>
      <c r="C74" s="2179">
        <v>0</v>
      </c>
      <c r="D74" s="2179">
        <v>0</v>
      </c>
      <c r="E74" s="2179">
        <v>0</v>
      </c>
      <c r="F74" s="2179">
        <v>0</v>
      </c>
      <c r="G74" s="2179">
        <v>0</v>
      </c>
      <c r="H74" s="2179">
        <v>0</v>
      </c>
      <c r="I74" s="2179">
        <v>0</v>
      </c>
      <c r="J74" s="2179">
        <v>0</v>
      </c>
      <c r="K74" s="2179">
        <v>0</v>
      </c>
      <c r="L74" s="2179">
        <v>0</v>
      </c>
      <c r="M74" s="2179">
        <v>0</v>
      </c>
      <c r="N74" s="2179">
        <v>0</v>
      </c>
      <c r="O74" s="2179">
        <v>0</v>
      </c>
      <c r="P74" s="2175">
        <v>0</v>
      </c>
      <c r="Q74" s="2175">
        <v>0</v>
      </c>
      <c r="R74" s="2176">
        <f t="shared" si="6"/>
        <v>1</v>
      </c>
      <c r="S74" s="2176">
        <f t="shared" si="6"/>
        <v>0.99999999999999989</v>
      </c>
      <c r="T74" s="2176">
        <f t="shared" si="6"/>
        <v>1</v>
      </c>
      <c r="U74" s="2176">
        <f t="shared" si="6"/>
        <v>1</v>
      </c>
      <c r="V74" s="2176">
        <f t="shared" si="6"/>
        <v>1</v>
      </c>
      <c r="W74" s="2176">
        <f t="shared" si="6"/>
        <v>1</v>
      </c>
      <c r="X74" s="2176">
        <f t="shared" si="6"/>
        <v>1.0000000000000002</v>
      </c>
      <c r="Y74" s="2176">
        <f t="shared" si="6"/>
        <v>1</v>
      </c>
      <c r="Z74" s="2176">
        <f t="shared" si="6"/>
        <v>1</v>
      </c>
      <c r="AA74" s="2176">
        <f t="shared" si="6"/>
        <v>1</v>
      </c>
      <c r="AB74" s="2176">
        <f t="shared" si="6"/>
        <v>1</v>
      </c>
      <c r="AC74" s="2176">
        <f t="shared" si="6"/>
        <v>1</v>
      </c>
      <c r="AD74" s="2176">
        <f t="shared" si="6"/>
        <v>1</v>
      </c>
      <c r="AE74" s="2185">
        <f t="shared" si="6"/>
        <v>1</v>
      </c>
      <c r="AF74" s="2185">
        <f t="shared" si="6"/>
        <v>0.99999999999999989</v>
      </c>
    </row>
    <row r="75" spans="1:32" s="2177" customFormat="1">
      <c r="A75" s="2173">
        <v>200</v>
      </c>
      <c r="B75" s="2170">
        <v>71</v>
      </c>
      <c r="C75" s="2179">
        <v>0</v>
      </c>
      <c r="D75" s="2179">
        <v>0</v>
      </c>
      <c r="E75" s="2179">
        <v>0</v>
      </c>
      <c r="F75" s="2179">
        <v>0</v>
      </c>
      <c r="G75" s="2179">
        <v>0</v>
      </c>
      <c r="H75" s="2179">
        <v>0</v>
      </c>
      <c r="I75" s="2179">
        <v>0</v>
      </c>
      <c r="J75" s="2179">
        <v>0</v>
      </c>
      <c r="K75" s="2179">
        <v>0</v>
      </c>
      <c r="L75" s="2179">
        <v>0</v>
      </c>
      <c r="M75" s="2179">
        <v>0</v>
      </c>
      <c r="N75" s="2179">
        <v>0</v>
      </c>
      <c r="O75" s="2179">
        <v>0</v>
      </c>
      <c r="P75" s="2175">
        <v>0</v>
      </c>
      <c r="Q75" s="2175">
        <v>0</v>
      </c>
      <c r="R75" s="2176">
        <f t="shared" si="6"/>
        <v>1</v>
      </c>
      <c r="S75" s="2176">
        <f t="shared" si="6"/>
        <v>0.99999999999999989</v>
      </c>
      <c r="T75" s="2176">
        <f t="shared" si="6"/>
        <v>1</v>
      </c>
      <c r="U75" s="2176">
        <f t="shared" si="6"/>
        <v>1</v>
      </c>
      <c r="V75" s="2176">
        <f t="shared" si="6"/>
        <v>1</v>
      </c>
      <c r="W75" s="2176">
        <f t="shared" si="6"/>
        <v>1</v>
      </c>
      <c r="X75" s="2176">
        <f t="shared" si="6"/>
        <v>1.0000000000000002</v>
      </c>
      <c r="Y75" s="2176">
        <f t="shared" si="6"/>
        <v>1</v>
      </c>
      <c r="Z75" s="2176">
        <f t="shared" si="6"/>
        <v>1</v>
      </c>
      <c r="AA75" s="2176">
        <f t="shared" si="6"/>
        <v>1</v>
      </c>
      <c r="AB75" s="2176">
        <f t="shared" si="6"/>
        <v>1</v>
      </c>
      <c r="AC75" s="2176">
        <f t="shared" si="6"/>
        <v>1</v>
      </c>
      <c r="AD75" s="2176">
        <f t="shared" si="6"/>
        <v>1</v>
      </c>
      <c r="AE75" s="2185">
        <f t="shared" si="6"/>
        <v>1</v>
      </c>
      <c r="AF75" s="2185">
        <f t="shared" si="6"/>
        <v>0.99999999999999989</v>
      </c>
    </row>
    <row r="76" spans="1:32" s="2177" customFormat="1">
      <c r="A76" s="2173">
        <v>200</v>
      </c>
      <c r="B76" s="2170">
        <v>72</v>
      </c>
      <c r="C76" s="2179">
        <v>0</v>
      </c>
      <c r="D76" s="2179">
        <v>0</v>
      </c>
      <c r="E76" s="2179">
        <v>0</v>
      </c>
      <c r="F76" s="2179">
        <v>0</v>
      </c>
      <c r="G76" s="2179">
        <v>0</v>
      </c>
      <c r="H76" s="2179">
        <v>0</v>
      </c>
      <c r="I76" s="2179">
        <v>0</v>
      </c>
      <c r="J76" s="2179">
        <v>0</v>
      </c>
      <c r="K76" s="2179">
        <v>0</v>
      </c>
      <c r="L76" s="2179">
        <v>0</v>
      </c>
      <c r="M76" s="2179">
        <v>0</v>
      </c>
      <c r="N76" s="2179">
        <v>0</v>
      </c>
      <c r="O76" s="2179">
        <v>0</v>
      </c>
      <c r="P76" s="2175">
        <v>0</v>
      </c>
      <c r="Q76" s="2175">
        <v>0</v>
      </c>
      <c r="R76" s="2176">
        <f t="shared" si="6"/>
        <v>1</v>
      </c>
      <c r="S76" s="2176">
        <f t="shared" si="6"/>
        <v>0.99999999999999989</v>
      </c>
      <c r="T76" s="2176">
        <f t="shared" si="6"/>
        <v>1</v>
      </c>
      <c r="U76" s="2176">
        <f t="shared" si="6"/>
        <v>1</v>
      </c>
      <c r="V76" s="2176">
        <f t="shared" si="6"/>
        <v>1</v>
      </c>
      <c r="W76" s="2176">
        <f t="shared" si="6"/>
        <v>1</v>
      </c>
      <c r="X76" s="2176">
        <f t="shared" si="6"/>
        <v>1.0000000000000002</v>
      </c>
      <c r="Y76" s="2176">
        <f t="shared" si="6"/>
        <v>1</v>
      </c>
      <c r="Z76" s="2176">
        <f t="shared" si="6"/>
        <v>1</v>
      </c>
      <c r="AA76" s="2176">
        <f t="shared" si="6"/>
        <v>1</v>
      </c>
      <c r="AB76" s="2176">
        <f t="shared" si="6"/>
        <v>1</v>
      </c>
      <c r="AC76" s="2176">
        <f t="shared" si="6"/>
        <v>1</v>
      </c>
      <c r="AD76" s="2176">
        <f t="shared" si="6"/>
        <v>1</v>
      </c>
      <c r="AE76" s="2185">
        <f t="shared" si="6"/>
        <v>1</v>
      </c>
      <c r="AF76" s="2185">
        <f t="shared" si="6"/>
        <v>0.99999999999999989</v>
      </c>
    </row>
    <row r="77" spans="1:32" s="2177" customFormat="1">
      <c r="A77" s="2173">
        <v>200</v>
      </c>
      <c r="B77" s="2170">
        <v>73</v>
      </c>
      <c r="C77" s="2179">
        <v>0</v>
      </c>
      <c r="D77" s="2179">
        <v>0</v>
      </c>
      <c r="E77" s="2179">
        <v>0</v>
      </c>
      <c r="F77" s="2179">
        <v>0</v>
      </c>
      <c r="G77" s="2179">
        <v>0</v>
      </c>
      <c r="H77" s="2179">
        <v>0</v>
      </c>
      <c r="I77" s="2179">
        <v>0</v>
      </c>
      <c r="J77" s="2179">
        <v>0</v>
      </c>
      <c r="K77" s="2179">
        <v>0</v>
      </c>
      <c r="L77" s="2179">
        <v>0</v>
      </c>
      <c r="M77" s="2179">
        <v>0</v>
      </c>
      <c r="N77" s="2179">
        <v>0</v>
      </c>
      <c r="O77" s="2179">
        <v>0</v>
      </c>
      <c r="P77" s="2175">
        <v>0</v>
      </c>
      <c r="Q77" s="2175">
        <v>0</v>
      </c>
      <c r="R77" s="2176">
        <f t="shared" si="6"/>
        <v>1</v>
      </c>
      <c r="S77" s="2176">
        <f t="shared" si="6"/>
        <v>0.99999999999999989</v>
      </c>
      <c r="T77" s="2176">
        <f t="shared" si="6"/>
        <v>1</v>
      </c>
      <c r="U77" s="2176">
        <f t="shared" si="6"/>
        <v>1</v>
      </c>
      <c r="V77" s="2176">
        <f t="shared" si="6"/>
        <v>1</v>
      </c>
      <c r="W77" s="2176">
        <f t="shared" si="6"/>
        <v>1</v>
      </c>
      <c r="X77" s="2176">
        <f t="shared" si="6"/>
        <v>1.0000000000000002</v>
      </c>
      <c r="Y77" s="2176">
        <f t="shared" si="6"/>
        <v>1</v>
      </c>
      <c r="Z77" s="2176">
        <f t="shared" si="6"/>
        <v>1</v>
      </c>
      <c r="AA77" s="2176">
        <f t="shared" si="6"/>
        <v>1</v>
      </c>
      <c r="AB77" s="2176">
        <f t="shared" si="6"/>
        <v>1</v>
      </c>
      <c r="AC77" s="2176">
        <f t="shared" si="6"/>
        <v>1</v>
      </c>
      <c r="AD77" s="2176">
        <f t="shared" si="6"/>
        <v>1</v>
      </c>
      <c r="AE77" s="2185">
        <f t="shared" si="6"/>
        <v>1</v>
      </c>
      <c r="AF77" s="2185">
        <f t="shared" si="6"/>
        <v>0.99999999999999989</v>
      </c>
    </row>
    <row r="78" spans="1:32" s="2177" customFormat="1">
      <c r="A78" s="2173">
        <v>200</v>
      </c>
      <c r="B78" s="2170">
        <v>74</v>
      </c>
      <c r="C78" s="2179">
        <v>0</v>
      </c>
      <c r="D78" s="2179">
        <v>0</v>
      </c>
      <c r="E78" s="2179">
        <v>0</v>
      </c>
      <c r="F78" s="2179">
        <v>0</v>
      </c>
      <c r="G78" s="2179">
        <v>0</v>
      </c>
      <c r="H78" s="2179">
        <v>0</v>
      </c>
      <c r="I78" s="2179">
        <v>0</v>
      </c>
      <c r="J78" s="2179">
        <v>0</v>
      </c>
      <c r="K78" s="2179">
        <v>0</v>
      </c>
      <c r="L78" s="2179">
        <v>0</v>
      </c>
      <c r="M78" s="2179">
        <v>0</v>
      </c>
      <c r="N78" s="2179">
        <v>0</v>
      </c>
      <c r="O78" s="2179">
        <v>0</v>
      </c>
      <c r="P78" s="2175">
        <v>0</v>
      </c>
      <c r="Q78" s="2175">
        <v>0</v>
      </c>
      <c r="R78" s="2176">
        <f t="shared" si="6"/>
        <v>1</v>
      </c>
      <c r="S78" s="2176">
        <f t="shared" si="6"/>
        <v>0.99999999999999989</v>
      </c>
      <c r="T78" s="2176">
        <f t="shared" si="6"/>
        <v>1</v>
      </c>
      <c r="U78" s="2176">
        <f t="shared" si="6"/>
        <v>1</v>
      </c>
      <c r="V78" s="2176">
        <f t="shared" si="6"/>
        <v>1</v>
      </c>
      <c r="W78" s="2176">
        <f t="shared" si="6"/>
        <v>1</v>
      </c>
      <c r="X78" s="2176">
        <f t="shared" si="6"/>
        <v>1.0000000000000002</v>
      </c>
      <c r="Y78" s="2176">
        <f t="shared" si="6"/>
        <v>1</v>
      </c>
      <c r="Z78" s="2176">
        <f t="shared" si="6"/>
        <v>1</v>
      </c>
      <c r="AA78" s="2176">
        <f t="shared" si="6"/>
        <v>1</v>
      </c>
      <c r="AB78" s="2176">
        <f t="shared" si="6"/>
        <v>1</v>
      </c>
      <c r="AC78" s="2176">
        <f t="shared" si="6"/>
        <v>1</v>
      </c>
      <c r="AD78" s="2176">
        <f t="shared" si="6"/>
        <v>1</v>
      </c>
      <c r="AE78" s="2185">
        <f t="shared" si="6"/>
        <v>1</v>
      </c>
      <c r="AF78" s="2185">
        <f t="shared" si="6"/>
        <v>0.99999999999999989</v>
      </c>
    </row>
    <row r="79" spans="1:32" s="2177" customFormat="1">
      <c r="A79" s="2173">
        <v>200</v>
      </c>
      <c r="B79" s="2170">
        <v>75</v>
      </c>
      <c r="C79" s="2179">
        <v>0</v>
      </c>
      <c r="D79" s="2179">
        <v>0</v>
      </c>
      <c r="E79" s="2179">
        <v>0</v>
      </c>
      <c r="F79" s="2179">
        <v>0</v>
      </c>
      <c r="G79" s="2179">
        <v>0</v>
      </c>
      <c r="H79" s="2179">
        <v>0</v>
      </c>
      <c r="I79" s="2179">
        <v>0</v>
      </c>
      <c r="J79" s="2179">
        <v>0</v>
      </c>
      <c r="K79" s="2179">
        <v>0</v>
      </c>
      <c r="L79" s="2179">
        <v>0</v>
      </c>
      <c r="M79" s="2179">
        <v>0</v>
      </c>
      <c r="N79" s="2179">
        <v>0</v>
      </c>
      <c r="O79" s="2179">
        <v>0</v>
      </c>
      <c r="P79" s="2175">
        <v>0</v>
      </c>
      <c r="Q79" s="2175">
        <v>0</v>
      </c>
      <c r="R79" s="2176">
        <f t="shared" si="6"/>
        <v>1</v>
      </c>
      <c r="S79" s="2176">
        <f t="shared" si="6"/>
        <v>0.99999999999999989</v>
      </c>
      <c r="T79" s="2176">
        <f t="shared" si="6"/>
        <v>1</v>
      </c>
      <c r="U79" s="2176">
        <f t="shared" si="6"/>
        <v>1</v>
      </c>
      <c r="V79" s="2176">
        <f t="shared" si="6"/>
        <v>1</v>
      </c>
      <c r="W79" s="2176">
        <f t="shared" si="6"/>
        <v>1</v>
      </c>
      <c r="X79" s="2176">
        <f t="shared" si="6"/>
        <v>1.0000000000000002</v>
      </c>
      <c r="Y79" s="2176">
        <f t="shared" si="6"/>
        <v>1</v>
      </c>
      <c r="Z79" s="2176">
        <f t="shared" si="6"/>
        <v>1</v>
      </c>
      <c r="AA79" s="2176">
        <f t="shared" si="6"/>
        <v>1</v>
      </c>
      <c r="AB79" s="2176">
        <f t="shared" si="6"/>
        <v>1</v>
      </c>
      <c r="AC79" s="2176">
        <f t="shared" si="6"/>
        <v>1</v>
      </c>
      <c r="AD79" s="2176">
        <f t="shared" si="6"/>
        <v>1</v>
      </c>
      <c r="AE79" s="2185">
        <f t="shared" si="6"/>
        <v>1</v>
      </c>
      <c r="AF79" s="2185">
        <f t="shared" si="6"/>
        <v>0.99999999999999989</v>
      </c>
    </row>
    <row r="80" spans="1:32" s="2177" customFormat="1">
      <c r="A80" s="2173">
        <v>200</v>
      </c>
      <c r="B80" s="2170">
        <v>76</v>
      </c>
      <c r="C80" s="2179">
        <v>0</v>
      </c>
      <c r="D80" s="2179">
        <v>0</v>
      </c>
      <c r="E80" s="2179">
        <v>0</v>
      </c>
      <c r="F80" s="2179">
        <v>0</v>
      </c>
      <c r="G80" s="2179">
        <v>0</v>
      </c>
      <c r="H80" s="2179">
        <v>0</v>
      </c>
      <c r="I80" s="2179">
        <v>0</v>
      </c>
      <c r="J80" s="2179">
        <v>0</v>
      </c>
      <c r="K80" s="2179">
        <v>0</v>
      </c>
      <c r="L80" s="2179">
        <v>0</v>
      </c>
      <c r="M80" s="2179">
        <v>0</v>
      </c>
      <c r="N80" s="2179">
        <v>0</v>
      </c>
      <c r="O80" s="2179">
        <v>0</v>
      </c>
      <c r="P80" s="2175">
        <v>0</v>
      </c>
      <c r="Q80" s="2175">
        <v>0</v>
      </c>
      <c r="R80" s="2176">
        <f t="shared" si="6"/>
        <v>1</v>
      </c>
      <c r="S80" s="2176">
        <f t="shared" si="6"/>
        <v>0.99999999999999989</v>
      </c>
      <c r="T80" s="2176">
        <f t="shared" si="6"/>
        <v>1</v>
      </c>
      <c r="U80" s="2176">
        <f t="shared" si="6"/>
        <v>1</v>
      </c>
      <c r="V80" s="2176">
        <f t="shared" si="6"/>
        <v>1</v>
      </c>
      <c r="W80" s="2176">
        <f t="shared" si="6"/>
        <v>1</v>
      </c>
      <c r="X80" s="2176">
        <f t="shared" si="6"/>
        <v>1.0000000000000002</v>
      </c>
      <c r="Y80" s="2176">
        <f t="shared" si="6"/>
        <v>1</v>
      </c>
      <c r="Z80" s="2176">
        <f t="shared" si="6"/>
        <v>1</v>
      </c>
      <c r="AA80" s="2176">
        <f t="shared" si="6"/>
        <v>1</v>
      </c>
      <c r="AB80" s="2176">
        <f t="shared" si="6"/>
        <v>1</v>
      </c>
      <c r="AC80" s="2176">
        <f t="shared" si="6"/>
        <v>1</v>
      </c>
      <c r="AD80" s="2176">
        <f t="shared" si="6"/>
        <v>1</v>
      </c>
      <c r="AE80" s="2185">
        <f t="shared" si="6"/>
        <v>1</v>
      </c>
      <c r="AF80" s="2185">
        <f t="shared" si="6"/>
        <v>0.99999999999999989</v>
      </c>
    </row>
    <row r="81" spans="1:32" s="2177" customFormat="1">
      <c r="A81" s="2173">
        <v>200</v>
      </c>
      <c r="B81" s="2170">
        <v>77</v>
      </c>
      <c r="C81" s="2179">
        <v>0</v>
      </c>
      <c r="D81" s="2179">
        <v>0</v>
      </c>
      <c r="E81" s="2179">
        <v>0</v>
      </c>
      <c r="F81" s="2179">
        <v>0</v>
      </c>
      <c r="G81" s="2179">
        <v>0</v>
      </c>
      <c r="H81" s="2179">
        <v>0</v>
      </c>
      <c r="I81" s="2179">
        <v>0</v>
      </c>
      <c r="J81" s="2179">
        <v>0</v>
      </c>
      <c r="K81" s="2179">
        <v>0</v>
      </c>
      <c r="L81" s="2179">
        <v>0</v>
      </c>
      <c r="M81" s="2179">
        <v>0</v>
      </c>
      <c r="N81" s="2179">
        <v>0</v>
      </c>
      <c r="O81" s="2179">
        <v>0</v>
      </c>
      <c r="P81" s="2175">
        <v>0</v>
      </c>
      <c r="Q81" s="2175">
        <v>0</v>
      </c>
      <c r="R81" s="2176">
        <f t="shared" si="6"/>
        <v>1</v>
      </c>
      <c r="S81" s="2176">
        <f t="shared" si="6"/>
        <v>0.99999999999999989</v>
      </c>
      <c r="T81" s="2176">
        <f t="shared" si="6"/>
        <v>1</v>
      </c>
      <c r="U81" s="2176">
        <f t="shared" si="6"/>
        <v>1</v>
      </c>
      <c r="V81" s="2176">
        <f t="shared" si="6"/>
        <v>1</v>
      </c>
      <c r="W81" s="2176">
        <f t="shared" si="6"/>
        <v>1</v>
      </c>
      <c r="X81" s="2176">
        <f t="shared" si="6"/>
        <v>1.0000000000000002</v>
      </c>
      <c r="Y81" s="2176">
        <f t="shared" si="6"/>
        <v>1</v>
      </c>
      <c r="Z81" s="2176">
        <f t="shared" si="6"/>
        <v>1</v>
      </c>
      <c r="AA81" s="2176">
        <f t="shared" si="6"/>
        <v>1</v>
      </c>
      <c r="AB81" s="2176">
        <f t="shared" si="6"/>
        <v>1</v>
      </c>
      <c r="AC81" s="2176">
        <f t="shared" si="6"/>
        <v>1</v>
      </c>
      <c r="AD81" s="2176">
        <f t="shared" si="6"/>
        <v>1</v>
      </c>
      <c r="AE81" s="2185">
        <f t="shared" si="6"/>
        <v>1</v>
      </c>
      <c r="AF81" s="2185">
        <f t="shared" si="6"/>
        <v>0.99999999999999989</v>
      </c>
    </row>
    <row r="82" spans="1:32" s="2177" customFormat="1">
      <c r="A82" s="2173">
        <v>200</v>
      </c>
      <c r="B82" s="2170">
        <v>78</v>
      </c>
      <c r="C82" s="2179">
        <v>0</v>
      </c>
      <c r="D82" s="2179">
        <v>0</v>
      </c>
      <c r="E82" s="2179">
        <v>0</v>
      </c>
      <c r="F82" s="2179">
        <v>0</v>
      </c>
      <c r="G82" s="2179">
        <v>0</v>
      </c>
      <c r="H82" s="2179">
        <v>0</v>
      </c>
      <c r="I82" s="2179">
        <v>0</v>
      </c>
      <c r="J82" s="2179">
        <v>0</v>
      </c>
      <c r="K82" s="2179">
        <v>0</v>
      </c>
      <c r="L82" s="2179">
        <v>0</v>
      </c>
      <c r="M82" s="2179">
        <v>0</v>
      </c>
      <c r="N82" s="2179">
        <v>0</v>
      </c>
      <c r="O82" s="2179">
        <v>0</v>
      </c>
      <c r="P82" s="2175">
        <v>0</v>
      </c>
      <c r="Q82" s="2175">
        <v>0</v>
      </c>
      <c r="R82" s="2176">
        <f t="shared" si="6"/>
        <v>1</v>
      </c>
      <c r="S82" s="2176">
        <f t="shared" si="6"/>
        <v>0.99999999999999989</v>
      </c>
      <c r="T82" s="2176">
        <f t="shared" si="6"/>
        <v>1</v>
      </c>
      <c r="U82" s="2176">
        <f t="shared" si="6"/>
        <v>1</v>
      </c>
      <c r="V82" s="2176">
        <f t="shared" si="6"/>
        <v>1</v>
      </c>
      <c r="W82" s="2176">
        <f t="shared" si="6"/>
        <v>1</v>
      </c>
      <c r="X82" s="2176">
        <f t="shared" si="6"/>
        <v>1.0000000000000002</v>
      </c>
      <c r="Y82" s="2176">
        <f t="shared" si="6"/>
        <v>1</v>
      </c>
      <c r="Z82" s="2176">
        <f t="shared" si="6"/>
        <v>1</v>
      </c>
      <c r="AA82" s="2176">
        <f t="shared" si="6"/>
        <v>1</v>
      </c>
      <c r="AB82" s="2176">
        <f t="shared" si="6"/>
        <v>1</v>
      </c>
      <c r="AC82" s="2176">
        <f t="shared" si="6"/>
        <v>1</v>
      </c>
      <c r="AD82" s="2176">
        <f t="shared" si="6"/>
        <v>1</v>
      </c>
      <c r="AE82" s="2185">
        <f t="shared" si="6"/>
        <v>1</v>
      </c>
      <c r="AF82" s="2185">
        <f t="shared" si="6"/>
        <v>0.99999999999999989</v>
      </c>
    </row>
    <row r="83" spans="1:32" s="2177" customFormat="1">
      <c r="A83" s="2173">
        <v>200</v>
      </c>
      <c r="B83" s="2170">
        <v>79</v>
      </c>
      <c r="C83" s="2179">
        <v>0</v>
      </c>
      <c r="D83" s="2179">
        <v>0</v>
      </c>
      <c r="E83" s="2179">
        <v>0</v>
      </c>
      <c r="F83" s="2179">
        <v>0</v>
      </c>
      <c r="G83" s="2179">
        <v>0</v>
      </c>
      <c r="H83" s="2179">
        <v>0</v>
      </c>
      <c r="I83" s="2179">
        <v>0</v>
      </c>
      <c r="J83" s="2179">
        <v>0</v>
      </c>
      <c r="K83" s="2179">
        <v>0</v>
      </c>
      <c r="L83" s="2179">
        <v>0</v>
      </c>
      <c r="M83" s="2179">
        <v>0</v>
      </c>
      <c r="N83" s="2179">
        <v>0</v>
      </c>
      <c r="O83" s="2179">
        <v>0</v>
      </c>
      <c r="P83" s="2175">
        <v>0</v>
      </c>
      <c r="Q83" s="2175">
        <v>0</v>
      </c>
      <c r="R83" s="2176">
        <f t="shared" si="6"/>
        <v>1</v>
      </c>
      <c r="S83" s="2176">
        <f t="shared" si="6"/>
        <v>0.99999999999999989</v>
      </c>
      <c r="T83" s="2176">
        <f t="shared" si="6"/>
        <v>1</v>
      </c>
      <c r="U83" s="2176">
        <f t="shared" si="6"/>
        <v>1</v>
      </c>
      <c r="V83" s="2176">
        <f t="shared" si="6"/>
        <v>1</v>
      </c>
      <c r="W83" s="2176">
        <f t="shared" si="6"/>
        <v>1</v>
      </c>
      <c r="X83" s="2176">
        <f t="shared" si="6"/>
        <v>1.0000000000000002</v>
      </c>
      <c r="Y83" s="2176">
        <f t="shared" si="6"/>
        <v>1</v>
      </c>
      <c r="Z83" s="2176">
        <f t="shared" si="6"/>
        <v>1</v>
      </c>
      <c r="AA83" s="2176">
        <f t="shared" si="6"/>
        <v>1</v>
      </c>
      <c r="AB83" s="2176">
        <f t="shared" si="6"/>
        <v>1</v>
      </c>
      <c r="AC83" s="2176">
        <f t="shared" si="6"/>
        <v>1</v>
      </c>
      <c r="AD83" s="2176">
        <f t="shared" si="6"/>
        <v>1</v>
      </c>
      <c r="AE83" s="2185">
        <f t="shared" si="6"/>
        <v>1</v>
      </c>
      <c r="AF83" s="2185">
        <f t="shared" si="6"/>
        <v>0.99999999999999989</v>
      </c>
    </row>
    <row r="84" spans="1:32" s="2177" customFormat="1">
      <c r="A84" s="2173">
        <v>200</v>
      </c>
      <c r="B84" s="2170">
        <v>80</v>
      </c>
      <c r="C84" s="2179">
        <v>0</v>
      </c>
      <c r="D84" s="2179">
        <v>0</v>
      </c>
      <c r="E84" s="2179">
        <v>0</v>
      </c>
      <c r="F84" s="2179">
        <v>0</v>
      </c>
      <c r="G84" s="2179">
        <v>0</v>
      </c>
      <c r="H84" s="2179">
        <v>0</v>
      </c>
      <c r="I84" s="2179">
        <v>0</v>
      </c>
      <c r="J84" s="2179">
        <v>0</v>
      </c>
      <c r="K84" s="2179">
        <v>0</v>
      </c>
      <c r="L84" s="2179">
        <v>0</v>
      </c>
      <c r="M84" s="2179">
        <v>0</v>
      </c>
      <c r="N84" s="2179">
        <v>0</v>
      </c>
      <c r="O84" s="2179">
        <v>0</v>
      </c>
      <c r="P84" s="2175">
        <v>0</v>
      </c>
      <c r="Q84" s="2175">
        <v>0</v>
      </c>
      <c r="R84" s="2176">
        <f t="shared" si="6"/>
        <v>1</v>
      </c>
      <c r="S84" s="2176">
        <f t="shared" si="6"/>
        <v>0.99999999999999989</v>
      </c>
      <c r="T84" s="2176">
        <f t="shared" si="6"/>
        <v>1</v>
      </c>
      <c r="U84" s="2176">
        <f t="shared" si="6"/>
        <v>1</v>
      </c>
      <c r="V84" s="2176">
        <f t="shared" si="6"/>
        <v>1</v>
      </c>
      <c r="W84" s="2176">
        <f t="shared" si="6"/>
        <v>1</v>
      </c>
      <c r="X84" s="2176">
        <f t="shared" si="6"/>
        <v>1.0000000000000002</v>
      </c>
      <c r="Y84" s="2176">
        <f t="shared" si="6"/>
        <v>1</v>
      </c>
      <c r="Z84" s="2176">
        <f t="shared" si="6"/>
        <v>1</v>
      </c>
      <c r="AA84" s="2176">
        <f t="shared" si="6"/>
        <v>1</v>
      </c>
      <c r="AB84" s="2176">
        <f t="shared" si="6"/>
        <v>1</v>
      </c>
      <c r="AC84" s="2176">
        <f t="shared" si="6"/>
        <v>1</v>
      </c>
      <c r="AD84" s="2176">
        <f t="shared" si="6"/>
        <v>1</v>
      </c>
      <c r="AE84" s="2185">
        <f t="shared" si="6"/>
        <v>1</v>
      </c>
      <c r="AF84" s="2185">
        <f t="shared" si="6"/>
        <v>0.99999999999999989</v>
      </c>
    </row>
    <row r="85" spans="1:32" s="2177" customFormat="1">
      <c r="A85" s="2173">
        <v>200</v>
      </c>
      <c r="B85" s="2170">
        <v>81</v>
      </c>
      <c r="C85" s="2179">
        <v>0</v>
      </c>
      <c r="D85" s="2179">
        <v>0</v>
      </c>
      <c r="E85" s="2179">
        <v>0</v>
      </c>
      <c r="F85" s="2179">
        <v>0</v>
      </c>
      <c r="G85" s="2179">
        <v>0</v>
      </c>
      <c r="H85" s="2179">
        <v>0</v>
      </c>
      <c r="I85" s="2179">
        <v>0</v>
      </c>
      <c r="J85" s="2179">
        <v>0</v>
      </c>
      <c r="K85" s="2179">
        <v>0</v>
      </c>
      <c r="L85" s="2179">
        <v>0</v>
      </c>
      <c r="M85" s="2179">
        <v>0</v>
      </c>
      <c r="N85" s="2179">
        <v>0</v>
      </c>
      <c r="O85" s="2179">
        <v>0</v>
      </c>
      <c r="P85" s="2175">
        <v>0</v>
      </c>
      <c r="Q85" s="2175">
        <v>0</v>
      </c>
      <c r="R85" s="2176">
        <f t="shared" si="6"/>
        <v>1</v>
      </c>
      <c r="S85" s="2176">
        <f t="shared" si="6"/>
        <v>0.99999999999999989</v>
      </c>
      <c r="T85" s="2176">
        <f t="shared" si="6"/>
        <v>1</v>
      </c>
      <c r="U85" s="2176">
        <f t="shared" si="6"/>
        <v>1</v>
      </c>
      <c r="V85" s="2176">
        <f t="shared" si="6"/>
        <v>1</v>
      </c>
      <c r="W85" s="2176">
        <f t="shared" si="6"/>
        <v>1</v>
      </c>
      <c r="X85" s="2176">
        <f t="shared" si="6"/>
        <v>1.0000000000000002</v>
      </c>
      <c r="Y85" s="2176">
        <f t="shared" si="6"/>
        <v>1</v>
      </c>
      <c r="Z85" s="2176">
        <f t="shared" si="6"/>
        <v>1</v>
      </c>
      <c r="AA85" s="2176">
        <f t="shared" si="6"/>
        <v>1</v>
      </c>
      <c r="AB85" s="2176">
        <f t="shared" si="6"/>
        <v>1</v>
      </c>
      <c r="AC85" s="2176">
        <f t="shared" si="6"/>
        <v>1</v>
      </c>
      <c r="AD85" s="2176">
        <f t="shared" si="6"/>
        <v>1</v>
      </c>
      <c r="AE85" s="2185">
        <f t="shared" si="6"/>
        <v>1</v>
      </c>
      <c r="AF85" s="2185">
        <f t="shared" si="6"/>
        <v>0.99999999999999989</v>
      </c>
    </row>
    <row r="86" spans="1:32" s="2177" customFormat="1">
      <c r="A86" s="2173">
        <v>200</v>
      </c>
      <c r="B86" s="2170">
        <v>82</v>
      </c>
      <c r="C86" s="2179">
        <v>0</v>
      </c>
      <c r="D86" s="2179">
        <v>0</v>
      </c>
      <c r="E86" s="2179">
        <v>0</v>
      </c>
      <c r="F86" s="2179">
        <v>0</v>
      </c>
      <c r="G86" s="2179">
        <v>0</v>
      </c>
      <c r="H86" s="2179">
        <v>0</v>
      </c>
      <c r="I86" s="2179">
        <v>0</v>
      </c>
      <c r="J86" s="2179">
        <v>0</v>
      </c>
      <c r="K86" s="2179">
        <v>0</v>
      </c>
      <c r="L86" s="2179">
        <v>0</v>
      </c>
      <c r="M86" s="2179">
        <v>0</v>
      </c>
      <c r="N86" s="2179">
        <v>0</v>
      </c>
      <c r="O86" s="2179">
        <v>0</v>
      </c>
      <c r="P86" s="2175">
        <v>0</v>
      </c>
      <c r="Q86" s="2175">
        <v>0</v>
      </c>
      <c r="R86" s="2176">
        <f t="shared" ref="R86:AF101" si="7">C86+R85</f>
        <v>1</v>
      </c>
      <c r="S86" s="2176">
        <f t="shared" si="7"/>
        <v>0.99999999999999989</v>
      </c>
      <c r="T86" s="2176">
        <f t="shared" si="7"/>
        <v>1</v>
      </c>
      <c r="U86" s="2176">
        <f t="shared" si="7"/>
        <v>1</v>
      </c>
      <c r="V86" s="2176">
        <f t="shared" si="7"/>
        <v>1</v>
      </c>
      <c r="W86" s="2176">
        <f t="shared" si="7"/>
        <v>1</v>
      </c>
      <c r="X86" s="2176">
        <f t="shared" si="7"/>
        <v>1.0000000000000002</v>
      </c>
      <c r="Y86" s="2176">
        <f t="shared" si="7"/>
        <v>1</v>
      </c>
      <c r="Z86" s="2176">
        <f t="shared" si="7"/>
        <v>1</v>
      </c>
      <c r="AA86" s="2176">
        <f t="shared" si="7"/>
        <v>1</v>
      </c>
      <c r="AB86" s="2176">
        <f t="shared" si="7"/>
        <v>1</v>
      </c>
      <c r="AC86" s="2176">
        <f t="shared" si="7"/>
        <v>1</v>
      </c>
      <c r="AD86" s="2176">
        <f t="shared" si="7"/>
        <v>1</v>
      </c>
      <c r="AE86" s="2185">
        <f t="shared" si="7"/>
        <v>1</v>
      </c>
      <c r="AF86" s="2185">
        <f t="shared" si="7"/>
        <v>0.99999999999999989</v>
      </c>
    </row>
    <row r="87" spans="1:32" s="2177" customFormat="1">
      <c r="A87" s="2173">
        <v>200</v>
      </c>
      <c r="B87" s="2170">
        <v>83</v>
      </c>
      <c r="C87" s="2179">
        <v>0</v>
      </c>
      <c r="D87" s="2179">
        <v>0</v>
      </c>
      <c r="E87" s="2179">
        <v>0</v>
      </c>
      <c r="F87" s="2179">
        <v>0</v>
      </c>
      <c r="G87" s="2179">
        <v>0</v>
      </c>
      <c r="H87" s="2179">
        <v>0</v>
      </c>
      <c r="I87" s="2179">
        <v>0</v>
      </c>
      <c r="J87" s="2179">
        <v>0</v>
      </c>
      <c r="K87" s="2179">
        <v>0</v>
      </c>
      <c r="L87" s="2179">
        <v>0</v>
      </c>
      <c r="M87" s="2179">
        <v>0</v>
      </c>
      <c r="N87" s="2179">
        <v>0</v>
      </c>
      <c r="O87" s="2179">
        <v>0</v>
      </c>
      <c r="P87" s="2175">
        <v>0</v>
      </c>
      <c r="Q87" s="2175">
        <v>0</v>
      </c>
      <c r="R87" s="2176">
        <f t="shared" si="7"/>
        <v>1</v>
      </c>
      <c r="S87" s="2176">
        <f t="shared" si="7"/>
        <v>0.99999999999999989</v>
      </c>
      <c r="T87" s="2176">
        <f t="shared" si="7"/>
        <v>1</v>
      </c>
      <c r="U87" s="2176">
        <f t="shared" si="7"/>
        <v>1</v>
      </c>
      <c r="V87" s="2176">
        <f t="shared" si="7"/>
        <v>1</v>
      </c>
      <c r="W87" s="2176">
        <f t="shared" si="7"/>
        <v>1</v>
      </c>
      <c r="X87" s="2176">
        <f t="shared" si="7"/>
        <v>1.0000000000000002</v>
      </c>
      <c r="Y87" s="2176">
        <f t="shared" si="7"/>
        <v>1</v>
      </c>
      <c r="Z87" s="2176">
        <f t="shared" si="7"/>
        <v>1</v>
      </c>
      <c r="AA87" s="2176">
        <f t="shared" si="7"/>
        <v>1</v>
      </c>
      <c r="AB87" s="2176">
        <f t="shared" si="7"/>
        <v>1</v>
      </c>
      <c r="AC87" s="2176">
        <f t="shared" si="7"/>
        <v>1</v>
      </c>
      <c r="AD87" s="2176">
        <f t="shared" si="7"/>
        <v>1</v>
      </c>
      <c r="AE87" s="2185">
        <f t="shared" si="7"/>
        <v>1</v>
      </c>
      <c r="AF87" s="2185">
        <f t="shared" si="7"/>
        <v>0.99999999999999989</v>
      </c>
    </row>
    <row r="88" spans="1:32" s="2177" customFormat="1">
      <c r="A88" s="2173">
        <v>200</v>
      </c>
      <c r="B88" s="2170">
        <v>84</v>
      </c>
      <c r="C88" s="2179">
        <v>0</v>
      </c>
      <c r="D88" s="2179">
        <v>0</v>
      </c>
      <c r="E88" s="2179">
        <v>0</v>
      </c>
      <c r="F88" s="2179">
        <v>0</v>
      </c>
      <c r="G88" s="2179">
        <v>0</v>
      </c>
      <c r="H88" s="2179">
        <v>0</v>
      </c>
      <c r="I88" s="2179">
        <v>0</v>
      </c>
      <c r="J88" s="2179">
        <v>0</v>
      </c>
      <c r="K88" s="2179">
        <v>0</v>
      </c>
      <c r="L88" s="2179">
        <v>0</v>
      </c>
      <c r="M88" s="2179">
        <v>0</v>
      </c>
      <c r="N88" s="2179">
        <v>0</v>
      </c>
      <c r="O88" s="2179">
        <v>0</v>
      </c>
      <c r="P88" s="2175">
        <v>0</v>
      </c>
      <c r="Q88" s="2175">
        <v>0</v>
      </c>
      <c r="R88" s="2176">
        <f t="shared" si="7"/>
        <v>1</v>
      </c>
      <c r="S88" s="2176">
        <f t="shared" si="7"/>
        <v>0.99999999999999989</v>
      </c>
      <c r="T88" s="2176">
        <f t="shared" si="7"/>
        <v>1</v>
      </c>
      <c r="U88" s="2176">
        <f t="shared" si="7"/>
        <v>1</v>
      </c>
      <c r="V88" s="2176">
        <f t="shared" si="7"/>
        <v>1</v>
      </c>
      <c r="W88" s="2176">
        <f t="shared" si="7"/>
        <v>1</v>
      </c>
      <c r="X88" s="2176">
        <f t="shared" si="7"/>
        <v>1.0000000000000002</v>
      </c>
      <c r="Y88" s="2176">
        <f t="shared" si="7"/>
        <v>1</v>
      </c>
      <c r="Z88" s="2176">
        <f t="shared" si="7"/>
        <v>1</v>
      </c>
      <c r="AA88" s="2176">
        <f t="shared" si="7"/>
        <v>1</v>
      </c>
      <c r="AB88" s="2176">
        <f t="shared" si="7"/>
        <v>1</v>
      </c>
      <c r="AC88" s="2176">
        <f t="shared" si="7"/>
        <v>1</v>
      </c>
      <c r="AD88" s="2176">
        <f t="shared" si="7"/>
        <v>1</v>
      </c>
      <c r="AE88" s="2185">
        <f t="shared" si="7"/>
        <v>1</v>
      </c>
      <c r="AF88" s="2185">
        <f t="shared" si="7"/>
        <v>0.99999999999999989</v>
      </c>
    </row>
    <row r="89" spans="1:32" s="2177" customFormat="1">
      <c r="A89" s="2173">
        <v>200</v>
      </c>
      <c r="B89" s="2170">
        <v>85</v>
      </c>
      <c r="C89" s="2179">
        <v>0</v>
      </c>
      <c r="D89" s="2179">
        <v>0</v>
      </c>
      <c r="E89" s="2179">
        <v>0</v>
      </c>
      <c r="F89" s="2179">
        <v>0</v>
      </c>
      <c r="G89" s="2179">
        <v>0</v>
      </c>
      <c r="H89" s="2179">
        <v>0</v>
      </c>
      <c r="I89" s="2179">
        <v>0</v>
      </c>
      <c r="J89" s="2179">
        <v>0</v>
      </c>
      <c r="K89" s="2179">
        <v>0</v>
      </c>
      <c r="L89" s="2179">
        <v>0</v>
      </c>
      <c r="M89" s="2179">
        <v>0</v>
      </c>
      <c r="N89" s="2179">
        <v>0</v>
      </c>
      <c r="O89" s="2179">
        <v>0</v>
      </c>
      <c r="P89" s="2175">
        <v>0</v>
      </c>
      <c r="Q89" s="2175">
        <v>0</v>
      </c>
      <c r="R89" s="2176">
        <f t="shared" si="7"/>
        <v>1</v>
      </c>
      <c r="S89" s="2176">
        <f t="shared" si="7"/>
        <v>0.99999999999999989</v>
      </c>
      <c r="T89" s="2176">
        <f t="shared" si="7"/>
        <v>1</v>
      </c>
      <c r="U89" s="2176">
        <f t="shared" si="7"/>
        <v>1</v>
      </c>
      <c r="V89" s="2176">
        <f t="shared" si="7"/>
        <v>1</v>
      </c>
      <c r="W89" s="2176">
        <f t="shared" si="7"/>
        <v>1</v>
      </c>
      <c r="X89" s="2176">
        <f t="shared" si="7"/>
        <v>1.0000000000000002</v>
      </c>
      <c r="Y89" s="2176">
        <f t="shared" si="7"/>
        <v>1</v>
      </c>
      <c r="Z89" s="2176">
        <f t="shared" si="7"/>
        <v>1</v>
      </c>
      <c r="AA89" s="2176">
        <f t="shared" si="7"/>
        <v>1</v>
      </c>
      <c r="AB89" s="2176">
        <f t="shared" si="7"/>
        <v>1</v>
      </c>
      <c r="AC89" s="2176">
        <f t="shared" si="7"/>
        <v>1</v>
      </c>
      <c r="AD89" s="2176">
        <f t="shared" si="7"/>
        <v>1</v>
      </c>
      <c r="AE89" s="2185">
        <f t="shared" si="7"/>
        <v>1</v>
      </c>
      <c r="AF89" s="2185">
        <f t="shared" si="7"/>
        <v>0.99999999999999989</v>
      </c>
    </row>
    <row r="90" spans="1:32" s="2177" customFormat="1">
      <c r="A90" s="2173">
        <v>200</v>
      </c>
      <c r="B90" s="2170">
        <v>86</v>
      </c>
      <c r="C90" s="2179">
        <v>0</v>
      </c>
      <c r="D90" s="2179">
        <v>0</v>
      </c>
      <c r="E90" s="2179">
        <v>0</v>
      </c>
      <c r="F90" s="2179">
        <v>0</v>
      </c>
      <c r="G90" s="2179">
        <v>0</v>
      </c>
      <c r="H90" s="2179">
        <v>0</v>
      </c>
      <c r="I90" s="2179">
        <v>0</v>
      </c>
      <c r="J90" s="2179">
        <v>0</v>
      </c>
      <c r="K90" s="2179">
        <v>0</v>
      </c>
      <c r="L90" s="2179">
        <v>0</v>
      </c>
      <c r="M90" s="2179">
        <v>0</v>
      </c>
      <c r="N90" s="2179">
        <v>0</v>
      </c>
      <c r="O90" s="2179">
        <v>0</v>
      </c>
      <c r="P90" s="2175">
        <v>0</v>
      </c>
      <c r="Q90" s="2175">
        <v>0</v>
      </c>
      <c r="R90" s="2176">
        <f t="shared" si="7"/>
        <v>1</v>
      </c>
      <c r="S90" s="2176">
        <f t="shared" si="7"/>
        <v>0.99999999999999989</v>
      </c>
      <c r="T90" s="2176">
        <f t="shared" si="7"/>
        <v>1</v>
      </c>
      <c r="U90" s="2176">
        <f t="shared" si="7"/>
        <v>1</v>
      </c>
      <c r="V90" s="2176">
        <f t="shared" si="7"/>
        <v>1</v>
      </c>
      <c r="W90" s="2176">
        <f t="shared" si="7"/>
        <v>1</v>
      </c>
      <c r="X90" s="2176">
        <f t="shared" si="7"/>
        <v>1.0000000000000002</v>
      </c>
      <c r="Y90" s="2176">
        <f t="shared" si="7"/>
        <v>1</v>
      </c>
      <c r="Z90" s="2176">
        <f t="shared" si="7"/>
        <v>1</v>
      </c>
      <c r="AA90" s="2176">
        <f t="shared" si="7"/>
        <v>1</v>
      </c>
      <c r="AB90" s="2176">
        <f t="shared" si="7"/>
        <v>1</v>
      </c>
      <c r="AC90" s="2176">
        <f t="shared" si="7"/>
        <v>1</v>
      </c>
      <c r="AD90" s="2176">
        <f t="shared" si="7"/>
        <v>1</v>
      </c>
      <c r="AE90" s="2185">
        <f t="shared" si="7"/>
        <v>1</v>
      </c>
      <c r="AF90" s="2185">
        <f t="shared" si="7"/>
        <v>0.99999999999999989</v>
      </c>
    </row>
    <row r="91" spans="1:32" s="2177" customFormat="1">
      <c r="A91" s="2173">
        <v>200</v>
      </c>
      <c r="B91" s="2170">
        <v>87</v>
      </c>
      <c r="C91" s="2179">
        <v>0</v>
      </c>
      <c r="D91" s="2179">
        <v>0</v>
      </c>
      <c r="E91" s="2179">
        <v>0</v>
      </c>
      <c r="F91" s="2179">
        <v>0</v>
      </c>
      <c r="G91" s="2179">
        <v>0</v>
      </c>
      <c r="H91" s="2179">
        <v>0</v>
      </c>
      <c r="I91" s="2179">
        <v>0</v>
      </c>
      <c r="J91" s="2179">
        <v>0</v>
      </c>
      <c r="K91" s="2179">
        <v>0</v>
      </c>
      <c r="L91" s="2179">
        <v>0</v>
      </c>
      <c r="M91" s="2179">
        <v>0</v>
      </c>
      <c r="N91" s="2179">
        <v>0</v>
      </c>
      <c r="O91" s="2179">
        <v>0</v>
      </c>
      <c r="P91" s="2175">
        <v>0</v>
      </c>
      <c r="Q91" s="2175">
        <v>0</v>
      </c>
      <c r="R91" s="2176">
        <f t="shared" si="7"/>
        <v>1</v>
      </c>
      <c r="S91" s="2176">
        <f t="shared" si="7"/>
        <v>0.99999999999999989</v>
      </c>
      <c r="T91" s="2176">
        <f t="shared" si="7"/>
        <v>1</v>
      </c>
      <c r="U91" s="2176">
        <f t="shared" si="7"/>
        <v>1</v>
      </c>
      <c r="V91" s="2176">
        <f t="shared" si="7"/>
        <v>1</v>
      </c>
      <c r="W91" s="2176">
        <f t="shared" si="7"/>
        <v>1</v>
      </c>
      <c r="X91" s="2176">
        <f t="shared" si="7"/>
        <v>1.0000000000000002</v>
      </c>
      <c r="Y91" s="2176">
        <f t="shared" si="7"/>
        <v>1</v>
      </c>
      <c r="Z91" s="2176">
        <f t="shared" si="7"/>
        <v>1</v>
      </c>
      <c r="AA91" s="2176">
        <f t="shared" si="7"/>
        <v>1</v>
      </c>
      <c r="AB91" s="2176">
        <f t="shared" si="7"/>
        <v>1</v>
      </c>
      <c r="AC91" s="2176">
        <f t="shared" si="7"/>
        <v>1</v>
      </c>
      <c r="AD91" s="2176">
        <f t="shared" si="7"/>
        <v>1</v>
      </c>
      <c r="AE91" s="2185">
        <f t="shared" si="7"/>
        <v>1</v>
      </c>
      <c r="AF91" s="2185">
        <f t="shared" si="7"/>
        <v>0.99999999999999989</v>
      </c>
    </row>
    <row r="92" spans="1:32" s="2177" customFormat="1">
      <c r="A92" s="2173">
        <v>200</v>
      </c>
      <c r="B92" s="2170">
        <v>88</v>
      </c>
      <c r="C92" s="2179">
        <v>0</v>
      </c>
      <c r="D92" s="2179">
        <v>0</v>
      </c>
      <c r="E92" s="2179">
        <v>0</v>
      </c>
      <c r="F92" s="2179">
        <v>0</v>
      </c>
      <c r="G92" s="2179">
        <v>0</v>
      </c>
      <c r="H92" s="2179">
        <v>0</v>
      </c>
      <c r="I92" s="2179">
        <v>0</v>
      </c>
      <c r="J92" s="2179">
        <v>0</v>
      </c>
      <c r="K92" s="2179">
        <v>0</v>
      </c>
      <c r="L92" s="2179">
        <v>0</v>
      </c>
      <c r="M92" s="2179">
        <v>0</v>
      </c>
      <c r="N92" s="2179">
        <v>0</v>
      </c>
      <c r="O92" s="2179">
        <v>0</v>
      </c>
      <c r="P92" s="2175">
        <v>0</v>
      </c>
      <c r="Q92" s="2175">
        <v>0</v>
      </c>
      <c r="R92" s="2176">
        <f t="shared" si="7"/>
        <v>1</v>
      </c>
      <c r="S92" s="2176">
        <f t="shared" si="7"/>
        <v>0.99999999999999989</v>
      </c>
      <c r="T92" s="2176">
        <f t="shared" si="7"/>
        <v>1</v>
      </c>
      <c r="U92" s="2176">
        <f t="shared" si="7"/>
        <v>1</v>
      </c>
      <c r="V92" s="2176">
        <f t="shared" si="7"/>
        <v>1</v>
      </c>
      <c r="W92" s="2176">
        <f t="shared" si="7"/>
        <v>1</v>
      </c>
      <c r="X92" s="2176">
        <f t="shared" si="7"/>
        <v>1.0000000000000002</v>
      </c>
      <c r="Y92" s="2176">
        <f t="shared" si="7"/>
        <v>1</v>
      </c>
      <c r="Z92" s="2176">
        <f t="shared" si="7"/>
        <v>1</v>
      </c>
      <c r="AA92" s="2176">
        <f t="shared" si="7"/>
        <v>1</v>
      </c>
      <c r="AB92" s="2176">
        <f t="shared" si="7"/>
        <v>1</v>
      </c>
      <c r="AC92" s="2176">
        <f t="shared" si="7"/>
        <v>1</v>
      </c>
      <c r="AD92" s="2176">
        <f t="shared" si="7"/>
        <v>1</v>
      </c>
      <c r="AE92" s="2185">
        <f t="shared" si="7"/>
        <v>1</v>
      </c>
      <c r="AF92" s="2185">
        <f t="shared" si="7"/>
        <v>0.99999999999999989</v>
      </c>
    </row>
    <row r="93" spans="1:32" s="2177" customFormat="1">
      <c r="A93" s="2173">
        <v>200</v>
      </c>
      <c r="B93" s="2170">
        <v>89</v>
      </c>
      <c r="C93" s="2179">
        <v>0</v>
      </c>
      <c r="D93" s="2179">
        <v>0</v>
      </c>
      <c r="E93" s="2179">
        <v>0</v>
      </c>
      <c r="F93" s="2179">
        <v>0</v>
      </c>
      <c r="G93" s="2179">
        <v>0</v>
      </c>
      <c r="H93" s="2179">
        <v>0</v>
      </c>
      <c r="I93" s="2179">
        <v>0</v>
      </c>
      <c r="J93" s="2179">
        <v>0</v>
      </c>
      <c r="K93" s="2179">
        <v>0</v>
      </c>
      <c r="L93" s="2179">
        <v>0</v>
      </c>
      <c r="M93" s="2179">
        <v>0</v>
      </c>
      <c r="N93" s="2179">
        <v>0</v>
      </c>
      <c r="O93" s="2179">
        <v>0</v>
      </c>
      <c r="P93" s="2175">
        <v>0</v>
      </c>
      <c r="Q93" s="2175">
        <v>0</v>
      </c>
      <c r="R93" s="2176">
        <f t="shared" si="7"/>
        <v>1</v>
      </c>
      <c r="S93" s="2176">
        <f t="shared" si="7"/>
        <v>0.99999999999999989</v>
      </c>
      <c r="T93" s="2176">
        <f t="shared" si="7"/>
        <v>1</v>
      </c>
      <c r="U93" s="2176">
        <f t="shared" si="7"/>
        <v>1</v>
      </c>
      <c r="V93" s="2176">
        <f t="shared" si="7"/>
        <v>1</v>
      </c>
      <c r="W93" s="2176">
        <f t="shared" si="7"/>
        <v>1</v>
      </c>
      <c r="X93" s="2176">
        <f t="shared" si="7"/>
        <v>1.0000000000000002</v>
      </c>
      <c r="Y93" s="2176">
        <f t="shared" si="7"/>
        <v>1</v>
      </c>
      <c r="Z93" s="2176">
        <f t="shared" si="7"/>
        <v>1</v>
      </c>
      <c r="AA93" s="2176">
        <f t="shared" si="7"/>
        <v>1</v>
      </c>
      <c r="AB93" s="2176">
        <f t="shared" si="7"/>
        <v>1</v>
      </c>
      <c r="AC93" s="2176">
        <f t="shared" si="7"/>
        <v>1</v>
      </c>
      <c r="AD93" s="2176">
        <f t="shared" si="7"/>
        <v>1</v>
      </c>
      <c r="AE93" s="2185">
        <f t="shared" si="7"/>
        <v>1</v>
      </c>
      <c r="AF93" s="2185">
        <f t="shared" si="7"/>
        <v>0.99999999999999989</v>
      </c>
    </row>
    <row r="94" spans="1:32" s="2177" customFormat="1">
      <c r="A94" s="2173">
        <v>200</v>
      </c>
      <c r="B94" s="2170">
        <v>90</v>
      </c>
      <c r="C94" s="2179">
        <v>0</v>
      </c>
      <c r="D94" s="2179">
        <v>0</v>
      </c>
      <c r="E94" s="2179">
        <v>0</v>
      </c>
      <c r="F94" s="2179">
        <v>0</v>
      </c>
      <c r="G94" s="2179">
        <v>0</v>
      </c>
      <c r="H94" s="2179">
        <v>0</v>
      </c>
      <c r="I94" s="2179">
        <v>0</v>
      </c>
      <c r="J94" s="2179">
        <v>0</v>
      </c>
      <c r="K94" s="2179">
        <v>0</v>
      </c>
      <c r="L94" s="2179">
        <v>0</v>
      </c>
      <c r="M94" s="2179">
        <v>0</v>
      </c>
      <c r="N94" s="2179">
        <v>0</v>
      </c>
      <c r="O94" s="2179">
        <v>0</v>
      </c>
      <c r="P94" s="2175">
        <v>0</v>
      </c>
      <c r="Q94" s="2175">
        <v>0</v>
      </c>
      <c r="R94" s="2176">
        <f t="shared" si="7"/>
        <v>1</v>
      </c>
      <c r="S94" s="2176">
        <f t="shared" si="7"/>
        <v>0.99999999999999989</v>
      </c>
      <c r="T94" s="2176">
        <f t="shared" si="7"/>
        <v>1</v>
      </c>
      <c r="U94" s="2176">
        <f t="shared" si="7"/>
        <v>1</v>
      </c>
      <c r="V94" s="2176">
        <f t="shared" si="7"/>
        <v>1</v>
      </c>
      <c r="W94" s="2176">
        <f t="shared" si="7"/>
        <v>1</v>
      </c>
      <c r="X94" s="2176">
        <f t="shared" si="7"/>
        <v>1.0000000000000002</v>
      </c>
      <c r="Y94" s="2176">
        <f t="shared" si="7"/>
        <v>1</v>
      </c>
      <c r="Z94" s="2176">
        <f t="shared" si="7"/>
        <v>1</v>
      </c>
      <c r="AA94" s="2176">
        <f t="shared" si="7"/>
        <v>1</v>
      </c>
      <c r="AB94" s="2176">
        <f t="shared" si="7"/>
        <v>1</v>
      </c>
      <c r="AC94" s="2176">
        <f t="shared" si="7"/>
        <v>1</v>
      </c>
      <c r="AD94" s="2176">
        <f t="shared" si="7"/>
        <v>1</v>
      </c>
      <c r="AE94" s="2185">
        <f t="shared" si="7"/>
        <v>1</v>
      </c>
      <c r="AF94" s="2185">
        <f t="shared" si="7"/>
        <v>0.99999999999999989</v>
      </c>
    </row>
    <row r="95" spans="1:32" s="2177" customFormat="1">
      <c r="A95" s="2173">
        <v>200</v>
      </c>
      <c r="B95" s="2170">
        <v>91</v>
      </c>
      <c r="C95" s="2179">
        <v>0</v>
      </c>
      <c r="D95" s="2179">
        <v>0</v>
      </c>
      <c r="E95" s="2179">
        <v>0</v>
      </c>
      <c r="F95" s="2179">
        <v>0</v>
      </c>
      <c r="G95" s="2179">
        <v>0</v>
      </c>
      <c r="H95" s="2179">
        <v>0</v>
      </c>
      <c r="I95" s="2179">
        <v>0</v>
      </c>
      <c r="J95" s="2179">
        <v>0</v>
      </c>
      <c r="K95" s="2179">
        <v>0</v>
      </c>
      <c r="L95" s="2179">
        <v>0</v>
      </c>
      <c r="M95" s="2179">
        <v>0</v>
      </c>
      <c r="N95" s="2179">
        <v>0</v>
      </c>
      <c r="O95" s="2179">
        <v>0</v>
      </c>
      <c r="P95" s="2175">
        <v>0</v>
      </c>
      <c r="Q95" s="2175">
        <v>0</v>
      </c>
      <c r="R95" s="2176">
        <f t="shared" si="7"/>
        <v>1</v>
      </c>
      <c r="S95" s="2176">
        <f t="shared" si="7"/>
        <v>0.99999999999999989</v>
      </c>
      <c r="T95" s="2176">
        <f t="shared" si="7"/>
        <v>1</v>
      </c>
      <c r="U95" s="2176">
        <f t="shared" si="7"/>
        <v>1</v>
      </c>
      <c r="V95" s="2176">
        <f t="shared" si="7"/>
        <v>1</v>
      </c>
      <c r="W95" s="2176">
        <f t="shared" si="7"/>
        <v>1</v>
      </c>
      <c r="X95" s="2176">
        <f t="shared" si="7"/>
        <v>1.0000000000000002</v>
      </c>
      <c r="Y95" s="2176">
        <f t="shared" si="7"/>
        <v>1</v>
      </c>
      <c r="Z95" s="2176">
        <f t="shared" si="7"/>
        <v>1</v>
      </c>
      <c r="AA95" s="2176">
        <f t="shared" si="7"/>
        <v>1</v>
      </c>
      <c r="AB95" s="2176">
        <f t="shared" si="7"/>
        <v>1</v>
      </c>
      <c r="AC95" s="2176">
        <f t="shared" si="7"/>
        <v>1</v>
      </c>
      <c r="AD95" s="2176">
        <f t="shared" si="7"/>
        <v>1</v>
      </c>
      <c r="AE95" s="2185">
        <f t="shared" si="7"/>
        <v>1</v>
      </c>
      <c r="AF95" s="2185">
        <f t="shared" si="7"/>
        <v>0.99999999999999989</v>
      </c>
    </row>
    <row r="96" spans="1:32" s="2177" customFormat="1">
      <c r="A96" s="2173">
        <v>200</v>
      </c>
      <c r="B96" s="2170">
        <v>92</v>
      </c>
      <c r="C96" s="2179">
        <v>0</v>
      </c>
      <c r="D96" s="2179">
        <v>0</v>
      </c>
      <c r="E96" s="2179">
        <v>0</v>
      </c>
      <c r="F96" s="2179">
        <v>0</v>
      </c>
      <c r="G96" s="2179">
        <v>0</v>
      </c>
      <c r="H96" s="2179">
        <v>0</v>
      </c>
      <c r="I96" s="2179">
        <v>0</v>
      </c>
      <c r="J96" s="2179">
        <v>0</v>
      </c>
      <c r="K96" s="2179">
        <v>0</v>
      </c>
      <c r="L96" s="2179">
        <v>0</v>
      </c>
      <c r="M96" s="2179">
        <v>0</v>
      </c>
      <c r="N96" s="2179">
        <v>0</v>
      </c>
      <c r="O96" s="2179">
        <v>0</v>
      </c>
      <c r="P96" s="2175">
        <v>0</v>
      </c>
      <c r="Q96" s="2175">
        <v>0</v>
      </c>
      <c r="R96" s="2176">
        <f t="shared" si="7"/>
        <v>1</v>
      </c>
      <c r="S96" s="2176">
        <f t="shared" si="7"/>
        <v>0.99999999999999989</v>
      </c>
      <c r="T96" s="2176">
        <f t="shared" si="7"/>
        <v>1</v>
      </c>
      <c r="U96" s="2176">
        <f t="shared" si="7"/>
        <v>1</v>
      </c>
      <c r="V96" s="2176">
        <f t="shared" si="7"/>
        <v>1</v>
      </c>
      <c r="W96" s="2176">
        <f t="shared" si="7"/>
        <v>1</v>
      </c>
      <c r="X96" s="2176">
        <f t="shared" si="7"/>
        <v>1.0000000000000002</v>
      </c>
      <c r="Y96" s="2176">
        <f t="shared" si="7"/>
        <v>1</v>
      </c>
      <c r="Z96" s="2176">
        <f t="shared" si="7"/>
        <v>1</v>
      </c>
      <c r="AA96" s="2176">
        <f t="shared" si="7"/>
        <v>1</v>
      </c>
      <c r="AB96" s="2176">
        <f t="shared" si="7"/>
        <v>1</v>
      </c>
      <c r="AC96" s="2176">
        <f t="shared" si="7"/>
        <v>1</v>
      </c>
      <c r="AD96" s="2176">
        <f t="shared" si="7"/>
        <v>1</v>
      </c>
      <c r="AE96" s="2185">
        <f t="shared" si="7"/>
        <v>1</v>
      </c>
      <c r="AF96" s="2185">
        <f t="shared" si="7"/>
        <v>0.99999999999999989</v>
      </c>
    </row>
    <row r="97" spans="1:32" s="2177" customFormat="1">
      <c r="A97" s="2173">
        <v>200</v>
      </c>
      <c r="B97" s="2170">
        <v>93</v>
      </c>
      <c r="C97" s="2179">
        <v>0</v>
      </c>
      <c r="D97" s="2179">
        <v>0</v>
      </c>
      <c r="E97" s="2179">
        <v>0</v>
      </c>
      <c r="F97" s="2179">
        <v>0</v>
      </c>
      <c r="G97" s="2179">
        <v>0</v>
      </c>
      <c r="H97" s="2179">
        <v>0</v>
      </c>
      <c r="I97" s="2179">
        <v>0</v>
      </c>
      <c r="J97" s="2179">
        <v>0</v>
      </c>
      <c r="K97" s="2179">
        <v>0</v>
      </c>
      <c r="L97" s="2179">
        <v>0</v>
      </c>
      <c r="M97" s="2179">
        <v>0</v>
      </c>
      <c r="N97" s="2179">
        <v>0</v>
      </c>
      <c r="O97" s="2179">
        <v>0</v>
      </c>
      <c r="P97" s="2175">
        <v>0</v>
      </c>
      <c r="Q97" s="2175">
        <v>0</v>
      </c>
      <c r="R97" s="2176">
        <f t="shared" si="7"/>
        <v>1</v>
      </c>
      <c r="S97" s="2176">
        <f t="shared" si="7"/>
        <v>0.99999999999999989</v>
      </c>
      <c r="T97" s="2176">
        <f t="shared" si="7"/>
        <v>1</v>
      </c>
      <c r="U97" s="2176">
        <f t="shared" si="7"/>
        <v>1</v>
      </c>
      <c r="V97" s="2176">
        <f t="shared" si="7"/>
        <v>1</v>
      </c>
      <c r="W97" s="2176">
        <f t="shared" si="7"/>
        <v>1</v>
      </c>
      <c r="X97" s="2176">
        <f t="shared" si="7"/>
        <v>1.0000000000000002</v>
      </c>
      <c r="Y97" s="2176">
        <f t="shared" si="7"/>
        <v>1</v>
      </c>
      <c r="Z97" s="2176">
        <f t="shared" si="7"/>
        <v>1</v>
      </c>
      <c r="AA97" s="2176">
        <f t="shared" si="7"/>
        <v>1</v>
      </c>
      <c r="AB97" s="2176">
        <f t="shared" si="7"/>
        <v>1</v>
      </c>
      <c r="AC97" s="2176">
        <f t="shared" si="7"/>
        <v>1</v>
      </c>
      <c r="AD97" s="2176">
        <f t="shared" si="7"/>
        <v>1</v>
      </c>
      <c r="AE97" s="2185">
        <f t="shared" si="7"/>
        <v>1</v>
      </c>
      <c r="AF97" s="2185">
        <f t="shared" si="7"/>
        <v>0.99999999999999989</v>
      </c>
    </row>
    <row r="98" spans="1:32" s="2177" customFormat="1">
      <c r="A98" s="2173">
        <v>200</v>
      </c>
      <c r="B98" s="2170">
        <v>94</v>
      </c>
      <c r="C98" s="2179">
        <v>0</v>
      </c>
      <c r="D98" s="2179">
        <v>0</v>
      </c>
      <c r="E98" s="2179">
        <v>0</v>
      </c>
      <c r="F98" s="2179">
        <v>0</v>
      </c>
      <c r="G98" s="2179">
        <v>0</v>
      </c>
      <c r="H98" s="2179">
        <v>0</v>
      </c>
      <c r="I98" s="2179">
        <v>0</v>
      </c>
      <c r="J98" s="2179">
        <v>0</v>
      </c>
      <c r="K98" s="2179">
        <v>0</v>
      </c>
      <c r="L98" s="2179">
        <v>0</v>
      </c>
      <c r="M98" s="2179">
        <v>0</v>
      </c>
      <c r="N98" s="2179">
        <v>0</v>
      </c>
      <c r="O98" s="2179">
        <v>0</v>
      </c>
      <c r="P98" s="2175">
        <v>0</v>
      </c>
      <c r="Q98" s="2175">
        <v>0</v>
      </c>
      <c r="R98" s="2176">
        <f t="shared" si="7"/>
        <v>1</v>
      </c>
      <c r="S98" s="2176">
        <f t="shared" si="7"/>
        <v>0.99999999999999989</v>
      </c>
      <c r="T98" s="2176">
        <f t="shared" si="7"/>
        <v>1</v>
      </c>
      <c r="U98" s="2176">
        <f t="shared" si="7"/>
        <v>1</v>
      </c>
      <c r="V98" s="2176">
        <f t="shared" si="7"/>
        <v>1</v>
      </c>
      <c r="W98" s="2176">
        <f t="shared" si="7"/>
        <v>1</v>
      </c>
      <c r="X98" s="2176">
        <f t="shared" si="7"/>
        <v>1.0000000000000002</v>
      </c>
      <c r="Y98" s="2176">
        <f t="shared" si="7"/>
        <v>1</v>
      </c>
      <c r="Z98" s="2176">
        <f t="shared" si="7"/>
        <v>1</v>
      </c>
      <c r="AA98" s="2176">
        <f t="shared" si="7"/>
        <v>1</v>
      </c>
      <c r="AB98" s="2176">
        <f t="shared" si="7"/>
        <v>1</v>
      </c>
      <c r="AC98" s="2176">
        <f t="shared" si="7"/>
        <v>1</v>
      </c>
      <c r="AD98" s="2176">
        <f t="shared" si="7"/>
        <v>1</v>
      </c>
      <c r="AE98" s="2185">
        <f t="shared" si="7"/>
        <v>1</v>
      </c>
      <c r="AF98" s="2185">
        <f t="shared" si="7"/>
        <v>0.99999999999999989</v>
      </c>
    </row>
    <row r="99" spans="1:32" s="2177" customFormat="1">
      <c r="A99" s="2173">
        <v>200</v>
      </c>
      <c r="B99" s="2170">
        <v>95</v>
      </c>
      <c r="C99" s="2179">
        <v>0</v>
      </c>
      <c r="D99" s="2179">
        <v>0</v>
      </c>
      <c r="E99" s="2179">
        <v>0</v>
      </c>
      <c r="F99" s="2179">
        <v>0</v>
      </c>
      <c r="G99" s="2179">
        <v>0</v>
      </c>
      <c r="H99" s="2179">
        <v>0</v>
      </c>
      <c r="I99" s="2179">
        <v>0</v>
      </c>
      <c r="J99" s="2179">
        <v>0</v>
      </c>
      <c r="K99" s="2179">
        <v>0</v>
      </c>
      <c r="L99" s="2179">
        <v>0</v>
      </c>
      <c r="M99" s="2179">
        <v>0</v>
      </c>
      <c r="N99" s="2179">
        <v>0</v>
      </c>
      <c r="O99" s="2179">
        <v>0</v>
      </c>
      <c r="P99" s="2175">
        <v>0</v>
      </c>
      <c r="Q99" s="2175">
        <v>0</v>
      </c>
      <c r="R99" s="2176">
        <f t="shared" si="7"/>
        <v>1</v>
      </c>
      <c r="S99" s="2176">
        <f t="shared" si="7"/>
        <v>0.99999999999999989</v>
      </c>
      <c r="T99" s="2176">
        <f t="shared" si="7"/>
        <v>1</v>
      </c>
      <c r="U99" s="2176">
        <f t="shared" si="7"/>
        <v>1</v>
      </c>
      <c r="V99" s="2176">
        <f t="shared" si="7"/>
        <v>1</v>
      </c>
      <c r="W99" s="2176">
        <f t="shared" si="7"/>
        <v>1</v>
      </c>
      <c r="X99" s="2176">
        <f t="shared" si="7"/>
        <v>1.0000000000000002</v>
      </c>
      <c r="Y99" s="2176">
        <f t="shared" si="7"/>
        <v>1</v>
      </c>
      <c r="Z99" s="2176">
        <f t="shared" si="7"/>
        <v>1</v>
      </c>
      <c r="AA99" s="2176">
        <f t="shared" si="7"/>
        <v>1</v>
      </c>
      <c r="AB99" s="2176">
        <f t="shared" si="7"/>
        <v>1</v>
      </c>
      <c r="AC99" s="2176">
        <f t="shared" si="7"/>
        <v>1</v>
      </c>
      <c r="AD99" s="2176">
        <f t="shared" si="7"/>
        <v>1</v>
      </c>
      <c r="AE99" s="2185">
        <f t="shared" si="7"/>
        <v>1</v>
      </c>
      <c r="AF99" s="2185">
        <f t="shared" si="7"/>
        <v>0.99999999999999989</v>
      </c>
    </row>
    <row r="100" spans="1:32" s="2177" customFormat="1">
      <c r="A100" s="2173">
        <v>200</v>
      </c>
      <c r="B100" s="2170">
        <v>96</v>
      </c>
      <c r="C100" s="2179">
        <v>0</v>
      </c>
      <c r="D100" s="2179">
        <v>0</v>
      </c>
      <c r="E100" s="2179">
        <v>0</v>
      </c>
      <c r="F100" s="2179">
        <v>0</v>
      </c>
      <c r="G100" s="2179">
        <v>0</v>
      </c>
      <c r="H100" s="2179">
        <v>0</v>
      </c>
      <c r="I100" s="2179">
        <v>0</v>
      </c>
      <c r="J100" s="2179">
        <v>0</v>
      </c>
      <c r="K100" s="2179">
        <v>0</v>
      </c>
      <c r="L100" s="2179">
        <v>0</v>
      </c>
      <c r="M100" s="2179">
        <v>0</v>
      </c>
      <c r="N100" s="2179">
        <v>0</v>
      </c>
      <c r="O100" s="2179">
        <v>0</v>
      </c>
      <c r="P100" s="2175">
        <v>0</v>
      </c>
      <c r="Q100" s="2175">
        <v>0</v>
      </c>
      <c r="R100" s="2176">
        <f t="shared" si="7"/>
        <v>1</v>
      </c>
      <c r="S100" s="2176">
        <f t="shared" si="7"/>
        <v>0.99999999999999989</v>
      </c>
      <c r="T100" s="2176">
        <f t="shared" si="7"/>
        <v>1</v>
      </c>
      <c r="U100" s="2176">
        <f t="shared" si="7"/>
        <v>1</v>
      </c>
      <c r="V100" s="2176">
        <f t="shared" si="7"/>
        <v>1</v>
      </c>
      <c r="W100" s="2176">
        <f t="shared" si="7"/>
        <v>1</v>
      </c>
      <c r="X100" s="2176">
        <f t="shared" si="7"/>
        <v>1.0000000000000002</v>
      </c>
      <c r="Y100" s="2176">
        <f t="shared" si="7"/>
        <v>1</v>
      </c>
      <c r="Z100" s="2176">
        <f t="shared" si="7"/>
        <v>1</v>
      </c>
      <c r="AA100" s="2176">
        <f t="shared" si="7"/>
        <v>1</v>
      </c>
      <c r="AB100" s="2176">
        <f t="shared" si="7"/>
        <v>1</v>
      </c>
      <c r="AC100" s="2176">
        <f t="shared" si="7"/>
        <v>1</v>
      </c>
      <c r="AD100" s="2176">
        <f t="shared" si="7"/>
        <v>1</v>
      </c>
      <c r="AE100" s="2185">
        <f t="shared" si="7"/>
        <v>1</v>
      </c>
      <c r="AF100" s="2185">
        <f t="shared" si="7"/>
        <v>0.99999999999999989</v>
      </c>
    </row>
    <row r="101" spans="1:32" s="2177" customFormat="1">
      <c r="A101" s="2173">
        <v>200</v>
      </c>
      <c r="B101" s="2170">
        <v>97</v>
      </c>
      <c r="C101" s="2179">
        <v>0</v>
      </c>
      <c r="D101" s="2179">
        <v>0</v>
      </c>
      <c r="E101" s="2179">
        <v>0</v>
      </c>
      <c r="F101" s="2179">
        <v>0</v>
      </c>
      <c r="G101" s="2179">
        <v>0</v>
      </c>
      <c r="H101" s="2179">
        <v>0</v>
      </c>
      <c r="I101" s="2179">
        <v>0</v>
      </c>
      <c r="J101" s="2179">
        <v>0</v>
      </c>
      <c r="K101" s="2179">
        <v>0</v>
      </c>
      <c r="L101" s="2179">
        <v>0</v>
      </c>
      <c r="M101" s="2179">
        <v>0</v>
      </c>
      <c r="N101" s="2179">
        <v>0</v>
      </c>
      <c r="O101" s="2179">
        <v>0</v>
      </c>
      <c r="P101" s="2175">
        <v>0</v>
      </c>
      <c r="Q101" s="2175">
        <v>0</v>
      </c>
      <c r="R101" s="2176">
        <f t="shared" si="7"/>
        <v>1</v>
      </c>
      <c r="S101" s="2176">
        <f t="shared" si="7"/>
        <v>0.99999999999999989</v>
      </c>
      <c r="T101" s="2176">
        <f t="shared" si="7"/>
        <v>1</v>
      </c>
      <c r="U101" s="2176">
        <f t="shared" si="7"/>
        <v>1</v>
      </c>
      <c r="V101" s="2176">
        <f t="shared" si="7"/>
        <v>1</v>
      </c>
      <c r="W101" s="2176">
        <f t="shared" si="7"/>
        <v>1</v>
      </c>
      <c r="X101" s="2176">
        <f t="shared" si="7"/>
        <v>1.0000000000000002</v>
      </c>
      <c r="Y101" s="2176">
        <f t="shared" si="7"/>
        <v>1</v>
      </c>
      <c r="Z101" s="2176">
        <f t="shared" si="7"/>
        <v>1</v>
      </c>
      <c r="AA101" s="2176">
        <f t="shared" si="7"/>
        <v>1</v>
      </c>
      <c r="AB101" s="2176">
        <f t="shared" si="7"/>
        <v>1</v>
      </c>
      <c r="AC101" s="2176">
        <f t="shared" si="7"/>
        <v>1</v>
      </c>
      <c r="AD101" s="2176">
        <f t="shared" si="7"/>
        <v>1</v>
      </c>
      <c r="AE101" s="2185">
        <f t="shared" si="7"/>
        <v>1</v>
      </c>
      <c r="AF101" s="2185">
        <f t="shared" si="7"/>
        <v>0.99999999999999989</v>
      </c>
    </row>
    <row r="102" spans="1:32" s="2177" customFormat="1">
      <c r="A102" s="2173">
        <v>200</v>
      </c>
      <c r="B102" s="2170">
        <v>98</v>
      </c>
      <c r="C102" s="2179">
        <v>0</v>
      </c>
      <c r="D102" s="2179">
        <v>0</v>
      </c>
      <c r="E102" s="2179">
        <v>0</v>
      </c>
      <c r="F102" s="2179">
        <v>0</v>
      </c>
      <c r="G102" s="2179">
        <v>0</v>
      </c>
      <c r="H102" s="2179">
        <v>0</v>
      </c>
      <c r="I102" s="2179">
        <v>0</v>
      </c>
      <c r="J102" s="2179">
        <v>0</v>
      </c>
      <c r="K102" s="2179">
        <v>0</v>
      </c>
      <c r="L102" s="2179">
        <v>0</v>
      </c>
      <c r="M102" s="2179">
        <v>0</v>
      </c>
      <c r="N102" s="2179">
        <v>0</v>
      </c>
      <c r="O102" s="2179">
        <v>0</v>
      </c>
      <c r="P102" s="2175">
        <v>0</v>
      </c>
      <c r="Q102" s="2175">
        <v>0</v>
      </c>
      <c r="R102" s="2176">
        <f t="shared" ref="R102:AF104" si="8">C102+R101</f>
        <v>1</v>
      </c>
      <c r="S102" s="2176">
        <f t="shared" si="8"/>
        <v>0.99999999999999989</v>
      </c>
      <c r="T102" s="2176">
        <f t="shared" si="8"/>
        <v>1</v>
      </c>
      <c r="U102" s="2176">
        <f t="shared" si="8"/>
        <v>1</v>
      </c>
      <c r="V102" s="2176">
        <f t="shared" si="8"/>
        <v>1</v>
      </c>
      <c r="W102" s="2176">
        <f t="shared" si="8"/>
        <v>1</v>
      </c>
      <c r="X102" s="2176">
        <f t="shared" si="8"/>
        <v>1.0000000000000002</v>
      </c>
      <c r="Y102" s="2176">
        <f t="shared" si="8"/>
        <v>1</v>
      </c>
      <c r="Z102" s="2176">
        <f t="shared" si="8"/>
        <v>1</v>
      </c>
      <c r="AA102" s="2176">
        <f t="shared" si="8"/>
        <v>1</v>
      </c>
      <c r="AB102" s="2176">
        <f t="shared" si="8"/>
        <v>1</v>
      </c>
      <c r="AC102" s="2176">
        <f t="shared" si="8"/>
        <v>1</v>
      </c>
      <c r="AD102" s="2176">
        <f t="shared" si="8"/>
        <v>1</v>
      </c>
      <c r="AE102" s="2185">
        <f t="shared" si="8"/>
        <v>1</v>
      </c>
      <c r="AF102" s="2185">
        <f t="shared" si="8"/>
        <v>0.99999999999999989</v>
      </c>
    </row>
    <row r="103" spans="1:32" s="2177" customFormat="1">
      <c r="A103" s="2173">
        <v>200</v>
      </c>
      <c r="B103" s="2170">
        <v>99</v>
      </c>
      <c r="C103" s="2179">
        <v>0</v>
      </c>
      <c r="D103" s="2179">
        <v>0</v>
      </c>
      <c r="E103" s="2179">
        <v>0</v>
      </c>
      <c r="F103" s="2179">
        <v>0</v>
      </c>
      <c r="G103" s="2179">
        <v>0</v>
      </c>
      <c r="H103" s="2179">
        <v>0</v>
      </c>
      <c r="I103" s="2179">
        <v>0</v>
      </c>
      <c r="J103" s="2179">
        <v>0</v>
      </c>
      <c r="K103" s="2179">
        <v>0</v>
      </c>
      <c r="L103" s="2179">
        <v>0</v>
      </c>
      <c r="M103" s="2179">
        <v>0</v>
      </c>
      <c r="N103" s="2179">
        <v>0</v>
      </c>
      <c r="O103" s="2179">
        <v>0</v>
      </c>
      <c r="P103" s="2175">
        <v>0</v>
      </c>
      <c r="Q103" s="2175">
        <v>0</v>
      </c>
      <c r="R103" s="2176">
        <f t="shared" si="8"/>
        <v>1</v>
      </c>
      <c r="S103" s="2176">
        <f t="shared" si="8"/>
        <v>0.99999999999999989</v>
      </c>
      <c r="T103" s="2176">
        <f t="shared" si="8"/>
        <v>1</v>
      </c>
      <c r="U103" s="2176">
        <f t="shared" si="8"/>
        <v>1</v>
      </c>
      <c r="V103" s="2176">
        <f t="shared" si="8"/>
        <v>1</v>
      </c>
      <c r="W103" s="2176">
        <f t="shared" si="8"/>
        <v>1</v>
      </c>
      <c r="X103" s="2176">
        <f t="shared" si="8"/>
        <v>1.0000000000000002</v>
      </c>
      <c r="Y103" s="2176">
        <f t="shared" si="8"/>
        <v>1</v>
      </c>
      <c r="Z103" s="2176">
        <f t="shared" si="8"/>
        <v>1</v>
      </c>
      <c r="AA103" s="2176">
        <f t="shared" si="8"/>
        <v>1</v>
      </c>
      <c r="AB103" s="2176">
        <f t="shared" si="8"/>
        <v>1</v>
      </c>
      <c r="AC103" s="2176">
        <f t="shared" si="8"/>
        <v>1</v>
      </c>
      <c r="AD103" s="2176">
        <f t="shared" si="8"/>
        <v>1</v>
      </c>
      <c r="AE103" s="2185">
        <f t="shared" si="8"/>
        <v>1</v>
      </c>
      <c r="AF103" s="2185">
        <f t="shared" si="8"/>
        <v>0.99999999999999989</v>
      </c>
    </row>
    <row r="104" spans="1:32" s="2177" customFormat="1">
      <c r="A104" s="2173">
        <v>200</v>
      </c>
      <c r="B104" s="2170">
        <v>100</v>
      </c>
      <c r="C104" s="2179">
        <v>0</v>
      </c>
      <c r="D104" s="2179">
        <v>0</v>
      </c>
      <c r="E104" s="2179">
        <v>0</v>
      </c>
      <c r="F104" s="2179">
        <v>0</v>
      </c>
      <c r="G104" s="2179">
        <v>0</v>
      </c>
      <c r="H104" s="2179">
        <v>0</v>
      </c>
      <c r="I104" s="2179">
        <v>0</v>
      </c>
      <c r="J104" s="2179">
        <v>0</v>
      </c>
      <c r="K104" s="2179">
        <v>0</v>
      </c>
      <c r="L104" s="2179">
        <v>0</v>
      </c>
      <c r="M104" s="2179">
        <v>0</v>
      </c>
      <c r="N104" s="2179">
        <v>0</v>
      </c>
      <c r="O104" s="2179">
        <v>0</v>
      </c>
      <c r="P104" s="2175">
        <v>0</v>
      </c>
      <c r="Q104" s="2175">
        <v>0</v>
      </c>
      <c r="R104" s="2176">
        <f t="shared" si="8"/>
        <v>1</v>
      </c>
      <c r="S104" s="2176">
        <f t="shared" si="8"/>
        <v>0.99999999999999989</v>
      </c>
      <c r="T104" s="2176">
        <f t="shared" si="8"/>
        <v>1</v>
      </c>
      <c r="U104" s="2176">
        <f t="shared" si="8"/>
        <v>1</v>
      </c>
      <c r="V104" s="2176">
        <f t="shared" si="8"/>
        <v>1</v>
      </c>
      <c r="W104" s="2176">
        <f t="shared" si="8"/>
        <v>1</v>
      </c>
      <c r="X104" s="2176">
        <f t="shared" si="8"/>
        <v>1.0000000000000002</v>
      </c>
      <c r="Y104" s="2176">
        <f t="shared" si="8"/>
        <v>1</v>
      </c>
      <c r="Z104" s="2176">
        <f t="shared" si="8"/>
        <v>1</v>
      </c>
      <c r="AA104" s="2176">
        <f t="shared" si="8"/>
        <v>1</v>
      </c>
      <c r="AB104" s="2176">
        <f t="shared" si="8"/>
        <v>1</v>
      </c>
      <c r="AC104" s="2176">
        <f t="shared" si="8"/>
        <v>1</v>
      </c>
      <c r="AD104" s="2176">
        <f t="shared" si="8"/>
        <v>1</v>
      </c>
      <c r="AE104" s="2185">
        <f t="shared" si="8"/>
        <v>1</v>
      </c>
      <c r="AF104" s="2185">
        <f t="shared" si="8"/>
        <v>0.99999999999999989</v>
      </c>
    </row>
    <row r="105" spans="1:32" s="2177" customFormat="1">
      <c r="A105" s="2169"/>
      <c r="B105" s="2170"/>
      <c r="C105" s="2186"/>
      <c r="D105" s="2186"/>
      <c r="E105" s="2186"/>
      <c r="F105" s="2186"/>
      <c r="G105" s="2186"/>
      <c r="H105" s="2186"/>
      <c r="I105" s="2186"/>
      <c r="J105" s="2186"/>
      <c r="K105" s="2186"/>
      <c r="L105" s="2186"/>
      <c r="M105" s="2186"/>
      <c r="N105" s="2186"/>
      <c r="O105" s="2186"/>
      <c r="P105" s="2186"/>
      <c r="Q105" s="2186"/>
      <c r="R105" s="2186"/>
      <c r="S105" s="2186"/>
      <c r="T105" s="2186"/>
      <c r="U105" s="2186"/>
      <c r="V105" s="2186"/>
      <c r="W105" s="2186"/>
      <c r="X105" s="2186"/>
      <c r="Y105" s="2186"/>
      <c r="Z105" s="2186"/>
      <c r="AA105" s="2186"/>
      <c r="AB105" s="2186"/>
      <c r="AC105" s="2186"/>
      <c r="AD105" s="2186"/>
      <c r="AE105" s="2186"/>
      <c r="AF105" s="2186"/>
    </row>
    <row r="106" spans="1:32" s="2177" customFormat="1" hidden="1">
      <c r="A106" s="2169"/>
      <c r="B106" s="2170"/>
      <c r="C106" s="2186"/>
      <c r="D106" s="2186"/>
      <c r="E106" s="2186"/>
      <c r="F106" s="2186"/>
      <c r="G106" s="2186"/>
      <c r="H106" s="2186"/>
      <c r="I106" s="2186"/>
      <c r="J106" s="2186"/>
      <c r="K106" s="2186"/>
      <c r="L106" s="2186"/>
      <c r="M106" s="2186"/>
      <c r="N106" s="2186"/>
      <c r="O106" s="2186"/>
      <c r="P106" s="2186"/>
      <c r="Q106" s="2186"/>
      <c r="R106" s="2186"/>
      <c r="S106" s="2186"/>
      <c r="T106" s="2186"/>
      <c r="U106" s="2186"/>
      <c r="V106" s="2186"/>
      <c r="W106" s="2186"/>
      <c r="X106" s="2186"/>
      <c r="Y106" s="2186"/>
      <c r="Z106" s="2186"/>
      <c r="AA106" s="2186"/>
      <c r="AB106" s="2186"/>
      <c r="AC106" s="2186"/>
      <c r="AD106" s="2186"/>
      <c r="AE106" s="2186"/>
      <c r="AF106" s="2186"/>
    </row>
    <row r="107" spans="1:32" s="2177" customFormat="1" hidden="1">
      <c r="A107" s="2181"/>
      <c r="B107" s="2182"/>
      <c r="C107" s="2187"/>
      <c r="D107" s="2187"/>
      <c r="E107" s="2187"/>
      <c r="F107" s="2187"/>
      <c r="G107" s="2187"/>
      <c r="H107" s="2187"/>
      <c r="I107" s="2187"/>
      <c r="J107" s="2187"/>
      <c r="K107" s="2187"/>
      <c r="L107" s="2187"/>
      <c r="M107" s="2187"/>
      <c r="N107" s="2187"/>
      <c r="O107" s="2187"/>
      <c r="P107" s="2187"/>
      <c r="Q107" s="2187"/>
      <c r="R107" s="2187"/>
      <c r="S107" s="2187"/>
      <c r="T107" s="2187"/>
      <c r="U107" s="2187"/>
      <c r="V107" s="2187"/>
      <c r="W107" s="2187"/>
      <c r="X107" s="2187"/>
      <c r="Y107" s="2187"/>
      <c r="Z107" s="2187"/>
      <c r="AA107" s="2187"/>
      <c r="AB107" s="2187"/>
      <c r="AC107" s="2187"/>
      <c r="AD107" s="2187"/>
      <c r="AE107" s="2187"/>
      <c r="AF107" s="2187"/>
    </row>
    <row r="108" spans="1:32" s="2177" customFormat="1" hidden="1">
      <c r="A108" s="2181"/>
      <c r="B108" s="2182"/>
      <c r="C108" s="2187"/>
      <c r="D108" s="2187"/>
      <c r="E108" s="2187"/>
      <c r="F108" s="2187"/>
      <c r="G108" s="2187"/>
      <c r="H108" s="2187"/>
      <c r="I108" s="2187"/>
      <c r="J108" s="2187"/>
      <c r="K108" s="2187"/>
      <c r="L108" s="2187"/>
      <c r="M108" s="2187"/>
      <c r="N108" s="2187"/>
      <c r="O108" s="2187"/>
      <c r="P108" s="2187"/>
      <c r="Q108" s="2187"/>
      <c r="R108" s="2187"/>
      <c r="S108" s="2187"/>
      <c r="T108" s="2187"/>
      <c r="U108" s="2187"/>
      <c r="V108" s="2187"/>
      <c r="W108" s="2187"/>
      <c r="X108" s="2187"/>
      <c r="Y108" s="2187"/>
      <c r="Z108" s="2187"/>
      <c r="AA108" s="2187"/>
      <c r="AB108" s="2187"/>
      <c r="AC108" s="2187"/>
      <c r="AD108" s="2187"/>
      <c r="AE108" s="2187"/>
      <c r="AF108" s="2187"/>
    </row>
    <row r="109" spans="1:32" s="2177" customFormat="1" hidden="1">
      <c r="A109" s="2181"/>
      <c r="B109" s="2182"/>
      <c r="C109" s="2187"/>
      <c r="D109" s="2187"/>
      <c r="E109" s="2187"/>
      <c r="F109" s="2187"/>
      <c r="G109" s="2187"/>
      <c r="H109" s="2187"/>
      <c r="I109" s="2187"/>
      <c r="J109" s="2187"/>
      <c r="K109" s="2187"/>
      <c r="L109" s="2187"/>
      <c r="M109" s="2187"/>
      <c r="N109" s="2187"/>
      <c r="O109" s="2187"/>
      <c r="P109" s="2187"/>
      <c r="Q109" s="2187"/>
      <c r="R109" s="2187"/>
      <c r="S109" s="2187"/>
      <c r="T109" s="2187"/>
      <c r="U109" s="2187"/>
      <c r="V109" s="2187"/>
      <c r="W109" s="2187"/>
      <c r="X109" s="2187"/>
      <c r="Y109" s="2187"/>
      <c r="Z109" s="2187"/>
      <c r="AA109" s="2187"/>
      <c r="AB109" s="2187"/>
      <c r="AC109" s="2187"/>
      <c r="AD109" s="2187"/>
      <c r="AE109" s="2187"/>
      <c r="AF109" s="2187"/>
    </row>
    <row r="110" spans="1:32" s="2177" customFormat="1" hidden="1">
      <c r="A110" s="2181"/>
      <c r="B110" s="2182"/>
      <c r="C110" s="2187"/>
      <c r="D110" s="2187"/>
      <c r="E110" s="2187"/>
      <c r="F110" s="2187"/>
      <c r="G110" s="2187"/>
      <c r="H110" s="2187"/>
      <c r="I110" s="2187"/>
      <c r="J110" s="2187"/>
      <c r="K110" s="2187"/>
      <c r="L110" s="2187"/>
      <c r="M110" s="2187"/>
      <c r="N110" s="2187"/>
      <c r="O110" s="2187"/>
      <c r="P110" s="2187"/>
      <c r="Q110" s="2187"/>
      <c r="R110" s="2187"/>
      <c r="S110" s="2187"/>
      <c r="T110" s="2187"/>
      <c r="U110" s="2187"/>
      <c r="V110" s="2187"/>
      <c r="W110" s="2187"/>
      <c r="X110" s="2187"/>
      <c r="Y110" s="2187"/>
      <c r="Z110" s="2187"/>
      <c r="AA110" s="2187"/>
      <c r="AB110" s="2187"/>
      <c r="AC110" s="2187"/>
      <c r="AD110" s="2187"/>
      <c r="AE110" s="2187"/>
      <c r="AF110" s="2187"/>
    </row>
    <row r="111" spans="1:32" hidden="1">
      <c r="C111" s="2187"/>
      <c r="D111" s="2187"/>
      <c r="E111" s="2187"/>
      <c r="F111" s="2187"/>
      <c r="G111" s="2187"/>
      <c r="H111" s="2187"/>
      <c r="I111" s="2187"/>
      <c r="J111" s="2187"/>
      <c r="K111" s="2187"/>
      <c r="L111" s="2187"/>
      <c r="M111" s="2187"/>
      <c r="N111" s="2187"/>
      <c r="O111" s="2187"/>
      <c r="P111" s="2187"/>
      <c r="Q111" s="2187"/>
      <c r="R111" s="2187"/>
      <c r="S111" s="2187"/>
      <c r="T111" s="2187"/>
      <c r="U111" s="2187"/>
      <c r="V111" s="2187"/>
      <c r="W111" s="2187"/>
      <c r="X111" s="2187"/>
      <c r="Y111" s="2187"/>
      <c r="Z111" s="2187"/>
      <c r="AA111" s="2187"/>
      <c r="AB111" s="2187"/>
      <c r="AC111" s="2187"/>
      <c r="AD111" s="2187"/>
      <c r="AE111" s="2187"/>
      <c r="AF111" s="2187"/>
    </row>
    <row r="112" spans="1:32" hidden="1">
      <c r="C112" s="2187"/>
      <c r="D112" s="2187"/>
      <c r="E112" s="2187"/>
      <c r="F112" s="2187"/>
      <c r="G112" s="2187"/>
      <c r="H112" s="2187"/>
      <c r="I112" s="2187"/>
      <c r="J112" s="2187"/>
      <c r="K112" s="2187"/>
      <c r="L112" s="2187"/>
      <c r="M112" s="2187"/>
      <c r="N112" s="2187"/>
      <c r="O112" s="2187"/>
      <c r="P112" s="2187"/>
      <c r="Q112" s="2187"/>
      <c r="R112" s="2187"/>
      <c r="S112" s="2187"/>
      <c r="T112" s="2187"/>
      <c r="U112" s="2187"/>
      <c r="V112" s="2187"/>
      <c r="W112" s="2187"/>
      <c r="X112" s="2187"/>
      <c r="Y112" s="2187"/>
      <c r="Z112" s="2187"/>
      <c r="AA112" s="2187"/>
      <c r="AB112" s="2187"/>
      <c r="AC112" s="2187"/>
      <c r="AD112" s="2187"/>
      <c r="AE112" s="2187"/>
      <c r="AF112" s="2187"/>
    </row>
    <row r="113" spans="1:32" hidden="1">
      <c r="C113" s="2187"/>
      <c r="D113" s="2187"/>
      <c r="E113" s="2187"/>
      <c r="F113" s="2187"/>
      <c r="G113" s="2187"/>
      <c r="H113" s="2187"/>
      <c r="I113" s="2187"/>
      <c r="J113" s="2187"/>
      <c r="K113" s="2187"/>
      <c r="L113" s="2187"/>
      <c r="M113" s="2187"/>
      <c r="N113" s="2187"/>
      <c r="O113" s="2187"/>
      <c r="P113" s="2187"/>
      <c r="Q113" s="2187"/>
      <c r="R113" s="2187"/>
      <c r="S113" s="2187"/>
      <c r="T113" s="2187"/>
      <c r="U113" s="2187"/>
      <c r="V113" s="2187"/>
      <c r="W113" s="2187"/>
      <c r="X113" s="2187"/>
      <c r="Y113" s="2187"/>
      <c r="Z113" s="2187"/>
      <c r="AA113" s="2187"/>
      <c r="AB113" s="2187"/>
      <c r="AC113" s="2187"/>
      <c r="AD113" s="2187"/>
      <c r="AE113" s="2187"/>
      <c r="AF113" s="2187"/>
    </row>
    <row r="114" spans="1:32">
      <c r="A114" s="2169" t="s">
        <v>4961</v>
      </c>
      <c r="B114" s="2170" t="s">
        <v>4876</v>
      </c>
      <c r="C114" s="2188" t="s">
        <v>4757</v>
      </c>
      <c r="D114" s="2188" t="s">
        <v>4759</v>
      </c>
      <c r="E114" s="2188" t="s">
        <v>4761</v>
      </c>
      <c r="F114" s="2188" t="s">
        <v>4763</v>
      </c>
      <c r="G114" s="2188" t="s">
        <v>4765</v>
      </c>
      <c r="H114" s="2188" t="s">
        <v>4767</v>
      </c>
      <c r="I114" s="2188" t="s">
        <v>4769</v>
      </c>
      <c r="J114" s="2188" t="s">
        <v>4771</v>
      </c>
      <c r="K114" s="2188" t="s">
        <v>4773</v>
      </c>
      <c r="L114" s="2188" t="s">
        <v>4775</v>
      </c>
      <c r="M114" s="2188" t="s">
        <v>4777</v>
      </c>
      <c r="N114" s="2188" t="s">
        <v>4779</v>
      </c>
      <c r="O114" s="2188" t="s">
        <v>4781</v>
      </c>
      <c r="P114" s="2188" t="s">
        <v>4877</v>
      </c>
      <c r="Q114" s="2188" t="s">
        <v>4878</v>
      </c>
      <c r="R114" s="2189" t="str">
        <f t="shared" ref="R114:AF114" si="9">C114&amp;"a"</f>
        <v>Z1a</v>
      </c>
      <c r="S114" s="2189" t="str">
        <f t="shared" si="9"/>
        <v>Z1p1a</v>
      </c>
      <c r="T114" s="2189" t="str">
        <f t="shared" si="9"/>
        <v>Z2a</v>
      </c>
      <c r="U114" s="2189" t="str">
        <f t="shared" si="9"/>
        <v>Z3a</v>
      </c>
      <c r="V114" s="2189" t="str">
        <f t="shared" si="9"/>
        <v>Z4a</v>
      </c>
      <c r="W114" s="2189" t="str">
        <f t="shared" si="9"/>
        <v>Z5a</v>
      </c>
      <c r="X114" s="2189" t="str">
        <f t="shared" si="9"/>
        <v>Z6a</v>
      </c>
      <c r="Y114" s="2189" t="str">
        <f t="shared" si="9"/>
        <v>Z7a</v>
      </c>
      <c r="Z114" s="2189" t="str">
        <f t="shared" si="9"/>
        <v>Z8a</v>
      </c>
      <c r="AA114" s="2189" t="str">
        <f t="shared" si="9"/>
        <v>Z9a</v>
      </c>
      <c r="AB114" s="2189" t="str">
        <f t="shared" si="9"/>
        <v>Z10a</v>
      </c>
      <c r="AC114" s="2189" t="str">
        <f t="shared" si="9"/>
        <v>Z11a</v>
      </c>
      <c r="AD114" s="2189" t="str">
        <f t="shared" si="9"/>
        <v>Z12a</v>
      </c>
      <c r="AE114" s="2190" t="str">
        <f t="shared" si="9"/>
        <v>Z13a</v>
      </c>
      <c r="AF114" s="2190" t="str">
        <f t="shared" si="9"/>
        <v>Z14a</v>
      </c>
    </row>
    <row r="115" spans="1:32">
      <c r="A115" s="2173">
        <v>200</v>
      </c>
      <c r="B115" s="2174">
        <v>1</v>
      </c>
      <c r="C115" s="2175">
        <v>0.64283471452470864</v>
      </c>
      <c r="D115" s="2175">
        <v>0.76249886398978106</v>
      </c>
      <c r="E115" s="2175">
        <v>0.41809728638334137</v>
      </c>
      <c r="F115" s="2175">
        <v>0.451928211256101</v>
      </c>
      <c r="G115" s="2175">
        <v>0.29704011437067052</v>
      </c>
      <c r="H115" s="2175">
        <v>0.24851343410422022</v>
      </c>
      <c r="I115" s="2175">
        <v>0.25497967571678182</v>
      </c>
      <c r="J115" s="2175">
        <v>0.29614419810794801</v>
      </c>
      <c r="K115" s="2175">
        <v>0.32864471404939422</v>
      </c>
      <c r="L115" s="2175">
        <v>0.32383727979534876</v>
      </c>
      <c r="M115" s="2175">
        <v>0.706108572004845</v>
      </c>
      <c r="N115" s="2175">
        <v>0.36033801996823589</v>
      </c>
      <c r="O115" s="2175">
        <v>1</v>
      </c>
      <c r="P115" s="2175">
        <v>1</v>
      </c>
      <c r="Q115" s="2175">
        <v>0.74990201534219891</v>
      </c>
      <c r="R115" s="2176">
        <f t="shared" ref="R115:AF115" si="10">C115</f>
        <v>0.64283471452470864</v>
      </c>
      <c r="S115" s="2176">
        <f t="shared" si="10"/>
        <v>0.76249886398978106</v>
      </c>
      <c r="T115" s="2176">
        <f t="shared" si="10"/>
        <v>0.41809728638334137</v>
      </c>
      <c r="U115" s="2176">
        <f t="shared" si="10"/>
        <v>0.451928211256101</v>
      </c>
      <c r="V115" s="2176">
        <f t="shared" si="10"/>
        <v>0.29704011437067052</v>
      </c>
      <c r="W115" s="2176">
        <f t="shared" si="10"/>
        <v>0.24851343410422022</v>
      </c>
      <c r="X115" s="2176">
        <f t="shared" si="10"/>
        <v>0.25497967571678182</v>
      </c>
      <c r="Y115" s="2176">
        <f t="shared" si="10"/>
        <v>0.29614419810794801</v>
      </c>
      <c r="Z115" s="2176">
        <f t="shared" si="10"/>
        <v>0.32864471404939422</v>
      </c>
      <c r="AA115" s="2176">
        <f t="shared" si="10"/>
        <v>0.32383727979534876</v>
      </c>
      <c r="AB115" s="2176">
        <f t="shared" si="10"/>
        <v>0.706108572004845</v>
      </c>
      <c r="AC115" s="2176">
        <f t="shared" si="10"/>
        <v>0.36033801996823589</v>
      </c>
      <c r="AD115" s="2176">
        <f t="shared" si="10"/>
        <v>1</v>
      </c>
      <c r="AE115" s="2185">
        <f t="shared" si="10"/>
        <v>1</v>
      </c>
      <c r="AF115" s="2185">
        <f t="shared" si="10"/>
        <v>0.74990201534219891</v>
      </c>
    </row>
    <row r="116" spans="1:32">
      <c r="A116" s="2173">
        <v>200</v>
      </c>
      <c r="B116" s="2174">
        <v>2</v>
      </c>
      <c r="C116" s="2175">
        <v>0.25421095960866336</v>
      </c>
      <c r="D116" s="2175">
        <v>0.20826644368895617</v>
      </c>
      <c r="E116" s="2175">
        <v>0.31801048263453346</v>
      </c>
      <c r="F116" s="2175">
        <v>0.40503859575270212</v>
      </c>
      <c r="G116" s="2175">
        <v>0.29704011437067052</v>
      </c>
      <c r="H116" s="2175">
        <v>0.24851343410422022</v>
      </c>
      <c r="I116" s="2175">
        <v>0.25497967571678182</v>
      </c>
      <c r="J116" s="2175">
        <v>0.29614419810794801</v>
      </c>
      <c r="K116" s="2175">
        <v>0.32864471404939422</v>
      </c>
      <c r="L116" s="2175">
        <v>0.32383727979534876</v>
      </c>
      <c r="M116" s="2175">
        <v>0.2659943546966036</v>
      </c>
      <c r="N116" s="2175">
        <v>0.36033801996823589</v>
      </c>
      <c r="O116" s="2175">
        <v>0</v>
      </c>
      <c r="P116" s="2175">
        <v>0</v>
      </c>
      <c r="Q116" s="2175">
        <v>0.24081862042351765</v>
      </c>
      <c r="R116" s="2176">
        <f t="shared" ref="R116:AF131" si="11">C116+R115</f>
        <v>0.897045674133372</v>
      </c>
      <c r="S116" s="2176">
        <f t="shared" si="11"/>
        <v>0.97076530767873725</v>
      </c>
      <c r="T116" s="2176">
        <f t="shared" si="11"/>
        <v>0.73610776901787478</v>
      </c>
      <c r="U116" s="2176">
        <f t="shared" si="11"/>
        <v>0.85696680700880312</v>
      </c>
      <c r="V116" s="2176">
        <f t="shared" si="11"/>
        <v>0.59408022874134103</v>
      </c>
      <c r="W116" s="2176">
        <f t="shared" si="11"/>
        <v>0.49702686820844044</v>
      </c>
      <c r="X116" s="2176">
        <f t="shared" si="11"/>
        <v>0.50995935143356363</v>
      </c>
      <c r="Y116" s="2176">
        <f t="shared" si="11"/>
        <v>0.59228839621589602</v>
      </c>
      <c r="Z116" s="2176">
        <f t="shared" si="11"/>
        <v>0.65728942809878843</v>
      </c>
      <c r="AA116" s="2176">
        <f t="shared" si="11"/>
        <v>0.64767455959069753</v>
      </c>
      <c r="AB116" s="2176">
        <f t="shared" si="11"/>
        <v>0.9721029267014486</v>
      </c>
      <c r="AC116" s="2176">
        <f t="shared" si="11"/>
        <v>0.72067603993647178</v>
      </c>
      <c r="AD116" s="2176">
        <f t="shared" si="11"/>
        <v>1</v>
      </c>
      <c r="AE116" s="2185">
        <f t="shared" si="11"/>
        <v>1</v>
      </c>
      <c r="AF116" s="2185">
        <f t="shared" si="11"/>
        <v>0.99072063576571656</v>
      </c>
    </row>
    <row r="117" spans="1:32">
      <c r="A117" s="2173">
        <v>200</v>
      </c>
      <c r="B117" s="2174">
        <v>3</v>
      </c>
      <c r="C117" s="2175">
        <v>7.5504659586548561E-2</v>
      </c>
      <c r="D117" s="2175">
        <v>2.7233113070516912E-2</v>
      </c>
      <c r="E117" s="2175">
        <v>0.15921936821185925</v>
      </c>
      <c r="F117" s="2175">
        <v>0.12811054546487971</v>
      </c>
      <c r="G117" s="2175">
        <v>0.24906403979144773</v>
      </c>
      <c r="H117" s="2175">
        <v>0.24851343410422022</v>
      </c>
      <c r="I117" s="2175">
        <v>0.24772268443494871</v>
      </c>
      <c r="J117" s="2175">
        <v>0.26360680899518918</v>
      </c>
      <c r="K117" s="2175">
        <v>0.26419058531714906</v>
      </c>
      <c r="L117" s="2175">
        <v>0.27438037460628079</v>
      </c>
      <c r="M117" s="2175">
        <v>2.7897073298551341E-2</v>
      </c>
      <c r="N117" s="2175">
        <v>0.24710756905833209</v>
      </c>
      <c r="O117" s="2175">
        <v>0</v>
      </c>
      <c r="P117" s="2175">
        <v>0</v>
      </c>
      <c r="Q117" s="2175">
        <v>9.2793642342834885E-3</v>
      </c>
      <c r="R117" s="2176">
        <f t="shared" si="11"/>
        <v>0.97255033371992061</v>
      </c>
      <c r="S117" s="2176">
        <f t="shared" si="11"/>
        <v>0.99799842074925416</v>
      </c>
      <c r="T117" s="2176">
        <f t="shared" si="11"/>
        <v>0.895327137229734</v>
      </c>
      <c r="U117" s="2176">
        <f t="shared" si="11"/>
        <v>0.98507735247368289</v>
      </c>
      <c r="V117" s="2176">
        <f t="shared" si="11"/>
        <v>0.84314426853278879</v>
      </c>
      <c r="W117" s="2176">
        <f t="shared" si="11"/>
        <v>0.74554030231266066</v>
      </c>
      <c r="X117" s="2176">
        <f t="shared" si="11"/>
        <v>0.75768203586851235</v>
      </c>
      <c r="Y117" s="2176">
        <f t="shared" si="11"/>
        <v>0.8558952052110852</v>
      </c>
      <c r="Z117" s="2176">
        <f t="shared" si="11"/>
        <v>0.92148001341593755</v>
      </c>
      <c r="AA117" s="2176">
        <f t="shared" si="11"/>
        <v>0.92205493419697837</v>
      </c>
      <c r="AB117" s="2176">
        <f t="shared" si="11"/>
        <v>0.99999999999999989</v>
      </c>
      <c r="AC117" s="2176">
        <f t="shared" si="11"/>
        <v>0.96778360899480387</v>
      </c>
      <c r="AD117" s="2176">
        <f t="shared" si="11"/>
        <v>1</v>
      </c>
      <c r="AE117" s="2185">
        <f t="shared" si="11"/>
        <v>1</v>
      </c>
      <c r="AF117" s="2185">
        <f t="shared" si="11"/>
        <v>1</v>
      </c>
    </row>
    <row r="118" spans="1:32">
      <c r="A118" s="2173">
        <v>200</v>
      </c>
      <c r="B118" s="2174">
        <v>4</v>
      </c>
      <c r="C118" s="2175">
        <v>2.3117581618028134E-2</v>
      </c>
      <c r="D118" s="2175">
        <v>2.0015792507458358E-3</v>
      </c>
      <c r="E118" s="2175">
        <v>8.0027306419928598E-2</v>
      </c>
      <c r="F118" s="2175">
        <v>1.4922647526317204E-2</v>
      </c>
      <c r="G118" s="2175">
        <v>0.10882988139399978</v>
      </c>
      <c r="H118" s="2175">
        <v>0.19672397663086655</v>
      </c>
      <c r="I118" s="2175">
        <v>0.15856743225993356</v>
      </c>
      <c r="J118" s="2175">
        <v>0.11629049669635287</v>
      </c>
      <c r="K118" s="2175">
        <v>7.282421359192473E-2</v>
      </c>
      <c r="L118" s="2175">
        <v>7.5406325142485645E-2</v>
      </c>
      <c r="M118" s="2175">
        <v>0</v>
      </c>
      <c r="N118" s="2175">
        <v>3.2216391005196111E-2</v>
      </c>
      <c r="O118" s="2175">
        <v>0</v>
      </c>
      <c r="P118" s="2175">
        <v>0</v>
      </c>
      <c r="Q118" s="2175">
        <v>0</v>
      </c>
      <c r="R118" s="2176">
        <f t="shared" si="11"/>
        <v>0.99566791533794874</v>
      </c>
      <c r="S118" s="2176">
        <f t="shared" si="11"/>
        <v>1</v>
      </c>
      <c r="T118" s="2176">
        <f t="shared" si="11"/>
        <v>0.97535444364966262</v>
      </c>
      <c r="U118" s="2176">
        <f t="shared" si="11"/>
        <v>1</v>
      </c>
      <c r="V118" s="2176">
        <f t="shared" si="11"/>
        <v>0.95197414992678853</v>
      </c>
      <c r="W118" s="2176">
        <f t="shared" si="11"/>
        <v>0.94226427894352716</v>
      </c>
      <c r="X118" s="2176">
        <f t="shared" si="11"/>
        <v>0.91624946812844588</v>
      </c>
      <c r="Y118" s="2176">
        <f t="shared" si="11"/>
        <v>0.97218570190743803</v>
      </c>
      <c r="Z118" s="2176">
        <f t="shared" si="11"/>
        <v>0.99430422700786225</v>
      </c>
      <c r="AA118" s="2176">
        <f t="shared" si="11"/>
        <v>0.99746125933946406</v>
      </c>
      <c r="AB118" s="2176">
        <f t="shared" si="11"/>
        <v>0.99999999999999989</v>
      </c>
      <c r="AC118" s="2176">
        <f t="shared" si="11"/>
        <v>1</v>
      </c>
      <c r="AD118" s="2176">
        <f t="shared" si="11"/>
        <v>1</v>
      </c>
      <c r="AE118" s="2185">
        <f t="shared" si="11"/>
        <v>1</v>
      </c>
      <c r="AF118" s="2185">
        <f t="shared" si="11"/>
        <v>1</v>
      </c>
    </row>
    <row r="119" spans="1:32">
      <c r="A119" s="2173">
        <v>200</v>
      </c>
      <c r="B119" s="2174">
        <v>5</v>
      </c>
      <c r="C119" s="2175">
        <v>4.0532578841014719E-3</v>
      </c>
      <c r="D119" s="2175">
        <v>0</v>
      </c>
      <c r="E119" s="2175">
        <v>2.4645556350337355E-2</v>
      </c>
      <c r="F119" s="2175">
        <v>0</v>
      </c>
      <c r="G119" s="2175">
        <v>3.8401528849002595E-2</v>
      </c>
      <c r="H119" s="2175">
        <v>5.4258425700089E-2</v>
      </c>
      <c r="I119" s="2175">
        <v>7.0389918431273138E-2</v>
      </c>
      <c r="J119" s="2175">
        <v>2.7370531106358936E-2</v>
      </c>
      <c r="K119" s="2175">
        <v>5.6957729921378259E-3</v>
      </c>
      <c r="L119" s="2175">
        <v>2.5387406605360085E-3</v>
      </c>
      <c r="M119" s="2175">
        <v>0</v>
      </c>
      <c r="N119" s="2175">
        <v>0</v>
      </c>
      <c r="O119" s="2175">
        <v>0</v>
      </c>
      <c r="P119" s="2175">
        <v>0</v>
      </c>
      <c r="Q119" s="2175">
        <v>0</v>
      </c>
      <c r="R119" s="2176">
        <f t="shared" si="11"/>
        <v>0.99972117322205023</v>
      </c>
      <c r="S119" s="2176">
        <f t="shared" si="11"/>
        <v>1</v>
      </c>
      <c r="T119" s="2176">
        <f t="shared" si="11"/>
        <v>1</v>
      </c>
      <c r="U119" s="2176">
        <f t="shared" si="11"/>
        <v>1</v>
      </c>
      <c r="V119" s="2176">
        <f t="shared" si="11"/>
        <v>0.99037567877579114</v>
      </c>
      <c r="W119" s="2176">
        <f t="shared" si="11"/>
        <v>0.99652270464361614</v>
      </c>
      <c r="X119" s="2176">
        <f t="shared" si="11"/>
        <v>0.98663938655971906</v>
      </c>
      <c r="Y119" s="2176">
        <f t="shared" si="11"/>
        <v>0.99955623301379692</v>
      </c>
      <c r="Z119" s="2176">
        <f t="shared" si="11"/>
        <v>1</v>
      </c>
      <c r="AA119" s="2176">
        <f t="shared" si="11"/>
        <v>1</v>
      </c>
      <c r="AB119" s="2176">
        <f t="shared" si="11"/>
        <v>0.99999999999999989</v>
      </c>
      <c r="AC119" s="2176">
        <f t="shared" si="11"/>
        <v>1</v>
      </c>
      <c r="AD119" s="2176">
        <f t="shared" si="11"/>
        <v>1</v>
      </c>
      <c r="AE119" s="2185">
        <f t="shared" si="11"/>
        <v>1</v>
      </c>
      <c r="AF119" s="2185">
        <f t="shared" si="11"/>
        <v>1</v>
      </c>
    </row>
    <row r="120" spans="1:32">
      <c r="A120" s="2173">
        <v>200</v>
      </c>
      <c r="B120" s="2174">
        <v>6</v>
      </c>
      <c r="C120" s="2175">
        <v>2.7882677794978194E-4</v>
      </c>
      <c r="D120" s="2175">
        <v>0</v>
      </c>
      <c r="E120" s="2175">
        <v>0</v>
      </c>
      <c r="F120" s="2175">
        <v>0</v>
      </c>
      <c r="G120" s="2175">
        <v>9.624321224208858E-3</v>
      </c>
      <c r="H120" s="2175">
        <v>3.4772953563837815E-3</v>
      </c>
      <c r="I120" s="2175">
        <v>1.336061344028101E-2</v>
      </c>
      <c r="J120" s="2175">
        <v>4.4376698620298289E-4</v>
      </c>
      <c r="K120" s="2175">
        <v>0</v>
      </c>
      <c r="L120" s="2175">
        <v>0</v>
      </c>
      <c r="M120" s="2175">
        <v>0</v>
      </c>
      <c r="N120" s="2175">
        <v>0</v>
      </c>
      <c r="O120" s="2175">
        <v>0</v>
      </c>
      <c r="P120" s="2175">
        <v>0</v>
      </c>
      <c r="Q120" s="2175">
        <v>0</v>
      </c>
      <c r="R120" s="2176">
        <f t="shared" si="11"/>
        <v>1</v>
      </c>
      <c r="S120" s="2176">
        <f t="shared" si="11"/>
        <v>1</v>
      </c>
      <c r="T120" s="2176">
        <f t="shared" si="11"/>
        <v>1</v>
      </c>
      <c r="U120" s="2176">
        <f t="shared" si="11"/>
        <v>1</v>
      </c>
      <c r="V120" s="2176">
        <f t="shared" si="11"/>
        <v>1</v>
      </c>
      <c r="W120" s="2176">
        <f t="shared" si="11"/>
        <v>0.99999999999999989</v>
      </c>
      <c r="X120" s="2176">
        <f t="shared" si="11"/>
        <v>1</v>
      </c>
      <c r="Y120" s="2176">
        <f t="shared" si="11"/>
        <v>0.99999999999999989</v>
      </c>
      <c r="Z120" s="2176">
        <f t="shared" si="11"/>
        <v>1</v>
      </c>
      <c r="AA120" s="2176">
        <f t="shared" si="11"/>
        <v>1</v>
      </c>
      <c r="AB120" s="2176">
        <f t="shared" si="11"/>
        <v>0.99999999999999989</v>
      </c>
      <c r="AC120" s="2176">
        <f t="shared" si="11"/>
        <v>1</v>
      </c>
      <c r="AD120" s="2176">
        <f t="shared" si="11"/>
        <v>1</v>
      </c>
      <c r="AE120" s="2185">
        <f t="shared" si="11"/>
        <v>1</v>
      </c>
      <c r="AF120" s="2185">
        <f t="shared" si="11"/>
        <v>1</v>
      </c>
    </row>
    <row r="121" spans="1:32">
      <c r="A121" s="2173">
        <v>200</v>
      </c>
      <c r="B121" s="2174">
        <v>7</v>
      </c>
      <c r="C121" s="2175">
        <v>0</v>
      </c>
      <c r="D121" s="2175">
        <v>0</v>
      </c>
      <c r="E121" s="2175">
        <v>0</v>
      </c>
      <c r="F121" s="2175">
        <v>0</v>
      </c>
      <c r="G121" s="2175">
        <v>0</v>
      </c>
      <c r="H121" s="2175">
        <v>0</v>
      </c>
      <c r="I121" s="2175">
        <v>0</v>
      </c>
      <c r="J121" s="2175">
        <v>0</v>
      </c>
      <c r="K121" s="2175">
        <v>0</v>
      </c>
      <c r="L121" s="2175">
        <v>0</v>
      </c>
      <c r="M121" s="2175">
        <v>0</v>
      </c>
      <c r="N121" s="2175">
        <v>0</v>
      </c>
      <c r="O121" s="2175">
        <v>0</v>
      </c>
      <c r="P121" s="2175">
        <v>0</v>
      </c>
      <c r="Q121" s="2175">
        <v>0</v>
      </c>
      <c r="R121" s="2176">
        <f t="shared" si="11"/>
        <v>1</v>
      </c>
      <c r="S121" s="2176">
        <f t="shared" si="11"/>
        <v>1</v>
      </c>
      <c r="T121" s="2176">
        <f t="shared" si="11"/>
        <v>1</v>
      </c>
      <c r="U121" s="2176">
        <f t="shared" si="11"/>
        <v>1</v>
      </c>
      <c r="V121" s="2176">
        <f t="shared" si="11"/>
        <v>1</v>
      </c>
      <c r="W121" s="2176">
        <f t="shared" si="11"/>
        <v>0.99999999999999989</v>
      </c>
      <c r="X121" s="2176">
        <f t="shared" si="11"/>
        <v>1</v>
      </c>
      <c r="Y121" s="2176">
        <f t="shared" si="11"/>
        <v>0.99999999999999989</v>
      </c>
      <c r="Z121" s="2176">
        <f t="shared" si="11"/>
        <v>1</v>
      </c>
      <c r="AA121" s="2176">
        <f t="shared" si="11"/>
        <v>1</v>
      </c>
      <c r="AB121" s="2176">
        <f t="shared" si="11"/>
        <v>0.99999999999999989</v>
      </c>
      <c r="AC121" s="2176">
        <f t="shared" si="11"/>
        <v>1</v>
      </c>
      <c r="AD121" s="2176">
        <f t="shared" si="11"/>
        <v>1</v>
      </c>
      <c r="AE121" s="2185">
        <f t="shared" si="11"/>
        <v>1</v>
      </c>
      <c r="AF121" s="2185">
        <f t="shared" si="11"/>
        <v>1</v>
      </c>
    </row>
    <row r="122" spans="1:32">
      <c r="A122" s="2173">
        <v>200</v>
      </c>
      <c r="B122" s="2174">
        <v>8</v>
      </c>
      <c r="C122" s="2175">
        <v>0</v>
      </c>
      <c r="D122" s="2175">
        <v>0</v>
      </c>
      <c r="E122" s="2175">
        <v>0</v>
      </c>
      <c r="F122" s="2175">
        <v>0</v>
      </c>
      <c r="G122" s="2175">
        <v>0</v>
      </c>
      <c r="H122" s="2175">
        <v>0</v>
      </c>
      <c r="I122" s="2175">
        <v>0</v>
      </c>
      <c r="J122" s="2175">
        <v>0</v>
      </c>
      <c r="K122" s="2175">
        <v>0</v>
      </c>
      <c r="L122" s="2175">
        <v>0</v>
      </c>
      <c r="M122" s="2175">
        <v>0</v>
      </c>
      <c r="N122" s="2175">
        <v>0</v>
      </c>
      <c r="O122" s="2175">
        <v>0</v>
      </c>
      <c r="P122" s="2175">
        <v>0</v>
      </c>
      <c r="Q122" s="2175">
        <v>0</v>
      </c>
      <c r="R122" s="2176">
        <f t="shared" si="11"/>
        <v>1</v>
      </c>
      <c r="S122" s="2176">
        <f t="shared" si="11"/>
        <v>1</v>
      </c>
      <c r="T122" s="2176">
        <f t="shared" si="11"/>
        <v>1</v>
      </c>
      <c r="U122" s="2176">
        <f t="shared" si="11"/>
        <v>1</v>
      </c>
      <c r="V122" s="2176">
        <f t="shared" si="11"/>
        <v>1</v>
      </c>
      <c r="W122" s="2176">
        <f t="shared" si="11"/>
        <v>0.99999999999999989</v>
      </c>
      <c r="X122" s="2176">
        <f t="shared" si="11"/>
        <v>1</v>
      </c>
      <c r="Y122" s="2176">
        <f t="shared" si="11"/>
        <v>0.99999999999999989</v>
      </c>
      <c r="Z122" s="2176">
        <f t="shared" si="11"/>
        <v>1</v>
      </c>
      <c r="AA122" s="2176">
        <f t="shared" si="11"/>
        <v>1</v>
      </c>
      <c r="AB122" s="2176">
        <f t="shared" si="11"/>
        <v>0.99999999999999989</v>
      </c>
      <c r="AC122" s="2176">
        <f t="shared" si="11"/>
        <v>1</v>
      </c>
      <c r="AD122" s="2176">
        <f t="shared" si="11"/>
        <v>1</v>
      </c>
      <c r="AE122" s="2185">
        <f t="shared" si="11"/>
        <v>1</v>
      </c>
      <c r="AF122" s="2185">
        <f t="shared" si="11"/>
        <v>1</v>
      </c>
    </row>
    <row r="123" spans="1:32">
      <c r="A123" s="2173">
        <v>200</v>
      </c>
      <c r="B123" s="2174">
        <v>9</v>
      </c>
      <c r="C123" s="2175">
        <v>0</v>
      </c>
      <c r="D123" s="2175">
        <v>0</v>
      </c>
      <c r="E123" s="2175">
        <v>0</v>
      </c>
      <c r="F123" s="2175">
        <v>0</v>
      </c>
      <c r="G123" s="2175">
        <v>0</v>
      </c>
      <c r="H123" s="2175">
        <v>0</v>
      </c>
      <c r="I123" s="2175">
        <v>0</v>
      </c>
      <c r="J123" s="2175">
        <v>0</v>
      </c>
      <c r="K123" s="2175">
        <v>0</v>
      </c>
      <c r="L123" s="2175">
        <v>0</v>
      </c>
      <c r="M123" s="2175">
        <v>0</v>
      </c>
      <c r="N123" s="2175">
        <v>0</v>
      </c>
      <c r="O123" s="2175">
        <v>0</v>
      </c>
      <c r="P123" s="2175">
        <v>0</v>
      </c>
      <c r="Q123" s="2175">
        <v>0</v>
      </c>
      <c r="R123" s="2176">
        <f t="shared" si="11"/>
        <v>1</v>
      </c>
      <c r="S123" s="2176">
        <f t="shared" si="11"/>
        <v>1</v>
      </c>
      <c r="T123" s="2176">
        <f t="shared" si="11"/>
        <v>1</v>
      </c>
      <c r="U123" s="2176">
        <f t="shared" si="11"/>
        <v>1</v>
      </c>
      <c r="V123" s="2176">
        <f t="shared" si="11"/>
        <v>1</v>
      </c>
      <c r="W123" s="2176">
        <f t="shared" si="11"/>
        <v>0.99999999999999989</v>
      </c>
      <c r="X123" s="2176">
        <f t="shared" si="11"/>
        <v>1</v>
      </c>
      <c r="Y123" s="2176">
        <f t="shared" si="11"/>
        <v>0.99999999999999989</v>
      </c>
      <c r="Z123" s="2176">
        <f t="shared" si="11"/>
        <v>1</v>
      </c>
      <c r="AA123" s="2176">
        <f t="shared" si="11"/>
        <v>1</v>
      </c>
      <c r="AB123" s="2176">
        <f t="shared" si="11"/>
        <v>0.99999999999999989</v>
      </c>
      <c r="AC123" s="2176">
        <f t="shared" si="11"/>
        <v>1</v>
      </c>
      <c r="AD123" s="2176">
        <f t="shared" si="11"/>
        <v>1</v>
      </c>
      <c r="AE123" s="2185">
        <f t="shared" si="11"/>
        <v>1</v>
      </c>
      <c r="AF123" s="2185">
        <f t="shared" si="11"/>
        <v>1</v>
      </c>
    </row>
    <row r="124" spans="1:32">
      <c r="A124" s="2173">
        <v>200</v>
      </c>
      <c r="B124" s="2174">
        <v>10</v>
      </c>
      <c r="C124" s="2175">
        <v>0</v>
      </c>
      <c r="D124" s="2175">
        <v>0</v>
      </c>
      <c r="E124" s="2175">
        <v>0</v>
      </c>
      <c r="F124" s="2175">
        <v>0</v>
      </c>
      <c r="G124" s="2175">
        <v>0</v>
      </c>
      <c r="H124" s="2175">
        <v>0</v>
      </c>
      <c r="I124" s="2175">
        <v>0</v>
      </c>
      <c r="J124" s="2175">
        <v>0</v>
      </c>
      <c r="K124" s="2175">
        <v>0</v>
      </c>
      <c r="L124" s="2175">
        <v>0</v>
      </c>
      <c r="M124" s="2175">
        <v>0</v>
      </c>
      <c r="N124" s="2175">
        <v>0</v>
      </c>
      <c r="O124" s="2175">
        <v>0</v>
      </c>
      <c r="P124" s="2175">
        <v>0</v>
      </c>
      <c r="Q124" s="2175">
        <v>0</v>
      </c>
      <c r="R124" s="2176">
        <f t="shared" si="11"/>
        <v>1</v>
      </c>
      <c r="S124" s="2176">
        <f t="shared" si="11"/>
        <v>1</v>
      </c>
      <c r="T124" s="2176">
        <f t="shared" si="11"/>
        <v>1</v>
      </c>
      <c r="U124" s="2176">
        <f t="shared" si="11"/>
        <v>1</v>
      </c>
      <c r="V124" s="2176">
        <f t="shared" si="11"/>
        <v>1</v>
      </c>
      <c r="W124" s="2176">
        <f t="shared" si="11"/>
        <v>0.99999999999999989</v>
      </c>
      <c r="X124" s="2176">
        <f t="shared" si="11"/>
        <v>1</v>
      </c>
      <c r="Y124" s="2176">
        <f t="shared" si="11"/>
        <v>0.99999999999999989</v>
      </c>
      <c r="Z124" s="2176">
        <f t="shared" si="11"/>
        <v>1</v>
      </c>
      <c r="AA124" s="2176">
        <f t="shared" si="11"/>
        <v>1</v>
      </c>
      <c r="AB124" s="2176">
        <f t="shared" si="11"/>
        <v>0.99999999999999989</v>
      </c>
      <c r="AC124" s="2176">
        <f t="shared" si="11"/>
        <v>1</v>
      </c>
      <c r="AD124" s="2176">
        <f t="shared" si="11"/>
        <v>1</v>
      </c>
      <c r="AE124" s="2185">
        <f t="shared" si="11"/>
        <v>1</v>
      </c>
      <c r="AF124" s="2185">
        <f t="shared" si="11"/>
        <v>1</v>
      </c>
    </row>
    <row r="125" spans="1:32">
      <c r="A125" s="2173">
        <v>200</v>
      </c>
      <c r="B125" s="2174">
        <v>11</v>
      </c>
      <c r="C125" s="2175">
        <v>0</v>
      </c>
      <c r="D125" s="2175">
        <v>0</v>
      </c>
      <c r="E125" s="2175">
        <v>0</v>
      </c>
      <c r="F125" s="2175">
        <v>0</v>
      </c>
      <c r="G125" s="2175">
        <v>0</v>
      </c>
      <c r="H125" s="2175">
        <v>0</v>
      </c>
      <c r="I125" s="2175">
        <v>0</v>
      </c>
      <c r="J125" s="2175">
        <v>0</v>
      </c>
      <c r="K125" s="2175">
        <v>0</v>
      </c>
      <c r="L125" s="2175">
        <v>0</v>
      </c>
      <c r="M125" s="2175">
        <v>0</v>
      </c>
      <c r="N125" s="2175">
        <v>0</v>
      </c>
      <c r="O125" s="2175">
        <v>0</v>
      </c>
      <c r="P125" s="2175">
        <v>0</v>
      </c>
      <c r="Q125" s="2175">
        <v>0</v>
      </c>
      <c r="R125" s="2176">
        <f t="shared" si="11"/>
        <v>1</v>
      </c>
      <c r="S125" s="2176">
        <f t="shared" si="11"/>
        <v>1</v>
      </c>
      <c r="T125" s="2176">
        <f t="shared" si="11"/>
        <v>1</v>
      </c>
      <c r="U125" s="2176">
        <f t="shared" si="11"/>
        <v>1</v>
      </c>
      <c r="V125" s="2176">
        <f t="shared" si="11"/>
        <v>1</v>
      </c>
      <c r="W125" s="2176">
        <f t="shared" si="11"/>
        <v>0.99999999999999989</v>
      </c>
      <c r="X125" s="2176">
        <f t="shared" si="11"/>
        <v>1</v>
      </c>
      <c r="Y125" s="2176">
        <f t="shared" si="11"/>
        <v>0.99999999999999989</v>
      </c>
      <c r="Z125" s="2176">
        <f t="shared" si="11"/>
        <v>1</v>
      </c>
      <c r="AA125" s="2176">
        <f t="shared" si="11"/>
        <v>1</v>
      </c>
      <c r="AB125" s="2176">
        <f t="shared" si="11"/>
        <v>0.99999999999999989</v>
      </c>
      <c r="AC125" s="2176">
        <f t="shared" si="11"/>
        <v>1</v>
      </c>
      <c r="AD125" s="2176">
        <f t="shared" si="11"/>
        <v>1</v>
      </c>
      <c r="AE125" s="2185">
        <f t="shared" si="11"/>
        <v>1</v>
      </c>
      <c r="AF125" s="2185">
        <f t="shared" si="11"/>
        <v>1</v>
      </c>
    </row>
    <row r="126" spans="1:32">
      <c r="A126" s="2173">
        <v>200</v>
      </c>
      <c r="B126" s="2174">
        <v>12</v>
      </c>
      <c r="C126" s="2175">
        <v>0</v>
      </c>
      <c r="D126" s="2175">
        <v>0</v>
      </c>
      <c r="E126" s="2175">
        <v>0</v>
      </c>
      <c r="F126" s="2175">
        <v>0</v>
      </c>
      <c r="G126" s="2175">
        <v>0</v>
      </c>
      <c r="H126" s="2175">
        <v>0</v>
      </c>
      <c r="I126" s="2175">
        <v>0</v>
      </c>
      <c r="J126" s="2175">
        <v>0</v>
      </c>
      <c r="K126" s="2175">
        <v>0</v>
      </c>
      <c r="L126" s="2175">
        <v>0</v>
      </c>
      <c r="M126" s="2175">
        <v>0</v>
      </c>
      <c r="N126" s="2175">
        <v>0</v>
      </c>
      <c r="O126" s="2175">
        <v>0</v>
      </c>
      <c r="P126" s="2175">
        <v>0</v>
      </c>
      <c r="Q126" s="2175">
        <v>0</v>
      </c>
      <c r="R126" s="2176">
        <f t="shared" si="11"/>
        <v>1</v>
      </c>
      <c r="S126" s="2176">
        <f t="shared" si="11"/>
        <v>1</v>
      </c>
      <c r="T126" s="2176">
        <f t="shared" si="11"/>
        <v>1</v>
      </c>
      <c r="U126" s="2176">
        <f t="shared" si="11"/>
        <v>1</v>
      </c>
      <c r="V126" s="2176">
        <f t="shared" si="11"/>
        <v>1</v>
      </c>
      <c r="W126" s="2176">
        <f t="shared" si="11"/>
        <v>0.99999999999999989</v>
      </c>
      <c r="X126" s="2176">
        <f t="shared" si="11"/>
        <v>1</v>
      </c>
      <c r="Y126" s="2176">
        <f t="shared" si="11"/>
        <v>0.99999999999999989</v>
      </c>
      <c r="Z126" s="2176">
        <f t="shared" si="11"/>
        <v>1</v>
      </c>
      <c r="AA126" s="2176">
        <f t="shared" si="11"/>
        <v>1</v>
      </c>
      <c r="AB126" s="2176">
        <f t="shared" si="11"/>
        <v>0.99999999999999989</v>
      </c>
      <c r="AC126" s="2176">
        <f t="shared" si="11"/>
        <v>1</v>
      </c>
      <c r="AD126" s="2176">
        <f t="shared" si="11"/>
        <v>1</v>
      </c>
      <c r="AE126" s="2185">
        <f t="shared" si="11"/>
        <v>1</v>
      </c>
      <c r="AF126" s="2185">
        <f t="shared" si="11"/>
        <v>1</v>
      </c>
    </row>
    <row r="127" spans="1:32">
      <c r="A127" s="2173">
        <v>200</v>
      </c>
      <c r="B127" s="2174">
        <v>13</v>
      </c>
      <c r="C127" s="2175">
        <v>0</v>
      </c>
      <c r="D127" s="2175">
        <v>0</v>
      </c>
      <c r="E127" s="2175">
        <v>0</v>
      </c>
      <c r="F127" s="2175">
        <v>0</v>
      </c>
      <c r="G127" s="2175">
        <v>0</v>
      </c>
      <c r="H127" s="2175">
        <v>0</v>
      </c>
      <c r="I127" s="2175">
        <v>0</v>
      </c>
      <c r="J127" s="2175">
        <v>0</v>
      </c>
      <c r="K127" s="2175">
        <v>0</v>
      </c>
      <c r="L127" s="2175">
        <v>0</v>
      </c>
      <c r="M127" s="2175">
        <v>0</v>
      </c>
      <c r="N127" s="2175">
        <v>0</v>
      </c>
      <c r="O127" s="2175">
        <v>0</v>
      </c>
      <c r="P127" s="2175">
        <v>0</v>
      </c>
      <c r="Q127" s="2175">
        <v>0</v>
      </c>
      <c r="R127" s="2176">
        <f t="shared" si="11"/>
        <v>1</v>
      </c>
      <c r="S127" s="2176">
        <f t="shared" si="11"/>
        <v>1</v>
      </c>
      <c r="T127" s="2176">
        <f t="shared" si="11"/>
        <v>1</v>
      </c>
      <c r="U127" s="2176">
        <f t="shared" si="11"/>
        <v>1</v>
      </c>
      <c r="V127" s="2176">
        <f t="shared" si="11"/>
        <v>1</v>
      </c>
      <c r="W127" s="2176">
        <f t="shared" si="11"/>
        <v>0.99999999999999989</v>
      </c>
      <c r="X127" s="2176">
        <f t="shared" si="11"/>
        <v>1</v>
      </c>
      <c r="Y127" s="2176">
        <f t="shared" si="11"/>
        <v>0.99999999999999989</v>
      </c>
      <c r="Z127" s="2176">
        <f t="shared" si="11"/>
        <v>1</v>
      </c>
      <c r="AA127" s="2176">
        <f t="shared" si="11"/>
        <v>1</v>
      </c>
      <c r="AB127" s="2176">
        <f t="shared" si="11"/>
        <v>0.99999999999999989</v>
      </c>
      <c r="AC127" s="2176">
        <f t="shared" si="11"/>
        <v>1</v>
      </c>
      <c r="AD127" s="2176">
        <f t="shared" si="11"/>
        <v>1</v>
      </c>
      <c r="AE127" s="2185">
        <f t="shared" si="11"/>
        <v>1</v>
      </c>
      <c r="AF127" s="2185">
        <f t="shared" si="11"/>
        <v>1</v>
      </c>
    </row>
    <row r="128" spans="1:32">
      <c r="A128" s="2173">
        <v>200</v>
      </c>
      <c r="B128" s="2174">
        <v>14</v>
      </c>
      <c r="C128" s="2175">
        <v>0</v>
      </c>
      <c r="D128" s="2175">
        <v>0</v>
      </c>
      <c r="E128" s="2175">
        <v>0</v>
      </c>
      <c r="F128" s="2175">
        <v>0</v>
      </c>
      <c r="G128" s="2175">
        <v>0</v>
      </c>
      <c r="H128" s="2175">
        <v>0</v>
      </c>
      <c r="I128" s="2175">
        <v>0</v>
      </c>
      <c r="J128" s="2175">
        <v>0</v>
      </c>
      <c r="K128" s="2175">
        <v>0</v>
      </c>
      <c r="L128" s="2175">
        <v>0</v>
      </c>
      <c r="M128" s="2175">
        <v>0</v>
      </c>
      <c r="N128" s="2175">
        <v>0</v>
      </c>
      <c r="O128" s="2175">
        <v>0</v>
      </c>
      <c r="P128" s="2175">
        <v>0</v>
      </c>
      <c r="Q128" s="2175">
        <v>0</v>
      </c>
      <c r="R128" s="2176">
        <f t="shared" si="11"/>
        <v>1</v>
      </c>
      <c r="S128" s="2176">
        <f t="shared" si="11"/>
        <v>1</v>
      </c>
      <c r="T128" s="2176">
        <f t="shared" si="11"/>
        <v>1</v>
      </c>
      <c r="U128" s="2176">
        <f t="shared" si="11"/>
        <v>1</v>
      </c>
      <c r="V128" s="2176">
        <f t="shared" si="11"/>
        <v>1</v>
      </c>
      <c r="W128" s="2176">
        <f t="shared" si="11"/>
        <v>0.99999999999999989</v>
      </c>
      <c r="X128" s="2176">
        <f t="shared" si="11"/>
        <v>1</v>
      </c>
      <c r="Y128" s="2176">
        <f t="shared" si="11"/>
        <v>0.99999999999999989</v>
      </c>
      <c r="Z128" s="2176">
        <f t="shared" si="11"/>
        <v>1</v>
      </c>
      <c r="AA128" s="2176">
        <f t="shared" si="11"/>
        <v>1</v>
      </c>
      <c r="AB128" s="2176">
        <f t="shared" si="11"/>
        <v>0.99999999999999989</v>
      </c>
      <c r="AC128" s="2176">
        <f t="shared" si="11"/>
        <v>1</v>
      </c>
      <c r="AD128" s="2176">
        <f t="shared" si="11"/>
        <v>1</v>
      </c>
      <c r="AE128" s="2185">
        <f t="shared" si="11"/>
        <v>1</v>
      </c>
      <c r="AF128" s="2185">
        <f t="shared" si="11"/>
        <v>1</v>
      </c>
    </row>
    <row r="129" spans="1:32">
      <c r="A129" s="2173">
        <v>200</v>
      </c>
      <c r="B129" s="2174">
        <v>15</v>
      </c>
      <c r="C129" s="2175">
        <v>0</v>
      </c>
      <c r="D129" s="2175">
        <v>0</v>
      </c>
      <c r="E129" s="2175">
        <v>0</v>
      </c>
      <c r="F129" s="2175">
        <v>0</v>
      </c>
      <c r="G129" s="2175">
        <v>0</v>
      </c>
      <c r="H129" s="2175">
        <v>0</v>
      </c>
      <c r="I129" s="2175">
        <v>0</v>
      </c>
      <c r="J129" s="2175">
        <v>0</v>
      </c>
      <c r="K129" s="2175">
        <v>0</v>
      </c>
      <c r="L129" s="2175">
        <v>0</v>
      </c>
      <c r="M129" s="2175">
        <v>0</v>
      </c>
      <c r="N129" s="2175">
        <v>0</v>
      </c>
      <c r="O129" s="2175">
        <v>0</v>
      </c>
      <c r="P129" s="2175">
        <v>0</v>
      </c>
      <c r="Q129" s="2175">
        <v>0</v>
      </c>
      <c r="R129" s="2176">
        <f t="shared" si="11"/>
        <v>1</v>
      </c>
      <c r="S129" s="2176">
        <f t="shared" si="11"/>
        <v>1</v>
      </c>
      <c r="T129" s="2176">
        <f t="shared" si="11"/>
        <v>1</v>
      </c>
      <c r="U129" s="2176">
        <f t="shared" si="11"/>
        <v>1</v>
      </c>
      <c r="V129" s="2176">
        <f t="shared" si="11"/>
        <v>1</v>
      </c>
      <c r="W129" s="2176">
        <f t="shared" si="11"/>
        <v>0.99999999999999989</v>
      </c>
      <c r="X129" s="2176">
        <f t="shared" si="11"/>
        <v>1</v>
      </c>
      <c r="Y129" s="2176">
        <f t="shared" si="11"/>
        <v>0.99999999999999989</v>
      </c>
      <c r="Z129" s="2176">
        <f t="shared" si="11"/>
        <v>1</v>
      </c>
      <c r="AA129" s="2176">
        <f t="shared" si="11"/>
        <v>1</v>
      </c>
      <c r="AB129" s="2176">
        <f t="shared" si="11"/>
        <v>0.99999999999999989</v>
      </c>
      <c r="AC129" s="2176">
        <f t="shared" si="11"/>
        <v>1</v>
      </c>
      <c r="AD129" s="2176">
        <f t="shared" si="11"/>
        <v>1</v>
      </c>
      <c r="AE129" s="2185">
        <f t="shared" si="11"/>
        <v>1</v>
      </c>
      <c r="AF129" s="2185">
        <f t="shared" si="11"/>
        <v>1</v>
      </c>
    </row>
    <row r="130" spans="1:32">
      <c r="A130" s="2173">
        <v>200</v>
      </c>
      <c r="B130" s="2174">
        <v>16</v>
      </c>
      <c r="C130" s="2175">
        <v>0</v>
      </c>
      <c r="D130" s="2175">
        <v>0</v>
      </c>
      <c r="E130" s="2175">
        <v>0</v>
      </c>
      <c r="F130" s="2175">
        <v>0</v>
      </c>
      <c r="G130" s="2175">
        <v>0</v>
      </c>
      <c r="H130" s="2175">
        <v>0</v>
      </c>
      <c r="I130" s="2175">
        <v>0</v>
      </c>
      <c r="J130" s="2175">
        <v>0</v>
      </c>
      <c r="K130" s="2175">
        <v>0</v>
      </c>
      <c r="L130" s="2175">
        <v>0</v>
      </c>
      <c r="M130" s="2175">
        <v>0</v>
      </c>
      <c r="N130" s="2175">
        <v>0</v>
      </c>
      <c r="O130" s="2175">
        <v>0</v>
      </c>
      <c r="P130" s="2175">
        <v>0</v>
      </c>
      <c r="Q130" s="2175">
        <v>0</v>
      </c>
      <c r="R130" s="2176">
        <f t="shared" si="11"/>
        <v>1</v>
      </c>
      <c r="S130" s="2176">
        <f t="shared" si="11"/>
        <v>1</v>
      </c>
      <c r="T130" s="2176">
        <f t="shared" si="11"/>
        <v>1</v>
      </c>
      <c r="U130" s="2176">
        <f t="shared" si="11"/>
        <v>1</v>
      </c>
      <c r="V130" s="2176">
        <f t="shared" si="11"/>
        <v>1</v>
      </c>
      <c r="W130" s="2176">
        <f t="shared" si="11"/>
        <v>0.99999999999999989</v>
      </c>
      <c r="X130" s="2176">
        <f t="shared" si="11"/>
        <v>1</v>
      </c>
      <c r="Y130" s="2176">
        <f t="shared" si="11"/>
        <v>0.99999999999999989</v>
      </c>
      <c r="Z130" s="2176">
        <f t="shared" si="11"/>
        <v>1</v>
      </c>
      <c r="AA130" s="2176">
        <f t="shared" si="11"/>
        <v>1</v>
      </c>
      <c r="AB130" s="2176">
        <f t="shared" si="11"/>
        <v>0.99999999999999989</v>
      </c>
      <c r="AC130" s="2176">
        <f t="shared" si="11"/>
        <v>1</v>
      </c>
      <c r="AD130" s="2176">
        <f t="shared" si="11"/>
        <v>1</v>
      </c>
      <c r="AE130" s="2185">
        <f t="shared" si="11"/>
        <v>1</v>
      </c>
      <c r="AF130" s="2185">
        <f t="shared" si="11"/>
        <v>1</v>
      </c>
    </row>
    <row r="131" spans="1:32">
      <c r="A131" s="2173">
        <v>200</v>
      </c>
      <c r="B131" s="2174">
        <v>17</v>
      </c>
      <c r="C131" s="2175">
        <v>0</v>
      </c>
      <c r="D131" s="2175">
        <v>0</v>
      </c>
      <c r="E131" s="2175">
        <v>0</v>
      </c>
      <c r="F131" s="2175">
        <v>0</v>
      </c>
      <c r="G131" s="2175">
        <v>0</v>
      </c>
      <c r="H131" s="2175">
        <v>0</v>
      </c>
      <c r="I131" s="2175">
        <v>0</v>
      </c>
      <c r="J131" s="2175">
        <v>0</v>
      </c>
      <c r="K131" s="2175">
        <v>0</v>
      </c>
      <c r="L131" s="2175">
        <v>0</v>
      </c>
      <c r="M131" s="2175">
        <v>0</v>
      </c>
      <c r="N131" s="2175">
        <v>0</v>
      </c>
      <c r="O131" s="2175">
        <v>0</v>
      </c>
      <c r="P131" s="2175">
        <v>0</v>
      </c>
      <c r="Q131" s="2175">
        <v>0</v>
      </c>
      <c r="R131" s="2176">
        <f t="shared" si="11"/>
        <v>1</v>
      </c>
      <c r="S131" s="2176">
        <f t="shared" si="11"/>
        <v>1</v>
      </c>
      <c r="T131" s="2176">
        <f t="shared" si="11"/>
        <v>1</v>
      </c>
      <c r="U131" s="2176">
        <f t="shared" si="11"/>
        <v>1</v>
      </c>
      <c r="V131" s="2176">
        <f t="shared" si="11"/>
        <v>1</v>
      </c>
      <c r="W131" s="2176">
        <f t="shared" si="11"/>
        <v>0.99999999999999989</v>
      </c>
      <c r="X131" s="2176">
        <f t="shared" si="11"/>
        <v>1</v>
      </c>
      <c r="Y131" s="2176">
        <f t="shared" si="11"/>
        <v>0.99999999999999989</v>
      </c>
      <c r="Z131" s="2176">
        <f t="shared" si="11"/>
        <v>1</v>
      </c>
      <c r="AA131" s="2176">
        <f t="shared" si="11"/>
        <v>1</v>
      </c>
      <c r="AB131" s="2176">
        <f t="shared" si="11"/>
        <v>0.99999999999999989</v>
      </c>
      <c r="AC131" s="2176">
        <f t="shared" si="11"/>
        <v>1</v>
      </c>
      <c r="AD131" s="2176">
        <f t="shared" si="11"/>
        <v>1</v>
      </c>
      <c r="AE131" s="2185">
        <f t="shared" si="11"/>
        <v>1</v>
      </c>
      <c r="AF131" s="2185">
        <f t="shared" si="11"/>
        <v>1</v>
      </c>
    </row>
    <row r="132" spans="1:32">
      <c r="A132" s="2173">
        <v>200</v>
      </c>
      <c r="B132" s="2174">
        <v>18</v>
      </c>
      <c r="C132" s="2175">
        <v>0</v>
      </c>
      <c r="D132" s="2175">
        <v>0</v>
      </c>
      <c r="E132" s="2175">
        <v>0</v>
      </c>
      <c r="F132" s="2175">
        <v>0</v>
      </c>
      <c r="G132" s="2175">
        <v>0</v>
      </c>
      <c r="H132" s="2175">
        <v>0</v>
      </c>
      <c r="I132" s="2175">
        <v>0</v>
      </c>
      <c r="J132" s="2175">
        <v>0</v>
      </c>
      <c r="K132" s="2175">
        <v>0</v>
      </c>
      <c r="L132" s="2175">
        <v>0</v>
      </c>
      <c r="M132" s="2175">
        <v>0</v>
      </c>
      <c r="N132" s="2175">
        <v>0</v>
      </c>
      <c r="O132" s="2175">
        <v>0</v>
      </c>
      <c r="P132" s="2175">
        <v>0</v>
      </c>
      <c r="Q132" s="2175">
        <v>0</v>
      </c>
      <c r="R132" s="2176">
        <f t="shared" ref="R132:AF147" si="12">C132+R131</f>
        <v>1</v>
      </c>
      <c r="S132" s="2176">
        <f t="shared" si="12"/>
        <v>1</v>
      </c>
      <c r="T132" s="2176">
        <f t="shared" si="12"/>
        <v>1</v>
      </c>
      <c r="U132" s="2176">
        <f t="shared" si="12"/>
        <v>1</v>
      </c>
      <c r="V132" s="2176">
        <f t="shared" si="12"/>
        <v>1</v>
      </c>
      <c r="W132" s="2176">
        <f t="shared" si="12"/>
        <v>0.99999999999999989</v>
      </c>
      <c r="X132" s="2176">
        <f t="shared" si="12"/>
        <v>1</v>
      </c>
      <c r="Y132" s="2176">
        <f t="shared" si="12"/>
        <v>0.99999999999999989</v>
      </c>
      <c r="Z132" s="2176">
        <f t="shared" si="12"/>
        <v>1</v>
      </c>
      <c r="AA132" s="2176">
        <f t="shared" si="12"/>
        <v>1</v>
      </c>
      <c r="AB132" s="2176">
        <f t="shared" si="12"/>
        <v>0.99999999999999989</v>
      </c>
      <c r="AC132" s="2176">
        <f t="shared" si="12"/>
        <v>1</v>
      </c>
      <c r="AD132" s="2176">
        <f t="shared" si="12"/>
        <v>1</v>
      </c>
      <c r="AE132" s="2185">
        <f t="shared" si="12"/>
        <v>1</v>
      </c>
      <c r="AF132" s="2185">
        <f t="shared" si="12"/>
        <v>1</v>
      </c>
    </row>
    <row r="133" spans="1:32">
      <c r="A133" s="2173">
        <v>200</v>
      </c>
      <c r="B133" s="2174">
        <v>19</v>
      </c>
      <c r="C133" s="2175">
        <v>0</v>
      </c>
      <c r="D133" s="2175">
        <v>0</v>
      </c>
      <c r="E133" s="2175">
        <v>0</v>
      </c>
      <c r="F133" s="2175">
        <v>0</v>
      </c>
      <c r="G133" s="2175">
        <v>0</v>
      </c>
      <c r="H133" s="2175">
        <v>0</v>
      </c>
      <c r="I133" s="2175">
        <v>0</v>
      </c>
      <c r="J133" s="2175">
        <v>0</v>
      </c>
      <c r="K133" s="2175">
        <v>0</v>
      </c>
      <c r="L133" s="2175">
        <v>0</v>
      </c>
      <c r="M133" s="2175">
        <v>0</v>
      </c>
      <c r="N133" s="2175">
        <v>0</v>
      </c>
      <c r="O133" s="2175">
        <v>0</v>
      </c>
      <c r="P133" s="2175">
        <v>0</v>
      </c>
      <c r="Q133" s="2175">
        <v>0</v>
      </c>
      <c r="R133" s="2176">
        <f t="shared" si="12"/>
        <v>1</v>
      </c>
      <c r="S133" s="2176">
        <f t="shared" si="12"/>
        <v>1</v>
      </c>
      <c r="T133" s="2176">
        <f t="shared" si="12"/>
        <v>1</v>
      </c>
      <c r="U133" s="2176">
        <f t="shared" si="12"/>
        <v>1</v>
      </c>
      <c r="V133" s="2176">
        <f t="shared" si="12"/>
        <v>1</v>
      </c>
      <c r="W133" s="2176">
        <f t="shared" si="12"/>
        <v>0.99999999999999989</v>
      </c>
      <c r="X133" s="2176">
        <f t="shared" si="12"/>
        <v>1</v>
      </c>
      <c r="Y133" s="2176">
        <f t="shared" si="12"/>
        <v>0.99999999999999989</v>
      </c>
      <c r="Z133" s="2176">
        <f t="shared" si="12"/>
        <v>1</v>
      </c>
      <c r="AA133" s="2176">
        <f t="shared" si="12"/>
        <v>1</v>
      </c>
      <c r="AB133" s="2176">
        <f t="shared" si="12"/>
        <v>0.99999999999999989</v>
      </c>
      <c r="AC133" s="2176">
        <f t="shared" si="12"/>
        <v>1</v>
      </c>
      <c r="AD133" s="2176">
        <f t="shared" si="12"/>
        <v>1</v>
      </c>
      <c r="AE133" s="2185">
        <f t="shared" si="12"/>
        <v>1</v>
      </c>
      <c r="AF133" s="2185">
        <f t="shared" si="12"/>
        <v>1</v>
      </c>
    </row>
    <row r="134" spans="1:32">
      <c r="A134" s="2173">
        <v>200</v>
      </c>
      <c r="B134" s="2174">
        <v>20</v>
      </c>
      <c r="C134" s="2175">
        <v>0</v>
      </c>
      <c r="D134" s="2175">
        <v>0</v>
      </c>
      <c r="E134" s="2175">
        <v>0</v>
      </c>
      <c r="F134" s="2175">
        <v>0</v>
      </c>
      <c r="G134" s="2175">
        <v>0</v>
      </c>
      <c r="H134" s="2175">
        <v>0</v>
      </c>
      <c r="I134" s="2175">
        <v>0</v>
      </c>
      <c r="J134" s="2175">
        <v>0</v>
      </c>
      <c r="K134" s="2175">
        <v>0</v>
      </c>
      <c r="L134" s="2175">
        <v>0</v>
      </c>
      <c r="M134" s="2175">
        <v>0</v>
      </c>
      <c r="N134" s="2175">
        <v>0</v>
      </c>
      <c r="O134" s="2175">
        <v>0</v>
      </c>
      <c r="P134" s="2175">
        <v>0</v>
      </c>
      <c r="Q134" s="2175">
        <v>0</v>
      </c>
      <c r="R134" s="2176">
        <f t="shared" si="12"/>
        <v>1</v>
      </c>
      <c r="S134" s="2176">
        <f t="shared" si="12"/>
        <v>1</v>
      </c>
      <c r="T134" s="2176">
        <f t="shared" si="12"/>
        <v>1</v>
      </c>
      <c r="U134" s="2176">
        <f t="shared" si="12"/>
        <v>1</v>
      </c>
      <c r="V134" s="2176">
        <f t="shared" si="12"/>
        <v>1</v>
      </c>
      <c r="W134" s="2176">
        <f t="shared" si="12"/>
        <v>0.99999999999999989</v>
      </c>
      <c r="X134" s="2176">
        <f t="shared" si="12"/>
        <v>1</v>
      </c>
      <c r="Y134" s="2176">
        <f t="shared" si="12"/>
        <v>0.99999999999999989</v>
      </c>
      <c r="Z134" s="2176">
        <f t="shared" si="12"/>
        <v>1</v>
      </c>
      <c r="AA134" s="2176">
        <f t="shared" si="12"/>
        <v>1</v>
      </c>
      <c r="AB134" s="2176">
        <f t="shared" si="12"/>
        <v>0.99999999999999989</v>
      </c>
      <c r="AC134" s="2176">
        <f t="shared" si="12"/>
        <v>1</v>
      </c>
      <c r="AD134" s="2176">
        <f t="shared" si="12"/>
        <v>1</v>
      </c>
      <c r="AE134" s="2185">
        <f t="shared" si="12"/>
        <v>1</v>
      </c>
      <c r="AF134" s="2185">
        <f t="shared" si="12"/>
        <v>1</v>
      </c>
    </row>
    <row r="135" spans="1:32">
      <c r="A135" s="2173">
        <v>200</v>
      </c>
      <c r="B135" s="2174">
        <v>21</v>
      </c>
      <c r="C135" s="2175">
        <v>0</v>
      </c>
      <c r="D135" s="2175">
        <v>0</v>
      </c>
      <c r="E135" s="2175">
        <v>0</v>
      </c>
      <c r="F135" s="2175">
        <v>0</v>
      </c>
      <c r="G135" s="2175">
        <v>0</v>
      </c>
      <c r="H135" s="2175">
        <v>0</v>
      </c>
      <c r="I135" s="2175">
        <v>0</v>
      </c>
      <c r="J135" s="2175">
        <v>0</v>
      </c>
      <c r="K135" s="2175">
        <v>0</v>
      </c>
      <c r="L135" s="2175">
        <v>0</v>
      </c>
      <c r="M135" s="2175">
        <v>0</v>
      </c>
      <c r="N135" s="2175">
        <v>0</v>
      </c>
      <c r="O135" s="2175">
        <v>0</v>
      </c>
      <c r="P135" s="2175">
        <v>0</v>
      </c>
      <c r="Q135" s="2175">
        <v>0</v>
      </c>
      <c r="R135" s="2176">
        <f t="shared" si="12"/>
        <v>1</v>
      </c>
      <c r="S135" s="2176">
        <f t="shared" si="12"/>
        <v>1</v>
      </c>
      <c r="T135" s="2176">
        <f t="shared" si="12"/>
        <v>1</v>
      </c>
      <c r="U135" s="2176">
        <f t="shared" si="12"/>
        <v>1</v>
      </c>
      <c r="V135" s="2176">
        <f t="shared" si="12"/>
        <v>1</v>
      </c>
      <c r="W135" s="2176">
        <f t="shared" si="12"/>
        <v>0.99999999999999989</v>
      </c>
      <c r="X135" s="2176">
        <f t="shared" si="12"/>
        <v>1</v>
      </c>
      <c r="Y135" s="2176">
        <f t="shared" si="12"/>
        <v>0.99999999999999989</v>
      </c>
      <c r="Z135" s="2176">
        <f t="shared" si="12"/>
        <v>1</v>
      </c>
      <c r="AA135" s="2176">
        <f t="shared" si="12"/>
        <v>1</v>
      </c>
      <c r="AB135" s="2176">
        <f t="shared" si="12"/>
        <v>0.99999999999999989</v>
      </c>
      <c r="AC135" s="2176">
        <f t="shared" si="12"/>
        <v>1</v>
      </c>
      <c r="AD135" s="2176">
        <f t="shared" si="12"/>
        <v>1</v>
      </c>
      <c r="AE135" s="2185">
        <f t="shared" si="12"/>
        <v>1</v>
      </c>
      <c r="AF135" s="2185">
        <f t="shared" si="12"/>
        <v>1</v>
      </c>
    </row>
    <row r="136" spans="1:32">
      <c r="A136" s="2173">
        <v>200</v>
      </c>
      <c r="B136" s="2174">
        <v>22</v>
      </c>
      <c r="C136" s="2175">
        <v>0</v>
      </c>
      <c r="D136" s="2175">
        <v>0</v>
      </c>
      <c r="E136" s="2175">
        <v>0</v>
      </c>
      <c r="F136" s="2175">
        <v>0</v>
      </c>
      <c r="G136" s="2175">
        <v>0</v>
      </c>
      <c r="H136" s="2175">
        <v>0</v>
      </c>
      <c r="I136" s="2175">
        <v>0</v>
      </c>
      <c r="J136" s="2175">
        <v>0</v>
      </c>
      <c r="K136" s="2175">
        <v>0</v>
      </c>
      <c r="L136" s="2175">
        <v>0</v>
      </c>
      <c r="M136" s="2175">
        <v>0</v>
      </c>
      <c r="N136" s="2175">
        <v>0</v>
      </c>
      <c r="O136" s="2175">
        <v>0</v>
      </c>
      <c r="P136" s="2175">
        <v>0</v>
      </c>
      <c r="Q136" s="2175">
        <v>0</v>
      </c>
      <c r="R136" s="2176">
        <f t="shared" si="12"/>
        <v>1</v>
      </c>
      <c r="S136" s="2176">
        <f t="shared" si="12"/>
        <v>1</v>
      </c>
      <c r="T136" s="2176">
        <f t="shared" si="12"/>
        <v>1</v>
      </c>
      <c r="U136" s="2176">
        <f t="shared" si="12"/>
        <v>1</v>
      </c>
      <c r="V136" s="2176">
        <f t="shared" si="12"/>
        <v>1</v>
      </c>
      <c r="W136" s="2176">
        <f t="shared" si="12"/>
        <v>0.99999999999999989</v>
      </c>
      <c r="X136" s="2176">
        <f t="shared" si="12"/>
        <v>1</v>
      </c>
      <c r="Y136" s="2176">
        <f t="shared" si="12"/>
        <v>0.99999999999999989</v>
      </c>
      <c r="Z136" s="2176">
        <f t="shared" si="12"/>
        <v>1</v>
      </c>
      <c r="AA136" s="2176">
        <f t="shared" si="12"/>
        <v>1</v>
      </c>
      <c r="AB136" s="2176">
        <f t="shared" si="12"/>
        <v>0.99999999999999989</v>
      </c>
      <c r="AC136" s="2176">
        <f t="shared" si="12"/>
        <v>1</v>
      </c>
      <c r="AD136" s="2176">
        <f t="shared" si="12"/>
        <v>1</v>
      </c>
      <c r="AE136" s="2185">
        <f t="shared" si="12"/>
        <v>1</v>
      </c>
      <c r="AF136" s="2185">
        <f t="shared" si="12"/>
        <v>1</v>
      </c>
    </row>
    <row r="137" spans="1:32">
      <c r="A137" s="2173">
        <v>200</v>
      </c>
      <c r="B137" s="2174">
        <v>23</v>
      </c>
      <c r="C137" s="2175">
        <v>0</v>
      </c>
      <c r="D137" s="2175">
        <v>0</v>
      </c>
      <c r="E137" s="2175">
        <v>0</v>
      </c>
      <c r="F137" s="2175">
        <v>0</v>
      </c>
      <c r="G137" s="2175">
        <v>0</v>
      </c>
      <c r="H137" s="2175">
        <v>0</v>
      </c>
      <c r="I137" s="2175">
        <v>0</v>
      </c>
      <c r="J137" s="2175">
        <v>0</v>
      </c>
      <c r="K137" s="2175">
        <v>0</v>
      </c>
      <c r="L137" s="2175">
        <v>0</v>
      </c>
      <c r="M137" s="2175">
        <v>0</v>
      </c>
      <c r="N137" s="2175">
        <v>0</v>
      </c>
      <c r="O137" s="2175">
        <v>0</v>
      </c>
      <c r="P137" s="2175">
        <v>0</v>
      </c>
      <c r="Q137" s="2175">
        <v>0</v>
      </c>
      <c r="R137" s="2176">
        <f t="shared" si="12"/>
        <v>1</v>
      </c>
      <c r="S137" s="2176">
        <f t="shared" si="12"/>
        <v>1</v>
      </c>
      <c r="T137" s="2176">
        <f t="shared" si="12"/>
        <v>1</v>
      </c>
      <c r="U137" s="2176">
        <f t="shared" si="12"/>
        <v>1</v>
      </c>
      <c r="V137" s="2176">
        <f t="shared" si="12"/>
        <v>1</v>
      </c>
      <c r="W137" s="2176">
        <f t="shared" si="12"/>
        <v>0.99999999999999989</v>
      </c>
      <c r="X137" s="2176">
        <f t="shared" si="12"/>
        <v>1</v>
      </c>
      <c r="Y137" s="2176">
        <f t="shared" si="12"/>
        <v>0.99999999999999989</v>
      </c>
      <c r="Z137" s="2176">
        <f t="shared" si="12"/>
        <v>1</v>
      </c>
      <c r="AA137" s="2176">
        <f t="shared" si="12"/>
        <v>1</v>
      </c>
      <c r="AB137" s="2176">
        <f t="shared" si="12"/>
        <v>0.99999999999999989</v>
      </c>
      <c r="AC137" s="2176">
        <f t="shared" si="12"/>
        <v>1</v>
      </c>
      <c r="AD137" s="2176">
        <f t="shared" si="12"/>
        <v>1</v>
      </c>
      <c r="AE137" s="2185">
        <f t="shared" si="12"/>
        <v>1</v>
      </c>
      <c r="AF137" s="2185">
        <f t="shared" si="12"/>
        <v>1</v>
      </c>
    </row>
    <row r="138" spans="1:32">
      <c r="A138" s="2173">
        <v>200</v>
      </c>
      <c r="B138" s="2174">
        <v>24</v>
      </c>
      <c r="C138" s="2175">
        <v>0</v>
      </c>
      <c r="D138" s="2175">
        <v>0</v>
      </c>
      <c r="E138" s="2175">
        <v>0</v>
      </c>
      <c r="F138" s="2175">
        <v>0</v>
      </c>
      <c r="G138" s="2175">
        <v>0</v>
      </c>
      <c r="H138" s="2175">
        <v>0</v>
      </c>
      <c r="I138" s="2175">
        <v>0</v>
      </c>
      <c r="J138" s="2175">
        <v>0</v>
      </c>
      <c r="K138" s="2175">
        <v>0</v>
      </c>
      <c r="L138" s="2175">
        <v>0</v>
      </c>
      <c r="M138" s="2175">
        <v>0</v>
      </c>
      <c r="N138" s="2175">
        <v>0</v>
      </c>
      <c r="O138" s="2175">
        <v>0</v>
      </c>
      <c r="P138" s="2175">
        <v>0</v>
      </c>
      <c r="Q138" s="2175">
        <v>0</v>
      </c>
      <c r="R138" s="2176">
        <f t="shared" si="12"/>
        <v>1</v>
      </c>
      <c r="S138" s="2176">
        <f t="shared" si="12"/>
        <v>1</v>
      </c>
      <c r="T138" s="2176">
        <f t="shared" si="12"/>
        <v>1</v>
      </c>
      <c r="U138" s="2176">
        <f t="shared" si="12"/>
        <v>1</v>
      </c>
      <c r="V138" s="2176">
        <f t="shared" si="12"/>
        <v>1</v>
      </c>
      <c r="W138" s="2176">
        <f t="shared" si="12"/>
        <v>0.99999999999999989</v>
      </c>
      <c r="X138" s="2176">
        <f t="shared" si="12"/>
        <v>1</v>
      </c>
      <c r="Y138" s="2176">
        <f t="shared" si="12"/>
        <v>0.99999999999999989</v>
      </c>
      <c r="Z138" s="2176">
        <f t="shared" si="12"/>
        <v>1</v>
      </c>
      <c r="AA138" s="2176">
        <f t="shared" si="12"/>
        <v>1</v>
      </c>
      <c r="AB138" s="2176">
        <f t="shared" si="12"/>
        <v>0.99999999999999989</v>
      </c>
      <c r="AC138" s="2176">
        <f t="shared" si="12"/>
        <v>1</v>
      </c>
      <c r="AD138" s="2176">
        <f t="shared" si="12"/>
        <v>1</v>
      </c>
      <c r="AE138" s="2185">
        <f t="shared" si="12"/>
        <v>1</v>
      </c>
      <c r="AF138" s="2185">
        <f t="shared" si="12"/>
        <v>1</v>
      </c>
    </row>
    <row r="139" spans="1:32">
      <c r="A139" s="2173">
        <v>200</v>
      </c>
      <c r="B139" s="2174">
        <v>25</v>
      </c>
      <c r="C139" s="2175">
        <v>0</v>
      </c>
      <c r="D139" s="2175">
        <v>0</v>
      </c>
      <c r="E139" s="2175">
        <v>0</v>
      </c>
      <c r="F139" s="2175">
        <v>0</v>
      </c>
      <c r="G139" s="2175">
        <v>0</v>
      </c>
      <c r="H139" s="2175">
        <v>0</v>
      </c>
      <c r="I139" s="2175">
        <v>0</v>
      </c>
      <c r="J139" s="2175">
        <v>0</v>
      </c>
      <c r="K139" s="2175">
        <v>0</v>
      </c>
      <c r="L139" s="2175">
        <v>0</v>
      </c>
      <c r="M139" s="2175">
        <v>0</v>
      </c>
      <c r="N139" s="2175">
        <v>0</v>
      </c>
      <c r="O139" s="2175">
        <v>0</v>
      </c>
      <c r="P139" s="2175">
        <v>0</v>
      </c>
      <c r="Q139" s="2175">
        <v>0</v>
      </c>
      <c r="R139" s="2176">
        <f t="shared" si="12"/>
        <v>1</v>
      </c>
      <c r="S139" s="2176">
        <f t="shared" si="12"/>
        <v>1</v>
      </c>
      <c r="T139" s="2176">
        <f t="shared" si="12"/>
        <v>1</v>
      </c>
      <c r="U139" s="2176">
        <f t="shared" si="12"/>
        <v>1</v>
      </c>
      <c r="V139" s="2176">
        <f t="shared" si="12"/>
        <v>1</v>
      </c>
      <c r="W139" s="2176">
        <f t="shared" si="12"/>
        <v>0.99999999999999989</v>
      </c>
      <c r="X139" s="2176">
        <f t="shared" si="12"/>
        <v>1</v>
      </c>
      <c r="Y139" s="2176">
        <f t="shared" si="12"/>
        <v>0.99999999999999989</v>
      </c>
      <c r="Z139" s="2176">
        <f t="shared" si="12"/>
        <v>1</v>
      </c>
      <c r="AA139" s="2176">
        <f t="shared" si="12"/>
        <v>1</v>
      </c>
      <c r="AB139" s="2176">
        <f t="shared" si="12"/>
        <v>0.99999999999999989</v>
      </c>
      <c r="AC139" s="2176">
        <f t="shared" si="12"/>
        <v>1</v>
      </c>
      <c r="AD139" s="2176">
        <f t="shared" si="12"/>
        <v>1</v>
      </c>
      <c r="AE139" s="2185">
        <f t="shared" si="12"/>
        <v>1</v>
      </c>
      <c r="AF139" s="2185">
        <f t="shared" si="12"/>
        <v>1</v>
      </c>
    </row>
    <row r="140" spans="1:32">
      <c r="A140" s="2173">
        <v>200</v>
      </c>
      <c r="B140" s="2170">
        <v>26</v>
      </c>
      <c r="C140" s="2179">
        <v>0</v>
      </c>
      <c r="D140" s="2179">
        <v>0</v>
      </c>
      <c r="E140" s="2179">
        <v>0</v>
      </c>
      <c r="F140" s="2179">
        <v>0</v>
      </c>
      <c r="G140" s="2179">
        <v>0</v>
      </c>
      <c r="H140" s="2179">
        <v>0</v>
      </c>
      <c r="I140" s="2179">
        <v>0</v>
      </c>
      <c r="J140" s="2179">
        <v>0</v>
      </c>
      <c r="K140" s="2179">
        <v>0</v>
      </c>
      <c r="L140" s="2179">
        <v>0</v>
      </c>
      <c r="M140" s="2179">
        <v>0</v>
      </c>
      <c r="N140" s="2179">
        <v>0</v>
      </c>
      <c r="O140" s="2179">
        <v>0</v>
      </c>
      <c r="P140" s="2175">
        <v>0</v>
      </c>
      <c r="Q140" s="2175">
        <v>0</v>
      </c>
      <c r="R140" s="2176">
        <f t="shared" si="12"/>
        <v>1</v>
      </c>
      <c r="S140" s="2176">
        <f t="shared" si="12"/>
        <v>1</v>
      </c>
      <c r="T140" s="2176">
        <f t="shared" si="12"/>
        <v>1</v>
      </c>
      <c r="U140" s="2176">
        <f t="shared" si="12"/>
        <v>1</v>
      </c>
      <c r="V140" s="2176">
        <f t="shared" si="12"/>
        <v>1</v>
      </c>
      <c r="W140" s="2176">
        <f t="shared" si="12"/>
        <v>0.99999999999999989</v>
      </c>
      <c r="X140" s="2176">
        <f t="shared" si="12"/>
        <v>1</v>
      </c>
      <c r="Y140" s="2176">
        <f t="shared" si="12"/>
        <v>0.99999999999999989</v>
      </c>
      <c r="Z140" s="2176">
        <f t="shared" si="12"/>
        <v>1</v>
      </c>
      <c r="AA140" s="2176">
        <f t="shared" si="12"/>
        <v>1</v>
      </c>
      <c r="AB140" s="2176">
        <f t="shared" si="12"/>
        <v>0.99999999999999989</v>
      </c>
      <c r="AC140" s="2176">
        <f t="shared" si="12"/>
        <v>1</v>
      </c>
      <c r="AD140" s="2176">
        <f t="shared" si="12"/>
        <v>1</v>
      </c>
      <c r="AE140" s="2185">
        <f t="shared" si="12"/>
        <v>1</v>
      </c>
      <c r="AF140" s="2185">
        <f t="shared" si="12"/>
        <v>1</v>
      </c>
    </row>
    <row r="141" spans="1:32">
      <c r="A141" s="2173">
        <v>200</v>
      </c>
      <c r="B141" s="2170">
        <v>27</v>
      </c>
      <c r="C141" s="2179">
        <v>0</v>
      </c>
      <c r="D141" s="2179">
        <v>0</v>
      </c>
      <c r="E141" s="2179">
        <v>0</v>
      </c>
      <c r="F141" s="2179">
        <v>0</v>
      </c>
      <c r="G141" s="2179">
        <v>0</v>
      </c>
      <c r="H141" s="2179">
        <v>0</v>
      </c>
      <c r="I141" s="2179">
        <v>0</v>
      </c>
      <c r="J141" s="2179">
        <v>0</v>
      </c>
      <c r="K141" s="2179">
        <v>0</v>
      </c>
      <c r="L141" s="2179">
        <v>0</v>
      </c>
      <c r="M141" s="2179">
        <v>0</v>
      </c>
      <c r="N141" s="2179">
        <v>0</v>
      </c>
      <c r="O141" s="2179">
        <v>0</v>
      </c>
      <c r="P141" s="2175">
        <v>0</v>
      </c>
      <c r="Q141" s="2175">
        <v>0</v>
      </c>
      <c r="R141" s="2176">
        <f t="shared" si="12"/>
        <v>1</v>
      </c>
      <c r="S141" s="2176">
        <f t="shared" si="12"/>
        <v>1</v>
      </c>
      <c r="T141" s="2176">
        <f t="shared" si="12"/>
        <v>1</v>
      </c>
      <c r="U141" s="2176">
        <f t="shared" si="12"/>
        <v>1</v>
      </c>
      <c r="V141" s="2176">
        <f t="shared" si="12"/>
        <v>1</v>
      </c>
      <c r="W141" s="2176">
        <f t="shared" si="12"/>
        <v>0.99999999999999989</v>
      </c>
      <c r="X141" s="2176">
        <f t="shared" si="12"/>
        <v>1</v>
      </c>
      <c r="Y141" s="2176">
        <f t="shared" si="12"/>
        <v>0.99999999999999989</v>
      </c>
      <c r="Z141" s="2176">
        <f t="shared" si="12"/>
        <v>1</v>
      </c>
      <c r="AA141" s="2176">
        <f t="shared" si="12"/>
        <v>1</v>
      </c>
      <c r="AB141" s="2176">
        <f t="shared" si="12"/>
        <v>0.99999999999999989</v>
      </c>
      <c r="AC141" s="2176">
        <f t="shared" si="12"/>
        <v>1</v>
      </c>
      <c r="AD141" s="2176">
        <f t="shared" si="12"/>
        <v>1</v>
      </c>
      <c r="AE141" s="2185">
        <f t="shared" si="12"/>
        <v>1</v>
      </c>
      <c r="AF141" s="2185">
        <f t="shared" si="12"/>
        <v>1</v>
      </c>
    </row>
    <row r="142" spans="1:32">
      <c r="A142" s="2173">
        <v>200</v>
      </c>
      <c r="B142" s="2170">
        <v>28</v>
      </c>
      <c r="C142" s="2179">
        <v>0</v>
      </c>
      <c r="D142" s="2179">
        <v>0</v>
      </c>
      <c r="E142" s="2179">
        <v>0</v>
      </c>
      <c r="F142" s="2179">
        <v>0</v>
      </c>
      <c r="G142" s="2179">
        <v>0</v>
      </c>
      <c r="H142" s="2179">
        <v>0</v>
      </c>
      <c r="I142" s="2179">
        <v>0</v>
      </c>
      <c r="J142" s="2179">
        <v>0</v>
      </c>
      <c r="K142" s="2179">
        <v>0</v>
      </c>
      <c r="L142" s="2179">
        <v>0</v>
      </c>
      <c r="M142" s="2179">
        <v>0</v>
      </c>
      <c r="N142" s="2179">
        <v>0</v>
      </c>
      <c r="O142" s="2179">
        <v>0</v>
      </c>
      <c r="P142" s="2175">
        <v>0</v>
      </c>
      <c r="Q142" s="2175">
        <v>0</v>
      </c>
      <c r="R142" s="2176">
        <f t="shared" si="12"/>
        <v>1</v>
      </c>
      <c r="S142" s="2176">
        <f t="shared" si="12"/>
        <v>1</v>
      </c>
      <c r="T142" s="2176">
        <f t="shared" si="12"/>
        <v>1</v>
      </c>
      <c r="U142" s="2176">
        <f t="shared" si="12"/>
        <v>1</v>
      </c>
      <c r="V142" s="2176">
        <f t="shared" si="12"/>
        <v>1</v>
      </c>
      <c r="W142" s="2176">
        <f t="shared" si="12"/>
        <v>0.99999999999999989</v>
      </c>
      <c r="X142" s="2176">
        <f t="shared" si="12"/>
        <v>1</v>
      </c>
      <c r="Y142" s="2176">
        <f t="shared" si="12"/>
        <v>0.99999999999999989</v>
      </c>
      <c r="Z142" s="2176">
        <f t="shared" si="12"/>
        <v>1</v>
      </c>
      <c r="AA142" s="2176">
        <f t="shared" si="12"/>
        <v>1</v>
      </c>
      <c r="AB142" s="2176">
        <f t="shared" si="12"/>
        <v>0.99999999999999989</v>
      </c>
      <c r="AC142" s="2176">
        <f t="shared" si="12"/>
        <v>1</v>
      </c>
      <c r="AD142" s="2176">
        <f t="shared" si="12"/>
        <v>1</v>
      </c>
      <c r="AE142" s="2185">
        <f t="shared" si="12"/>
        <v>1</v>
      </c>
      <c r="AF142" s="2185">
        <f t="shared" si="12"/>
        <v>1</v>
      </c>
    </row>
    <row r="143" spans="1:32">
      <c r="A143" s="2173">
        <v>200</v>
      </c>
      <c r="B143" s="2170">
        <v>29</v>
      </c>
      <c r="C143" s="2179">
        <v>0</v>
      </c>
      <c r="D143" s="2179">
        <v>0</v>
      </c>
      <c r="E143" s="2179">
        <v>0</v>
      </c>
      <c r="F143" s="2179">
        <v>0</v>
      </c>
      <c r="G143" s="2179">
        <v>0</v>
      </c>
      <c r="H143" s="2179">
        <v>0</v>
      </c>
      <c r="I143" s="2179">
        <v>0</v>
      </c>
      <c r="J143" s="2179">
        <v>0</v>
      </c>
      <c r="K143" s="2179">
        <v>0</v>
      </c>
      <c r="L143" s="2179">
        <v>0</v>
      </c>
      <c r="M143" s="2179">
        <v>0</v>
      </c>
      <c r="N143" s="2179">
        <v>0</v>
      </c>
      <c r="O143" s="2179">
        <v>0</v>
      </c>
      <c r="P143" s="2175">
        <v>0</v>
      </c>
      <c r="Q143" s="2175">
        <v>0</v>
      </c>
      <c r="R143" s="2176">
        <f t="shared" si="12"/>
        <v>1</v>
      </c>
      <c r="S143" s="2176">
        <f t="shared" si="12"/>
        <v>1</v>
      </c>
      <c r="T143" s="2176">
        <f t="shared" si="12"/>
        <v>1</v>
      </c>
      <c r="U143" s="2176">
        <f t="shared" si="12"/>
        <v>1</v>
      </c>
      <c r="V143" s="2176">
        <f t="shared" si="12"/>
        <v>1</v>
      </c>
      <c r="W143" s="2176">
        <f t="shared" si="12"/>
        <v>0.99999999999999989</v>
      </c>
      <c r="X143" s="2176">
        <f t="shared" si="12"/>
        <v>1</v>
      </c>
      <c r="Y143" s="2176">
        <f t="shared" si="12"/>
        <v>0.99999999999999989</v>
      </c>
      <c r="Z143" s="2176">
        <f t="shared" si="12"/>
        <v>1</v>
      </c>
      <c r="AA143" s="2176">
        <f t="shared" si="12"/>
        <v>1</v>
      </c>
      <c r="AB143" s="2176">
        <f t="shared" si="12"/>
        <v>0.99999999999999989</v>
      </c>
      <c r="AC143" s="2176">
        <f t="shared" si="12"/>
        <v>1</v>
      </c>
      <c r="AD143" s="2176">
        <f t="shared" si="12"/>
        <v>1</v>
      </c>
      <c r="AE143" s="2185">
        <f t="shared" si="12"/>
        <v>1</v>
      </c>
      <c r="AF143" s="2185">
        <f t="shared" si="12"/>
        <v>1</v>
      </c>
    </row>
    <row r="144" spans="1:32">
      <c r="A144" s="2173">
        <v>200</v>
      </c>
      <c r="B144" s="2170">
        <v>30</v>
      </c>
      <c r="C144" s="2179">
        <v>0</v>
      </c>
      <c r="D144" s="2179">
        <v>0</v>
      </c>
      <c r="E144" s="2179">
        <v>0</v>
      </c>
      <c r="F144" s="2179">
        <v>0</v>
      </c>
      <c r="G144" s="2179">
        <v>0</v>
      </c>
      <c r="H144" s="2179">
        <v>0</v>
      </c>
      <c r="I144" s="2179">
        <v>0</v>
      </c>
      <c r="J144" s="2179">
        <v>0</v>
      </c>
      <c r="K144" s="2179">
        <v>0</v>
      </c>
      <c r="L144" s="2179">
        <v>0</v>
      </c>
      <c r="M144" s="2179">
        <v>0</v>
      </c>
      <c r="N144" s="2179">
        <v>0</v>
      </c>
      <c r="O144" s="2179">
        <v>0</v>
      </c>
      <c r="P144" s="2175">
        <v>0</v>
      </c>
      <c r="Q144" s="2175">
        <v>0</v>
      </c>
      <c r="R144" s="2176">
        <f t="shared" si="12"/>
        <v>1</v>
      </c>
      <c r="S144" s="2176">
        <f t="shared" si="12"/>
        <v>1</v>
      </c>
      <c r="T144" s="2176">
        <f t="shared" si="12"/>
        <v>1</v>
      </c>
      <c r="U144" s="2176">
        <f t="shared" si="12"/>
        <v>1</v>
      </c>
      <c r="V144" s="2176">
        <f t="shared" si="12"/>
        <v>1</v>
      </c>
      <c r="W144" s="2176">
        <f t="shared" si="12"/>
        <v>0.99999999999999989</v>
      </c>
      <c r="X144" s="2176">
        <f t="shared" si="12"/>
        <v>1</v>
      </c>
      <c r="Y144" s="2176">
        <f t="shared" si="12"/>
        <v>0.99999999999999989</v>
      </c>
      <c r="Z144" s="2176">
        <f t="shared" si="12"/>
        <v>1</v>
      </c>
      <c r="AA144" s="2176">
        <f t="shared" si="12"/>
        <v>1</v>
      </c>
      <c r="AB144" s="2176">
        <f t="shared" si="12"/>
        <v>0.99999999999999989</v>
      </c>
      <c r="AC144" s="2176">
        <f t="shared" si="12"/>
        <v>1</v>
      </c>
      <c r="AD144" s="2176">
        <f t="shared" si="12"/>
        <v>1</v>
      </c>
      <c r="AE144" s="2185">
        <f t="shared" si="12"/>
        <v>1</v>
      </c>
      <c r="AF144" s="2185">
        <f t="shared" si="12"/>
        <v>1</v>
      </c>
    </row>
    <row r="145" spans="1:32">
      <c r="A145" s="2173">
        <v>200</v>
      </c>
      <c r="B145" s="2170">
        <v>31</v>
      </c>
      <c r="C145" s="2179">
        <v>0</v>
      </c>
      <c r="D145" s="2179">
        <v>0</v>
      </c>
      <c r="E145" s="2179">
        <v>0</v>
      </c>
      <c r="F145" s="2179">
        <v>0</v>
      </c>
      <c r="G145" s="2179">
        <v>0</v>
      </c>
      <c r="H145" s="2179">
        <v>0</v>
      </c>
      <c r="I145" s="2179">
        <v>0</v>
      </c>
      <c r="J145" s="2179">
        <v>0</v>
      </c>
      <c r="K145" s="2179">
        <v>0</v>
      </c>
      <c r="L145" s="2179">
        <v>0</v>
      </c>
      <c r="M145" s="2179">
        <v>0</v>
      </c>
      <c r="N145" s="2179">
        <v>0</v>
      </c>
      <c r="O145" s="2179">
        <v>0</v>
      </c>
      <c r="P145" s="2175">
        <v>0</v>
      </c>
      <c r="Q145" s="2175">
        <v>0</v>
      </c>
      <c r="R145" s="2176">
        <f t="shared" si="12"/>
        <v>1</v>
      </c>
      <c r="S145" s="2176">
        <f t="shared" si="12"/>
        <v>1</v>
      </c>
      <c r="T145" s="2176">
        <f t="shared" si="12"/>
        <v>1</v>
      </c>
      <c r="U145" s="2176">
        <f t="shared" si="12"/>
        <v>1</v>
      </c>
      <c r="V145" s="2176">
        <f t="shared" si="12"/>
        <v>1</v>
      </c>
      <c r="W145" s="2176">
        <f t="shared" si="12"/>
        <v>0.99999999999999989</v>
      </c>
      <c r="X145" s="2176">
        <f t="shared" si="12"/>
        <v>1</v>
      </c>
      <c r="Y145" s="2176">
        <f t="shared" si="12"/>
        <v>0.99999999999999989</v>
      </c>
      <c r="Z145" s="2176">
        <f t="shared" si="12"/>
        <v>1</v>
      </c>
      <c r="AA145" s="2176">
        <f t="shared" si="12"/>
        <v>1</v>
      </c>
      <c r="AB145" s="2176">
        <f t="shared" si="12"/>
        <v>0.99999999999999989</v>
      </c>
      <c r="AC145" s="2176">
        <f t="shared" si="12"/>
        <v>1</v>
      </c>
      <c r="AD145" s="2176">
        <f t="shared" si="12"/>
        <v>1</v>
      </c>
      <c r="AE145" s="2185">
        <f t="shared" si="12"/>
        <v>1</v>
      </c>
      <c r="AF145" s="2185">
        <f t="shared" si="12"/>
        <v>1</v>
      </c>
    </row>
    <row r="146" spans="1:32">
      <c r="A146" s="2173">
        <v>200</v>
      </c>
      <c r="B146" s="2170">
        <v>32</v>
      </c>
      <c r="C146" s="2179">
        <v>0</v>
      </c>
      <c r="D146" s="2179">
        <v>0</v>
      </c>
      <c r="E146" s="2179">
        <v>0</v>
      </c>
      <c r="F146" s="2179">
        <v>0</v>
      </c>
      <c r="G146" s="2179">
        <v>0</v>
      </c>
      <c r="H146" s="2179">
        <v>0</v>
      </c>
      <c r="I146" s="2179">
        <v>0</v>
      </c>
      <c r="J146" s="2179">
        <v>0</v>
      </c>
      <c r="K146" s="2179">
        <v>0</v>
      </c>
      <c r="L146" s="2179">
        <v>0</v>
      </c>
      <c r="M146" s="2179">
        <v>0</v>
      </c>
      <c r="N146" s="2179">
        <v>0</v>
      </c>
      <c r="O146" s="2179">
        <v>0</v>
      </c>
      <c r="P146" s="2175">
        <v>0</v>
      </c>
      <c r="Q146" s="2175">
        <v>0</v>
      </c>
      <c r="R146" s="2176">
        <f t="shared" si="12"/>
        <v>1</v>
      </c>
      <c r="S146" s="2176">
        <f t="shared" si="12"/>
        <v>1</v>
      </c>
      <c r="T146" s="2176">
        <f t="shared" si="12"/>
        <v>1</v>
      </c>
      <c r="U146" s="2176">
        <f t="shared" si="12"/>
        <v>1</v>
      </c>
      <c r="V146" s="2176">
        <f t="shared" si="12"/>
        <v>1</v>
      </c>
      <c r="W146" s="2176">
        <f t="shared" si="12"/>
        <v>0.99999999999999989</v>
      </c>
      <c r="X146" s="2176">
        <f t="shared" si="12"/>
        <v>1</v>
      </c>
      <c r="Y146" s="2176">
        <f t="shared" si="12"/>
        <v>0.99999999999999989</v>
      </c>
      <c r="Z146" s="2176">
        <f t="shared" si="12"/>
        <v>1</v>
      </c>
      <c r="AA146" s="2176">
        <f t="shared" si="12"/>
        <v>1</v>
      </c>
      <c r="AB146" s="2176">
        <f t="shared" si="12"/>
        <v>0.99999999999999989</v>
      </c>
      <c r="AC146" s="2176">
        <f t="shared" si="12"/>
        <v>1</v>
      </c>
      <c r="AD146" s="2176">
        <f t="shared" si="12"/>
        <v>1</v>
      </c>
      <c r="AE146" s="2185">
        <f t="shared" si="12"/>
        <v>1</v>
      </c>
      <c r="AF146" s="2185">
        <f t="shared" si="12"/>
        <v>1</v>
      </c>
    </row>
    <row r="147" spans="1:32">
      <c r="A147" s="2173">
        <v>200</v>
      </c>
      <c r="B147" s="2170">
        <v>33</v>
      </c>
      <c r="C147" s="2179">
        <v>0</v>
      </c>
      <c r="D147" s="2179">
        <v>0</v>
      </c>
      <c r="E147" s="2179">
        <v>0</v>
      </c>
      <c r="F147" s="2179">
        <v>0</v>
      </c>
      <c r="G147" s="2179">
        <v>0</v>
      </c>
      <c r="H147" s="2179">
        <v>0</v>
      </c>
      <c r="I147" s="2179">
        <v>0</v>
      </c>
      <c r="J147" s="2179">
        <v>0</v>
      </c>
      <c r="K147" s="2179">
        <v>0</v>
      </c>
      <c r="L147" s="2179">
        <v>0</v>
      </c>
      <c r="M147" s="2179">
        <v>0</v>
      </c>
      <c r="N147" s="2179">
        <v>0</v>
      </c>
      <c r="O147" s="2179">
        <v>0</v>
      </c>
      <c r="P147" s="2175">
        <v>0</v>
      </c>
      <c r="Q147" s="2175">
        <v>0</v>
      </c>
      <c r="R147" s="2176">
        <f t="shared" si="12"/>
        <v>1</v>
      </c>
      <c r="S147" s="2176">
        <f t="shared" si="12"/>
        <v>1</v>
      </c>
      <c r="T147" s="2176">
        <f t="shared" si="12"/>
        <v>1</v>
      </c>
      <c r="U147" s="2176">
        <f t="shared" si="12"/>
        <v>1</v>
      </c>
      <c r="V147" s="2176">
        <f t="shared" si="12"/>
        <v>1</v>
      </c>
      <c r="W147" s="2176">
        <f t="shared" si="12"/>
        <v>0.99999999999999989</v>
      </c>
      <c r="X147" s="2176">
        <f t="shared" si="12"/>
        <v>1</v>
      </c>
      <c r="Y147" s="2176">
        <f t="shared" si="12"/>
        <v>0.99999999999999989</v>
      </c>
      <c r="Z147" s="2176">
        <f t="shared" si="12"/>
        <v>1</v>
      </c>
      <c r="AA147" s="2176">
        <f t="shared" si="12"/>
        <v>1</v>
      </c>
      <c r="AB147" s="2176">
        <f t="shared" si="12"/>
        <v>0.99999999999999989</v>
      </c>
      <c r="AC147" s="2176">
        <f t="shared" si="12"/>
        <v>1</v>
      </c>
      <c r="AD147" s="2176">
        <f t="shared" si="12"/>
        <v>1</v>
      </c>
      <c r="AE147" s="2185">
        <f t="shared" si="12"/>
        <v>1</v>
      </c>
      <c r="AF147" s="2185">
        <f t="shared" si="12"/>
        <v>1</v>
      </c>
    </row>
    <row r="148" spans="1:32">
      <c r="A148" s="2173">
        <v>200</v>
      </c>
      <c r="B148" s="2170">
        <v>34</v>
      </c>
      <c r="C148" s="2179">
        <v>0</v>
      </c>
      <c r="D148" s="2179">
        <v>0</v>
      </c>
      <c r="E148" s="2179">
        <v>0</v>
      </c>
      <c r="F148" s="2179">
        <v>0</v>
      </c>
      <c r="G148" s="2179">
        <v>0</v>
      </c>
      <c r="H148" s="2179">
        <v>0</v>
      </c>
      <c r="I148" s="2179">
        <v>0</v>
      </c>
      <c r="J148" s="2179">
        <v>0</v>
      </c>
      <c r="K148" s="2179">
        <v>0</v>
      </c>
      <c r="L148" s="2179">
        <v>0</v>
      </c>
      <c r="M148" s="2179">
        <v>0</v>
      </c>
      <c r="N148" s="2179">
        <v>0</v>
      </c>
      <c r="O148" s="2179">
        <v>0</v>
      </c>
      <c r="P148" s="2175">
        <v>0</v>
      </c>
      <c r="Q148" s="2175">
        <v>0</v>
      </c>
      <c r="R148" s="2176">
        <f t="shared" ref="R148:AF163" si="13">C148+R147</f>
        <v>1</v>
      </c>
      <c r="S148" s="2176">
        <f t="shared" si="13"/>
        <v>1</v>
      </c>
      <c r="T148" s="2176">
        <f t="shared" si="13"/>
        <v>1</v>
      </c>
      <c r="U148" s="2176">
        <f t="shared" si="13"/>
        <v>1</v>
      </c>
      <c r="V148" s="2176">
        <f t="shared" si="13"/>
        <v>1</v>
      </c>
      <c r="W148" s="2176">
        <f t="shared" si="13"/>
        <v>0.99999999999999989</v>
      </c>
      <c r="X148" s="2176">
        <f t="shared" si="13"/>
        <v>1</v>
      </c>
      <c r="Y148" s="2176">
        <f t="shared" si="13"/>
        <v>0.99999999999999989</v>
      </c>
      <c r="Z148" s="2176">
        <f t="shared" si="13"/>
        <v>1</v>
      </c>
      <c r="AA148" s="2176">
        <f t="shared" si="13"/>
        <v>1</v>
      </c>
      <c r="AB148" s="2176">
        <f t="shared" si="13"/>
        <v>0.99999999999999989</v>
      </c>
      <c r="AC148" s="2176">
        <f t="shared" si="13"/>
        <v>1</v>
      </c>
      <c r="AD148" s="2176">
        <f t="shared" si="13"/>
        <v>1</v>
      </c>
      <c r="AE148" s="2185">
        <f t="shared" si="13"/>
        <v>1</v>
      </c>
      <c r="AF148" s="2185">
        <f t="shared" si="13"/>
        <v>1</v>
      </c>
    </row>
    <row r="149" spans="1:32">
      <c r="A149" s="2173">
        <v>200</v>
      </c>
      <c r="B149" s="2170">
        <v>35</v>
      </c>
      <c r="C149" s="2179">
        <v>0</v>
      </c>
      <c r="D149" s="2179">
        <v>0</v>
      </c>
      <c r="E149" s="2179">
        <v>0</v>
      </c>
      <c r="F149" s="2179">
        <v>0</v>
      </c>
      <c r="G149" s="2179">
        <v>0</v>
      </c>
      <c r="H149" s="2179">
        <v>0</v>
      </c>
      <c r="I149" s="2179">
        <v>0</v>
      </c>
      <c r="J149" s="2179">
        <v>0</v>
      </c>
      <c r="K149" s="2179">
        <v>0</v>
      </c>
      <c r="L149" s="2179">
        <v>0</v>
      </c>
      <c r="M149" s="2179">
        <v>0</v>
      </c>
      <c r="N149" s="2179">
        <v>0</v>
      </c>
      <c r="O149" s="2179">
        <v>0</v>
      </c>
      <c r="P149" s="2175">
        <v>0</v>
      </c>
      <c r="Q149" s="2175">
        <v>0</v>
      </c>
      <c r="R149" s="2176">
        <f t="shared" si="13"/>
        <v>1</v>
      </c>
      <c r="S149" s="2176">
        <f t="shared" si="13"/>
        <v>1</v>
      </c>
      <c r="T149" s="2176">
        <f t="shared" si="13"/>
        <v>1</v>
      </c>
      <c r="U149" s="2176">
        <f t="shared" si="13"/>
        <v>1</v>
      </c>
      <c r="V149" s="2176">
        <f t="shared" si="13"/>
        <v>1</v>
      </c>
      <c r="W149" s="2176">
        <f t="shared" si="13"/>
        <v>0.99999999999999989</v>
      </c>
      <c r="X149" s="2176">
        <f t="shared" si="13"/>
        <v>1</v>
      </c>
      <c r="Y149" s="2176">
        <f t="shared" si="13"/>
        <v>0.99999999999999989</v>
      </c>
      <c r="Z149" s="2176">
        <f t="shared" si="13"/>
        <v>1</v>
      </c>
      <c r="AA149" s="2176">
        <f t="shared" si="13"/>
        <v>1</v>
      </c>
      <c r="AB149" s="2176">
        <f t="shared" si="13"/>
        <v>0.99999999999999989</v>
      </c>
      <c r="AC149" s="2176">
        <f t="shared" si="13"/>
        <v>1</v>
      </c>
      <c r="AD149" s="2176">
        <f t="shared" si="13"/>
        <v>1</v>
      </c>
      <c r="AE149" s="2185">
        <f t="shared" si="13"/>
        <v>1</v>
      </c>
      <c r="AF149" s="2185">
        <f t="shared" si="13"/>
        <v>1</v>
      </c>
    </row>
    <row r="150" spans="1:32">
      <c r="A150" s="2173">
        <v>200</v>
      </c>
      <c r="B150" s="2170">
        <v>36</v>
      </c>
      <c r="C150" s="2179">
        <v>0</v>
      </c>
      <c r="D150" s="2179">
        <v>0</v>
      </c>
      <c r="E150" s="2179">
        <v>0</v>
      </c>
      <c r="F150" s="2179">
        <v>0</v>
      </c>
      <c r="G150" s="2179">
        <v>0</v>
      </c>
      <c r="H150" s="2179">
        <v>0</v>
      </c>
      <c r="I150" s="2179">
        <v>0</v>
      </c>
      <c r="J150" s="2179">
        <v>0</v>
      </c>
      <c r="K150" s="2179">
        <v>0</v>
      </c>
      <c r="L150" s="2179">
        <v>0</v>
      </c>
      <c r="M150" s="2179">
        <v>0</v>
      </c>
      <c r="N150" s="2179">
        <v>0</v>
      </c>
      <c r="O150" s="2179">
        <v>0</v>
      </c>
      <c r="P150" s="2175">
        <v>0</v>
      </c>
      <c r="Q150" s="2175">
        <v>0</v>
      </c>
      <c r="R150" s="2176">
        <f t="shared" si="13"/>
        <v>1</v>
      </c>
      <c r="S150" s="2176">
        <f t="shared" si="13"/>
        <v>1</v>
      </c>
      <c r="T150" s="2176">
        <f t="shared" si="13"/>
        <v>1</v>
      </c>
      <c r="U150" s="2176">
        <f t="shared" si="13"/>
        <v>1</v>
      </c>
      <c r="V150" s="2176">
        <f t="shared" si="13"/>
        <v>1</v>
      </c>
      <c r="W150" s="2176">
        <f t="shared" si="13"/>
        <v>0.99999999999999989</v>
      </c>
      <c r="X150" s="2176">
        <f t="shared" si="13"/>
        <v>1</v>
      </c>
      <c r="Y150" s="2176">
        <f t="shared" si="13"/>
        <v>0.99999999999999989</v>
      </c>
      <c r="Z150" s="2176">
        <f t="shared" si="13"/>
        <v>1</v>
      </c>
      <c r="AA150" s="2176">
        <f t="shared" si="13"/>
        <v>1</v>
      </c>
      <c r="AB150" s="2176">
        <f t="shared" si="13"/>
        <v>0.99999999999999989</v>
      </c>
      <c r="AC150" s="2176">
        <f t="shared" si="13"/>
        <v>1</v>
      </c>
      <c r="AD150" s="2176">
        <f t="shared" si="13"/>
        <v>1</v>
      </c>
      <c r="AE150" s="2185">
        <f t="shared" si="13"/>
        <v>1</v>
      </c>
      <c r="AF150" s="2185">
        <f t="shared" si="13"/>
        <v>1</v>
      </c>
    </row>
    <row r="151" spans="1:32">
      <c r="A151" s="2173">
        <v>200</v>
      </c>
      <c r="B151" s="2170">
        <v>37</v>
      </c>
      <c r="C151" s="2179">
        <v>0</v>
      </c>
      <c r="D151" s="2179">
        <v>0</v>
      </c>
      <c r="E151" s="2179">
        <v>0</v>
      </c>
      <c r="F151" s="2179">
        <v>0</v>
      </c>
      <c r="G151" s="2179">
        <v>0</v>
      </c>
      <c r="H151" s="2179">
        <v>0</v>
      </c>
      <c r="I151" s="2179">
        <v>0</v>
      </c>
      <c r="J151" s="2179">
        <v>0</v>
      </c>
      <c r="K151" s="2179">
        <v>0</v>
      </c>
      <c r="L151" s="2179">
        <v>0</v>
      </c>
      <c r="M151" s="2179">
        <v>0</v>
      </c>
      <c r="N151" s="2179">
        <v>0</v>
      </c>
      <c r="O151" s="2179">
        <v>0</v>
      </c>
      <c r="P151" s="2175">
        <v>0</v>
      </c>
      <c r="Q151" s="2175">
        <v>0</v>
      </c>
      <c r="R151" s="2176">
        <f t="shared" si="13"/>
        <v>1</v>
      </c>
      <c r="S151" s="2176">
        <f t="shared" si="13"/>
        <v>1</v>
      </c>
      <c r="T151" s="2176">
        <f t="shared" si="13"/>
        <v>1</v>
      </c>
      <c r="U151" s="2176">
        <f t="shared" si="13"/>
        <v>1</v>
      </c>
      <c r="V151" s="2176">
        <f t="shared" si="13"/>
        <v>1</v>
      </c>
      <c r="W151" s="2176">
        <f t="shared" si="13"/>
        <v>0.99999999999999989</v>
      </c>
      <c r="X151" s="2176">
        <f t="shared" si="13"/>
        <v>1</v>
      </c>
      <c r="Y151" s="2176">
        <f t="shared" si="13"/>
        <v>0.99999999999999989</v>
      </c>
      <c r="Z151" s="2176">
        <f t="shared" si="13"/>
        <v>1</v>
      </c>
      <c r="AA151" s="2176">
        <f t="shared" si="13"/>
        <v>1</v>
      </c>
      <c r="AB151" s="2176">
        <f t="shared" si="13"/>
        <v>0.99999999999999989</v>
      </c>
      <c r="AC151" s="2176">
        <f t="shared" si="13"/>
        <v>1</v>
      </c>
      <c r="AD151" s="2176">
        <f t="shared" si="13"/>
        <v>1</v>
      </c>
      <c r="AE151" s="2185">
        <f t="shared" si="13"/>
        <v>1</v>
      </c>
      <c r="AF151" s="2185">
        <f t="shared" si="13"/>
        <v>1</v>
      </c>
    </row>
    <row r="152" spans="1:32">
      <c r="A152" s="2173">
        <v>200</v>
      </c>
      <c r="B152" s="2170">
        <v>38</v>
      </c>
      <c r="C152" s="2179">
        <v>0</v>
      </c>
      <c r="D152" s="2179">
        <v>0</v>
      </c>
      <c r="E152" s="2179">
        <v>0</v>
      </c>
      <c r="F152" s="2179">
        <v>0</v>
      </c>
      <c r="G152" s="2179">
        <v>0</v>
      </c>
      <c r="H152" s="2179">
        <v>0</v>
      </c>
      <c r="I152" s="2179">
        <v>0</v>
      </c>
      <c r="J152" s="2179">
        <v>0</v>
      </c>
      <c r="K152" s="2179">
        <v>0</v>
      </c>
      <c r="L152" s="2179">
        <v>0</v>
      </c>
      <c r="M152" s="2179">
        <v>0</v>
      </c>
      <c r="N152" s="2179">
        <v>0</v>
      </c>
      <c r="O152" s="2179">
        <v>0</v>
      </c>
      <c r="P152" s="2175">
        <v>0</v>
      </c>
      <c r="Q152" s="2175">
        <v>0</v>
      </c>
      <c r="R152" s="2176">
        <f t="shared" si="13"/>
        <v>1</v>
      </c>
      <c r="S152" s="2176">
        <f t="shared" si="13"/>
        <v>1</v>
      </c>
      <c r="T152" s="2176">
        <f t="shared" si="13"/>
        <v>1</v>
      </c>
      <c r="U152" s="2176">
        <f t="shared" si="13"/>
        <v>1</v>
      </c>
      <c r="V152" s="2176">
        <f t="shared" si="13"/>
        <v>1</v>
      </c>
      <c r="W152" s="2176">
        <f t="shared" si="13"/>
        <v>0.99999999999999989</v>
      </c>
      <c r="X152" s="2176">
        <f t="shared" si="13"/>
        <v>1</v>
      </c>
      <c r="Y152" s="2176">
        <f t="shared" si="13"/>
        <v>0.99999999999999989</v>
      </c>
      <c r="Z152" s="2176">
        <f t="shared" si="13"/>
        <v>1</v>
      </c>
      <c r="AA152" s="2176">
        <f t="shared" si="13"/>
        <v>1</v>
      </c>
      <c r="AB152" s="2176">
        <f t="shared" si="13"/>
        <v>0.99999999999999989</v>
      </c>
      <c r="AC152" s="2176">
        <f t="shared" si="13"/>
        <v>1</v>
      </c>
      <c r="AD152" s="2176">
        <f t="shared" si="13"/>
        <v>1</v>
      </c>
      <c r="AE152" s="2185">
        <f t="shared" si="13"/>
        <v>1</v>
      </c>
      <c r="AF152" s="2185">
        <f t="shared" si="13"/>
        <v>1</v>
      </c>
    </row>
    <row r="153" spans="1:32">
      <c r="A153" s="2173">
        <v>200</v>
      </c>
      <c r="B153" s="2170">
        <v>39</v>
      </c>
      <c r="C153" s="2179">
        <v>0</v>
      </c>
      <c r="D153" s="2179">
        <v>0</v>
      </c>
      <c r="E153" s="2179">
        <v>0</v>
      </c>
      <c r="F153" s="2179">
        <v>0</v>
      </c>
      <c r="G153" s="2179">
        <v>0</v>
      </c>
      <c r="H153" s="2179">
        <v>0</v>
      </c>
      <c r="I153" s="2179">
        <v>0</v>
      </c>
      <c r="J153" s="2179">
        <v>0</v>
      </c>
      <c r="K153" s="2179">
        <v>0</v>
      </c>
      <c r="L153" s="2179">
        <v>0</v>
      </c>
      <c r="M153" s="2179">
        <v>0</v>
      </c>
      <c r="N153" s="2179">
        <v>0</v>
      </c>
      <c r="O153" s="2179">
        <v>0</v>
      </c>
      <c r="P153" s="2175">
        <v>0</v>
      </c>
      <c r="Q153" s="2175">
        <v>0</v>
      </c>
      <c r="R153" s="2176">
        <f t="shared" si="13"/>
        <v>1</v>
      </c>
      <c r="S153" s="2176">
        <f t="shared" si="13"/>
        <v>1</v>
      </c>
      <c r="T153" s="2176">
        <f t="shared" si="13"/>
        <v>1</v>
      </c>
      <c r="U153" s="2176">
        <f t="shared" si="13"/>
        <v>1</v>
      </c>
      <c r="V153" s="2176">
        <f t="shared" si="13"/>
        <v>1</v>
      </c>
      <c r="W153" s="2176">
        <f t="shared" si="13"/>
        <v>0.99999999999999989</v>
      </c>
      <c r="X153" s="2176">
        <f t="shared" si="13"/>
        <v>1</v>
      </c>
      <c r="Y153" s="2176">
        <f t="shared" si="13"/>
        <v>0.99999999999999989</v>
      </c>
      <c r="Z153" s="2176">
        <f t="shared" si="13"/>
        <v>1</v>
      </c>
      <c r="AA153" s="2176">
        <f t="shared" si="13"/>
        <v>1</v>
      </c>
      <c r="AB153" s="2176">
        <f t="shared" si="13"/>
        <v>0.99999999999999989</v>
      </c>
      <c r="AC153" s="2176">
        <f t="shared" si="13"/>
        <v>1</v>
      </c>
      <c r="AD153" s="2176">
        <f t="shared" si="13"/>
        <v>1</v>
      </c>
      <c r="AE153" s="2185">
        <f t="shared" si="13"/>
        <v>1</v>
      </c>
      <c r="AF153" s="2185">
        <f t="shared" si="13"/>
        <v>1</v>
      </c>
    </row>
    <row r="154" spans="1:32">
      <c r="A154" s="2173">
        <v>200</v>
      </c>
      <c r="B154" s="2170">
        <v>40</v>
      </c>
      <c r="C154" s="2179">
        <v>0</v>
      </c>
      <c r="D154" s="2179">
        <v>0</v>
      </c>
      <c r="E154" s="2179">
        <v>0</v>
      </c>
      <c r="F154" s="2179">
        <v>0</v>
      </c>
      <c r="G154" s="2179">
        <v>0</v>
      </c>
      <c r="H154" s="2179">
        <v>0</v>
      </c>
      <c r="I154" s="2179">
        <v>0</v>
      </c>
      <c r="J154" s="2179">
        <v>0</v>
      </c>
      <c r="K154" s="2179">
        <v>0</v>
      </c>
      <c r="L154" s="2179">
        <v>0</v>
      </c>
      <c r="M154" s="2179">
        <v>0</v>
      </c>
      <c r="N154" s="2179">
        <v>0</v>
      </c>
      <c r="O154" s="2179">
        <v>0</v>
      </c>
      <c r="P154" s="2175">
        <v>0</v>
      </c>
      <c r="Q154" s="2175">
        <v>0</v>
      </c>
      <c r="R154" s="2176">
        <f t="shared" si="13"/>
        <v>1</v>
      </c>
      <c r="S154" s="2176">
        <f t="shared" si="13"/>
        <v>1</v>
      </c>
      <c r="T154" s="2176">
        <f t="shared" si="13"/>
        <v>1</v>
      </c>
      <c r="U154" s="2176">
        <f t="shared" si="13"/>
        <v>1</v>
      </c>
      <c r="V154" s="2176">
        <f t="shared" si="13"/>
        <v>1</v>
      </c>
      <c r="W154" s="2176">
        <f t="shared" si="13"/>
        <v>0.99999999999999989</v>
      </c>
      <c r="X154" s="2176">
        <f t="shared" si="13"/>
        <v>1</v>
      </c>
      <c r="Y154" s="2176">
        <f t="shared" si="13"/>
        <v>0.99999999999999989</v>
      </c>
      <c r="Z154" s="2176">
        <f t="shared" si="13"/>
        <v>1</v>
      </c>
      <c r="AA154" s="2176">
        <f t="shared" si="13"/>
        <v>1</v>
      </c>
      <c r="AB154" s="2176">
        <f t="shared" si="13"/>
        <v>0.99999999999999989</v>
      </c>
      <c r="AC154" s="2176">
        <f t="shared" si="13"/>
        <v>1</v>
      </c>
      <c r="AD154" s="2176">
        <f t="shared" si="13"/>
        <v>1</v>
      </c>
      <c r="AE154" s="2185">
        <f t="shared" si="13"/>
        <v>1</v>
      </c>
      <c r="AF154" s="2185">
        <f t="shared" si="13"/>
        <v>1</v>
      </c>
    </row>
    <row r="155" spans="1:32">
      <c r="A155" s="2173">
        <v>200</v>
      </c>
      <c r="B155" s="2170">
        <v>41</v>
      </c>
      <c r="C155" s="2179">
        <v>0</v>
      </c>
      <c r="D155" s="2179">
        <v>0</v>
      </c>
      <c r="E155" s="2179">
        <v>0</v>
      </c>
      <c r="F155" s="2179">
        <v>0</v>
      </c>
      <c r="G155" s="2179">
        <v>0</v>
      </c>
      <c r="H155" s="2179">
        <v>0</v>
      </c>
      <c r="I155" s="2179">
        <v>0</v>
      </c>
      <c r="J155" s="2179">
        <v>0</v>
      </c>
      <c r="K155" s="2179">
        <v>0</v>
      </c>
      <c r="L155" s="2179">
        <v>0</v>
      </c>
      <c r="M155" s="2179">
        <v>0</v>
      </c>
      <c r="N155" s="2179">
        <v>0</v>
      </c>
      <c r="O155" s="2179">
        <v>0</v>
      </c>
      <c r="P155" s="2175">
        <v>0</v>
      </c>
      <c r="Q155" s="2175">
        <v>0</v>
      </c>
      <c r="R155" s="2176">
        <f t="shared" si="13"/>
        <v>1</v>
      </c>
      <c r="S155" s="2176">
        <f t="shared" si="13"/>
        <v>1</v>
      </c>
      <c r="T155" s="2176">
        <f t="shared" si="13"/>
        <v>1</v>
      </c>
      <c r="U155" s="2176">
        <f t="shared" si="13"/>
        <v>1</v>
      </c>
      <c r="V155" s="2176">
        <f t="shared" si="13"/>
        <v>1</v>
      </c>
      <c r="W155" s="2176">
        <f t="shared" si="13"/>
        <v>0.99999999999999989</v>
      </c>
      <c r="X155" s="2176">
        <f t="shared" si="13"/>
        <v>1</v>
      </c>
      <c r="Y155" s="2176">
        <f t="shared" si="13"/>
        <v>0.99999999999999989</v>
      </c>
      <c r="Z155" s="2176">
        <f t="shared" si="13"/>
        <v>1</v>
      </c>
      <c r="AA155" s="2176">
        <f t="shared" si="13"/>
        <v>1</v>
      </c>
      <c r="AB155" s="2176">
        <f t="shared" si="13"/>
        <v>0.99999999999999989</v>
      </c>
      <c r="AC155" s="2176">
        <f t="shared" si="13"/>
        <v>1</v>
      </c>
      <c r="AD155" s="2176">
        <f t="shared" si="13"/>
        <v>1</v>
      </c>
      <c r="AE155" s="2185">
        <f t="shared" si="13"/>
        <v>1</v>
      </c>
      <c r="AF155" s="2185">
        <f t="shared" si="13"/>
        <v>1</v>
      </c>
    </row>
    <row r="156" spans="1:32">
      <c r="A156" s="2173">
        <v>200</v>
      </c>
      <c r="B156" s="2170">
        <v>42</v>
      </c>
      <c r="C156" s="2179">
        <v>0</v>
      </c>
      <c r="D156" s="2179">
        <v>0</v>
      </c>
      <c r="E156" s="2179">
        <v>0</v>
      </c>
      <c r="F156" s="2179">
        <v>0</v>
      </c>
      <c r="G156" s="2179">
        <v>0</v>
      </c>
      <c r="H156" s="2179">
        <v>0</v>
      </c>
      <c r="I156" s="2179">
        <v>0</v>
      </c>
      <c r="J156" s="2179">
        <v>0</v>
      </c>
      <c r="K156" s="2179">
        <v>0</v>
      </c>
      <c r="L156" s="2179">
        <v>0</v>
      </c>
      <c r="M156" s="2179">
        <v>0</v>
      </c>
      <c r="N156" s="2179">
        <v>0</v>
      </c>
      <c r="O156" s="2179">
        <v>0</v>
      </c>
      <c r="P156" s="2175">
        <v>0</v>
      </c>
      <c r="Q156" s="2175">
        <v>0</v>
      </c>
      <c r="R156" s="2176">
        <f t="shared" si="13"/>
        <v>1</v>
      </c>
      <c r="S156" s="2176">
        <f t="shared" si="13"/>
        <v>1</v>
      </c>
      <c r="T156" s="2176">
        <f t="shared" si="13"/>
        <v>1</v>
      </c>
      <c r="U156" s="2176">
        <f t="shared" si="13"/>
        <v>1</v>
      </c>
      <c r="V156" s="2176">
        <f t="shared" si="13"/>
        <v>1</v>
      </c>
      <c r="W156" s="2176">
        <f t="shared" si="13"/>
        <v>0.99999999999999989</v>
      </c>
      <c r="X156" s="2176">
        <f t="shared" si="13"/>
        <v>1</v>
      </c>
      <c r="Y156" s="2176">
        <f t="shared" si="13"/>
        <v>0.99999999999999989</v>
      </c>
      <c r="Z156" s="2176">
        <f t="shared" si="13"/>
        <v>1</v>
      </c>
      <c r="AA156" s="2176">
        <f t="shared" si="13"/>
        <v>1</v>
      </c>
      <c r="AB156" s="2176">
        <f t="shared" si="13"/>
        <v>0.99999999999999989</v>
      </c>
      <c r="AC156" s="2176">
        <f t="shared" si="13"/>
        <v>1</v>
      </c>
      <c r="AD156" s="2176">
        <f t="shared" si="13"/>
        <v>1</v>
      </c>
      <c r="AE156" s="2185">
        <f t="shared" si="13"/>
        <v>1</v>
      </c>
      <c r="AF156" s="2185">
        <f t="shared" si="13"/>
        <v>1</v>
      </c>
    </row>
    <row r="157" spans="1:32">
      <c r="A157" s="2173">
        <v>200</v>
      </c>
      <c r="B157" s="2170">
        <v>43</v>
      </c>
      <c r="C157" s="2179">
        <v>0</v>
      </c>
      <c r="D157" s="2179">
        <v>0</v>
      </c>
      <c r="E157" s="2179">
        <v>0</v>
      </c>
      <c r="F157" s="2179">
        <v>0</v>
      </c>
      <c r="G157" s="2179">
        <v>0</v>
      </c>
      <c r="H157" s="2179">
        <v>0</v>
      </c>
      <c r="I157" s="2179">
        <v>0</v>
      </c>
      <c r="J157" s="2179">
        <v>0</v>
      </c>
      <c r="K157" s="2179">
        <v>0</v>
      </c>
      <c r="L157" s="2179">
        <v>0</v>
      </c>
      <c r="M157" s="2179">
        <v>0</v>
      </c>
      <c r="N157" s="2179">
        <v>0</v>
      </c>
      <c r="O157" s="2179">
        <v>0</v>
      </c>
      <c r="P157" s="2175">
        <v>0</v>
      </c>
      <c r="Q157" s="2175">
        <v>0</v>
      </c>
      <c r="R157" s="2176">
        <f t="shared" si="13"/>
        <v>1</v>
      </c>
      <c r="S157" s="2176">
        <f t="shared" si="13"/>
        <v>1</v>
      </c>
      <c r="T157" s="2176">
        <f t="shared" si="13"/>
        <v>1</v>
      </c>
      <c r="U157" s="2176">
        <f t="shared" si="13"/>
        <v>1</v>
      </c>
      <c r="V157" s="2176">
        <f t="shared" si="13"/>
        <v>1</v>
      </c>
      <c r="W157" s="2176">
        <f t="shared" si="13"/>
        <v>0.99999999999999989</v>
      </c>
      <c r="X157" s="2176">
        <f t="shared" si="13"/>
        <v>1</v>
      </c>
      <c r="Y157" s="2176">
        <f t="shared" si="13"/>
        <v>0.99999999999999989</v>
      </c>
      <c r="Z157" s="2176">
        <f t="shared" si="13"/>
        <v>1</v>
      </c>
      <c r="AA157" s="2176">
        <f t="shared" si="13"/>
        <v>1</v>
      </c>
      <c r="AB157" s="2176">
        <f t="shared" si="13"/>
        <v>0.99999999999999989</v>
      </c>
      <c r="AC157" s="2176">
        <f t="shared" si="13"/>
        <v>1</v>
      </c>
      <c r="AD157" s="2176">
        <f t="shared" si="13"/>
        <v>1</v>
      </c>
      <c r="AE157" s="2185">
        <f t="shared" si="13"/>
        <v>1</v>
      </c>
      <c r="AF157" s="2185">
        <f t="shared" si="13"/>
        <v>1</v>
      </c>
    </row>
    <row r="158" spans="1:32">
      <c r="A158" s="2173">
        <v>200</v>
      </c>
      <c r="B158" s="2170">
        <v>44</v>
      </c>
      <c r="C158" s="2179">
        <v>0</v>
      </c>
      <c r="D158" s="2179">
        <v>0</v>
      </c>
      <c r="E158" s="2179">
        <v>0</v>
      </c>
      <c r="F158" s="2179">
        <v>0</v>
      </c>
      <c r="G158" s="2179">
        <v>0</v>
      </c>
      <c r="H158" s="2179">
        <v>0</v>
      </c>
      <c r="I158" s="2179">
        <v>0</v>
      </c>
      <c r="J158" s="2179">
        <v>0</v>
      </c>
      <c r="K158" s="2179">
        <v>0</v>
      </c>
      <c r="L158" s="2179">
        <v>0</v>
      </c>
      <c r="M158" s="2179">
        <v>0</v>
      </c>
      <c r="N158" s="2179">
        <v>0</v>
      </c>
      <c r="O158" s="2179">
        <v>0</v>
      </c>
      <c r="P158" s="2175">
        <v>0</v>
      </c>
      <c r="Q158" s="2175">
        <v>0</v>
      </c>
      <c r="R158" s="2176">
        <f t="shared" si="13"/>
        <v>1</v>
      </c>
      <c r="S158" s="2176">
        <f t="shared" si="13"/>
        <v>1</v>
      </c>
      <c r="T158" s="2176">
        <f t="shared" si="13"/>
        <v>1</v>
      </c>
      <c r="U158" s="2176">
        <f t="shared" si="13"/>
        <v>1</v>
      </c>
      <c r="V158" s="2176">
        <f t="shared" si="13"/>
        <v>1</v>
      </c>
      <c r="W158" s="2176">
        <f t="shared" si="13"/>
        <v>0.99999999999999989</v>
      </c>
      <c r="X158" s="2176">
        <f t="shared" si="13"/>
        <v>1</v>
      </c>
      <c r="Y158" s="2176">
        <f t="shared" si="13"/>
        <v>0.99999999999999989</v>
      </c>
      <c r="Z158" s="2176">
        <f t="shared" si="13"/>
        <v>1</v>
      </c>
      <c r="AA158" s="2176">
        <f t="shared" si="13"/>
        <v>1</v>
      </c>
      <c r="AB158" s="2176">
        <f t="shared" si="13"/>
        <v>0.99999999999999989</v>
      </c>
      <c r="AC158" s="2176">
        <f t="shared" si="13"/>
        <v>1</v>
      </c>
      <c r="AD158" s="2176">
        <f t="shared" si="13"/>
        <v>1</v>
      </c>
      <c r="AE158" s="2185">
        <f t="shared" si="13"/>
        <v>1</v>
      </c>
      <c r="AF158" s="2185">
        <f t="shared" si="13"/>
        <v>1</v>
      </c>
    </row>
    <row r="159" spans="1:32">
      <c r="A159" s="2173">
        <v>200</v>
      </c>
      <c r="B159" s="2170">
        <v>45</v>
      </c>
      <c r="C159" s="2179">
        <v>0</v>
      </c>
      <c r="D159" s="2179">
        <v>0</v>
      </c>
      <c r="E159" s="2179">
        <v>0</v>
      </c>
      <c r="F159" s="2179">
        <v>0</v>
      </c>
      <c r="G159" s="2179">
        <v>0</v>
      </c>
      <c r="H159" s="2179">
        <v>0</v>
      </c>
      <c r="I159" s="2179">
        <v>0</v>
      </c>
      <c r="J159" s="2179">
        <v>0</v>
      </c>
      <c r="K159" s="2179">
        <v>0</v>
      </c>
      <c r="L159" s="2179">
        <v>0</v>
      </c>
      <c r="M159" s="2179">
        <v>0</v>
      </c>
      <c r="N159" s="2179">
        <v>0</v>
      </c>
      <c r="O159" s="2179">
        <v>0</v>
      </c>
      <c r="P159" s="2175">
        <v>0</v>
      </c>
      <c r="Q159" s="2175">
        <v>0</v>
      </c>
      <c r="R159" s="2176">
        <f t="shared" si="13"/>
        <v>1</v>
      </c>
      <c r="S159" s="2176">
        <f t="shared" si="13"/>
        <v>1</v>
      </c>
      <c r="T159" s="2176">
        <f t="shared" si="13"/>
        <v>1</v>
      </c>
      <c r="U159" s="2176">
        <f t="shared" si="13"/>
        <v>1</v>
      </c>
      <c r="V159" s="2176">
        <f t="shared" si="13"/>
        <v>1</v>
      </c>
      <c r="W159" s="2176">
        <f t="shared" si="13"/>
        <v>0.99999999999999989</v>
      </c>
      <c r="X159" s="2176">
        <f t="shared" si="13"/>
        <v>1</v>
      </c>
      <c r="Y159" s="2176">
        <f t="shared" si="13"/>
        <v>0.99999999999999989</v>
      </c>
      <c r="Z159" s="2176">
        <f t="shared" si="13"/>
        <v>1</v>
      </c>
      <c r="AA159" s="2176">
        <f t="shared" si="13"/>
        <v>1</v>
      </c>
      <c r="AB159" s="2176">
        <f t="shared" si="13"/>
        <v>0.99999999999999989</v>
      </c>
      <c r="AC159" s="2176">
        <f t="shared" si="13"/>
        <v>1</v>
      </c>
      <c r="AD159" s="2176">
        <f t="shared" si="13"/>
        <v>1</v>
      </c>
      <c r="AE159" s="2185">
        <f t="shared" si="13"/>
        <v>1</v>
      </c>
      <c r="AF159" s="2185">
        <f t="shared" si="13"/>
        <v>1</v>
      </c>
    </row>
    <row r="160" spans="1:32">
      <c r="A160" s="2173">
        <v>200</v>
      </c>
      <c r="B160" s="2170">
        <v>46</v>
      </c>
      <c r="C160" s="2179">
        <v>0</v>
      </c>
      <c r="D160" s="2179">
        <v>0</v>
      </c>
      <c r="E160" s="2179">
        <v>0</v>
      </c>
      <c r="F160" s="2179">
        <v>0</v>
      </c>
      <c r="G160" s="2179">
        <v>0</v>
      </c>
      <c r="H160" s="2179">
        <v>0</v>
      </c>
      <c r="I160" s="2179">
        <v>0</v>
      </c>
      <c r="J160" s="2179">
        <v>0</v>
      </c>
      <c r="K160" s="2179">
        <v>0</v>
      </c>
      <c r="L160" s="2179">
        <v>0</v>
      </c>
      <c r="M160" s="2179">
        <v>0</v>
      </c>
      <c r="N160" s="2179">
        <v>0</v>
      </c>
      <c r="O160" s="2179">
        <v>0</v>
      </c>
      <c r="P160" s="2175">
        <v>0</v>
      </c>
      <c r="Q160" s="2175">
        <v>0</v>
      </c>
      <c r="R160" s="2176">
        <f t="shared" si="13"/>
        <v>1</v>
      </c>
      <c r="S160" s="2176">
        <f t="shared" si="13"/>
        <v>1</v>
      </c>
      <c r="T160" s="2176">
        <f t="shared" si="13"/>
        <v>1</v>
      </c>
      <c r="U160" s="2176">
        <f t="shared" si="13"/>
        <v>1</v>
      </c>
      <c r="V160" s="2176">
        <f t="shared" si="13"/>
        <v>1</v>
      </c>
      <c r="W160" s="2176">
        <f t="shared" si="13"/>
        <v>0.99999999999999989</v>
      </c>
      <c r="X160" s="2176">
        <f t="shared" si="13"/>
        <v>1</v>
      </c>
      <c r="Y160" s="2176">
        <f t="shared" si="13"/>
        <v>0.99999999999999989</v>
      </c>
      <c r="Z160" s="2176">
        <f t="shared" si="13"/>
        <v>1</v>
      </c>
      <c r="AA160" s="2176">
        <f t="shared" si="13"/>
        <v>1</v>
      </c>
      <c r="AB160" s="2176">
        <f t="shared" si="13"/>
        <v>0.99999999999999989</v>
      </c>
      <c r="AC160" s="2176">
        <f t="shared" si="13"/>
        <v>1</v>
      </c>
      <c r="AD160" s="2176">
        <f t="shared" si="13"/>
        <v>1</v>
      </c>
      <c r="AE160" s="2185">
        <f t="shared" si="13"/>
        <v>1</v>
      </c>
      <c r="AF160" s="2185">
        <f t="shared" si="13"/>
        <v>1</v>
      </c>
    </row>
    <row r="161" spans="1:32">
      <c r="A161" s="2173">
        <v>200</v>
      </c>
      <c r="B161" s="2170">
        <v>47</v>
      </c>
      <c r="C161" s="2179">
        <v>0</v>
      </c>
      <c r="D161" s="2179">
        <v>0</v>
      </c>
      <c r="E161" s="2179">
        <v>0</v>
      </c>
      <c r="F161" s="2179">
        <v>0</v>
      </c>
      <c r="G161" s="2179">
        <v>0</v>
      </c>
      <c r="H161" s="2179">
        <v>0</v>
      </c>
      <c r="I161" s="2179">
        <v>0</v>
      </c>
      <c r="J161" s="2179">
        <v>0</v>
      </c>
      <c r="K161" s="2179">
        <v>0</v>
      </c>
      <c r="L161" s="2179">
        <v>0</v>
      </c>
      <c r="M161" s="2179">
        <v>0</v>
      </c>
      <c r="N161" s="2179">
        <v>0</v>
      </c>
      <c r="O161" s="2179">
        <v>0</v>
      </c>
      <c r="P161" s="2175">
        <v>0</v>
      </c>
      <c r="Q161" s="2175">
        <v>0</v>
      </c>
      <c r="R161" s="2176">
        <f t="shared" si="13"/>
        <v>1</v>
      </c>
      <c r="S161" s="2176">
        <f t="shared" si="13"/>
        <v>1</v>
      </c>
      <c r="T161" s="2176">
        <f t="shared" si="13"/>
        <v>1</v>
      </c>
      <c r="U161" s="2176">
        <f t="shared" si="13"/>
        <v>1</v>
      </c>
      <c r="V161" s="2176">
        <f t="shared" si="13"/>
        <v>1</v>
      </c>
      <c r="W161" s="2176">
        <f t="shared" si="13"/>
        <v>0.99999999999999989</v>
      </c>
      <c r="X161" s="2176">
        <f t="shared" si="13"/>
        <v>1</v>
      </c>
      <c r="Y161" s="2176">
        <f t="shared" si="13"/>
        <v>0.99999999999999989</v>
      </c>
      <c r="Z161" s="2176">
        <f t="shared" si="13"/>
        <v>1</v>
      </c>
      <c r="AA161" s="2176">
        <f t="shared" si="13"/>
        <v>1</v>
      </c>
      <c r="AB161" s="2176">
        <f t="shared" si="13"/>
        <v>0.99999999999999989</v>
      </c>
      <c r="AC161" s="2176">
        <f t="shared" si="13"/>
        <v>1</v>
      </c>
      <c r="AD161" s="2176">
        <f t="shared" si="13"/>
        <v>1</v>
      </c>
      <c r="AE161" s="2185">
        <f t="shared" si="13"/>
        <v>1</v>
      </c>
      <c r="AF161" s="2185">
        <f t="shared" si="13"/>
        <v>1</v>
      </c>
    </row>
    <row r="162" spans="1:32">
      <c r="A162" s="2173">
        <v>200</v>
      </c>
      <c r="B162" s="2170">
        <v>48</v>
      </c>
      <c r="C162" s="2179">
        <v>0</v>
      </c>
      <c r="D162" s="2179">
        <v>0</v>
      </c>
      <c r="E162" s="2179">
        <v>0</v>
      </c>
      <c r="F162" s="2179">
        <v>0</v>
      </c>
      <c r="G162" s="2179">
        <v>0</v>
      </c>
      <c r="H162" s="2179">
        <v>0</v>
      </c>
      <c r="I162" s="2179">
        <v>0</v>
      </c>
      <c r="J162" s="2179">
        <v>0</v>
      </c>
      <c r="K162" s="2179">
        <v>0</v>
      </c>
      <c r="L162" s="2179">
        <v>0</v>
      </c>
      <c r="M162" s="2179">
        <v>0</v>
      </c>
      <c r="N162" s="2179">
        <v>0</v>
      </c>
      <c r="O162" s="2179">
        <v>0</v>
      </c>
      <c r="P162" s="2175">
        <v>0</v>
      </c>
      <c r="Q162" s="2175">
        <v>0</v>
      </c>
      <c r="R162" s="2176">
        <f t="shared" si="13"/>
        <v>1</v>
      </c>
      <c r="S162" s="2176">
        <f t="shared" si="13"/>
        <v>1</v>
      </c>
      <c r="T162" s="2176">
        <f t="shared" si="13"/>
        <v>1</v>
      </c>
      <c r="U162" s="2176">
        <f t="shared" si="13"/>
        <v>1</v>
      </c>
      <c r="V162" s="2176">
        <f t="shared" si="13"/>
        <v>1</v>
      </c>
      <c r="W162" s="2176">
        <f t="shared" si="13"/>
        <v>0.99999999999999989</v>
      </c>
      <c r="X162" s="2176">
        <f t="shared" si="13"/>
        <v>1</v>
      </c>
      <c r="Y162" s="2176">
        <f t="shared" si="13"/>
        <v>0.99999999999999989</v>
      </c>
      <c r="Z162" s="2176">
        <f t="shared" si="13"/>
        <v>1</v>
      </c>
      <c r="AA162" s="2176">
        <f t="shared" si="13"/>
        <v>1</v>
      </c>
      <c r="AB162" s="2176">
        <f t="shared" si="13"/>
        <v>0.99999999999999989</v>
      </c>
      <c r="AC162" s="2176">
        <f t="shared" si="13"/>
        <v>1</v>
      </c>
      <c r="AD162" s="2176">
        <f t="shared" si="13"/>
        <v>1</v>
      </c>
      <c r="AE162" s="2185">
        <f t="shared" si="13"/>
        <v>1</v>
      </c>
      <c r="AF162" s="2185">
        <f t="shared" si="13"/>
        <v>1</v>
      </c>
    </row>
    <row r="163" spans="1:32">
      <c r="A163" s="2173">
        <v>200</v>
      </c>
      <c r="B163" s="2170">
        <v>49</v>
      </c>
      <c r="C163" s="2179">
        <v>0</v>
      </c>
      <c r="D163" s="2179">
        <v>0</v>
      </c>
      <c r="E163" s="2179">
        <v>0</v>
      </c>
      <c r="F163" s="2179">
        <v>0</v>
      </c>
      <c r="G163" s="2179">
        <v>0</v>
      </c>
      <c r="H163" s="2179">
        <v>0</v>
      </c>
      <c r="I163" s="2179">
        <v>0</v>
      </c>
      <c r="J163" s="2179">
        <v>0</v>
      </c>
      <c r="K163" s="2179">
        <v>0</v>
      </c>
      <c r="L163" s="2179">
        <v>0</v>
      </c>
      <c r="M163" s="2179">
        <v>0</v>
      </c>
      <c r="N163" s="2179">
        <v>0</v>
      </c>
      <c r="O163" s="2179">
        <v>0</v>
      </c>
      <c r="P163" s="2175">
        <v>0</v>
      </c>
      <c r="Q163" s="2175">
        <v>0</v>
      </c>
      <c r="R163" s="2176">
        <f t="shared" si="13"/>
        <v>1</v>
      </c>
      <c r="S163" s="2176">
        <f t="shared" si="13"/>
        <v>1</v>
      </c>
      <c r="T163" s="2176">
        <f t="shared" si="13"/>
        <v>1</v>
      </c>
      <c r="U163" s="2176">
        <f t="shared" si="13"/>
        <v>1</v>
      </c>
      <c r="V163" s="2176">
        <f t="shared" si="13"/>
        <v>1</v>
      </c>
      <c r="W163" s="2176">
        <f t="shared" si="13"/>
        <v>0.99999999999999989</v>
      </c>
      <c r="X163" s="2176">
        <f t="shared" si="13"/>
        <v>1</v>
      </c>
      <c r="Y163" s="2176">
        <f t="shared" si="13"/>
        <v>0.99999999999999989</v>
      </c>
      <c r="Z163" s="2176">
        <f t="shared" si="13"/>
        <v>1</v>
      </c>
      <c r="AA163" s="2176">
        <f t="shared" si="13"/>
        <v>1</v>
      </c>
      <c r="AB163" s="2176">
        <f t="shared" si="13"/>
        <v>0.99999999999999989</v>
      </c>
      <c r="AC163" s="2176">
        <f t="shared" si="13"/>
        <v>1</v>
      </c>
      <c r="AD163" s="2176">
        <f t="shared" si="13"/>
        <v>1</v>
      </c>
      <c r="AE163" s="2185">
        <f t="shared" si="13"/>
        <v>1</v>
      </c>
      <c r="AF163" s="2185">
        <f t="shared" si="13"/>
        <v>1</v>
      </c>
    </row>
    <row r="164" spans="1:32">
      <c r="A164" s="2173">
        <v>200</v>
      </c>
      <c r="B164" s="2170">
        <v>50</v>
      </c>
      <c r="C164" s="2179">
        <v>0</v>
      </c>
      <c r="D164" s="2179">
        <v>0</v>
      </c>
      <c r="E164" s="2179">
        <v>0</v>
      </c>
      <c r="F164" s="2179">
        <v>0</v>
      </c>
      <c r="G164" s="2179">
        <v>0</v>
      </c>
      <c r="H164" s="2179">
        <v>0</v>
      </c>
      <c r="I164" s="2179">
        <v>0</v>
      </c>
      <c r="J164" s="2179">
        <v>0</v>
      </c>
      <c r="K164" s="2179">
        <v>0</v>
      </c>
      <c r="L164" s="2179">
        <v>0</v>
      </c>
      <c r="M164" s="2179">
        <v>0</v>
      </c>
      <c r="N164" s="2179">
        <v>0</v>
      </c>
      <c r="O164" s="2179">
        <v>0</v>
      </c>
      <c r="P164" s="2175">
        <v>0</v>
      </c>
      <c r="Q164" s="2175">
        <v>0</v>
      </c>
      <c r="R164" s="2176">
        <f t="shared" ref="R164:AF179" si="14">C164+R163</f>
        <v>1</v>
      </c>
      <c r="S164" s="2176">
        <f t="shared" si="14"/>
        <v>1</v>
      </c>
      <c r="T164" s="2176">
        <f t="shared" si="14"/>
        <v>1</v>
      </c>
      <c r="U164" s="2176">
        <f t="shared" si="14"/>
        <v>1</v>
      </c>
      <c r="V164" s="2176">
        <f t="shared" si="14"/>
        <v>1</v>
      </c>
      <c r="W164" s="2176">
        <f t="shared" si="14"/>
        <v>0.99999999999999989</v>
      </c>
      <c r="X164" s="2176">
        <f t="shared" si="14"/>
        <v>1</v>
      </c>
      <c r="Y164" s="2176">
        <f t="shared" si="14"/>
        <v>0.99999999999999989</v>
      </c>
      <c r="Z164" s="2176">
        <f t="shared" si="14"/>
        <v>1</v>
      </c>
      <c r="AA164" s="2176">
        <f t="shared" si="14"/>
        <v>1</v>
      </c>
      <c r="AB164" s="2176">
        <f t="shared" si="14"/>
        <v>0.99999999999999989</v>
      </c>
      <c r="AC164" s="2176">
        <f t="shared" si="14"/>
        <v>1</v>
      </c>
      <c r="AD164" s="2176">
        <f t="shared" si="14"/>
        <v>1</v>
      </c>
      <c r="AE164" s="2185">
        <f t="shared" si="14"/>
        <v>1</v>
      </c>
      <c r="AF164" s="2185">
        <f t="shared" si="14"/>
        <v>1</v>
      </c>
    </row>
    <row r="165" spans="1:32">
      <c r="A165" s="2173">
        <v>200</v>
      </c>
      <c r="B165" s="2170">
        <v>51</v>
      </c>
      <c r="C165" s="2179">
        <v>0</v>
      </c>
      <c r="D165" s="2179">
        <v>0</v>
      </c>
      <c r="E165" s="2179">
        <v>0</v>
      </c>
      <c r="F165" s="2179">
        <v>0</v>
      </c>
      <c r="G165" s="2179">
        <v>0</v>
      </c>
      <c r="H165" s="2179">
        <v>0</v>
      </c>
      <c r="I165" s="2179">
        <v>0</v>
      </c>
      <c r="J165" s="2179">
        <v>0</v>
      </c>
      <c r="K165" s="2179">
        <v>0</v>
      </c>
      <c r="L165" s="2179">
        <v>0</v>
      </c>
      <c r="M165" s="2179">
        <v>0</v>
      </c>
      <c r="N165" s="2179">
        <v>0</v>
      </c>
      <c r="O165" s="2179">
        <v>0</v>
      </c>
      <c r="P165" s="2175">
        <v>0</v>
      </c>
      <c r="Q165" s="2175">
        <v>0</v>
      </c>
      <c r="R165" s="2176">
        <f t="shared" si="14"/>
        <v>1</v>
      </c>
      <c r="S165" s="2176">
        <f t="shared" si="14"/>
        <v>1</v>
      </c>
      <c r="T165" s="2176">
        <f t="shared" si="14"/>
        <v>1</v>
      </c>
      <c r="U165" s="2176">
        <f t="shared" si="14"/>
        <v>1</v>
      </c>
      <c r="V165" s="2176">
        <f t="shared" si="14"/>
        <v>1</v>
      </c>
      <c r="W165" s="2176">
        <f t="shared" si="14"/>
        <v>0.99999999999999989</v>
      </c>
      <c r="X165" s="2176">
        <f t="shared" si="14"/>
        <v>1</v>
      </c>
      <c r="Y165" s="2176">
        <f t="shared" si="14"/>
        <v>0.99999999999999989</v>
      </c>
      <c r="Z165" s="2176">
        <f t="shared" si="14"/>
        <v>1</v>
      </c>
      <c r="AA165" s="2176">
        <f t="shared" si="14"/>
        <v>1</v>
      </c>
      <c r="AB165" s="2176">
        <f t="shared" si="14"/>
        <v>0.99999999999999989</v>
      </c>
      <c r="AC165" s="2176">
        <f t="shared" si="14"/>
        <v>1</v>
      </c>
      <c r="AD165" s="2176">
        <f t="shared" si="14"/>
        <v>1</v>
      </c>
      <c r="AE165" s="2185">
        <f t="shared" si="14"/>
        <v>1</v>
      </c>
      <c r="AF165" s="2185">
        <f t="shared" si="14"/>
        <v>1</v>
      </c>
    </row>
    <row r="166" spans="1:32">
      <c r="A166" s="2173">
        <v>200</v>
      </c>
      <c r="B166" s="2170">
        <v>52</v>
      </c>
      <c r="C166" s="2179">
        <v>0</v>
      </c>
      <c r="D166" s="2179">
        <v>0</v>
      </c>
      <c r="E166" s="2179">
        <v>0</v>
      </c>
      <c r="F166" s="2179">
        <v>0</v>
      </c>
      <c r="G166" s="2179">
        <v>0</v>
      </c>
      <c r="H166" s="2179">
        <v>0</v>
      </c>
      <c r="I166" s="2179">
        <v>0</v>
      </c>
      <c r="J166" s="2179">
        <v>0</v>
      </c>
      <c r="K166" s="2179">
        <v>0</v>
      </c>
      <c r="L166" s="2179">
        <v>0</v>
      </c>
      <c r="M166" s="2179">
        <v>0</v>
      </c>
      <c r="N166" s="2179">
        <v>0</v>
      </c>
      <c r="O166" s="2179">
        <v>0</v>
      </c>
      <c r="P166" s="2175">
        <v>0</v>
      </c>
      <c r="Q166" s="2175">
        <v>0</v>
      </c>
      <c r="R166" s="2176">
        <f t="shared" si="14"/>
        <v>1</v>
      </c>
      <c r="S166" s="2176">
        <f t="shared" si="14"/>
        <v>1</v>
      </c>
      <c r="T166" s="2176">
        <f t="shared" si="14"/>
        <v>1</v>
      </c>
      <c r="U166" s="2176">
        <f t="shared" si="14"/>
        <v>1</v>
      </c>
      <c r="V166" s="2176">
        <f t="shared" si="14"/>
        <v>1</v>
      </c>
      <c r="W166" s="2176">
        <f t="shared" si="14"/>
        <v>0.99999999999999989</v>
      </c>
      <c r="X166" s="2176">
        <f t="shared" si="14"/>
        <v>1</v>
      </c>
      <c r="Y166" s="2176">
        <f t="shared" si="14"/>
        <v>0.99999999999999989</v>
      </c>
      <c r="Z166" s="2176">
        <f t="shared" si="14"/>
        <v>1</v>
      </c>
      <c r="AA166" s="2176">
        <f t="shared" si="14"/>
        <v>1</v>
      </c>
      <c r="AB166" s="2176">
        <f t="shared" si="14"/>
        <v>0.99999999999999989</v>
      </c>
      <c r="AC166" s="2176">
        <f t="shared" si="14"/>
        <v>1</v>
      </c>
      <c r="AD166" s="2176">
        <f t="shared" si="14"/>
        <v>1</v>
      </c>
      <c r="AE166" s="2185">
        <f t="shared" si="14"/>
        <v>1</v>
      </c>
      <c r="AF166" s="2185">
        <f t="shared" si="14"/>
        <v>1</v>
      </c>
    </row>
    <row r="167" spans="1:32">
      <c r="A167" s="2173">
        <v>200</v>
      </c>
      <c r="B167" s="2170">
        <v>53</v>
      </c>
      <c r="C167" s="2179">
        <v>0</v>
      </c>
      <c r="D167" s="2179">
        <v>0</v>
      </c>
      <c r="E167" s="2179">
        <v>0</v>
      </c>
      <c r="F167" s="2179">
        <v>0</v>
      </c>
      <c r="G167" s="2179">
        <v>0</v>
      </c>
      <c r="H167" s="2179">
        <v>0</v>
      </c>
      <c r="I167" s="2179">
        <v>0</v>
      </c>
      <c r="J167" s="2179">
        <v>0</v>
      </c>
      <c r="K167" s="2179">
        <v>0</v>
      </c>
      <c r="L167" s="2179">
        <v>0</v>
      </c>
      <c r="M167" s="2179">
        <v>0</v>
      </c>
      <c r="N167" s="2179">
        <v>0</v>
      </c>
      <c r="O167" s="2179">
        <v>0</v>
      </c>
      <c r="P167" s="2175">
        <v>0</v>
      </c>
      <c r="Q167" s="2175">
        <v>0</v>
      </c>
      <c r="R167" s="2176">
        <f t="shared" si="14"/>
        <v>1</v>
      </c>
      <c r="S167" s="2176">
        <f t="shared" si="14"/>
        <v>1</v>
      </c>
      <c r="T167" s="2176">
        <f t="shared" si="14"/>
        <v>1</v>
      </c>
      <c r="U167" s="2176">
        <f t="shared" si="14"/>
        <v>1</v>
      </c>
      <c r="V167" s="2176">
        <f t="shared" si="14"/>
        <v>1</v>
      </c>
      <c r="W167" s="2176">
        <f t="shared" si="14"/>
        <v>0.99999999999999989</v>
      </c>
      <c r="X167" s="2176">
        <f t="shared" si="14"/>
        <v>1</v>
      </c>
      <c r="Y167" s="2176">
        <f t="shared" si="14"/>
        <v>0.99999999999999989</v>
      </c>
      <c r="Z167" s="2176">
        <f t="shared" si="14"/>
        <v>1</v>
      </c>
      <c r="AA167" s="2176">
        <f t="shared" si="14"/>
        <v>1</v>
      </c>
      <c r="AB167" s="2176">
        <f t="shared" si="14"/>
        <v>0.99999999999999989</v>
      </c>
      <c r="AC167" s="2176">
        <f t="shared" si="14"/>
        <v>1</v>
      </c>
      <c r="AD167" s="2176">
        <f t="shared" si="14"/>
        <v>1</v>
      </c>
      <c r="AE167" s="2185">
        <f t="shared" si="14"/>
        <v>1</v>
      </c>
      <c r="AF167" s="2185">
        <f t="shared" si="14"/>
        <v>1</v>
      </c>
    </row>
    <row r="168" spans="1:32">
      <c r="A168" s="2173">
        <v>200</v>
      </c>
      <c r="B168" s="2170">
        <v>54</v>
      </c>
      <c r="C168" s="2179">
        <v>0</v>
      </c>
      <c r="D168" s="2179">
        <v>0</v>
      </c>
      <c r="E168" s="2179">
        <v>0</v>
      </c>
      <c r="F168" s="2179">
        <v>0</v>
      </c>
      <c r="G168" s="2179">
        <v>0</v>
      </c>
      <c r="H168" s="2179">
        <v>0</v>
      </c>
      <c r="I168" s="2179">
        <v>0</v>
      </c>
      <c r="J168" s="2179">
        <v>0</v>
      </c>
      <c r="K168" s="2179">
        <v>0</v>
      </c>
      <c r="L168" s="2179">
        <v>0</v>
      </c>
      <c r="M168" s="2179">
        <v>0</v>
      </c>
      <c r="N168" s="2179">
        <v>0</v>
      </c>
      <c r="O168" s="2179">
        <v>0</v>
      </c>
      <c r="P168" s="2175">
        <v>0</v>
      </c>
      <c r="Q168" s="2175">
        <v>0</v>
      </c>
      <c r="R168" s="2176">
        <f t="shared" si="14"/>
        <v>1</v>
      </c>
      <c r="S168" s="2176">
        <f t="shared" si="14"/>
        <v>1</v>
      </c>
      <c r="T168" s="2176">
        <f t="shared" si="14"/>
        <v>1</v>
      </c>
      <c r="U168" s="2176">
        <f t="shared" si="14"/>
        <v>1</v>
      </c>
      <c r="V168" s="2176">
        <f t="shared" si="14"/>
        <v>1</v>
      </c>
      <c r="W168" s="2176">
        <f t="shared" si="14"/>
        <v>0.99999999999999989</v>
      </c>
      <c r="X168" s="2176">
        <f t="shared" si="14"/>
        <v>1</v>
      </c>
      <c r="Y168" s="2176">
        <f t="shared" si="14"/>
        <v>0.99999999999999989</v>
      </c>
      <c r="Z168" s="2176">
        <f t="shared" si="14"/>
        <v>1</v>
      </c>
      <c r="AA168" s="2176">
        <f t="shared" si="14"/>
        <v>1</v>
      </c>
      <c r="AB168" s="2176">
        <f t="shared" si="14"/>
        <v>0.99999999999999989</v>
      </c>
      <c r="AC168" s="2176">
        <f t="shared" si="14"/>
        <v>1</v>
      </c>
      <c r="AD168" s="2176">
        <f t="shared" si="14"/>
        <v>1</v>
      </c>
      <c r="AE168" s="2185">
        <f t="shared" si="14"/>
        <v>1</v>
      </c>
      <c r="AF168" s="2185">
        <f t="shared" si="14"/>
        <v>1</v>
      </c>
    </row>
    <row r="169" spans="1:32">
      <c r="A169" s="2173">
        <v>200</v>
      </c>
      <c r="B169" s="2170">
        <v>55</v>
      </c>
      <c r="C169" s="2179">
        <v>0</v>
      </c>
      <c r="D169" s="2179">
        <v>0</v>
      </c>
      <c r="E169" s="2179">
        <v>0</v>
      </c>
      <c r="F169" s="2179">
        <v>0</v>
      </c>
      <c r="G169" s="2179">
        <v>0</v>
      </c>
      <c r="H169" s="2179">
        <v>0</v>
      </c>
      <c r="I169" s="2179">
        <v>0</v>
      </c>
      <c r="J169" s="2179">
        <v>0</v>
      </c>
      <c r="K169" s="2179">
        <v>0</v>
      </c>
      <c r="L169" s="2179">
        <v>0</v>
      </c>
      <c r="M169" s="2179">
        <v>0</v>
      </c>
      <c r="N169" s="2179">
        <v>0</v>
      </c>
      <c r="O169" s="2179">
        <v>0</v>
      </c>
      <c r="P169" s="2175">
        <v>0</v>
      </c>
      <c r="Q169" s="2175">
        <v>0</v>
      </c>
      <c r="R169" s="2176">
        <f t="shared" si="14"/>
        <v>1</v>
      </c>
      <c r="S169" s="2176">
        <f t="shared" si="14"/>
        <v>1</v>
      </c>
      <c r="T169" s="2176">
        <f t="shared" si="14"/>
        <v>1</v>
      </c>
      <c r="U169" s="2176">
        <f t="shared" si="14"/>
        <v>1</v>
      </c>
      <c r="V169" s="2176">
        <f t="shared" si="14"/>
        <v>1</v>
      </c>
      <c r="W169" s="2176">
        <f t="shared" si="14"/>
        <v>0.99999999999999989</v>
      </c>
      <c r="X169" s="2176">
        <f t="shared" si="14"/>
        <v>1</v>
      </c>
      <c r="Y169" s="2176">
        <f t="shared" si="14"/>
        <v>0.99999999999999989</v>
      </c>
      <c r="Z169" s="2176">
        <f t="shared" si="14"/>
        <v>1</v>
      </c>
      <c r="AA169" s="2176">
        <f t="shared" si="14"/>
        <v>1</v>
      </c>
      <c r="AB169" s="2176">
        <f t="shared" si="14"/>
        <v>0.99999999999999989</v>
      </c>
      <c r="AC169" s="2176">
        <f t="shared" si="14"/>
        <v>1</v>
      </c>
      <c r="AD169" s="2176">
        <f t="shared" si="14"/>
        <v>1</v>
      </c>
      <c r="AE169" s="2185">
        <f t="shared" si="14"/>
        <v>1</v>
      </c>
      <c r="AF169" s="2185">
        <f t="shared" si="14"/>
        <v>1</v>
      </c>
    </row>
    <row r="170" spans="1:32">
      <c r="A170" s="2173">
        <v>200</v>
      </c>
      <c r="B170" s="2170">
        <v>56</v>
      </c>
      <c r="C170" s="2179">
        <v>0</v>
      </c>
      <c r="D170" s="2179">
        <v>0</v>
      </c>
      <c r="E170" s="2179">
        <v>0</v>
      </c>
      <c r="F170" s="2179">
        <v>0</v>
      </c>
      <c r="G170" s="2179">
        <v>0</v>
      </c>
      <c r="H170" s="2179">
        <v>0</v>
      </c>
      <c r="I170" s="2179">
        <v>0</v>
      </c>
      <c r="J170" s="2179">
        <v>0</v>
      </c>
      <c r="K170" s="2179">
        <v>0</v>
      </c>
      <c r="L170" s="2179">
        <v>0</v>
      </c>
      <c r="M170" s="2179">
        <v>0</v>
      </c>
      <c r="N170" s="2179">
        <v>0</v>
      </c>
      <c r="O170" s="2179">
        <v>0</v>
      </c>
      <c r="P170" s="2175">
        <v>0</v>
      </c>
      <c r="Q170" s="2175">
        <v>0</v>
      </c>
      <c r="R170" s="2176">
        <f t="shared" si="14"/>
        <v>1</v>
      </c>
      <c r="S170" s="2176">
        <f t="shared" si="14"/>
        <v>1</v>
      </c>
      <c r="T170" s="2176">
        <f t="shared" si="14"/>
        <v>1</v>
      </c>
      <c r="U170" s="2176">
        <f t="shared" si="14"/>
        <v>1</v>
      </c>
      <c r="V170" s="2176">
        <f t="shared" si="14"/>
        <v>1</v>
      </c>
      <c r="W170" s="2176">
        <f t="shared" si="14"/>
        <v>0.99999999999999989</v>
      </c>
      <c r="X170" s="2176">
        <f t="shared" si="14"/>
        <v>1</v>
      </c>
      <c r="Y170" s="2176">
        <f t="shared" si="14"/>
        <v>0.99999999999999989</v>
      </c>
      <c r="Z170" s="2176">
        <f t="shared" si="14"/>
        <v>1</v>
      </c>
      <c r="AA170" s="2176">
        <f t="shared" si="14"/>
        <v>1</v>
      </c>
      <c r="AB170" s="2176">
        <f t="shared" si="14"/>
        <v>0.99999999999999989</v>
      </c>
      <c r="AC170" s="2176">
        <f t="shared" si="14"/>
        <v>1</v>
      </c>
      <c r="AD170" s="2176">
        <f t="shared" si="14"/>
        <v>1</v>
      </c>
      <c r="AE170" s="2185">
        <f t="shared" si="14"/>
        <v>1</v>
      </c>
      <c r="AF170" s="2185">
        <f t="shared" si="14"/>
        <v>1</v>
      </c>
    </row>
    <row r="171" spans="1:32">
      <c r="A171" s="2173">
        <v>200</v>
      </c>
      <c r="B171" s="2170">
        <v>57</v>
      </c>
      <c r="C171" s="2179">
        <v>0</v>
      </c>
      <c r="D171" s="2179">
        <v>0</v>
      </c>
      <c r="E171" s="2179">
        <v>0</v>
      </c>
      <c r="F171" s="2179">
        <v>0</v>
      </c>
      <c r="G171" s="2179">
        <v>0</v>
      </c>
      <c r="H171" s="2179">
        <v>0</v>
      </c>
      <c r="I171" s="2179">
        <v>0</v>
      </c>
      <c r="J171" s="2179">
        <v>0</v>
      </c>
      <c r="K171" s="2179">
        <v>0</v>
      </c>
      <c r="L171" s="2179">
        <v>0</v>
      </c>
      <c r="M171" s="2179">
        <v>0</v>
      </c>
      <c r="N171" s="2179">
        <v>0</v>
      </c>
      <c r="O171" s="2179">
        <v>0</v>
      </c>
      <c r="P171" s="2175">
        <v>0</v>
      </c>
      <c r="Q171" s="2175">
        <v>0</v>
      </c>
      <c r="R171" s="2176">
        <f t="shared" si="14"/>
        <v>1</v>
      </c>
      <c r="S171" s="2176">
        <f t="shared" si="14"/>
        <v>1</v>
      </c>
      <c r="T171" s="2176">
        <f t="shared" si="14"/>
        <v>1</v>
      </c>
      <c r="U171" s="2176">
        <f t="shared" si="14"/>
        <v>1</v>
      </c>
      <c r="V171" s="2176">
        <f t="shared" si="14"/>
        <v>1</v>
      </c>
      <c r="W171" s="2176">
        <f t="shared" si="14"/>
        <v>0.99999999999999989</v>
      </c>
      <c r="X171" s="2176">
        <f t="shared" si="14"/>
        <v>1</v>
      </c>
      <c r="Y171" s="2176">
        <f t="shared" si="14"/>
        <v>0.99999999999999989</v>
      </c>
      <c r="Z171" s="2176">
        <f t="shared" si="14"/>
        <v>1</v>
      </c>
      <c r="AA171" s="2176">
        <f t="shared" si="14"/>
        <v>1</v>
      </c>
      <c r="AB171" s="2176">
        <f t="shared" si="14"/>
        <v>0.99999999999999989</v>
      </c>
      <c r="AC171" s="2176">
        <f t="shared" si="14"/>
        <v>1</v>
      </c>
      <c r="AD171" s="2176">
        <f t="shared" si="14"/>
        <v>1</v>
      </c>
      <c r="AE171" s="2185">
        <f t="shared" si="14"/>
        <v>1</v>
      </c>
      <c r="AF171" s="2185">
        <f t="shared" si="14"/>
        <v>1</v>
      </c>
    </row>
    <row r="172" spans="1:32">
      <c r="A172" s="2173">
        <v>200</v>
      </c>
      <c r="B172" s="2170">
        <v>58</v>
      </c>
      <c r="C172" s="2179">
        <v>0</v>
      </c>
      <c r="D172" s="2179">
        <v>0</v>
      </c>
      <c r="E172" s="2179">
        <v>0</v>
      </c>
      <c r="F172" s="2179">
        <v>0</v>
      </c>
      <c r="G172" s="2179">
        <v>0</v>
      </c>
      <c r="H172" s="2179">
        <v>0</v>
      </c>
      <c r="I172" s="2179">
        <v>0</v>
      </c>
      <c r="J172" s="2179">
        <v>0</v>
      </c>
      <c r="K172" s="2179">
        <v>0</v>
      </c>
      <c r="L172" s="2179">
        <v>0</v>
      </c>
      <c r="M172" s="2179">
        <v>0</v>
      </c>
      <c r="N172" s="2179">
        <v>0</v>
      </c>
      <c r="O172" s="2179">
        <v>0</v>
      </c>
      <c r="P172" s="2175">
        <v>0</v>
      </c>
      <c r="Q172" s="2175">
        <v>0</v>
      </c>
      <c r="R172" s="2176">
        <f t="shared" si="14"/>
        <v>1</v>
      </c>
      <c r="S172" s="2176">
        <f t="shared" si="14"/>
        <v>1</v>
      </c>
      <c r="T172" s="2176">
        <f t="shared" si="14"/>
        <v>1</v>
      </c>
      <c r="U172" s="2176">
        <f t="shared" si="14"/>
        <v>1</v>
      </c>
      <c r="V172" s="2176">
        <f t="shared" si="14"/>
        <v>1</v>
      </c>
      <c r="W172" s="2176">
        <f t="shared" si="14"/>
        <v>0.99999999999999989</v>
      </c>
      <c r="X172" s="2176">
        <f t="shared" si="14"/>
        <v>1</v>
      </c>
      <c r="Y172" s="2176">
        <f t="shared" si="14"/>
        <v>0.99999999999999989</v>
      </c>
      <c r="Z172" s="2176">
        <f t="shared" si="14"/>
        <v>1</v>
      </c>
      <c r="AA172" s="2176">
        <f t="shared" si="14"/>
        <v>1</v>
      </c>
      <c r="AB172" s="2176">
        <f t="shared" si="14"/>
        <v>0.99999999999999989</v>
      </c>
      <c r="AC172" s="2176">
        <f t="shared" si="14"/>
        <v>1</v>
      </c>
      <c r="AD172" s="2176">
        <f t="shared" si="14"/>
        <v>1</v>
      </c>
      <c r="AE172" s="2185">
        <f t="shared" si="14"/>
        <v>1</v>
      </c>
      <c r="AF172" s="2185">
        <f t="shared" si="14"/>
        <v>1</v>
      </c>
    </row>
    <row r="173" spans="1:32">
      <c r="A173" s="2173">
        <v>200</v>
      </c>
      <c r="B173" s="2170">
        <v>59</v>
      </c>
      <c r="C173" s="2179">
        <v>0</v>
      </c>
      <c r="D173" s="2179">
        <v>0</v>
      </c>
      <c r="E173" s="2179">
        <v>0</v>
      </c>
      <c r="F173" s="2179">
        <v>0</v>
      </c>
      <c r="G173" s="2179">
        <v>0</v>
      </c>
      <c r="H173" s="2179">
        <v>0</v>
      </c>
      <c r="I173" s="2179">
        <v>0</v>
      </c>
      <c r="J173" s="2179">
        <v>0</v>
      </c>
      <c r="K173" s="2179">
        <v>0</v>
      </c>
      <c r="L173" s="2179">
        <v>0</v>
      </c>
      <c r="M173" s="2179">
        <v>0</v>
      </c>
      <c r="N173" s="2179">
        <v>0</v>
      </c>
      <c r="O173" s="2179">
        <v>0</v>
      </c>
      <c r="P173" s="2175">
        <v>0</v>
      </c>
      <c r="Q173" s="2175">
        <v>0</v>
      </c>
      <c r="R173" s="2176">
        <f t="shared" si="14"/>
        <v>1</v>
      </c>
      <c r="S173" s="2176">
        <f t="shared" si="14"/>
        <v>1</v>
      </c>
      <c r="T173" s="2176">
        <f t="shared" si="14"/>
        <v>1</v>
      </c>
      <c r="U173" s="2176">
        <f t="shared" si="14"/>
        <v>1</v>
      </c>
      <c r="V173" s="2176">
        <f t="shared" si="14"/>
        <v>1</v>
      </c>
      <c r="W173" s="2176">
        <f t="shared" si="14"/>
        <v>0.99999999999999989</v>
      </c>
      <c r="X173" s="2176">
        <f t="shared" si="14"/>
        <v>1</v>
      </c>
      <c r="Y173" s="2176">
        <f t="shared" si="14"/>
        <v>0.99999999999999989</v>
      </c>
      <c r="Z173" s="2176">
        <f t="shared" si="14"/>
        <v>1</v>
      </c>
      <c r="AA173" s="2176">
        <f t="shared" si="14"/>
        <v>1</v>
      </c>
      <c r="AB173" s="2176">
        <f t="shared" si="14"/>
        <v>0.99999999999999989</v>
      </c>
      <c r="AC173" s="2176">
        <f t="shared" si="14"/>
        <v>1</v>
      </c>
      <c r="AD173" s="2176">
        <f t="shared" si="14"/>
        <v>1</v>
      </c>
      <c r="AE173" s="2185">
        <f t="shared" si="14"/>
        <v>1</v>
      </c>
      <c r="AF173" s="2185">
        <f t="shared" si="14"/>
        <v>1</v>
      </c>
    </row>
    <row r="174" spans="1:32">
      <c r="A174" s="2173">
        <v>200</v>
      </c>
      <c r="B174" s="2170">
        <v>60</v>
      </c>
      <c r="C174" s="2179">
        <v>0</v>
      </c>
      <c r="D174" s="2179">
        <v>0</v>
      </c>
      <c r="E174" s="2179">
        <v>0</v>
      </c>
      <c r="F174" s="2179">
        <v>0</v>
      </c>
      <c r="G174" s="2179">
        <v>0</v>
      </c>
      <c r="H174" s="2179">
        <v>0</v>
      </c>
      <c r="I174" s="2179">
        <v>0</v>
      </c>
      <c r="J174" s="2179">
        <v>0</v>
      </c>
      <c r="K174" s="2179">
        <v>0</v>
      </c>
      <c r="L174" s="2179">
        <v>0</v>
      </c>
      <c r="M174" s="2179">
        <v>0</v>
      </c>
      <c r="N174" s="2179">
        <v>0</v>
      </c>
      <c r="O174" s="2179">
        <v>0</v>
      </c>
      <c r="P174" s="2175">
        <v>0</v>
      </c>
      <c r="Q174" s="2175">
        <v>0</v>
      </c>
      <c r="R174" s="2176">
        <f t="shared" si="14"/>
        <v>1</v>
      </c>
      <c r="S174" s="2176">
        <f t="shared" si="14"/>
        <v>1</v>
      </c>
      <c r="T174" s="2176">
        <f t="shared" si="14"/>
        <v>1</v>
      </c>
      <c r="U174" s="2176">
        <f t="shared" si="14"/>
        <v>1</v>
      </c>
      <c r="V174" s="2176">
        <f t="shared" si="14"/>
        <v>1</v>
      </c>
      <c r="W174" s="2176">
        <f t="shared" si="14"/>
        <v>0.99999999999999989</v>
      </c>
      <c r="X174" s="2176">
        <f t="shared" si="14"/>
        <v>1</v>
      </c>
      <c r="Y174" s="2176">
        <f t="shared" si="14"/>
        <v>0.99999999999999989</v>
      </c>
      <c r="Z174" s="2176">
        <f t="shared" si="14"/>
        <v>1</v>
      </c>
      <c r="AA174" s="2176">
        <f t="shared" si="14"/>
        <v>1</v>
      </c>
      <c r="AB174" s="2176">
        <f t="shared" si="14"/>
        <v>0.99999999999999989</v>
      </c>
      <c r="AC174" s="2176">
        <f t="shared" si="14"/>
        <v>1</v>
      </c>
      <c r="AD174" s="2176">
        <f t="shared" si="14"/>
        <v>1</v>
      </c>
      <c r="AE174" s="2185">
        <f t="shared" si="14"/>
        <v>1</v>
      </c>
      <c r="AF174" s="2185">
        <f t="shared" si="14"/>
        <v>1</v>
      </c>
    </row>
    <row r="175" spans="1:32">
      <c r="A175" s="2173">
        <v>200</v>
      </c>
      <c r="B175" s="2170">
        <v>61</v>
      </c>
      <c r="C175" s="2179">
        <v>0</v>
      </c>
      <c r="D175" s="2179">
        <v>0</v>
      </c>
      <c r="E175" s="2179">
        <v>0</v>
      </c>
      <c r="F175" s="2179">
        <v>0</v>
      </c>
      <c r="G175" s="2179">
        <v>0</v>
      </c>
      <c r="H175" s="2179">
        <v>0</v>
      </c>
      <c r="I175" s="2179">
        <v>0</v>
      </c>
      <c r="J175" s="2179">
        <v>0</v>
      </c>
      <c r="K175" s="2179">
        <v>0</v>
      </c>
      <c r="L175" s="2179">
        <v>0</v>
      </c>
      <c r="M175" s="2179">
        <v>0</v>
      </c>
      <c r="N175" s="2179">
        <v>0</v>
      </c>
      <c r="O175" s="2179">
        <v>0</v>
      </c>
      <c r="P175" s="2175">
        <v>0</v>
      </c>
      <c r="Q175" s="2175">
        <v>0</v>
      </c>
      <c r="R175" s="2176">
        <f t="shared" si="14"/>
        <v>1</v>
      </c>
      <c r="S175" s="2176">
        <f t="shared" si="14"/>
        <v>1</v>
      </c>
      <c r="T175" s="2176">
        <f t="shared" si="14"/>
        <v>1</v>
      </c>
      <c r="U175" s="2176">
        <f t="shared" si="14"/>
        <v>1</v>
      </c>
      <c r="V175" s="2176">
        <f t="shared" si="14"/>
        <v>1</v>
      </c>
      <c r="W175" s="2176">
        <f t="shared" si="14"/>
        <v>0.99999999999999989</v>
      </c>
      <c r="X175" s="2176">
        <f t="shared" si="14"/>
        <v>1</v>
      </c>
      <c r="Y175" s="2176">
        <f t="shared" si="14"/>
        <v>0.99999999999999989</v>
      </c>
      <c r="Z175" s="2176">
        <f t="shared" si="14"/>
        <v>1</v>
      </c>
      <c r="AA175" s="2176">
        <f t="shared" si="14"/>
        <v>1</v>
      </c>
      <c r="AB175" s="2176">
        <f t="shared" si="14"/>
        <v>0.99999999999999989</v>
      </c>
      <c r="AC175" s="2176">
        <f t="shared" si="14"/>
        <v>1</v>
      </c>
      <c r="AD175" s="2176">
        <f t="shared" si="14"/>
        <v>1</v>
      </c>
      <c r="AE175" s="2185">
        <f t="shared" si="14"/>
        <v>1</v>
      </c>
      <c r="AF175" s="2185">
        <f t="shared" si="14"/>
        <v>1</v>
      </c>
    </row>
    <row r="176" spans="1:32">
      <c r="A176" s="2173">
        <v>200</v>
      </c>
      <c r="B176" s="2170">
        <v>62</v>
      </c>
      <c r="C176" s="2179">
        <v>0</v>
      </c>
      <c r="D176" s="2179">
        <v>0</v>
      </c>
      <c r="E176" s="2179">
        <v>0</v>
      </c>
      <c r="F176" s="2179">
        <v>0</v>
      </c>
      <c r="G176" s="2179">
        <v>0</v>
      </c>
      <c r="H176" s="2179">
        <v>0</v>
      </c>
      <c r="I176" s="2179">
        <v>0</v>
      </c>
      <c r="J176" s="2179">
        <v>0</v>
      </c>
      <c r="K176" s="2179">
        <v>0</v>
      </c>
      <c r="L176" s="2179">
        <v>0</v>
      </c>
      <c r="M176" s="2179">
        <v>0</v>
      </c>
      <c r="N176" s="2179">
        <v>0</v>
      </c>
      <c r="O176" s="2179">
        <v>0</v>
      </c>
      <c r="P176" s="2175">
        <v>0</v>
      </c>
      <c r="Q176" s="2175">
        <v>0</v>
      </c>
      <c r="R176" s="2176">
        <f t="shared" si="14"/>
        <v>1</v>
      </c>
      <c r="S176" s="2176">
        <f t="shared" si="14"/>
        <v>1</v>
      </c>
      <c r="T176" s="2176">
        <f t="shared" si="14"/>
        <v>1</v>
      </c>
      <c r="U176" s="2176">
        <f t="shared" si="14"/>
        <v>1</v>
      </c>
      <c r="V176" s="2176">
        <f t="shared" si="14"/>
        <v>1</v>
      </c>
      <c r="W176" s="2176">
        <f t="shared" si="14"/>
        <v>0.99999999999999989</v>
      </c>
      <c r="X176" s="2176">
        <f t="shared" si="14"/>
        <v>1</v>
      </c>
      <c r="Y176" s="2176">
        <f t="shared" si="14"/>
        <v>0.99999999999999989</v>
      </c>
      <c r="Z176" s="2176">
        <f t="shared" si="14"/>
        <v>1</v>
      </c>
      <c r="AA176" s="2176">
        <f t="shared" si="14"/>
        <v>1</v>
      </c>
      <c r="AB176" s="2176">
        <f t="shared" si="14"/>
        <v>0.99999999999999989</v>
      </c>
      <c r="AC176" s="2176">
        <f t="shared" si="14"/>
        <v>1</v>
      </c>
      <c r="AD176" s="2176">
        <f t="shared" si="14"/>
        <v>1</v>
      </c>
      <c r="AE176" s="2185">
        <f t="shared" si="14"/>
        <v>1</v>
      </c>
      <c r="AF176" s="2185">
        <f t="shared" si="14"/>
        <v>1</v>
      </c>
    </row>
    <row r="177" spans="1:32">
      <c r="A177" s="2173">
        <v>200</v>
      </c>
      <c r="B177" s="2170">
        <v>63</v>
      </c>
      <c r="C177" s="2179">
        <v>0</v>
      </c>
      <c r="D177" s="2179">
        <v>0</v>
      </c>
      <c r="E177" s="2179">
        <v>0</v>
      </c>
      <c r="F177" s="2179">
        <v>0</v>
      </c>
      <c r="G177" s="2179">
        <v>0</v>
      </c>
      <c r="H177" s="2179">
        <v>0</v>
      </c>
      <c r="I177" s="2179">
        <v>0</v>
      </c>
      <c r="J177" s="2179">
        <v>0</v>
      </c>
      <c r="K177" s="2179">
        <v>0</v>
      </c>
      <c r="L177" s="2179">
        <v>0</v>
      </c>
      <c r="M177" s="2179">
        <v>0</v>
      </c>
      <c r="N177" s="2179">
        <v>0</v>
      </c>
      <c r="O177" s="2179">
        <v>0</v>
      </c>
      <c r="P177" s="2175">
        <v>0</v>
      </c>
      <c r="Q177" s="2175">
        <v>0</v>
      </c>
      <c r="R177" s="2176">
        <f t="shared" si="14"/>
        <v>1</v>
      </c>
      <c r="S177" s="2176">
        <f t="shared" si="14"/>
        <v>1</v>
      </c>
      <c r="T177" s="2176">
        <f t="shared" si="14"/>
        <v>1</v>
      </c>
      <c r="U177" s="2176">
        <f t="shared" si="14"/>
        <v>1</v>
      </c>
      <c r="V177" s="2176">
        <f t="shared" si="14"/>
        <v>1</v>
      </c>
      <c r="W177" s="2176">
        <f t="shared" si="14"/>
        <v>0.99999999999999989</v>
      </c>
      <c r="X177" s="2176">
        <f t="shared" si="14"/>
        <v>1</v>
      </c>
      <c r="Y177" s="2176">
        <f t="shared" si="14"/>
        <v>0.99999999999999989</v>
      </c>
      <c r="Z177" s="2176">
        <f t="shared" si="14"/>
        <v>1</v>
      </c>
      <c r="AA177" s="2176">
        <f t="shared" si="14"/>
        <v>1</v>
      </c>
      <c r="AB177" s="2176">
        <f t="shared" si="14"/>
        <v>0.99999999999999989</v>
      </c>
      <c r="AC177" s="2176">
        <f t="shared" si="14"/>
        <v>1</v>
      </c>
      <c r="AD177" s="2176">
        <f t="shared" si="14"/>
        <v>1</v>
      </c>
      <c r="AE177" s="2185">
        <f t="shared" si="14"/>
        <v>1</v>
      </c>
      <c r="AF177" s="2185">
        <f t="shared" si="14"/>
        <v>1</v>
      </c>
    </row>
    <row r="178" spans="1:32">
      <c r="A178" s="2173">
        <v>200</v>
      </c>
      <c r="B178" s="2170">
        <v>64</v>
      </c>
      <c r="C178" s="2179">
        <v>0</v>
      </c>
      <c r="D178" s="2179">
        <v>0</v>
      </c>
      <c r="E178" s="2179">
        <v>0</v>
      </c>
      <c r="F178" s="2179">
        <v>0</v>
      </c>
      <c r="G178" s="2179">
        <v>0</v>
      </c>
      <c r="H178" s="2179">
        <v>0</v>
      </c>
      <c r="I178" s="2179">
        <v>0</v>
      </c>
      <c r="J178" s="2179">
        <v>0</v>
      </c>
      <c r="K178" s="2179">
        <v>0</v>
      </c>
      <c r="L178" s="2179">
        <v>0</v>
      </c>
      <c r="M178" s="2179">
        <v>0</v>
      </c>
      <c r="N178" s="2179">
        <v>0</v>
      </c>
      <c r="O178" s="2179">
        <v>0</v>
      </c>
      <c r="P178" s="2175">
        <v>0</v>
      </c>
      <c r="Q178" s="2175">
        <v>0</v>
      </c>
      <c r="R178" s="2176">
        <f t="shared" si="14"/>
        <v>1</v>
      </c>
      <c r="S178" s="2176">
        <f t="shared" si="14"/>
        <v>1</v>
      </c>
      <c r="T178" s="2176">
        <f t="shared" si="14"/>
        <v>1</v>
      </c>
      <c r="U178" s="2176">
        <f t="shared" si="14"/>
        <v>1</v>
      </c>
      <c r="V178" s="2176">
        <f t="shared" si="14"/>
        <v>1</v>
      </c>
      <c r="W178" s="2176">
        <f t="shared" si="14"/>
        <v>0.99999999999999989</v>
      </c>
      <c r="X178" s="2176">
        <f t="shared" si="14"/>
        <v>1</v>
      </c>
      <c r="Y178" s="2176">
        <f t="shared" si="14"/>
        <v>0.99999999999999989</v>
      </c>
      <c r="Z178" s="2176">
        <f t="shared" si="14"/>
        <v>1</v>
      </c>
      <c r="AA178" s="2176">
        <f t="shared" si="14"/>
        <v>1</v>
      </c>
      <c r="AB178" s="2176">
        <f t="shared" si="14"/>
        <v>0.99999999999999989</v>
      </c>
      <c r="AC178" s="2176">
        <f t="shared" si="14"/>
        <v>1</v>
      </c>
      <c r="AD178" s="2176">
        <f t="shared" si="14"/>
        <v>1</v>
      </c>
      <c r="AE178" s="2185">
        <f t="shared" si="14"/>
        <v>1</v>
      </c>
      <c r="AF178" s="2185">
        <f t="shared" si="14"/>
        <v>1</v>
      </c>
    </row>
    <row r="179" spans="1:32">
      <c r="A179" s="2173">
        <v>200</v>
      </c>
      <c r="B179" s="2170">
        <v>65</v>
      </c>
      <c r="C179" s="2179">
        <v>0</v>
      </c>
      <c r="D179" s="2179">
        <v>0</v>
      </c>
      <c r="E179" s="2179">
        <v>0</v>
      </c>
      <c r="F179" s="2179">
        <v>0</v>
      </c>
      <c r="G179" s="2179">
        <v>0</v>
      </c>
      <c r="H179" s="2179">
        <v>0</v>
      </c>
      <c r="I179" s="2179">
        <v>0</v>
      </c>
      <c r="J179" s="2179">
        <v>0</v>
      </c>
      <c r="K179" s="2179">
        <v>0</v>
      </c>
      <c r="L179" s="2179">
        <v>0</v>
      </c>
      <c r="M179" s="2179">
        <v>0</v>
      </c>
      <c r="N179" s="2179">
        <v>0</v>
      </c>
      <c r="O179" s="2179">
        <v>0</v>
      </c>
      <c r="P179" s="2175">
        <v>0</v>
      </c>
      <c r="Q179" s="2175">
        <v>0</v>
      </c>
      <c r="R179" s="2176">
        <f t="shared" si="14"/>
        <v>1</v>
      </c>
      <c r="S179" s="2176">
        <f t="shared" si="14"/>
        <v>1</v>
      </c>
      <c r="T179" s="2176">
        <f t="shared" si="14"/>
        <v>1</v>
      </c>
      <c r="U179" s="2176">
        <f t="shared" si="14"/>
        <v>1</v>
      </c>
      <c r="V179" s="2176">
        <f t="shared" si="14"/>
        <v>1</v>
      </c>
      <c r="W179" s="2176">
        <f t="shared" si="14"/>
        <v>0.99999999999999989</v>
      </c>
      <c r="X179" s="2176">
        <f t="shared" si="14"/>
        <v>1</v>
      </c>
      <c r="Y179" s="2176">
        <f t="shared" si="14"/>
        <v>0.99999999999999989</v>
      </c>
      <c r="Z179" s="2176">
        <f t="shared" si="14"/>
        <v>1</v>
      </c>
      <c r="AA179" s="2176">
        <f t="shared" si="14"/>
        <v>1</v>
      </c>
      <c r="AB179" s="2176">
        <f t="shared" si="14"/>
        <v>0.99999999999999989</v>
      </c>
      <c r="AC179" s="2176">
        <f t="shared" si="14"/>
        <v>1</v>
      </c>
      <c r="AD179" s="2176">
        <f t="shared" si="14"/>
        <v>1</v>
      </c>
      <c r="AE179" s="2185">
        <f t="shared" si="14"/>
        <v>1</v>
      </c>
      <c r="AF179" s="2185">
        <f t="shared" si="14"/>
        <v>1</v>
      </c>
    </row>
    <row r="180" spans="1:32">
      <c r="A180" s="2173">
        <v>200</v>
      </c>
      <c r="B180" s="2170">
        <v>66</v>
      </c>
      <c r="C180" s="2179">
        <v>0</v>
      </c>
      <c r="D180" s="2179">
        <v>0</v>
      </c>
      <c r="E180" s="2179">
        <v>0</v>
      </c>
      <c r="F180" s="2179">
        <v>0</v>
      </c>
      <c r="G180" s="2179">
        <v>0</v>
      </c>
      <c r="H180" s="2179">
        <v>0</v>
      </c>
      <c r="I180" s="2179">
        <v>0</v>
      </c>
      <c r="J180" s="2179">
        <v>0</v>
      </c>
      <c r="K180" s="2179">
        <v>0</v>
      </c>
      <c r="L180" s="2179">
        <v>0</v>
      </c>
      <c r="M180" s="2179">
        <v>0</v>
      </c>
      <c r="N180" s="2179">
        <v>0</v>
      </c>
      <c r="O180" s="2179">
        <v>0</v>
      </c>
      <c r="P180" s="2175">
        <v>0</v>
      </c>
      <c r="Q180" s="2175">
        <v>0</v>
      </c>
      <c r="R180" s="2176">
        <f t="shared" ref="R180:AF195" si="15">C180+R179</f>
        <v>1</v>
      </c>
      <c r="S180" s="2176">
        <f t="shared" si="15"/>
        <v>1</v>
      </c>
      <c r="T180" s="2176">
        <f t="shared" si="15"/>
        <v>1</v>
      </c>
      <c r="U180" s="2176">
        <f t="shared" si="15"/>
        <v>1</v>
      </c>
      <c r="V180" s="2176">
        <f t="shared" si="15"/>
        <v>1</v>
      </c>
      <c r="W180" s="2176">
        <f t="shared" si="15"/>
        <v>0.99999999999999989</v>
      </c>
      <c r="X180" s="2176">
        <f t="shared" si="15"/>
        <v>1</v>
      </c>
      <c r="Y180" s="2176">
        <f t="shared" si="15"/>
        <v>0.99999999999999989</v>
      </c>
      <c r="Z180" s="2176">
        <f t="shared" si="15"/>
        <v>1</v>
      </c>
      <c r="AA180" s="2176">
        <f t="shared" si="15"/>
        <v>1</v>
      </c>
      <c r="AB180" s="2176">
        <f t="shared" si="15"/>
        <v>0.99999999999999989</v>
      </c>
      <c r="AC180" s="2176">
        <f t="shared" si="15"/>
        <v>1</v>
      </c>
      <c r="AD180" s="2176">
        <f t="shared" si="15"/>
        <v>1</v>
      </c>
      <c r="AE180" s="2185">
        <f t="shared" si="15"/>
        <v>1</v>
      </c>
      <c r="AF180" s="2185">
        <f t="shared" si="15"/>
        <v>1</v>
      </c>
    </row>
    <row r="181" spans="1:32">
      <c r="A181" s="2173">
        <v>200</v>
      </c>
      <c r="B181" s="2170">
        <v>67</v>
      </c>
      <c r="C181" s="2179">
        <v>0</v>
      </c>
      <c r="D181" s="2179">
        <v>0</v>
      </c>
      <c r="E181" s="2179">
        <v>0</v>
      </c>
      <c r="F181" s="2179">
        <v>0</v>
      </c>
      <c r="G181" s="2179">
        <v>0</v>
      </c>
      <c r="H181" s="2179">
        <v>0</v>
      </c>
      <c r="I181" s="2179">
        <v>0</v>
      </c>
      <c r="J181" s="2179">
        <v>0</v>
      </c>
      <c r="K181" s="2179">
        <v>0</v>
      </c>
      <c r="L181" s="2179">
        <v>0</v>
      </c>
      <c r="M181" s="2179">
        <v>0</v>
      </c>
      <c r="N181" s="2179">
        <v>0</v>
      </c>
      <c r="O181" s="2179">
        <v>0</v>
      </c>
      <c r="P181" s="2175">
        <v>0</v>
      </c>
      <c r="Q181" s="2175">
        <v>0</v>
      </c>
      <c r="R181" s="2176">
        <f t="shared" si="15"/>
        <v>1</v>
      </c>
      <c r="S181" s="2176">
        <f t="shared" si="15"/>
        <v>1</v>
      </c>
      <c r="T181" s="2176">
        <f t="shared" si="15"/>
        <v>1</v>
      </c>
      <c r="U181" s="2176">
        <f t="shared" si="15"/>
        <v>1</v>
      </c>
      <c r="V181" s="2176">
        <f t="shared" si="15"/>
        <v>1</v>
      </c>
      <c r="W181" s="2176">
        <f t="shared" si="15"/>
        <v>0.99999999999999989</v>
      </c>
      <c r="X181" s="2176">
        <f t="shared" si="15"/>
        <v>1</v>
      </c>
      <c r="Y181" s="2176">
        <f t="shared" si="15"/>
        <v>0.99999999999999989</v>
      </c>
      <c r="Z181" s="2176">
        <f t="shared" si="15"/>
        <v>1</v>
      </c>
      <c r="AA181" s="2176">
        <f t="shared" si="15"/>
        <v>1</v>
      </c>
      <c r="AB181" s="2176">
        <f t="shared" si="15"/>
        <v>0.99999999999999989</v>
      </c>
      <c r="AC181" s="2176">
        <f t="shared" si="15"/>
        <v>1</v>
      </c>
      <c r="AD181" s="2176">
        <f t="shared" si="15"/>
        <v>1</v>
      </c>
      <c r="AE181" s="2185">
        <f t="shared" si="15"/>
        <v>1</v>
      </c>
      <c r="AF181" s="2185">
        <f t="shared" si="15"/>
        <v>1</v>
      </c>
    </row>
    <row r="182" spans="1:32">
      <c r="A182" s="2173">
        <v>200</v>
      </c>
      <c r="B182" s="2170">
        <v>68</v>
      </c>
      <c r="C182" s="2179">
        <v>0</v>
      </c>
      <c r="D182" s="2179">
        <v>0</v>
      </c>
      <c r="E182" s="2179">
        <v>0</v>
      </c>
      <c r="F182" s="2179">
        <v>0</v>
      </c>
      <c r="G182" s="2179">
        <v>0</v>
      </c>
      <c r="H182" s="2179">
        <v>0</v>
      </c>
      <c r="I182" s="2179">
        <v>0</v>
      </c>
      <c r="J182" s="2179">
        <v>0</v>
      </c>
      <c r="K182" s="2179">
        <v>0</v>
      </c>
      <c r="L182" s="2179">
        <v>0</v>
      </c>
      <c r="M182" s="2179">
        <v>0</v>
      </c>
      <c r="N182" s="2179">
        <v>0</v>
      </c>
      <c r="O182" s="2179">
        <v>0</v>
      </c>
      <c r="P182" s="2175">
        <v>0</v>
      </c>
      <c r="Q182" s="2175">
        <v>0</v>
      </c>
      <c r="R182" s="2176">
        <f t="shared" si="15"/>
        <v>1</v>
      </c>
      <c r="S182" s="2176">
        <f t="shared" si="15"/>
        <v>1</v>
      </c>
      <c r="T182" s="2176">
        <f t="shared" si="15"/>
        <v>1</v>
      </c>
      <c r="U182" s="2176">
        <f t="shared" si="15"/>
        <v>1</v>
      </c>
      <c r="V182" s="2176">
        <f t="shared" si="15"/>
        <v>1</v>
      </c>
      <c r="W182" s="2176">
        <f t="shared" si="15"/>
        <v>0.99999999999999989</v>
      </c>
      <c r="X182" s="2176">
        <f t="shared" si="15"/>
        <v>1</v>
      </c>
      <c r="Y182" s="2176">
        <f t="shared" si="15"/>
        <v>0.99999999999999989</v>
      </c>
      <c r="Z182" s="2176">
        <f t="shared" si="15"/>
        <v>1</v>
      </c>
      <c r="AA182" s="2176">
        <f t="shared" si="15"/>
        <v>1</v>
      </c>
      <c r="AB182" s="2176">
        <f t="shared" si="15"/>
        <v>0.99999999999999989</v>
      </c>
      <c r="AC182" s="2176">
        <f t="shared" si="15"/>
        <v>1</v>
      </c>
      <c r="AD182" s="2176">
        <f t="shared" si="15"/>
        <v>1</v>
      </c>
      <c r="AE182" s="2185">
        <f t="shared" si="15"/>
        <v>1</v>
      </c>
      <c r="AF182" s="2185">
        <f t="shared" si="15"/>
        <v>1</v>
      </c>
    </row>
    <row r="183" spans="1:32">
      <c r="A183" s="2173">
        <v>200</v>
      </c>
      <c r="B183" s="2170">
        <v>69</v>
      </c>
      <c r="C183" s="2179">
        <v>0</v>
      </c>
      <c r="D183" s="2179">
        <v>0</v>
      </c>
      <c r="E183" s="2179">
        <v>0</v>
      </c>
      <c r="F183" s="2179">
        <v>0</v>
      </c>
      <c r="G183" s="2179">
        <v>0</v>
      </c>
      <c r="H183" s="2179">
        <v>0</v>
      </c>
      <c r="I183" s="2179">
        <v>0</v>
      </c>
      <c r="J183" s="2179">
        <v>0</v>
      </c>
      <c r="K183" s="2179">
        <v>0</v>
      </c>
      <c r="L183" s="2179">
        <v>0</v>
      </c>
      <c r="M183" s="2179">
        <v>0</v>
      </c>
      <c r="N183" s="2179">
        <v>0</v>
      </c>
      <c r="O183" s="2179">
        <v>0</v>
      </c>
      <c r="P183" s="2175">
        <v>0</v>
      </c>
      <c r="Q183" s="2175">
        <v>0</v>
      </c>
      <c r="R183" s="2176">
        <f t="shared" si="15"/>
        <v>1</v>
      </c>
      <c r="S183" s="2176">
        <f t="shared" si="15"/>
        <v>1</v>
      </c>
      <c r="T183" s="2176">
        <f t="shared" si="15"/>
        <v>1</v>
      </c>
      <c r="U183" s="2176">
        <f t="shared" si="15"/>
        <v>1</v>
      </c>
      <c r="V183" s="2176">
        <f t="shared" si="15"/>
        <v>1</v>
      </c>
      <c r="W183" s="2176">
        <f t="shared" si="15"/>
        <v>0.99999999999999989</v>
      </c>
      <c r="X183" s="2176">
        <f t="shared" si="15"/>
        <v>1</v>
      </c>
      <c r="Y183" s="2176">
        <f t="shared" si="15"/>
        <v>0.99999999999999989</v>
      </c>
      <c r="Z183" s="2176">
        <f t="shared" si="15"/>
        <v>1</v>
      </c>
      <c r="AA183" s="2176">
        <f t="shared" si="15"/>
        <v>1</v>
      </c>
      <c r="AB183" s="2176">
        <f t="shared" si="15"/>
        <v>0.99999999999999989</v>
      </c>
      <c r="AC183" s="2176">
        <f t="shared" si="15"/>
        <v>1</v>
      </c>
      <c r="AD183" s="2176">
        <f t="shared" si="15"/>
        <v>1</v>
      </c>
      <c r="AE183" s="2185">
        <f t="shared" si="15"/>
        <v>1</v>
      </c>
      <c r="AF183" s="2185">
        <f t="shared" si="15"/>
        <v>1</v>
      </c>
    </row>
    <row r="184" spans="1:32">
      <c r="A184" s="2173">
        <v>200</v>
      </c>
      <c r="B184" s="2170">
        <v>70</v>
      </c>
      <c r="C184" s="2179">
        <v>0</v>
      </c>
      <c r="D184" s="2179">
        <v>0</v>
      </c>
      <c r="E184" s="2179">
        <v>0</v>
      </c>
      <c r="F184" s="2179">
        <v>0</v>
      </c>
      <c r="G184" s="2179">
        <v>0</v>
      </c>
      <c r="H184" s="2179">
        <v>0</v>
      </c>
      <c r="I184" s="2179">
        <v>0</v>
      </c>
      <c r="J184" s="2179">
        <v>0</v>
      </c>
      <c r="K184" s="2179">
        <v>0</v>
      </c>
      <c r="L184" s="2179">
        <v>0</v>
      </c>
      <c r="M184" s="2179">
        <v>0</v>
      </c>
      <c r="N184" s="2179">
        <v>0</v>
      </c>
      <c r="O184" s="2179">
        <v>0</v>
      </c>
      <c r="P184" s="2175">
        <v>0</v>
      </c>
      <c r="Q184" s="2175">
        <v>0</v>
      </c>
      <c r="R184" s="2176">
        <f t="shared" si="15"/>
        <v>1</v>
      </c>
      <c r="S184" s="2176">
        <f t="shared" si="15"/>
        <v>1</v>
      </c>
      <c r="T184" s="2176">
        <f t="shared" si="15"/>
        <v>1</v>
      </c>
      <c r="U184" s="2176">
        <f t="shared" si="15"/>
        <v>1</v>
      </c>
      <c r="V184" s="2176">
        <f t="shared" si="15"/>
        <v>1</v>
      </c>
      <c r="W184" s="2176">
        <f t="shared" si="15"/>
        <v>0.99999999999999989</v>
      </c>
      <c r="X184" s="2176">
        <f t="shared" si="15"/>
        <v>1</v>
      </c>
      <c r="Y184" s="2176">
        <f t="shared" si="15"/>
        <v>0.99999999999999989</v>
      </c>
      <c r="Z184" s="2176">
        <f t="shared" si="15"/>
        <v>1</v>
      </c>
      <c r="AA184" s="2176">
        <f t="shared" si="15"/>
        <v>1</v>
      </c>
      <c r="AB184" s="2176">
        <f t="shared" si="15"/>
        <v>0.99999999999999989</v>
      </c>
      <c r="AC184" s="2176">
        <f t="shared" si="15"/>
        <v>1</v>
      </c>
      <c r="AD184" s="2176">
        <f t="shared" si="15"/>
        <v>1</v>
      </c>
      <c r="AE184" s="2185">
        <f t="shared" si="15"/>
        <v>1</v>
      </c>
      <c r="AF184" s="2185">
        <f t="shared" si="15"/>
        <v>1</v>
      </c>
    </row>
    <row r="185" spans="1:32">
      <c r="A185" s="2173">
        <v>200</v>
      </c>
      <c r="B185" s="2170">
        <v>71</v>
      </c>
      <c r="C185" s="2179">
        <v>0</v>
      </c>
      <c r="D185" s="2179">
        <v>0</v>
      </c>
      <c r="E185" s="2179">
        <v>0</v>
      </c>
      <c r="F185" s="2179">
        <v>0</v>
      </c>
      <c r="G185" s="2179">
        <v>0</v>
      </c>
      <c r="H185" s="2179">
        <v>0</v>
      </c>
      <c r="I185" s="2179">
        <v>0</v>
      </c>
      <c r="J185" s="2179">
        <v>0</v>
      </c>
      <c r="K185" s="2179">
        <v>0</v>
      </c>
      <c r="L185" s="2179">
        <v>0</v>
      </c>
      <c r="M185" s="2179">
        <v>0</v>
      </c>
      <c r="N185" s="2179">
        <v>0</v>
      </c>
      <c r="O185" s="2179">
        <v>0</v>
      </c>
      <c r="P185" s="2175">
        <v>0</v>
      </c>
      <c r="Q185" s="2175">
        <v>0</v>
      </c>
      <c r="R185" s="2176">
        <f t="shared" si="15"/>
        <v>1</v>
      </c>
      <c r="S185" s="2176">
        <f t="shared" si="15"/>
        <v>1</v>
      </c>
      <c r="T185" s="2176">
        <f t="shared" si="15"/>
        <v>1</v>
      </c>
      <c r="U185" s="2176">
        <f t="shared" si="15"/>
        <v>1</v>
      </c>
      <c r="V185" s="2176">
        <f t="shared" si="15"/>
        <v>1</v>
      </c>
      <c r="W185" s="2176">
        <f t="shared" si="15"/>
        <v>0.99999999999999989</v>
      </c>
      <c r="X185" s="2176">
        <f t="shared" si="15"/>
        <v>1</v>
      </c>
      <c r="Y185" s="2176">
        <f t="shared" si="15"/>
        <v>0.99999999999999989</v>
      </c>
      <c r="Z185" s="2176">
        <f t="shared" si="15"/>
        <v>1</v>
      </c>
      <c r="AA185" s="2176">
        <f t="shared" si="15"/>
        <v>1</v>
      </c>
      <c r="AB185" s="2176">
        <f t="shared" si="15"/>
        <v>0.99999999999999989</v>
      </c>
      <c r="AC185" s="2176">
        <f t="shared" si="15"/>
        <v>1</v>
      </c>
      <c r="AD185" s="2176">
        <f t="shared" si="15"/>
        <v>1</v>
      </c>
      <c r="AE185" s="2185">
        <f t="shared" si="15"/>
        <v>1</v>
      </c>
      <c r="AF185" s="2185">
        <f t="shared" si="15"/>
        <v>1</v>
      </c>
    </row>
    <row r="186" spans="1:32">
      <c r="A186" s="2173">
        <v>200</v>
      </c>
      <c r="B186" s="2170">
        <v>72</v>
      </c>
      <c r="C186" s="2179">
        <v>0</v>
      </c>
      <c r="D186" s="2179">
        <v>0</v>
      </c>
      <c r="E186" s="2179">
        <v>0</v>
      </c>
      <c r="F186" s="2179">
        <v>0</v>
      </c>
      <c r="G186" s="2179">
        <v>0</v>
      </c>
      <c r="H186" s="2179">
        <v>0</v>
      </c>
      <c r="I186" s="2179">
        <v>0</v>
      </c>
      <c r="J186" s="2179">
        <v>0</v>
      </c>
      <c r="K186" s="2179">
        <v>0</v>
      </c>
      <c r="L186" s="2179">
        <v>0</v>
      </c>
      <c r="M186" s="2179">
        <v>0</v>
      </c>
      <c r="N186" s="2179">
        <v>0</v>
      </c>
      <c r="O186" s="2179">
        <v>0</v>
      </c>
      <c r="P186" s="2175">
        <v>0</v>
      </c>
      <c r="Q186" s="2175">
        <v>0</v>
      </c>
      <c r="R186" s="2176">
        <f t="shared" si="15"/>
        <v>1</v>
      </c>
      <c r="S186" s="2176">
        <f t="shared" si="15"/>
        <v>1</v>
      </c>
      <c r="T186" s="2176">
        <f t="shared" si="15"/>
        <v>1</v>
      </c>
      <c r="U186" s="2176">
        <f t="shared" si="15"/>
        <v>1</v>
      </c>
      <c r="V186" s="2176">
        <f t="shared" si="15"/>
        <v>1</v>
      </c>
      <c r="W186" s="2176">
        <f t="shared" si="15"/>
        <v>0.99999999999999989</v>
      </c>
      <c r="X186" s="2176">
        <f t="shared" si="15"/>
        <v>1</v>
      </c>
      <c r="Y186" s="2176">
        <f t="shared" si="15"/>
        <v>0.99999999999999989</v>
      </c>
      <c r="Z186" s="2176">
        <f t="shared" si="15"/>
        <v>1</v>
      </c>
      <c r="AA186" s="2176">
        <f t="shared" si="15"/>
        <v>1</v>
      </c>
      <c r="AB186" s="2176">
        <f t="shared" si="15"/>
        <v>0.99999999999999989</v>
      </c>
      <c r="AC186" s="2176">
        <f t="shared" si="15"/>
        <v>1</v>
      </c>
      <c r="AD186" s="2176">
        <f t="shared" si="15"/>
        <v>1</v>
      </c>
      <c r="AE186" s="2185">
        <f t="shared" si="15"/>
        <v>1</v>
      </c>
      <c r="AF186" s="2185">
        <f t="shared" si="15"/>
        <v>1</v>
      </c>
    </row>
    <row r="187" spans="1:32">
      <c r="A187" s="2173">
        <v>200</v>
      </c>
      <c r="B187" s="2170">
        <v>73</v>
      </c>
      <c r="C187" s="2179">
        <v>0</v>
      </c>
      <c r="D187" s="2179">
        <v>0</v>
      </c>
      <c r="E187" s="2179">
        <v>0</v>
      </c>
      <c r="F187" s="2179">
        <v>0</v>
      </c>
      <c r="G187" s="2179">
        <v>0</v>
      </c>
      <c r="H187" s="2179">
        <v>0</v>
      </c>
      <c r="I187" s="2179">
        <v>0</v>
      </c>
      <c r="J187" s="2179">
        <v>0</v>
      </c>
      <c r="K187" s="2179">
        <v>0</v>
      </c>
      <c r="L187" s="2179">
        <v>0</v>
      </c>
      <c r="M187" s="2179">
        <v>0</v>
      </c>
      <c r="N187" s="2179">
        <v>0</v>
      </c>
      <c r="O187" s="2179">
        <v>0</v>
      </c>
      <c r="P187" s="2175">
        <v>0</v>
      </c>
      <c r="Q187" s="2175">
        <v>0</v>
      </c>
      <c r="R187" s="2176">
        <f t="shared" si="15"/>
        <v>1</v>
      </c>
      <c r="S187" s="2176">
        <f t="shared" si="15"/>
        <v>1</v>
      </c>
      <c r="T187" s="2176">
        <f t="shared" si="15"/>
        <v>1</v>
      </c>
      <c r="U187" s="2176">
        <f t="shared" si="15"/>
        <v>1</v>
      </c>
      <c r="V187" s="2176">
        <f t="shared" si="15"/>
        <v>1</v>
      </c>
      <c r="W187" s="2176">
        <f t="shared" si="15"/>
        <v>0.99999999999999989</v>
      </c>
      <c r="X187" s="2176">
        <f t="shared" si="15"/>
        <v>1</v>
      </c>
      <c r="Y187" s="2176">
        <f t="shared" si="15"/>
        <v>0.99999999999999989</v>
      </c>
      <c r="Z187" s="2176">
        <f t="shared" si="15"/>
        <v>1</v>
      </c>
      <c r="AA187" s="2176">
        <f t="shared" si="15"/>
        <v>1</v>
      </c>
      <c r="AB187" s="2176">
        <f t="shared" si="15"/>
        <v>0.99999999999999989</v>
      </c>
      <c r="AC187" s="2176">
        <f t="shared" si="15"/>
        <v>1</v>
      </c>
      <c r="AD187" s="2176">
        <f t="shared" si="15"/>
        <v>1</v>
      </c>
      <c r="AE187" s="2185">
        <f t="shared" si="15"/>
        <v>1</v>
      </c>
      <c r="AF187" s="2185">
        <f t="shared" si="15"/>
        <v>1</v>
      </c>
    </row>
    <row r="188" spans="1:32">
      <c r="A188" s="2173">
        <v>200</v>
      </c>
      <c r="B188" s="2170">
        <v>74</v>
      </c>
      <c r="C188" s="2179">
        <v>0</v>
      </c>
      <c r="D188" s="2179">
        <v>0</v>
      </c>
      <c r="E188" s="2179">
        <v>0</v>
      </c>
      <c r="F188" s="2179">
        <v>0</v>
      </c>
      <c r="G188" s="2179">
        <v>0</v>
      </c>
      <c r="H188" s="2179">
        <v>0</v>
      </c>
      <c r="I188" s="2179">
        <v>0</v>
      </c>
      <c r="J188" s="2179">
        <v>0</v>
      </c>
      <c r="K188" s="2179">
        <v>0</v>
      </c>
      <c r="L188" s="2179">
        <v>0</v>
      </c>
      <c r="M188" s="2179">
        <v>0</v>
      </c>
      <c r="N188" s="2179">
        <v>0</v>
      </c>
      <c r="O188" s="2179">
        <v>0</v>
      </c>
      <c r="P188" s="2175">
        <v>0</v>
      </c>
      <c r="Q188" s="2175">
        <v>0</v>
      </c>
      <c r="R188" s="2176">
        <f t="shared" si="15"/>
        <v>1</v>
      </c>
      <c r="S188" s="2176">
        <f t="shared" si="15"/>
        <v>1</v>
      </c>
      <c r="T188" s="2176">
        <f t="shared" si="15"/>
        <v>1</v>
      </c>
      <c r="U188" s="2176">
        <f t="shared" si="15"/>
        <v>1</v>
      </c>
      <c r="V188" s="2176">
        <f t="shared" si="15"/>
        <v>1</v>
      </c>
      <c r="W188" s="2176">
        <f t="shared" si="15"/>
        <v>0.99999999999999989</v>
      </c>
      <c r="X188" s="2176">
        <f t="shared" si="15"/>
        <v>1</v>
      </c>
      <c r="Y188" s="2176">
        <f t="shared" si="15"/>
        <v>0.99999999999999989</v>
      </c>
      <c r="Z188" s="2176">
        <f t="shared" si="15"/>
        <v>1</v>
      </c>
      <c r="AA188" s="2176">
        <f t="shared" si="15"/>
        <v>1</v>
      </c>
      <c r="AB188" s="2176">
        <f t="shared" si="15"/>
        <v>0.99999999999999989</v>
      </c>
      <c r="AC188" s="2176">
        <f t="shared" si="15"/>
        <v>1</v>
      </c>
      <c r="AD188" s="2176">
        <f t="shared" si="15"/>
        <v>1</v>
      </c>
      <c r="AE188" s="2185">
        <f t="shared" si="15"/>
        <v>1</v>
      </c>
      <c r="AF188" s="2185">
        <f t="shared" si="15"/>
        <v>1</v>
      </c>
    </row>
    <row r="189" spans="1:32">
      <c r="A189" s="2173">
        <v>200</v>
      </c>
      <c r="B189" s="2170">
        <v>75</v>
      </c>
      <c r="C189" s="2179">
        <v>0</v>
      </c>
      <c r="D189" s="2179">
        <v>0</v>
      </c>
      <c r="E189" s="2179">
        <v>0</v>
      </c>
      <c r="F189" s="2179">
        <v>0</v>
      </c>
      <c r="G189" s="2179">
        <v>0</v>
      </c>
      <c r="H189" s="2179">
        <v>0</v>
      </c>
      <c r="I189" s="2179">
        <v>0</v>
      </c>
      <c r="J189" s="2179">
        <v>0</v>
      </c>
      <c r="K189" s="2179">
        <v>0</v>
      </c>
      <c r="L189" s="2179">
        <v>0</v>
      </c>
      <c r="M189" s="2179">
        <v>0</v>
      </c>
      <c r="N189" s="2179">
        <v>0</v>
      </c>
      <c r="O189" s="2179">
        <v>0</v>
      </c>
      <c r="P189" s="2175">
        <v>0</v>
      </c>
      <c r="Q189" s="2175">
        <v>0</v>
      </c>
      <c r="R189" s="2176">
        <f t="shared" si="15"/>
        <v>1</v>
      </c>
      <c r="S189" s="2176">
        <f t="shared" si="15"/>
        <v>1</v>
      </c>
      <c r="T189" s="2176">
        <f t="shared" si="15"/>
        <v>1</v>
      </c>
      <c r="U189" s="2176">
        <f t="shared" si="15"/>
        <v>1</v>
      </c>
      <c r="V189" s="2176">
        <f t="shared" si="15"/>
        <v>1</v>
      </c>
      <c r="W189" s="2176">
        <f t="shared" si="15"/>
        <v>0.99999999999999989</v>
      </c>
      <c r="X189" s="2176">
        <f t="shared" si="15"/>
        <v>1</v>
      </c>
      <c r="Y189" s="2176">
        <f t="shared" si="15"/>
        <v>0.99999999999999989</v>
      </c>
      <c r="Z189" s="2176">
        <f t="shared" si="15"/>
        <v>1</v>
      </c>
      <c r="AA189" s="2176">
        <f t="shared" si="15"/>
        <v>1</v>
      </c>
      <c r="AB189" s="2176">
        <f t="shared" si="15"/>
        <v>0.99999999999999989</v>
      </c>
      <c r="AC189" s="2176">
        <f t="shared" si="15"/>
        <v>1</v>
      </c>
      <c r="AD189" s="2176">
        <f t="shared" si="15"/>
        <v>1</v>
      </c>
      <c r="AE189" s="2185">
        <f t="shared" si="15"/>
        <v>1</v>
      </c>
      <c r="AF189" s="2185">
        <f t="shared" si="15"/>
        <v>1</v>
      </c>
    </row>
    <row r="190" spans="1:32">
      <c r="A190" s="2173">
        <v>200</v>
      </c>
      <c r="B190" s="2170">
        <v>76</v>
      </c>
      <c r="C190" s="2179">
        <v>0</v>
      </c>
      <c r="D190" s="2179">
        <v>0</v>
      </c>
      <c r="E190" s="2179">
        <v>0</v>
      </c>
      <c r="F190" s="2179">
        <v>0</v>
      </c>
      <c r="G190" s="2179">
        <v>0</v>
      </c>
      <c r="H190" s="2179">
        <v>0</v>
      </c>
      <c r="I190" s="2179">
        <v>0</v>
      </c>
      <c r="J190" s="2179">
        <v>0</v>
      </c>
      <c r="K190" s="2179">
        <v>0</v>
      </c>
      <c r="L190" s="2179">
        <v>0</v>
      </c>
      <c r="M190" s="2179">
        <v>0</v>
      </c>
      <c r="N190" s="2179">
        <v>0</v>
      </c>
      <c r="O190" s="2179">
        <v>0</v>
      </c>
      <c r="P190" s="2175">
        <v>0</v>
      </c>
      <c r="Q190" s="2175">
        <v>0</v>
      </c>
      <c r="R190" s="2176">
        <f t="shared" si="15"/>
        <v>1</v>
      </c>
      <c r="S190" s="2176">
        <f t="shared" si="15"/>
        <v>1</v>
      </c>
      <c r="T190" s="2176">
        <f t="shared" si="15"/>
        <v>1</v>
      </c>
      <c r="U190" s="2176">
        <f t="shared" si="15"/>
        <v>1</v>
      </c>
      <c r="V190" s="2176">
        <f t="shared" si="15"/>
        <v>1</v>
      </c>
      <c r="W190" s="2176">
        <f t="shared" si="15"/>
        <v>0.99999999999999989</v>
      </c>
      <c r="X190" s="2176">
        <f t="shared" si="15"/>
        <v>1</v>
      </c>
      <c r="Y190" s="2176">
        <f t="shared" si="15"/>
        <v>0.99999999999999989</v>
      </c>
      <c r="Z190" s="2176">
        <f t="shared" si="15"/>
        <v>1</v>
      </c>
      <c r="AA190" s="2176">
        <f t="shared" si="15"/>
        <v>1</v>
      </c>
      <c r="AB190" s="2176">
        <f t="shared" si="15"/>
        <v>0.99999999999999989</v>
      </c>
      <c r="AC190" s="2176">
        <f t="shared" si="15"/>
        <v>1</v>
      </c>
      <c r="AD190" s="2176">
        <f t="shared" si="15"/>
        <v>1</v>
      </c>
      <c r="AE190" s="2185">
        <f t="shared" si="15"/>
        <v>1</v>
      </c>
      <c r="AF190" s="2185">
        <f t="shared" si="15"/>
        <v>1</v>
      </c>
    </row>
    <row r="191" spans="1:32">
      <c r="A191" s="2173">
        <v>200</v>
      </c>
      <c r="B191" s="2170">
        <v>77</v>
      </c>
      <c r="C191" s="2179">
        <v>0</v>
      </c>
      <c r="D191" s="2179">
        <v>0</v>
      </c>
      <c r="E191" s="2179">
        <v>0</v>
      </c>
      <c r="F191" s="2179">
        <v>0</v>
      </c>
      <c r="G191" s="2179">
        <v>0</v>
      </c>
      <c r="H191" s="2179">
        <v>0</v>
      </c>
      <c r="I191" s="2179">
        <v>0</v>
      </c>
      <c r="J191" s="2179">
        <v>0</v>
      </c>
      <c r="K191" s="2179">
        <v>0</v>
      </c>
      <c r="L191" s="2179">
        <v>0</v>
      </c>
      <c r="M191" s="2179">
        <v>0</v>
      </c>
      <c r="N191" s="2179">
        <v>0</v>
      </c>
      <c r="O191" s="2179">
        <v>0</v>
      </c>
      <c r="P191" s="2175">
        <v>0</v>
      </c>
      <c r="Q191" s="2175">
        <v>0</v>
      </c>
      <c r="R191" s="2176">
        <f t="shared" si="15"/>
        <v>1</v>
      </c>
      <c r="S191" s="2176">
        <f t="shared" si="15"/>
        <v>1</v>
      </c>
      <c r="T191" s="2176">
        <f t="shared" si="15"/>
        <v>1</v>
      </c>
      <c r="U191" s="2176">
        <f t="shared" si="15"/>
        <v>1</v>
      </c>
      <c r="V191" s="2176">
        <f t="shared" si="15"/>
        <v>1</v>
      </c>
      <c r="W191" s="2176">
        <f t="shared" si="15"/>
        <v>0.99999999999999989</v>
      </c>
      <c r="X191" s="2176">
        <f t="shared" si="15"/>
        <v>1</v>
      </c>
      <c r="Y191" s="2176">
        <f t="shared" si="15"/>
        <v>0.99999999999999989</v>
      </c>
      <c r="Z191" s="2176">
        <f t="shared" si="15"/>
        <v>1</v>
      </c>
      <c r="AA191" s="2176">
        <f t="shared" si="15"/>
        <v>1</v>
      </c>
      <c r="AB191" s="2176">
        <f t="shared" si="15"/>
        <v>0.99999999999999989</v>
      </c>
      <c r="AC191" s="2176">
        <f t="shared" si="15"/>
        <v>1</v>
      </c>
      <c r="AD191" s="2176">
        <f t="shared" si="15"/>
        <v>1</v>
      </c>
      <c r="AE191" s="2185">
        <f t="shared" si="15"/>
        <v>1</v>
      </c>
      <c r="AF191" s="2185">
        <f t="shared" si="15"/>
        <v>1</v>
      </c>
    </row>
    <row r="192" spans="1:32">
      <c r="A192" s="2173">
        <v>200</v>
      </c>
      <c r="B192" s="2170">
        <v>78</v>
      </c>
      <c r="C192" s="2179">
        <v>0</v>
      </c>
      <c r="D192" s="2179">
        <v>0</v>
      </c>
      <c r="E192" s="2179">
        <v>0</v>
      </c>
      <c r="F192" s="2179">
        <v>0</v>
      </c>
      <c r="G192" s="2179">
        <v>0</v>
      </c>
      <c r="H192" s="2179">
        <v>0</v>
      </c>
      <c r="I192" s="2179">
        <v>0</v>
      </c>
      <c r="J192" s="2179">
        <v>0</v>
      </c>
      <c r="K192" s="2179">
        <v>0</v>
      </c>
      <c r="L192" s="2179">
        <v>0</v>
      </c>
      <c r="M192" s="2179">
        <v>0</v>
      </c>
      <c r="N192" s="2179">
        <v>0</v>
      </c>
      <c r="O192" s="2179">
        <v>0</v>
      </c>
      <c r="P192" s="2175">
        <v>0</v>
      </c>
      <c r="Q192" s="2175">
        <v>0</v>
      </c>
      <c r="R192" s="2176">
        <f t="shared" si="15"/>
        <v>1</v>
      </c>
      <c r="S192" s="2176">
        <f t="shared" si="15"/>
        <v>1</v>
      </c>
      <c r="T192" s="2176">
        <f t="shared" si="15"/>
        <v>1</v>
      </c>
      <c r="U192" s="2176">
        <f t="shared" si="15"/>
        <v>1</v>
      </c>
      <c r="V192" s="2176">
        <f t="shared" si="15"/>
        <v>1</v>
      </c>
      <c r="W192" s="2176">
        <f t="shared" si="15"/>
        <v>0.99999999999999989</v>
      </c>
      <c r="X192" s="2176">
        <f t="shared" si="15"/>
        <v>1</v>
      </c>
      <c r="Y192" s="2176">
        <f t="shared" si="15"/>
        <v>0.99999999999999989</v>
      </c>
      <c r="Z192" s="2176">
        <f t="shared" si="15"/>
        <v>1</v>
      </c>
      <c r="AA192" s="2176">
        <f t="shared" si="15"/>
        <v>1</v>
      </c>
      <c r="AB192" s="2176">
        <f t="shared" si="15"/>
        <v>0.99999999999999989</v>
      </c>
      <c r="AC192" s="2176">
        <f t="shared" si="15"/>
        <v>1</v>
      </c>
      <c r="AD192" s="2176">
        <f t="shared" si="15"/>
        <v>1</v>
      </c>
      <c r="AE192" s="2185">
        <f t="shared" si="15"/>
        <v>1</v>
      </c>
      <c r="AF192" s="2185">
        <f t="shared" si="15"/>
        <v>1</v>
      </c>
    </row>
    <row r="193" spans="1:32">
      <c r="A193" s="2173">
        <v>200</v>
      </c>
      <c r="B193" s="2170">
        <v>79</v>
      </c>
      <c r="C193" s="2179">
        <v>0</v>
      </c>
      <c r="D193" s="2179">
        <v>0</v>
      </c>
      <c r="E193" s="2179">
        <v>0</v>
      </c>
      <c r="F193" s="2179">
        <v>0</v>
      </c>
      <c r="G193" s="2179">
        <v>0</v>
      </c>
      <c r="H193" s="2179">
        <v>0</v>
      </c>
      <c r="I193" s="2179">
        <v>0</v>
      </c>
      <c r="J193" s="2179">
        <v>0</v>
      </c>
      <c r="K193" s="2179">
        <v>0</v>
      </c>
      <c r="L193" s="2179">
        <v>0</v>
      </c>
      <c r="M193" s="2179">
        <v>0</v>
      </c>
      <c r="N193" s="2179">
        <v>0</v>
      </c>
      <c r="O193" s="2179">
        <v>0</v>
      </c>
      <c r="P193" s="2175">
        <v>0</v>
      </c>
      <c r="Q193" s="2175">
        <v>0</v>
      </c>
      <c r="R193" s="2176">
        <f t="shared" si="15"/>
        <v>1</v>
      </c>
      <c r="S193" s="2176">
        <f t="shared" si="15"/>
        <v>1</v>
      </c>
      <c r="T193" s="2176">
        <f t="shared" si="15"/>
        <v>1</v>
      </c>
      <c r="U193" s="2176">
        <f t="shared" si="15"/>
        <v>1</v>
      </c>
      <c r="V193" s="2176">
        <f t="shared" si="15"/>
        <v>1</v>
      </c>
      <c r="W193" s="2176">
        <f t="shared" si="15"/>
        <v>0.99999999999999989</v>
      </c>
      <c r="X193" s="2176">
        <f t="shared" si="15"/>
        <v>1</v>
      </c>
      <c r="Y193" s="2176">
        <f t="shared" si="15"/>
        <v>0.99999999999999989</v>
      </c>
      <c r="Z193" s="2176">
        <f t="shared" si="15"/>
        <v>1</v>
      </c>
      <c r="AA193" s="2176">
        <f t="shared" si="15"/>
        <v>1</v>
      </c>
      <c r="AB193" s="2176">
        <f t="shared" si="15"/>
        <v>0.99999999999999989</v>
      </c>
      <c r="AC193" s="2176">
        <f t="shared" si="15"/>
        <v>1</v>
      </c>
      <c r="AD193" s="2176">
        <f t="shared" si="15"/>
        <v>1</v>
      </c>
      <c r="AE193" s="2185">
        <f t="shared" si="15"/>
        <v>1</v>
      </c>
      <c r="AF193" s="2185">
        <f t="shared" si="15"/>
        <v>1</v>
      </c>
    </row>
    <row r="194" spans="1:32">
      <c r="A194" s="2173">
        <v>200</v>
      </c>
      <c r="B194" s="2170">
        <v>80</v>
      </c>
      <c r="C194" s="2179">
        <v>0</v>
      </c>
      <c r="D194" s="2179">
        <v>0</v>
      </c>
      <c r="E194" s="2179">
        <v>0</v>
      </c>
      <c r="F194" s="2179">
        <v>0</v>
      </c>
      <c r="G194" s="2179">
        <v>0</v>
      </c>
      <c r="H194" s="2179">
        <v>0</v>
      </c>
      <c r="I194" s="2179">
        <v>0</v>
      </c>
      <c r="J194" s="2179">
        <v>0</v>
      </c>
      <c r="K194" s="2179">
        <v>0</v>
      </c>
      <c r="L194" s="2179">
        <v>0</v>
      </c>
      <c r="M194" s="2179">
        <v>0</v>
      </c>
      <c r="N194" s="2179">
        <v>0</v>
      </c>
      <c r="O194" s="2179">
        <v>0</v>
      </c>
      <c r="P194" s="2175">
        <v>0</v>
      </c>
      <c r="Q194" s="2175">
        <v>0</v>
      </c>
      <c r="R194" s="2176">
        <f t="shared" si="15"/>
        <v>1</v>
      </c>
      <c r="S194" s="2176">
        <f t="shared" si="15"/>
        <v>1</v>
      </c>
      <c r="T194" s="2176">
        <f t="shared" si="15"/>
        <v>1</v>
      </c>
      <c r="U194" s="2176">
        <f t="shared" si="15"/>
        <v>1</v>
      </c>
      <c r="V194" s="2176">
        <f t="shared" si="15"/>
        <v>1</v>
      </c>
      <c r="W194" s="2176">
        <f t="shared" si="15"/>
        <v>0.99999999999999989</v>
      </c>
      <c r="X194" s="2176">
        <f t="shared" si="15"/>
        <v>1</v>
      </c>
      <c r="Y194" s="2176">
        <f t="shared" si="15"/>
        <v>0.99999999999999989</v>
      </c>
      <c r="Z194" s="2176">
        <f t="shared" si="15"/>
        <v>1</v>
      </c>
      <c r="AA194" s="2176">
        <f t="shared" si="15"/>
        <v>1</v>
      </c>
      <c r="AB194" s="2176">
        <f t="shared" si="15"/>
        <v>0.99999999999999989</v>
      </c>
      <c r="AC194" s="2176">
        <f t="shared" si="15"/>
        <v>1</v>
      </c>
      <c r="AD194" s="2176">
        <f t="shared" si="15"/>
        <v>1</v>
      </c>
      <c r="AE194" s="2185">
        <f t="shared" si="15"/>
        <v>1</v>
      </c>
      <c r="AF194" s="2185">
        <f t="shared" si="15"/>
        <v>1</v>
      </c>
    </row>
    <row r="195" spans="1:32">
      <c r="A195" s="2173">
        <v>200</v>
      </c>
      <c r="B195" s="2170">
        <v>81</v>
      </c>
      <c r="C195" s="2179">
        <v>0</v>
      </c>
      <c r="D195" s="2179">
        <v>0</v>
      </c>
      <c r="E195" s="2179">
        <v>0</v>
      </c>
      <c r="F195" s="2179">
        <v>0</v>
      </c>
      <c r="G195" s="2179">
        <v>0</v>
      </c>
      <c r="H195" s="2179">
        <v>0</v>
      </c>
      <c r="I195" s="2179">
        <v>0</v>
      </c>
      <c r="J195" s="2179">
        <v>0</v>
      </c>
      <c r="K195" s="2179">
        <v>0</v>
      </c>
      <c r="L195" s="2179">
        <v>0</v>
      </c>
      <c r="M195" s="2179">
        <v>0</v>
      </c>
      <c r="N195" s="2179">
        <v>0</v>
      </c>
      <c r="O195" s="2179">
        <v>0</v>
      </c>
      <c r="P195" s="2175">
        <v>0</v>
      </c>
      <c r="Q195" s="2175">
        <v>0</v>
      </c>
      <c r="R195" s="2176">
        <f t="shared" si="15"/>
        <v>1</v>
      </c>
      <c r="S195" s="2176">
        <f t="shared" si="15"/>
        <v>1</v>
      </c>
      <c r="T195" s="2176">
        <f t="shared" si="15"/>
        <v>1</v>
      </c>
      <c r="U195" s="2176">
        <f t="shared" si="15"/>
        <v>1</v>
      </c>
      <c r="V195" s="2176">
        <f t="shared" si="15"/>
        <v>1</v>
      </c>
      <c r="W195" s="2176">
        <f t="shared" si="15"/>
        <v>0.99999999999999989</v>
      </c>
      <c r="X195" s="2176">
        <f t="shared" si="15"/>
        <v>1</v>
      </c>
      <c r="Y195" s="2176">
        <f t="shared" si="15"/>
        <v>0.99999999999999989</v>
      </c>
      <c r="Z195" s="2176">
        <f t="shared" si="15"/>
        <v>1</v>
      </c>
      <c r="AA195" s="2176">
        <f t="shared" si="15"/>
        <v>1</v>
      </c>
      <c r="AB195" s="2176">
        <f t="shared" si="15"/>
        <v>0.99999999999999989</v>
      </c>
      <c r="AC195" s="2176">
        <f t="shared" si="15"/>
        <v>1</v>
      </c>
      <c r="AD195" s="2176">
        <f t="shared" si="15"/>
        <v>1</v>
      </c>
      <c r="AE195" s="2185">
        <f t="shared" si="15"/>
        <v>1</v>
      </c>
      <c r="AF195" s="2185">
        <f t="shared" si="15"/>
        <v>1</v>
      </c>
    </row>
    <row r="196" spans="1:32">
      <c r="A196" s="2173">
        <v>200</v>
      </c>
      <c r="B196" s="2170">
        <v>82</v>
      </c>
      <c r="C196" s="2179">
        <v>0</v>
      </c>
      <c r="D196" s="2179">
        <v>0</v>
      </c>
      <c r="E196" s="2179">
        <v>0</v>
      </c>
      <c r="F196" s="2179">
        <v>0</v>
      </c>
      <c r="G196" s="2179">
        <v>0</v>
      </c>
      <c r="H196" s="2179">
        <v>0</v>
      </c>
      <c r="I196" s="2179">
        <v>0</v>
      </c>
      <c r="J196" s="2179">
        <v>0</v>
      </c>
      <c r="K196" s="2179">
        <v>0</v>
      </c>
      <c r="L196" s="2179">
        <v>0</v>
      </c>
      <c r="M196" s="2179">
        <v>0</v>
      </c>
      <c r="N196" s="2179">
        <v>0</v>
      </c>
      <c r="O196" s="2179">
        <v>0</v>
      </c>
      <c r="P196" s="2175">
        <v>0</v>
      </c>
      <c r="Q196" s="2175">
        <v>0</v>
      </c>
      <c r="R196" s="2176">
        <f t="shared" ref="R196:AF211" si="16">C196+R195</f>
        <v>1</v>
      </c>
      <c r="S196" s="2176">
        <f t="shared" si="16"/>
        <v>1</v>
      </c>
      <c r="T196" s="2176">
        <f t="shared" si="16"/>
        <v>1</v>
      </c>
      <c r="U196" s="2176">
        <f t="shared" si="16"/>
        <v>1</v>
      </c>
      <c r="V196" s="2176">
        <f t="shared" si="16"/>
        <v>1</v>
      </c>
      <c r="W196" s="2176">
        <f t="shared" si="16"/>
        <v>0.99999999999999989</v>
      </c>
      <c r="X196" s="2176">
        <f t="shared" si="16"/>
        <v>1</v>
      </c>
      <c r="Y196" s="2176">
        <f t="shared" si="16"/>
        <v>0.99999999999999989</v>
      </c>
      <c r="Z196" s="2176">
        <f t="shared" si="16"/>
        <v>1</v>
      </c>
      <c r="AA196" s="2176">
        <f t="shared" si="16"/>
        <v>1</v>
      </c>
      <c r="AB196" s="2176">
        <f t="shared" si="16"/>
        <v>0.99999999999999989</v>
      </c>
      <c r="AC196" s="2176">
        <f t="shared" si="16"/>
        <v>1</v>
      </c>
      <c r="AD196" s="2176">
        <f t="shared" si="16"/>
        <v>1</v>
      </c>
      <c r="AE196" s="2185">
        <f t="shared" si="16"/>
        <v>1</v>
      </c>
      <c r="AF196" s="2185">
        <f t="shared" si="16"/>
        <v>1</v>
      </c>
    </row>
    <row r="197" spans="1:32">
      <c r="A197" s="2173">
        <v>200</v>
      </c>
      <c r="B197" s="2170">
        <v>83</v>
      </c>
      <c r="C197" s="2179">
        <v>0</v>
      </c>
      <c r="D197" s="2179">
        <v>0</v>
      </c>
      <c r="E197" s="2179">
        <v>0</v>
      </c>
      <c r="F197" s="2179">
        <v>0</v>
      </c>
      <c r="G197" s="2179">
        <v>0</v>
      </c>
      <c r="H197" s="2179">
        <v>0</v>
      </c>
      <c r="I197" s="2179">
        <v>0</v>
      </c>
      <c r="J197" s="2179">
        <v>0</v>
      </c>
      <c r="K197" s="2179">
        <v>0</v>
      </c>
      <c r="L197" s="2179">
        <v>0</v>
      </c>
      <c r="M197" s="2179">
        <v>0</v>
      </c>
      <c r="N197" s="2179">
        <v>0</v>
      </c>
      <c r="O197" s="2179">
        <v>0</v>
      </c>
      <c r="P197" s="2175">
        <v>0</v>
      </c>
      <c r="Q197" s="2175">
        <v>0</v>
      </c>
      <c r="R197" s="2176">
        <f t="shared" si="16"/>
        <v>1</v>
      </c>
      <c r="S197" s="2176">
        <f t="shared" si="16"/>
        <v>1</v>
      </c>
      <c r="T197" s="2176">
        <f t="shared" si="16"/>
        <v>1</v>
      </c>
      <c r="U197" s="2176">
        <f t="shared" si="16"/>
        <v>1</v>
      </c>
      <c r="V197" s="2176">
        <f t="shared" si="16"/>
        <v>1</v>
      </c>
      <c r="W197" s="2176">
        <f t="shared" si="16"/>
        <v>0.99999999999999989</v>
      </c>
      <c r="X197" s="2176">
        <f t="shared" si="16"/>
        <v>1</v>
      </c>
      <c r="Y197" s="2176">
        <f t="shared" si="16"/>
        <v>0.99999999999999989</v>
      </c>
      <c r="Z197" s="2176">
        <f t="shared" si="16"/>
        <v>1</v>
      </c>
      <c r="AA197" s="2176">
        <f t="shared" si="16"/>
        <v>1</v>
      </c>
      <c r="AB197" s="2176">
        <f t="shared" si="16"/>
        <v>0.99999999999999989</v>
      </c>
      <c r="AC197" s="2176">
        <f t="shared" si="16"/>
        <v>1</v>
      </c>
      <c r="AD197" s="2176">
        <f t="shared" si="16"/>
        <v>1</v>
      </c>
      <c r="AE197" s="2185">
        <f t="shared" si="16"/>
        <v>1</v>
      </c>
      <c r="AF197" s="2185">
        <f t="shared" si="16"/>
        <v>1</v>
      </c>
    </row>
    <row r="198" spans="1:32">
      <c r="A198" s="2173">
        <v>200</v>
      </c>
      <c r="B198" s="2170">
        <v>84</v>
      </c>
      <c r="C198" s="2179">
        <v>0</v>
      </c>
      <c r="D198" s="2179">
        <v>0</v>
      </c>
      <c r="E198" s="2179">
        <v>0</v>
      </c>
      <c r="F198" s="2179">
        <v>0</v>
      </c>
      <c r="G198" s="2179">
        <v>0</v>
      </c>
      <c r="H198" s="2179">
        <v>0</v>
      </c>
      <c r="I198" s="2179">
        <v>0</v>
      </c>
      <c r="J198" s="2179">
        <v>0</v>
      </c>
      <c r="K198" s="2179">
        <v>0</v>
      </c>
      <c r="L198" s="2179">
        <v>0</v>
      </c>
      <c r="M198" s="2179">
        <v>0</v>
      </c>
      <c r="N198" s="2179">
        <v>0</v>
      </c>
      <c r="O198" s="2179">
        <v>0</v>
      </c>
      <c r="P198" s="2175">
        <v>0</v>
      </c>
      <c r="Q198" s="2175">
        <v>0</v>
      </c>
      <c r="R198" s="2176">
        <f t="shared" si="16"/>
        <v>1</v>
      </c>
      <c r="S198" s="2176">
        <f t="shared" si="16"/>
        <v>1</v>
      </c>
      <c r="T198" s="2176">
        <f t="shared" si="16"/>
        <v>1</v>
      </c>
      <c r="U198" s="2176">
        <f t="shared" si="16"/>
        <v>1</v>
      </c>
      <c r="V198" s="2176">
        <f t="shared" si="16"/>
        <v>1</v>
      </c>
      <c r="W198" s="2176">
        <f t="shared" si="16"/>
        <v>0.99999999999999989</v>
      </c>
      <c r="X198" s="2176">
        <f t="shared" si="16"/>
        <v>1</v>
      </c>
      <c r="Y198" s="2176">
        <f t="shared" si="16"/>
        <v>0.99999999999999989</v>
      </c>
      <c r="Z198" s="2176">
        <f t="shared" si="16"/>
        <v>1</v>
      </c>
      <c r="AA198" s="2176">
        <f t="shared" si="16"/>
        <v>1</v>
      </c>
      <c r="AB198" s="2176">
        <f t="shared" si="16"/>
        <v>0.99999999999999989</v>
      </c>
      <c r="AC198" s="2176">
        <f t="shared" si="16"/>
        <v>1</v>
      </c>
      <c r="AD198" s="2176">
        <f t="shared" si="16"/>
        <v>1</v>
      </c>
      <c r="AE198" s="2185">
        <f t="shared" si="16"/>
        <v>1</v>
      </c>
      <c r="AF198" s="2185">
        <f t="shared" si="16"/>
        <v>1</v>
      </c>
    </row>
    <row r="199" spans="1:32">
      <c r="A199" s="2173">
        <v>200</v>
      </c>
      <c r="B199" s="2170">
        <v>85</v>
      </c>
      <c r="C199" s="2179">
        <v>0</v>
      </c>
      <c r="D199" s="2179">
        <v>0</v>
      </c>
      <c r="E199" s="2179">
        <v>0</v>
      </c>
      <c r="F199" s="2179">
        <v>0</v>
      </c>
      <c r="G199" s="2179">
        <v>0</v>
      </c>
      <c r="H199" s="2179">
        <v>0</v>
      </c>
      <c r="I199" s="2179">
        <v>0</v>
      </c>
      <c r="J199" s="2179">
        <v>0</v>
      </c>
      <c r="K199" s="2179">
        <v>0</v>
      </c>
      <c r="L199" s="2179">
        <v>0</v>
      </c>
      <c r="M199" s="2179">
        <v>0</v>
      </c>
      <c r="N199" s="2179">
        <v>0</v>
      </c>
      <c r="O199" s="2179">
        <v>0</v>
      </c>
      <c r="P199" s="2175">
        <v>0</v>
      </c>
      <c r="Q199" s="2175">
        <v>0</v>
      </c>
      <c r="R199" s="2176">
        <f t="shared" si="16"/>
        <v>1</v>
      </c>
      <c r="S199" s="2176">
        <f t="shared" si="16"/>
        <v>1</v>
      </c>
      <c r="T199" s="2176">
        <f t="shared" si="16"/>
        <v>1</v>
      </c>
      <c r="U199" s="2176">
        <f t="shared" si="16"/>
        <v>1</v>
      </c>
      <c r="V199" s="2176">
        <f t="shared" si="16"/>
        <v>1</v>
      </c>
      <c r="W199" s="2176">
        <f t="shared" si="16"/>
        <v>0.99999999999999989</v>
      </c>
      <c r="X199" s="2176">
        <f t="shared" si="16"/>
        <v>1</v>
      </c>
      <c r="Y199" s="2176">
        <f t="shared" si="16"/>
        <v>0.99999999999999989</v>
      </c>
      <c r="Z199" s="2176">
        <f t="shared" si="16"/>
        <v>1</v>
      </c>
      <c r="AA199" s="2176">
        <f t="shared" si="16"/>
        <v>1</v>
      </c>
      <c r="AB199" s="2176">
        <f t="shared" si="16"/>
        <v>0.99999999999999989</v>
      </c>
      <c r="AC199" s="2176">
        <f t="shared" si="16"/>
        <v>1</v>
      </c>
      <c r="AD199" s="2176">
        <f t="shared" si="16"/>
        <v>1</v>
      </c>
      <c r="AE199" s="2185">
        <f t="shared" si="16"/>
        <v>1</v>
      </c>
      <c r="AF199" s="2185">
        <f t="shared" si="16"/>
        <v>1</v>
      </c>
    </row>
    <row r="200" spans="1:32">
      <c r="A200" s="2173">
        <v>200</v>
      </c>
      <c r="B200" s="2170">
        <v>86</v>
      </c>
      <c r="C200" s="2179">
        <v>0</v>
      </c>
      <c r="D200" s="2179">
        <v>0</v>
      </c>
      <c r="E200" s="2179">
        <v>0</v>
      </c>
      <c r="F200" s="2179">
        <v>0</v>
      </c>
      <c r="G200" s="2179">
        <v>0</v>
      </c>
      <c r="H200" s="2179">
        <v>0</v>
      </c>
      <c r="I200" s="2179">
        <v>0</v>
      </c>
      <c r="J200" s="2179">
        <v>0</v>
      </c>
      <c r="K200" s="2179">
        <v>0</v>
      </c>
      <c r="L200" s="2179">
        <v>0</v>
      </c>
      <c r="M200" s="2179">
        <v>0</v>
      </c>
      <c r="N200" s="2179">
        <v>0</v>
      </c>
      <c r="O200" s="2179">
        <v>0</v>
      </c>
      <c r="P200" s="2175">
        <v>0</v>
      </c>
      <c r="Q200" s="2175">
        <v>0</v>
      </c>
      <c r="R200" s="2176">
        <f t="shared" si="16"/>
        <v>1</v>
      </c>
      <c r="S200" s="2176">
        <f t="shared" si="16"/>
        <v>1</v>
      </c>
      <c r="T200" s="2176">
        <f t="shared" si="16"/>
        <v>1</v>
      </c>
      <c r="U200" s="2176">
        <f t="shared" si="16"/>
        <v>1</v>
      </c>
      <c r="V200" s="2176">
        <f t="shared" si="16"/>
        <v>1</v>
      </c>
      <c r="W200" s="2176">
        <f t="shared" si="16"/>
        <v>0.99999999999999989</v>
      </c>
      <c r="X200" s="2176">
        <f t="shared" si="16"/>
        <v>1</v>
      </c>
      <c r="Y200" s="2176">
        <f t="shared" si="16"/>
        <v>0.99999999999999989</v>
      </c>
      <c r="Z200" s="2176">
        <f t="shared" si="16"/>
        <v>1</v>
      </c>
      <c r="AA200" s="2176">
        <f t="shared" si="16"/>
        <v>1</v>
      </c>
      <c r="AB200" s="2176">
        <f t="shared" si="16"/>
        <v>0.99999999999999989</v>
      </c>
      <c r="AC200" s="2176">
        <f t="shared" si="16"/>
        <v>1</v>
      </c>
      <c r="AD200" s="2176">
        <f t="shared" si="16"/>
        <v>1</v>
      </c>
      <c r="AE200" s="2185">
        <f t="shared" si="16"/>
        <v>1</v>
      </c>
      <c r="AF200" s="2185">
        <f t="shared" si="16"/>
        <v>1</v>
      </c>
    </row>
    <row r="201" spans="1:32">
      <c r="A201" s="2173">
        <v>200</v>
      </c>
      <c r="B201" s="2170">
        <v>87</v>
      </c>
      <c r="C201" s="2179">
        <v>0</v>
      </c>
      <c r="D201" s="2179">
        <v>0</v>
      </c>
      <c r="E201" s="2179">
        <v>0</v>
      </c>
      <c r="F201" s="2179">
        <v>0</v>
      </c>
      <c r="G201" s="2179">
        <v>0</v>
      </c>
      <c r="H201" s="2179">
        <v>0</v>
      </c>
      <c r="I201" s="2179">
        <v>0</v>
      </c>
      <c r="J201" s="2179">
        <v>0</v>
      </c>
      <c r="K201" s="2179">
        <v>0</v>
      </c>
      <c r="L201" s="2179">
        <v>0</v>
      </c>
      <c r="M201" s="2179">
        <v>0</v>
      </c>
      <c r="N201" s="2179">
        <v>0</v>
      </c>
      <c r="O201" s="2179">
        <v>0</v>
      </c>
      <c r="P201" s="2175">
        <v>0</v>
      </c>
      <c r="Q201" s="2175">
        <v>0</v>
      </c>
      <c r="R201" s="2176">
        <f t="shared" si="16"/>
        <v>1</v>
      </c>
      <c r="S201" s="2176">
        <f t="shared" si="16"/>
        <v>1</v>
      </c>
      <c r="T201" s="2176">
        <f t="shared" si="16"/>
        <v>1</v>
      </c>
      <c r="U201" s="2176">
        <f t="shared" si="16"/>
        <v>1</v>
      </c>
      <c r="V201" s="2176">
        <f t="shared" si="16"/>
        <v>1</v>
      </c>
      <c r="W201" s="2176">
        <f t="shared" si="16"/>
        <v>0.99999999999999989</v>
      </c>
      <c r="X201" s="2176">
        <f t="shared" si="16"/>
        <v>1</v>
      </c>
      <c r="Y201" s="2176">
        <f t="shared" si="16"/>
        <v>0.99999999999999989</v>
      </c>
      <c r="Z201" s="2176">
        <f t="shared" si="16"/>
        <v>1</v>
      </c>
      <c r="AA201" s="2176">
        <f t="shared" si="16"/>
        <v>1</v>
      </c>
      <c r="AB201" s="2176">
        <f t="shared" si="16"/>
        <v>0.99999999999999989</v>
      </c>
      <c r="AC201" s="2176">
        <f t="shared" si="16"/>
        <v>1</v>
      </c>
      <c r="AD201" s="2176">
        <f t="shared" si="16"/>
        <v>1</v>
      </c>
      <c r="AE201" s="2185">
        <f t="shared" si="16"/>
        <v>1</v>
      </c>
      <c r="AF201" s="2185">
        <f t="shared" si="16"/>
        <v>1</v>
      </c>
    </row>
    <row r="202" spans="1:32">
      <c r="A202" s="2173">
        <v>200</v>
      </c>
      <c r="B202" s="2170">
        <v>88</v>
      </c>
      <c r="C202" s="2179">
        <v>0</v>
      </c>
      <c r="D202" s="2179">
        <v>0</v>
      </c>
      <c r="E202" s="2179">
        <v>0</v>
      </c>
      <c r="F202" s="2179">
        <v>0</v>
      </c>
      <c r="G202" s="2179">
        <v>0</v>
      </c>
      <c r="H202" s="2179">
        <v>0</v>
      </c>
      <c r="I202" s="2179">
        <v>0</v>
      </c>
      <c r="J202" s="2179">
        <v>0</v>
      </c>
      <c r="K202" s="2179">
        <v>0</v>
      </c>
      <c r="L202" s="2179">
        <v>0</v>
      </c>
      <c r="M202" s="2179">
        <v>0</v>
      </c>
      <c r="N202" s="2179">
        <v>0</v>
      </c>
      <c r="O202" s="2179">
        <v>0</v>
      </c>
      <c r="P202" s="2175">
        <v>0</v>
      </c>
      <c r="Q202" s="2175">
        <v>0</v>
      </c>
      <c r="R202" s="2176">
        <f t="shared" si="16"/>
        <v>1</v>
      </c>
      <c r="S202" s="2176">
        <f t="shared" si="16"/>
        <v>1</v>
      </c>
      <c r="T202" s="2176">
        <f t="shared" si="16"/>
        <v>1</v>
      </c>
      <c r="U202" s="2176">
        <f t="shared" si="16"/>
        <v>1</v>
      </c>
      <c r="V202" s="2176">
        <f t="shared" si="16"/>
        <v>1</v>
      </c>
      <c r="W202" s="2176">
        <f t="shared" si="16"/>
        <v>0.99999999999999989</v>
      </c>
      <c r="X202" s="2176">
        <f t="shared" si="16"/>
        <v>1</v>
      </c>
      <c r="Y202" s="2176">
        <f t="shared" si="16"/>
        <v>0.99999999999999989</v>
      </c>
      <c r="Z202" s="2176">
        <f t="shared" si="16"/>
        <v>1</v>
      </c>
      <c r="AA202" s="2176">
        <f t="shared" si="16"/>
        <v>1</v>
      </c>
      <c r="AB202" s="2176">
        <f t="shared" si="16"/>
        <v>0.99999999999999989</v>
      </c>
      <c r="AC202" s="2176">
        <f t="shared" si="16"/>
        <v>1</v>
      </c>
      <c r="AD202" s="2176">
        <f t="shared" si="16"/>
        <v>1</v>
      </c>
      <c r="AE202" s="2185">
        <f t="shared" si="16"/>
        <v>1</v>
      </c>
      <c r="AF202" s="2185">
        <f t="shared" si="16"/>
        <v>1</v>
      </c>
    </row>
    <row r="203" spans="1:32">
      <c r="A203" s="2173">
        <v>200</v>
      </c>
      <c r="B203" s="2170">
        <v>89</v>
      </c>
      <c r="C203" s="2179">
        <v>0</v>
      </c>
      <c r="D203" s="2179">
        <v>0</v>
      </c>
      <c r="E203" s="2179">
        <v>0</v>
      </c>
      <c r="F203" s="2179">
        <v>0</v>
      </c>
      <c r="G203" s="2179">
        <v>0</v>
      </c>
      <c r="H203" s="2179">
        <v>0</v>
      </c>
      <c r="I203" s="2179">
        <v>0</v>
      </c>
      <c r="J203" s="2179">
        <v>0</v>
      </c>
      <c r="K203" s="2179">
        <v>0</v>
      </c>
      <c r="L203" s="2179">
        <v>0</v>
      </c>
      <c r="M203" s="2179">
        <v>0</v>
      </c>
      <c r="N203" s="2179">
        <v>0</v>
      </c>
      <c r="O203" s="2179">
        <v>0</v>
      </c>
      <c r="P203" s="2175">
        <v>0</v>
      </c>
      <c r="Q203" s="2175">
        <v>0</v>
      </c>
      <c r="R203" s="2176">
        <f t="shared" si="16"/>
        <v>1</v>
      </c>
      <c r="S203" s="2176">
        <f t="shared" si="16"/>
        <v>1</v>
      </c>
      <c r="T203" s="2176">
        <f t="shared" si="16"/>
        <v>1</v>
      </c>
      <c r="U203" s="2176">
        <f t="shared" si="16"/>
        <v>1</v>
      </c>
      <c r="V203" s="2176">
        <f t="shared" si="16"/>
        <v>1</v>
      </c>
      <c r="W203" s="2176">
        <f t="shared" si="16"/>
        <v>0.99999999999999989</v>
      </c>
      <c r="X203" s="2176">
        <f t="shared" si="16"/>
        <v>1</v>
      </c>
      <c r="Y203" s="2176">
        <f t="shared" si="16"/>
        <v>0.99999999999999989</v>
      </c>
      <c r="Z203" s="2176">
        <f t="shared" si="16"/>
        <v>1</v>
      </c>
      <c r="AA203" s="2176">
        <f t="shared" si="16"/>
        <v>1</v>
      </c>
      <c r="AB203" s="2176">
        <f t="shared" si="16"/>
        <v>0.99999999999999989</v>
      </c>
      <c r="AC203" s="2176">
        <f t="shared" si="16"/>
        <v>1</v>
      </c>
      <c r="AD203" s="2176">
        <f t="shared" si="16"/>
        <v>1</v>
      </c>
      <c r="AE203" s="2185">
        <f t="shared" si="16"/>
        <v>1</v>
      </c>
      <c r="AF203" s="2185">
        <f t="shared" si="16"/>
        <v>1</v>
      </c>
    </row>
    <row r="204" spans="1:32">
      <c r="A204" s="2173">
        <v>200</v>
      </c>
      <c r="B204" s="2170">
        <v>90</v>
      </c>
      <c r="C204" s="2179">
        <v>0</v>
      </c>
      <c r="D204" s="2179">
        <v>0</v>
      </c>
      <c r="E204" s="2179">
        <v>0</v>
      </c>
      <c r="F204" s="2179">
        <v>0</v>
      </c>
      <c r="G204" s="2179">
        <v>0</v>
      </c>
      <c r="H204" s="2179">
        <v>0</v>
      </c>
      <c r="I204" s="2179">
        <v>0</v>
      </c>
      <c r="J204" s="2179">
        <v>0</v>
      </c>
      <c r="K204" s="2179">
        <v>0</v>
      </c>
      <c r="L204" s="2179">
        <v>0</v>
      </c>
      <c r="M204" s="2179">
        <v>0</v>
      </c>
      <c r="N204" s="2179">
        <v>0</v>
      </c>
      <c r="O204" s="2179">
        <v>0</v>
      </c>
      <c r="P204" s="2175">
        <v>0</v>
      </c>
      <c r="Q204" s="2175">
        <v>0</v>
      </c>
      <c r="R204" s="2176">
        <f t="shared" si="16"/>
        <v>1</v>
      </c>
      <c r="S204" s="2176">
        <f t="shared" si="16"/>
        <v>1</v>
      </c>
      <c r="T204" s="2176">
        <f t="shared" si="16"/>
        <v>1</v>
      </c>
      <c r="U204" s="2176">
        <f t="shared" si="16"/>
        <v>1</v>
      </c>
      <c r="V204" s="2176">
        <f t="shared" si="16"/>
        <v>1</v>
      </c>
      <c r="W204" s="2176">
        <f t="shared" si="16"/>
        <v>0.99999999999999989</v>
      </c>
      <c r="X204" s="2176">
        <f t="shared" si="16"/>
        <v>1</v>
      </c>
      <c r="Y204" s="2176">
        <f t="shared" si="16"/>
        <v>0.99999999999999989</v>
      </c>
      <c r="Z204" s="2176">
        <f t="shared" si="16"/>
        <v>1</v>
      </c>
      <c r="AA204" s="2176">
        <f t="shared" si="16"/>
        <v>1</v>
      </c>
      <c r="AB204" s="2176">
        <f t="shared" si="16"/>
        <v>0.99999999999999989</v>
      </c>
      <c r="AC204" s="2176">
        <f t="shared" si="16"/>
        <v>1</v>
      </c>
      <c r="AD204" s="2176">
        <f t="shared" si="16"/>
        <v>1</v>
      </c>
      <c r="AE204" s="2185">
        <f t="shared" si="16"/>
        <v>1</v>
      </c>
      <c r="AF204" s="2185">
        <f t="shared" si="16"/>
        <v>1</v>
      </c>
    </row>
    <row r="205" spans="1:32">
      <c r="A205" s="2173">
        <v>200</v>
      </c>
      <c r="B205" s="2170">
        <v>91</v>
      </c>
      <c r="C205" s="2179">
        <v>0</v>
      </c>
      <c r="D205" s="2179">
        <v>0</v>
      </c>
      <c r="E205" s="2179">
        <v>0</v>
      </c>
      <c r="F205" s="2179">
        <v>0</v>
      </c>
      <c r="G205" s="2179">
        <v>0</v>
      </c>
      <c r="H205" s="2179">
        <v>0</v>
      </c>
      <c r="I205" s="2179">
        <v>0</v>
      </c>
      <c r="J205" s="2179">
        <v>0</v>
      </c>
      <c r="K205" s="2179">
        <v>0</v>
      </c>
      <c r="L205" s="2179">
        <v>0</v>
      </c>
      <c r="M205" s="2179">
        <v>0</v>
      </c>
      <c r="N205" s="2179">
        <v>0</v>
      </c>
      <c r="O205" s="2179">
        <v>0</v>
      </c>
      <c r="P205" s="2175">
        <v>0</v>
      </c>
      <c r="Q205" s="2175">
        <v>0</v>
      </c>
      <c r="R205" s="2176">
        <f t="shared" si="16"/>
        <v>1</v>
      </c>
      <c r="S205" s="2176">
        <f t="shared" si="16"/>
        <v>1</v>
      </c>
      <c r="T205" s="2176">
        <f t="shared" si="16"/>
        <v>1</v>
      </c>
      <c r="U205" s="2176">
        <f t="shared" si="16"/>
        <v>1</v>
      </c>
      <c r="V205" s="2176">
        <f t="shared" si="16"/>
        <v>1</v>
      </c>
      <c r="W205" s="2176">
        <f t="shared" si="16"/>
        <v>0.99999999999999989</v>
      </c>
      <c r="X205" s="2176">
        <f t="shared" si="16"/>
        <v>1</v>
      </c>
      <c r="Y205" s="2176">
        <f t="shared" si="16"/>
        <v>0.99999999999999989</v>
      </c>
      <c r="Z205" s="2176">
        <f t="shared" si="16"/>
        <v>1</v>
      </c>
      <c r="AA205" s="2176">
        <f t="shared" si="16"/>
        <v>1</v>
      </c>
      <c r="AB205" s="2176">
        <f t="shared" si="16"/>
        <v>0.99999999999999989</v>
      </c>
      <c r="AC205" s="2176">
        <f t="shared" si="16"/>
        <v>1</v>
      </c>
      <c r="AD205" s="2176">
        <f t="shared" si="16"/>
        <v>1</v>
      </c>
      <c r="AE205" s="2185">
        <f t="shared" si="16"/>
        <v>1</v>
      </c>
      <c r="AF205" s="2185">
        <f t="shared" si="16"/>
        <v>1</v>
      </c>
    </row>
    <row r="206" spans="1:32">
      <c r="A206" s="2173">
        <v>200</v>
      </c>
      <c r="B206" s="2170">
        <v>92</v>
      </c>
      <c r="C206" s="2179">
        <v>0</v>
      </c>
      <c r="D206" s="2179">
        <v>0</v>
      </c>
      <c r="E206" s="2179">
        <v>0</v>
      </c>
      <c r="F206" s="2179">
        <v>0</v>
      </c>
      <c r="G206" s="2179">
        <v>0</v>
      </c>
      <c r="H206" s="2179">
        <v>0</v>
      </c>
      <c r="I206" s="2179">
        <v>0</v>
      </c>
      <c r="J206" s="2179">
        <v>0</v>
      </c>
      <c r="K206" s="2179">
        <v>0</v>
      </c>
      <c r="L206" s="2179">
        <v>0</v>
      </c>
      <c r="M206" s="2179">
        <v>0</v>
      </c>
      <c r="N206" s="2179">
        <v>0</v>
      </c>
      <c r="O206" s="2179">
        <v>0</v>
      </c>
      <c r="P206" s="2175">
        <v>0</v>
      </c>
      <c r="Q206" s="2175">
        <v>0</v>
      </c>
      <c r="R206" s="2176">
        <f t="shared" si="16"/>
        <v>1</v>
      </c>
      <c r="S206" s="2176">
        <f t="shared" si="16"/>
        <v>1</v>
      </c>
      <c r="T206" s="2176">
        <f t="shared" si="16"/>
        <v>1</v>
      </c>
      <c r="U206" s="2176">
        <f t="shared" si="16"/>
        <v>1</v>
      </c>
      <c r="V206" s="2176">
        <f t="shared" si="16"/>
        <v>1</v>
      </c>
      <c r="W206" s="2176">
        <f t="shared" si="16"/>
        <v>0.99999999999999989</v>
      </c>
      <c r="X206" s="2176">
        <f t="shared" si="16"/>
        <v>1</v>
      </c>
      <c r="Y206" s="2176">
        <f t="shared" si="16"/>
        <v>0.99999999999999989</v>
      </c>
      <c r="Z206" s="2176">
        <f t="shared" si="16"/>
        <v>1</v>
      </c>
      <c r="AA206" s="2176">
        <f t="shared" si="16"/>
        <v>1</v>
      </c>
      <c r="AB206" s="2176">
        <f t="shared" si="16"/>
        <v>0.99999999999999989</v>
      </c>
      <c r="AC206" s="2176">
        <f t="shared" si="16"/>
        <v>1</v>
      </c>
      <c r="AD206" s="2176">
        <f t="shared" si="16"/>
        <v>1</v>
      </c>
      <c r="AE206" s="2185">
        <f t="shared" si="16"/>
        <v>1</v>
      </c>
      <c r="AF206" s="2185">
        <f t="shared" si="16"/>
        <v>1</v>
      </c>
    </row>
    <row r="207" spans="1:32">
      <c r="A207" s="2173">
        <v>200</v>
      </c>
      <c r="B207" s="2170">
        <v>93</v>
      </c>
      <c r="C207" s="2179">
        <v>0</v>
      </c>
      <c r="D207" s="2179">
        <v>0</v>
      </c>
      <c r="E207" s="2179">
        <v>0</v>
      </c>
      <c r="F207" s="2179">
        <v>0</v>
      </c>
      <c r="G207" s="2179">
        <v>0</v>
      </c>
      <c r="H207" s="2179">
        <v>0</v>
      </c>
      <c r="I207" s="2179">
        <v>0</v>
      </c>
      <c r="J207" s="2179">
        <v>0</v>
      </c>
      <c r="K207" s="2179">
        <v>0</v>
      </c>
      <c r="L207" s="2179">
        <v>0</v>
      </c>
      <c r="M207" s="2179">
        <v>0</v>
      </c>
      <c r="N207" s="2179">
        <v>0</v>
      </c>
      <c r="O207" s="2179">
        <v>0</v>
      </c>
      <c r="P207" s="2175">
        <v>0</v>
      </c>
      <c r="Q207" s="2175">
        <v>0</v>
      </c>
      <c r="R207" s="2176">
        <f t="shared" si="16"/>
        <v>1</v>
      </c>
      <c r="S207" s="2176">
        <f t="shared" si="16"/>
        <v>1</v>
      </c>
      <c r="T207" s="2176">
        <f t="shared" si="16"/>
        <v>1</v>
      </c>
      <c r="U207" s="2176">
        <f t="shared" si="16"/>
        <v>1</v>
      </c>
      <c r="V207" s="2176">
        <f t="shared" si="16"/>
        <v>1</v>
      </c>
      <c r="W207" s="2176">
        <f t="shared" si="16"/>
        <v>0.99999999999999989</v>
      </c>
      <c r="X207" s="2176">
        <f t="shared" si="16"/>
        <v>1</v>
      </c>
      <c r="Y207" s="2176">
        <f t="shared" si="16"/>
        <v>0.99999999999999989</v>
      </c>
      <c r="Z207" s="2176">
        <f t="shared" si="16"/>
        <v>1</v>
      </c>
      <c r="AA207" s="2176">
        <f t="shared" si="16"/>
        <v>1</v>
      </c>
      <c r="AB207" s="2176">
        <f t="shared" si="16"/>
        <v>0.99999999999999989</v>
      </c>
      <c r="AC207" s="2176">
        <f t="shared" si="16"/>
        <v>1</v>
      </c>
      <c r="AD207" s="2176">
        <f t="shared" si="16"/>
        <v>1</v>
      </c>
      <c r="AE207" s="2185">
        <f t="shared" si="16"/>
        <v>1</v>
      </c>
      <c r="AF207" s="2185">
        <f t="shared" si="16"/>
        <v>1</v>
      </c>
    </row>
    <row r="208" spans="1:32">
      <c r="A208" s="2173">
        <v>200</v>
      </c>
      <c r="B208" s="2170">
        <v>94</v>
      </c>
      <c r="C208" s="2179">
        <v>0</v>
      </c>
      <c r="D208" s="2179">
        <v>0</v>
      </c>
      <c r="E208" s="2179">
        <v>0</v>
      </c>
      <c r="F208" s="2179">
        <v>0</v>
      </c>
      <c r="G208" s="2179">
        <v>0</v>
      </c>
      <c r="H208" s="2179">
        <v>0</v>
      </c>
      <c r="I208" s="2179">
        <v>0</v>
      </c>
      <c r="J208" s="2179">
        <v>0</v>
      </c>
      <c r="K208" s="2179">
        <v>0</v>
      </c>
      <c r="L208" s="2179">
        <v>0</v>
      </c>
      <c r="M208" s="2179">
        <v>0</v>
      </c>
      <c r="N208" s="2179">
        <v>0</v>
      </c>
      <c r="O208" s="2179">
        <v>0</v>
      </c>
      <c r="P208" s="2175">
        <v>0</v>
      </c>
      <c r="Q208" s="2175">
        <v>0</v>
      </c>
      <c r="R208" s="2176">
        <f t="shared" si="16"/>
        <v>1</v>
      </c>
      <c r="S208" s="2176">
        <f t="shared" si="16"/>
        <v>1</v>
      </c>
      <c r="T208" s="2176">
        <f t="shared" si="16"/>
        <v>1</v>
      </c>
      <c r="U208" s="2176">
        <f t="shared" si="16"/>
        <v>1</v>
      </c>
      <c r="V208" s="2176">
        <f t="shared" si="16"/>
        <v>1</v>
      </c>
      <c r="W208" s="2176">
        <f t="shared" si="16"/>
        <v>0.99999999999999989</v>
      </c>
      <c r="X208" s="2176">
        <f t="shared" si="16"/>
        <v>1</v>
      </c>
      <c r="Y208" s="2176">
        <f t="shared" si="16"/>
        <v>0.99999999999999989</v>
      </c>
      <c r="Z208" s="2176">
        <f t="shared" si="16"/>
        <v>1</v>
      </c>
      <c r="AA208" s="2176">
        <f t="shared" si="16"/>
        <v>1</v>
      </c>
      <c r="AB208" s="2176">
        <f t="shared" si="16"/>
        <v>0.99999999999999989</v>
      </c>
      <c r="AC208" s="2176">
        <f t="shared" si="16"/>
        <v>1</v>
      </c>
      <c r="AD208" s="2176">
        <f t="shared" si="16"/>
        <v>1</v>
      </c>
      <c r="AE208" s="2185">
        <f t="shared" si="16"/>
        <v>1</v>
      </c>
      <c r="AF208" s="2185">
        <f t="shared" si="16"/>
        <v>1</v>
      </c>
    </row>
    <row r="209" spans="1:32">
      <c r="A209" s="2173">
        <v>200</v>
      </c>
      <c r="B209" s="2170">
        <v>95</v>
      </c>
      <c r="C209" s="2179">
        <v>0</v>
      </c>
      <c r="D209" s="2179">
        <v>0</v>
      </c>
      <c r="E209" s="2179">
        <v>0</v>
      </c>
      <c r="F209" s="2179">
        <v>0</v>
      </c>
      <c r="G209" s="2179">
        <v>0</v>
      </c>
      <c r="H209" s="2179">
        <v>0</v>
      </c>
      <c r="I209" s="2179">
        <v>0</v>
      </c>
      <c r="J209" s="2179">
        <v>0</v>
      </c>
      <c r="K209" s="2179">
        <v>0</v>
      </c>
      <c r="L209" s="2179">
        <v>0</v>
      </c>
      <c r="M209" s="2179">
        <v>0</v>
      </c>
      <c r="N209" s="2179">
        <v>0</v>
      </c>
      <c r="O209" s="2179">
        <v>0</v>
      </c>
      <c r="P209" s="2175">
        <v>0</v>
      </c>
      <c r="Q209" s="2175">
        <v>0</v>
      </c>
      <c r="R209" s="2176">
        <f t="shared" si="16"/>
        <v>1</v>
      </c>
      <c r="S209" s="2176">
        <f t="shared" si="16"/>
        <v>1</v>
      </c>
      <c r="T209" s="2176">
        <f t="shared" si="16"/>
        <v>1</v>
      </c>
      <c r="U209" s="2176">
        <f t="shared" si="16"/>
        <v>1</v>
      </c>
      <c r="V209" s="2176">
        <f t="shared" si="16"/>
        <v>1</v>
      </c>
      <c r="W209" s="2176">
        <f t="shared" si="16"/>
        <v>0.99999999999999989</v>
      </c>
      <c r="X209" s="2176">
        <f t="shared" si="16"/>
        <v>1</v>
      </c>
      <c r="Y209" s="2176">
        <f t="shared" si="16"/>
        <v>0.99999999999999989</v>
      </c>
      <c r="Z209" s="2176">
        <f t="shared" si="16"/>
        <v>1</v>
      </c>
      <c r="AA209" s="2176">
        <f t="shared" si="16"/>
        <v>1</v>
      </c>
      <c r="AB209" s="2176">
        <f t="shared" si="16"/>
        <v>0.99999999999999989</v>
      </c>
      <c r="AC209" s="2176">
        <f t="shared" si="16"/>
        <v>1</v>
      </c>
      <c r="AD209" s="2176">
        <f t="shared" si="16"/>
        <v>1</v>
      </c>
      <c r="AE209" s="2185">
        <f t="shared" si="16"/>
        <v>1</v>
      </c>
      <c r="AF209" s="2185">
        <f t="shared" si="16"/>
        <v>1</v>
      </c>
    </row>
    <row r="210" spans="1:32">
      <c r="A210" s="2173">
        <v>200</v>
      </c>
      <c r="B210" s="2170">
        <v>96</v>
      </c>
      <c r="C210" s="2179">
        <v>0</v>
      </c>
      <c r="D210" s="2179">
        <v>0</v>
      </c>
      <c r="E210" s="2179">
        <v>0</v>
      </c>
      <c r="F210" s="2179">
        <v>0</v>
      </c>
      <c r="G210" s="2179">
        <v>0</v>
      </c>
      <c r="H210" s="2179">
        <v>0</v>
      </c>
      <c r="I210" s="2179">
        <v>0</v>
      </c>
      <c r="J210" s="2179">
        <v>0</v>
      </c>
      <c r="K210" s="2179">
        <v>0</v>
      </c>
      <c r="L210" s="2179">
        <v>0</v>
      </c>
      <c r="M210" s="2179">
        <v>0</v>
      </c>
      <c r="N210" s="2179">
        <v>0</v>
      </c>
      <c r="O210" s="2179">
        <v>0</v>
      </c>
      <c r="P210" s="2175">
        <v>0</v>
      </c>
      <c r="Q210" s="2175">
        <v>0</v>
      </c>
      <c r="R210" s="2176">
        <f t="shared" si="16"/>
        <v>1</v>
      </c>
      <c r="S210" s="2176">
        <f t="shared" si="16"/>
        <v>1</v>
      </c>
      <c r="T210" s="2176">
        <f t="shared" si="16"/>
        <v>1</v>
      </c>
      <c r="U210" s="2176">
        <f t="shared" si="16"/>
        <v>1</v>
      </c>
      <c r="V210" s="2176">
        <f t="shared" si="16"/>
        <v>1</v>
      </c>
      <c r="W210" s="2176">
        <f t="shared" si="16"/>
        <v>0.99999999999999989</v>
      </c>
      <c r="X210" s="2176">
        <f t="shared" si="16"/>
        <v>1</v>
      </c>
      <c r="Y210" s="2176">
        <f t="shared" si="16"/>
        <v>0.99999999999999989</v>
      </c>
      <c r="Z210" s="2176">
        <f t="shared" si="16"/>
        <v>1</v>
      </c>
      <c r="AA210" s="2176">
        <f t="shared" si="16"/>
        <v>1</v>
      </c>
      <c r="AB210" s="2176">
        <f t="shared" si="16"/>
        <v>0.99999999999999989</v>
      </c>
      <c r="AC210" s="2176">
        <f t="shared" si="16"/>
        <v>1</v>
      </c>
      <c r="AD210" s="2176">
        <f t="shared" si="16"/>
        <v>1</v>
      </c>
      <c r="AE210" s="2185">
        <f t="shared" si="16"/>
        <v>1</v>
      </c>
      <c r="AF210" s="2185">
        <f t="shared" si="16"/>
        <v>1</v>
      </c>
    </row>
    <row r="211" spans="1:32">
      <c r="A211" s="2173">
        <v>200</v>
      </c>
      <c r="B211" s="2170">
        <v>97</v>
      </c>
      <c r="C211" s="2179">
        <v>0</v>
      </c>
      <c r="D211" s="2179">
        <v>0</v>
      </c>
      <c r="E211" s="2179">
        <v>0</v>
      </c>
      <c r="F211" s="2179">
        <v>0</v>
      </c>
      <c r="G211" s="2179">
        <v>0</v>
      </c>
      <c r="H211" s="2179">
        <v>0</v>
      </c>
      <c r="I211" s="2179">
        <v>0</v>
      </c>
      <c r="J211" s="2179">
        <v>0</v>
      </c>
      <c r="K211" s="2179">
        <v>0</v>
      </c>
      <c r="L211" s="2179">
        <v>0</v>
      </c>
      <c r="M211" s="2179">
        <v>0</v>
      </c>
      <c r="N211" s="2179">
        <v>0</v>
      </c>
      <c r="O211" s="2179">
        <v>0</v>
      </c>
      <c r="P211" s="2175">
        <v>0</v>
      </c>
      <c r="Q211" s="2175">
        <v>0</v>
      </c>
      <c r="R211" s="2176">
        <f t="shared" si="16"/>
        <v>1</v>
      </c>
      <c r="S211" s="2176">
        <f t="shared" si="16"/>
        <v>1</v>
      </c>
      <c r="T211" s="2176">
        <f t="shared" si="16"/>
        <v>1</v>
      </c>
      <c r="U211" s="2176">
        <f t="shared" si="16"/>
        <v>1</v>
      </c>
      <c r="V211" s="2176">
        <f t="shared" si="16"/>
        <v>1</v>
      </c>
      <c r="W211" s="2176">
        <f t="shared" si="16"/>
        <v>0.99999999999999989</v>
      </c>
      <c r="X211" s="2176">
        <f t="shared" si="16"/>
        <v>1</v>
      </c>
      <c r="Y211" s="2176">
        <f t="shared" si="16"/>
        <v>0.99999999999999989</v>
      </c>
      <c r="Z211" s="2176">
        <f t="shared" si="16"/>
        <v>1</v>
      </c>
      <c r="AA211" s="2176">
        <f t="shared" si="16"/>
        <v>1</v>
      </c>
      <c r="AB211" s="2176">
        <f t="shared" si="16"/>
        <v>0.99999999999999989</v>
      </c>
      <c r="AC211" s="2176">
        <f t="shared" si="16"/>
        <v>1</v>
      </c>
      <c r="AD211" s="2176">
        <f t="shared" si="16"/>
        <v>1</v>
      </c>
      <c r="AE211" s="2185">
        <f t="shared" si="16"/>
        <v>1</v>
      </c>
      <c r="AF211" s="2185">
        <f t="shared" si="16"/>
        <v>1</v>
      </c>
    </row>
    <row r="212" spans="1:32">
      <c r="A212" s="2173">
        <v>200</v>
      </c>
      <c r="B212" s="2170">
        <v>98</v>
      </c>
      <c r="C212" s="2179">
        <v>0</v>
      </c>
      <c r="D212" s="2179">
        <v>0</v>
      </c>
      <c r="E212" s="2179">
        <v>0</v>
      </c>
      <c r="F212" s="2179">
        <v>0</v>
      </c>
      <c r="G212" s="2179">
        <v>0</v>
      </c>
      <c r="H212" s="2179">
        <v>0</v>
      </c>
      <c r="I212" s="2179">
        <v>0</v>
      </c>
      <c r="J212" s="2179">
        <v>0</v>
      </c>
      <c r="K212" s="2179">
        <v>0</v>
      </c>
      <c r="L212" s="2179">
        <v>0</v>
      </c>
      <c r="M212" s="2179">
        <v>0</v>
      </c>
      <c r="N212" s="2179">
        <v>0</v>
      </c>
      <c r="O212" s="2179">
        <v>0</v>
      </c>
      <c r="P212" s="2175">
        <v>0</v>
      </c>
      <c r="Q212" s="2175">
        <v>0</v>
      </c>
      <c r="R212" s="2176">
        <f t="shared" ref="R212:AF214" si="17">C212+R211</f>
        <v>1</v>
      </c>
      <c r="S212" s="2176">
        <f t="shared" si="17"/>
        <v>1</v>
      </c>
      <c r="T212" s="2176">
        <f t="shared" si="17"/>
        <v>1</v>
      </c>
      <c r="U212" s="2176">
        <f t="shared" si="17"/>
        <v>1</v>
      </c>
      <c r="V212" s="2176">
        <f t="shared" si="17"/>
        <v>1</v>
      </c>
      <c r="W212" s="2176">
        <f t="shared" si="17"/>
        <v>0.99999999999999989</v>
      </c>
      <c r="X212" s="2176">
        <f t="shared" si="17"/>
        <v>1</v>
      </c>
      <c r="Y212" s="2176">
        <f t="shared" si="17"/>
        <v>0.99999999999999989</v>
      </c>
      <c r="Z212" s="2176">
        <f t="shared" si="17"/>
        <v>1</v>
      </c>
      <c r="AA212" s="2176">
        <f t="shared" si="17"/>
        <v>1</v>
      </c>
      <c r="AB212" s="2176">
        <f t="shared" si="17"/>
        <v>0.99999999999999989</v>
      </c>
      <c r="AC212" s="2176">
        <f t="shared" si="17"/>
        <v>1</v>
      </c>
      <c r="AD212" s="2176">
        <f t="shared" si="17"/>
        <v>1</v>
      </c>
      <c r="AE212" s="2185">
        <f t="shared" si="17"/>
        <v>1</v>
      </c>
      <c r="AF212" s="2185">
        <f t="shared" si="17"/>
        <v>1</v>
      </c>
    </row>
    <row r="213" spans="1:32">
      <c r="A213" s="2173">
        <v>200</v>
      </c>
      <c r="B213" s="2170">
        <v>99</v>
      </c>
      <c r="C213" s="2179">
        <v>0</v>
      </c>
      <c r="D213" s="2179">
        <v>0</v>
      </c>
      <c r="E213" s="2179">
        <v>0</v>
      </c>
      <c r="F213" s="2179">
        <v>0</v>
      </c>
      <c r="G213" s="2179">
        <v>0</v>
      </c>
      <c r="H213" s="2179">
        <v>0</v>
      </c>
      <c r="I213" s="2179">
        <v>0</v>
      </c>
      <c r="J213" s="2179">
        <v>0</v>
      </c>
      <c r="K213" s="2179">
        <v>0</v>
      </c>
      <c r="L213" s="2179">
        <v>0</v>
      </c>
      <c r="M213" s="2179">
        <v>0</v>
      </c>
      <c r="N213" s="2179">
        <v>0</v>
      </c>
      <c r="O213" s="2179">
        <v>0</v>
      </c>
      <c r="P213" s="2175">
        <v>0</v>
      </c>
      <c r="Q213" s="2175">
        <v>0</v>
      </c>
      <c r="R213" s="2176">
        <f t="shared" si="17"/>
        <v>1</v>
      </c>
      <c r="S213" s="2176">
        <f t="shared" si="17"/>
        <v>1</v>
      </c>
      <c r="T213" s="2176">
        <f t="shared" si="17"/>
        <v>1</v>
      </c>
      <c r="U213" s="2176">
        <f t="shared" si="17"/>
        <v>1</v>
      </c>
      <c r="V213" s="2176">
        <f t="shared" si="17"/>
        <v>1</v>
      </c>
      <c r="W213" s="2176">
        <f t="shared" si="17"/>
        <v>0.99999999999999989</v>
      </c>
      <c r="X213" s="2176">
        <f t="shared" si="17"/>
        <v>1</v>
      </c>
      <c r="Y213" s="2176">
        <f t="shared" si="17"/>
        <v>0.99999999999999989</v>
      </c>
      <c r="Z213" s="2176">
        <f t="shared" si="17"/>
        <v>1</v>
      </c>
      <c r="AA213" s="2176">
        <f t="shared" si="17"/>
        <v>1</v>
      </c>
      <c r="AB213" s="2176">
        <f t="shared" si="17"/>
        <v>0.99999999999999989</v>
      </c>
      <c r="AC213" s="2176">
        <f t="shared" si="17"/>
        <v>1</v>
      </c>
      <c r="AD213" s="2176">
        <f t="shared" si="17"/>
        <v>1</v>
      </c>
      <c r="AE213" s="2185">
        <f t="shared" si="17"/>
        <v>1</v>
      </c>
      <c r="AF213" s="2185">
        <f t="shared" si="17"/>
        <v>1</v>
      </c>
    </row>
    <row r="214" spans="1:32">
      <c r="A214" s="2173">
        <v>200</v>
      </c>
      <c r="B214" s="2170">
        <v>100</v>
      </c>
      <c r="C214" s="2179">
        <v>0</v>
      </c>
      <c r="D214" s="2179">
        <v>0</v>
      </c>
      <c r="E214" s="2179">
        <v>0</v>
      </c>
      <c r="F214" s="2179">
        <v>0</v>
      </c>
      <c r="G214" s="2179">
        <v>0</v>
      </c>
      <c r="H214" s="2179">
        <v>0</v>
      </c>
      <c r="I214" s="2179">
        <v>0</v>
      </c>
      <c r="J214" s="2179">
        <v>0</v>
      </c>
      <c r="K214" s="2179">
        <v>0</v>
      </c>
      <c r="L214" s="2179">
        <v>0</v>
      </c>
      <c r="M214" s="2179">
        <v>0</v>
      </c>
      <c r="N214" s="2179">
        <v>0</v>
      </c>
      <c r="O214" s="2179">
        <v>0</v>
      </c>
      <c r="P214" s="2175">
        <v>0</v>
      </c>
      <c r="Q214" s="2175">
        <v>0</v>
      </c>
      <c r="R214" s="2176">
        <f t="shared" si="17"/>
        <v>1</v>
      </c>
      <c r="S214" s="2176">
        <f t="shared" si="17"/>
        <v>1</v>
      </c>
      <c r="T214" s="2176">
        <f t="shared" si="17"/>
        <v>1</v>
      </c>
      <c r="U214" s="2176">
        <f t="shared" si="17"/>
        <v>1</v>
      </c>
      <c r="V214" s="2176">
        <f t="shared" si="17"/>
        <v>1</v>
      </c>
      <c r="W214" s="2176">
        <f t="shared" si="17"/>
        <v>0.99999999999999989</v>
      </c>
      <c r="X214" s="2176">
        <f t="shared" si="17"/>
        <v>1</v>
      </c>
      <c r="Y214" s="2176">
        <f t="shared" si="17"/>
        <v>0.99999999999999989</v>
      </c>
      <c r="Z214" s="2176">
        <f t="shared" si="17"/>
        <v>1</v>
      </c>
      <c r="AA214" s="2176">
        <f t="shared" si="17"/>
        <v>1</v>
      </c>
      <c r="AB214" s="2176">
        <f t="shared" si="17"/>
        <v>0.99999999999999989</v>
      </c>
      <c r="AC214" s="2176">
        <f t="shared" si="17"/>
        <v>1</v>
      </c>
      <c r="AD214" s="2176">
        <f t="shared" si="17"/>
        <v>1</v>
      </c>
      <c r="AE214" s="2185">
        <f t="shared" si="17"/>
        <v>1</v>
      </c>
      <c r="AF214" s="2185">
        <f t="shared" si="17"/>
        <v>1</v>
      </c>
    </row>
    <row r="215" spans="1:32">
      <c r="AE215" s="2182"/>
      <c r="AF215" s="2182"/>
    </row>
    <row r="216" spans="1:32">
      <c r="AE216" s="2182"/>
      <c r="AF216" s="2182"/>
    </row>
  </sheetData>
  <phoneticPr fontId="8" type="noConversion"/>
  <pageMargins left="0.7" right="0.7" top="0.75" bottom="0.75" header="0.3" footer="0.3"/>
  <pageSetup paperSize="9" scale="23" fitToWidth="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pageSetUpPr fitToPage="1"/>
  </sheetPr>
  <dimension ref="A1:AF104"/>
  <sheetViews>
    <sheetView zoomScale="80" zoomScaleNormal="80" workbookViewId="0">
      <selection activeCell="A2" sqref="A2"/>
    </sheetView>
  </sheetViews>
  <sheetFormatPr defaultRowHeight="16.5"/>
  <cols>
    <col min="3" max="32" width="9.625" customWidth="1"/>
  </cols>
  <sheetData>
    <row r="1" spans="1:32" ht="21">
      <c r="A1" s="2240" t="str">
        <f>+封面!A3&amp;" "&amp;封面!A2</f>
        <v xml:space="preserve">        保險股份有限公司(○○分公司) 年度(月、季、半年)報表</v>
      </c>
    </row>
    <row r="2" spans="1:32" ht="21">
      <c r="A2" s="1880" t="s">
        <v>6314</v>
      </c>
    </row>
    <row r="4" spans="1:32">
      <c r="A4" s="2191" t="s">
        <v>4875</v>
      </c>
      <c r="B4" s="2192" t="s">
        <v>4876</v>
      </c>
      <c r="C4" s="2193" t="s">
        <v>4757</v>
      </c>
      <c r="D4" s="2193" t="s">
        <v>4759</v>
      </c>
      <c r="E4" s="2193" t="s">
        <v>4761</v>
      </c>
      <c r="F4" s="2193" t="s">
        <v>4763</v>
      </c>
      <c r="G4" s="2193" t="s">
        <v>4765</v>
      </c>
      <c r="H4" s="2193" t="s">
        <v>4767</v>
      </c>
      <c r="I4" s="2193" t="s">
        <v>4769</v>
      </c>
      <c r="J4" s="2193" t="s">
        <v>4771</v>
      </c>
      <c r="K4" s="2193" t="s">
        <v>4773</v>
      </c>
      <c r="L4" s="2193" t="s">
        <v>4775</v>
      </c>
      <c r="M4" s="2193" t="s">
        <v>4777</v>
      </c>
      <c r="N4" s="2193" t="s">
        <v>4779</v>
      </c>
      <c r="O4" s="2193" t="s">
        <v>4781</v>
      </c>
      <c r="P4" s="2193" t="s">
        <v>4783</v>
      </c>
      <c r="Q4" s="2193" t="s">
        <v>4785</v>
      </c>
      <c r="R4" s="2172" t="str">
        <f t="shared" ref="R4:AF4" si="0">C4&amp;"a"</f>
        <v>Z1a</v>
      </c>
      <c r="S4" s="2172" t="str">
        <f t="shared" si="0"/>
        <v>Z1p1a</v>
      </c>
      <c r="T4" s="2172" t="str">
        <f t="shared" si="0"/>
        <v>Z2a</v>
      </c>
      <c r="U4" s="2172" t="str">
        <f t="shared" si="0"/>
        <v>Z3a</v>
      </c>
      <c r="V4" s="2172" t="str">
        <f t="shared" si="0"/>
        <v>Z4a</v>
      </c>
      <c r="W4" s="2172" t="str">
        <f t="shared" si="0"/>
        <v>Z5a</v>
      </c>
      <c r="X4" s="2172" t="str">
        <f t="shared" si="0"/>
        <v>Z6a</v>
      </c>
      <c r="Y4" s="2172" t="str">
        <f t="shared" si="0"/>
        <v>Z7a</v>
      </c>
      <c r="Z4" s="2172" t="str">
        <f t="shared" si="0"/>
        <v>Z8a</v>
      </c>
      <c r="AA4" s="2172" t="str">
        <f t="shared" si="0"/>
        <v>Z9a</v>
      </c>
      <c r="AB4" s="2172" t="str">
        <f t="shared" si="0"/>
        <v>Z10a</v>
      </c>
      <c r="AC4" s="2172" t="str">
        <f t="shared" si="0"/>
        <v>Z11a</v>
      </c>
      <c r="AD4" s="2172" t="str">
        <f t="shared" si="0"/>
        <v>Z12a</v>
      </c>
      <c r="AE4" s="2172" t="str">
        <f t="shared" si="0"/>
        <v>Z13a</v>
      </c>
      <c r="AF4" s="2172" t="str">
        <f t="shared" si="0"/>
        <v>Z14a</v>
      </c>
    </row>
    <row r="5" spans="1:32">
      <c r="A5" s="2194">
        <v>100</v>
      </c>
      <c r="B5" s="2195">
        <v>1</v>
      </c>
      <c r="C5" s="2175">
        <v>0.49140065755488183</v>
      </c>
      <c r="D5" s="2175">
        <v>0.99923840915058593</v>
      </c>
      <c r="E5" s="2175">
        <v>0.47585568537992246</v>
      </c>
      <c r="F5" s="2175">
        <v>1</v>
      </c>
      <c r="G5" s="2175">
        <v>0.97201791667576831</v>
      </c>
      <c r="H5" s="2175">
        <v>0.97074134133736467</v>
      </c>
      <c r="I5" s="2175">
        <v>0.81107689698485808</v>
      </c>
      <c r="J5" s="2175">
        <v>0.58556967745568633</v>
      </c>
      <c r="K5" s="2175">
        <v>0.45134027802893756</v>
      </c>
      <c r="L5" s="2175">
        <v>1</v>
      </c>
      <c r="M5" s="2175">
        <v>0.98806258305100703</v>
      </c>
      <c r="N5" s="2175">
        <v>0.60790122829540683</v>
      </c>
      <c r="O5" s="2175">
        <v>0.1024720946174114</v>
      </c>
      <c r="P5" s="2175">
        <v>1</v>
      </c>
      <c r="Q5" s="2175">
        <v>1</v>
      </c>
      <c r="R5" s="2176">
        <f t="shared" ref="R5:AF5" si="1">C5</f>
        <v>0.49140065755488183</v>
      </c>
      <c r="S5" s="2176">
        <f t="shared" si="1"/>
        <v>0.99923840915058593</v>
      </c>
      <c r="T5" s="2176">
        <f t="shared" si="1"/>
        <v>0.47585568537992246</v>
      </c>
      <c r="U5" s="2176">
        <f t="shared" si="1"/>
        <v>1</v>
      </c>
      <c r="V5" s="2176">
        <f t="shared" si="1"/>
        <v>0.97201791667576831</v>
      </c>
      <c r="W5" s="2176">
        <f t="shared" si="1"/>
        <v>0.97074134133736467</v>
      </c>
      <c r="X5" s="2176">
        <f t="shared" si="1"/>
        <v>0.81107689698485808</v>
      </c>
      <c r="Y5" s="2176">
        <f t="shared" si="1"/>
        <v>0.58556967745568633</v>
      </c>
      <c r="Z5" s="2176">
        <f t="shared" si="1"/>
        <v>0.45134027802893756</v>
      </c>
      <c r="AA5" s="2176">
        <f t="shared" si="1"/>
        <v>1</v>
      </c>
      <c r="AB5" s="2176">
        <f t="shared" si="1"/>
        <v>0.98806258305100703</v>
      </c>
      <c r="AC5" s="2176">
        <f t="shared" si="1"/>
        <v>0.60790122829540683</v>
      </c>
      <c r="AD5" s="2176">
        <f t="shared" si="1"/>
        <v>0.1024720946174114</v>
      </c>
      <c r="AE5" s="2176">
        <f t="shared" si="1"/>
        <v>1</v>
      </c>
      <c r="AF5" s="2176">
        <f t="shared" si="1"/>
        <v>1</v>
      </c>
    </row>
    <row r="6" spans="1:32">
      <c r="A6" s="2194">
        <v>100</v>
      </c>
      <c r="B6" s="2195">
        <v>2</v>
      </c>
      <c r="C6" s="2175">
        <v>0.35727704798185161</v>
      </c>
      <c r="D6" s="2175">
        <v>7.6159084941409606E-4</v>
      </c>
      <c r="E6" s="2175">
        <v>0.38594070599587077</v>
      </c>
      <c r="F6" s="2175">
        <v>0</v>
      </c>
      <c r="G6" s="2175">
        <v>2.798208332423173E-2</v>
      </c>
      <c r="H6" s="2175">
        <v>2.9258658662635328E-2</v>
      </c>
      <c r="I6" s="2175">
        <v>0.18892310301514195</v>
      </c>
      <c r="J6" s="2175">
        <v>0.41443032254431361</v>
      </c>
      <c r="K6" s="2175">
        <v>0.41240639917891009</v>
      </c>
      <c r="L6" s="2175">
        <v>0</v>
      </c>
      <c r="M6" s="2175">
        <v>1.1937416948992936E-2</v>
      </c>
      <c r="N6" s="2175">
        <v>0.39209877170459317</v>
      </c>
      <c r="O6" s="2175">
        <v>0.1024720946174114</v>
      </c>
      <c r="P6" s="2175">
        <v>0</v>
      </c>
      <c r="Q6" s="2175">
        <v>0</v>
      </c>
      <c r="R6" s="2176">
        <f t="shared" ref="R6:AF21" si="2">C6+R5</f>
        <v>0.84867770553673338</v>
      </c>
      <c r="S6" s="2176">
        <f t="shared" si="2"/>
        <v>1</v>
      </c>
      <c r="T6" s="2176">
        <f t="shared" si="2"/>
        <v>0.86179639137579322</v>
      </c>
      <c r="U6" s="2176">
        <f t="shared" si="2"/>
        <v>1</v>
      </c>
      <c r="V6" s="2176">
        <f t="shared" si="2"/>
        <v>1</v>
      </c>
      <c r="W6" s="2176">
        <f t="shared" si="2"/>
        <v>1</v>
      </c>
      <c r="X6" s="2176">
        <f t="shared" si="2"/>
        <v>1</v>
      </c>
      <c r="Y6" s="2176">
        <f t="shared" si="2"/>
        <v>1</v>
      </c>
      <c r="Z6" s="2176">
        <f t="shared" si="2"/>
        <v>0.8637466772078477</v>
      </c>
      <c r="AA6" s="2176">
        <f t="shared" si="2"/>
        <v>1</v>
      </c>
      <c r="AB6" s="2176">
        <f t="shared" si="2"/>
        <v>1</v>
      </c>
      <c r="AC6" s="2176">
        <f t="shared" si="2"/>
        <v>1</v>
      </c>
      <c r="AD6" s="2176">
        <f t="shared" si="2"/>
        <v>0.2049441892348228</v>
      </c>
      <c r="AE6" s="2176">
        <f t="shared" si="2"/>
        <v>1</v>
      </c>
      <c r="AF6" s="2176">
        <f t="shared" si="2"/>
        <v>1</v>
      </c>
    </row>
    <row r="7" spans="1:32">
      <c r="A7" s="2194">
        <v>100</v>
      </c>
      <c r="B7" s="2195">
        <v>3</v>
      </c>
      <c r="C7" s="2175">
        <v>0.1253874973011794</v>
      </c>
      <c r="D7" s="2175">
        <v>0</v>
      </c>
      <c r="E7" s="2175">
        <v>0.12551598503662928</v>
      </c>
      <c r="F7" s="2175">
        <v>0</v>
      </c>
      <c r="G7" s="2175">
        <v>0</v>
      </c>
      <c r="H7" s="2175">
        <v>0</v>
      </c>
      <c r="I7" s="2175">
        <v>0</v>
      </c>
      <c r="J7" s="2175">
        <v>0</v>
      </c>
      <c r="K7" s="2175">
        <v>0.13529751536396081</v>
      </c>
      <c r="L7" s="2175">
        <v>0</v>
      </c>
      <c r="M7" s="2175">
        <v>0</v>
      </c>
      <c r="N7" s="2175">
        <v>0</v>
      </c>
      <c r="O7" s="2175">
        <v>0.1024720946174114</v>
      </c>
      <c r="P7" s="2175">
        <v>0</v>
      </c>
      <c r="Q7" s="2175">
        <v>0</v>
      </c>
      <c r="R7" s="2176">
        <f t="shared" si="2"/>
        <v>0.97406520283791276</v>
      </c>
      <c r="S7" s="2176">
        <f t="shared" si="2"/>
        <v>1</v>
      </c>
      <c r="T7" s="2176">
        <f t="shared" si="2"/>
        <v>0.98731237641242253</v>
      </c>
      <c r="U7" s="2176">
        <f t="shared" si="2"/>
        <v>1</v>
      </c>
      <c r="V7" s="2176">
        <f t="shared" si="2"/>
        <v>1</v>
      </c>
      <c r="W7" s="2176">
        <f t="shared" si="2"/>
        <v>1</v>
      </c>
      <c r="X7" s="2176">
        <f t="shared" si="2"/>
        <v>1</v>
      </c>
      <c r="Y7" s="2176">
        <f t="shared" si="2"/>
        <v>1</v>
      </c>
      <c r="Z7" s="2176">
        <f t="shared" si="2"/>
        <v>0.99904419257180854</v>
      </c>
      <c r="AA7" s="2176">
        <f t="shared" si="2"/>
        <v>1</v>
      </c>
      <c r="AB7" s="2176">
        <f t="shared" si="2"/>
        <v>1</v>
      </c>
      <c r="AC7" s="2176">
        <f t="shared" si="2"/>
        <v>1</v>
      </c>
      <c r="AD7" s="2176">
        <f t="shared" si="2"/>
        <v>0.30741628385223418</v>
      </c>
      <c r="AE7" s="2176">
        <f t="shared" si="2"/>
        <v>1</v>
      </c>
      <c r="AF7" s="2176">
        <f t="shared" si="2"/>
        <v>1</v>
      </c>
    </row>
    <row r="8" spans="1:32">
      <c r="A8" s="2194">
        <v>100</v>
      </c>
      <c r="B8" s="2195">
        <v>4</v>
      </c>
      <c r="C8" s="2175">
        <v>2.5934797162087166E-2</v>
      </c>
      <c r="D8" s="2175">
        <v>0</v>
      </c>
      <c r="E8" s="2175">
        <v>1.2687623587577508E-2</v>
      </c>
      <c r="F8" s="2175">
        <v>0</v>
      </c>
      <c r="G8" s="2175">
        <v>0</v>
      </c>
      <c r="H8" s="2175">
        <v>0</v>
      </c>
      <c r="I8" s="2175">
        <v>0</v>
      </c>
      <c r="J8" s="2175">
        <v>0</v>
      </c>
      <c r="K8" s="2175">
        <v>9.558074281915531E-4</v>
      </c>
      <c r="L8" s="2175">
        <v>0</v>
      </c>
      <c r="M8" s="2175">
        <v>0</v>
      </c>
      <c r="N8" s="2175">
        <v>0</v>
      </c>
      <c r="O8" s="2175">
        <v>0.1024720946174114</v>
      </c>
      <c r="P8" s="2175">
        <v>0</v>
      </c>
      <c r="Q8" s="2175">
        <v>0</v>
      </c>
      <c r="R8" s="2176">
        <f t="shared" si="2"/>
        <v>0.99999999999999989</v>
      </c>
      <c r="S8" s="2176">
        <f t="shared" si="2"/>
        <v>1</v>
      </c>
      <c r="T8" s="2176">
        <f t="shared" si="2"/>
        <v>1</v>
      </c>
      <c r="U8" s="2176">
        <f t="shared" si="2"/>
        <v>1</v>
      </c>
      <c r="V8" s="2176">
        <f t="shared" si="2"/>
        <v>1</v>
      </c>
      <c r="W8" s="2176">
        <f t="shared" si="2"/>
        <v>1</v>
      </c>
      <c r="X8" s="2176">
        <f t="shared" si="2"/>
        <v>1</v>
      </c>
      <c r="Y8" s="2176">
        <f t="shared" si="2"/>
        <v>1</v>
      </c>
      <c r="Z8" s="2176">
        <f t="shared" si="2"/>
        <v>1</v>
      </c>
      <c r="AA8" s="2176">
        <f t="shared" si="2"/>
        <v>1</v>
      </c>
      <c r="AB8" s="2176">
        <f t="shared" si="2"/>
        <v>1</v>
      </c>
      <c r="AC8" s="2176">
        <f t="shared" si="2"/>
        <v>1</v>
      </c>
      <c r="AD8" s="2176">
        <f t="shared" si="2"/>
        <v>0.4098883784696456</v>
      </c>
      <c r="AE8" s="2176">
        <f t="shared" si="2"/>
        <v>1</v>
      </c>
      <c r="AF8" s="2176">
        <f t="shared" si="2"/>
        <v>1</v>
      </c>
    </row>
    <row r="9" spans="1:32">
      <c r="A9" s="2194">
        <v>100</v>
      </c>
      <c r="B9" s="2195">
        <v>5</v>
      </c>
      <c r="C9" s="2175">
        <v>0</v>
      </c>
      <c r="D9" s="2175">
        <v>0</v>
      </c>
      <c r="E9" s="2175">
        <v>0</v>
      </c>
      <c r="F9" s="2175">
        <v>0</v>
      </c>
      <c r="G9" s="2175">
        <v>0</v>
      </c>
      <c r="H9" s="2175">
        <v>0</v>
      </c>
      <c r="I9" s="2175">
        <v>0</v>
      </c>
      <c r="J9" s="2175">
        <v>0</v>
      </c>
      <c r="K9" s="2175">
        <v>0</v>
      </c>
      <c r="L9" s="2175">
        <v>0</v>
      </c>
      <c r="M9" s="2175">
        <v>0</v>
      </c>
      <c r="N9" s="2175">
        <v>0</v>
      </c>
      <c r="O9" s="2175">
        <v>0.1024720946174114</v>
      </c>
      <c r="P9" s="2175">
        <v>0</v>
      </c>
      <c r="Q9" s="2175">
        <v>0</v>
      </c>
      <c r="R9" s="2176">
        <f t="shared" si="2"/>
        <v>0.99999999999999989</v>
      </c>
      <c r="S9" s="2176">
        <f t="shared" si="2"/>
        <v>1</v>
      </c>
      <c r="T9" s="2176">
        <f t="shared" si="2"/>
        <v>1</v>
      </c>
      <c r="U9" s="2176">
        <f t="shared" si="2"/>
        <v>1</v>
      </c>
      <c r="V9" s="2176">
        <f t="shared" si="2"/>
        <v>1</v>
      </c>
      <c r="W9" s="2176">
        <f t="shared" si="2"/>
        <v>1</v>
      </c>
      <c r="X9" s="2176">
        <f t="shared" si="2"/>
        <v>1</v>
      </c>
      <c r="Y9" s="2176">
        <f t="shared" si="2"/>
        <v>1</v>
      </c>
      <c r="Z9" s="2176">
        <f t="shared" si="2"/>
        <v>1</v>
      </c>
      <c r="AA9" s="2176">
        <f t="shared" si="2"/>
        <v>1</v>
      </c>
      <c r="AB9" s="2176">
        <f t="shared" si="2"/>
        <v>1</v>
      </c>
      <c r="AC9" s="2176">
        <f t="shared" si="2"/>
        <v>1</v>
      </c>
      <c r="AD9" s="2176">
        <f t="shared" si="2"/>
        <v>0.51236047308705701</v>
      </c>
      <c r="AE9" s="2176">
        <f t="shared" si="2"/>
        <v>1</v>
      </c>
      <c r="AF9" s="2176">
        <f t="shared" si="2"/>
        <v>1</v>
      </c>
    </row>
    <row r="10" spans="1:32">
      <c r="A10" s="2194">
        <v>100</v>
      </c>
      <c r="B10" s="2195">
        <v>6</v>
      </c>
      <c r="C10" s="2175">
        <v>0</v>
      </c>
      <c r="D10" s="2175">
        <v>0</v>
      </c>
      <c r="E10" s="2175">
        <v>0</v>
      </c>
      <c r="F10" s="2175">
        <v>0</v>
      </c>
      <c r="G10" s="2175">
        <v>0</v>
      </c>
      <c r="H10" s="2175">
        <v>0</v>
      </c>
      <c r="I10" s="2175">
        <v>0</v>
      </c>
      <c r="J10" s="2175">
        <v>0</v>
      </c>
      <c r="K10" s="2175">
        <v>0</v>
      </c>
      <c r="L10" s="2175">
        <v>0</v>
      </c>
      <c r="M10" s="2175">
        <v>0</v>
      </c>
      <c r="N10" s="2175">
        <v>0</v>
      </c>
      <c r="O10" s="2175">
        <v>0.1024720946174114</v>
      </c>
      <c r="P10" s="2175">
        <v>0</v>
      </c>
      <c r="Q10" s="2175">
        <v>0</v>
      </c>
      <c r="R10" s="2176">
        <f t="shared" si="2"/>
        <v>0.99999999999999989</v>
      </c>
      <c r="S10" s="2176">
        <f t="shared" si="2"/>
        <v>1</v>
      </c>
      <c r="T10" s="2176">
        <f t="shared" si="2"/>
        <v>1</v>
      </c>
      <c r="U10" s="2176">
        <f t="shared" si="2"/>
        <v>1</v>
      </c>
      <c r="V10" s="2176">
        <f t="shared" si="2"/>
        <v>1</v>
      </c>
      <c r="W10" s="2176">
        <f t="shared" si="2"/>
        <v>1</v>
      </c>
      <c r="X10" s="2176">
        <f t="shared" si="2"/>
        <v>1</v>
      </c>
      <c r="Y10" s="2176">
        <f t="shared" si="2"/>
        <v>1</v>
      </c>
      <c r="Z10" s="2176">
        <f t="shared" si="2"/>
        <v>1</v>
      </c>
      <c r="AA10" s="2176">
        <f t="shared" si="2"/>
        <v>1</v>
      </c>
      <c r="AB10" s="2176">
        <f t="shared" si="2"/>
        <v>1</v>
      </c>
      <c r="AC10" s="2176">
        <f t="shared" si="2"/>
        <v>1</v>
      </c>
      <c r="AD10" s="2176">
        <f t="shared" si="2"/>
        <v>0.61483256770446837</v>
      </c>
      <c r="AE10" s="2176">
        <f t="shared" si="2"/>
        <v>1</v>
      </c>
      <c r="AF10" s="2176">
        <f t="shared" si="2"/>
        <v>1</v>
      </c>
    </row>
    <row r="11" spans="1:32">
      <c r="A11" s="2194">
        <v>100</v>
      </c>
      <c r="B11" s="2195">
        <v>7</v>
      </c>
      <c r="C11" s="2175">
        <v>0</v>
      </c>
      <c r="D11" s="2175">
        <v>0</v>
      </c>
      <c r="E11" s="2175">
        <v>0</v>
      </c>
      <c r="F11" s="2175">
        <v>0</v>
      </c>
      <c r="G11" s="2175">
        <v>0</v>
      </c>
      <c r="H11" s="2175">
        <v>0</v>
      </c>
      <c r="I11" s="2175">
        <v>0</v>
      </c>
      <c r="J11" s="2175">
        <v>0</v>
      </c>
      <c r="K11" s="2175">
        <v>0</v>
      </c>
      <c r="L11" s="2175">
        <v>0</v>
      </c>
      <c r="M11" s="2175">
        <v>0</v>
      </c>
      <c r="N11" s="2175">
        <v>0</v>
      </c>
      <c r="O11" s="2175">
        <v>0.1024720946174114</v>
      </c>
      <c r="P11" s="2175">
        <v>0</v>
      </c>
      <c r="Q11" s="2175">
        <v>0</v>
      </c>
      <c r="R11" s="2176">
        <f t="shared" si="2"/>
        <v>0.99999999999999989</v>
      </c>
      <c r="S11" s="2176">
        <f t="shared" si="2"/>
        <v>1</v>
      </c>
      <c r="T11" s="2176">
        <f t="shared" si="2"/>
        <v>1</v>
      </c>
      <c r="U11" s="2176">
        <f t="shared" si="2"/>
        <v>1</v>
      </c>
      <c r="V11" s="2176">
        <f t="shared" si="2"/>
        <v>1</v>
      </c>
      <c r="W11" s="2176">
        <f t="shared" si="2"/>
        <v>1</v>
      </c>
      <c r="X11" s="2176">
        <f t="shared" si="2"/>
        <v>1</v>
      </c>
      <c r="Y11" s="2176">
        <f t="shared" si="2"/>
        <v>1</v>
      </c>
      <c r="Z11" s="2176">
        <f t="shared" si="2"/>
        <v>1</v>
      </c>
      <c r="AA11" s="2176">
        <f t="shared" si="2"/>
        <v>1</v>
      </c>
      <c r="AB11" s="2176">
        <f t="shared" si="2"/>
        <v>1</v>
      </c>
      <c r="AC11" s="2176">
        <f t="shared" si="2"/>
        <v>1</v>
      </c>
      <c r="AD11" s="2176">
        <f t="shared" si="2"/>
        <v>0.71730466232187973</v>
      </c>
      <c r="AE11" s="2176">
        <f t="shared" si="2"/>
        <v>1</v>
      </c>
      <c r="AF11" s="2176">
        <f t="shared" si="2"/>
        <v>1</v>
      </c>
    </row>
    <row r="12" spans="1:32">
      <c r="A12" s="2194">
        <v>100</v>
      </c>
      <c r="B12" s="2195">
        <v>8</v>
      </c>
      <c r="C12" s="2175">
        <v>0</v>
      </c>
      <c r="D12" s="2175">
        <v>0</v>
      </c>
      <c r="E12" s="2175">
        <v>0</v>
      </c>
      <c r="F12" s="2175">
        <v>0</v>
      </c>
      <c r="G12" s="2175">
        <v>0</v>
      </c>
      <c r="H12" s="2175">
        <v>0</v>
      </c>
      <c r="I12" s="2175">
        <v>0</v>
      </c>
      <c r="J12" s="2175">
        <v>0</v>
      </c>
      <c r="K12" s="2175">
        <v>0</v>
      </c>
      <c r="L12" s="2175">
        <v>0</v>
      </c>
      <c r="M12" s="2175">
        <v>0</v>
      </c>
      <c r="N12" s="2175">
        <v>0</v>
      </c>
      <c r="O12" s="2175">
        <v>9.4758246578983754E-2</v>
      </c>
      <c r="P12" s="2175">
        <v>0</v>
      </c>
      <c r="Q12" s="2175">
        <v>0</v>
      </c>
      <c r="R12" s="2176">
        <f t="shared" si="2"/>
        <v>0.99999999999999989</v>
      </c>
      <c r="S12" s="2176">
        <f t="shared" si="2"/>
        <v>1</v>
      </c>
      <c r="T12" s="2176">
        <f t="shared" si="2"/>
        <v>1</v>
      </c>
      <c r="U12" s="2176">
        <f t="shared" si="2"/>
        <v>1</v>
      </c>
      <c r="V12" s="2176">
        <f t="shared" si="2"/>
        <v>1</v>
      </c>
      <c r="W12" s="2176">
        <f t="shared" si="2"/>
        <v>1</v>
      </c>
      <c r="X12" s="2176">
        <f t="shared" si="2"/>
        <v>1</v>
      </c>
      <c r="Y12" s="2176">
        <f t="shared" si="2"/>
        <v>1</v>
      </c>
      <c r="Z12" s="2176">
        <f t="shared" si="2"/>
        <v>1</v>
      </c>
      <c r="AA12" s="2176">
        <f t="shared" si="2"/>
        <v>1</v>
      </c>
      <c r="AB12" s="2176">
        <f t="shared" si="2"/>
        <v>1</v>
      </c>
      <c r="AC12" s="2176">
        <f t="shared" si="2"/>
        <v>1</v>
      </c>
      <c r="AD12" s="2176">
        <f t="shared" si="2"/>
        <v>0.81206290890086352</v>
      </c>
      <c r="AE12" s="2176">
        <f t="shared" si="2"/>
        <v>1</v>
      </c>
      <c r="AF12" s="2176">
        <f t="shared" si="2"/>
        <v>1</v>
      </c>
    </row>
    <row r="13" spans="1:32">
      <c r="A13" s="2194">
        <v>100</v>
      </c>
      <c r="B13" s="2195">
        <v>9</v>
      </c>
      <c r="C13" s="2175">
        <v>0</v>
      </c>
      <c r="D13" s="2175">
        <v>0</v>
      </c>
      <c r="E13" s="2175">
        <v>0</v>
      </c>
      <c r="F13" s="2175">
        <v>0</v>
      </c>
      <c r="G13" s="2175">
        <v>0</v>
      </c>
      <c r="H13" s="2175">
        <v>0</v>
      </c>
      <c r="I13" s="2175">
        <v>0</v>
      </c>
      <c r="J13" s="2175">
        <v>0</v>
      </c>
      <c r="K13" s="2175">
        <v>0</v>
      </c>
      <c r="L13" s="2175">
        <v>0</v>
      </c>
      <c r="M13" s="2175">
        <v>0</v>
      </c>
      <c r="N13" s="2175">
        <v>0</v>
      </c>
      <c r="O13" s="2175">
        <v>7.0528701408259065E-2</v>
      </c>
      <c r="P13" s="2175">
        <v>0</v>
      </c>
      <c r="Q13" s="2175">
        <v>0</v>
      </c>
      <c r="R13" s="2176">
        <f t="shared" si="2"/>
        <v>0.99999999999999989</v>
      </c>
      <c r="S13" s="2176">
        <f t="shared" si="2"/>
        <v>1</v>
      </c>
      <c r="T13" s="2176">
        <f t="shared" si="2"/>
        <v>1</v>
      </c>
      <c r="U13" s="2176">
        <f t="shared" si="2"/>
        <v>1</v>
      </c>
      <c r="V13" s="2176">
        <f t="shared" si="2"/>
        <v>1</v>
      </c>
      <c r="W13" s="2176">
        <f t="shared" si="2"/>
        <v>1</v>
      </c>
      <c r="X13" s="2176">
        <f t="shared" si="2"/>
        <v>1</v>
      </c>
      <c r="Y13" s="2176">
        <f t="shared" si="2"/>
        <v>1</v>
      </c>
      <c r="Z13" s="2176">
        <f t="shared" si="2"/>
        <v>1</v>
      </c>
      <c r="AA13" s="2176">
        <f t="shared" si="2"/>
        <v>1</v>
      </c>
      <c r="AB13" s="2176">
        <f t="shared" si="2"/>
        <v>1</v>
      </c>
      <c r="AC13" s="2176">
        <f t="shared" si="2"/>
        <v>1</v>
      </c>
      <c r="AD13" s="2176">
        <f t="shared" si="2"/>
        <v>0.88259161030912259</v>
      </c>
      <c r="AE13" s="2176">
        <f t="shared" si="2"/>
        <v>1</v>
      </c>
      <c r="AF13" s="2176">
        <f t="shared" si="2"/>
        <v>1</v>
      </c>
    </row>
    <row r="14" spans="1:32">
      <c r="A14" s="2194">
        <v>100</v>
      </c>
      <c r="B14" s="2195">
        <v>10</v>
      </c>
      <c r="C14" s="2175">
        <v>0</v>
      </c>
      <c r="D14" s="2175">
        <v>0</v>
      </c>
      <c r="E14" s="2175">
        <v>0</v>
      </c>
      <c r="F14" s="2175">
        <v>0</v>
      </c>
      <c r="G14" s="2175">
        <v>0</v>
      </c>
      <c r="H14" s="2175">
        <v>0</v>
      </c>
      <c r="I14" s="2175">
        <v>0</v>
      </c>
      <c r="J14" s="2175">
        <v>0</v>
      </c>
      <c r="K14" s="2175">
        <v>0</v>
      </c>
      <c r="L14" s="2175">
        <v>0</v>
      </c>
      <c r="M14" s="2175">
        <v>0</v>
      </c>
      <c r="N14" s="2175">
        <v>0</v>
      </c>
      <c r="O14" s="2175">
        <v>5.1314458205933604E-2</v>
      </c>
      <c r="P14" s="2175">
        <v>0</v>
      </c>
      <c r="Q14" s="2175">
        <v>0</v>
      </c>
      <c r="R14" s="2176">
        <f t="shared" si="2"/>
        <v>0.99999999999999989</v>
      </c>
      <c r="S14" s="2176">
        <f t="shared" si="2"/>
        <v>1</v>
      </c>
      <c r="T14" s="2176">
        <f t="shared" si="2"/>
        <v>1</v>
      </c>
      <c r="U14" s="2176">
        <f t="shared" si="2"/>
        <v>1</v>
      </c>
      <c r="V14" s="2176">
        <f t="shared" si="2"/>
        <v>1</v>
      </c>
      <c r="W14" s="2176">
        <f t="shared" si="2"/>
        <v>1</v>
      </c>
      <c r="X14" s="2176">
        <f t="shared" si="2"/>
        <v>1</v>
      </c>
      <c r="Y14" s="2176">
        <f t="shared" si="2"/>
        <v>1</v>
      </c>
      <c r="Z14" s="2176">
        <f t="shared" si="2"/>
        <v>1</v>
      </c>
      <c r="AA14" s="2176">
        <f t="shared" si="2"/>
        <v>1</v>
      </c>
      <c r="AB14" s="2176">
        <f t="shared" si="2"/>
        <v>1</v>
      </c>
      <c r="AC14" s="2176">
        <f t="shared" si="2"/>
        <v>1</v>
      </c>
      <c r="AD14" s="2176">
        <f t="shared" si="2"/>
        <v>0.9339060685150562</v>
      </c>
      <c r="AE14" s="2176">
        <f t="shared" si="2"/>
        <v>1</v>
      </c>
      <c r="AF14" s="2176">
        <f t="shared" si="2"/>
        <v>1</v>
      </c>
    </row>
    <row r="15" spans="1:32">
      <c r="A15" s="2194">
        <v>100</v>
      </c>
      <c r="B15" s="2195">
        <v>11</v>
      </c>
      <c r="C15" s="2175">
        <v>0</v>
      </c>
      <c r="D15" s="2175">
        <v>0</v>
      </c>
      <c r="E15" s="2175">
        <v>0</v>
      </c>
      <c r="F15" s="2175">
        <v>0</v>
      </c>
      <c r="G15" s="2175">
        <v>0</v>
      </c>
      <c r="H15" s="2175">
        <v>0</v>
      </c>
      <c r="I15" s="2175">
        <v>0</v>
      </c>
      <c r="J15" s="2175">
        <v>0</v>
      </c>
      <c r="K15" s="2175">
        <v>0</v>
      </c>
      <c r="L15" s="2175">
        <v>0</v>
      </c>
      <c r="M15" s="2175">
        <v>0</v>
      </c>
      <c r="N15" s="2175">
        <v>0</v>
      </c>
      <c r="O15" s="2175">
        <v>3.6150231860363778E-2</v>
      </c>
      <c r="P15" s="2175">
        <v>0</v>
      </c>
      <c r="Q15" s="2175">
        <v>0</v>
      </c>
      <c r="R15" s="2176">
        <f t="shared" si="2"/>
        <v>0.99999999999999989</v>
      </c>
      <c r="S15" s="2176">
        <f t="shared" si="2"/>
        <v>1</v>
      </c>
      <c r="T15" s="2176">
        <f t="shared" si="2"/>
        <v>1</v>
      </c>
      <c r="U15" s="2176">
        <f t="shared" si="2"/>
        <v>1</v>
      </c>
      <c r="V15" s="2176">
        <f t="shared" si="2"/>
        <v>1</v>
      </c>
      <c r="W15" s="2176">
        <f t="shared" si="2"/>
        <v>1</v>
      </c>
      <c r="X15" s="2176">
        <f t="shared" si="2"/>
        <v>1</v>
      </c>
      <c r="Y15" s="2176">
        <f t="shared" si="2"/>
        <v>1</v>
      </c>
      <c r="Z15" s="2176">
        <f t="shared" si="2"/>
        <v>1</v>
      </c>
      <c r="AA15" s="2176">
        <f t="shared" si="2"/>
        <v>1</v>
      </c>
      <c r="AB15" s="2176">
        <f t="shared" si="2"/>
        <v>1</v>
      </c>
      <c r="AC15" s="2176">
        <f t="shared" si="2"/>
        <v>1</v>
      </c>
      <c r="AD15" s="2176">
        <f t="shared" si="2"/>
        <v>0.97005630037542001</v>
      </c>
      <c r="AE15" s="2176">
        <f t="shared" si="2"/>
        <v>1</v>
      </c>
      <c r="AF15" s="2176">
        <f t="shared" si="2"/>
        <v>1</v>
      </c>
    </row>
    <row r="16" spans="1:32">
      <c r="A16" s="2194">
        <v>100</v>
      </c>
      <c r="B16" s="2195">
        <v>12</v>
      </c>
      <c r="C16" s="2175">
        <v>0</v>
      </c>
      <c r="D16" s="2175">
        <v>0</v>
      </c>
      <c r="E16" s="2175">
        <v>0</v>
      </c>
      <c r="F16" s="2175">
        <v>0</v>
      </c>
      <c r="G16" s="2175">
        <v>0</v>
      </c>
      <c r="H16" s="2175">
        <v>0</v>
      </c>
      <c r="I16" s="2175">
        <v>0</v>
      </c>
      <c r="J16" s="2175">
        <v>0</v>
      </c>
      <c r="K16" s="2175">
        <v>0</v>
      </c>
      <c r="L16" s="2175">
        <v>0</v>
      </c>
      <c r="M16" s="2175">
        <v>0</v>
      </c>
      <c r="N16" s="2175">
        <v>0</v>
      </c>
      <c r="O16" s="2175">
        <v>2.1301879414703229E-2</v>
      </c>
      <c r="P16" s="2175">
        <v>0</v>
      </c>
      <c r="Q16" s="2175">
        <v>0</v>
      </c>
      <c r="R16" s="2176">
        <f t="shared" si="2"/>
        <v>0.99999999999999989</v>
      </c>
      <c r="S16" s="2176">
        <f t="shared" si="2"/>
        <v>1</v>
      </c>
      <c r="T16" s="2176">
        <f t="shared" si="2"/>
        <v>1</v>
      </c>
      <c r="U16" s="2176">
        <f t="shared" si="2"/>
        <v>1</v>
      </c>
      <c r="V16" s="2176">
        <f t="shared" si="2"/>
        <v>1</v>
      </c>
      <c r="W16" s="2176">
        <f t="shared" si="2"/>
        <v>1</v>
      </c>
      <c r="X16" s="2176">
        <f t="shared" si="2"/>
        <v>1</v>
      </c>
      <c r="Y16" s="2176">
        <f t="shared" si="2"/>
        <v>1</v>
      </c>
      <c r="Z16" s="2176">
        <f t="shared" si="2"/>
        <v>1</v>
      </c>
      <c r="AA16" s="2176">
        <f t="shared" si="2"/>
        <v>1</v>
      </c>
      <c r="AB16" s="2176">
        <f t="shared" si="2"/>
        <v>1</v>
      </c>
      <c r="AC16" s="2176">
        <f t="shared" si="2"/>
        <v>1</v>
      </c>
      <c r="AD16" s="2176">
        <f t="shared" si="2"/>
        <v>0.9913581797901232</v>
      </c>
      <c r="AE16" s="2176">
        <f t="shared" si="2"/>
        <v>1</v>
      </c>
      <c r="AF16" s="2176">
        <f t="shared" si="2"/>
        <v>1</v>
      </c>
    </row>
    <row r="17" spans="1:32">
      <c r="A17" s="2194">
        <v>100</v>
      </c>
      <c r="B17" s="2195">
        <v>13</v>
      </c>
      <c r="C17" s="2175">
        <v>0</v>
      </c>
      <c r="D17" s="2175">
        <v>0</v>
      </c>
      <c r="E17" s="2175">
        <v>0</v>
      </c>
      <c r="F17" s="2175">
        <v>0</v>
      </c>
      <c r="G17" s="2175">
        <v>0</v>
      </c>
      <c r="H17" s="2175">
        <v>0</v>
      </c>
      <c r="I17" s="2175">
        <v>0</v>
      </c>
      <c r="J17" s="2175">
        <v>0</v>
      </c>
      <c r="K17" s="2175">
        <v>0</v>
      </c>
      <c r="L17" s="2175">
        <v>0</v>
      </c>
      <c r="M17" s="2175">
        <v>0</v>
      </c>
      <c r="N17" s="2175">
        <v>0</v>
      </c>
      <c r="O17" s="2175">
        <v>8.4167215955364867E-3</v>
      </c>
      <c r="P17" s="2175">
        <v>0</v>
      </c>
      <c r="Q17" s="2175">
        <v>0</v>
      </c>
      <c r="R17" s="2176">
        <f t="shared" si="2"/>
        <v>0.99999999999999989</v>
      </c>
      <c r="S17" s="2176">
        <f t="shared" si="2"/>
        <v>1</v>
      </c>
      <c r="T17" s="2176">
        <f t="shared" si="2"/>
        <v>1</v>
      </c>
      <c r="U17" s="2176">
        <f t="shared" si="2"/>
        <v>1</v>
      </c>
      <c r="V17" s="2176">
        <f t="shared" si="2"/>
        <v>1</v>
      </c>
      <c r="W17" s="2176">
        <f t="shared" si="2"/>
        <v>1</v>
      </c>
      <c r="X17" s="2176">
        <f t="shared" si="2"/>
        <v>1</v>
      </c>
      <c r="Y17" s="2176">
        <f t="shared" si="2"/>
        <v>1</v>
      </c>
      <c r="Z17" s="2176">
        <f t="shared" si="2"/>
        <v>1</v>
      </c>
      <c r="AA17" s="2176">
        <f t="shared" si="2"/>
        <v>1</v>
      </c>
      <c r="AB17" s="2176">
        <f t="shared" si="2"/>
        <v>1</v>
      </c>
      <c r="AC17" s="2176">
        <f t="shared" si="2"/>
        <v>1</v>
      </c>
      <c r="AD17" s="2176">
        <f t="shared" si="2"/>
        <v>0.99977490138565972</v>
      </c>
      <c r="AE17" s="2176">
        <f t="shared" si="2"/>
        <v>1</v>
      </c>
      <c r="AF17" s="2176">
        <f t="shared" si="2"/>
        <v>1</v>
      </c>
    </row>
    <row r="18" spans="1:32">
      <c r="A18" s="2194">
        <v>100</v>
      </c>
      <c r="B18" s="2195">
        <v>14</v>
      </c>
      <c r="C18" s="2179">
        <v>0</v>
      </c>
      <c r="D18" s="2179">
        <v>0</v>
      </c>
      <c r="E18" s="2179">
        <v>0</v>
      </c>
      <c r="F18" s="2179">
        <v>0</v>
      </c>
      <c r="G18" s="2179">
        <v>0</v>
      </c>
      <c r="H18" s="2179">
        <v>0</v>
      </c>
      <c r="I18" s="2179">
        <v>0</v>
      </c>
      <c r="J18" s="2179">
        <v>0</v>
      </c>
      <c r="K18" s="2179">
        <v>0</v>
      </c>
      <c r="L18" s="2179">
        <v>0</v>
      </c>
      <c r="M18" s="2179">
        <v>0</v>
      </c>
      <c r="N18" s="2179">
        <v>0</v>
      </c>
      <c r="O18" s="2179">
        <v>2.2509861434033643E-4</v>
      </c>
      <c r="P18" s="2175">
        <v>0</v>
      </c>
      <c r="Q18" s="2175">
        <v>0</v>
      </c>
      <c r="R18" s="2176">
        <f t="shared" si="2"/>
        <v>0.99999999999999989</v>
      </c>
      <c r="S18" s="2176">
        <f t="shared" si="2"/>
        <v>1</v>
      </c>
      <c r="T18" s="2176">
        <f t="shared" si="2"/>
        <v>1</v>
      </c>
      <c r="U18" s="2176">
        <f t="shared" si="2"/>
        <v>1</v>
      </c>
      <c r="V18" s="2176">
        <f t="shared" si="2"/>
        <v>1</v>
      </c>
      <c r="W18" s="2176">
        <f t="shared" si="2"/>
        <v>1</v>
      </c>
      <c r="X18" s="2176">
        <f t="shared" si="2"/>
        <v>1</v>
      </c>
      <c r="Y18" s="2176">
        <f t="shared" si="2"/>
        <v>1</v>
      </c>
      <c r="Z18" s="2176">
        <f t="shared" si="2"/>
        <v>1</v>
      </c>
      <c r="AA18" s="2176">
        <f t="shared" si="2"/>
        <v>1</v>
      </c>
      <c r="AB18" s="2176">
        <f t="shared" si="2"/>
        <v>1</v>
      </c>
      <c r="AC18" s="2176">
        <f t="shared" si="2"/>
        <v>1</v>
      </c>
      <c r="AD18" s="2176">
        <f t="shared" si="2"/>
        <v>1</v>
      </c>
      <c r="AE18" s="2176">
        <f t="shared" si="2"/>
        <v>1</v>
      </c>
      <c r="AF18" s="2176">
        <f t="shared" si="2"/>
        <v>1</v>
      </c>
    </row>
    <row r="19" spans="1:32">
      <c r="A19" s="2194">
        <v>100</v>
      </c>
      <c r="B19" s="2195">
        <v>15</v>
      </c>
      <c r="C19" s="2179">
        <v>0</v>
      </c>
      <c r="D19" s="2179">
        <v>0</v>
      </c>
      <c r="E19" s="2179">
        <v>0</v>
      </c>
      <c r="F19" s="2179">
        <v>0</v>
      </c>
      <c r="G19" s="2179">
        <v>0</v>
      </c>
      <c r="H19" s="2179">
        <v>0</v>
      </c>
      <c r="I19" s="2179">
        <v>0</v>
      </c>
      <c r="J19" s="2179">
        <v>0</v>
      </c>
      <c r="K19" s="2179">
        <v>0</v>
      </c>
      <c r="L19" s="2179">
        <v>0</v>
      </c>
      <c r="M19" s="2179">
        <v>0</v>
      </c>
      <c r="N19" s="2179">
        <v>0</v>
      </c>
      <c r="O19" s="2179">
        <v>0</v>
      </c>
      <c r="P19" s="2175">
        <v>0</v>
      </c>
      <c r="Q19" s="2175">
        <v>0</v>
      </c>
      <c r="R19" s="2176">
        <f t="shared" si="2"/>
        <v>0.99999999999999989</v>
      </c>
      <c r="S19" s="2176">
        <f t="shared" si="2"/>
        <v>1</v>
      </c>
      <c r="T19" s="2176">
        <f t="shared" si="2"/>
        <v>1</v>
      </c>
      <c r="U19" s="2176">
        <f t="shared" si="2"/>
        <v>1</v>
      </c>
      <c r="V19" s="2176">
        <f t="shared" si="2"/>
        <v>1</v>
      </c>
      <c r="W19" s="2176">
        <f t="shared" si="2"/>
        <v>1</v>
      </c>
      <c r="X19" s="2176">
        <f t="shared" si="2"/>
        <v>1</v>
      </c>
      <c r="Y19" s="2176">
        <f t="shared" si="2"/>
        <v>1</v>
      </c>
      <c r="Z19" s="2176">
        <f t="shared" si="2"/>
        <v>1</v>
      </c>
      <c r="AA19" s="2176">
        <f t="shared" si="2"/>
        <v>1</v>
      </c>
      <c r="AB19" s="2176">
        <f t="shared" si="2"/>
        <v>1</v>
      </c>
      <c r="AC19" s="2176">
        <f t="shared" si="2"/>
        <v>1</v>
      </c>
      <c r="AD19" s="2176">
        <f t="shared" si="2"/>
        <v>1</v>
      </c>
      <c r="AE19" s="2176">
        <f t="shared" si="2"/>
        <v>1</v>
      </c>
      <c r="AF19" s="2176">
        <f t="shared" si="2"/>
        <v>1</v>
      </c>
    </row>
    <row r="20" spans="1:32">
      <c r="A20" s="2194">
        <v>100</v>
      </c>
      <c r="B20" s="2195">
        <v>16</v>
      </c>
      <c r="C20" s="2179">
        <v>0</v>
      </c>
      <c r="D20" s="2179">
        <v>0</v>
      </c>
      <c r="E20" s="2179">
        <v>0</v>
      </c>
      <c r="F20" s="2179">
        <v>0</v>
      </c>
      <c r="G20" s="2179">
        <v>0</v>
      </c>
      <c r="H20" s="2179">
        <v>0</v>
      </c>
      <c r="I20" s="2179">
        <v>0</v>
      </c>
      <c r="J20" s="2179">
        <v>0</v>
      </c>
      <c r="K20" s="2179">
        <v>0</v>
      </c>
      <c r="L20" s="2179">
        <v>0</v>
      </c>
      <c r="M20" s="2179">
        <v>0</v>
      </c>
      <c r="N20" s="2179">
        <v>0</v>
      </c>
      <c r="O20" s="2179">
        <v>0</v>
      </c>
      <c r="P20" s="2175">
        <v>0</v>
      </c>
      <c r="Q20" s="2175">
        <v>0</v>
      </c>
      <c r="R20" s="2176">
        <f t="shared" si="2"/>
        <v>0.99999999999999989</v>
      </c>
      <c r="S20" s="2176">
        <f t="shared" si="2"/>
        <v>1</v>
      </c>
      <c r="T20" s="2176">
        <f t="shared" si="2"/>
        <v>1</v>
      </c>
      <c r="U20" s="2176">
        <f t="shared" si="2"/>
        <v>1</v>
      </c>
      <c r="V20" s="2176">
        <f t="shared" si="2"/>
        <v>1</v>
      </c>
      <c r="W20" s="2176">
        <f t="shared" si="2"/>
        <v>1</v>
      </c>
      <c r="X20" s="2176">
        <f t="shared" si="2"/>
        <v>1</v>
      </c>
      <c r="Y20" s="2176">
        <f t="shared" si="2"/>
        <v>1</v>
      </c>
      <c r="Z20" s="2176">
        <f t="shared" si="2"/>
        <v>1</v>
      </c>
      <c r="AA20" s="2176">
        <f t="shared" si="2"/>
        <v>1</v>
      </c>
      <c r="AB20" s="2176">
        <f t="shared" si="2"/>
        <v>1</v>
      </c>
      <c r="AC20" s="2176">
        <f t="shared" si="2"/>
        <v>1</v>
      </c>
      <c r="AD20" s="2176">
        <f t="shared" si="2"/>
        <v>1</v>
      </c>
      <c r="AE20" s="2176">
        <f t="shared" si="2"/>
        <v>1</v>
      </c>
      <c r="AF20" s="2176">
        <f t="shared" si="2"/>
        <v>1</v>
      </c>
    </row>
    <row r="21" spans="1:32">
      <c r="A21" s="2194">
        <v>100</v>
      </c>
      <c r="B21" s="2195">
        <v>17</v>
      </c>
      <c r="C21" s="2179">
        <v>0</v>
      </c>
      <c r="D21" s="2179">
        <v>0</v>
      </c>
      <c r="E21" s="2179">
        <v>0</v>
      </c>
      <c r="F21" s="2179">
        <v>0</v>
      </c>
      <c r="G21" s="2179">
        <v>0</v>
      </c>
      <c r="H21" s="2179">
        <v>0</v>
      </c>
      <c r="I21" s="2179">
        <v>0</v>
      </c>
      <c r="J21" s="2179">
        <v>0</v>
      </c>
      <c r="K21" s="2179">
        <v>0</v>
      </c>
      <c r="L21" s="2179">
        <v>0</v>
      </c>
      <c r="M21" s="2179">
        <v>0</v>
      </c>
      <c r="N21" s="2179">
        <v>0</v>
      </c>
      <c r="O21" s="2179">
        <v>0</v>
      </c>
      <c r="P21" s="2175">
        <v>0</v>
      </c>
      <c r="Q21" s="2175">
        <v>0</v>
      </c>
      <c r="R21" s="2176">
        <f t="shared" si="2"/>
        <v>0.99999999999999989</v>
      </c>
      <c r="S21" s="2176">
        <f t="shared" si="2"/>
        <v>1</v>
      </c>
      <c r="T21" s="2176">
        <f t="shared" si="2"/>
        <v>1</v>
      </c>
      <c r="U21" s="2176">
        <f t="shared" si="2"/>
        <v>1</v>
      </c>
      <c r="V21" s="2176">
        <f t="shared" si="2"/>
        <v>1</v>
      </c>
      <c r="W21" s="2176">
        <f t="shared" si="2"/>
        <v>1</v>
      </c>
      <c r="X21" s="2176">
        <f t="shared" si="2"/>
        <v>1</v>
      </c>
      <c r="Y21" s="2176">
        <f t="shared" si="2"/>
        <v>1</v>
      </c>
      <c r="Z21" s="2176">
        <f t="shared" si="2"/>
        <v>1</v>
      </c>
      <c r="AA21" s="2176">
        <f t="shared" si="2"/>
        <v>1</v>
      </c>
      <c r="AB21" s="2176">
        <f t="shared" si="2"/>
        <v>1</v>
      </c>
      <c r="AC21" s="2176">
        <f t="shared" si="2"/>
        <v>1</v>
      </c>
      <c r="AD21" s="2176">
        <f t="shared" si="2"/>
        <v>1</v>
      </c>
      <c r="AE21" s="2176">
        <f t="shared" si="2"/>
        <v>1</v>
      </c>
      <c r="AF21" s="2176">
        <f t="shared" si="2"/>
        <v>1</v>
      </c>
    </row>
    <row r="22" spans="1:32">
      <c r="A22" s="2194">
        <v>100</v>
      </c>
      <c r="B22" s="2195">
        <v>18</v>
      </c>
      <c r="C22" s="2179">
        <v>0</v>
      </c>
      <c r="D22" s="2179">
        <v>0</v>
      </c>
      <c r="E22" s="2179">
        <v>0</v>
      </c>
      <c r="F22" s="2179">
        <v>0</v>
      </c>
      <c r="G22" s="2179">
        <v>0</v>
      </c>
      <c r="H22" s="2179">
        <v>0</v>
      </c>
      <c r="I22" s="2179">
        <v>0</v>
      </c>
      <c r="J22" s="2179">
        <v>0</v>
      </c>
      <c r="K22" s="2179">
        <v>0</v>
      </c>
      <c r="L22" s="2179">
        <v>0</v>
      </c>
      <c r="M22" s="2179">
        <v>0</v>
      </c>
      <c r="N22" s="2179">
        <v>0</v>
      </c>
      <c r="O22" s="2179">
        <v>0</v>
      </c>
      <c r="P22" s="2175">
        <v>0</v>
      </c>
      <c r="Q22" s="2175">
        <v>0</v>
      </c>
      <c r="R22" s="2176">
        <f t="shared" ref="R22:AF37" si="3">C22+R21</f>
        <v>0.99999999999999989</v>
      </c>
      <c r="S22" s="2176">
        <f t="shared" si="3"/>
        <v>1</v>
      </c>
      <c r="T22" s="2176">
        <f t="shared" si="3"/>
        <v>1</v>
      </c>
      <c r="U22" s="2176">
        <f t="shared" si="3"/>
        <v>1</v>
      </c>
      <c r="V22" s="2176">
        <f t="shared" si="3"/>
        <v>1</v>
      </c>
      <c r="W22" s="2176">
        <f t="shared" si="3"/>
        <v>1</v>
      </c>
      <c r="X22" s="2176">
        <f t="shared" si="3"/>
        <v>1</v>
      </c>
      <c r="Y22" s="2176">
        <f t="shared" si="3"/>
        <v>1</v>
      </c>
      <c r="Z22" s="2176">
        <f t="shared" si="3"/>
        <v>1</v>
      </c>
      <c r="AA22" s="2176">
        <f t="shared" si="3"/>
        <v>1</v>
      </c>
      <c r="AB22" s="2176">
        <f t="shared" si="3"/>
        <v>1</v>
      </c>
      <c r="AC22" s="2176">
        <f t="shared" si="3"/>
        <v>1</v>
      </c>
      <c r="AD22" s="2176">
        <f t="shared" si="3"/>
        <v>1</v>
      </c>
      <c r="AE22" s="2176">
        <f t="shared" si="3"/>
        <v>1</v>
      </c>
      <c r="AF22" s="2176">
        <f t="shared" si="3"/>
        <v>1</v>
      </c>
    </row>
    <row r="23" spans="1:32">
      <c r="A23" s="2194">
        <v>100</v>
      </c>
      <c r="B23" s="2195">
        <v>19</v>
      </c>
      <c r="C23" s="2179">
        <v>0</v>
      </c>
      <c r="D23" s="2179">
        <v>0</v>
      </c>
      <c r="E23" s="2179">
        <v>0</v>
      </c>
      <c r="F23" s="2179">
        <v>0</v>
      </c>
      <c r="G23" s="2179">
        <v>0</v>
      </c>
      <c r="H23" s="2179">
        <v>0</v>
      </c>
      <c r="I23" s="2179">
        <v>0</v>
      </c>
      <c r="J23" s="2179">
        <v>0</v>
      </c>
      <c r="K23" s="2179">
        <v>0</v>
      </c>
      <c r="L23" s="2179">
        <v>0</v>
      </c>
      <c r="M23" s="2179">
        <v>0</v>
      </c>
      <c r="N23" s="2179">
        <v>0</v>
      </c>
      <c r="O23" s="2179">
        <v>0</v>
      </c>
      <c r="P23" s="2175">
        <v>0</v>
      </c>
      <c r="Q23" s="2175">
        <v>0</v>
      </c>
      <c r="R23" s="2176">
        <f t="shared" si="3"/>
        <v>0.99999999999999989</v>
      </c>
      <c r="S23" s="2176">
        <f t="shared" si="3"/>
        <v>1</v>
      </c>
      <c r="T23" s="2176">
        <f t="shared" si="3"/>
        <v>1</v>
      </c>
      <c r="U23" s="2176">
        <f t="shared" si="3"/>
        <v>1</v>
      </c>
      <c r="V23" s="2176">
        <f t="shared" si="3"/>
        <v>1</v>
      </c>
      <c r="W23" s="2176">
        <f t="shared" si="3"/>
        <v>1</v>
      </c>
      <c r="X23" s="2176">
        <f t="shared" si="3"/>
        <v>1</v>
      </c>
      <c r="Y23" s="2176">
        <f t="shared" si="3"/>
        <v>1</v>
      </c>
      <c r="Z23" s="2176">
        <f t="shared" si="3"/>
        <v>1</v>
      </c>
      <c r="AA23" s="2176">
        <f t="shared" si="3"/>
        <v>1</v>
      </c>
      <c r="AB23" s="2176">
        <f t="shared" si="3"/>
        <v>1</v>
      </c>
      <c r="AC23" s="2176">
        <f t="shared" si="3"/>
        <v>1</v>
      </c>
      <c r="AD23" s="2176">
        <f t="shared" si="3"/>
        <v>1</v>
      </c>
      <c r="AE23" s="2176">
        <f t="shared" si="3"/>
        <v>1</v>
      </c>
      <c r="AF23" s="2176">
        <f t="shared" si="3"/>
        <v>1</v>
      </c>
    </row>
    <row r="24" spans="1:32">
      <c r="A24" s="2194">
        <v>100</v>
      </c>
      <c r="B24" s="2195">
        <v>20</v>
      </c>
      <c r="C24" s="2179">
        <v>0</v>
      </c>
      <c r="D24" s="2179">
        <v>0</v>
      </c>
      <c r="E24" s="2179">
        <v>0</v>
      </c>
      <c r="F24" s="2179">
        <v>0</v>
      </c>
      <c r="G24" s="2179">
        <v>0</v>
      </c>
      <c r="H24" s="2179">
        <v>0</v>
      </c>
      <c r="I24" s="2179">
        <v>0</v>
      </c>
      <c r="J24" s="2179">
        <v>0</v>
      </c>
      <c r="K24" s="2179">
        <v>0</v>
      </c>
      <c r="L24" s="2179">
        <v>0</v>
      </c>
      <c r="M24" s="2179">
        <v>0</v>
      </c>
      <c r="N24" s="2179">
        <v>0</v>
      </c>
      <c r="O24" s="2179">
        <v>0</v>
      </c>
      <c r="P24" s="2175">
        <v>0</v>
      </c>
      <c r="Q24" s="2175">
        <v>0</v>
      </c>
      <c r="R24" s="2176">
        <f t="shared" si="3"/>
        <v>0.99999999999999989</v>
      </c>
      <c r="S24" s="2176">
        <f t="shared" si="3"/>
        <v>1</v>
      </c>
      <c r="T24" s="2176">
        <f t="shared" si="3"/>
        <v>1</v>
      </c>
      <c r="U24" s="2176">
        <f t="shared" si="3"/>
        <v>1</v>
      </c>
      <c r="V24" s="2176">
        <f t="shared" si="3"/>
        <v>1</v>
      </c>
      <c r="W24" s="2176">
        <f t="shared" si="3"/>
        <v>1</v>
      </c>
      <c r="X24" s="2176">
        <f t="shared" si="3"/>
        <v>1</v>
      </c>
      <c r="Y24" s="2176">
        <f t="shared" si="3"/>
        <v>1</v>
      </c>
      <c r="Z24" s="2176">
        <f t="shared" si="3"/>
        <v>1</v>
      </c>
      <c r="AA24" s="2176">
        <f t="shared" si="3"/>
        <v>1</v>
      </c>
      <c r="AB24" s="2176">
        <f t="shared" si="3"/>
        <v>1</v>
      </c>
      <c r="AC24" s="2176">
        <f t="shared" si="3"/>
        <v>1</v>
      </c>
      <c r="AD24" s="2176">
        <f t="shared" si="3"/>
        <v>1</v>
      </c>
      <c r="AE24" s="2176">
        <f t="shared" si="3"/>
        <v>1</v>
      </c>
      <c r="AF24" s="2176">
        <f t="shared" si="3"/>
        <v>1</v>
      </c>
    </row>
    <row r="25" spans="1:32">
      <c r="A25" s="2194">
        <v>100</v>
      </c>
      <c r="B25" s="2195">
        <v>21</v>
      </c>
      <c r="C25" s="2179">
        <v>0</v>
      </c>
      <c r="D25" s="2179">
        <v>0</v>
      </c>
      <c r="E25" s="2179">
        <v>0</v>
      </c>
      <c r="F25" s="2179">
        <v>0</v>
      </c>
      <c r="G25" s="2179">
        <v>0</v>
      </c>
      <c r="H25" s="2179">
        <v>0</v>
      </c>
      <c r="I25" s="2179">
        <v>0</v>
      </c>
      <c r="J25" s="2179">
        <v>0</v>
      </c>
      <c r="K25" s="2179">
        <v>0</v>
      </c>
      <c r="L25" s="2179">
        <v>0</v>
      </c>
      <c r="M25" s="2179">
        <v>0</v>
      </c>
      <c r="N25" s="2179">
        <v>0</v>
      </c>
      <c r="O25" s="2179">
        <v>0</v>
      </c>
      <c r="P25" s="2175">
        <v>0</v>
      </c>
      <c r="Q25" s="2175">
        <v>0</v>
      </c>
      <c r="R25" s="2176">
        <f t="shared" si="3"/>
        <v>0.99999999999999989</v>
      </c>
      <c r="S25" s="2176">
        <f t="shared" si="3"/>
        <v>1</v>
      </c>
      <c r="T25" s="2176">
        <f t="shared" si="3"/>
        <v>1</v>
      </c>
      <c r="U25" s="2176">
        <f t="shared" si="3"/>
        <v>1</v>
      </c>
      <c r="V25" s="2176">
        <f t="shared" si="3"/>
        <v>1</v>
      </c>
      <c r="W25" s="2176">
        <f t="shared" si="3"/>
        <v>1</v>
      </c>
      <c r="X25" s="2176">
        <f t="shared" si="3"/>
        <v>1</v>
      </c>
      <c r="Y25" s="2176">
        <f t="shared" si="3"/>
        <v>1</v>
      </c>
      <c r="Z25" s="2176">
        <f t="shared" si="3"/>
        <v>1</v>
      </c>
      <c r="AA25" s="2176">
        <f t="shared" si="3"/>
        <v>1</v>
      </c>
      <c r="AB25" s="2176">
        <f t="shared" si="3"/>
        <v>1</v>
      </c>
      <c r="AC25" s="2176">
        <f t="shared" si="3"/>
        <v>1</v>
      </c>
      <c r="AD25" s="2176">
        <f t="shared" si="3"/>
        <v>1</v>
      </c>
      <c r="AE25" s="2176">
        <f t="shared" si="3"/>
        <v>1</v>
      </c>
      <c r="AF25" s="2176">
        <f t="shared" si="3"/>
        <v>1</v>
      </c>
    </row>
    <row r="26" spans="1:32">
      <c r="A26" s="2194">
        <v>100</v>
      </c>
      <c r="B26" s="2195">
        <v>22</v>
      </c>
      <c r="C26" s="2179">
        <v>0</v>
      </c>
      <c r="D26" s="2179">
        <v>0</v>
      </c>
      <c r="E26" s="2179">
        <v>0</v>
      </c>
      <c r="F26" s="2179">
        <v>0</v>
      </c>
      <c r="G26" s="2179">
        <v>0</v>
      </c>
      <c r="H26" s="2179">
        <v>0</v>
      </c>
      <c r="I26" s="2179">
        <v>0</v>
      </c>
      <c r="J26" s="2179">
        <v>0</v>
      </c>
      <c r="K26" s="2179">
        <v>0</v>
      </c>
      <c r="L26" s="2179">
        <v>0</v>
      </c>
      <c r="M26" s="2179">
        <v>0</v>
      </c>
      <c r="N26" s="2179">
        <v>0</v>
      </c>
      <c r="O26" s="2179">
        <v>0</v>
      </c>
      <c r="P26" s="2175">
        <v>0</v>
      </c>
      <c r="Q26" s="2175">
        <v>0</v>
      </c>
      <c r="R26" s="2176">
        <f t="shared" si="3"/>
        <v>0.99999999999999989</v>
      </c>
      <c r="S26" s="2176">
        <f t="shared" si="3"/>
        <v>1</v>
      </c>
      <c r="T26" s="2176">
        <f t="shared" si="3"/>
        <v>1</v>
      </c>
      <c r="U26" s="2176">
        <f t="shared" si="3"/>
        <v>1</v>
      </c>
      <c r="V26" s="2176">
        <f t="shared" si="3"/>
        <v>1</v>
      </c>
      <c r="W26" s="2176">
        <f t="shared" si="3"/>
        <v>1</v>
      </c>
      <c r="X26" s="2176">
        <f t="shared" si="3"/>
        <v>1</v>
      </c>
      <c r="Y26" s="2176">
        <f t="shared" si="3"/>
        <v>1</v>
      </c>
      <c r="Z26" s="2176">
        <f t="shared" si="3"/>
        <v>1</v>
      </c>
      <c r="AA26" s="2176">
        <f t="shared" si="3"/>
        <v>1</v>
      </c>
      <c r="AB26" s="2176">
        <f t="shared" si="3"/>
        <v>1</v>
      </c>
      <c r="AC26" s="2176">
        <f t="shared" si="3"/>
        <v>1</v>
      </c>
      <c r="AD26" s="2176">
        <f t="shared" si="3"/>
        <v>1</v>
      </c>
      <c r="AE26" s="2176">
        <f t="shared" si="3"/>
        <v>1</v>
      </c>
      <c r="AF26" s="2176">
        <f t="shared" si="3"/>
        <v>1</v>
      </c>
    </row>
    <row r="27" spans="1:32">
      <c r="A27" s="2194">
        <v>100</v>
      </c>
      <c r="B27" s="2195">
        <v>23</v>
      </c>
      <c r="C27" s="2179">
        <v>0</v>
      </c>
      <c r="D27" s="2179">
        <v>0</v>
      </c>
      <c r="E27" s="2179">
        <v>0</v>
      </c>
      <c r="F27" s="2179">
        <v>0</v>
      </c>
      <c r="G27" s="2179">
        <v>0</v>
      </c>
      <c r="H27" s="2179">
        <v>0</v>
      </c>
      <c r="I27" s="2179">
        <v>0</v>
      </c>
      <c r="J27" s="2179">
        <v>0</v>
      </c>
      <c r="K27" s="2179">
        <v>0</v>
      </c>
      <c r="L27" s="2179">
        <v>0</v>
      </c>
      <c r="M27" s="2179">
        <v>0</v>
      </c>
      <c r="N27" s="2179">
        <v>0</v>
      </c>
      <c r="O27" s="2179">
        <v>0</v>
      </c>
      <c r="P27" s="2175">
        <v>0</v>
      </c>
      <c r="Q27" s="2175">
        <v>0</v>
      </c>
      <c r="R27" s="2176">
        <f t="shared" si="3"/>
        <v>0.99999999999999989</v>
      </c>
      <c r="S27" s="2176">
        <f t="shared" si="3"/>
        <v>1</v>
      </c>
      <c r="T27" s="2176">
        <f t="shared" si="3"/>
        <v>1</v>
      </c>
      <c r="U27" s="2176">
        <f t="shared" si="3"/>
        <v>1</v>
      </c>
      <c r="V27" s="2176">
        <f t="shared" si="3"/>
        <v>1</v>
      </c>
      <c r="W27" s="2176">
        <f t="shared" si="3"/>
        <v>1</v>
      </c>
      <c r="X27" s="2176">
        <f t="shared" si="3"/>
        <v>1</v>
      </c>
      <c r="Y27" s="2176">
        <f t="shared" si="3"/>
        <v>1</v>
      </c>
      <c r="Z27" s="2176">
        <f t="shared" si="3"/>
        <v>1</v>
      </c>
      <c r="AA27" s="2176">
        <f t="shared" si="3"/>
        <v>1</v>
      </c>
      <c r="AB27" s="2176">
        <f t="shared" si="3"/>
        <v>1</v>
      </c>
      <c r="AC27" s="2176">
        <f t="shared" si="3"/>
        <v>1</v>
      </c>
      <c r="AD27" s="2176">
        <f t="shared" si="3"/>
        <v>1</v>
      </c>
      <c r="AE27" s="2176">
        <f t="shared" si="3"/>
        <v>1</v>
      </c>
      <c r="AF27" s="2176">
        <f t="shared" si="3"/>
        <v>1</v>
      </c>
    </row>
    <row r="28" spans="1:32">
      <c r="A28" s="2194">
        <v>100</v>
      </c>
      <c r="B28" s="2195">
        <v>24</v>
      </c>
      <c r="C28" s="2179">
        <v>0</v>
      </c>
      <c r="D28" s="2179">
        <v>0</v>
      </c>
      <c r="E28" s="2179">
        <v>0</v>
      </c>
      <c r="F28" s="2179">
        <v>0</v>
      </c>
      <c r="G28" s="2179">
        <v>0</v>
      </c>
      <c r="H28" s="2179">
        <v>0</v>
      </c>
      <c r="I28" s="2179">
        <v>0</v>
      </c>
      <c r="J28" s="2179">
        <v>0</v>
      </c>
      <c r="K28" s="2179">
        <v>0</v>
      </c>
      <c r="L28" s="2179">
        <v>0</v>
      </c>
      <c r="M28" s="2179">
        <v>0</v>
      </c>
      <c r="N28" s="2179">
        <v>0</v>
      </c>
      <c r="O28" s="2179">
        <v>0</v>
      </c>
      <c r="P28" s="2175">
        <v>0</v>
      </c>
      <c r="Q28" s="2175">
        <v>0</v>
      </c>
      <c r="R28" s="2176">
        <f t="shared" si="3"/>
        <v>0.99999999999999989</v>
      </c>
      <c r="S28" s="2176">
        <f t="shared" si="3"/>
        <v>1</v>
      </c>
      <c r="T28" s="2176">
        <f t="shared" si="3"/>
        <v>1</v>
      </c>
      <c r="U28" s="2176">
        <f t="shared" si="3"/>
        <v>1</v>
      </c>
      <c r="V28" s="2176">
        <f t="shared" si="3"/>
        <v>1</v>
      </c>
      <c r="W28" s="2176">
        <f t="shared" si="3"/>
        <v>1</v>
      </c>
      <c r="X28" s="2176">
        <f t="shared" si="3"/>
        <v>1</v>
      </c>
      <c r="Y28" s="2176">
        <f t="shared" si="3"/>
        <v>1</v>
      </c>
      <c r="Z28" s="2176">
        <f t="shared" si="3"/>
        <v>1</v>
      </c>
      <c r="AA28" s="2176">
        <f t="shared" si="3"/>
        <v>1</v>
      </c>
      <c r="AB28" s="2176">
        <f t="shared" si="3"/>
        <v>1</v>
      </c>
      <c r="AC28" s="2176">
        <f t="shared" si="3"/>
        <v>1</v>
      </c>
      <c r="AD28" s="2176">
        <f t="shared" si="3"/>
        <v>1</v>
      </c>
      <c r="AE28" s="2176">
        <f t="shared" si="3"/>
        <v>1</v>
      </c>
      <c r="AF28" s="2176">
        <f t="shared" si="3"/>
        <v>1</v>
      </c>
    </row>
    <row r="29" spans="1:32">
      <c r="A29" s="2194">
        <v>100</v>
      </c>
      <c r="B29" s="2195">
        <v>25</v>
      </c>
      <c r="C29" s="2179">
        <v>0</v>
      </c>
      <c r="D29" s="2179">
        <v>0</v>
      </c>
      <c r="E29" s="2179">
        <v>0</v>
      </c>
      <c r="F29" s="2179">
        <v>0</v>
      </c>
      <c r="G29" s="2179">
        <v>0</v>
      </c>
      <c r="H29" s="2179">
        <v>0</v>
      </c>
      <c r="I29" s="2179">
        <v>0</v>
      </c>
      <c r="J29" s="2179">
        <v>0</v>
      </c>
      <c r="K29" s="2179">
        <v>0</v>
      </c>
      <c r="L29" s="2179">
        <v>0</v>
      </c>
      <c r="M29" s="2179">
        <v>0</v>
      </c>
      <c r="N29" s="2179">
        <v>0</v>
      </c>
      <c r="O29" s="2179">
        <v>0</v>
      </c>
      <c r="P29" s="2175">
        <v>0</v>
      </c>
      <c r="Q29" s="2175">
        <v>0</v>
      </c>
      <c r="R29" s="2176">
        <f t="shared" si="3"/>
        <v>0.99999999999999989</v>
      </c>
      <c r="S29" s="2176">
        <f t="shared" si="3"/>
        <v>1</v>
      </c>
      <c r="T29" s="2176">
        <f t="shared" si="3"/>
        <v>1</v>
      </c>
      <c r="U29" s="2176">
        <f t="shared" si="3"/>
        <v>1</v>
      </c>
      <c r="V29" s="2176">
        <f t="shared" si="3"/>
        <v>1</v>
      </c>
      <c r="W29" s="2176">
        <f t="shared" si="3"/>
        <v>1</v>
      </c>
      <c r="X29" s="2176">
        <f t="shared" si="3"/>
        <v>1</v>
      </c>
      <c r="Y29" s="2176">
        <f t="shared" si="3"/>
        <v>1</v>
      </c>
      <c r="Z29" s="2176">
        <f t="shared" si="3"/>
        <v>1</v>
      </c>
      <c r="AA29" s="2176">
        <f t="shared" si="3"/>
        <v>1</v>
      </c>
      <c r="AB29" s="2176">
        <f t="shared" si="3"/>
        <v>1</v>
      </c>
      <c r="AC29" s="2176">
        <f t="shared" si="3"/>
        <v>1</v>
      </c>
      <c r="AD29" s="2176">
        <f t="shared" si="3"/>
        <v>1</v>
      </c>
      <c r="AE29" s="2176">
        <f t="shared" si="3"/>
        <v>1</v>
      </c>
      <c r="AF29" s="2176">
        <f t="shared" si="3"/>
        <v>1</v>
      </c>
    </row>
    <row r="30" spans="1:32">
      <c r="A30" s="2194">
        <v>100</v>
      </c>
      <c r="B30" s="2195">
        <v>26</v>
      </c>
      <c r="C30" s="2179">
        <v>0</v>
      </c>
      <c r="D30" s="2179">
        <v>0</v>
      </c>
      <c r="E30" s="2179">
        <v>0</v>
      </c>
      <c r="F30" s="2179">
        <v>0</v>
      </c>
      <c r="G30" s="2179">
        <v>0</v>
      </c>
      <c r="H30" s="2179">
        <v>0</v>
      </c>
      <c r="I30" s="2179">
        <v>0</v>
      </c>
      <c r="J30" s="2179">
        <v>0</v>
      </c>
      <c r="K30" s="2179">
        <v>0</v>
      </c>
      <c r="L30" s="2179">
        <v>0</v>
      </c>
      <c r="M30" s="2179">
        <v>0</v>
      </c>
      <c r="N30" s="2179">
        <v>0</v>
      </c>
      <c r="O30" s="2179">
        <v>0</v>
      </c>
      <c r="P30" s="2175">
        <v>0</v>
      </c>
      <c r="Q30" s="2175">
        <v>0</v>
      </c>
      <c r="R30" s="2176">
        <f t="shared" si="3"/>
        <v>0.99999999999999989</v>
      </c>
      <c r="S30" s="2176">
        <f t="shared" si="3"/>
        <v>1</v>
      </c>
      <c r="T30" s="2176">
        <f t="shared" si="3"/>
        <v>1</v>
      </c>
      <c r="U30" s="2176">
        <f t="shared" si="3"/>
        <v>1</v>
      </c>
      <c r="V30" s="2176">
        <f t="shared" si="3"/>
        <v>1</v>
      </c>
      <c r="W30" s="2176">
        <f t="shared" si="3"/>
        <v>1</v>
      </c>
      <c r="X30" s="2176">
        <f t="shared" si="3"/>
        <v>1</v>
      </c>
      <c r="Y30" s="2176">
        <f t="shared" si="3"/>
        <v>1</v>
      </c>
      <c r="Z30" s="2176">
        <f t="shared" si="3"/>
        <v>1</v>
      </c>
      <c r="AA30" s="2176">
        <f t="shared" si="3"/>
        <v>1</v>
      </c>
      <c r="AB30" s="2176">
        <f t="shared" si="3"/>
        <v>1</v>
      </c>
      <c r="AC30" s="2176">
        <f t="shared" si="3"/>
        <v>1</v>
      </c>
      <c r="AD30" s="2176">
        <f t="shared" si="3"/>
        <v>1</v>
      </c>
      <c r="AE30" s="2176">
        <f t="shared" si="3"/>
        <v>1</v>
      </c>
      <c r="AF30" s="2176">
        <f t="shared" si="3"/>
        <v>1</v>
      </c>
    </row>
    <row r="31" spans="1:32">
      <c r="A31" s="2194">
        <v>100</v>
      </c>
      <c r="B31" s="2195">
        <v>27</v>
      </c>
      <c r="C31" s="2179">
        <v>0</v>
      </c>
      <c r="D31" s="2179">
        <v>0</v>
      </c>
      <c r="E31" s="2179">
        <v>0</v>
      </c>
      <c r="F31" s="2179">
        <v>0</v>
      </c>
      <c r="G31" s="2179">
        <v>0</v>
      </c>
      <c r="H31" s="2179">
        <v>0</v>
      </c>
      <c r="I31" s="2179">
        <v>0</v>
      </c>
      <c r="J31" s="2179">
        <v>0</v>
      </c>
      <c r="K31" s="2179">
        <v>0</v>
      </c>
      <c r="L31" s="2179">
        <v>0</v>
      </c>
      <c r="M31" s="2179">
        <v>0</v>
      </c>
      <c r="N31" s="2179">
        <v>0</v>
      </c>
      <c r="O31" s="2179">
        <v>0</v>
      </c>
      <c r="P31" s="2175">
        <v>0</v>
      </c>
      <c r="Q31" s="2175">
        <v>0</v>
      </c>
      <c r="R31" s="2176">
        <f t="shared" si="3"/>
        <v>0.99999999999999989</v>
      </c>
      <c r="S31" s="2176">
        <f t="shared" si="3"/>
        <v>1</v>
      </c>
      <c r="T31" s="2176">
        <f t="shared" si="3"/>
        <v>1</v>
      </c>
      <c r="U31" s="2176">
        <f t="shared" si="3"/>
        <v>1</v>
      </c>
      <c r="V31" s="2176">
        <f t="shared" si="3"/>
        <v>1</v>
      </c>
      <c r="W31" s="2176">
        <f t="shared" si="3"/>
        <v>1</v>
      </c>
      <c r="X31" s="2176">
        <f t="shared" si="3"/>
        <v>1</v>
      </c>
      <c r="Y31" s="2176">
        <f t="shared" si="3"/>
        <v>1</v>
      </c>
      <c r="Z31" s="2176">
        <f t="shared" si="3"/>
        <v>1</v>
      </c>
      <c r="AA31" s="2176">
        <f t="shared" si="3"/>
        <v>1</v>
      </c>
      <c r="AB31" s="2176">
        <f t="shared" si="3"/>
        <v>1</v>
      </c>
      <c r="AC31" s="2176">
        <f t="shared" si="3"/>
        <v>1</v>
      </c>
      <c r="AD31" s="2176">
        <f t="shared" si="3"/>
        <v>1</v>
      </c>
      <c r="AE31" s="2176">
        <f t="shared" si="3"/>
        <v>1</v>
      </c>
      <c r="AF31" s="2176">
        <f t="shared" si="3"/>
        <v>1</v>
      </c>
    </row>
    <row r="32" spans="1:32">
      <c r="A32" s="2194">
        <v>100</v>
      </c>
      <c r="B32" s="2195">
        <v>28</v>
      </c>
      <c r="C32" s="2179">
        <v>0</v>
      </c>
      <c r="D32" s="2179">
        <v>0</v>
      </c>
      <c r="E32" s="2179">
        <v>0</v>
      </c>
      <c r="F32" s="2179">
        <v>0</v>
      </c>
      <c r="G32" s="2179">
        <v>0</v>
      </c>
      <c r="H32" s="2179">
        <v>0</v>
      </c>
      <c r="I32" s="2179">
        <v>0</v>
      </c>
      <c r="J32" s="2179">
        <v>0</v>
      </c>
      <c r="K32" s="2179">
        <v>0</v>
      </c>
      <c r="L32" s="2179">
        <v>0</v>
      </c>
      <c r="M32" s="2179">
        <v>0</v>
      </c>
      <c r="N32" s="2179">
        <v>0</v>
      </c>
      <c r="O32" s="2179">
        <v>0</v>
      </c>
      <c r="P32" s="2175">
        <v>0</v>
      </c>
      <c r="Q32" s="2175">
        <v>0</v>
      </c>
      <c r="R32" s="2176">
        <f t="shared" si="3"/>
        <v>0.99999999999999989</v>
      </c>
      <c r="S32" s="2176">
        <f t="shared" si="3"/>
        <v>1</v>
      </c>
      <c r="T32" s="2176">
        <f t="shared" si="3"/>
        <v>1</v>
      </c>
      <c r="U32" s="2176">
        <f t="shared" si="3"/>
        <v>1</v>
      </c>
      <c r="V32" s="2176">
        <f t="shared" si="3"/>
        <v>1</v>
      </c>
      <c r="W32" s="2176">
        <f t="shared" si="3"/>
        <v>1</v>
      </c>
      <c r="X32" s="2176">
        <f t="shared" si="3"/>
        <v>1</v>
      </c>
      <c r="Y32" s="2176">
        <f t="shared" si="3"/>
        <v>1</v>
      </c>
      <c r="Z32" s="2176">
        <f t="shared" si="3"/>
        <v>1</v>
      </c>
      <c r="AA32" s="2176">
        <f t="shared" si="3"/>
        <v>1</v>
      </c>
      <c r="AB32" s="2176">
        <f t="shared" si="3"/>
        <v>1</v>
      </c>
      <c r="AC32" s="2176">
        <f t="shared" si="3"/>
        <v>1</v>
      </c>
      <c r="AD32" s="2176">
        <f t="shared" si="3"/>
        <v>1</v>
      </c>
      <c r="AE32" s="2176">
        <f t="shared" si="3"/>
        <v>1</v>
      </c>
      <c r="AF32" s="2176">
        <f t="shared" si="3"/>
        <v>1</v>
      </c>
    </row>
    <row r="33" spans="1:32">
      <c r="A33" s="2194">
        <v>100</v>
      </c>
      <c r="B33" s="2195">
        <v>29</v>
      </c>
      <c r="C33" s="2179">
        <v>0</v>
      </c>
      <c r="D33" s="2179">
        <v>0</v>
      </c>
      <c r="E33" s="2179">
        <v>0</v>
      </c>
      <c r="F33" s="2179">
        <v>0</v>
      </c>
      <c r="G33" s="2179">
        <v>0</v>
      </c>
      <c r="H33" s="2179">
        <v>0</v>
      </c>
      <c r="I33" s="2179">
        <v>0</v>
      </c>
      <c r="J33" s="2179">
        <v>0</v>
      </c>
      <c r="K33" s="2179">
        <v>0</v>
      </c>
      <c r="L33" s="2179">
        <v>0</v>
      </c>
      <c r="M33" s="2179">
        <v>0</v>
      </c>
      <c r="N33" s="2179">
        <v>0</v>
      </c>
      <c r="O33" s="2179">
        <v>0</v>
      </c>
      <c r="P33" s="2175">
        <v>0</v>
      </c>
      <c r="Q33" s="2175">
        <v>0</v>
      </c>
      <c r="R33" s="2176">
        <f t="shared" si="3"/>
        <v>0.99999999999999989</v>
      </c>
      <c r="S33" s="2176">
        <f t="shared" si="3"/>
        <v>1</v>
      </c>
      <c r="T33" s="2176">
        <f t="shared" si="3"/>
        <v>1</v>
      </c>
      <c r="U33" s="2176">
        <f t="shared" si="3"/>
        <v>1</v>
      </c>
      <c r="V33" s="2176">
        <f t="shared" si="3"/>
        <v>1</v>
      </c>
      <c r="W33" s="2176">
        <f t="shared" si="3"/>
        <v>1</v>
      </c>
      <c r="X33" s="2176">
        <f t="shared" si="3"/>
        <v>1</v>
      </c>
      <c r="Y33" s="2176">
        <f t="shared" si="3"/>
        <v>1</v>
      </c>
      <c r="Z33" s="2176">
        <f t="shared" si="3"/>
        <v>1</v>
      </c>
      <c r="AA33" s="2176">
        <f t="shared" si="3"/>
        <v>1</v>
      </c>
      <c r="AB33" s="2176">
        <f t="shared" si="3"/>
        <v>1</v>
      </c>
      <c r="AC33" s="2176">
        <f t="shared" si="3"/>
        <v>1</v>
      </c>
      <c r="AD33" s="2176">
        <f t="shared" si="3"/>
        <v>1</v>
      </c>
      <c r="AE33" s="2176">
        <f t="shared" si="3"/>
        <v>1</v>
      </c>
      <c r="AF33" s="2176">
        <f t="shared" si="3"/>
        <v>1</v>
      </c>
    </row>
    <row r="34" spans="1:32">
      <c r="A34" s="2194">
        <v>100</v>
      </c>
      <c r="B34" s="2195">
        <v>30</v>
      </c>
      <c r="C34" s="2179">
        <v>0</v>
      </c>
      <c r="D34" s="2179">
        <v>0</v>
      </c>
      <c r="E34" s="2179">
        <v>0</v>
      </c>
      <c r="F34" s="2179">
        <v>0</v>
      </c>
      <c r="G34" s="2179">
        <v>0</v>
      </c>
      <c r="H34" s="2179">
        <v>0</v>
      </c>
      <c r="I34" s="2179">
        <v>0</v>
      </c>
      <c r="J34" s="2179">
        <v>0</v>
      </c>
      <c r="K34" s="2179">
        <v>0</v>
      </c>
      <c r="L34" s="2179">
        <v>0</v>
      </c>
      <c r="M34" s="2179">
        <v>0</v>
      </c>
      <c r="N34" s="2179">
        <v>0</v>
      </c>
      <c r="O34" s="2179">
        <v>0</v>
      </c>
      <c r="P34" s="2175">
        <v>0</v>
      </c>
      <c r="Q34" s="2175">
        <v>0</v>
      </c>
      <c r="R34" s="2176">
        <f t="shared" si="3"/>
        <v>0.99999999999999989</v>
      </c>
      <c r="S34" s="2176">
        <f t="shared" si="3"/>
        <v>1</v>
      </c>
      <c r="T34" s="2176">
        <f t="shared" si="3"/>
        <v>1</v>
      </c>
      <c r="U34" s="2176">
        <f t="shared" si="3"/>
        <v>1</v>
      </c>
      <c r="V34" s="2176">
        <f t="shared" si="3"/>
        <v>1</v>
      </c>
      <c r="W34" s="2176">
        <f t="shared" si="3"/>
        <v>1</v>
      </c>
      <c r="X34" s="2176">
        <f t="shared" si="3"/>
        <v>1</v>
      </c>
      <c r="Y34" s="2176">
        <f t="shared" si="3"/>
        <v>1</v>
      </c>
      <c r="Z34" s="2176">
        <f t="shared" si="3"/>
        <v>1</v>
      </c>
      <c r="AA34" s="2176">
        <f t="shared" si="3"/>
        <v>1</v>
      </c>
      <c r="AB34" s="2176">
        <f t="shared" si="3"/>
        <v>1</v>
      </c>
      <c r="AC34" s="2176">
        <f t="shared" si="3"/>
        <v>1</v>
      </c>
      <c r="AD34" s="2176">
        <f t="shared" si="3"/>
        <v>1</v>
      </c>
      <c r="AE34" s="2176">
        <f t="shared" si="3"/>
        <v>1</v>
      </c>
      <c r="AF34" s="2176">
        <f t="shared" si="3"/>
        <v>1</v>
      </c>
    </row>
    <row r="35" spans="1:32">
      <c r="A35" s="2194">
        <v>100</v>
      </c>
      <c r="B35" s="2195">
        <v>31</v>
      </c>
      <c r="C35" s="2179">
        <v>0</v>
      </c>
      <c r="D35" s="2179">
        <v>0</v>
      </c>
      <c r="E35" s="2179">
        <v>0</v>
      </c>
      <c r="F35" s="2179">
        <v>0</v>
      </c>
      <c r="G35" s="2179">
        <v>0</v>
      </c>
      <c r="H35" s="2179">
        <v>0</v>
      </c>
      <c r="I35" s="2179">
        <v>0</v>
      </c>
      <c r="J35" s="2179">
        <v>0</v>
      </c>
      <c r="K35" s="2179">
        <v>0</v>
      </c>
      <c r="L35" s="2179">
        <v>0</v>
      </c>
      <c r="M35" s="2179">
        <v>0</v>
      </c>
      <c r="N35" s="2179">
        <v>0</v>
      </c>
      <c r="O35" s="2179">
        <v>0</v>
      </c>
      <c r="P35" s="2175">
        <v>0</v>
      </c>
      <c r="Q35" s="2175">
        <v>0</v>
      </c>
      <c r="R35" s="2176">
        <f t="shared" si="3"/>
        <v>0.99999999999999989</v>
      </c>
      <c r="S35" s="2176">
        <f t="shared" si="3"/>
        <v>1</v>
      </c>
      <c r="T35" s="2176">
        <f t="shared" si="3"/>
        <v>1</v>
      </c>
      <c r="U35" s="2176">
        <f t="shared" si="3"/>
        <v>1</v>
      </c>
      <c r="V35" s="2176">
        <f t="shared" si="3"/>
        <v>1</v>
      </c>
      <c r="W35" s="2176">
        <f t="shared" si="3"/>
        <v>1</v>
      </c>
      <c r="X35" s="2176">
        <f t="shared" si="3"/>
        <v>1</v>
      </c>
      <c r="Y35" s="2176">
        <f t="shared" si="3"/>
        <v>1</v>
      </c>
      <c r="Z35" s="2176">
        <f t="shared" si="3"/>
        <v>1</v>
      </c>
      <c r="AA35" s="2176">
        <f t="shared" si="3"/>
        <v>1</v>
      </c>
      <c r="AB35" s="2176">
        <f t="shared" si="3"/>
        <v>1</v>
      </c>
      <c r="AC35" s="2176">
        <f t="shared" si="3"/>
        <v>1</v>
      </c>
      <c r="AD35" s="2176">
        <f t="shared" si="3"/>
        <v>1</v>
      </c>
      <c r="AE35" s="2176">
        <f t="shared" si="3"/>
        <v>1</v>
      </c>
      <c r="AF35" s="2176">
        <f t="shared" si="3"/>
        <v>1</v>
      </c>
    </row>
    <row r="36" spans="1:32">
      <c r="A36" s="2194">
        <v>100</v>
      </c>
      <c r="B36" s="2195">
        <v>32</v>
      </c>
      <c r="C36" s="2179">
        <v>0</v>
      </c>
      <c r="D36" s="2179">
        <v>0</v>
      </c>
      <c r="E36" s="2179">
        <v>0</v>
      </c>
      <c r="F36" s="2179">
        <v>0</v>
      </c>
      <c r="G36" s="2179">
        <v>0</v>
      </c>
      <c r="H36" s="2179">
        <v>0</v>
      </c>
      <c r="I36" s="2179">
        <v>0</v>
      </c>
      <c r="J36" s="2179">
        <v>0</v>
      </c>
      <c r="K36" s="2179">
        <v>0</v>
      </c>
      <c r="L36" s="2179">
        <v>0</v>
      </c>
      <c r="M36" s="2179">
        <v>0</v>
      </c>
      <c r="N36" s="2179">
        <v>0</v>
      </c>
      <c r="O36" s="2179">
        <v>0</v>
      </c>
      <c r="P36" s="2175">
        <v>0</v>
      </c>
      <c r="Q36" s="2175">
        <v>0</v>
      </c>
      <c r="R36" s="2176">
        <f t="shared" si="3"/>
        <v>0.99999999999999989</v>
      </c>
      <c r="S36" s="2176">
        <f t="shared" si="3"/>
        <v>1</v>
      </c>
      <c r="T36" s="2176">
        <f t="shared" si="3"/>
        <v>1</v>
      </c>
      <c r="U36" s="2176">
        <f t="shared" si="3"/>
        <v>1</v>
      </c>
      <c r="V36" s="2176">
        <f t="shared" si="3"/>
        <v>1</v>
      </c>
      <c r="W36" s="2176">
        <f t="shared" si="3"/>
        <v>1</v>
      </c>
      <c r="X36" s="2176">
        <f t="shared" si="3"/>
        <v>1</v>
      </c>
      <c r="Y36" s="2176">
        <f t="shared" si="3"/>
        <v>1</v>
      </c>
      <c r="Z36" s="2176">
        <f t="shared" si="3"/>
        <v>1</v>
      </c>
      <c r="AA36" s="2176">
        <f t="shared" si="3"/>
        <v>1</v>
      </c>
      <c r="AB36" s="2176">
        <f t="shared" si="3"/>
        <v>1</v>
      </c>
      <c r="AC36" s="2176">
        <f t="shared" si="3"/>
        <v>1</v>
      </c>
      <c r="AD36" s="2176">
        <f t="shared" si="3"/>
        <v>1</v>
      </c>
      <c r="AE36" s="2176">
        <f t="shared" si="3"/>
        <v>1</v>
      </c>
      <c r="AF36" s="2176">
        <f t="shared" si="3"/>
        <v>1</v>
      </c>
    </row>
    <row r="37" spans="1:32">
      <c r="A37" s="2194">
        <v>100</v>
      </c>
      <c r="B37" s="2195">
        <v>33</v>
      </c>
      <c r="C37" s="2179">
        <v>0</v>
      </c>
      <c r="D37" s="2179">
        <v>0</v>
      </c>
      <c r="E37" s="2179">
        <v>0</v>
      </c>
      <c r="F37" s="2179">
        <v>0</v>
      </c>
      <c r="G37" s="2179">
        <v>0</v>
      </c>
      <c r="H37" s="2179">
        <v>0</v>
      </c>
      <c r="I37" s="2179">
        <v>0</v>
      </c>
      <c r="J37" s="2179">
        <v>0</v>
      </c>
      <c r="K37" s="2179">
        <v>0</v>
      </c>
      <c r="L37" s="2179">
        <v>0</v>
      </c>
      <c r="M37" s="2179">
        <v>0</v>
      </c>
      <c r="N37" s="2179">
        <v>0</v>
      </c>
      <c r="O37" s="2179">
        <v>0</v>
      </c>
      <c r="P37" s="2175">
        <v>0</v>
      </c>
      <c r="Q37" s="2175">
        <v>0</v>
      </c>
      <c r="R37" s="2176">
        <f t="shared" si="3"/>
        <v>0.99999999999999989</v>
      </c>
      <c r="S37" s="2176">
        <f t="shared" si="3"/>
        <v>1</v>
      </c>
      <c r="T37" s="2176">
        <f t="shared" si="3"/>
        <v>1</v>
      </c>
      <c r="U37" s="2176">
        <f t="shared" si="3"/>
        <v>1</v>
      </c>
      <c r="V37" s="2176">
        <f t="shared" si="3"/>
        <v>1</v>
      </c>
      <c r="W37" s="2176">
        <f t="shared" si="3"/>
        <v>1</v>
      </c>
      <c r="X37" s="2176">
        <f t="shared" si="3"/>
        <v>1</v>
      </c>
      <c r="Y37" s="2176">
        <f t="shared" si="3"/>
        <v>1</v>
      </c>
      <c r="Z37" s="2176">
        <f t="shared" si="3"/>
        <v>1</v>
      </c>
      <c r="AA37" s="2176">
        <f t="shared" si="3"/>
        <v>1</v>
      </c>
      <c r="AB37" s="2176">
        <f t="shared" si="3"/>
        <v>1</v>
      </c>
      <c r="AC37" s="2176">
        <f t="shared" si="3"/>
        <v>1</v>
      </c>
      <c r="AD37" s="2176">
        <f t="shared" si="3"/>
        <v>1</v>
      </c>
      <c r="AE37" s="2176">
        <f t="shared" si="3"/>
        <v>1</v>
      </c>
      <c r="AF37" s="2176">
        <f t="shared" si="3"/>
        <v>1</v>
      </c>
    </row>
    <row r="38" spans="1:32">
      <c r="A38" s="2194">
        <v>100</v>
      </c>
      <c r="B38" s="2195">
        <v>34</v>
      </c>
      <c r="C38" s="2179">
        <v>0</v>
      </c>
      <c r="D38" s="2179">
        <v>0</v>
      </c>
      <c r="E38" s="2179">
        <v>0</v>
      </c>
      <c r="F38" s="2179">
        <v>0</v>
      </c>
      <c r="G38" s="2179">
        <v>0</v>
      </c>
      <c r="H38" s="2179">
        <v>0</v>
      </c>
      <c r="I38" s="2179">
        <v>0</v>
      </c>
      <c r="J38" s="2179">
        <v>0</v>
      </c>
      <c r="K38" s="2179">
        <v>0</v>
      </c>
      <c r="L38" s="2179">
        <v>0</v>
      </c>
      <c r="M38" s="2179">
        <v>0</v>
      </c>
      <c r="N38" s="2179">
        <v>0</v>
      </c>
      <c r="O38" s="2179">
        <v>0</v>
      </c>
      <c r="P38" s="2175">
        <v>0</v>
      </c>
      <c r="Q38" s="2175">
        <v>0</v>
      </c>
      <c r="R38" s="2176">
        <f t="shared" ref="R38:AF53" si="4">C38+R37</f>
        <v>0.99999999999999989</v>
      </c>
      <c r="S38" s="2176">
        <f t="shared" si="4"/>
        <v>1</v>
      </c>
      <c r="T38" s="2176">
        <f t="shared" si="4"/>
        <v>1</v>
      </c>
      <c r="U38" s="2176">
        <f t="shared" si="4"/>
        <v>1</v>
      </c>
      <c r="V38" s="2176">
        <f t="shared" si="4"/>
        <v>1</v>
      </c>
      <c r="W38" s="2176">
        <f t="shared" si="4"/>
        <v>1</v>
      </c>
      <c r="X38" s="2176">
        <f t="shared" si="4"/>
        <v>1</v>
      </c>
      <c r="Y38" s="2176">
        <f t="shared" si="4"/>
        <v>1</v>
      </c>
      <c r="Z38" s="2176">
        <f t="shared" si="4"/>
        <v>1</v>
      </c>
      <c r="AA38" s="2176">
        <f t="shared" si="4"/>
        <v>1</v>
      </c>
      <c r="AB38" s="2176">
        <f t="shared" si="4"/>
        <v>1</v>
      </c>
      <c r="AC38" s="2176">
        <f t="shared" si="4"/>
        <v>1</v>
      </c>
      <c r="AD38" s="2176">
        <f t="shared" si="4"/>
        <v>1</v>
      </c>
      <c r="AE38" s="2176">
        <f t="shared" si="4"/>
        <v>1</v>
      </c>
      <c r="AF38" s="2176">
        <f t="shared" si="4"/>
        <v>1</v>
      </c>
    </row>
    <row r="39" spans="1:32">
      <c r="A39" s="2194">
        <v>100</v>
      </c>
      <c r="B39" s="2195">
        <v>35</v>
      </c>
      <c r="C39" s="2179">
        <v>0</v>
      </c>
      <c r="D39" s="2179">
        <v>0</v>
      </c>
      <c r="E39" s="2179">
        <v>0</v>
      </c>
      <c r="F39" s="2179">
        <v>0</v>
      </c>
      <c r="G39" s="2179">
        <v>0</v>
      </c>
      <c r="H39" s="2179">
        <v>0</v>
      </c>
      <c r="I39" s="2179">
        <v>0</v>
      </c>
      <c r="J39" s="2179">
        <v>0</v>
      </c>
      <c r="K39" s="2179">
        <v>0</v>
      </c>
      <c r="L39" s="2179">
        <v>0</v>
      </c>
      <c r="M39" s="2179">
        <v>0</v>
      </c>
      <c r="N39" s="2179">
        <v>0</v>
      </c>
      <c r="O39" s="2179">
        <v>0</v>
      </c>
      <c r="P39" s="2175">
        <v>0</v>
      </c>
      <c r="Q39" s="2175">
        <v>0</v>
      </c>
      <c r="R39" s="2176">
        <f t="shared" si="4"/>
        <v>0.99999999999999989</v>
      </c>
      <c r="S39" s="2176">
        <f t="shared" si="4"/>
        <v>1</v>
      </c>
      <c r="T39" s="2176">
        <f t="shared" si="4"/>
        <v>1</v>
      </c>
      <c r="U39" s="2176">
        <f t="shared" si="4"/>
        <v>1</v>
      </c>
      <c r="V39" s="2176">
        <f t="shared" si="4"/>
        <v>1</v>
      </c>
      <c r="W39" s="2176">
        <f t="shared" si="4"/>
        <v>1</v>
      </c>
      <c r="X39" s="2176">
        <f t="shared" si="4"/>
        <v>1</v>
      </c>
      <c r="Y39" s="2176">
        <f t="shared" si="4"/>
        <v>1</v>
      </c>
      <c r="Z39" s="2176">
        <f t="shared" si="4"/>
        <v>1</v>
      </c>
      <c r="AA39" s="2176">
        <f t="shared" si="4"/>
        <v>1</v>
      </c>
      <c r="AB39" s="2176">
        <f t="shared" si="4"/>
        <v>1</v>
      </c>
      <c r="AC39" s="2176">
        <f t="shared" si="4"/>
        <v>1</v>
      </c>
      <c r="AD39" s="2176">
        <f t="shared" si="4"/>
        <v>1</v>
      </c>
      <c r="AE39" s="2176">
        <f t="shared" si="4"/>
        <v>1</v>
      </c>
      <c r="AF39" s="2176">
        <f t="shared" si="4"/>
        <v>1</v>
      </c>
    </row>
    <row r="40" spans="1:32">
      <c r="A40" s="2194">
        <v>100</v>
      </c>
      <c r="B40" s="2195">
        <v>36</v>
      </c>
      <c r="C40" s="2179">
        <v>0</v>
      </c>
      <c r="D40" s="2179">
        <v>0</v>
      </c>
      <c r="E40" s="2179">
        <v>0</v>
      </c>
      <c r="F40" s="2179">
        <v>0</v>
      </c>
      <c r="G40" s="2179">
        <v>0</v>
      </c>
      <c r="H40" s="2179">
        <v>0</v>
      </c>
      <c r="I40" s="2179">
        <v>0</v>
      </c>
      <c r="J40" s="2179">
        <v>0</v>
      </c>
      <c r="K40" s="2179">
        <v>0</v>
      </c>
      <c r="L40" s="2179">
        <v>0</v>
      </c>
      <c r="M40" s="2179">
        <v>0</v>
      </c>
      <c r="N40" s="2179">
        <v>0</v>
      </c>
      <c r="O40" s="2179">
        <v>0</v>
      </c>
      <c r="P40" s="2175">
        <v>0</v>
      </c>
      <c r="Q40" s="2175">
        <v>0</v>
      </c>
      <c r="R40" s="2176">
        <f t="shared" si="4"/>
        <v>0.99999999999999989</v>
      </c>
      <c r="S40" s="2176">
        <f t="shared" si="4"/>
        <v>1</v>
      </c>
      <c r="T40" s="2176">
        <f t="shared" si="4"/>
        <v>1</v>
      </c>
      <c r="U40" s="2176">
        <f t="shared" si="4"/>
        <v>1</v>
      </c>
      <c r="V40" s="2176">
        <f t="shared" si="4"/>
        <v>1</v>
      </c>
      <c r="W40" s="2176">
        <f t="shared" si="4"/>
        <v>1</v>
      </c>
      <c r="X40" s="2176">
        <f t="shared" si="4"/>
        <v>1</v>
      </c>
      <c r="Y40" s="2176">
        <f t="shared" si="4"/>
        <v>1</v>
      </c>
      <c r="Z40" s="2176">
        <f t="shared" si="4"/>
        <v>1</v>
      </c>
      <c r="AA40" s="2176">
        <f t="shared" si="4"/>
        <v>1</v>
      </c>
      <c r="AB40" s="2176">
        <f t="shared" si="4"/>
        <v>1</v>
      </c>
      <c r="AC40" s="2176">
        <f t="shared" si="4"/>
        <v>1</v>
      </c>
      <c r="AD40" s="2176">
        <f t="shared" si="4"/>
        <v>1</v>
      </c>
      <c r="AE40" s="2176">
        <f t="shared" si="4"/>
        <v>1</v>
      </c>
      <c r="AF40" s="2176">
        <f t="shared" si="4"/>
        <v>1</v>
      </c>
    </row>
    <row r="41" spans="1:32">
      <c r="A41" s="2194">
        <v>100</v>
      </c>
      <c r="B41" s="2195">
        <v>37</v>
      </c>
      <c r="C41" s="2179">
        <v>0</v>
      </c>
      <c r="D41" s="2179">
        <v>0</v>
      </c>
      <c r="E41" s="2179">
        <v>0</v>
      </c>
      <c r="F41" s="2179">
        <v>0</v>
      </c>
      <c r="G41" s="2179">
        <v>0</v>
      </c>
      <c r="H41" s="2179">
        <v>0</v>
      </c>
      <c r="I41" s="2179">
        <v>0</v>
      </c>
      <c r="J41" s="2179">
        <v>0</v>
      </c>
      <c r="K41" s="2179">
        <v>0</v>
      </c>
      <c r="L41" s="2179">
        <v>0</v>
      </c>
      <c r="M41" s="2179">
        <v>0</v>
      </c>
      <c r="N41" s="2179">
        <v>0</v>
      </c>
      <c r="O41" s="2179">
        <v>0</v>
      </c>
      <c r="P41" s="2175">
        <v>0</v>
      </c>
      <c r="Q41" s="2175">
        <v>0</v>
      </c>
      <c r="R41" s="2176">
        <f t="shared" si="4"/>
        <v>0.99999999999999989</v>
      </c>
      <c r="S41" s="2176">
        <f t="shared" si="4"/>
        <v>1</v>
      </c>
      <c r="T41" s="2176">
        <f t="shared" si="4"/>
        <v>1</v>
      </c>
      <c r="U41" s="2176">
        <f t="shared" si="4"/>
        <v>1</v>
      </c>
      <c r="V41" s="2176">
        <f t="shared" si="4"/>
        <v>1</v>
      </c>
      <c r="W41" s="2176">
        <f t="shared" si="4"/>
        <v>1</v>
      </c>
      <c r="X41" s="2176">
        <f t="shared" si="4"/>
        <v>1</v>
      </c>
      <c r="Y41" s="2176">
        <f t="shared" si="4"/>
        <v>1</v>
      </c>
      <c r="Z41" s="2176">
        <f t="shared" si="4"/>
        <v>1</v>
      </c>
      <c r="AA41" s="2176">
        <f t="shared" si="4"/>
        <v>1</v>
      </c>
      <c r="AB41" s="2176">
        <f t="shared" si="4"/>
        <v>1</v>
      </c>
      <c r="AC41" s="2176">
        <f t="shared" si="4"/>
        <v>1</v>
      </c>
      <c r="AD41" s="2176">
        <f t="shared" si="4"/>
        <v>1</v>
      </c>
      <c r="AE41" s="2176">
        <f t="shared" si="4"/>
        <v>1</v>
      </c>
      <c r="AF41" s="2176">
        <f t="shared" si="4"/>
        <v>1</v>
      </c>
    </row>
    <row r="42" spans="1:32">
      <c r="A42" s="2194">
        <v>100</v>
      </c>
      <c r="B42" s="2195">
        <v>38</v>
      </c>
      <c r="C42" s="2179">
        <v>0</v>
      </c>
      <c r="D42" s="2179">
        <v>0</v>
      </c>
      <c r="E42" s="2179">
        <v>0</v>
      </c>
      <c r="F42" s="2179">
        <v>0</v>
      </c>
      <c r="G42" s="2179">
        <v>0</v>
      </c>
      <c r="H42" s="2179">
        <v>0</v>
      </c>
      <c r="I42" s="2179">
        <v>0</v>
      </c>
      <c r="J42" s="2179">
        <v>0</v>
      </c>
      <c r="K42" s="2179">
        <v>0</v>
      </c>
      <c r="L42" s="2179">
        <v>0</v>
      </c>
      <c r="M42" s="2179">
        <v>0</v>
      </c>
      <c r="N42" s="2179">
        <v>0</v>
      </c>
      <c r="O42" s="2179">
        <v>0</v>
      </c>
      <c r="P42" s="2175">
        <v>0</v>
      </c>
      <c r="Q42" s="2175">
        <v>0</v>
      </c>
      <c r="R42" s="2176">
        <f t="shared" si="4"/>
        <v>0.99999999999999989</v>
      </c>
      <c r="S42" s="2176">
        <f t="shared" si="4"/>
        <v>1</v>
      </c>
      <c r="T42" s="2176">
        <f t="shared" si="4"/>
        <v>1</v>
      </c>
      <c r="U42" s="2176">
        <f t="shared" si="4"/>
        <v>1</v>
      </c>
      <c r="V42" s="2176">
        <f t="shared" si="4"/>
        <v>1</v>
      </c>
      <c r="W42" s="2176">
        <f t="shared" si="4"/>
        <v>1</v>
      </c>
      <c r="X42" s="2176">
        <f t="shared" si="4"/>
        <v>1</v>
      </c>
      <c r="Y42" s="2176">
        <f t="shared" si="4"/>
        <v>1</v>
      </c>
      <c r="Z42" s="2176">
        <f t="shared" si="4"/>
        <v>1</v>
      </c>
      <c r="AA42" s="2176">
        <f t="shared" si="4"/>
        <v>1</v>
      </c>
      <c r="AB42" s="2176">
        <f t="shared" si="4"/>
        <v>1</v>
      </c>
      <c r="AC42" s="2176">
        <f t="shared" si="4"/>
        <v>1</v>
      </c>
      <c r="AD42" s="2176">
        <f t="shared" si="4"/>
        <v>1</v>
      </c>
      <c r="AE42" s="2176">
        <f t="shared" si="4"/>
        <v>1</v>
      </c>
      <c r="AF42" s="2176">
        <f t="shared" si="4"/>
        <v>1</v>
      </c>
    </row>
    <row r="43" spans="1:32">
      <c r="A43" s="2194">
        <v>100</v>
      </c>
      <c r="B43" s="2195">
        <v>39</v>
      </c>
      <c r="C43" s="2179">
        <v>0</v>
      </c>
      <c r="D43" s="2179">
        <v>0</v>
      </c>
      <c r="E43" s="2179">
        <v>0</v>
      </c>
      <c r="F43" s="2179">
        <v>0</v>
      </c>
      <c r="G43" s="2179">
        <v>0</v>
      </c>
      <c r="H43" s="2179">
        <v>0</v>
      </c>
      <c r="I43" s="2179">
        <v>0</v>
      </c>
      <c r="J43" s="2179">
        <v>0</v>
      </c>
      <c r="K43" s="2179">
        <v>0</v>
      </c>
      <c r="L43" s="2179">
        <v>0</v>
      </c>
      <c r="M43" s="2179">
        <v>0</v>
      </c>
      <c r="N43" s="2179">
        <v>0</v>
      </c>
      <c r="O43" s="2179">
        <v>0</v>
      </c>
      <c r="P43" s="2175">
        <v>0</v>
      </c>
      <c r="Q43" s="2175">
        <v>0</v>
      </c>
      <c r="R43" s="2176">
        <f t="shared" si="4"/>
        <v>0.99999999999999989</v>
      </c>
      <c r="S43" s="2176">
        <f t="shared" si="4"/>
        <v>1</v>
      </c>
      <c r="T43" s="2176">
        <f t="shared" si="4"/>
        <v>1</v>
      </c>
      <c r="U43" s="2176">
        <f t="shared" si="4"/>
        <v>1</v>
      </c>
      <c r="V43" s="2176">
        <f t="shared" si="4"/>
        <v>1</v>
      </c>
      <c r="W43" s="2176">
        <f t="shared" si="4"/>
        <v>1</v>
      </c>
      <c r="X43" s="2176">
        <f t="shared" si="4"/>
        <v>1</v>
      </c>
      <c r="Y43" s="2176">
        <f t="shared" si="4"/>
        <v>1</v>
      </c>
      <c r="Z43" s="2176">
        <f t="shared" si="4"/>
        <v>1</v>
      </c>
      <c r="AA43" s="2176">
        <f t="shared" si="4"/>
        <v>1</v>
      </c>
      <c r="AB43" s="2176">
        <f t="shared" si="4"/>
        <v>1</v>
      </c>
      <c r="AC43" s="2176">
        <f t="shared" si="4"/>
        <v>1</v>
      </c>
      <c r="AD43" s="2176">
        <f t="shared" si="4"/>
        <v>1</v>
      </c>
      <c r="AE43" s="2176">
        <f t="shared" si="4"/>
        <v>1</v>
      </c>
      <c r="AF43" s="2176">
        <f t="shared" si="4"/>
        <v>1</v>
      </c>
    </row>
    <row r="44" spans="1:32">
      <c r="A44" s="2194">
        <v>100</v>
      </c>
      <c r="B44" s="2195">
        <v>40</v>
      </c>
      <c r="C44" s="2179">
        <v>0</v>
      </c>
      <c r="D44" s="2179">
        <v>0</v>
      </c>
      <c r="E44" s="2179">
        <v>0</v>
      </c>
      <c r="F44" s="2179">
        <v>0</v>
      </c>
      <c r="G44" s="2179">
        <v>0</v>
      </c>
      <c r="H44" s="2179">
        <v>0</v>
      </c>
      <c r="I44" s="2179">
        <v>0</v>
      </c>
      <c r="J44" s="2179">
        <v>0</v>
      </c>
      <c r="K44" s="2179">
        <v>0</v>
      </c>
      <c r="L44" s="2179">
        <v>0</v>
      </c>
      <c r="M44" s="2179">
        <v>0</v>
      </c>
      <c r="N44" s="2179">
        <v>0</v>
      </c>
      <c r="O44" s="2179">
        <v>0</v>
      </c>
      <c r="P44" s="2175">
        <v>0</v>
      </c>
      <c r="Q44" s="2175">
        <v>0</v>
      </c>
      <c r="R44" s="2176">
        <f t="shared" si="4"/>
        <v>0.99999999999999989</v>
      </c>
      <c r="S44" s="2176">
        <f t="shared" si="4"/>
        <v>1</v>
      </c>
      <c r="T44" s="2176">
        <f t="shared" si="4"/>
        <v>1</v>
      </c>
      <c r="U44" s="2176">
        <f t="shared" si="4"/>
        <v>1</v>
      </c>
      <c r="V44" s="2176">
        <f t="shared" si="4"/>
        <v>1</v>
      </c>
      <c r="W44" s="2176">
        <f t="shared" si="4"/>
        <v>1</v>
      </c>
      <c r="X44" s="2176">
        <f t="shared" si="4"/>
        <v>1</v>
      </c>
      <c r="Y44" s="2176">
        <f t="shared" si="4"/>
        <v>1</v>
      </c>
      <c r="Z44" s="2176">
        <f t="shared" si="4"/>
        <v>1</v>
      </c>
      <c r="AA44" s="2176">
        <f t="shared" si="4"/>
        <v>1</v>
      </c>
      <c r="AB44" s="2176">
        <f t="shared" si="4"/>
        <v>1</v>
      </c>
      <c r="AC44" s="2176">
        <f t="shared" si="4"/>
        <v>1</v>
      </c>
      <c r="AD44" s="2176">
        <f t="shared" si="4"/>
        <v>1</v>
      </c>
      <c r="AE44" s="2176">
        <f t="shared" si="4"/>
        <v>1</v>
      </c>
      <c r="AF44" s="2176">
        <f t="shared" si="4"/>
        <v>1</v>
      </c>
    </row>
    <row r="45" spans="1:32">
      <c r="A45" s="2194">
        <v>100</v>
      </c>
      <c r="B45" s="2195">
        <v>41</v>
      </c>
      <c r="C45" s="2179">
        <v>0</v>
      </c>
      <c r="D45" s="2179">
        <v>0</v>
      </c>
      <c r="E45" s="2179">
        <v>0</v>
      </c>
      <c r="F45" s="2179">
        <v>0</v>
      </c>
      <c r="G45" s="2179">
        <v>0</v>
      </c>
      <c r="H45" s="2179">
        <v>0</v>
      </c>
      <c r="I45" s="2179">
        <v>0</v>
      </c>
      <c r="J45" s="2179">
        <v>0</v>
      </c>
      <c r="K45" s="2179">
        <v>0</v>
      </c>
      <c r="L45" s="2179">
        <v>0</v>
      </c>
      <c r="M45" s="2179">
        <v>0</v>
      </c>
      <c r="N45" s="2179">
        <v>0</v>
      </c>
      <c r="O45" s="2179">
        <v>0</v>
      </c>
      <c r="P45" s="2175">
        <v>0</v>
      </c>
      <c r="Q45" s="2175">
        <v>0</v>
      </c>
      <c r="R45" s="2176">
        <f t="shared" si="4"/>
        <v>0.99999999999999989</v>
      </c>
      <c r="S45" s="2176">
        <f t="shared" si="4"/>
        <v>1</v>
      </c>
      <c r="T45" s="2176">
        <f t="shared" si="4"/>
        <v>1</v>
      </c>
      <c r="U45" s="2176">
        <f t="shared" si="4"/>
        <v>1</v>
      </c>
      <c r="V45" s="2176">
        <f t="shared" si="4"/>
        <v>1</v>
      </c>
      <c r="W45" s="2176">
        <f t="shared" si="4"/>
        <v>1</v>
      </c>
      <c r="X45" s="2176">
        <f t="shared" si="4"/>
        <v>1</v>
      </c>
      <c r="Y45" s="2176">
        <f t="shared" si="4"/>
        <v>1</v>
      </c>
      <c r="Z45" s="2176">
        <f t="shared" si="4"/>
        <v>1</v>
      </c>
      <c r="AA45" s="2176">
        <f t="shared" si="4"/>
        <v>1</v>
      </c>
      <c r="AB45" s="2176">
        <f t="shared" si="4"/>
        <v>1</v>
      </c>
      <c r="AC45" s="2176">
        <f t="shared" si="4"/>
        <v>1</v>
      </c>
      <c r="AD45" s="2176">
        <f t="shared" si="4"/>
        <v>1</v>
      </c>
      <c r="AE45" s="2176">
        <f t="shared" si="4"/>
        <v>1</v>
      </c>
      <c r="AF45" s="2176">
        <f t="shared" si="4"/>
        <v>1</v>
      </c>
    </row>
    <row r="46" spans="1:32">
      <c r="A46" s="2194">
        <v>100</v>
      </c>
      <c r="B46" s="2195">
        <v>42</v>
      </c>
      <c r="C46" s="2179">
        <v>0</v>
      </c>
      <c r="D46" s="2179">
        <v>0</v>
      </c>
      <c r="E46" s="2179">
        <v>0</v>
      </c>
      <c r="F46" s="2179">
        <v>0</v>
      </c>
      <c r="G46" s="2179">
        <v>0</v>
      </c>
      <c r="H46" s="2179">
        <v>0</v>
      </c>
      <c r="I46" s="2179">
        <v>0</v>
      </c>
      <c r="J46" s="2179">
        <v>0</v>
      </c>
      <c r="K46" s="2179">
        <v>0</v>
      </c>
      <c r="L46" s="2179">
        <v>0</v>
      </c>
      <c r="M46" s="2179">
        <v>0</v>
      </c>
      <c r="N46" s="2179">
        <v>0</v>
      </c>
      <c r="O46" s="2179">
        <v>0</v>
      </c>
      <c r="P46" s="2175">
        <v>0</v>
      </c>
      <c r="Q46" s="2175">
        <v>0</v>
      </c>
      <c r="R46" s="2176">
        <f t="shared" si="4"/>
        <v>0.99999999999999989</v>
      </c>
      <c r="S46" s="2176">
        <f t="shared" si="4"/>
        <v>1</v>
      </c>
      <c r="T46" s="2176">
        <f t="shared" si="4"/>
        <v>1</v>
      </c>
      <c r="U46" s="2176">
        <f t="shared" si="4"/>
        <v>1</v>
      </c>
      <c r="V46" s="2176">
        <f t="shared" si="4"/>
        <v>1</v>
      </c>
      <c r="W46" s="2176">
        <f t="shared" si="4"/>
        <v>1</v>
      </c>
      <c r="X46" s="2176">
        <f t="shared" si="4"/>
        <v>1</v>
      </c>
      <c r="Y46" s="2176">
        <f t="shared" si="4"/>
        <v>1</v>
      </c>
      <c r="Z46" s="2176">
        <f t="shared" si="4"/>
        <v>1</v>
      </c>
      <c r="AA46" s="2176">
        <f t="shared" si="4"/>
        <v>1</v>
      </c>
      <c r="AB46" s="2176">
        <f t="shared" si="4"/>
        <v>1</v>
      </c>
      <c r="AC46" s="2176">
        <f t="shared" si="4"/>
        <v>1</v>
      </c>
      <c r="AD46" s="2176">
        <f t="shared" si="4"/>
        <v>1</v>
      </c>
      <c r="AE46" s="2176">
        <f t="shared" si="4"/>
        <v>1</v>
      </c>
      <c r="AF46" s="2176">
        <f t="shared" si="4"/>
        <v>1</v>
      </c>
    </row>
    <row r="47" spans="1:32">
      <c r="A47" s="2194">
        <v>100</v>
      </c>
      <c r="B47" s="2195">
        <v>43</v>
      </c>
      <c r="C47" s="2179">
        <v>0</v>
      </c>
      <c r="D47" s="2179">
        <v>0</v>
      </c>
      <c r="E47" s="2179">
        <v>0</v>
      </c>
      <c r="F47" s="2179">
        <v>0</v>
      </c>
      <c r="G47" s="2179">
        <v>0</v>
      </c>
      <c r="H47" s="2179">
        <v>0</v>
      </c>
      <c r="I47" s="2179">
        <v>0</v>
      </c>
      <c r="J47" s="2179">
        <v>0</v>
      </c>
      <c r="K47" s="2179">
        <v>0</v>
      </c>
      <c r="L47" s="2179">
        <v>0</v>
      </c>
      <c r="M47" s="2179">
        <v>0</v>
      </c>
      <c r="N47" s="2179">
        <v>0</v>
      </c>
      <c r="O47" s="2179">
        <v>0</v>
      </c>
      <c r="P47" s="2175">
        <v>0</v>
      </c>
      <c r="Q47" s="2175">
        <v>0</v>
      </c>
      <c r="R47" s="2176">
        <f t="shared" si="4"/>
        <v>0.99999999999999989</v>
      </c>
      <c r="S47" s="2176">
        <f t="shared" si="4"/>
        <v>1</v>
      </c>
      <c r="T47" s="2176">
        <f t="shared" si="4"/>
        <v>1</v>
      </c>
      <c r="U47" s="2176">
        <f t="shared" si="4"/>
        <v>1</v>
      </c>
      <c r="V47" s="2176">
        <f t="shared" si="4"/>
        <v>1</v>
      </c>
      <c r="W47" s="2176">
        <f t="shared" si="4"/>
        <v>1</v>
      </c>
      <c r="X47" s="2176">
        <f t="shared" si="4"/>
        <v>1</v>
      </c>
      <c r="Y47" s="2176">
        <f t="shared" si="4"/>
        <v>1</v>
      </c>
      <c r="Z47" s="2176">
        <f t="shared" si="4"/>
        <v>1</v>
      </c>
      <c r="AA47" s="2176">
        <f t="shared" si="4"/>
        <v>1</v>
      </c>
      <c r="AB47" s="2176">
        <f t="shared" si="4"/>
        <v>1</v>
      </c>
      <c r="AC47" s="2176">
        <f t="shared" si="4"/>
        <v>1</v>
      </c>
      <c r="AD47" s="2176">
        <f t="shared" si="4"/>
        <v>1</v>
      </c>
      <c r="AE47" s="2176">
        <f t="shared" si="4"/>
        <v>1</v>
      </c>
      <c r="AF47" s="2176">
        <f t="shared" si="4"/>
        <v>1</v>
      </c>
    </row>
    <row r="48" spans="1:32">
      <c r="A48" s="2194">
        <v>100</v>
      </c>
      <c r="B48" s="2195">
        <v>44</v>
      </c>
      <c r="C48" s="2179">
        <v>0</v>
      </c>
      <c r="D48" s="2179">
        <v>0</v>
      </c>
      <c r="E48" s="2179">
        <v>0</v>
      </c>
      <c r="F48" s="2179">
        <v>0</v>
      </c>
      <c r="G48" s="2179">
        <v>0</v>
      </c>
      <c r="H48" s="2179">
        <v>0</v>
      </c>
      <c r="I48" s="2179">
        <v>0</v>
      </c>
      <c r="J48" s="2179">
        <v>0</v>
      </c>
      <c r="K48" s="2179">
        <v>0</v>
      </c>
      <c r="L48" s="2179">
        <v>0</v>
      </c>
      <c r="M48" s="2179">
        <v>0</v>
      </c>
      <c r="N48" s="2179">
        <v>0</v>
      </c>
      <c r="O48" s="2179">
        <v>0</v>
      </c>
      <c r="P48" s="2175">
        <v>0</v>
      </c>
      <c r="Q48" s="2175">
        <v>0</v>
      </c>
      <c r="R48" s="2176">
        <f t="shared" si="4"/>
        <v>0.99999999999999989</v>
      </c>
      <c r="S48" s="2176">
        <f t="shared" si="4"/>
        <v>1</v>
      </c>
      <c r="T48" s="2176">
        <f t="shared" si="4"/>
        <v>1</v>
      </c>
      <c r="U48" s="2176">
        <f t="shared" si="4"/>
        <v>1</v>
      </c>
      <c r="V48" s="2176">
        <f t="shared" si="4"/>
        <v>1</v>
      </c>
      <c r="W48" s="2176">
        <f t="shared" si="4"/>
        <v>1</v>
      </c>
      <c r="X48" s="2176">
        <f t="shared" si="4"/>
        <v>1</v>
      </c>
      <c r="Y48" s="2176">
        <f t="shared" si="4"/>
        <v>1</v>
      </c>
      <c r="Z48" s="2176">
        <f t="shared" si="4"/>
        <v>1</v>
      </c>
      <c r="AA48" s="2176">
        <f t="shared" si="4"/>
        <v>1</v>
      </c>
      <c r="AB48" s="2176">
        <f t="shared" si="4"/>
        <v>1</v>
      </c>
      <c r="AC48" s="2176">
        <f t="shared" si="4"/>
        <v>1</v>
      </c>
      <c r="AD48" s="2176">
        <f t="shared" si="4"/>
        <v>1</v>
      </c>
      <c r="AE48" s="2176">
        <f t="shared" si="4"/>
        <v>1</v>
      </c>
      <c r="AF48" s="2176">
        <f t="shared" si="4"/>
        <v>1</v>
      </c>
    </row>
    <row r="49" spans="1:32">
      <c r="A49" s="2194">
        <v>100</v>
      </c>
      <c r="B49" s="2195">
        <v>45</v>
      </c>
      <c r="C49" s="2179">
        <v>0</v>
      </c>
      <c r="D49" s="2179">
        <v>0</v>
      </c>
      <c r="E49" s="2179">
        <v>0</v>
      </c>
      <c r="F49" s="2179">
        <v>0</v>
      </c>
      <c r="G49" s="2179">
        <v>0</v>
      </c>
      <c r="H49" s="2179">
        <v>0</v>
      </c>
      <c r="I49" s="2179">
        <v>0</v>
      </c>
      <c r="J49" s="2179">
        <v>0</v>
      </c>
      <c r="K49" s="2179">
        <v>0</v>
      </c>
      <c r="L49" s="2179">
        <v>0</v>
      </c>
      <c r="M49" s="2179">
        <v>0</v>
      </c>
      <c r="N49" s="2179">
        <v>0</v>
      </c>
      <c r="O49" s="2179">
        <v>0</v>
      </c>
      <c r="P49" s="2175">
        <v>0</v>
      </c>
      <c r="Q49" s="2175">
        <v>0</v>
      </c>
      <c r="R49" s="2176">
        <f t="shared" si="4"/>
        <v>0.99999999999999989</v>
      </c>
      <c r="S49" s="2176">
        <f t="shared" si="4"/>
        <v>1</v>
      </c>
      <c r="T49" s="2176">
        <f t="shared" si="4"/>
        <v>1</v>
      </c>
      <c r="U49" s="2176">
        <f t="shared" si="4"/>
        <v>1</v>
      </c>
      <c r="V49" s="2176">
        <f t="shared" si="4"/>
        <v>1</v>
      </c>
      <c r="W49" s="2176">
        <f t="shared" si="4"/>
        <v>1</v>
      </c>
      <c r="X49" s="2176">
        <f t="shared" si="4"/>
        <v>1</v>
      </c>
      <c r="Y49" s="2176">
        <f t="shared" si="4"/>
        <v>1</v>
      </c>
      <c r="Z49" s="2176">
        <f t="shared" si="4"/>
        <v>1</v>
      </c>
      <c r="AA49" s="2176">
        <f t="shared" si="4"/>
        <v>1</v>
      </c>
      <c r="AB49" s="2176">
        <f t="shared" si="4"/>
        <v>1</v>
      </c>
      <c r="AC49" s="2176">
        <f t="shared" si="4"/>
        <v>1</v>
      </c>
      <c r="AD49" s="2176">
        <f t="shared" si="4"/>
        <v>1</v>
      </c>
      <c r="AE49" s="2176">
        <f t="shared" si="4"/>
        <v>1</v>
      </c>
      <c r="AF49" s="2176">
        <f t="shared" si="4"/>
        <v>1</v>
      </c>
    </row>
    <row r="50" spans="1:32">
      <c r="A50" s="2194">
        <v>100</v>
      </c>
      <c r="B50" s="2195">
        <v>46</v>
      </c>
      <c r="C50" s="2179">
        <v>0</v>
      </c>
      <c r="D50" s="2179">
        <v>0</v>
      </c>
      <c r="E50" s="2179">
        <v>0</v>
      </c>
      <c r="F50" s="2179">
        <v>0</v>
      </c>
      <c r="G50" s="2179">
        <v>0</v>
      </c>
      <c r="H50" s="2179">
        <v>0</v>
      </c>
      <c r="I50" s="2179">
        <v>0</v>
      </c>
      <c r="J50" s="2179">
        <v>0</v>
      </c>
      <c r="K50" s="2179">
        <v>0</v>
      </c>
      <c r="L50" s="2179">
        <v>0</v>
      </c>
      <c r="M50" s="2179">
        <v>0</v>
      </c>
      <c r="N50" s="2179">
        <v>0</v>
      </c>
      <c r="O50" s="2179">
        <v>0</v>
      </c>
      <c r="P50" s="2175">
        <v>0</v>
      </c>
      <c r="Q50" s="2175">
        <v>0</v>
      </c>
      <c r="R50" s="2176">
        <f t="shared" si="4"/>
        <v>0.99999999999999989</v>
      </c>
      <c r="S50" s="2176">
        <f t="shared" si="4"/>
        <v>1</v>
      </c>
      <c r="T50" s="2176">
        <f t="shared" si="4"/>
        <v>1</v>
      </c>
      <c r="U50" s="2176">
        <f t="shared" si="4"/>
        <v>1</v>
      </c>
      <c r="V50" s="2176">
        <f t="shared" si="4"/>
        <v>1</v>
      </c>
      <c r="W50" s="2176">
        <f t="shared" si="4"/>
        <v>1</v>
      </c>
      <c r="X50" s="2176">
        <f t="shared" si="4"/>
        <v>1</v>
      </c>
      <c r="Y50" s="2176">
        <f t="shared" si="4"/>
        <v>1</v>
      </c>
      <c r="Z50" s="2176">
        <f t="shared" si="4"/>
        <v>1</v>
      </c>
      <c r="AA50" s="2176">
        <f t="shared" si="4"/>
        <v>1</v>
      </c>
      <c r="AB50" s="2176">
        <f t="shared" si="4"/>
        <v>1</v>
      </c>
      <c r="AC50" s="2176">
        <f t="shared" si="4"/>
        <v>1</v>
      </c>
      <c r="AD50" s="2176">
        <f t="shared" si="4"/>
        <v>1</v>
      </c>
      <c r="AE50" s="2176">
        <f t="shared" si="4"/>
        <v>1</v>
      </c>
      <c r="AF50" s="2176">
        <f t="shared" si="4"/>
        <v>1</v>
      </c>
    </row>
    <row r="51" spans="1:32">
      <c r="A51" s="2194">
        <v>100</v>
      </c>
      <c r="B51" s="2195">
        <v>47</v>
      </c>
      <c r="C51" s="2179">
        <v>0</v>
      </c>
      <c r="D51" s="2179">
        <v>0</v>
      </c>
      <c r="E51" s="2179">
        <v>0</v>
      </c>
      <c r="F51" s="2179">
        <v>0</v>
      </c>
      <c r="G51" s="2179">
        <v>0</v>
      </c>
      <c r="H51" s="2179">
        <v>0</v>
      </c>
      <c r="I51" s="2179">
        <v>0</v>
      </c>
      <c r="J51" s="2179">
        <v>0</v>
      </c>
      <c r="K51" s="2179">
        <v>0</v>
      </c>
      <c r="L51" s="2179">
        <v>0</v>
      </c>
      <c r="M51" s="2179">
        <v>0</v>
      </c>
      <c r="N51" s="2179">
        <v>0</v>
      </c>
      <c r="O51" s="2179">
        <v>0</v>
      </c>
      <c r="P51" s="2175">
        <v>0</v>
      </c>
      <c r="Q51" s="2175">
        <v>0</v>
      </c>
      <c r="R51" s="2176">
        <f t="shared" si="4"/>
        <v>0.99999999999999989</v>
      </c>
      <c r="S51" s="2176">
        <f t="shared" si="4"/>
        <v>1</v>
      </c>
      <c r="T51" s="2176">
        <f t="shared" si="4"/>
        <v>1</v>
      </c>
      <c r="U51" s="2176">
        <f t="shared" si="4"/>
        <v>1</v>
      </c>
      <c r="V51" s="2176">
        <f t="shared" si="4"/>
        <v>1</v>
      </c>
      <c r="W51" s="2176">
        <f t="shared" si="4"/>
        <v>1</v>
      </c>
      <c r="X51" s="2176">
        <f t="shared" si="4"/>
        <v>1</v>
      </c>
      <c r="Y51" s="2176">
        <f t="shared" si="4"/>
        <v>1</v>
      </c>
      <c r="Z51" s="2176">
        <f t="shared" si="4"/>
        <v>1</v>
      </c>
      <c r="AA51" s="2176">
        <f t="shared" si="4"/>
        <v>1</v>
      </c>
      <c r="AB51" s="2176">
        <f t="shared" si="4"/>
        <v>1</v>
      </c>
      <c r="AC51" s="2176">
        <f t="shared" si="4"/>
        <v>1</v>
      </c>
      <c r="AD51" s="2176">
        <f t="shared" si="4"/>
        <v>1</v>
      </c>
      <c r="AE51" s="2176">
        <f t="shared" si="4"/>
        <v>1</v>
      </c>
      <c r="AF51" s="2176">
        <f t="shared" si="4"/>
        <v>1</v>
      </c>
    </row>
    <row r="52" spans="1:32">
      <c r="A52" s="2194">
        <v>100</v>
      </c>
      <c r="B52" s="2195">
        <v>48</v>
      </c>
      <c r="C52" s="2179">
        <v>0</v>
      </c>
      <c r="D52" s="2179">
        <v>0</v>
      </c>
      <c r="E52" s="2179">
        <v>0</v>
      </c>
      <c r="F52" s="2179">
        <v>0</v>
      </c>
      <c r="G52" s="2179">
        <v>0</v>
      </c>
      <c r="H52" s="2179">
        <v>0</v>
      </c>
      <c r="I52" s="2179">
        <v>0</v>
      </c>
      <c r="J52" s="2179">
        <v>0</v>
      </c>
      <c r="K52" s="2179">
        <v>0</v>
      </c>
      <c r="L52" s="2179">
        <v>0</v>
      </c>
      <c r="M52" s="2179">
        <v>0</v>
      </c>
      <c r="N52" s="2179">
        <v>0</v>
      </c>
      <c r="O52" s="2179">
        <v>0</v>
      </c>
      <c r="P52" s="2175">
        <v>0</v>
      </c>
      <c r="Q52" s="2175">
        <v>0</v>
      </c>
      <c r="R52" s="2176">
        <f t="shared" si="4"/>
        <v>0.99999999999999989</v>
      </c>
      <c r="S52" s="2176">
        <f t="shared" si="4"/>
        <v>1</v>
      </c>
      <c r="T52" s="2176">
        <f t="shared" si="4"/>
        <v>1</v>
      </c>
      <c r="U52" s="2176">
        <f t="shared" si="4"/>
        <v>1</v>
      </c>
      <c r="V52" s="2176">
        <f t="shared" si="4"/>
        <v>1</v>
      </c>
      <c r="W52" s="2176">
        <f t="shared" si="4"/>
        <v>1</v>
      </c>
      <c r="X52" s="2176">
        <f t="shared" si="4"/>
        <v>1</v>
      </c>
      <c r="Y52" s="2176">
        <f t="shared" si="4"/>
        <v>1</v>
      </c>
      <c r="Z52" s="2176">
        <f t="shared" si="4"/>
        <v>1</v>
      </c>
      <c r="AA52" s="2176">
        <f t="shared" si="4"/>
        <v>1</v>
      </c>
      <c r="AB52" s="2176">
        <f t="shared" si="4"/>
        <v>1</v>
      </c>
      <c r="AC52" s="2176">
        <f t="shared" si="4"/>
        <v>1</v>
      </c>
      <c r="AD52" s="2176">
        <f t="shared" si="4"/>
        <v>1</v>
      </c>
      <c r="AE52" s="2176">
        <f t="shared" si="4"/>
        <v>1</v>
      </c>
      <c r="AF52" s="2176">
        <f t="shared" si="4"/>
        <v>1</v>
      </c>
    </row>
    <row r="53" spans="1:32">
      <c r="A53" s="2194">
        <v>100</v>
      </c>
      <c r="B53" s="2195">
        <v>49</v>
      </c>
      <c r="C53" s="2179">
        <v>0</v>
      </c>
      <c r="D53" s="2179">
        <v>0</v>
      </c>
      <c r="E53" s="2179">
        <v>0</v>
      </c>
      <c r="F53" s="2179">
        <v>0</v>
      </c>
      <c r="G53" s="2179">
        <v>0</v>
      </c>
      <c r="H53" s="2179">
        <v>0</v>
      </c>
      <c r="I53" s="2179">
        <v>0</v>
      </c>
      <c r="J53" s="2179">
        <v>0</v>
      </c>
      <c r="K53" s="2179">
        <v>0</v>
      </c>
      <c r="L53" s="2179">
        <v>0</v>
      </c>
      <c r="M53" s="2179">
        <v>0</v>
      </c>
      <c r="N53" s="2179">
        <v>0</v>
      </c>
      <c r="O53" s="2179">
        <v>0</v>
      </c>
      <c r="P53" s="2175">
        <v>0</v>
      </c>
      <c r="Q53" s="2175">
        <v>0</v>
      </c>
      <c r="R53" s="2176">
        <f t="shared" si="4"/>
        <v>0.99999999999999989</v>
      </c>
      <c r="S53" s="2176">
        <f t="shared" si="4"/>
        <v>1</v>
      </c>
      <c r="T53" s="2176">
        <f t="shared" si="4"/>
        <v>1</v>
      </c>
      <c r="U53" s="2176">
        <f t="shared" si="4"/>
        <v>1</v>
      </c>
      <c r="V53" s="2176">
        <f t="shared" si="4"/>
        <v>1</v>
      </c>
      <c r="W53" s="2176">
        <f t="shared" si="4"/>
        <v>1</v>
      </c>
      <c r="X53" s="2176">
        <f t="shared" si="4"/>
        <v>1</v>
      </c>
      <c r="Y53" s="2176">
        <f t="shared" si="4"/>
        <v>1</v>
      </c>
      <c r="Z53" s="2176">
        <f t="shared" si="4"/>
        <v>1</v>
      </c>
      <c r="AA53" s="2176">
        <f t="shared" si="4"/>
        <v>1</v>
      </c>
      <c r="AB53" s="2176">
        <f t="shared" si="4"/>
        <v>1</v>
      </c>
      <c r="AC53" s="2176">
        <f t="shared" si="4"/>
        <v>1</v>
      </c>
      <c r="AD53" s="2176">
        <f t="shared" si="4"/>
        <v>1</v>
      </c>
      <c r="AE53" s="2176">
        <f t="shared" si="4"/>
        <v>1</v>
      </c>
      <c r="AF53" s="2176">
        <f t="shared" si="4"/>
        <v>1</v>
      </c>
    </row>
    <row r="54" spans="1:32">
      <c r="A54" s="2194">
        <v>100</v>
      </c>
      <c r="B54" s="2195">
        <v>50</v>
      </c>
      <c r="C54" s="2179">
        <v>0</v>
      </c>
      <c r="D54" s="2179">
        <v>0</v>
      </c>
      <c r="E54" s="2179">
        <v>0</v>
      </c>
      <c r="F54" s="2179">
        <v>0</v>
      </c>
      <c r="G54" s="2179">
        <v>0</v>
      </c>
      <c r="H54" s="2179">
        <v>0</v>
      </c>
      <c r="I54" s="2179">
        <v>0</v>
      </c>
      <c r="J54" s="2179">
        <v>0</v>
      </c>
      <c r="K54" s="2179">
        <v>0</v>
      </c>
      <c r="L54" s="2179">
        <v>0</v>
      </c>
      <c r="M54" s="2179">
        <v>0</v>
      </c>
      <c r="N54" s="2179">
        <v>0</v>
      </c>
      <c r="O54" s="2179">
        <v>0</v>
      </c>
      <c r="P54" s="2175">
        <v>0</v>
      </c>
      <c r="Q54" s="2175">
        <v>0</v>
      </c>
      <c r="R54" s="2176">
        <f t="shared" ref="R54:AF69" si="5">C54+R53</f>
        <v>0.99999999999999989</v>
      </c>
      <c r="S54" s="2176">
        <f t="shared" si="5"/>
        <v>1</v>
      </c>
      <c r="T54" s="2176">
        <f t="shared" si="5"/>
        <v>1</v>
      </c>
      <c r="U54" s="2176">
        <f t="shared" si="5"/>
        <v>1</v>
      </c>
      <c r="V54" s="2176">
        <f t="shared" si="5"/>
        <v>1</v>
      </c>
      <c r="W54" s="2176">
        <f t="shared" si="5"/>
        <v>1</v>
      </c>
      <c r="X54" s="2176">
        <f t="shared" si="5"/>
        <v>1</v>
      </c>
      <c r="Y54" s="2176">
        <f t="shared" si="5"/>
        <v>1</v>
      </c>
      <c r="Z54" s="2176">
        <f t="shared" si="5"/>
        <v>1</v>
      </c>
      <c r="AA54" s="2176">
        <f t="shared" si="5"/>
        <v>1</v>
      </c>
      <c r="AB54" s="2176">
        <f t="shared" si="5"/>
        <v>1</v>
      </c>
      <c r="AC54" s="2176">
        <f t="shared" si="5"/>
        <v>1</v>
      </c>
      <c r="AD54" s="2176">
        <f t="shared" si="5"/>
        <v>1</v>
      </c>
      <c r="AE54" s="2176">
        <f t="shared" si="5"/>
        <v>1</v>
      </c>
      <c r="AF54" s="2176">
        <f t="shared" si="5"/>
        <v>1</v>
      </c>
    </row>
    <row r="55" spans="1:32">
      <c r="A55" s="2194">
        <v>100</v>
      </c>
      <c r="B55" s="2195">
        <v>51</v>
      </c>
      <c r="C55" s="2179">
        <v>0</v>
      </c>
      <c r="D55" s="2179">
        <v>0</v>
      </c>
      <c r="E55" s="2179">
        <v>0</v>
      </c>
      <c r="F55" s="2179">
        <v>0</v>
      </c>
      <c r="G55" s="2179">
        <v>0</v>
      </c>
      <c r="H55" s="2179">
        <v>0</v>
      </c>
      <c r="I55" s="2179">
        <v>0</v>
      </c>
      <c r="J55" s="2179">
        <v>0</v>
      </c>
      <c r="K55" s="2179">
        <v>0</v>
      </c>
      <c r="L55" s="2179">
        <v>0</v>
      </c>
      <c r="M55" s="2179">
        <v>0</v>
      </c>
      <c r="N55" s="2179">
        <v>0</v>
      </c>
      <c r="O55" s="2179">
        <v>0</v>
      </c>
      <c r="P55" s="2175">
        <v>0</v>
      </c>
      <c r="Q55" s="2175">
        <v>0</v>
      </c>
      <c r="R55" s="2176">
        <f t="shared" si="5"/>
        <v>0.99999999999999989</v>
      </c>
      <c r="S55" s="2176">
        <f t="shared" si="5"/>
        <v>1</v>
      </c>
      <c r="T55" s="2176">
        <f t="shared" si="5"/>
        <v>1</v>
      </c>
      <c r="U55" s="2176">
        <f t="shared" si="5"/>
        <v>1</v>
      </c>
      <c r="V55" s="2176">
        <f t="shared" si="5"/>
        <v>1</v>
      </c>
      <c r="W55" s="2176">
        <f t="shared" si="5"/>
        <v>1</v>
      </c>
      <c r="X55" s="2176">
        <f t="shared" si="5"/>
        <v>1</v>
      </c>
      <c r="Y55" s="2176">
        <f t="shared" si="5"/>
        <v>1</v>
      </c>
      <c r="Z55" s="2176">
        <f t="shared" si="5"/>
        <v>1</v>
      </c>
      <c r="AA55" s="2176">
        <f t="shared" si="5"/>
        <v>1</v>
      </c>
      <c r="AB55" s="2176">
        <f t="shared" si="5"/>
        <v>1</v>
      </c>
      <c r="AC55" s="2176">
        <f t="shared" si="5"/>
        <v>1</v>
      </c>
      <c r="AD55" s="2176">
        <f t="shared" si="5"/>
        <v>1</v>
      </c>
      <c r="AE55" s="2176">
        <f t="shared" si="5"/>
        <v>1</v>
      </c>
      <c r="AF55" s="2176">
        <f t="shared" si="5"/>
        <v>1</v>
      </c>
    </row>
    <row r="56" spans="1:32">
      <c r="A56" s="2194">
        <v>100</v>
      </c>
      <c r="B56" s="2195">
        <v>52</v>
      </c>
      <c r="C56" s="2179">
        <v>0</v>
      </c>
      <c r="D56" s="2179">
        <v>0</v>
      </c>
      <c r="E56" s="2179">
        <v>0</v>
      </c>
      <c r="F56" s="2179">
        <v>0</v>
      </c>
      <c r="G56" s="2179">
        <v>0</v>
      </c>
      <c r="H56" s="2179">
        <v>0</v>
      </c>
      <c r="I56" s="2179">
        <v>0</v>
      </c>
      <c r="J56" s="2179">
        <v>0</v>
      </c>
      <c r="K56" s="2179">
        <v>0</v>
      </c>
      <c r="L56" s="2179">
        <v>0</v>
      </c>
      <c r="M56" s="2179">
        <v>0</v>
      </c>
      <c r="N56" s="2179">
        <v>0</v>
      </c>
      <c r="O56" s="2179">
        <v>0</v>
      </c>
      <c r="P56" s="2175">
        <v>0</v>
      </c>
      <c r="Q56" s="2175">
        <v>0</v>
      </c>
      <c r="R56" s="2176">
        <f t="shared" si="5"/>
        <v>0.99999999999999989</v>
      </c>
      <c r="S56" s="2176">
        <f t="shared" si="5"/>
        <v>1</v>
      </c>
      <c r="T56" s="2176">
        <f t="shared" si="5"/>
        <v>1</v>
      </c>
      <c r="U56" s="2176">
        <f t="shared" si="5"/>
        <v>1</v>
      </c>
      <c r="V56" s="2176">
        <f t="shared" si="5"/>
        <v>1</v>
      </c>
      <c r="W56" s="2176">
        <f t="shared" si="5"/>
        <v>1</v>
      </c>
      <c r="X56" s="2176">
        <f t="shared" si="5"/>
        <v>1</v>
      </c>
      <c r="Y56" s="2176">
        <f t="shared" si="5"/>
        <v>1</v>
      </c>
      <c r="Z56" s="2176">
        <f t="shared" si="5"/>
        <v>1</v>
      </c>
      <c r="AA56" s="2176">
        <f t="shared" si="5"/>
        <v>1</v>
      </c>
      <c r="AB56" s="2176">
        <f t="shared" si="5"/>
        <v>1</v>
      </c>
      <c r="AC56" s="2176">
        <f t="shared" si="5"/>
        <v>1</v>
      </c>
      <c r="AD56" s="2176">
        <f t="shared" si="5"/>
        <v>1</v>
      </c>
      <c r="AE56" s="2176">
        <f t="shared" si="5"/>
        <v>1</v>
      </c>
      <c r="AF56" s="2176">
        <f t="shared" si="5"/>
        <v>1</v>
      </c>
    </row>
    <row r="57" spans="1:32">
      <c r="A57" s="2194">
        <v>100</v>
      </c>
      <c r="B57" s="2195">
        <v>53</v>
      </c>
      <c r="C57" s="2179">
        <v>0</v>
      </c>
      <c r="D57" s="2179">
        <v>0</v>
      </c>
      <c r="E57" s="2179">
        <v>0</v>
      </c>
      <c r="F57" s="2179">
        <v>0</v>
      </c>
      <c r="G57" s="2179">
        <v>0</v>
      </c>
      <c r="H57" s="2179">
        <v>0</v>
      </c>
      <c r="I57" s="2179">
        <v>0</v>
      </c>
      <c r="J57" s="2179">
        <v>0</v>
      </c>
      <c r="K57" s="2179">
        <v>0</v>
      </c>
      <c r="L57" s="2179">
        <v>0</v>
      </c>
      <c r="M57" s="2179">
        <v>0</v>
      </c>
      <c r="N57" s="2179">
        <v>0</v>
      </c>
      <c r="O57" s="2179">
        <v>0</v>
      </c>
      <c r="P57" s="2175">
        <v>0</v>
      </c>
      <c r="Q57" s="2175">
        <v>0</v>
      </c>
      <c r="R57" s="2176">
        <f t="shared" si="5"/>
        <v>0.99999999999999989</v>
      </c>
      <c r="S57" s="2176">
        <f t="shared" si="5"/>
        <v>1</v>
      </c>
      <c r="T57" s="2176">
        <f t="shared" si="5"/>
        <v>1</v>
      </c>
      <c r="U57" s="2176">
        <f t="shared" si="5"/>
        <v>1</v>
      </c>
      <c r="V57" s="2176">
        <f t="shared" si="5"/>
        <v>1</v>
      </c>
      <c r="W57" s="2176">
        <f t="shared" si="5"/>
        <v>1</v>
      </c>
      <c r="X57" s="2176">
        <f t="shared" si="5"/>
        <v>1</v>
      </c>
      <c r="Y57" s="2176">
        <f t="shared" si="5"/>
        <v>1</v>
      </c>
      <c r="Z57" s="2176">
        <f t="shared" si="5"/>
        <v>1</v>
      </c>
      <c r="AA57" s="2176">
        <f t="shared" si="5"/>
        <v>1</v>
      </c>
      <c r="AB57" s="2176">
        <f t="shared" si="5"/>
        <v>1</v>
      </c>
      <c r="AC57" s="2176">
        <f t="shared" si="5"/>
        <v>1</v>
      </c>
      <c r="AD57" s="2176">
        <f t="shared" si="5"/>
        <v>1</v>
      </c>
      <c r="AE57" s="2176">
        <f t="shared" si="5"/>
        <v>1</v>
      </c>
      <c r="AF57" s="2176">
        <f t="shared" si="5"/>
        <v>1</v>
      </c>
    </row>
    <row r="58" spans="1:32">
      <c r="A58" s="2194">
        <v>100</v>
      </c>
      <c r="B58" s="2195">
        <v>54</v>
      </c>
      <c r="C58" s="2179">
        <v>0</v>
      </c>
      <c r="D58" s="2179">
        <v>0</v>
      </c>
      <c r="E58" s="2179">
        <v>0</v>
      </c>
      <c r="F58" s="2179">
        <v>0</v>
      </c>
      <c r="G58" s="2179">
        <v>0</v>
      </c>
      <c r="H58" s="2179">
        <v>0</v>
      </c>
      <c r="I58" s="2179">
        <v>0</v>
      </c>
      <c r="J58" s="2179">
        <v>0</v>
      </c>
      <c r="K58" s="2179">
        <v>0</v>
      </c>
      <c r="L58" s="2179">
        <v>0</v>
      </c>
      <c r="M58" s="2179">
        <v>0</v>
      </c>
      <c r="N58" s="2179">
        <v>0</v>
      </c>
      <c r="O58" s="2179">
        <v>0</v>
      </c>
      <c r="P58" s="2175">
        <v>0</v>
      </c>
      <c r="Q58" s="2175">
        <v>0</v>
      </c>
      <c r="R58" s="2176">
        <f t="shared" si="5"/>
        <v>0.99999999999999989</v>
      </c>
      <c r="S58" s="2176">
        <f t="shared" si="5"/>
        <v>1</v>
      </c>
      <c r="T58" s="2176">
        <f t="shared" si="5"/>
        <v>1</v>
      </c>
      <c r="U58" s="2176">
        <f t="shared" si="5"/>
        <v>1</v>
      </c>
      <c r="V58" s="2176">
        <f t="shared" si="5"/>
        <v>1</v>
      </c>
      <c r="W58" s="2176">
        <f t="shared" si="5"/>
        <v>1</v>
      </c>
      <c r="X58" s="2176">
        <f t="shared" si="5"/>
        <v>1</v>
      </c>
      <c r="Y58" s="2176">
        <f t="shared" si="5"/>
        <v>1</v>
      </c>
      <c r="Z58" s="2176">
        <f t="shared" si="5"/>
        <v>1</v>
      </c>
      <c r="AA58" s="2176">
        <f t="shared" si="5"/>
        <v>1</v>
      </c>
      <c r="AB58" s="2176">
        <f t="shared" si="5"/>
        <v>1</v>
      </c>
      <c r="AC58" s="2176">
        <f t="shared" si="5"/>
        <v>1</v>
      </c>
      <c r="AD58" s="2176">
        <f t="shared" si="5"/>
        <v>1</v>
      </c>
      <c r="AE58" s="2176">
        <f t="shared" si="5"/>
        <v>1</v>
      </c>
      <c r="AF58" s="2176">
        <f t="shared" si="5"/>
        <v>1</v>
      </c>
    </row>
    <row r="59" spans="1:32">
      <c r="A59" s="2194">
        <v>100</v>
      </c>
      <c r="B59" s="2195">
        <v>55</v>
      </c>
      <c r="C59" s="2179">
        <v>0</v>
      </c>
      <c r="D59" s="2179">
        <v>0</v>
      </c>
      <c r="E59" s="2179">
        <v>0</v>
      </c>
      <c r="F59" s="2179">
        <v>0</v>
      </c>
      <c r="G59" s="2179">
        <v>0</v>
      </c>
      <c r="H59" s="2179">
        <v>0</v>
      </c>
      <c r="I59" s="2179">
        <v>0</v>
      </c>
      <c r="J59" s="2179">
        <v>0</v>
      </c>
      <c r="K59" s="2179">
        <v>0</v>
      </c>
      <c r="L59" s="2179">
        <v>0</v>
      </c>
      <c r="M59" s="2179">
        <v>0</v>
      </c>
      <c r="N59" s="2179">
        <v>0</v>
      </c>
      <c r="O59" s="2179">
        <v>0</v>
      </c>
      <c r="P59" s="2175">
        <v>0</v>
      </c>
      <c r="Q59" s="2175">
        <v>0</v>
      </c>
      <c r="R59" s="2176">
        <f t="shared" si="5"/>
        <v>0.99999999999999989</v>
      </c>
      <c r="S59" s="2176">
        <f t="shared" si="5"/>
        <v>1</v>
      </c>
      <c r="T59" s="2176">
        <f t="shared" si="5"/>
        <v>1</v>
      </c>
      <c r="U59" s="2176">
        <f t="shared" si="5"/>
        <v>1</v>
      </c>
      <c r="V59" s="2176">
        <f t="shared" si="5"/>
        <v>1</v>
      </c>
      <c r="W59" s="2176">
        <f t="shared" si="5"/>
        <v>1</v>
      </c>
      <c r="X59" s="2176">
        <f t="shared" si="5"/>
        <v>1</v>
      </c>
      <c r="Y59" s="2176">
        <f t="shared" si="5"/>
        <v>1</v>
      </c>
      <c r="Z59" s="2176">
        <f t="shared" si="5"/>
        <v>1</v>
      </c>
      <c r="AA59" s="2176">
        <f t="shared" si="5"/>
        <v>1</v>
      </c>
      <c r="AB59" s="2176">
        <f t="shared" si="5"/>
        <v>1</v>
      </c>
      <c r="AC59" s="2176">
        <f t="shared" si="5"/>
        <v>1</v>
      </c>
      <c r="AD59" s="2176">
        <f t="shared" si="5"/>
        <v>1</v>
      </c>
      <c r="AE59" s="2176">
        <f t="shared" si="5"/>
        <v>1</v>
      </c>
      <c r="AF59" s="2176">
        <f t="shared" si="5"/>
        <v>1</v>
      </c>
    </row>
    <row r="60" spans="1:32">
      <c r="A60" s="2194">
        <v>100</v>
      </c>
      <c r="B60" s="2195">
        <v>56</v>
      </c>
      <c r="C60" s="2179">
        <v>0</v>
      </c>
      <c r="D60" s="2179">
        <v>0</v>
      </c>
      <c r="E60" s="2179">
        <v>0</v>
      </c>
      <c r="F60" s="2179">
        <v>0</v>
      </c>
      <c r="G60" s="2179">
        <v>0</v>
      </c>
      <c r="H60" s="2179">
        <v>0</v>
      </c>
      <c r="I60" s="2179">
        <v>0</v>
      </c>
      <c r="J60" s="2179">
        <v>0</v>
      </c>
      <c r="K60" s="2179">
        <v>0</v>
      </c>
      <c r="L60" s="2179">
        <v>0</v>
      </c>
      <c r="M60" s="2179">
        <v>0</v>
      </c>
      <c r="N60" s="2179">
        <v>0</v>
      </c>
      <c r="O60" s="2179">
        <v>0</v>
      </c>
      <c r="P60" s="2175">
        <v>0</v>
      </c>
      <c r="Q60" s="2175">
        <v>0</v>
      </c>
      <c r="R60" s="2176">
        <f t="shared" si="5"/>
        <v>0.99999999999999989</v>
      </c>
      <c r="S60" s="2176">
        <f t="shared" si="5"/>
        <v>1</v>
      </c>
      <c r="T60" s="2176">
        <f t="shared" si="5"/>
        <v>1</v>
      </c>
      <c r="U60" s="2176">
        <f t="shared" si="5"/>
        <v>1</v>
      </c>
      <c r="V60" s="2176">
        <f t="shared" si="5"/>
        <v>1</v>
      </c>
      <c r="W60" s="2176">
        <f t="shared" si="5"/>
        <v>1</v>
      </c>
      <c r="X60" s="2176">
        <f t="shared" si="5"/>
        <v>1</v>
      </c>
      <c r="Y60" s="2176">
        <f t="shared" si="5"/>
        <v>1</v>
      </c>
      <c r="Z60" s="2176">
        <f t="shared" si="5"/>
        <v>1</v>
      </c>
      <c r="AA60" s="2176">
        <f t="shared" si="5"/>
        <v>1</v>
      </c>
      <c r="AB60" s="2176">
        <f t="shared" si="5"/>
        <v>1</v>
      </c>
      <c r="AC60" s="2176">
        <f t="shared" si="5"/>
        <v>1</v>
      </c>
      <c r="AD60" s="2176">
        <f t="shared" si="5"/>
        <v>1</v>
      </c>
      <c r="AE60" s="2176">
        <f t="shared" si="5"/>
        <v>1</v>
      </c>
      <c r="AF60" s="2176">
        <f t="shared" si="5"/>
        <v>1</v>
      </c>
    </row>
    <row r="61" spans="1:32">
      <c r="A61" s="2194">
        <v>100</v>
      </c>
      <c r="B61" s="2195">
        <v>57</v>
      </c>
      <c r="C61" s="2179">
        <v>0</v>
      </c>
      <c r="D61" s="2179">
        <v>0</v>
      </c>
      <c r="E61" s="2179">
        <v>0</v>
      </c>
      <c r="F61" s="2179">
        <v>0</v>
      </c>
      <c r="G61" s="2179">
        <v>0</v>
      </c>
      <c r="H61" s="2179">
        <v>0</v>
      </c>
      <c r="I61" s="2179">
        <v>0</v>
      </c>
      <c r="J61" s="2179">
        <v>0</v>
      </c>
      <c r="K61" s="2179">
        <v>0</v>
      </c>
      <c r="L61" s="2179">
        <v>0</v>
      </c>
      <c r="M61" s="2179">
        <v>0</v>
      </c>
      <c r="N61" s="2179">
        <v>0</v>
      </c>
      <c r="O61" s="2179">
        <v>0</v>
      </c>
      <c r="P61" s="2175">
        <v>0</v>
      </c>
      <c r="Q61" s="2175">
        <v>0</v>
      </c>
      <c r="R61" s="2176">
        <f t="shared" si="5"/>
        <v>0.99999999999999989</v>
      </c>
      <c r="S61" s="2176">
        <f t="shared" si="5"/>
        <v>1</v>
      </c>
      <c r="T61" s="2176">
        <f t="shared" si="5"/>
        <v>1</v>
      </c>
      <c r="U61" s="2176">
        <f t="shared" si="5"/>
        <v>1</v>
      </c>
      <c r="V61" s="2176">
        <f t="shared" si="5"/>
        <v>1</v>
      </c>
      <c r="W61" s="2176">
        <f t="shared" si="5"/>
        <v>1</v>
      </c>
      <c r="X61" s="2176">
        <f t="shared" si="5"/>
        <v>1</v>
      </c>
      <c r="Y61" s="2176">
        <f t="shared" si="5"/>
        <v>1</v>
      </c>
      <c r="Z61" s="2176">
        <f t="shared" si="5"/>
        <v>1</v>
      </c>
      <c r="AA61" s="2176">
        <f t="shared" si="5"/>
        <v>1</v>
      </c>
      <c r="AB61" s="2176">
        <f t="shared" si="5"/>
        <v>1</v>
      </c>
      <c r="AC61" s="2176">
        <f t="shared" si="5"/>
        <v>1</v>
      </c>
      <c r="AD61" s="2176">
        <f t="shared" si="5"/>
        <v>1</v>
      </c>
      <c r="AE61" s="2176">
        <f t="shared" si="5"/>
        <v>1</v>
      </c>
      <c r="AF61" s="2176">
        <f t="shared" si="5"/>
        <v>1</v>
      </c>
    </row>
    <row r="62" spans="1:32">
      <c r="A62" s="2194">
        <v>100</v>
      </c>
      <c r="B62" s="2195">
        <v>58</v>
      </c>
      <c r="C62" s="2179">
        <v>0</v>
      </c>
      <c r="D62" s="2179">
        <v>0</v>
      </c>
      <c r="E62" s="2179">
        <v>0</v>
      </c>
      <c r="F62" s="2179">
        <v>0</v>
      </c>
      <c r="G62" s="2179">
        <v>0</v>
      </c>
      <c r="H62" s="2179">
        <v>0</v>
      </c>
      <c r="I62" s="2179">
        <v>0</v>
      </c>
      <c r="J62" s="2179">
        <v>0</v>
      </c>
      <c r="K62" s="2179">
        <v>0</v>
      </c>
      <c r="L62" s="2179">
        <v>0</v>
      </c>
      <c r="M62" s="2179">
        <v>0</v>
      </c>
      <c r="N62" s="2179">
        <v>0</v>
      </c>
      <c r="O62" s="2179">
        <v>0</v>
      </c>
      <c r="P62" s="2175">
        <v>0</v>
      </c>
      <c r="Q62" s="2175">
        <v>0</v>
      </c>
      <c r="R62" s="2176">
        <f t="shared" si="5"/>
        <v>0.99999999999999989</v>
      </c>
      <c r="S62" s="2176">
        <f t="shared" si="5"/>
        <v>1</v>
      </c>
      <c r="T62" s="2176">
        <f t="shared" si="5"/>
        <v>1</v>
      </c>
      <c r="U62" s="2176">
        <f t="shared" si="5"/>
        <v>1</v>
      </c>
      <c r="V62" s="2176">
        <f t="shared" si="5"/>
        <v>1</v>
      </c>
      <c r="W62" s="2176">
        <f t="shared" si="5"/>
        <v>1</v>
      </c>
      <c r="X62" s="2176">
        <f t="shared" si="5"/>
        <v>1</v>
      </c>
      <c r="Y62" s="2176">
        <f t="shared" si="5"/>
        <v>1</v>
      </c>
      <c r="Z62" s="2176">
        <f t="shared" si="5"/>
        <v>1</v>
      </c>
      <c r="AA62" s="2176">
        <f t="shared" si="5"/>
        <v>1</v>
      </c>
      <c r="AB62" s="2176">
        <f t="shared" si="5"/>
        <v>1</v>
      </c>
      <c r="AC62" s="2176">
        <f t="shared" si="5"/>
        <v>1</v>
      </c>
      <c r="AD62" s="2176">
        <f t="shared" si="5"/>
        <v>1</v>
      </c>
      <c r="AE62" s="2176">
        <f t="shared" si="5"/>
        <v>1</v>
      </c>
      <c r="AF62" s="2176">
        <f t="shared" si="5"/>
        <v>1</v>
      </c>
    </row>
    <row r="63" spans="1:32">
      <c r="A63" s="2194">
        <v>100</v>
      </c>
      <c r="B63" s="2195">
        <v>59</v>
      </c>
      <c r="C63" s="2179">
        <v>0</v>
      </c>
      <c r="D63" s="2179">
        <v>0</v>
      </c>
      <c r="E63" s="2179">
        <v>0</v>
      </c>
      <c r="F63" s="2179">
        <v>0</v>
      </c>
      <c r="G63" s="2179">
        <v>0</v>
      </c>
      <c r="H63" s="2179">
        <v>0</v>
      </c>
      <c r="I63" s="2179">
        <v>0</v>
      </c>
      <c r="J63" s="2179">
        <v>0</v>
      </c>
      <c r="K63" s="2179">
        <v>0</v>
      </c>
      <c r="L63" s="2179">
        <v>0</v>
      </c>
      <c r="M63" s="2179">
        <v>0</v>
      </c>
      <c r="N63" s="2179">
        <v>0</v>
      </c>
      <c r="O63" s="2179">
        <v>0</v>
      </c>
      <c r="P63" s="2175">
        <v>0</v>
      </c>
      <c r="Q63" s="2175">
        <v>0</v>
      </c>
      <c r="R63" s="2176">
        <f t="shared" si="5"/>
        <v>0.99999999999999989</v>
      </c>
      <c r="S63" s="2176">
        <f t="shared" si="5"/>
        <v>1</v>
      </c>
      <c r="T63" s="2176">
        <f t="shared" si="5"/>
        <v>1</v>
      </c>
      <c r="U63" s="2176">
        <f t="shared" si="5"/>
        <v>1</v>
      </c>
      <c r="V63" s="2176">
        <f t="shared" si="5"/>
        <v>1</v>
      </c>
      <c r="W63" s="2176">
        <f t="shared" si="5"/>
        <v>1</v>
      </c>
      <c r="X63" s="2176">
        <f t="shared" si="5"/>
        <v>1</v>
      </c>
      <c r="Y63" s="2176">
        <f t="shared" si="5"/>
        <v>1</v>
      </c>
      <c r="Z63" s="2176">
        <f t="shared" si="5"/>
        <v>1</v>
      </c>
      <c r="AA63" s="2176">
        <f t="shared" si="5"/>
        <v>1</v>
      </c>
      <c r="AB63" s="2176">
        <f t="shared" si="5"/>
        <v>1</v>
      </c>
      <c r="AC63" s="2176">
        <f t="shared" si="5"/>
        <v>1</v>
      </c>
      <c r="AD63" s="2176">
        <f t="shared" si="5"/>
        <v>1</v>
      </c>
      <c r="AE63" s="2176">
        <f t="shared" si="5"/>
        <v>1</v>
      </c>
      <c r="AF63" s="2176">
        <f t="shared" si="5"/>
        <v>1</v>
      </c>
    </row>
    <row r="64" spans="1:32">
      <c r="A64" s="2194">
        <v>100</v>
      </c>
      <c r="B64" s="2195">
        <v>60</v>
      </c>
      <c r="C64" s="2179">
        <v>0</v>
      </c>
      <c r="D64" s="2179">
        <v>0</v>
      </c>
      <c r="E64" s="2179">
        <v>0</v>
      </c>
      <c r="F64" s="2179">
        <v>0</v>
      </c>
      <c r="G64" s="2179">
        <v>0</v>
      </c>
      <c r="H64" s="2179">
        <v>0</v>
      </c>
      <c r="I64" s="2179">
        <v>0</v>
      </c>
      <c r="J64" s="2179">
        <v>0</v>
      </c>
      <c r="K64" s="2179">
        <v>0</v>
      </c>
      <c r="L64" s="2179">
        <v>0</v>
      </c>
      <c r="M64" s="2179">
        <v>0</v>
      </c>
      <c r="N64" s="2179">
        <v>0</v>
      </c>
      <c r="O64" s="2179">
        <v>0</v>
      </c>
      <c r="P64" s="2175">
        <v>0</v>
      </c>
      <c r="Q64" s="2175">
        <v>0</v>
      </c>
      <c r="R64" s="2176">
        <f t="shared" si="5"/>
        <v>0.99999999999999989</v>
      </c>
      <c r="S64" s="2176">
        <f t="shared" si="5"/>
        <v>1</v>
      </c>
      <c r="T64" s="2176">
        <f t="shared" si="5"/>
        <v>1</v>
      </c>
      <c r="U64" s="2176">
        <f t="shared" si="5"/>
        <v>1</v>
      </c>
      <c r="V64" s="2176">
        <f t="shared" si="5"/>
        <v>1</v>
      </c>
      <c r="W64" s="2176">
        <f t="shared" si="5"/>
        <v>1</v>
      </c>
      <c r="X64" s="2176">
        <f t="shared" si="5"/>
        <v>1</v>
      </c>
      <c r="Y64" s="2176">
        <f t="shared" si="5"/>
        <v>1</v>
      </c>
      <c r="Z64" s="2176">
        <f t="shared" si="5"/>
        <v>1</v>
      </c>
      <c r="AA64" s="2176">
        <f t="shared" si="5"/>
        <v>1</v>
      </c>
      <c r="AB64" s="2176">
        <f t="shared" si="5"/>
        <v>1</v>
      </c>
      <c r="AC64" s="2176">
        <f t="shared" si="5"/>
        <v>1</v>
      </c>
      <c r="AD64" s="2176">
        <f t="shared" si="5"/>
        <v>1</v>
      </c>
      <c r="AE64" s="2176">
        <f t="shared" si="5"/>
        <v>1</v>
      </c>
      <c r="AF64" s="2176">
        <f t="shared" si="5"/>
        <v>1</v>
      </c>
    </row>
    <row r="65" spans="1:32">
      <c r="A65" s="2194">
        <v>100</v>
      </c>
      <c r="B65" s="2195">
        <v>61</v>
      </c>
      <c r="C65" s="2179">
        <v>0</v>
      </c>
      <c r="D65" s="2179">
        <v>0</v>
      </c>
      <c r="E65" s="2179">
        <v>0</v>
      </c>
      <c r="F65" s="2179">
        <v>0</v>
      </c>
      <c r="G65" s="2179">
        <v>0</v>
      </c>
      <c r="H65" s="2179">
        <v>0</v>
      </c>
      <c r="I65" s="2179">
        <v>0</v>
      </c>
      <c r="J65" s="2179">
        <v>0</v>
      </c>
      <c r="K65" s="2179">
        <v>0</v>
      </c>
      <c r="L65" s="2179">
        <v>0</v>
      </c>
      <c r="M65" s="2179">
        <v>0</v>
      </c>
      <c r="N65" s="2179">
        <v>0</v>
      </c>
      <c r="O65" s="2179">
        <v>0</v>
      </c>
      <c r="P65" s="2175">
        <v>0</v>
      </c>
      <c r="Q65" s="2175">
        <v>0</v>
      </c>
      <c r="R65" s="2176">
        <f t="shared" si="5"/>
        <v>0.99999999999999989</v>
      </c>
      <c r="S65" s="2176">
        <f t="shared" si="5"/>
        <v>1</v>
      </c>
      <c r="T65" s="2176">
        <f t="shared" si="5"/>
        <v>1</v>
      </c>
      <c r="U65" s="2176">
        <f t="shared" si="5"/>
        <v>1</v>
      </c>
      <c r="V65" s="2176">
        <f t="shared" si="5"/>
        <v>1</v>
      </c>
      <c r="W65" s="2176">
        <f t="shared" si="5"/>
        <v>1</v>
      </c>
      <c r="X65" s="2176">
        <f t="shared" si="5"/>
        <v>1</v>
      </c>
      <c r="Y65" s="2176">
        <f t="shared" si="5"/>
        <v>1</v>
      </c>
      <c r="Z65" s="2176">
        <f t="shared" si="5"/>
        <v>1</v>
      </c>
      <c r="AA65" s="2176">
        <f t="shared" si="5"/>
        <v>1</v>
      </c>
      <c r="AB65" s="2176">
        <f t="shared" si="5"/>
        <v>1</v>
      </c>
      <c r="AC65" s="2176">
        <f t="shared" si="5"/>
        <v>1</v>
      </c>
      <c r="AD65" s="2176">
        <f t="shared" si="5"/>
        <v>1</v>
      </c>
      <c r="AE65" s="2176">
        <f t="shared" si="5"/>
        <v>1</v>
      </c>
      <c r="AF65" s="2176">
        <f t="shared" si="5"/>
        <v>1</v>
      </c>
    </row>
    <row r="66" spans="1:32">
      <c r="A66" s="2194">
        <v>100</v>
      </c>
      <c r="B66" s="2195">
        <v>62</v>
      </c>
      <c r="C66" s="2179">
        <v>0</v>
      </c>
      <c r="D66" s="2179">
        <v>0</v>
      </c>
      <c r="E66" s="2179">
        <v>0</v>
      </c>
      <c r="F66" s="2179">
        <v>0</v>
      </c>
      <c r="G66" s="2179">
        <v>0</v>
      </c>
      <c r="H66" s="2179">
        <v>0</v>
      </c>
      <c r="I66" s="2179">
        <v>0</v>
      </c>
      <c r="J66" s="2179">
        <v>0</v>
      </c>
      <c r="K66" s="2179">
        <v>0</v>
      </c>
      <c r="L66" s="2179">
        <v>0</v>
      </c>
      <c r="M66" s="2179">
        <v>0</v>
      </c>
      <c r="N66" s="2179">
        <v>0</v>
      </c>
      <c r="O66" s="2179">
        <v>0</v>
      </c>
      <c r="P66" s="2175">
        <v>0</v>
      </c>
      <c r="Q66" s="2175">
        <v>0</v>
      </c>
      <c r="R66" s="2176">
        <f t="shared" si="5"/>
        <v>0.99999999999999989</v>
      </c>
      <c r="S66" s="2176">
        <f t="shared" si="5"/>
        <v>1</v>
      </c>
      <c r="T66" s="2176">
        <f t="shared" si="5"/>
        <v>1</v>
      </c>
      <c r="U66" s="2176">
        <f t="shared" si="5"/>
        <v>1</v>
      </c>
      <c r="V66" s="2176">
        <f t="shared" si="5"/>
        <v>1</v>
      </c>
      <c r="W66" s="2176">
        <f t="shared" si="5"/>
        <v>1</v>
      </c>
      <c r="X66" s="2176">
        <f t="shared" si="5"/>
        <v>1</v>
      </c>
      <c r="Y66" s="2176">
        <f t="shared" si="5"/>
        <v>1</v>
      </c>
      <c r="Z66" s="2176">
        <f t="shared" si="5"/>
        <v>1</v>
      </c>
      <c r="AA66" s="2176">
        <f t="shared" si="5"/>
        <v>1</v>
      </c>
      <c r="AB66" s="2176">
        <f t="shared" si="5"/>
        <v>1</v>
      </c>
      <c r="AC66" s="2176">
        <f t="shared" si="5"/>
        <v>1</v>
      </c>
      <c r="AD66" s="2176">
        <f t="shared" si="5"/>
        <v>1</v>
      </c>
      <c r="AE66" s="2176">
        <f t="shared" si="5"/>
        <v>1</v>
      </c>
      <c r="AF66" s="2176">
        <f t="shared" si="5"/>
        <v>1</v>
      </c>
    </row>
    <row r="67" spans="1:32">
      <c r="A67" s="2194">
        <v>100</v>
      </c>
      <c r="B67" s="2195">
        <v>63</v>
      </c>
      <c r="C67" s="2179">
        <v>0</v>
      </c>
      <c r="D67" s="2179">
        <v>0</v>
      </c>
      <c r="E67" s="2179">
        <v>0</v>
      </c>
      <c r="F67" s="2179">
        <v>0</v>
      </c>
      <c r="G67" s="2179">
        <v>0</v>
      </c>
      <c r="H67" s="2179">
        <v>0</v>
      </c>
      <c r="I67" s="2179">
        <v>0</v>
      </c>
      <c r="J67" s="2179">
        <v>0</v>
      </c>
      <c r="K67" s="2179">
        <v>0</v>
      </c>
      <c r="L67" s="2179">
        <v>0</v>
      </c>
      <c r="M67" s="2179">
        <v>0</v>
      </c>
      <c r="N67" s="2179">
        <v>0</v>
      </c>
      <c r="O67" s="2179">
        <v>0</v>
      </c>
      <c r="P67" s="2175">
        <v>0</v>
      </c>
      <c r="Q67" s="2175">
        <v>0</v>
      </c>
      <c r="R67" s="2176">
        <f t="shared" si="5"/>
        <v>0.99999999999999989</v>
      </c>
      <c r="S67" s="2176">
        <f t="shared" si="5"/>
        <v>1</v>
      </c>
      <c r="T67" s="2176">
        <f t="shared" si="5"/>
        <v>1</v>
      </c>
      <c r="U67" s="2176">
        <f t="shared" si="5"/>
        <v>1</v>
      </c>
      <c r="V67" s="2176">
        <f t="shared" si="5"/>
        <v>1</v>
      </c>
      <c r="W67" s="2176">
        <f t="shared" si="5"/>
        <v>1</v>
      </c>
      <c r="X67" s="2176">
        <f t="shared" si="5"/>
        <v>1</v>
      </c>
      <c r="Y67" s="2176">
        <f t="shared" si="5"/>
        <v>1</v>
      </c>
      <c r="Z67" s="2176">
        <f t="shared" si="5"/>
        <v>1</v>
      </c>
      <c r="AA67" s="2176">
        <f t="shared" si="5"/>
        <v>1</v>
      </c>
      <c r="AB67" s="2176">
        <f t="shared" si="5"/>
        <v>1</v>
      </c>
      <c r="AC67" s="2176">
        <f t="shared" si="5"/>
        <v>1</v>
      </c>
      <c r="AD67" s="2176">
        <f t="shared" si="5"/>
        <v>1</v>
      </c>
      <c r="AE67" s="2176">
        <f t="shared" si="5"/>
        <v>1</v>
      </c>
      <c r="AF67" s="2176">
        <f t="shared" si="5"/>
        <v>1</v>
      </c>
    </row>
    <row r="68" spans="1:32">
      <c r="A68" s="2194">
        <v>100</v>
      </c>
      <c r="B68" s="2195">
        <v>64</v>
      </c>
      <c r="C68" s="2179">
        <v>0</v>
      </c>
      <c r="D68" s="2179">
        <v>0</v>
      </c>
      <c r="E68" s="2179">
        <v>0</v>
      </c>
      <c r="F68" s="2179">
        <v>0</v>
      </c>
      <c r="G68" s="2179">
        <v>0</v>
      </c>
      <c r="H68" s="2179">
        <v>0</v>
      </c>
      <c r="I68" s="2179">
        <v>0</v>
      </c>
      <c r="J68" s="2179">
        <v>0</v>
      </c>
      <c r="K68" s="2179">
        <v>0</v>
      </c>
      <c r="L68" s="2179">
        <v>0</v>
      </c>
      <c r="M68" s="2179">
        <v>0</v>
      </c>
      <c r="N68" s="2179">
        <v>0</v>
      </c>
      <c r="O68" s="2179">
        <v>0</v>
      </c>
      <c r="P68" s="2175">
        <v>0</v>
      </c>
      <c r="Q68" s="2175">
        <v>0</v>
      </c>
      <c r="R68" s="2176">
        <f t="shared" si="5"/>
        <v>0.99999999999999989</v>
      </c>
      <c r="S68" s="2176">
        <f t="shared" si="5"/>
        <v>1</v>
      </c>
      <c r="T68" s="2176">
        <f t="shared" si="5"/>
        <v>1</v>
      </c>
      <c r="U68" s="2176">
        <f t="shared" si="5"/>
        <v>1</v>
      </c>
      <c r="V68" s="2176">
        <f t="shared" si="5"/>
        <v>1</v>
      </c>
      <c r="W68" s="2176">
        <f t="shared" si="5"/>
        <v>1</v>
      </c>
      <c r="X68" s="2176">
        <f t="shared" si="5"/>
        <v>1</v>
      </c>
      <c r="Y68" s="2176">
        <f t="shared" si="5"/>
        <v>1</v>
      </c>
      <c r="Z68" s="2176">
        <f t="shared" si="5"/>
        <v>1</v>
      </c>
      <c r="AA68" s="2176">
        <f t="shared" si="5"/>
        <v>1</v>
      </c>
      <c r="AB68" s="2176">
        <f t="shared" si="5"/>
        <v>1</v>
      </c>
      <c r="AC68" s="2176">
        <f t="shared" si="5"/>
        <v>1</v>
      </c>
      <c r="AD68" s="2176">
        <f t="shared" si="5"/>
        <v>1</v>
      </c>
      <c r="AE68" s="2176">
        <f t="shared" si="5"/>
        <v>1</v>
      </c>
      <c r="AF68" s="2176">
        <f t="shared" si="5"/>
        <v>1</v>
      </c>
    </row>
    <row r="69" spans="1:32">
      <c r="A69" s="2194">
        <v>100</v>
      </c>
      <c r="B69" s="2195">
        <v>65</v>
      </c>
      <c r="C69" s="2179">
        <v>0</v>
      </c>
      <c r="D69" s="2179">
        <v>0</v>
      </c>
      <c r="E69" s="2179">
        <v>0</v>
      </c>
      <c r="F69" s="2179">
        <v>0</v>
      </c>
      <c r="G69" s="2179">
        <v>0</v>
      </c>
      <c r="H69" s="2179">
        <v>0</v>
      </c>
      <c r="I69" s="2179">
        <v>0</v>
      </c>
      <c r="J69" s="2179">
        <v>0</v>
      </c>
      <c r="K69" s="2179">
        <v>0</v>
      </c>
      <c r="L69" s="2179">
        <v>0</v>
      </c>
      <c r="M69" s="2179">
        <v>0</v>
      </c>
      <c r="N69" s="2179">
        <v>0</v>
      </c>
      <c r="O69" s="2179">
        <v>0</v>
      </c>
      <c r="P69" s="2175">
        <v>0</v>
      </c>
      <c r="Q69" s="2175">
        <v>0</v>
      </c>
      <c r="R69" s="2176">
        <f t="shared" si="5"/>
        <v>0.99999999999999989</v>
      </c>
      <c r="S69" s="2176">
        <f t="shared" si="5"/>
        <v>1</v>
      </c>
      <c r="T69" s="2176">
        <f t="shared" si="5"/>
        <v>1</v>
      </c>
      <c r="U69" s="2176">
        <f t="shared" si="5"/>
        <v>1</v>
      </c>
      <c r="V69" s="2176">
        <f t="shared" si="5"/>
        <v>1</v>
      </c>
      <c r="W69" s="2176">
        <f t="shared" si="5"/>
        <v>1</v>
      </c>
      <c r="X69" s="2176">
        <f t="shared" si="5"/>
        <v>1</v>
      </c>
      <c r="Y69" s="2176">
        <f t="shared" si="5"/>
        <v>1</v>
      </c>
      <c r="Z69" s="2176">
        <f t="shared" si="5"/>
        <v>1</v>
      </c>
      <c r="AA69" s="2176">
        <f t="shared" si="5"/>
        <v>1</v>
      </c>
      <c r="AB69" s="2176">
        <f t="shared" si="5"/>
        <v>1</v>
      </c>
      <c r="AC69" s="2176">
        <f t="shared" si="5"/>
        <v>1</v>
      </c>
      <c r="AD69" s="2176">
        <f t="shared" si="5"/>
        <v>1</v>
      </c>
      <c r="AE69" s="2176">
        <f t="shared" si="5"/>
        <v>1</v>
      </c>
      <c r="AF69" s="2176">
        <f t="shared" si="5"/>
        <v>1</v>
      </c>
    </row>
    <row r="70" spans="1:32">
      <c r="A70" s="2194">
        <v>100</v>
      </c>
      <c r="B70" s="2195">
        <v>66</v>
      </c>
      <c r="C70" s="2179">
        <v>0</v>
      </c>
      <c r="D70" s="2179">
        <v>0</v>
      </c>
      <c r="E70" s="2179">
        <v>0</v>
      </c>
      <c r="F70" s="2179">
        <v>0</v>
      </c>
      <c r="G70" s="2179">
        <v>0</v>
      </c>
      <c r="H70" s="2179">
        <v>0</v>
      </c>
      <c r="I70" s="2179">
        <v>0</v>
      </c>
      <c r="J70" s="2179">
        <v>0</v>
      </c>
      <c r="K70" s="2179">
        <v>0</v>
      </c>
      <c r="L70" s="2179">
        <v>0</v>
      </c>
      <c r="M70" s="2179">
        <v>0</v>
      </c>
      <c r="N70" s="2179">
        <v>0</v>
      </c>
      <c r="O70" s="2179">
        <v>0</v>
      </c>
      <c r="P70" s="2175">
        <v>0</v>
      </c>
      <c r="Q70" s="2175">
        <v>0</v>
      </c>
      <c r="R70" s="2176">
        <f t="shared" ref="R70:AF85" si="6">C70+R69</f>
        <v>0.99999999999999989</v>
      </c>
      <c r="S70" s="2176">
        <f t="shared" si="6"/>
        <v>1</v>
      </c>
      <c r="T70" s="2176">
        <f t="shared" si="6"/>
        <v>1</v>
      </c>
      <c r="U70" s="2176">
        <f t="shared" si="6"/>
        <v>1</v>
      </c>
      <c r="V70" s="2176">
        <f t="shared" si="6"/>
        <v>1</v>
      </c>
      <c r="W70" s="2176">
        <f t="shared" si="6"/>
        <v>1</v>
      </c>
      <c r="X70" s="2176">
        <f t="shared" si="6"/>
        <v>1</v>
      </c>
      <c r="Y70" s="2176">
        <f t="shared" si="6"/>
        <v>1</v>
      </c>
      <c r="Z70" s="2176">
        <f t="shared" si="6"/>
        <v>1</v>
      </c>
      <c r="AA70" s="2176">
        <f t="shared" si="6"/>
        <v>1</v>
      </c>
      <c r="AB70" s="2176">
        <f t="shared" si="6"/>
        <v>1</v>
      </c>
      <c r="AC70" s="2176">
        <f t="shared" si="6"/>
        <v>1</v>
      </c>
      <c r="AD70" s="2176">
        <f t="shared" si="6"/>
        <v>1</v>
      </c>
      <c r="AE70" s="2176">
        <f t="shared" si="6"/>
        <v>1</v>
      </c>
      <c r="AF70" s="2176">
        <f t="shared" si="6"/>
        <v>1</v>
      </c>
    </row>
    <row r="71" spans="1:32">
      <c r="A71" s="2194">
        <v>100</v>
      </c>
      <c r="B71" s="2195">
        <v>67</v>
      </c>
      <c r="C71" s="2179">
        <v>0</v>
      </c>
      <c r="D71" s="2179">
        <v>0</v>
      </c>
      <c r="E71" s="2179">
        <v>0</v>
      </c>
      <c r="F71" s="2179">
        <v>0</v>
      </c>
      <c r="G71" s="2179">
        <v>0</v>
      </c>
      <c r="H71" s="2179">
        <v>0</v>
      </c>
      <c r="I71" s="2179">
        <v>0</v>
      </c>
      <c r="J71" s="2179">
        <v>0</v>
      </c>
      <c r="K71" s="2179">
        <v>0</v>
      </c>
      <c r="L71" s="2179">
        <v>0</v>
      </c>
      <c r="M71" s="2179">
        <v>0</v>
      </c>
      <c r="N71" s="2179">
        <v>0</v>
      </c>
      <c r="O71" s="2179">
        <v>0</v>
      </c>
      <c r="P71" s="2175">
        <v>0</v>
      </c>
      <c r="Q71" s="2175">
        <v>0</v>
      </c>
      <c r="R71" s="2176">
        <f t="shared" si="6"/>
        <v>0.99999999999999989</v>
      </c>
      <c r="S71" s="2176">
        <f t="shared" si="6"/>
        <v>1</v>
      </c>
      <c r="T71" s="2176">
        <f t="shared" si="6"/>
        <v>1</v>
      </c>
      <c r="U71" s="2176">
        <f t="shared" si="6"/>
        <v>1</v>
      </c>
      <c r="V71" s="2176">
        <f t="shared" si="6"/>
        <v>1</v>
      </c>
      <c r="W71" s="2176">
        <f t="shared" si="6"/>
        <v>1</v>
      </c>
      <c r="X71" s="2176">
        <f t="shared" si="6"/>
        <v>1</v>
      </c>
      <c r="Y71" s="2176">
        <f t="shared" si="6"/>
        <v>1</v>
      </c>
      <c r="Z71" s="2176">
        <f t="shared" si="6"/>
        <v>1</v>
      </c>
      <c r="AA71" s="2176">
        <f t="shared" si="6"/>
        <v>1</v>
      </c>
      <c r="AB71" s="2176">
        <f t="shared" si="6"/>
        <v>1</v>
      </c>
      <c r="AC71" s="2176">
        <f t="shared" si="6"/>
        <v>1</v>
      </c>
      <c r="AD71" s="2176">
        <f t="shared" si="6"/>
        <v>1</v>
      </c>
      <c r="AE71" s="2176">
        <f t="shared" si="6"/>
        <v>1</v>
      </c>
      <c r="AF71" s="2176">
        <f t="shared" si="6"/>
        <v>1</v>
      </c>
    </row>
    <row r="72" spans="1:32">
      <c r="A72" s="2194">
        <v>100</v>
      </c>
      <c r="B72" s="2195">
        <v>68</v>
      </c>
      <c r="C72" s="2179">
        <v>0</v>
      </c>
      <c r="D72" s="2179">
        <v>0</v>
      </c>
      <c r="E72" s="2179">
        <v>0</v>
      </c>
      <c r="F72" s="2179">
        <v>0</v>
      </c>
      <c r="G72" s="2179">
        <v>0</v>
      </c>
      <c r="H72" s="2179">
        <v>0</v>
      </c>
      <c r="I72" s="2179">
        <v>0</v>
      </c>
      <c r="J72" s="2179">
        <v>0</v>
      </c>
      <c r="K72" s="2179">
        <v>0</v>
      </c>
      <c r="L72" s="2179">
        <v>0</v>
      </c>
      <c r="M72" s="2179">
        <v>0</v>
      </c>
      <c r="N72" s="2179">
        <v>0</v>
      </c>
      <c r="O72" s="2179">
        <v>0</v>
      </c>
      <c r="P72" s="2175">
        <v>0</v>
      </c>
      <c r="Q72" s="2175">
        <v>0</v>
      </c>
      <c r="R72" s="2176">
        <f t="shared" si="6"/>
        <v>0.99999999999999989</v>
      </c>
      <c r="S72" s="2176">
        <f t="shared" si="6"/>
        <v>1</v>
      </c>
      <c r="T72" s="2176">
        <f t="shared" si="6"/>
        <v>1</v>
      </c>
      <c r="U72" s="2176">
        <f t="shared" si="6"/>
        <v>1</v>
      </c>
      <c r="V72" s="2176">
        <f t="shared" si="6"/>
        <v>1</v>
      </c>
      <c r="W72" s="2176">
        <f t="shared" si="6"/>
        <v>1</v>
      </c>
      <c r="X72" s="2176">
        <f t="shared" si="6"/>
        <v>1</v>
      </c>
      <c r="Y72" s="2176">
        <f t="shared" si="6"/>
        <v>1</v>
      </c>
      <c r="Z72" s="2176">
        <f t="shared" si="6"/>
        <v>1</v>
      </c>
      <c r="AA72" s="2176">
        <f t="shared" si="6"/>
        <v>1</v>
      </c>
      <c r="AB72" s="2176">
        <f t="shared" si="6"/>
        <v>1</v>
      </c>
      <c r="AC72" s="2176">
        <f t="shared" si="6"/>
        <v>1</v>
      </c>
      <c r="AD72" s="2176">
        <f t="shared" si="6"/>
        <v>1</v>
      </c>
      <c r="AE72" s="2176">
        <f t="shared" si="6"/>
        <v>1</v>
      </c>
      <c r="AF72" s="2176">
        <f t="shared" si="6"/>
        <v>1</v>
      </c>
    </row>
    <row r="73" spans="1:32">
      <c r="A73" s="2194">
        <v>100</v>
      </c>
      <c r="B73" s="2195">
        <v>69</v>
      </c>
      <c r="C73" s="2179">
        <v>0</v>
      </c>
      <c r="D73" s="2179">
        <v>0</v>
      </c>
      <c r="E73" s="2179">
        <v>0</v>
      </c>
      <c r="F73" s="2179">
        <v>0</v>
      </c>
      <c r="G73" s="2179">
        <v>0</v>
      </c>
      <c r="H73" s="2179">
        <v>0</v>
      </c>
      <c r="I73" s="2179">
        <v>0</v>
      </c>
      <c r="J73" s="2179">
        <v>0</v>
      </c>
      <c r="K73" s="2179">
        <v>0</v>
      </c>
      <c r="L73" s="2179">
        <v>0</v>
      </c>
      <c r="M73" s="2179">
        <v>0</v>
      </c>
      <c r="N73" s="2179">
        <v>0</v>
      </c>
      <c r="O73" s="2179">
        <v>0</v>
      </c>
      <c r="P73" s="2175">
        <v>0</v>
      </c>
      <c r="Q73" s="2175">
        <v>0</v>
      </c>
      <c r="R73" s="2176">
        <f t="shared" si="6"/>
        <v>0.99999999999999989</v>
      </c>
      <c r="S73" s="2176">
        <f t="shared" si="6"/>
        <v>1</v>
      </c>
      <c r="T73" s="2176">
        <f t="shared" si="6"/>
        <v>1</v>
      </c>
      <c r="U73" s="2176">
        <f t="shared" si="6"/>
        <v>1</v>
      </c>
      <c r="V73" s="2176">
        <f t="shared" si="6"/>
        <v>1</v>
      </c>
      <c r="W73" s="2176">
        <f t="shared" si="6"/>
        <v>1</v>
      </c>
      <c r="X73" s="2176">
        <f t="shared" si="6"/>
        <v>1</v>
      </c>
      <c r="Y73" s="2176">
        <f t="shared" si="6"/>
        <v>1</v>
      </c>
      <c r="Z73" s="2176">
        <f t="shared" si="6"/>
        <v>1</v>
      </c>
      <c r="AA73" s="2176">
        <f t="shared" si="6"/>
        <v>1</v>
      </c>
      <c r="AB73" s="2176">
        <f t="shared" si="6"/>
        <v>1</v>
      </c>
      <c r="AC73" s="2176">
        <f t="shared" si="6"/>
        <v>1</v>
      </c>
      <c r="AD73" s="2176">
        <f t="shared" si="6"/>
        <v>1</v>
      </c>
      <c r="AE73" s="2176">
        <f t="shared" si="6"/>
        <v>1</v>
      </c>
      <c r="AF73" s="2176">
        <f t="shared" si="6"/>
        <v>1</v>
      </c>
    </row>
    <row r="74" spans="1:32">
      <c r="A74" s="2194">
        <v>100</v>
      </c>
      <c r="B74" s="2195">
        <v>70</v>
      </c>
      <c r="C74" s="2179">
        <v>0</v>
      </c>
      <c r="D74" s="2179">
        <v>0</v>
      </c>
      <c r="E74" s="2179">
        <v>0</v>
      </c>
      <c r="F74" s="2179">
        <v>0</v>
      </c>
      <c r="G74" s="2179">
        <v>0</v>
      </c>
      <c r="H74" s="2179">
        <v>0</v>
      </c>
      <c r="I74" s="2179">
        <v>0</v>
      </c>
      <c r="J74" s="2179">
        <v>0</v>
      </c>
      <c r="K74" s="2179">
        <v>0</v>
      </c>
      <c r="L74" s="2179">
        <v>0</v>
      </c>
      <c r="M74" s="2179">
        <v>0</v>
      </c>
      <c r="N74" s="2179">
        <v>0</v>
      </c>
      <c r="O74" s="2179">
        <v>0</v>
      </c>
      <c r="P74" s="2175">
        <v>0</v>
      </c>
      <c r="Q74" s="2175">
        <v>0</v>
      </c>
      <c r="R74" s="2176">
        <f t="shared" si="6"/>
        <v>0.99999999999999989</v>
      </c>
      <c r="S74" s="2176">
        <f t="shared" si="6"/>
        <v>1</v>
      </c>
      <c r="T74" s="2176">
        <f t="shared" si="6"/>
        <v>1</v>
      </c>
      <c r="U74" s="2176">
        <f t="shared" si="6"/>
        <v>1</v>
      </c>
      <c r="V74" s="2176">
        <f t="shared" si="6"/>
        <v>1</v>
      </c>
      <c r="W74" s="2176">
        <f t="shared" si="6"/>
        <v>1</v>
      </c>
      <c r="X74" s="2176">
        <f t="shared" si="6"/>
        <v>1</v>
      </c>
      <c r="Y74" s="2176">
        <f t="shared" si="6"/>
        <v>1</v>
      </c>
      <c r="Z74" s="2176">
        <f t="shared" si="6"/>
        <v>1</v>
      </c>
      <c r="AA74" s="2176">
        <f t="shared" si="6"/>
        <v>1</v>
      </c>
      <c r="AB74" s="2176">
        <f t="shared" si="6"/>
        <v>1</v>
      </c>
      <c r="AC74" s="2176">
        <f t="shared" si="6"/>
        <v>1</v>
      </c>
      <c r="AD74" s="2176">
        <f t="shared" si="6"/>
        <v>1</v>
      </c>
      <c r="AE74" s="2176">
        <f t="shared" si="6"/>
        <v>1</v>
      </c>
      <c r="AF74" s="2176">
        <f t="shared" si="6"/>
        <v>1</v>
      </c>
    </row>
    <row r="75" spans="1:32">
      <c r="A75" s="2194">
        <v>100</v>
      </c>
      <c r="B75" s="2195">
        <v>71</v>
      </c>
      <c r="C75" s="2179">
        <v>0</v>
      </c>
      <c r="D75" s="2179">
        <v>0</v>
      </c>
      <c r="E75" s="2179">
        <v>0</v>
      </c>
      <c r="F75" s="2179">
        <v>0</v>
      </c>
      <c r="G75" s="2179">
        <v>0</v>
      </c>
      <c r="H75" s="2179">
        <v>0</v>
      </c>
      <c r="I75" s="2179">
        <v>0</v>
      </c>
      <c r="J75" s="2179">
        <v>0</v>
      </c>
      <c r="K75" s="2179">
        <v>0</v>
      </c>
      <c r="L75" s="2179">
        <v>0</v>
      </c>
      <c r="M75" s="2179">
        <v>0</v>
      </c>
      <c r="N75" s="2179">
        <v>0</v>
      </c>
      <c r="O75" s="2179">
        <v>0</v>
      </c>
      <c r="P75" s="2175">
        <v>0</v>
      </c>
      <c r="Q75" s="2175">
        <v>0</v>
      </c>
      <c r="R75" s="2176">
        <f t="shared" si="6"/>
        <v>0.99999999999999989</v>
      </c>
      <c r="S75" s="2176">
        <f t="shared" si="6"/>
        <v>1</v>
      </c>
      <c r="T75" s="2176">
        <f t="shared" si="6"/>
        <v>1</v>
      </c>
      <c r="U75" s="2176">
        <f t="shared" si="6"/>
        <v>1</v>
      </c>
      <c r="V75" s="2176">
        <f t="shared" si="6"/>
        <v>1</v>
      </c>
      <c r="W75" s="2176">
        <f t="shared" si="6"/>
        <v>1</v>
      </c>
      <c r="X75" s="2176">
        <f t="shared" si="6"/>
        <v>1</v>
      </c>
      <c r="Y75" s="2176">
        <f t="shared" si="6"/>
        <v>1</v>
      </c>
      <c r="Z75" s="2176">
        <f t="shared" si="6"/>
        <v>1</v>
      </c>
      <c r="AA75" s="2176">
        <f t="shared" si="6"/>
        <v>1</v>
      </c>
      <c r="AB75" s="2176">
        <f t="shared" si="6"/>
        <v>1</v>
      </c>
      <c r="AC75" s="2176">
        <f t="shared" si="6"/>
        <v>1</v>
      </c>
      <c r="AD75" s="2176">
        <f t="shared" si="6"/>
        <v>1</v>
      </c>
      <c r="AE75" s="2176">
        <f t="shared" si="6"/>
        <v>1</v>
      </c>
      <c r="AF75" s="2176">
        <f t="shared" si="6"/>
        <v>1</v>
      </c>
    </row>
    <row r="76" spans="1:32">
      <c r="A76" s="2194">
        <v>100</v>
      </c>
      <c r="B76" s="2195">
        <v>72</v>
      </c>
      <c r="C76" s="2179">
        <v>0</v>
      </c>
      <c r="D76" s="2179">
        <v>0</v>
      </c>
      <c r="E76" s="2179">
        <v>0</v>
      </c>
      <c r="F76" s="2179">
        <v>0</v>
      </c>
      <c r="G76" s="2179">
        <v>0</v>
      </c>
      <c r="H76" s="2179">
        <v>0</v>
      </c>
      <c r="I76" s="2179">
        <v>0</v>
      </c>
      <c r="J76" s="2179">
        <v>0</v>
      </c>
      <c r="K76" s="2179">
        <v>0</v>
      </c>
      <c r="L76" s="2179">
        <v>0</v>
      </c>
      <c r="M76" s="2179">
        <v>0</v>
      </c>
      <c r="N76" s="2179">
        <v>0</v>
      </c>
      <c r="O76" s="2179">
        <v>0</v>
      </c>
      <c r="P76" s="2175">
        <v>0</v>
      </c>
      <c r="Q76" s="2175">
        <v>0</v>
      </c>
      <c r="R76" s="2176">
        <f t="shared" si="6"/>
        <v>0.99999999999999989</v>
      </c>
      <c r="S76" s="2176">
        <f t="shared" si="6"/>
        <v>1</v>
      </c>
      <c r="T76" s="2176">
        <f t="shared" si="6"/>
        <v>1</v>
      </c>
      <c r="U76" s="2176">
        <f t="shared" si="6"/>
        <v>1</v>
      </c>
      <c r="V76" s="2176">
        <f t="shared" si="6"/>
        <v>1</v>
      </c>
      <c r="W76" s="2176">
        <f t="shared" si="6"/>
        <v>1</v>
      </c>
      <c r="X76" s="2176">
        <f t="shared" si="6"/>
        <v>1</v>
      </c>
      <c r="Y76" s="2176">
        <f t="shared" si="6"/>
        <v>1</v>
      </c>
      <c r="Z76" s="2176">
        <f t="shared" si="6"/>
        <v>1</v>
      </c>
      <c r="AA76" s="2176">
        <f t="shared" si="6"/>
        <v>1</v>
      </c>
      <c r="AB76" s="2176">
        <f t="shared" si="6"/>
        <v>1</v>
      </c>
      <c r="AC76" s="2176">
        <f t="shared" si="6"/>
        <v>1</v>
      </c>
      <c r="AD76" s="2176">
        <f t="shared" si="6"/>
        <v>1</v>
      </c>
      <c r="AE76" s="2176">
        <f t="shared" si="6"/>
        <v>1</v>
      </c>
      <c r="AF76" s="2176">
        <f t="shared" si="6"/>
        <v>1</v>
      </c>
    </row>
    <row r="77" spans="1:32">
      <c r="A77" s="2194">
        <v>100</v>
      </c>
      <c r="B77" s="2195">
        <v>73</v>
      </c>
      <c r="C77" s="2179">
        <v>0</v>
      </c>
      <c r="D77" s="2179">
        <v>0</v>
      </c>
      <c r="E77" s="2179">
        <v>0</v>
      </c>
      <c r="F77" s="2179">
        <v>0</v>
      </c>
      <c r="G77" s="2179">
        <v>0</v>
      </c>
      <c r="H77" s="2179">
        <v>0</v>
      </c>
      <c r="I77" s="2179">
        <v>0</v>
      </c>
      <c r="J77" s="2179">
        <v>0</v>
      </c>
      <c r="K77" s="2179">
        <v>0</v>
      </c>
      <c r="L77" s="2179">
        <v>0</v>
      </c>
      <c r="M77" s="2179">
        <v>0</v>
      </c>
      <c r="N77" s="2179">
        <v>0</v>
      </c>
      <c r="O77" s="2179">
        <v>0</v>
      </c>
      <c r="P77" s="2175">
        <v>0</v>
      </c>
      <c r="Q77" s="2175">
        <v>0</v>
      </c>
      <c r="R77" s="2176">
        <f t="shared" si="6"/>
        <v>0.99999999999999989</v>
      </c>
      <c r="S77" s="2176">
        <f t="shared" si="6"/>
        <v>1</v>
      </c>
      <c r="T77" s="2176">
        <f t="shared" si="6"/>
        <v>1</v>
      </c>
      <c r="U77" s="2176">
        <f t="shared" si="6"/>
        <v>1</v>
      </c>
      <c r="V77" s="2176">
        <f t="shared" si="6"/>
        <v>1</v>
      </c>
      <c r="W77" s="2176">
        <f t="shared" si="6"/>
        <v>1</v>
      </c>
      <c r="X77" s="2176">
        <f t="shared" si="6"/>
        <v>1</v>
      </c>
      <c r="Y77" s="2176">
        <f t="shared" si="6"/>
        <v>1</v>
      </c>
      <c r="Z77" s="2176">
        <f t="shared" si="6"/>
        <v>1</v>
      </c>
      <c r="AA77" s="2176">
        <f t="shared" si="6"/>
        <v>1</v>
      </c>
      <c r="AB77" s="2176">
        <f t="shared" si="6"/>
        <v>1</v>
      </c>
      <c r="AC77" s="2176">
        <f t="shared" si="6"/>
        <v>1</v>
      </c>
      <c r="AD77" s="2176">
        <f t="shared" si="6"/>
        <v>1</v>
      </c>
      <c r="AE77" s="2176">
        <f t="shared" si="6"/>
        <v>1</v>
      </c>
      <c r="AF77" s="2176">
        <f t="shared" si="6"/>
        <v>1</v>
      </c>
    </row>
    <row r="78" spans="1:32">
      <c r="A78" s="2194">
        <v>100</v>
      </c>
      <c r="B78" s="2195">
        <v>74</v>
      </c>
      <c r="C78" s="2179">
        <v>0</v>
      </c>
      <c r="D78" s="2179">
        <v>0</v>
      </c>
      <c r="E78" s="2179">
        <v>0</v>
      </c>
      <c r="F78" s="2179">
        <v>0</v>
      </c>
      <c r="G78" s="2179">
        <v>0</v>
      </c>
      <c r="H78" s="2179">
        <v>0</v>
      </c>
      <c r="I78" s="2179">
        <v>0</v>
      </c>
      <c r="J78" s="2179">
        <v>0</v>
      </c>
      <c r="K78" s="2179">
        <v>0</v>
      </c>
      <c r="L78" s="2179">
        <v>0</v>
      </c>
      <c r="M78" s="2179">
        <v>0</v>
      </c>
      <c r="N78" s="2179">
        <v>0</v>
      </c>
      <c r="O78" s="2179">
        <v>0</v>
      </c>
      <c r="P78" s="2175">
        <v>0</v>
      </c>
      <c r="Q78" s="2175">
        <v>0</v>
      </c>
      <c r="R78" s="2176">
        <f t="shared" si="6"/>
        <v>0.99999999999999989</v>
      </c>
      <c r="S78" s="2176">
        <f t="shared" si="6"/>
        <v>1</v>
      </c>
      <c r="T78" s="2176">
        <f t="shared" si="6"/>
        <v>1</v>
      </c>
      <c r="U78" s="2176">
        <f t="shared" si="6"/>
        <v>1</v>
      </c>
      <c r="V78" s="2176">
        <f t="shared" si="6"/>
        <v>1</v>
      </c>
      <c r="W78" s="2176">
        <f t="shared" si="6"/>
        <v>1</v>
      </c>
      <c r="X78" s="2176">
        <f t="shared" si="6"/>
        <v>1</v>
      </c>
      <c r="Y78" s="2176">
        <f t="shared" si="6"/>
        <v>1</v>
      </c>
      <c r="Z78" s="2176">
        <f t="shared" si="6"/>
        <v>1</v>
      </c>
      <c r="AA78" s="2176">
        <f t="shared" si="6"/>
        <v>1</v>
      </c>
      <c r="AB78" s="2176">
        <f t="shared" si="6"/>
        <v>1</v>
      </c>
      <c r="AC78" s="2176">
        <f t="shared" si="6"/>
        <v>1</v>
      </c>
      <c r="AD78" s="2176">
        <f t="shared" si="6"/>
        <v>1</v>
      </c>
      <c r="AE78" s="2176">
        <f t="shared" si="6"/>
        <v>1</v>
      </c>
      <c r="AF78" s="2176">
        <f t="shared" si="6"/>
        <v>1</v>
      </c>
    </row>
    <row r="79" spans="1:32">
      <c r="A79" s="2194">
        <v>100</v>
      </c>
      <c r="B79" s="2195">
        <v>75</v>
      </c>
      <c r="C79" s="2179">
        <v>0</v>
      </c>
      <c r="D79" s="2179">
        <v>0</v>
      </c>
      <c r="E79" s="2179">
        <v>0</v>
      </c>
      <c r="F79" s="2179">
        <v>0</v>
      </c>
      <c r="G79" s="2179">
        <v>0</v>
      </c>
      <c r="H79" s="2179">
        <v>0</v>
      </c>
      <c r="I79" s="2179">
        <v>0</v>
      </c>
      <c r="J79" s="2179">
        <v>0</v>
      </c>
      <c r="K79" s="2179">
        <v>0</v>
      </c>
      <c r="L79" s="2179">
        <v>0</v>
      </c>
      <c r="M79" s="2179">
        <v>0</v>
      </c>
      <c r="N79" s="2179">
        <v>0</v>
      </c>
      <c r="O79" s="2179">
        <v>0</v>
      </c>
      <c r="P79" s="2175">
        <v>0</v>
      </c>
      <c r="Q79" s="2175">
        <v>0</v>
      </c>
      <c r="R79" s="2176">
        <f t="shared" si="6"/>
        <v>0.99999999999999989</v>
      </c>
      <c r="S79" s="2176">
        <f t="shared" si="6"/>
        <v>1</v>
      </c>
      <c r="T79" s="2176">
        <f t="shared" si="6"/>
        <v>1</v>
      </c>
      <c r="U79" s="2176">
        <f t="shared" si="6"/>
        <v>1</v>
      </c>
      <c r="V79" s="2176">
        <f t="shared" si="6"/>
        <v>1</v>
      </c>
      <c r="W79" s="2176">
        <f t="shared" si="6"/>
        <v>1</v>
      </c>
      <c r="X79" s="2176">
        <f t="shared" si="6"/>
        <v>1</v>
      </c>
      <c r="Y79" s="2176">
        <f t="shared" si="6"/>
        <v>1</v>
      </c>
      <c r="Z79" s="2176">
        <f t="shared" si="6"/>
        <v>1</v>
      </c>
      <c r="AA79" s="2176">
        <f t="shared" si="6"/>
        <v>1</v>
      </c>
      <c r="AB79" s="2176">
        <f t="shared" si="6"/>
        <v>1</v>
      </c>
      <c r="AC79" s="2176">
        <f t="shared" si="6"/>
        <v>1</v>
      </c>
      <c r="AD79" s="2176">
        <f t="shared" si="6"/>
        <v>1</v>
      </c>
      <c r="AE79" s="2176">
        <f t="shared" si="6"/>
        <v>1</v>
      </c>
      <c r="AF79" s="2176">
        <f t="shared" si="6"/>
        <v>1</v>
      </c>
    </row>
    <row r="80" spans="1:32">
      <c r="A80" s="2194">
        <v>100</v>
      </c>
      <c r="B80" s="2195">
        <v>76</v>
      </c>
      <c r="C80" s="2179">
        <v>0</v>
      </c>
      <c r="D80" s="2179">
        <v>0</v>
      </c>
      <c r="E80" s="2179">
        <v>0</v>
      </c>
      <c r="F80" s="2179">
        <v>0</v>
      </c>
      <c r="G80" s="2179">
        <v>0</v>
      </c>
      <c r="H80" s="2179">
        <v>0</v>
      </c>
      <c r="I80" s="2179">
        <v>0</v>
      </c>
      <c r="J80" s="2179">
        <v>0</v>
      </c>
      <c r="K80" s="2179">
        <v>0</v>
      </c>
      <c r="L80" s="2179">
        <v>0</v>
      </c>
      <c r="M80" s="2179">
        <v>0</v>
      </c>
      <c r="N80" s="2179">
        <v>0</v>
      </c>
      <c r="O80" s="2179">
        <v>0</v>
      </c>
      <c r="P80" s="2175">
        <v>0</v>
      </c>
      <c r="Q80" s="2175">
        <v>0</v>
      </c>
      <c r="R80" s="2176">
        <f t="shared" si="6"/>
        <v>0.99999999999999989</v>
      </c>
      <c r="S80" s="2176">
        <f t="shared" si="6"/>
        <v>1</v>
      </c>
      <c r="T80" s="2176">
        <f t="shared" si="6"/>
        <v>1</v>
      </c>
      <c r="U80" s="2176">
        <f t="shared" si="6"/>
        <v>1</v>
      </c>
      <c r="V80" s="2176">
        <f t="shared" si="6"/>
        <v>1</v>
      </c>
      <c r="W80" s="2176">
        <f t="shared" si="6"/>
        <v>1</v>
      </c>
      <c r="X80" s="2176">
        <f t="shared" si="6"/>
        <v>1</v>
      </c>
      <c r="Y80" s="2176">
        <f t="shared" si="6"/>
        <v>1</v>
      </c>
      <c r="Z80" s="2176">
        <f t="shared" si="6"/>
        <v>1</v>
      </c>
      <c r="AA80" s="2176">
        <f t="shared" si="6"/>
        <v>1</v>
      </c>
      <c r="AB80" s="2176">
        <f t="shared" si="6"/>
        <v>1</v>
      </c>
      <c r="AC80" s="2176">
        <f t="shared" si="6"/>
        <v>1</v>
      </c>
      <c r="AD80" s="2176">
        <f t="shared" si="6"/>
        <v>1</v>
      </c>
      <c r="AE80" s="2176">
        <f t="shared" si="6"/>
        <v>1</v>
      </c>
      <c r="AF80" s="2176">
        <f t="shared" si="6"/>
        <v>1</v>
      </c>
    </row>
    <row r="81" spans="1:32">
      <c r="A81" s="2194">
        <v>100</v>
      </c>
      <c r="B81" s="2195">
        <v>77</v>
      </c>
      <c r="C81" s="2179">
        <v>0</v>
      </c>
      <c r="D81" s="2179">
        <v>0</v>
      </c>
      <c r="E81" s="2179">
        <v>0</v>
      </c>
      <c r="F81" s="2179">
        <v>0</v>
      </c>
      <c r="G81" s="2179">
        <v>0</v>
      </c>
      <c r="H81" s="2179">
        <v>0</v>
      </c>
      <c r="I81" s="2179">
        <v>0</v>
      </c>
      <c r="J81" s="2179">
        <v>0</v>
      </c>
      <c r="K81" s="2179">
        <v>0</v>
      </c>
      <c r="L81" s="2179">
        <v>0</v>
      </c>
      <c r="M81" s="2179">
        <v>0</v>
      </c>
      <c r="N81" s="2179">
        <v>0</v>
      </c>
      <c r="O81" s="2179">
        <v>0</v>
      </c>
      <c r="P81" s="2175">
        <v>0</v>
      </c>
      <c r="Q81" s="2175">
        <v>0</v>
      </c>
      <c r="R81" s="2176">
        <f t="shared" si="6"/>
        <v>0.99999999999999989</v>
      </c>
      <c r="S81" s="2176">
        <f t="shared" si="6"/>
        <v>1</v>
      </c>
      <c r="T81" s="2176">
        <f t="shared" si="6"/>
        <v>1</v>
      </c>
      <c r="U81" s="2176">
        <f t="shared" si="6"/>
        <v>1</v>
      </c>
      <c r="V81" s="2176">
        <f t="shared" si="6"/>
        <v>1</v>
      </c>
      <c r="W81" s="2176">
        <f t="shared" si="6"/>
        <v>1</v>
      </c>
      <c r="X81" s="2176">
        <f t="shared" si="6"/>
        <v>1</v>
      </c>
      <c r="Y81" s="2176">
        <f t="shared" si="6"/>
        <v>1</v>
      </c>
      <c r="Z81" s="2176">
        <f t="shared" si="6"/>
        <v>1</v>
      </c>
      <c r="AA81" s="2176">
        <f t="shared" si="6"/>
        <v>1</v>
      </c>
      <c r="AB81" s="2176">
        <f t="shared" si="6"/>
        <v>1</v>
      </c>
      <c r="AC81" s="2176">
        <f t="shared" si="6"/>
        <v>1</v>
      </c>
      <c r="AD81" s="2176">
        <f t="shared" si="6"/>
        <v>1</v>
      </c>
      <c r="AE81" s="2176">
        <f t="shared" si="6"/>
        <v>1</v>
      </c>
      <c r="AF81" s="2176">
        <f t="shared" si="6"/>
        <v>1</v>
      </c>
    </row>
    <row r="82" spans="1:32">
      <c r="A82" s="2194">
        <v>100</v>
      </c>
      <c r="B82" s="2195">
        <v>78</v>
      </c>
      <c r="C82" s="2179">
        <v>0</v>
      </c>
      <c r="D82" s="2179">
        <v>0</v>
      </c>
      <c r="E82" s="2179">
        <v>0</v>
      </c>
      <c r="F82" s="2179">
        <v>0</v>
      </c>
      <c r="G82" s="2179">
        <v>0</v>
      </c>
      <c r="H82" s="2179">
        <v>0</v>
      </c>
      <c r="I82" s="2179">
        <v>0</v>
      </c>
      <c r="J82" s="2179">
        <v>0</v>
      </c>
      <c r="K82" s="2179">
        <v>0</v>
      </c>
      <c r="L82" s="2179">
        <v>0</v>
      </c>
      <c r="M82" s="2179">
        <v>0</v>
      </c>
      <c r="N82" s="2179">
        <v>0</v>
      </c>
      <c r="O82" s="2179">
        <v>0</v>
      </c>
      <c r="P82" s="2175">
        <v>0</v>
      </c>
      <c r="Q82" s="2175">
        <v>0</v>
      </c>
      <c r="R82" s="2176">
        <f t="shared" si="6"/>
        <v>0.99999999999999989</v>
      </c>
      <c r="S82" s="2176">
        <f t="shared" si="6"/>
        <v>1</v>
      </c>
      <c r="T82" s="2176">
        <f t="shared" si="6"/>
        <v>1</v>
      </c>
      <c r="U82" s="2176">
        <f t="shared" si="6"/>
        <v>1</v>
      </c>
      <c r="V82" s="2176">
        <f t="shared" si="6"/>
        <v>1</v>
      </c>
      <c r="W82" s="2176">
        <f t="shared" si="6"/>
        <v>1</v>
      </c>
      <c r="X82" s="2176">
        <f t="shared" si="6"/>
        <v>1</v>
      </c>
      <c r="Y82" s="2176">
        <f t="shared" si="6"/>
        <v>1</v>
      </c>
      <c r="Z82" s="2176">
        <f t="shared" si="6"/>
        <v>1</v>
      </c>
      <c r="AA82" s="2176">
        <f t="shared" si="6"/>
        <v>1</v>
      </c>
      <c r="AB82" s="2176">
        <f t="shared" si="6"/>
        <v>1</v>
      </c>
      <c r="AC82" s="2176">
        <f t="shared" si="6"/>
        <v>1</v>
      </c>
      <c r="AD82" s="2176">
        <f t="shared" si="6"/>
        <v>1</v>
      </c>
      <c r="AE82" s="2176">
        <f t="shared" si="6"/>
        <v>1</v>
      </c>
      <c r="AF82" s="2176">
        <f t="shared" si="6"/>
        <v>1</v>
      </c>
    </row>
    <row r="83" spans="1:32">
      <c r="A83" s="2194">
        <v>100</v>
      </c>
      <c r="B83" s="2195">
        <v>79</v>
      </c>
      <c r="C83" s="2179">
        <v>0</v>
      </c>
      <c r="D83" s="2179">
        <v>0</v>
      </c>
      <c r="E83" s="2179">
        <v>0</v>
      </c>
      <c r="F83" s="2179">
        <v>0</v>
      </c>
      <c r="G83" s="2179">
        <v>0</v>
      </c>
      <c r="H83" s="2179">
        <v>0</v>
      </c>
      <c r="I83" s="2179">
        <v>0</v>
      </c>
      <c r="J83" s="2179">
        <v>0</v>
      </c>
      <c r="K83" s="2179">
        <v>0</v>
      </c>
      <c r="L83" s="2179">
        <v>0</v>
      </c>
      <c r="M83" s="2179">
        <v>0</v>
      </c>
      <c r="N83" s="2179">
        <v>0</v>
      </c>
      <c r="O83" s="2179">
        <v>0</v>
      </c>
      <c r="P83" s="2175">
        <v>0</v>
      </c>
      <c r="Q83" s="2175">
        <v>0</v>
      </c>
      <c r="R83" s="2176">
        <f t="shared" si="6"/>
        <v>0.99999999999999989</v>
      </c>
      <c r="S83" s="2176">
        <f t="shared" si="6"/>
        <v>1</v>
      </c>
      <c r="T83" s="2176">
        <f t="shared" si="6"/>
        <v>1</v>
      </c>
      <c r="U83" s="2176">
        <f t="shared" si="6"/>
        <v>1</v>
      </c>
      <c r="V83" s="2176">
        <f t="shared" si="6"/>
        <v>1</v>
      </c>
      <c r="W83" s="2176">
        <f t="shared" si="6"/>
        <v>1</v>
      </c>
      <c r="X83" s="2176">
        <f t="shared" si="6"/>
        <v>1</v>
      </c>
      <c r="Y83" s="2176">
        <f t="shared" si="6"/>
        <v>1</v>
      </c>
      <c r="Z83" s="2176">
        <f t="shared" si="6"/>
        <v>1</v>
      </c>
      <c r="AA83" s="2176">
        <f t="shared" si="6"/>
        <v>1</v>
      </c>
      <c r="AB83" s="2176">
        <f t="shared" si="6"/>
        <v>1</v>
      </c>
      <c r="AC83" s="2176">
        <f t="shared" si="6"/>
        <v>1</v>
      </c>
      <c r="AD83" s="2176">
        <f t="shared" si="6"/>
        <v>1</v>
      </c>
      <c r="AE83" s="2176">
        <f t="shared" si="6"/>
        <v>1</v>
      </c>
      <c r="AF83" s="2176">
        <f t="shared" si="6"/>
        <v>1</v>
      </c>
    </row>
    <row r="84" spans="1:32">
      <c r="A84" s="2194">
        <v>100</v>
      </c>
      <c r="B84" s="2195">
        <v>80</v>
      </c>
      <c r="C84" s="2179">
        <v>0</v>
      </c>
      <c r="D84" s="2179">
        <v>0</v>
      </c>
      <c r="E84" s="2179">
        <v>0</v>
      </c>
      <c r="F84" s="2179">
        <v>0</v>
      </c>
      <c r="G84" s="2179">
        <v>0</v>
      </c>
      <c r="H84" s="2179">
        <v>0</v>
      </c>
      <c r="I84" s="2179">
        <v>0</v>
      </c>
      <c r="J84" s="2179">
        <v>0</v>
      </c>
      <c r="K84" s="2179">
        <v>0</v>
      </c>
      <c r="L84" s="2179">
        <v>0</v>
      </c>
      <c r="M84" s="2179">
        <v>0</v>
      </c>
      <c r="N84" s="2179">
        <v>0</v>
      </c>
      <c r="O84" s="2179">
        <v>0</v>
      </c>
      <c r="P84" s="2175">
        <v>0</v>
      </c>
      <c r="Q84" s="2175">
        <v>0</v>
      </c>
      <c r="R84" s="2176">
        <f t="shared" si="6"/>
        <v>0.99999999999999989</v>
      </c>
      <c r="S84" s="2176">
        <f t="shared" si="6"/>
        <v>1</v>
      </c>
      <c r="T84" s="2176">
        <f t="shared" si="6"/>
        <v>1</v>
      </c>
      <c r="U84" s="2176">
        <f t="shared" si="6"/>
        <v>1</v>
      </c>
      <c r="V84" s="2176">
        <f t="shared" si="6"/>
        <v>1</v>
      </c>
      <c r="W84" s="2176">
        <f t="shared" si="6"/>
        <v>1</v>
      </c>
      <c r="X84" s="2176">
        <f t="shared" si="6"/>
        <v>1</v>
      </c>
      <c r="Y84" s="2176">
        <f t="shared" si="6"/>
        <v>1</v>
      </c>
      <c r="Z84" s="2176">
        <f t="shared" si="6"/>
        <v>1</v>
      </c>
      <c r="AA84" s="2176">
        <f t="shared" si="6"/>
        <v>1</v>
      </c>
      <c r="AB84" s="2176">
        <f t="shared" si="6"/>
        <v>1</v>
      </c>
      <c r="AC84" s="2176">
        <f t="shared" si="6"/>
        <v>1</v>
      </c>
      <c r="AD84" s="2176">
        <f t="shared" si="6"/>
        <v>1</v>
      </c>
      <c r="AE84" s="2176">
        <f t="shared" si="6"/>
        <v>1</v>
      </c>
      <c r="AF84" s="2176">
        <f t="shared" si="6"/>
        <v>1</v>
      </c>
    </row>
    <row r="85" spans="1:32">
      <c r="A85" s="2194">
        <v>100</v>
      </c>
      <c r="B85" s="2195">
        <v>81</v>
      </c>
      <c r="C85" s="2179">
        <v>0</v>
      </c>
      <c r="D85" s="2179">
        <v>0</v>
      </c>
      <c r="E85" s="2179">
        <v>0</v>
      </c>
      <c r="F85" s="2179">
        <v>0</v>
      </c>
      <c r="G85" s="2179">
        <v>0</v>
      </c>
      <c r="H85" s="2179">
        <v>0</v>
      </c>
      <c r="I85" s="2179">
        <v>0</v>
      </c>
      <c r="J85" s="2179">
        <v>0</v>
      </c>
      <c r="K85" s="2179">
        <v>0</v>
      </c>
      <c r="L85" s="2179">
        <v>0</v>
      </c>
      <c r="M85" s="2179">
        <v>0</v>
      </c>
      <c r="N85" s="2179">
        <v>0</v>
      </c>
      <c r="O85" s="2179">
        <v>0</v>
      </c>
      <c r="P85" s="2175">
        <v>0</v>
      </c>
      <c r="Q85" s="2175">
        <v>0</v>
      </c>
      <c r="R85" s="2176">
        <f t="shared" si="6"/>
        <v>0.99999999999999989</v>
      </c>
      <c r="S85" s="2176">
        <f t="shared" si="6"/>
        <v>1</v>
      </c>
      <c r="T85" s="2176">
        <f t="shared" si="6"/>
        <v>1</v>
      </c>
      <c r="U85" s="2176">
        <f t="shared" si="6"/>
        <v>1</v>
      </c>
      <c r="V85" s="2176">
        <f t="shared" si="6"/>
        <v>1</v>
      </c>
      <c r="W85" s="2176">
        <f t="shared" si="6"/>
        <v>1</v>
      </c>
      <c r="X85" s="2176">
        <f t="shared" si="6"/>
        <v>1</v>
      </c>
      <c r="Y85" s="2176">
        <f t="shared" si="6"/>
        <v>1</v>
      </c>
      <c r="Z85" s="2176">
        <f t="shared" si="6"/>
        <v>1</v>
      </c>
      <c r="AA85" s="2176">
        <f t="shared" si="6"/>
        <v>1</v>
      </c>
      <c r="AB85" s="2176">
        <f t="shared" si="6"/>
        <v>1</v>
      </c>
      <c r="AC85" s="2176">
        <f t="shared" si="6"/>
        <v>1</v>
      </c>
      <c r="AD85" s="2176">
        <f t="shared" si="6"/>
        <v>1</v>
      </c>
      <c r="AE85" s="2176">
        <f t="shared" si="6"/>
        <v>1</v>
      </c>
      <c r="AF85" s="2176">
        <f t="shared" si="6"/>
        <v>1</v>
      </c>
    </row>
    <row r="86" spans="1:32">
      <c r="A86" s="2194">
        <v>100</v>
      </c>
      <c r="B86" s="2195">
        <v>82</v>
      </c>
      <c r="C86" s="2179">
        <v>0</v>
      </c>
      <c r="D86" s="2179">
        <v>0</v>
      </c>
      <c r="E86" s="2179">
        <v>0</v>
      </c>
      <c r="F86" s="2179">
        <v>0</v>
      </c>
      <c r="G86" s="2179">
        <v>0</v>
      </c>
      <c r="H86" s="2179">
        <v>0</v>
      </c>
      <c r="I86" s="2179">
        <v>0</v>
      </c>
      <c r="J86" s="2179">
        <v>0</v>
      </c>
      <c r="K86" s="2179">
        <v>0</v>
      </c>
      <c r="L86" s="2179">
        <v>0</v>
      </c>
      <c r="M86" s="2179">
        <v>0</v>
      </c>
      <c r="N86" s="2179">
        <v>0</v>
      </c>
      <c r="O86" s="2179">
        <v>0</v>
      </c>
      <c r="P86" s="2175">
        <v>0</v>
      </c>
      <c r="Q86" s="2175">
        <v>0</v>
      </c>
      <c r="R86" s="2176">
        <f t="shared" ref="R86:AF101" si="7">C86+R85</f>
        <v>0.99999999999999989</v>
      </c>
      <c r="S86" s="2176">
        <f t="shared" si="7"/>
        <v>1</v>
      </c>
      <c r="T86" s="2176">
        <f t="shared" si="7"/>
        <v>1</v>
      </c>
      <c r="U86" s="2176">
        <f t="shared" si="7"/>
        <v>1</v>
      </c>
      <c r="V86" s="2176">
        <f t="shared" si="7"/>
        <v>1</v>
      </c>
      <c r="W86" s="2176">
        <f t="shared" si="7"/>
        <v>1</v>
      </c>
      <c r="X86" s="2176">
        <f t="shared" si="7"/>
        <v>1</v>
      </c>
      <c r="Y86" s="2176">
        <f t="shared" si="7"/>
        <v>1</v>
      </c>
      <c r="Z86" s="2176">
        <f t="shared" si="7"/>
        <v>1</v>
      </c>
      <c r="AA86" s="2176">
        <f t="shared" si="7"/>
        <v>1</v>
      </c>
      <c r="AB86" s="2176">
        <f t="shared" si="7"/>
        <v>1</v>
      </c>
      <c r="AC86" s="2176">
        <f t="shared" si="7"/>
        <v>1</v>
      </c>
      <c r="AD86" s="2176">
        <f t="shared" si="7"/>
        <v>1</v>
      </c>
      <c r="AE86" s="2176">
        <f t="shared" si="7"/>
        <v>1</v>
      </c>
      <c r="AF86" s="2176">
        <f t="shared" si="7"/>
        <v>1</v>
      </c>
    </row>
    <row r="87" spans="1:32">
      <c r="A87" s="2194">
        <v>100</v>
      </c>
      <c r="B87" s="2195">
        <v>83</v>
      </c>
      <c r="C87" s="2179">
        <v>0</v>
      </c>
      <c r="D87" s="2179">
        <v>0</v>
      </c>
      <c r="E87" s="2179">
        <v>0</v>
      </c>
      <c r="F87" s="2179">
        <v>0</v>
      </c>
      <c r="G87" s="2179">
        <v>0</v>
      </c>
      <c r="H87" s="2179">
        <v>0</v>
      </c>
      <c r="I87" s="2179">
        <v>0</v>
      </c>
      <c r="J87" s="2179">
        <v>0</v>
      </c>
      <c r="K87" s="2179">
        <v>0</v>
      </c>
      <c r="L87" s="2179">
        <v>0</v>
      </c>
      <c r="M87" s="2179">
        <v>0</v>
      </c>
      <c r="N87" s="2179">
        <v>0</v>
      </c>
      <c r="O87" s="2179">
        <v>0</v>
      </c>
      <c r="P87" s="2175">
        <v>0</v>
      </c>
      <c r="Q87" s="2175">
        <v>0</v>
      </c>
      <c r="R87" s="2176">
        <f t="shared" si="7"/>
        <v>0.99999999999999989</v>
      </c>
      <c r="S87" s="2176">
        <f t="shared" si="7"/>
        <v>1</v>
      </c>
      <c r="T87" s="2176">
        <f t="shared" si="7"/>
        <v>1</v>
      </c>
      <c r="U87" s="2176">
        <f t="shared" si="7"/>
        <v>1</v>
      </c>
      <c r="V87" s="2176">
        <f t="shared" si="7"/>
        <v>1</v>
      </c>
      <c r="W87" s="2176">
        <f t="shared" si="7"/>
        <v>1</v>
      </c>
      <c r="X87" s="2176">
        <f t="shared" si="7"/>
        <v>1</v>
      </c>
      <c r="Y87" s="2176">
        <f t="shared" si="7"/>
        <v>1</v>
      </c>
      <c r="Z87" s="2176">
        <f t="shared" si="7"/>
        <v>1</v>
      </c>
      <c r="AA87" s="2176">
        <f t="shared" si="7"/>
        <v>1</v>
      </c>
      <c r="AB87" s="2176">
        <f t="shared" si="7"/>
        <v>1</v>
      </c>
      <c r="AC87" s="2176">
        <f t="shared" si="7"/>
        <v>1</v>
      </c>
      <c r="AD87" s="2176">
        <f t="shared" si="7"/>
        <v>1</v>
      </c>
      <c r="AE87" s="2176">
        <f t="shared" si="7"/>
        <v>1</v>
      </c>
      <c r="AF87" s="2176">
        <f t="shared" si="7"/>
        <v>1</v>
      </c>
    </row>
    <row r="88" spans="1:32">
      <c r="A88" s="2194">
        <v>100</v>
      </c>
      <c r="B88" s="2195">
        <v>84</v>
      </c>
      <c r="C88" s="2179">
        <v>0</v>
      </c>
      <c r="D88" s="2179">
        <v>0</v>
      </c>
      <c r="E88" s="2179">
        <v>0</v>
      </c>
      <c r="F88" s="2179">
        <v>0</v>
      </c>
      <c r="G88" s="2179">
        <v>0</v>
      </c>
      <c r="H88" s="2179">
        <v>0</v>
      </c>
      <c r="I88" s="2179">
        <v>0</v>
      </c>
      <c r="J88" s="2179">
        <v>0</v>
      </c>
      <c r="K88" s="2179">
        <v>0</v>
      </c>
      <c r="L88" s="2179">
        <v>0</v>
      </c>
      <c r="M88" s="2179">
        <v>0</v>
      </c>
      <c r="N88" s="2179">
        <v>0</v>
      </c>
      <c r="O88" s="2179">
        <v>0</v>
      </c>
      <c r="P88" s="2175">
        <v>0</v>
      </c>
      <c r="Q88" s="2175">
        <v>0</v>
      </c>
      <c r="R88" s="2176">
        <f t="shared" si="7"/>
        <v>0.99999999999999989</v>
      </c>
      <c r="S88" s="2176">
        <f t="shared" si="7"/>
        <v>1</v>
      </c>
      <c r="T88" s="2176">
        <f t="shared" si="7"/>
        <v>1</v>
      </c>
      <c r="U88" s="2176">
        <f t="shared" si="7"/>
        <v>1</v>
      </c>
      <c r="V88" s="2176">
        <f t="shared" si="7"/>
        <v>1</v>
      </c>
      <c r="W88" s="2176">
        <f t="shared" si="7"/>
        <v>1</v>
      </c>
      <c r="X88" s="2176">
        <f t="shared" si="7"/>
        <v>1</v>
      </c>
      <c r="Y88" s="2176">
        <f t="shared" si="7"/>
        <v>1</v>
      </c>
      <c r="Z88" s="2176">
        <f t="shared" si="7"/>
        <v>1</v>
      </c>
      <c r="AA88" s="2176">
        <f t="shared" si="7"/>
        <v>1</v>
      </c>
      <c r="AB88" s="2176">
        <f t="shared" si="7"/>
        <v>1</v>
      </c>
      <c r="AC88" s="2176">
        <f t="shared" si="7"/>
        <v>1</v>
      </c>
      <c r="AD88" s="2176">
        <f t="shared" si="7"/>
        <v>1</v>
      </c>
      <c r="AE88" s="2176">
        <f t="shared" si="7"/>
        <v>1</v>
      </c>
      <c r="AF88" s="2176">
        <f t="shared" si="7"/>
        <v>1</v>
      </c>
    </row>
    <row r="89" spans="1:32">
      <c r="A89" s="2194">
        <v>100</v>
      </c>
      <c r="B89" s="2195">
        <v>85</v>
      </c>
      <c r="C89" s="2179">
        <v>0</v>
      </c>
      <c r="D89" s="2179">
        <v>0</v>
      </c>
      <c r="E89" s="2179">
        <v>0</v>
      </c>
      <c r="F89" s="2179">
        <v>0</v>
      </c>
      <c r="G89" s="2179">
        <v>0</v>
      </c>
      <c r="H89" s="2179">
        <v>0</v>
      </c>
      <c r="I89" s="2179">
        <v>0</v>
      </c>
      <c r="J89" s="2179">
        <v>0</v>
      </c>
      <c r="K89" s="2179">
        <v>0</v>
      </c>
      <c r="L89" s="2179">
        <v>0</v>
      </c>
      <c r="M89" s="2179">
        <v>0</v>
      </c>
      <c r="N89" s="2179">
        <v>0</v>
      </c>
      <c r="O89" s="2179">
        <v>0</v>
      </c>
      <c r="P89" s="2175">
        <v>0</v>
      </c>
      <c r="Q89" s="2175">
        <v>0</v>
      </c>
      <c r="R89" s="2176">
        <f t="shared" si="7"/>
        <v>0.99999999999999989</v>
      </c>
      <c r="S89" s="2176">
        <f t="shared" si="7"/>
        <v>1</v>
      </c>
      <c r="T89" s="2176">
        <f t="shared" si="7"/>
        <v>1</v>
      </c>
      <c r="U89" s="2176">
        <f t="shared" si="7"/>
        <v>1</v>
      </c>
      <c r="V89" s="2176">
        <f t="shared" si="7"/>
        <v>1</v>
      </c>
      <c r="W89" s="2176">
        <f t="shared" si="7"/>
        <v>1</v>
      </c>
      <c r="X89" s="2176">
        <f t="shared" si="7"/>
        <v>1</v>
      </c>
      <c r="Y89" s="2176">
        <f t="shared" si="7"/>
        <v>1</v>
      </c>
      <c r="Z89" s="2176">
        <f t="shared" si="7"/>
        <v>1</v>
      </c>
      <c r="AA89" s="2176">
        <f t="shared" si="7"/>
        <v>1</v>
      </c>
      <c r="AB89" s="2176">
        <f t="shared" si="7"/>
        <v>1</v>
      </c>
      <c r="AC89" s="2176">
        <f t="shared" si="7"/>
        <v>1</v>
      </c>
      <c r="AD89" s="2176">
        <f t="shared" si="7"/>
        <v>1</v>
      </c>
      <c r="AE89" s="2176">
        <f t="shared" si="7"/>
        <v>1</v>
      </c>
      <c r="AF89" s="2176">
        <f t="shared" si="7"/>
        <v>1</v>
      </c>
    </row>
    <row r="90" spans="1:32">
      <c r="A90" s="2194">
        <v>100</v>
      </c>
      <c r="B90" s="2195">
        <v>86</v>
      </c>
      <c r="C90" s="2179">
        <v>0</v>
      </c>
      <c r="D90" s="2179">
        <v>0</v>
      </c>
      <c r="E90" s="2179">
        <v>0</v>
      </c>
      <c r="F90" s="2179">
        <v>0</v>
      </c>
      <c r="G90" s="2179">
        <v>0</v>
      </c>
      <c r="H90" s="2179">
        <v>0</v>
      </c>
      <c r="I90" s="2179">
        <v>0</v>
      </c>
      <c r="J90" s="2179">
        <v>0</v>
      </c>
      <c r="K90" s="2179">
        <v>0</v>
      </c>
      <c r="L90" s="2179">
        <v>0</v>
      </c>
      <c r="M90" s="2179">
        <v>0</v>
      </c>
      <c r="N90" s="2179">
        <v>0</v>
      </c>
      <c r="O90" s="2179">
        <v>0</v>
      </c>
      <c r="P90" s="2175">
        <v>0</v>
      </c>
      <c r="Q90" s="2175">
        <v>0</v>
      </c>
      <c r="R90" s="2176">
        <f t="shared" si="7"/>
        <v>0.99999999999999989</v>
      </c>
      <c r="S90" s="2176">
        <f t="shared" si="7"/>
        <v>1</v>
      </c>
      <c r="T90" s="2176">
        <f t="shared" si="7"/>
        <v>1</v>
      </c>
      <c r="U90" s="2176">
        <f t="shared" si="7"/>
        <v>1</v>
      </c>
      <c r="V90" s="2176">
        <f t="shared" si="7"/>
        <v>1</v>
      </c>
      <c r="W90" s="2176">
        <f t="shared" si="7"/>
        <v>1</v>
      </c>
      <c r="X90" s="2176">
        <f t="shared" si="7"/>
        <v>1</v>
      </c>
      <c r="Y90" s="2176">
        <f t="shared" si="7"/>
        <v>1</v>
      </c>
      <c r="Z90" s="2176">
        <f t="shared" si="7"/>
        <v>1</v>
      </c>
      <c r="AA90" s="2176">
        <f t="shared" si="7"/>
        <v>1</v>
      </c>
      <c r="AB90" s="2176">
        <f t="shared" si="7"/>
        <v>1</v>
      </c>
      <c r="AC90" s="2176">
        <f t="shared" si="7"/>
        <v>1</v>
      </c>
      <c r="AD90" s="2176">
        <f t="shared" si="7"/>
        <v>1</v>
      </c>
      <c r="AE90" s="2176">
        <f t="shared" si="7"/>
        <v>1</v>
      </c>
      <c r="AF90" s="2176">
        <f t="shared" si="7"/>
        <v>1</v>
      </c>
    </row>
    <row r="91" spans="1:32">
      <c r="A91" s="2194">
        <v>100</v>
      </c>
      <c r="B91" s="2195">
        <v>87</v>
      </c>
      <c r="C91" s="2179">
        <v>0</v>
      </c>
      <c r="D91" s="2179">
        <v>0</v>
      </c>
      <c r="E91" s="2179">
        <v>0</v>
      </c>
      <c r="F91" s="2179">
        <v>0</v>
      </c>
      <c r="G91" s="2179">
        <v>0</v>
      </c>
      <c r="H91" s="2179">
        <v>0</v>
      </c>
      <c r="I91" s="2179">
        <v>0</v>
      </c>
      <c r="J91" s="2179">
        <v>0</v>
      </c>
      <c r="K91" s="2179">
        <v>0</v>
      </c>
      <c r="L91" s="2179">
        <v>0</v>
      </c>
      <c r="M91" s="2179">
        <v>0</v>
      </c>
      <c r="N91" s="2179">
        <v>0</v>
      </c>
      <c r="O91" s="2179">
        <v>0</v>
      </c>
      <c r="P91" s="2175">
        <v>0</v>
      </c>
      <c r="Q91" s="2175">
        <v>0</v>
      </c>
      <c r="R91" s="2176">
        <f t="shared" si="7"/>
        <v>0.99999999999999989</v>
      </c>
      <c r="S91" s="2176">
        <f t="shared" si="7"/>
        <v>1</v>
      </c>
      <c r="T91" s="2176">
        <f t="shared" si="7"/>
        <v>1</v>
      </c>
      <c r="U91" s="2176">
        <f t="shared" si="7"/>
        <v>1</v>
      </c>
      <c r="V91" s="2176">
        <f t="shared" si="7"/>
        <v>1</v>
      </c>
      <c r="W91" s="2176">
        <f t="shared" si="7"/>
        <v>1</v>
      </c>
      <c r="X91" s="2176">
        <f t="shared" si="7"/>
        <v>1</v>
      </c>
      <c r="Y91" s="2176">
        <f t="shared" si="7"/>
        <v>1</v>
      </c>
      <c r="Z91" s="2176">
        <f t="shared" si="7"/>
        <v>1</v>
      </c>
      <c r="AA91" s="2176">
        <f t="shared" si="7"/>
        <v>1</v>
      </c>
      <c r="AB91" s="2176">
        <f t="shared" si="7"/>
        <v>1</v>
      </c>
      <c r="AC91" s="2176">
        <f t="shared" si="7"/>
        <v>1</v>
      </c>
      <c r="AD91" s="2176">
        <f t="shared" si="7"/>
        <v>1</v>
      </c>
      <c r="AE91" s="2176">
        <f t="shared" si="7"/>
        <v>1</v>
      </c>
      <c r="AF91" s="2176">
        <f t="shared" si="7"/>
        <v>1</v>
      </c>
    </row>
    <row r="92" spans="1:32">
      <c r="A92" s="2194">
        <v>100</v>
      </c>
      <c r="B92" s="2195">
        <v>88</v>
      </c>
      <c r="C92" s="2179">
        <v>0</v>
      </c>
      <c r="D92" s="2179">
        <v>0</v>
      </c>
      <c r="E92" s="2179">
        <v>0</v>
      </c>
      <c r="F92" s="2179">
        <v>0</v>
      </c>
      <c r="G92" s="2179">
        <v>0</v>
      </c>
      <c r="H92" s="2179">
        <v>0</v>
      </c>
      <c r="I92" s="2179">
        <v>0</v>
      </c>
      <c r="J92" s="2179">
        <v>0</v>
      </c>
      <c r="K92" s="2179">
        <v>0</v>
      </c>
      <c r="L92" s="2179">
        <v>0</v>
      </c>
      <c r="M92" s="2179">
        <v>0</v>
      </c>
      <c r="N92" s="2179">
        <v>0</v>
      </c>
      <c r="O92" s="2179">
        <v>0</v>
      </c>
      <c r="P92" s="2175">
        <v>0</v>
      </c>
      <c r="Q92" s="2175">
        <v>0</v>
      </c>
      <c r="R92" s="2176">
        <f t="shared" si="7"/>
        <v>0.99999999999999989</v>
      </c>
      <c r="S92" s="2176">
        <f t="shared" si="7"/>
        <v>1</v>
      </c>
      <c r="T92" s="2176">
        <f t="shared" si="7"/>
        <v>1</v>
      </c>
      <c r="U92" s="2176">
        <f t="shared" si="7"/>
        <v>1</v>
      </c>
      <c r="V92" s="2176">
        <f t="shared" si="7"/>
        <v>1</v>
      </c>
      <c r="W92" s="2176">
        <f t="shared" si="7"/>
        <v>1</v>
      </c>
      <c r="X92" s="2176">
        <f t="shared" si="7"/>
        <v>1</v>
      </c>
      <c r="Y92" s="2176">
        <f t="shared" si="7"/>
        <v>1</v>
      </c>
      <c r="Z92" s="2176">
        <f t="shared" si="7"/>
        <v>1</v>
      </c>
      <c r="AA92" s="2176">
        <f t="shared" si="7"/>
        <v>1</v>
      </c>
      <c r="AB92" s="2176">
        <f t="shared" si="7"/>
        <v>1</v>
      </c>
      <c r="AC92" s="2176">
        <f t="shared" si="7"/>
        <v>1</v>
      </c>
      <c r="AD92" s="2176">
        <f t="shared" si="7"/>
        <v>1</v>
      </c>
      <c r="AE92" s="2176">
        <f t="shared" si="7"/>
        <v>1</v>
      </c>
      <c r="AF92" s="2176">
        <f t="shared" si="7"/>
        <v>1</v>
      </c>
    </row>
    <row r="93" spans="1:32">
      <c r="A93" s="2194">
        <v>100</v>
      </c>
      <c r="B93" s="2195">
        <v>89</v>
      </c>
      <c r="C93" s="2179">
        <v>0</v>
      </c>
      <c r="D93" s="2179">
        <v>0</v>
      </c>
      <c r="E93" s="2179">
        <v>0</v>
      </c>
      <c r="F93" s="2179">
        <v>0</v>
      </c>
      <c r="G93" s="2179">
        <v>0</v>
      </c>
      <c r="H93" s="2179">
        <v>0</v>
      </c>
      <c r="I93" s="2179">
        <v>0</v>
      </c>
      <c r="J93" s="2179">
        <v>0</v>
      </c>
      <c r="K93" s="2179">
        <v>0</v>
      </c>
      <c r="L93" s="2179">
        <v>0</v>
      </c>
      <c r="M93" s="2179">
        <v>0</v>
      </c>
      <c r="N93" s="2179">
        <v>0</v>
      </c>
      <c r="O93" s="2179">
        <v>0</v>
      </c>
      <c r="P93" s="2175">
        <v>0</v>
      </c>
      <c r="Q93" s="2175">
        <v>0</v>
      </c>
      <c r="R93" s="2176">
        <f t="shared" si="7"/>
        <v>0.99999999999999989</v>
      </c>
      <c r="S93" s="2176">
        <f t="shared" si="7"/>
        <v>1</v>
      </c>
      <c r="T93" s="2176">
        <f t="shared" si="7"/>
        <v>1</v>
      </c>
      <c r="U93" s="2176">
        <f t="shared" si="7"/>
        <v>1</v>
      </c>
      <c r="V93" s="2176">
        <f t="shared" si="7"/>
        <v>1</v>
      </c>
      <c r="W93" s="2176">
        <f t="shared" si="7"/>
        <v>1</v>
      </c>
      <c r="X93" s="2176">
        <f t="shared" si="7"/>
        <v>1</v>
      </c>
      <c r="Y93" s="2176">
        <f t="shared" si="7"/>
        <v>1</v>
      </c>
      <c r="Z93" s="2176">
        <f t="shared" si="7"/>
        <v>1</v>
      </c>
      <c r="AA93" s="2176">
        <f t="shared" si="7"/>
        <v>1</v>
      </c>
      <c r="AB93" s="2176">
        <f t="shared" si="7"/>
        <v>1</v>
      </c>
      <c r="AC93" s="2176">
        <f t="shared" si="7"/>
        <v>1</v>
      </c>
      <c r="AD93" s="2176">
        <f t="shared" si="7"/>
        <v>1</v>
      </c>
      <c r="AE93" s="2176">
        <f t="shared" si="7"/>
        <v>1</v>
      </c>
      <c r="AF93" s="2176">
        <f t="shared" si="7"/>
        <v>1</v>
      </c>
    </row>
    <row r="94" spans="1:32">
      <c r="A94" s="2194">
        <v>100</v>
      </c>
      <c r="B94" s="2195">
        <v>90</v>
      </c>
      <c r="C94" s="2179">
        <v>0</v>
      </c>
      <c r="D94" s="2179">
        <v>0</v>
      </c>
      <c r="E94" s="2179">
        <v>0</v>
      </c>
      <c r="F94" s="2179">
        <v>0</v>
      </c>
      <c r="G94" s="2179">
        <v>0</v>
      </c>
      <c r="H94" s="2179">
        <v>0</v>
      </c>
      <c r="I94" s="2179">
        <v>0</v>
      </c>
      <c r="J94" s="2179">
        <v>0</v>
      </c>
      <c r="K94" s="2179">
        <v>0</v>
      </c>
      <c r="L94" s="2179">
        <v>0</v>
      </c>
      <c r="M94" s="2179">
        <v>0</v>
      </c>
      <c r="N94" s="2179">
        <v>0</v>
      </c>
      <c r="O94" s="2179">
        <v>0</v>
      </c>
      <c r="P94" s="2175">
        <v>0</v>
      </c>
      <c r="Q94" s="2175">
        <v>0</v>
      </c>
      <c r="R94" s="2176">
        <f t="shared" si="7"/>
        <v>0.99999999999999989</v>
      </c>
      <c r="S94" s="2176">
        <f t="shared" si="7"/>
        <v>1</v>
      </c>
      <c r="T94" s="2176">
        <f t="shared" si="7"/>
        <v>1</v>
      </c>
      <c r="U94" s="2176">
        <f t="shared" si="7"/>
        <v>1</v>
      </c>
      <c r="V94" s="2176">
        <f t="shared" si="7"/>
        <v>1</v>
      </c>
      <c r="W94" s="2176">
        <f t="shared" si="7"/>
        <v>1</v>
      </c>
      <c r="X94" s="2176">
        <f t="shared" si="7"/>
        <v>1</v>
      </c>
      <c r="Y94" s="2176">
        <f t="shared" si="7"/>
        <v>1</v>
      </c>
      <c r="Z94" s="2176">
        <f t="shared" si="7"/>
        <v>1</v>
      </c>
      <c r="AA94" s="2176">
        <f t="shared" si="7"/>
        <v>1</v>
      </c>
      <c r="AB94" s="2176">
        <f t="shared" si="7"/>
        <v>1</v>
      </c>
      <c r="AC94" s="2176">
        <f t="shared" si="7"/>
        <v>1</v>
      </c>
      <c r="AD94" s="2176">
        <f t="shared" si="7"/>
        <v>1</v>
      </c>
      <c r="AE94" s="2176">
        <f t="shared" si="7"/>
        <v>1</v>
      </c>
      <c r="AF94" s="2176">
        <f t="shared" si="7"/>
        <v>1</v>
      </c>
    </row>
    <row r="95" spans="1:32">
      <c r="A95" s="2194">
        <v>100</v>
      </c>
      <c r="B95" s="2195">
        <v>91</v>
      </c>
      <c r="C95" s="2179">
        <v>0</v>
      </c>
      <c r="D95" s="2179">
        <v>0</v>
      </c>
      <c r="E95" s="2179">
        <v>0</v>
      </c>
      <c r="F95" s="2179">
        <v>0</v>
      </c>
      <c r="G95" s="2179">
        <v>0</v>
      </c>
      <c r="H95" s="2179">
        <v>0</v>
      </c>
      <c r="I95" s="2179">
        <v>0</v>
      </c>
      <c r="J95" s="2179">
        <v>0</v>
      </c>
      <c r="K95" s="2179">
        <v>0</v>
      </c>
      <c r="L95" s="2179">
        <v>0</v>
      </c>
      <c r="M95" s="2179">
        <v>0</v>
      </c>
      <c r="N95" s="2179">
        <v>0</v>
      </c>
      <c r="O95" s="2179">
        <v>0</v>
      </c>
      <c r="P95" s="2175">
        <v>0</v>
      </c>
      <c r="Q95" s="2175">
        <v>0</v>
      </c>
      <c r="R95" s="2176">
        <f t="shared" si="7"/>
        <v>0.99999999999999989</v>
      </c>
      <c r="S95" s="2176">
        <f t="shared" si="7"/>
        <v>1</v>
      </c>
      <c r="T95" s="2176">
        <f t="shared" si="7"/>
        <v>1</v>
      </c>
      <c r="U95" s="2176">
        <f t="shared" si="7"/>
        <v>1</v>
      </c>
      <c r="V95" s="2176">
        <f t="shared" si="7"/>
        <v>1</v>
      </c>
      <c r="W95" s="2176">
        <f t="shared" si="7"/>
        <v>1</v>
      </c>
      <c r="X95" s="2176">
        <f t="shared" si="7"/>
        <v>1</v>
      </c>
      <c r="Y95" s="2176">
        <f t="shared" si="7"/>
        <v>1</v>
      </c>
      <c r="Z95" s="2176">
        <f t="shared" si="7"/>
        <v>1</v>
      </c>
      <c r="AA95" s="2176">
        <f t="shared" si="7"/>
        <v>1</v>
      </c>
      <c r="AB95" s="2176">
        <f t="shared" si="7"/>
        <v>1</v>
      </c>
      <c r="AC95" s="2176">
        <f t="shared" si="7"/>
        <v>1</v>
      </c>
      <c r="AD95" s="2176">
        <f t="shared" si="7"/>
        <v>1</v>
      </c>
      <c r="AE95" s="2176">
        <f t="shared" si="7"/>
        <v>1</v>
      </c>
      <c r="AF95" s="2176">
        <f t="shared" si="7"/>
        <v>1</v>
      </c>
    </row>
    <row r="96" spans="1:32">
      <c r="A96" s="2194">
        <v>100</v>
      </c>
      <c r="B96" s="2195">
        <v>92</v>
      </c>
      <c r="C96" s="2179">
        <v>0</v>
      </c>
      <c r="D96" s="2179">
        <v>0</v>
      </c>
      <c r="E96" s="2179">
        <v>0</v>
      </c>
      <c r="F96" s="2179">
        <v>0</v>
      </c>
      <c r="G96" s="2179">
        <v>0</v>
      </c>
      <c r="H96" s="2179">
        <v>0</v>
      </c>
      <c r="I96" s="2179">
        <v>0</v>
      </c>
      <c r="J96" s="2179">
        <v>0</v>
      </c>
      <c r="K96" s="2179">
        <v>0</v>
      </c>
      <c r="L96" s="2179">
        <v>0</v>
      </c>
      <c r="M96" s="2179">
        <v>0</v>
      </c>
      <c r="N96" s="2179">
        <v>0</v>
      </c>
      <c r="O96" s="2179">
        <v>0</v>
      </c>
      <c r="P96" s="2175">
        <v>0</v>
      </c>
      <c r="Q96" s="2175">
        <v>0</v>
      </c>
      <c r="R96" s="2176">
        <f t="shared" si="7"/>
        <v>0.99999999999999989</v>
      </c>
      <c r="S96" s="2176">
        <f t="shared" si="7"/>
        <v>1</v>
      </c>
      <c r="T96" s="2176">
        <f t="shared" si="7"/>
        <v>1</v>
      </c>
      <c r="U96" s="2176">
        <f t="shared" si="7"/>
        <v>1</v>
      </c>
      <c r="V96" s="2176">
        <f t="shared" si="7"/>
        <v>1</v>
      </c>
      <c r="W96" s="2176">
        <f t="shared" si="7"/>
        <v>1</v>
      </c>
      <c r="X96" s="2176">
        <f t="shared" si="7"/>
        <v>1</v>
      </c>
      <c r="Y96" s="2176">
        <f t="shared" si="7"/>
        <v>1</v>
      </c>
      <c r="Z96" s="2176">
        <f t="shared" si="7"/>
        <v>1</v>
      </c>
      <c r="AA96" s="2176">
        <f t="shared" si="7"/>
        <v>1</v>
      </c>
      <c r="AB96" s="2176">
        <f t="shared" si="7"/>
        <v>1</v>
      </c>
      <c r="AC96" s="2176">
        <f t="shared" si="7"/>
        <v>1</v>
      </c>
      <c r="AD96" s="2176">
        <f t="shared" si="7"/>
        <v>1</v>
      </c>
      <c r="AE96" s="2176">
        <f t="shared" si="7"/>
        <v>1</v>
      </c>
      <c r="AF96" s="2176">
        <f t="shared" si="7"/>
        <v>1</v>
      </c>
    </row>
    <row r="97" spans="1:32">
      <c r="A97" s="2194">
        <v>100</v>
      </c>
      <c r="B97" s="2195">
        <v>93</v>
      </c>
      <c r="C97" s="2179">
        <v>0</v>
      </c>
      <c r="D97" s="2179">
        <v>0</v>
      </c>
      <c r="E97" s="2179">
        <v>0</v>
      </c>
      <c r="F97" s="2179">
        <v>0</v>
      </c>
      <c r="G97" s="2179">
        <v>0</v>
      </c>
      <c r="H97" s="2179">
        <v>0</v>
      </c>
      <c r="I97" s="2179">
        <v>0</v>
      </c>
      <c r="J97" s="2179">
        <v>0</v>
      </c>
      <c r="K97" s="2179">
        <v>0</v>
      </c>
      <c r="L97" s="2179">
        <v>0</v>
      </c>
      <c r="M97" s="2179">
        <v>0</v>
      </c>
      <c r="N97" s="2179">
        <v>0</v>
      </c>
      <c r="O97" s="2179">
        <v>0</v>
      </c>
      <c r="P97" s="2175">
        <v>0</v>
      </c>
      <c r="Q97" s="2175">
        <v>0</v>
      </c>
      <c r="R97" s="2176">
        <f t="shared" si="7"/>
        <v>0.99999999999999989</v>
      </c>
      <c r="S97" s="2176">
        <f t="shared" si="7"/>
        <v>1</v>
      </c>
      <c r="T97" s="2176">
        <f t="shared" si="7"/>
        <v>1</v>
      </c>
      <c r="U97" s="2176">
        <f t="shared" si="7"/>
        <v>1</v>
      </c>
      <c r="V97" s="2176">
        <f t="shared" si="7"/>
        <v>1</v>
      </c>
      <c r="W97" s="2176">
        <f t="shared" si="7"/>
        <v>1</v>
      </c>
      <c r="X97" s="2176">
        <f t="shared" si="7"/>
        <v>1</v>
      </c>
      <c r="Y97" s="2176">
        <f t="shared" si="7"/>
        <v>1</v>
      </c>
      <c r="Z97" s="2176">
        <f t="shared" si="7"/>
        <v>1</v>
      </c>
      <c r="AA97" s="2176">
        <f t="shared" si="7"/>
        <v>1</v>
      </c>
      <c r="AB97" s="2176">
        <f t="shared" si="7"/>
        <v>1</v>
      </c>
      <c r="AC97" s="2176">
        <f t="shared" si="7"/>
        <v>1</v>
      </c>
      <c r="AD97" s="2176">
        <f t="shared" si="7"/>
        <v>1</v>
      </c>
      <c r="AE97" s="2176">
        <f t="shared" si="7"/>
        <v>1</v>
      </c>
      <c r="AF97" s="2176">
        <f t="shared" si="7"/>
        <v>1</v>
      </c>
    </row>
    <row r="98" spans="1:32">
      <c r="A98" s="2194">
        <v>100</v>
      </c>
      <c r="B98" s="2195">
        <v>94</v>
      </c>
      <c r="C98" s="2179">
        <v>0</v>
      </c>
      <c r="D98" s="2179">
        <v>0</v>
      </c>
      <c r="E98" s="2179">
        <v>0</v>
      </c>
      <c r="F98" s="2179">
        <v>0</v>
      </c>
      <c r="G98" s="2179">
        <v>0</v>
      </c>
      <c r="H98" s="2179">
        <v>0</v>
      </c>
      <c r="I98" s="2179">
        <v>0</v>
      </c>
      <c r="J98" s="2179">
        <v>0</v>
      </c>
      <c r="K98" s="2179">
        <v>0</v>
      </c>
      <c r="L98" s="2179">
        <v>0</v>
      </c>
      <c r="M98" s="2179">
        <v>0</v>
      </c>
      <c r="N98" s="2179">
        <v>0</v>
      </c>
      <c r="O98" s="2179">
        <v>0</v>
      </c>
      <c r="P98" s="2175">
        <v>0</v>
      </c>
      <c r="Q98" s="2175">
        <v>0</v>
      </c>
      <c r="R98" s="2176">
        <f t="shared" si="7"/>
        <v>0.99999999999999989</v>
      </c>
      <c r="S98" s="2176">
        <f t="shared" si="7"/>
        <v>1</v>
      </c>
      <c r="T98" s="2176">
        <f t="shared" si="7"/>
        <v>1</v>
      </c>
      <c r="U98" s="2176">
        <f t="shared" si="7"/>
        <v>1</v>
      </c>
      <c r="V98" s="2176">
        <f t="shared" si="7"/>
        <v>1</v>
      </c>
      <c r="W98" s="2176">
        <f t="shared" si="7"/>
        <v>1</v>
      </c>
      <c r="X98" s="2176">
        <f t="shared" si="7"/>
        <v>1</v>
      </c>
      <c r="Y98" s="2176">
        <f t="shared" si="7"/>
        <v>1</v>
      </c>
      <c r="Z98" s="2176">
        <f t="shared" si="7"/>
        <v>1</v>
      </c>
      <c r="AA98" s="2176">
        <f t="shared" si="7"/>
        <v>1</v>
      </c>
      <c r="AB98" s="2176">
        <f t="shared" si="7"/>
        <v>1</v>
      </c>
      <c r="AC98" s="2176">
        <f t="shared" si="7"/>
        <v>1</v>
      </c>
      <c r="AD98" s="2176">
        <f t="shared" si="7"/>
        <v>1</v>
      </c>
      <c r="AE98" s="2176">
        <f t="shared" si="7"/>
        <v>1</v>
      </c>
      <c r="AF98" s="2176">
        <f t="shared" si="7"/>
        <v>1</v>
      </c>
    </row>
    <row r="99" spans="1:32">
      <c r="A99" s="2194">
        <v>100</v>
      </c>
      <c r="B99" s="2195">
        <v>95</v>
      </c>
      <c r="C99" s="2179">
        <v>0</v>
      </c>
      <c r="D99" s="2179">
        <v>0</v>
      </c>
      <c r="E99" s="2179">
        <v>0</v>
      </c>
      <c r="F99" s="2179">
        <v>0</v>
      </c>
      <c r="G99" s="2179">
        <v>0</v>
      </c>
      <c r="H99" s="2179">
        <v>0</v>
      </c>
      <c r="I99" s="2179">
        <v>0</v>
      </c>
      <c r="J99" s="2179">
        <v>0</v>
      </c>
      <c r="K99" s="2179">
        <v>0</v>
      </c>
      <c r="L99" s="2179">
        <v>0</v>
      </c>
      <c r="M99" s="2179">
        <v>0</v>
      </c>
      <c r="N99" s="2179">
        <v>0</v>
      </c>
      <c r="O99" s="2179">
        <v>0</v>
      </c>
      <c r="P99" s="2175">
        <v>0</v>
      </c>
      <c r="Q99" s="2175">
        <v>0</v>
      </c>
      <c r="R99" s="2176">
        <f t="shared" si="7"/>
        <v>0.99999999999999989</v>
      </c>
      <c r="S99" s="2176">
        <f t="shared" si="7"/>
        <v>1</v>
      </c>
      <c r="T99" s="2176">
        <f t="shared" si="7"/>
        <v>1</v>
      </c>
      <c r="U99" s="2176">
        <f t="shared" si="7"/>
        <v>1</v>
      </c>
      <c r="V99" s="2176">
        <f t="shared" si="7"/>
        <v>1</v>
      </c>
      <c r="W99" s="2176">
        <f t="shared" si="7"/>
        <v>1</v>
      </c>
      <c r="X99" s="2176">
        <f t="shared" si="7"/>
        <v>1</v>
      </c>
      <c r="Y99" s="2176">
        <f t="shared" si="7"/>
        <v>1</v>
      </c>
      <c r="Z99" s="2176">
        <f t="shared" si="7"/>
        <v>1</v>
      </c>
      <c r="AA99" s="2176">
        <f t="shared" si="7"/>
        <v>1</v>
      </c>
      <c r="AB99" s="2176">
        <f t="shared" si="7"/>
        <v>1</v>
      </c>
      <c r="AC99" s="2176">
        <f t="shared" si="7"/>
        <v>1</v>
      </c>
      <c r="AD99" s="2176">
        <f t="shared" si="7"/>
        <v>1</v>
      </c>
      <c r="AE99" s="2176">
        <f t="shared" si="7"/>
        <v>1</v>
      </c>
      <c r="AF99" s="2176">
        <f t="shared" si="7"/>
        <v>1</v>
      </c>
    </row>
    <row r="100" spans="1:32">
      <c r="A100" s="2194">
        <v>100</v>
      </c>
      <c r="B100" s="2195">
        <v>96</v>
      </c>
      <c r="C100" s="2179">
        <v>0</v>
      </c>
      <c r="D100" s="2179">
        <v>0</v>
      </c>
      <c r="E100" s="2179">
        <v>0</v>
      </c>
      <c r="F100" s="2179">
        <v>0</v>
      </c>
      <c r="G100" s="2179">
        <v>0</v>
      </c>
      <c r="H100" s="2179">
        <v>0</v>
      </c>
      <c r="I100" s="2179">
        <v>0</v>
      </c>
      <c r="J100" s="2179">
        <v>0</v>
      </c>
      <c r="K100" s="2179">
        <v>0</v>
      </c>
      <c r="L100" s="2179">
        <v>0</v>
      </c>
      <c r="M100" s="2179">
        <v>0</v>
      </c>
      <c r="N100" s="2179">
        <v>0</v>
      </c>
      <c r="O100" s="2179">
        <v>0</v>
      </c>
      <c r="P100" s="2175">
        <v>0</v>
      </c>
      <c r="Q100" s="2175">
        <v>0</v>
      </c>
      <c r="R100" s="2176">
        <f t="shared" si="7"/>
        <v>0.99999999999999989</v>
      </c>
      <c r="S100" s="2176">
        <f t="shared" si="7"/>
        <v>1</v>
      </c>
      <c r="T100" s="2176">
        <f t="shared" si="7"/>
        <v>1</v>
      </c>
      <c r="U100" s="2176">
        <f t="shared" si="7"/>
        <v>1</v>
      </c>
      <c r="V100" s="2176">
        <f t="shared" si="7"/>
        <v>1</v>
      </c>
      <c r="W100" s="2176">
        <f t="shared" si="7"/>
        <v>1</v>
      </c>
      <c r="X100" s="2176">
        <f t="shared" si="7"/>
        <v>1</v>
      </c>
      <c r="Y100" s="2176">
        <f t="shared" si="7"/>
        <v>1</v>
      </c>
      <c r="Z100" s="2176">
        <f t="shared" si="7"/>
        <v>1</v>
      </c>
      <c r="AA100" s="2176">
        <f t="shared" si="7"/>
        <v>1</v>
      </c>
      <c r="AB100" s="2176">
        <f t="shared" si="7"/>
        <v>1</v>
      </c>
      <c r="AC100" s="2176">
        <f t="shared" si="7"/>
        <v>1</v>
      </c>
      <c r="AD100" s="2176">
        <f t="shared" si="7"/>
        <v>1</v>
      </c>
      <c r="AE100" s="2176">
        <f t="shared" si="7"/>
        <v>1</v>
      </c>
      <c r="AF100" s="2176">
        <f t="shared" si="7"/>
        <v>1</v>
      </c>
    </row>
    <row r="101" spans="1:32">
      <c r="A101" s="2194">
        <v>100</v>
      </c>
      <c r="B101" s="2195">
        <v>97</v>
      </c>
      <c r="C101" s="2179">
        <v>0</v>
      </c>
      <c r="D101" s="2179">
        <v>0</v>
      </c>
      <c r="E101" s="2179">
        <v>0</v>
      </c>
      <c r="F101" s="2179">
        <v>0</v>
      </c>
      <c r="G101" s="2179">
        <v>0</v>
      </c>
      <c r="H101" s="2179">
        <v>0</v>
      </c>
      <c r="I101" s="2179">
        <v>0</v>
      </c>
      <c r="J101" s="2179">
        <v>0</v>
      </c>
      <c r="K101" s="2179">
        <v>0</v>
      </c>
      <c r="L101" s="2179">
        <v>0</v>
      </c>
      <c r="M101" s="2179">
        <v>0</v>
      </c>
      <c r="N101" s="2179">
        <v>0</v>
      </c>
      <c r="O101" s="2179">
        <v>0</v>
      </c>
      <c r="P101" s="2175">
        <v>0</v>
      </c>
      <c r="Q101" s="2175">
        <v>0</v>
      </c>
      <c r="R101" s="2176">
        <f t="shared" si="7"/>
        <v>0.99999999999999989</v>
      </c>
      <c r="S101" s="2176">
        <f t="shared" si="7"/>
        <v>1</v>
      </c>
      <c r="T101" s="2176">
        <f t="shared" si="7"/>
        <v>1</v>
      </c>
      <c r="U101" s="2176">
        <f t="shared" si="7"/>
        <v>1</v>
      </c>
      <c r="V101" s="2176">
        <f t="shared" si="7"/>
        <v>1</v>
      </c>
      <c r="W101" s="2176">
        <f t="shared" si="7"/>
        <v>1</v>
      </c>
      <c r="X101" s="2176">
        <f t="shared" si="7"/>
        <v>1</v>
      </c>
      <c r="Y101" s="2176">
        <f t="shared" si="7"/>
        <v>1</v>
      </c>
      <c r="Z101" s="2176">
        <f t="shared" si="7"/>
        <v>1</v>
      </c>
      <c r="AA101" s="2176">
        <f t="shared" si="7"/>
        <v>1</v>
      </c>
      <c r="AB101" s="2176">
        <f t="shared" si="7"/>
        <v>1</v>
      </c>
      <c r="AC101" s="2176">
        <f t="shared" si="7"/>
        <v>1</v>
      </c>
      <c r="AD101" s="2176">
        <f t="shared" si="7"/>
        <v>1</v>
      </c>
      <c r="AE101" s="2176">
        <f t="shared" si="7"/>
        <v>1</v>
      </c>
      <c r="AF101" s="2176">
        <f t="shared" si="7"/>
        <v>1</v>
      </c>
    </row>
    <row r="102" spans="1:32">
      <c r="A102" s="2194">
        <v>100</v>
      </c>
      <c r="B102" s="2195">
        <v>98</v>
      </c>
      <c r="C102" s="2179">
        <v>0</v>
      </c>
      <c r="D102" s="2179">
        <v>0</v>
      </c>
      <c r="E102" s="2179">
        <v>0</v>
      </c>
      <c r="F102" s="2179">
        <v>0</v>
      </c>
      <c r="G102" s="2179">
        <v>0</v>
      </c>
      <c r="H102" s="2179">
        <v>0</v>
      </c>
      <c r="I102" s="2179">
        <v>0</v>
      </c>
      <c r="J102" s="2179">
        <v>0</v>
      </c>
      <c r="K102" s="2179">
        <v>0</v>
      </c>
      <c r="L102" s="2179">
        <v>0</v>
      </c>
      <c r="M102" s="2179">
        <v>0</v>
      </c>
      <c r="N102" s="2179">
        <v>0</v>
      </c>
      <c r="O102" s="2179">
        <v>0</v>
      </c>
      <c r="P102" s="2175">
        <v>0</v>
      </c>
      <c r="Q102" s="2175">
        <v>0</v>
      </c>
      <c r="R102" s="2176">
        <f t="shared" ref="R102:AF104" si="8">C102+R101</f>
        <v>0.99999999999999989</v>
      </c>
      <c r="S102" s="2176">
        <f t="shared" si="8"/>
        <v>1</v>
      </c>
      <c r="T102" s="2176">
        <f t="shared" si="8"/>
        <v>1</v>
      </c>
      <c r="U102" s="2176">
        <f t="shared" si="8"/>
        <v>1</v>
      </c>
      <c r="V102" s="2176">
        <f t="shared" si="8"/>
        <v>1</v>
      </c>
      <c r="W102" s="2176">
        <f t="shared" si="8"/>
        <v>1</v>
      </c>
      <c r="X102" s="2176">
        <f t="shared" si="8"/>
        <v>1</v>
      </c>
      <c r="Y102" s="2176">
        <f t="shared" si="8"/>
        <v>1</v>
      </c>
      <c r="Z102" s="2176">
        <f t="shared" si="8"/>
        <v>1</v>
      </c>
      <c r="AA102" s="2176">
        <f t="shared" si="8"/>
        <v>1</v>
      </c>
      <c r="AB102" s="2176">
        <f t="shared" si="8"/>
        <v>1</v>
      </c>
      <c r="AC102" s="2176">
        <f t="shared" si="8"/>
        <v>1</v>
      </c>
      <c r="AD102" s="2176">
        <f t="shared" si="8"/>
        <v>1</v>
      </c>
      <c r="AE102" s="2176">
        <f t="shared" si="8"/>
        <v>1</v>
      </c>
      <c r="AF102" s="2176">
        <f t="shared" si="8"/>
        <v>1</v>
      </c>
    </row>
    <row r="103" spans="1:32">
      <c r="A103" s="2194">
        <v>100</v>
      </c>
      <c r="B103" s="2195">
        <v>99</v>
      </c>
      <c r="C103" s="2179">
        <v>0</v>
      </c>
      <c r="D103" s="2179">
        <v>0</v>
      </c>
      <c r="E103" s="2179">
        <v>0</v>
      </c>
      <c r="F103" s="2179">
        <v>0</v>
      </c>
      <c r="G103" s="2179">
        <v>0</v>
      </c>
      <c r="H103" s="2179">
        <v>0</v>
      </c>
      <c r="I103" s="2179">
        <v>0</v>
      </c>
      <c r="J103" s="2179">
        <v>0</v>
      </c>
      <c r="K103" s="2179">
        <v>0</v>
      </c>
      <c r="L103" s="2179">
        <v>0</v>
      </c>
      <c r="M103" s="2179">
        <v>0</v>
      </c>
      <c r="N103" s="2179">
        <v>0</v>
      </c>
      <c r="O103" s="2179">
        <v>0</v>
      </c>
      <c r="P103" s="2175">
        <v>0</v>
      </c>
      <c r="Q103" s="2175">
        <v>0</v>
      </c>
      <c r="R103" s="2176">
        <f t="shared" si="8"/>
        <v>0.99999999999999989</v>
      </c>
      <c r="S103" s="2176">
        <f t="shared" si="8"/>
        <v>1</v>
      </c>
      <c r="T103" s="2176">
        <f t="shared" si="8"/>
        <v>1</v>
      </c>
      <c r="U103" s="2176">
        <f t="shared" si="8"/>
        <v>1</v>
      </c>
      <c r="V103" s="2176">
        <f t="shared" si="8"/>
        <v>1</v>
      </c>
      <c r="W103" s="2176">
        <f t="shared" si="8"/>
        <v>1</v>
      </c>
      <c r="X103" s="2176">
        <f t="shared" si="8"/>
        <v>1</v>
      </c>
      <c r="Y103" s="2176">
        <f t="shared" si="8"/>
        <v>1</v>
      </c>
      <c r="Z103" s="2176">
        <f t="shared" si="8"/>
        <v>1</v>
      </c>
      <c r="AA103" s="2176">
        <f t="shared" si="8"/>
        <v>1</v>
      </c>
      <c r="AB103" s="2176">
        <f t="shared" si="8"/>
        <v>1</v>
      </c>
      <c r="AC103" s="2176">
        <f t="shared" si="8"/>
        <v>1</v>
      </c>
      <c r="AD103" s="2176">
        <f t="shared" si="8"/>
        <v>1</v>
      </c>
      <c r="AE103" s="2176">
        <f t="shared" si="8"/>
        <v>1</v>
      </c>
      <c r="AF103" s="2176">
        <f t="shared" si="8"/>
        <v>1</v>
      </c>
    </row>
    <row r="104" spans="1:32">
      <c r="A104" s="2194">
        <v>100</v>
      </c>
      <c r="B104" s="2195">
        <v>100</v>
      </c>
      <c r="C104" s="2179">
        <v>0</v>
      </c>
      <c r="D104" s="2179">
        <v>0</v>
      </c>
      <c r="E104" s="2179">
        <v>0</v>
      </c>
      <c r="F104" s="2179">
        <v>0</v>
      </c>
      <c r="G104" s="2179">
        <v>0</v>
      </c>
      <c r="H104" s="2179">
        <v>0</v>
      </c>
      <c r="I104" s="2179">
        <v>0</v>
      </c>
      <c r="J104" s="2179">
        <v>0</v>
      </c>
      <c r="K104" s="2179">
        <v>0</v>
      </c>
      <c r="L104" s="2179">
        <v>0</v>
      </c>
      <c r="M104" s="2179">
        <v>0</v>
      </c>
      <c r="N104" s="2179">
        <v>0</v>
      </c>
      <c r="O104" s="2179">
        <v>0</v>
      </c>
      <c r="P104" s="2175">
        <v>0</v>
      </c>
      <c r="Q104" s="2175">
        <v>0</v>
      </c>
      <c r="R104" s="2176">
        <f t="shared" si="8"/>
        <v>0.99999999999999989</v>
      </c>
      <c r="S104" s="2176">
        <f t="shared" si="8"/>
        <v>1</v>
      </c>
      <c r="T104" s="2176">
        <f t="shared" si="8"/>
        <v>1</v>
      </c>
      <c r="U104" s="2176">
        <f t="shared" si="8"/>
        <v>1</v>
      </c>
      <c r="V104" s="2176">
        <f t="shared" si="8"/>
        <v>1</v>
      </c>
      <c r="W104" s="2176">
        <f t="shared" si="8"/>
        <v>1</v>
      </c>
      <c r="X104" s="2176">
        <f t="shared" si="8"/>
        <v>1</v>
      </c>
      <c r="Y104" s="2176">
        <f t="shared" si="8"/>
        <v>1</v>
      </c>
      <c r="Z104" s="2176">
        <f t="shared" si="8"/>
        <v>1</v>
      </c>
      <c r="AA104" s="2176">
        <f t="shared" si="8"/>
        <v>1</v>
      </c>
      <c r="AB104" s="2176">
        <f t="shared" si="8"/>
        <v>1</v>
      </c>
      <c r="AC104" s="2176">
        <f t="shared" si="8"/>
        <v>1</v>
      </c>
      <c r="AD104" s="2176">
        <f t="shared" si="8"/>
        <v>1</v>
      </c>
      <c r="AE104" s="2176">
        <f t="shared" si="8"/>
        <v>1</v>
      </c>
      <c r="AF104" s="2176">
        <f t="shared" si="8"/>
        <v>1</v>
      </c>
    </row>
  </sheetData>
  <phoneticPr fontId="8" type="noConversion"/>
  <pageMargins left="0.7" right="0.7" top="0.75" bottom="0.75" header="0.3" footer="0.3"/>
  <pageSetup paperSize="9" scale="44" fitToWidth="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pageSetUpPr fitToPage="1"/>
  </sheetPr>
  <dimension ref="A1:AF104"/>
  <sheetViews>
    <sheetView zoomScale="80" zoomScaleNormal="80" workbookViewId="0">
      <selection activeCell="A2" sqref="A2"/>
    </sheetView>
  </sheetViews>
  <sheetFormatPr defaultRowHeight="16.5"/>
  <cols>
    <col min="3" max="32" width="9.625" customWidth="1"/>
  </cols>
  <sheetData>
    <row r="1" spans="1:32" ht="21">
      <c r="A1" s="2240" t="str">
        <f>+封面!A3&amp;" "&amp;封面!A2</f>
        <v xml:space="preserve">        保險股份有限公司(○○分公司) 年度(月、季、半年)報表</v>
      </c>
    </row>
    <row r="2" spans="1:32" ht="21">
      <c r="A2" s="1880" t="s">
        <v>6315</v>
      </c>
    </row>
    <row r="4" spans="1:32">
      <c r="A4" s="2191" t="s">
        <v>4879</v>
      </c>
      <c r="B4" s="2192" t="s">
        <v>4876</v>
      </c>
      <c r="C4" s="2193" t="s">
        <v>4757</v>
      </c>
      <c r="D4" s="2193" t="s">
        <v>4759</v>
      </c>
      <c r="E4" s="2193" t="s">
        <v>4761</v>
      </c>
      <c r="F4" s="2193" t="s">
        <v>4763</v>
      </c>
      <c r="G4" s="2193" t="s">
        <v>4765</v>
      </c>
      <c r="H4" s="2193" t="s">
        <v>4767</v>
      </c>
      <c r="I4" s="2193" t="s">
        <v>4769</v>
      </c>
      <c r="J4" s="2193" t="s">
        <v>4771</v>
      </c>
      <c r="K4" s="2193" t="s">
        <v>4773</v>
      </c>
      <c r="L4" s="2193" t="s">
        <v>4775</v>
      </c>
      <c r="M4" s="2193" t="s">
        <v>4777</v>
      </c>
      <c r="N4" s="2193" t="s">
        <v>4779</v>
      </c>
      <c r="O4" s="2193" t="s">
        <v>4781</v>
      </c>
      <c r="P4" s="2193" t="s">
        <v>4877</v>
      </c>
      <c r="Q4" s="2193" t="s">
        <v>4878</v>
      </c>
      <c r="R4" s="2172" t="str">
        <f t="shared" ref="R4:AF4" si="0">C4&amp;"a"</f>
        <v>Z1a</v>
      </c>
      <c r="S4" s="2172" t="str">
        <f t="shared" si="0"/>
        <v>Z1p1a</v>
      </c>
      <c r="T4" s="2172" t="str">
        <f t="shared" si="0"/>
        <v>Z2a</v>
      </c>
      <c r="U4" s="2172" t="str">
        <f t="shared" si="0"/>
        <v>Z3a</v>
      </c>
      <c r="V4" s="2172" t="str">
        <f t="shared" si="0"/>
        <v>Z4a</v>
      </c>
      <c r="W4" s="2172" t="str">
        <f t="shared" si="0"/>
        <v>Z5a</v>
      </c>
      <c r="X4" s="2172" t="str">
        <f t="shared" si="0"/>
        <v>Z6a</v>
      </c>
      <c r="Y4" s="2172" t="str">
        <f t="shared" si="0"/>
        <v>Z7a</v>
      </c>
      <c r="Z4" s="2172" t="str">
        <f t="shared" si="0"/>
        <v>Z8a</v>
      </c>
      <c r="AA4" s="2172" t="str">
        <f t="shared" si="0"/>
        <v>Z9a</v>
      </c>
      <c r="AB4" s="2172" t="str">
        <f t="shared" si="0"/>
        <v>Z10a</v>
      </c>
      <c r="AC4" s="2172" t="str">
        <f t="shared" si="0"/>
        <v>Z11a</v>
      </c>
      <c r="AD4" s="2172" t="str">
        <f t="shared" si="0"/>
        <v>Z12a</v>
      </c>
      <c r="AE4" s="2172" t="str">
        <f t="shared" si="0"/>
        <v>Z13a</v>
      </c>
      <c r="AF4" s="2172" t="str">
        <f t="shared" si="0"/>
        <v>Z14a</v>
      </c>
    </row>
    <row r="5" spans="1:32">
      <c r="A5" s="2194">
        <v>200</v>
      </c>
      <c r="B5" s="2195">
        <v>1</v>
      </c>
      <c r="C5" s="2175">
        <v>0.38441129876031671</v>
      </c>
      <c r="D5" s="2175">
        <v>0.99880275338247793</v>
      </c>
      <c r="E5" s="2175">
        <v>0.38783706078023567</v>
      </c>
      <c r="F5" s="2175">
        <v>1</v>
      </c>
      <c r="G5" s="2175">
        <v>0.95815994825415751</v>
      </c>
      <c r="H5" s="2175">
        <v>0.95366833683703212</v>
      </c>
      <c r="I5" s="2175">
        <v>0.76260212433567798</v>
      </c>
      <c r="J5" s="2175">
        <v>0.54749388996841797</v>
      </c>
      <c r="K5" s="2175">
        <v>0.38622471655720458</v>
      </c>
      <c r="L5" s="2175">
        <v>1</v>
      </c>
      <c r="M5" s="2175">
        <v>0.98087140351812074</v>
      </c>
      <c r="N5" s="2175">
        <v>0.5969941162023954</v>
      </c>
      <c r="O5" s="2175">
        <v>8.888604141990393E-2</v>
      </c>
      <c r="P5" s="2175">
        <v>1</v>
      </c>
      <c r="Q5" s="2175">
        <v>1</v>
      </c>
      <c r="R5" s="2176">
        <f t="shared" ref="R5:AF5" si="1">C5</f>
        <v>0.38441129876031671</v>
      </c>
      <c r="S5" s="2176">
        <f t="shared" si="1"/>
        <v>0.99880275338247793</v>
      </c>
      <c r="T5" s="2176">
        <f t="shared" si="1"/>
        <v>0.38783706078023567</v>
      </c>
      <c r="U5" s="2176">
        <f t="shared" si="1"/>
        <v>1</v>
      </c>
      <c r="V5" s="2176">
        <f t="shared" si="1"/>
        <v>0.95815994825415751</v>
      </c>
      <c r="W5" s="2176">
        <f t="shared" si="1"/>
        <v>0.95366833683703212</v>
      </c>
      <c r="X5" s="2176">
        <f t="shared" si="1"/>
        <v>0.76260212433567798</v>
      </c>
      <c r="Y5" s="2176">
        <f t="shared" si="1"/>
        <v>0.54749388996841797</v>
      </c>
      <c r="Z5" s="2176">
        <f t="shared" si="1"/>
        <v>0.38622471655720458</v>
      </c>
      <c r="AA5" s="2176">
        <f t="shared" si="1"/>
        <v>1</v>
      </c>
      <c r="AB5" s="2176">
        <f t="shared" si="1"/>
        <v>0.98087140351812074</v>
      </c>
      <c r="AC5" s="2176">
        <f t="shared" si="1"/>
        <v>0.5969941162023954</v>
      </c>
      <c r="AD5" s="2176">
        <f t="shared" si="1"/>
        <v>8.888604141990393E-2</v>
      </c>
      <c r="AE5" s="2176">
        <f t="shared" si="1"/>
        <v>1</v>
      </c>
      <c r="AF5" s="2176">
        <f t="shared" si="1"/>
        <v>1</v>
      </c>
    </row>
    <row r="6" spans="1:32">
      <c r="A6" s="2194">
        <v>200</v>
      </c>
      <c r="B6" s="2195">
        <v>2</v>
      </c>
      <c r="C6" s="2175">
        <v>0.37883688232491641</v>
      </c>
      <c r="D6" s="2175">
        <v>1.1972466175220373E-3</v>
      </c>
      <c r="E6" s="2175">
        <v>0.38688253052320126</v>
      </c>
      <c r="F6" s="2175">
        <v>0</v>
      </c>
      <c r="G6" s="2175">
        <v>4.1840051745842509E-2</v>
      </c>
      <c r="H6" s="2175">
        <v>4.6331663162967829E-2</v>
      </c>
      <c r="I6" s="2175">
        <v>0.23739787566432208</v>
      </c>
      <c r="J6" s="2175">
        <v>0.45250611003158203</v>
      </c>
      <c r="K6" s="2175">
        <v>0.38622471655720458</v>
      </c>
      <c r="L6" s="2175">
        <v>0</v>
      </c>
      <c r="M6" s="2175">
        <v>1.9128596481879284E-2</v>
      </c>
      <c r="N6" s="2175">
        <v>0.40300588379760455</v>
      </c>
      <c r="O6" s="2175">
        <v>8.888604141990393E-2</v>
      </c>
      <c r="P6" s="2175">
        <v>0</v>
      </c>
      <c r="Q6" s="2175">
        <v>0</v>
      </c>
      <c r="R6" s="2176">
        <f t="shared" ref="R6:AF21" si="2">C6+R5</f>
        <v>0.76324818108523318</v>
      </c>
      <c r="S6" s="2176">
        <f t="shared" si="2"/>
        <v>1</v>
      </c>
      <c r="T6" s="2176">
        <f t="shared" si="2"/>
        <v>0.77471959130343693</v>
      </c>
      <c r="U6" s="2176">
        <f t="shared" si="2"/>
        <v>1</v>
      </c>
      <c r="V6" s="2176">
        <f t="shared" si="2"/>
        <v>1</v>
      </c>
      <c r="W6" s="2176">
        <f t="shared" si="2"/>
        <v>1</v>
      </c>
      <c r="X6" s="2176">
        <f t="shared" si="2"/>
        <v>1</v>
      </c>
      <c r="Y6" s="2176">
        <f t="shared" si="2"/>
        <v>1</v>
      </c>
      <c r="Z6" s="2176">
        <f t="shared" si="2"/>
        <v>0.77244943311440917</v>
      </c>
      <c r="AA6" s="2176">
        <f t="shared" si="2"/>
        <v>1</v>
      </c>
      <c r="AB6" s="2176">
        <f t="shared" si="2"/>
        <v>1</v>
      </c>
      <c r="AC6" s="2176">
        <f t="shared" si="2"/>
        <v>1</v>
      </c>
      <c r="AD6" s="2176">
        <f t="shared" si="2"/>
        <v>0.17777208283980786</v>
      </c>
      <c r="AE6" s="2176">
        <f t="shared" si="2"/>
        <v>1</v>
      </c>
      <c r="AF6" s="2176">
        <f t="shared" si="2"/>
        <v>1</v>
      </c>
    </row>
    <row r="7" spans="1:32">
      <c r="A7" s="2194">
        <v>200</v>
      </c>
      <c r="B7" s="2195">
        <v>3</v>
      </c>
      <c r="C7" s="2175">
        <v>0.19617544235975648</v>
      </c>
      <c r="D7" s="2175">
        <v>0</v>
      </c>
      <c r="E7" s="2175">
        <v>0.20459879947049991</v>
      </c>
      <c r="F7" s="2175">
        <v>0</v>
      </c>
      <c r="G7" s="2175">
        <v>0</v>
      </c>
      <c r="H7" s="2175">
        <v>0</v>
      </c>
      <c r="I7" s="2175">
        <v>0</v>
      </c>
      <c r="J7" s="2175">
        <v>0</v>
      </c>
      <c r="K7" s="2175">
        <v>0.22591474368049561</v>
      </c>
      <c r="L7" s="2175">
        <v>0</v>
      </c>
      <c r="M7" s="2175">
        <v>0</v>
      </c>
      <c r="N7" s="2175">
        <v>0</v>
      </c>
      <c r="O7" s="2175">
        <v>8.888604141990393E-2</v>
      </c>
      <c r="P7" s="2175">
        <v>0</v>
      </c>
      <c r="Q7" s="2175">
        <v>0</v>
      </c>
      <c r="R7" s="2176">
        <f t="shared" si="2"/>
        <v>0.95942362344498966</v>
      </c>
      <c r="S7" s="2176">
        <f t="shared" si="2"/>
        <v>1</v>
      </c>
      <c r="T7" s="2176">
        <f t="shared" si="2"/>
        <v>0.9793183907739369</v>
      </c>
      <c r="U7" s="2176">
        <f t="shared" si="2"/>
        <v>1</v>
      </c>
      <c r="V7" s="2176">
        <f t="shared" si="2"/>
        <v>1</v>
      </c>
      <c r="W7" s="2176">
        <f t="shared" si="2"/>
        <v>1</v>
      </c>
      <c r="X7" s="2176">
        <f t="shared" si="2"/>
        <v>1</v>
      </c>
      <c r="Y7" s="2176">
        <f t="shared" si="2"/>
        <v>1</v>
      </c>
      <c r="Z7" s="2176">
        <f t="shared" si="2"/>
        <v>0.99836417679490475</v>
      </c>
      <c r="AA7" s="2176">
        <f t="shared" si="2"/>
        <v>1</v>
      </c>
      <c r="AB7" s="2176">
        <f t="shared" si="2"/>
        <v>1</v>
      </c>
      <c r="AC7" s="2176">
        <f t="shared" si="2"/>
        <v>1</v>
      </c>
      <c r="AD7" s="2176">
        <f t="shared" si="2"/>
        <v>0.2666581242597118</v>
      </c>
      <c r="AE7" s="2176">
        <f t="shared" si="2"/>
        <v>1</v>
      </c>
      <c r="AF7" s="2176">
        <f t="shared" si="2"/>
        <v>1</v>
      </c>
    </row>
    <row r="8" spans="1:32">
      <c r="A8" s="2194">
        <v>200</v>
      </c>
      <c r="B8" s="2195">
        <v>4</v>
      </c>
      <c r="C8" s="2175">
        <v>4.057637655501041E-2</v>
      </c>
      <c r="D8" s="2175">
        <v>0</v>
      </c>
      <c r="E8" s="2175">
        <v>2.0681609226063141E-2</v>
      </c>
      <c r="F8" s="2175">
        <v>0</v>
      </c>
      <c r="G8" s="2175">
        <v>0</v>
      </c>
      <c r="H8" s="2175">
        <v>0</v>
      </c>
      <c r="I8" s="2175">
        <v>0</v>
      </c>
      <c r="J8" s="2175">
        <v>0</v>
      </c>
      <c r="K8" s="2175">
        <v>1.6358232050952164E-3</v>
      </c>
      <c r="L8" s="2175">
        <v>0</v>
      </c>
      <c r="M8" s="2175">
        <v>0</v>
      </c>
      <c r="N8" s="2175">
        <v>0</v>
      </c>
      <c r="O8" s="2175">
        <v>8.888604141990393E-2</v>
      </c>
      <c r="P8" s="2175">
        <v>0</v>
      </c>
      <c r="Q8" s="2175">
        <v>0</v>
      </c>
      <c r="R8" s="2176">
        <f t="shared" si="2"/>
        <v>1</v>
      </c>
      <c r="S8" s="2176">
        <f t="shared" si="2"/>
        <v>1</v>
      </c>
      <c r="T8" s="2176">
        <f t="shared" si="2"/>
        <v>1</v>
      </c>
      <c r="U8" s="2176">
        <f t="shared" si="2"/>
        <v>1</v>
      </c>
      <c r="V8" s="2176">
        <f t="shared" si="2"/>
        <v>1</v>
      </c>
      <c r="W8" s="2176">
        <f t="shared" si="2"/>
        <v>1</v>
      </c>
      <c r="X8" s="2176">
        <f t="shared" si="2"/>
        <v>1</v>
      </c>
      <c r="Y8" s="2176">
        <f t="shared" si="2"/>
        <v>1</v>
      </c>
      <c r="Z8" s="2176">
        <f t="shared" si="2"/>
        <v>1</v>
      </c>
      <c r="AA8" s="2176">
        <f t="shared" si="2"/>
        <v>1</v>
      </c>
      <c r="AB8" s="2176">
        <f t="shared" si="2"/>
        <v>1</v>
      </c>
      <c r="AC8" s="2176">
        <f t="shared" si="2"/>
        <v>1</v>
      </c>
      <c r="AD8" s="2176">
        <f t="shared" si="2"/>
        <v>0.35554416567961572</v>
      </c>
      <c r="AE8" s="2176">
        <f t="shared" si="2"/>
        <v>1</v>
      </c>
      <c r="AF8" s="2176">
        <f t="shared" si="2"/>
        <v>1</v>
      </c>
    </row>
    <row r="9" spans="1:32">
      <c r="A9" s="2194">
        <v>200</v>
      </c>
      <c r="B9" s="2195">
        <v>5</v>
      </c>
      <c r="C9" s="2175">
        <v>0</v>
      </c>
      <c r="D9" s="2175">
        <v>0</v>
      </c>
      <c r="E9" s="2175">
        <v>0</v>
      </c>
      <c r="F9" s="2175">
        <v>0</v>
      </c>
      <c r="G9" s="2175">
        <v>0</v>
      </c>
      <c r="H9" s="2175">
        <v>0</v>
      </c>
      <c r="I9" s="2175">
        <v>0</v>
      </c>
      <c r="J9" s="2175">
        <v>0</v>
      </c>
      <c r="K9" s="2175">
        <v>0</v>
      </c>
      <c r="L9" s="2175">
        <v>0</v>
      </c>
      <c r="M9" s="2175">
        <v>0</v>
      </c>
      <c r="N9" s="2175">
        <v>0</v>
      </c>
      <c r="O9" s="2175">
        <v>8.888604141990393E-2</v>
      </c>
      <c r="P9" s="2175">
        <v>0</v>
      </c>
      <c r="Q9" s="2175">
        <v>0</v>
      </c>
      <c r="R9" s="2176">
        <f t="shared" si="2"/>
        <v>1</v>
      </c>
      <c r="S9" s="2176">
        <f t="shared" si="2"/>
        <v>1</v>
      </c>
      <c r="T9" s="2176">
        <f t="shared" si="2"/>
        <v>1</v>
      </c>
      <c r="U9" s="2176">
        <f t="shared" si="2"/>
        <v>1</v>
      </c>
      <c r="V9" s="2176">
        <f t="shared" si="2"/>
        <v>1</v>
      </c>
      <c r="W9" s="2176">
        <f t="shared" si="2"/>
        <v>1</v>
      </c>
      <c r="X9" s="2176">
        <f t="shared" si="2"/>
        <v>1</v>
      </c>
      <c r="Y9" s="2176">
        <f t="shared" si="2"/>
        <v>1</v>
      </c>
      <c r="Z9" s="2176">
        <f t="shared" si="2"/>
        <v>1</v>
      </c>
      <c r="AA9" s="2176">
        <f t="shared" si="2"/>
        <v>1</v>
      </c>
      <c r="AB9" s="2176">
        <f t="shared" si="2"/>
        <v>1</v>
      </c>
      <c r="AC9" s="2176">
        <f t="shared" si="2"/>
        <v>1</v>
      </c>
      <c r="AD9" s="2176">
        <f t="shared" si="2"/>
        <v>0.44443020709951964</v>
      </c>
      <c r="AE9" s="2176">
        <f t="shared" si="2"/>
        <v>1</v>
      </c>
      <c r="AF9" s="2176">
        <f t="shared" si="2"/>
        <v>1</v>
      </c>
    </row>
    <row r="10" spans="1:32">
      <c r="A10" s="2194">
        <v>200</v>
      </c>
      <c r="B10" s="2195">
        <v>6</v>
      </c>
      <c r="C10" s="2175">
        <v>0</v>
      </c>
      <c r="D10" s="2175">
        <v>0</v>
      </c>
      <c r="E10" s="2175">
        <v>0</v>
      </c>
      <c r="F10" s="2175">
        <v>0</v>
      </c>
      <c r="G10" s="2175">
        <v>0</v>
      </c>
      <c r="H10" s="2175">
        <v>0</v>
      </c>
      <c r="I10" s="2175">
        <v>0</v>
      </c>
      <c r="J10" s="2175">
        <v>0</v>
      </c>
      <c r="K10" s="2175">
        <v>0</v>
      </c>
      <c r="L10" s="2175">
        <v>0</v>
      </c>
      <c r="M10" s="2175">
        <v>0</v>
      </c>
      <c r="N10" s="2175">
        <v>0</v>
      </c>
      <c r="O10" s="2175">
        <v>8.888604141990393E-2</v>
      </c>
      <c r="P10" s="2175">
        <v>0</v>
      </c>
      <c r="Q10" s="2175">
        <v>0</v>
      </c>
      <c r="R10" s="2176">
        <f t="shared" si="2"/>
        <v>1</v>
      </c>
      <c r="S10" s="2176">
        <f t="shared" si="2"/>
        <v>1</v>
      </c>
      <c r="T10" s="2176">
        <f t="shared" si="2"/>
        <v>1</v>
      </c>
      <c r="U10" s="2176">
        <f t="shared" si="2"/>
        <v>1</v>
      </c>
      <c r="V10" s="2176">
        <f t="shared" si="2"/>
        <v>1</v>
      </c>
      <c r="W10" s="2176">
        <f t="shared" si="2"/>
        <v>1</v>
      </c>
      <c r="X10" s="2176">
        <f t="shared" si="2"/>
        <v>1</v>
      </c>
      <c r="Y10" s="2176">
        <f t="shared" si="2"/>
        <v>1</v>
      </c>
      <c r="Z10" s="2176">
        <f t="shared" si="2"/>
        <v>1</v>
      </c>
      <c r="AA10" s="2176">
        <f t="shared" si="2"/>
        <v>1</v>
      </c>
      <c r="AB10" s="2176">
        <f t="shared" si="2"/>
        <v>1</v>
      </c>
      <c r="AC10" s="2176">
        <f t="shared" si="2"/>
        <v>1</v>
      </c>
      <c r="AD10" s="2176">
        <f t="shared" si="2"/>
        <v>0.53331624851942361</v>
      </c>
      <c r="AE10" s="2176">
        <f t="shared" si="2"/>
        <v>1</v>
      </c>
      <c r="AF10" s="2176">
        <f t="shared" si="2"/>
        <v>1</v>
      </c>
    </row>
    <row r="11" spans="1:32">
      <c r="A11" s="2194">
        <v>200</v>
      </c>
      <c r="B11" s="2195">
        <v>7</v>
      </c>
      <c r="C11" s="2175">
        <v>0</v>
      </c>
      <c r="D11" s="2175">
        <v>0</v>
      </c>
      <c r="E11" s="2175">
        <v>0</v>
      </c>
      <c r="F11" s="2175">
        <v>0</v>
      </c>
      <c r="G11" s="2175">
        <v>0</v>
      </c>
      <c r="H11" s="2175">
        <v>0</v>
      </c>
      <c r="I11" s="2175">
        <v>0</v>
      </c>
      <c r="J11" s="2175">
        <v>0</v>
      </c>
      <c r="K11" s="2175">
        <v>0</v>
      </c>
      <c r="L11" s="2175">
        <v>0</v>
      </c>
      <c r="M11" s="2175">
        <v>0</v>
      </c>
      <c r="N11" s="2175">
        <v>0</v>
      </c>
      <c r="O11" s="2175">
        <v>8.888604141990393E-2</v>
      </c>
      <c r="P11" s="2175">
        <v>0</v>
      </c>
      <c r="Q11" s="2175">
        <v>0</v>
      </c>
      <c r="R11" s="2176">
        <f t="shared" si="2"/>
        <v>1</v>
      </c>
      <c r="S11" s="2176">
        <f t="shared" si="2"/>
        <v>1</v>
      </c>
      <c r="T11" s="2176">
        <f t="shared" si="2"/>
        <v>1</v>
      </c>
      <c r="U11" s="2176">
        <f t="shared" si="2"/>
        <v>1</v>
      </c>
      <c r="V11" s="2176">
        <f t="shared" si="2"/>
        <v>1</v>
      </c>
      <c r="W11" s="2176">
        <f t="shared" si="2"/>
        <v>1</v>
      </c>
      <c r="X11" s="2176">
        <f t="shared" si="2"/>
        <v>1</v>
      </c>
      <c r="Y11" s="2176">
        <f t="shared" si="2"/>
        <v>1</v>
      </c>
      <c r="Z11" s="2176">
        <f t="shared" si="2"/>
        <v>1</v>
      </c>
      <c r="AA11" s="2176">
        <f t="shared" si="2"/>
        <v>1</v>
      </c>
      <c r="AB11" s="2176">
        <f t="shared" si="2"/>
        <v>1</v>
      </c>
      <c r="AC11" s="2176">
        <f t="shared" si="2"/>
        <v>1</v>
      </c>
      <c r="AD11" s="2176">
        <f t="shared" si="2"/>
        <v>0.62220228993932758</v>
      </c>
      <c r="AE11" s="2176">
        <f t="shared" si="2"/>
        <v>1</v>
      </c>
      <c r="AF11" s="2176">
        <f t="shared" si="2"/>
        <v>1</v>
      </c>
    </row>
    <row r="12" spans="1:32">
      <c r="A12" s="2194">
        <v>200</v>
      </c>
      <c r="B12" s="2195">
        <v>8</v>
      </c>
      <c r="C12" s="2175">
        <v>0</v>
      </c>
      <c r="D12" s="2175">
        <v>0</v>
      </c>
      <c r="E12" s="2175">
        <v>0</v>
      </c>
      <c r="F12" s="2175">
        <v>0</v>
      </c>
      <c r="G12" s="2175">
        <v>0</v>
      </c>
      <c r="H12" s="2175">
        <v>0</v>
      </c>
      <c r="I12" s="2175">
        <v>0</v>
      </c>
      <c r="J12" s="2175">
        <v>0</v>
      </c>
      <c r="K12" s="2175">
        <v>0</v>
      </c>
      <c r="L12" s="2175">
        <v>0</v>
      </c>
      <c r="M12" s="2175">
        <v>0</v>
      </c>
      <c r="N12" s="2175">
        <v>0</v>
      </c>
      <c r="O12" s="2175">
        <v>8.888604141990393E-2</v>
      </c>
      <c r="P12" s="2175">
        <v>0</v>
      </c>
      <c r="Q12" s="2175">
        <v>0</v>
      </c>
      <c r="R12" s="2176">
        <f t="shared" si="2"/>
        <v>1</v>
      </c>
      <c r="S12" s="2176">
        <f t="shared" si="2"/>
        <v>1</v>
      </c>
      <c r="T12" s="2176">
        <f t="shared" si="2"/>
        <v>1</v>
      </c>
      <c r="U12" s="2176">
        <f t="shared" si="2"/>
        <v>1</v>
      </c>
      <c r="V12" s="2176">
        <f t="shared" si="2"/>
        <v>1</v>
      </c>
      <c r="W12" s="2176">
        <f t="shared" si="2"/>
        <v>1</v>
      </c>
      <c r="X12" s="2176">
        <f t="shared" si="2"/>
        <v>1</v>
      </c>
      <c r="Y12" s="2176">
        <f t="shared" si="2"/>
        <v>1</v>
      </c>
      <c r="Z12" s="2176">
        <f t="shared" si="2"/>
        <v>1</v>
      </c>
      <c r="AA12" s="2176">
        <f t="shared" si="2"/>
        <v>1</v>
      </c>
      <c r="AB12" s="2176">
        <f t="shared" si="2"/>
        <v>1</v>
      </c>
      <c r="AC12" s="2176">
        <f t="shared" si="2"/>
        <v>1</v>
      </c>
      <c r="AD12" s="2176">
        <f t="shared" si="2"/>
        <v>0.71108833135923155</v>
      </c>
      <c r="AE12" s="2176">
        <f t="shared" si="2"/>
        <v>1</v>
      </c>
      <c r="AF12" s="2176">
        <f t="shared" si="2"/>
        <v>1</v>
      </c>
    </row>
    <row r="13" spans="1:32">
      <c r="A13" s="2194">
        <v>200</v>
      </c>
      <c r="B13" s="2195">
        <v>9</v>
      </c>
      <c r="C13" s="2175">
        <v>0</v>
      </c>
      <c r="D13" s="2175">
        <v>0</v>
      </c>
      <c r="E13" s="2175">
        <v>0</v>
      </c>
      <c r="F13" s="2175">
        <v>0</v>
      </c>
      <c r="G13" s="2175">
        <v>0</v>
      </c>
      <c r="H13" s="2175">
        <v>0</v>
      </c>
      <c r="I13" s="2175">
        <v>0</v>
      </c>
      <c r="J13" s="2175">
        <v>0</v>
      </c>
      <c r="K13" s="2175">
        <v>0</v>
      </c>
      <c r="L13" s="2175">
        <v>0</v>
      </c>
      <c r="M13" s="2175">
        <v>0</v>
      </c>
      <c r="N13" s="2175">
        <v>0</v>
      </c>
      <c r="O13" s="2175">
        <v>8.888604141990393E-2</v>
      </c>
      <c r="P13" s="2175">
        <v>0</v>
      </c>
      <c r="Q13" s="2175">
        <v>0</v>
      </c>
      <c r="R13" s="2176">
        <f t="shared" si="2"/>
        <v>1</v>
      </c>
      <c r="S13" s="2176">
        <f t="shared" si="2"/>
        <v>1</v>
      </c>
      <c r="T13" s="2176">
        <f t="shared" si="2"/>
        <v>1</v>
      </c>
      <c r="U13" s="2176">
        <f t="shared" si="2"/>
        <v>1</v>
      </c>
      <c r="V13" s="2176">
        <f t="shared" si="2"/>
        <v>1</v>
      </c>
      <c r="W13" s="2176">
        <f t="shared" si="2"/>
        <v>1</v>
      </c>
      <c r="X13" s="2176">
        <f t="shared" si="2"/>
        <v>1</v>
      </c>
      <c r="Y13" s="2176">
        <f t="shared" si="2"/>
        <v>1</v>
      </c>
      <c r="Z13" s="2176">
        <f t="shared" si="2"/>
        <v>1</v>
      </c>
      <c r="AA13" s="2176">
        <f t="shared" si="2"/>
        <v>1</v>
      </c>
      <c r="AB13" s="2176">
        <f t="shared" si="2"/>
        <v>1</v>
      </c>
      <c r="AC13" s="2176">
        <f t="shared" si="2"/>
        <v>1</v>
      </c>
      <c r="AD13" s="2176">
        <f t="shared" si="2"/>
        <v>0.79997437277913552</v>
      </c>
      <c r="AE13" s="2176">
        <f t="shared" si="2"/>
        <v>1</v>
      </c>
      <c r="AF13" s="2176">
        <f t="shared" si="2"/>
        <v>1</v>
      </c>
    </row>
    <row r="14" spans="1:32">
      <c r="A14" s="2194">
        <v>200</v>
      </c>
      <c r="B14" s="2195">
        <v>10</v>
      </c>
      <c r="C14" s="2175">
        <v>0</v>
      </c>
      <c r="D14" s="2175">
        <v>0</v>
      </c>
      <c r="E14" s="2175">
        <v>0</v>
      </c>
      <c r="F14" s="2175">
        <v>0</v>
      </c>
      <c r="G14" s="2175">
        <v>0</v>
      </c>
      <c r="H14" s="2175">
        <v>0</v>
      </c>
      <c r="I14" s="2175">
        <v>0</v>
      </c>
      <c r="J14" s="2175">
        <v>0</v>
      </c>
      <c r="K14" s="2175">
        <v>0</v>
      </c>
      <c r="L14" s="2175">
        <v>0</v>
      </c>
      <c r="M14" s="2175">
        <v>0</v>
      </c>
      <c r="N14" s="2175">
        <v>0</v>
      </c>
      <c r="O14" s="2175">
        <v>8.5363640068535446E-2</v>
      </c>
      <c r="P14" s="2175">
        <v>0</v>
      </c>
      <c r="Q14" s="2175">
        <v>0</v>
      </c>
      <c r="R14" s="2176">
        <f t="shared" si="2"/>
        <v>1</v>
      </c>
      <c r="S14" s="2176">
        <f t="shared" si="2"/>
        <v>1</v>
      </c>
      <c r="T14" s="2176">
        <f t="shared" si="2"/>
        <v>1</v>
      </c>
      <c r="U14" s="2176">
        <f t="shared" si="2"/>
        <v>1</v>
      </c>
      <c r="V14" s="2176">
        <f t="shared" si="2"/>
        <v>1</v>
      </c>
      <c r="W14" s="2176">
        <f t="shared" si="2"/>
        <v>1</v>
      </c>
      <c r="X14" s="2176">
        <f t="shared" si="2"/>
        <v>1</v>
      </c>
      <c r="Y14" s="2176">
        <f t="shared" si="2"/>
        <v>1</v>
      </c>
      <c r="Z14" s="2176">
        <f t="shared" si="2"/>
        <v>1</v>
      </c>
      <c r="AA14" s="2176">
        <f t="shared" si="2"/>
        <v>1</v>
      </c>
      <c r="AB14" s="2176">
        <f t="shared" si="2"/>
        <v>1</v>
      </c>
      <c r="AC14" s="2176">
        <f t="shared" si="2"/>
        <v>1</v>
      </c>
      <c r="AD14" s="2176">
        <f t="shared" si="2"/>
        <v>0.885338012847671</v>
      </c>
      <c r="AE14" s="2176">
        <f t="shared" si="2"/>
        <v>1</v>
      </c>
      <c r="AF14" s="2176">
        <f t="shared" si="2"/>
        <v>1</v>
      </c>
    </row>
    <row r="15" spans="1:32">
      <c r="A15" s="2194">
        <v>200</v>
      </c>
      <c r="B15" s="2195">
        <v>11</v>
      </c>
      <c r="C15" s="2175">
        <v>0</v>
      </c>
      <c r="D15" s="2175">
        <v>0</v>
      </c>
      <c r="E15" s="2175">
        <v>0</v>
      </c>
      <c r="F15" s="2175">
        <v>0</v>
      </c>
      <c r="G15" s="2175">
        <v>0</v>
      </c>
      <c r="H15" s="2175">
        <v>0</v>
      </c>
      <c r="I15" s="2175">
        <v>0</v>
      </c>
      <c r="J15" s="2175">
        <v>0</v>
      </c>
      <c r="K15" s="2175">
        <v>0</v>
      </c>
      <c r="L15" s="2175">
        <v>0</v>
      </c>
      <c r="M15" s="2175">
        <v>0</v>
      </c>
      <c r="N15" s="2175">
        <v>0</v>
      </c>
      <c r="O15" s="2175">
        <v>6.2714644567194389E-2</v>
      </c>
      <c r="P15" s="2175">
        <v>0</v>
      </c>
      <c r="Q15" s="2175">
        <v>0</v>
      </c>
      <c r="R15" s="2176">
        <f t="shared" si="2"/>
        <v>1</v>
      </c>
      <c r="S15" s="2176">
        <f t="shared" si="2"/>
        <v>1</v>
      </c>
      <c r="T15" s="2176">
        <f t="shared" si="2"/>
        <v>1</v>
      </c>
      <c r="U15" s="2176">
        <f t="shared" si="2"/>
        <v>1</v>
      </c>
      <c r="V15" s="2176">
        <f t="shared" si="2"/>
        <v>1</v>
      </c>
      <c r="W15" s="2176">
        <f t="shared" si="2"/>
        <v>1</v>
      </c>
      <c r="X15" s="2176">
        <f t="shared" si="2"/>
        <v>1</v>
      </c>
      <c r="Y15" s="2176">
        <f t="shared" si="2"/>
        <v>1</v>
      </c>
      <c r="Z15" s="2176">
        <f t="shared" si="2"/>
        <v>1</v>
      </c>
      <c r="AA15" s="2176">
        <f t="shared" si="2"/>
        <v>1</v>
      </c>
      <c r="AB15" s="2176">
        <f t="shared" si="2"/>
        <v>1</v>
      </c>
      <c r="AC15" s="2176">
        <f t="shared" si="2"/>
        <v>1</v>
      </c>
      <c r="AD15" s="2176">
        <f t="shared" si="2"/>
        <v>0.94805265741486533</v>
      </c>
      <c r="AE15" s="2176">
        <f t="shared" si="2"/>
        <v>1</v>
      </c>
      <c r="AF15" s="2176">
        <f t="shared" si="2"/>
        <v>1</v>
      </c>
    </row>
    <row r="16" spans="1:32">
      <c r="A16" s="2194">
        <v>200</v>
      </c>
      <c r="B16" s="2195">
        <v>12</v>
      </c>
      <c r="C16" s="2175">
        <v>0</v>
      </c>
      <c r="D16" s="2175">
        <v>0</v>
      </c>
      <c r="E16" s="2175">
        <v>0</v>
      </c>
      <c r="F16" s="2175">
        <v>0</v>
      </c>
      <c r="G16" s="2175">
        <v>0</v>
      </c>
      <c r="H16" s="2175">
        <v>0</v>
      </c>
      <c r="I16" s="2175">
        <v>0</v>
      </c>
      <c r="J16" s="2175">
        <v>0</v>
      </c>
      <c r="K16" s="2175">
        <v>0</v>
      </c>
      <c r="L16" s="2175">
        <v>0</v>
      </c>
      <c r="M16" s="2175">
        <v>0</v>
      </c>
      <c r="N16" s="2175">
        <v>0</v>
      </c>
      <c r="O16" s="2175">
        <v>3.6955220682031456E-2</v>
      </c>
      <c r="P16" s="2175">
        <v>0</v>
      </c>
      <c r="Q16" s="2175">
        <v>0</v>
      </c>
      <c r="R16" s="2176">
        <f t="shared" si="2"/>
        <v>1</v>
      </c>
      <c r="S16" s="2176">
        <f t="shared" si="2"/>
        <v>1</v>
      </c>
      <c r="T16" s="2176">
        <f t="shared" si="2"/>
        <v>1</v>
      </c>
      <c r="U16" s="2176">
        <f t="shared" si="2"/>
        <v>1</v>
      </c>
      <c r="V16" s="2176">
        <f t="shared" si="2"/>
        <v>1</v>
      </c>
      <c r="W16" s="2176">
        <f t="shared" si="2"/>
        <v>1</v>
      </c>
      <c r="X16" s="2176">
        <f t="shared" si="2"/>
        <v>1</v>
      </c>
      <c r="Y16" s="2176">
        <f t="shared" si="2"/>
        <v>1</v>
      </c>
      <c r="Z16" s="2176">
        <f t="shared" si="2"/>
        <v>1</v>
      </c>
      <c r="AA16" s="2176">
        <f t="shared" si="2"/>
        <v>1</v>
      </c>
      <c r="AB16" s="2176">
        <f t="shared" si="2"/>
        <v>1</v>
      </c>
      <c r="AC16" s="2176">
        <f t="shared" si="2"/>
        <v>1</v>
      </c>
      <c r="AD16" s="2176">
        <f t="shared" si="2"/>
        <v>0.98500787809689683</v>
      </c>
      <c r="AE16" s="2176">
        <f t="shared" si="2"/>
        <v>1</v>
      </c>
      <c r="AF16" s="2176">
        <f t="shared" si="2"/>
        <v>1</v>
      </c>
    </row>
    <row r="17" spans="1:32">
      <c r="A17" s="2194">
        <v>200</v>
      </c>
      <c r="B17" s="2195">
        <v>13</v>
      </c>
      <c r="C17" s="2175">
        <v>0</v>
      </c>
      <c r="D17" s="2175">
        <v>0</v>
      </c>
      <c r="E17" s="2175">
        <v>0</v>
      </c>
      <c r="F17" s="2175">
        <v>0</v>
      </c>
      <c r="G17" s="2175">
        <v>0</v>
      </c>
      <c r="H17" s="2175">
        <v>0</v>
      </c>
      <c r="I17" s="2175">
        <v>0</v>
      </c>
      <c r="J17" s="2175">
        <v>0</v>
      </c>
      <c r="K17" s="2175">
        <v>0</v>
      </c>
      <c r="L17" s="2175">
        <v>0</v>
      </c>
      <c r="M17" s="2175">
        <v>0</v>
      </c>
      <c r="N17" s="2175">
        <v>0</v>
      </c>
      <c r="O17" s="2175">
        <v>1.4601613215760667E-2</v>
      </c>
      <c r="P17" s="2175">
        <v>0</v>
      </c>
      <c r="Q17" s="2175">
        <v>0</v>
      </c>
      <c r="R17" s="2176">
        <f t="shared" si="2"/>
        <v>1</v>
      </c>
      <c r="S17" s="2176">
        <f t="shared" si="2"/>
        <v>1</v>
      </c>
      <c r="T17" s="2176">
        <f t="shared" si="2"/>
        <v>1</v>
      </c>
      <c r="U17" s="2176">
        <f t="shared" si="2"/>
        <v>1</v>
      </c>
      <c r="V17" s="2176">
        <f t="shared" si="2"/>
        <v>1</v>
      </c>
      <c r="W17" s="2176">
        <f t="shared" si="2"/>
        <v>1</v>
      </c>
      <c r="X17" s="2176">
        <f t="shared" si="2"/>
        <v>1</v>
      </c>
      <c r="Y17" s="2176">
        <f t="shared" si="2"/>
        <v>1</v>
      </c>
      <c r="Z17" s="2176">
        <f t="shared" si="2"/>
        <v>1</v>
      </c>
      <c r="AA17" s="2176">
        <f t="shared" si="2"/>
        <v>1</v>
      </c>
      <c r="AB17" s="2176">
        <f t="shared" si="2"/>
        <v>1</v>
      </c>
      <c r="AC17" s="2176">
        <f t="shared" si="2"/>
        <v>1</v>
      </c>
      <c r="AD17" s="2176">
        <f t="shared" si="2"/>
        <v>0.99960949131265753</v>
      </c>
      <c r="AE17" s="2176">
        <f t="shared" si="2"/>
        <v>1</v>
      </c>
      <c r="AF17" s="2176">
        <f t="shared" si="2"/>
        <v>1</v>
      </c>
    </row>
    <row r="18" spans="1:32">
      <c r="A18" s="2194">
        <v>200</v>
      </c>
      <c r="B18" s="2195">
        <v>14</v>
      </c>
      <c r="C18" s="2179">
        <v>0</v>
      </c>
      <c r="D18" s="2179">
        <v>0</v>
      </c>
      <c r="E18" s="2179">
        <v>0</v>
      </c>
      <c r="F18" s="2179">
        <v>0</v>
      </c>
      <c r="G18" s="2179">
        <v>0</v>
      </c>
      <c r="H18" s="2179">
        <v>0</v>
      </c>
      <c r="I18" s="2179">
        <v>0</v>
      </c>
      <c r="J18" s="2179">
        <v>0</v>
      </c>
      <c r="K18" s="2179">
        <v>0</v>
      </c>
      <c r="L18" s="2179">
        <v>0</v>
      </c>
      <c r="M18" s="2179">
        <v>0</v>
      </c>
      <c r="N18" s="2179">
        <v>0</v>
      </c>
      <c r="O18" s="2179">
        <v>3.9050868734262408E-4</v>
      </c>
      <c r="P18" s="2179">
        <v>0</v>
      </c>
      <c r="Q18" s="2179">
        <v>0</v>
      </c>
      <c r="R18" s="2176">
        <f t="shared" si="2"/>
        <v>1</v>
      </c>
      <c r="S18" s="2176">
        <f t="shared" si="2"/>
        <v>1</v>
      </c>
      <c r="T18" s="2176">
        <f t="shared" si="2"/>
        <v>1</v>
      </c>
      <c r="U18" s="2176">
        <f t="shared" si="2"/>
        <v>1</v>
      </c>
      <c r="V18" s="2176">
        <f t="shared" si="2"/>
        <v>1</v>
      </c>
      <c r="W18" s="2176">
        <f t="shared" si="2"/>
        <v>1</v>
      </c>
      <c r="X18" s="2176">
        <f t="shared" si="2"/>
        <v>1</v>
      </c>
      <c r="Y18" s="2176">
        <f t="shared" si="2"/>
        <v>1</v>
      </c>
      <c r="Z18" s="2176">
        <f t="shared" si="2"/>
        <v>1</v>
      </c>
      <c r="AA18" s="2176">
        <f t="shared" si="2"/>
        <v>1</v>
      </c>
      <c r="AB18" s="2176">
        <f t="shared" si="2"/>
        <v>1</v>
      </c>
      <c r="AC18" s="2176">
        <f t="shared" si="2"/>
        <v>1</v>
      </c>
      <c r="AD18" s="2176">
        <f t="shared" si="2"/>
        <v>1.0000000000000002</v>
      </c>
      <c r="AE18" s="2176">
        <f t="shared" si="2"/>
        <v>1</v>
      </c>
      <c r="AF18" s="2176">
        <f t="shared" si="2"/>
        <v>1</v>
      </c>
    </row>
    <row r="19" spans="1:32">
      <c r="A19" s="2194">
        <v>200</v>
      </c>
      <c r="B19" s="2195">
        <v>15</v>
      </c>
      <c r="C19" s="2179">
        <v>0</v>
      </c>
      <c r="D19" s="2179">
        <v>0</v>
      </c>
      <c r="E19" s="2179">
        <v>0</v>
      </c>
      <c r="F19" s="2179">
        <v>0</v>
      </c>
      <c r="G19" s="2179">
        <v>0</v>
      </c>
      <c r="H19" s="2179">
        <v>0</v>
      </c>
      <c r="I19" s="2179">
        <v>0</v>
      </c>
      <c r="J19" s="2179">
        <v>0</v>
      </c>
      <c r="K19" s="2179">
        <v>0</v>
      </c>
      <c r="L19" s="2179">
        <v>0</v>
      </c>
      <c r="M19" s="2179">
        <v>0</v>
      </c>
      <c r="N19" s="2179">
        <v>0</v>
      </c>
      <c r="O19" s="2179">
        <v>0</v>
      </c>
      <c r="P19" s="2179">
        <v>0</v>
      </c>
      <c r="Q19" s="2179">
        <v>0</v>
      </c>
      <c r="R19" s="2176">
        <f t="shared" si="2"/>
        <v>1</v>
      </c>
      <c r="S19" s="2176">
        <f t="shared" si="2"/>
        <v>1</v>
      </c>
      <c r="T19" s="2176">
        <f t="shared" si="2"/>
        <v>1</v>
      </c>
      <c r="U19" s="2176">
        <f t="shared" si="2"/>
        <v>1</v>
      </c>
      <c r="V19" s="2176">
        <f t="shared" si="2"/>
        <v>1</v>
      </c>
      <c r="W19" s="2176">
        <f t="shared" si="2"/>
        <v>1</v>
      </c>
      <c r="X19" s="2176">
        <f t="shared" si="2"/>
        <v>1</v>
      </c>
      <c r="Y19" s="2176">
        <f t="shared" si="2"/>
        <v>1</v>
      </c>
      <c r="Z19" s="2176">
        <f t="shared" si="2"/>
        <v>1</v>
      </c>
      <c r="AA19" s="2176">
        <f t="shared" si="2"/>
        <v>1</v>
      </c>
      <c r="AB19" s="2176">
        <f t="shared" si="2"/>
        <v>1</v>
      </c>
      <c r="AC19" s="2176">
        <f t="shared" si="2"/>
        <v>1</v>
      </c>
      <c r="AD19" s="2176">
        <f t="shared" si="2"/>
        <v>1.0000000000000002</v>
      </c>
      <c r="AE19" s="2176">
        <f t="shared" si="2"/>
        <v>1</v>
      </c>
      <c r="AF19" s="2176">
        <f t="shared" si="2"/>
        <v>1</v>
      </c>
    </row>
    <row r="20" spans="1:32">
      <c r="A20" s="2194">
        <v>200</v>
      </c>
      <c r="B20" s="2195">
        <v>16</v>
      </c>
      <c r="C20" s="2179">
        <v>0</v>
      </c>
      <c r="D20" s="2179">
        <v>0</v>
      </c>
      <c r="E20" s="2179">
        <v>0</v>
      </c>
      <c r="F20" s="2179">
        <v>0</v>
      </c>
      <c r="G20" s="2179">
        <v>0</v>
      </c>
      <c r="H20" s="2179">
        <v>0</v>
      </c>
      <c r="I20" s="2179">
        <v>0</v>
      </c>
      <c r="J20" s="2179">
        <v>0</v>
      </c>
      <c r="K20" s="2179">
        <v>0</v>
      </c>
      <c r="L20" s="2179">
        <v>0</v>
      </c>
      <c r="M20" s="2179">
        <v>0</v>
      </c>
      <c r="N20" s="2179">
        <v>0</v>
      </c>
      <c r="O20" s="2179">
        <v>0</v>
      </c>
      <c r="P20" s="2179">
        <v>0</v>
      </c>
      <c r="Q20" s="2179">
        <v>0</v>
      </c>
      <c r="R20" s="2176">
        <f t="shared" si="2"/>
        <v>1</v>
      </c>
      <c r="S20" s="2176">
        <f t="shared" si="2"/>
        <v>1</v>
      </c>
      <c r="T20" s="2176">
        <f t="shared" si="2"/>
        <v>1</v>
      </c>
      <c r="U20" s="2176">
        <f t="shared" si="2"/>
        <v>1</v>
      </c>
      <c r="V20" s="2176">
        <f t="shared" si="2"/>
        <v>1</v>
      </c>
      <c r="W20" s="2176">
        <f t="shared" si="2"/>
        <v>1</v>
      </c>
      <c r="X20" s="2176">
        <f t="shared" si="2"/>
        <v>1</v>
      </c>
      <c r="Y20" s="2176">
        <f t="shared" si="2"/>
        <v>1</v>
      </c>
      <c r="Z20" s="2176">
        <f t="shared" si="2"/>
        <v>1</v>
      </c>
      <c r="AA20" s="2176">
        <f t="shared" si="2"/>
        <v>1</v>
      </c>
      <c r="AB20" s="2176">
        <f t="shared" si="2"/>
        <v>1</v>
      </c>
      <c r="AC20" s="2176">
        <f t="shared" si="2"/>
        <v>1</v>
      </c>
      <c r="AD20" s="2176">
        <f t="shared" si="2"/>
        <v>1.0000000000000002</v>
      </c>
      <c r="AE20" s="2176">
        <f t="shared" si="2"/>
        <v>1</v>
      </c>
      <c r="AF20" s="2176">
        <f t="shared" si="2"/>
        <v>1</v>
      </c>
    </row>
    <row r="21" spans="1:32">
      <c r="A21" s="2194">
        <v>200</v>
      </c>
      <c r="B21" s="2195">
        <v>17</v>
      </c>
      <c r="C21" s="2179">
        <v>0</v>
      </c>
      <c r="D21" s="2179">
        <v>0</v>
      </c>
      <c r="E21" s="2179">
        <v>0</v>
      </c>
      <c r="F21" s="2179">
        <v>0</v>
      </c>
      <c r="G21" s="2179">
        <v>0</v>
      </c>
      <c r="H21" s="2179">
        <v>0</v>
      </c>
      <c r="I21" s="2179">
        <v>0</v>
      </c>
      <c r="J21" s="2179">
        <v>0</v>
      </c>
      <c r="K21" s="2179">
        <v>0</v>
      </c>
      <c r="L21" s="2179">
        <v>0</v>
      </c>
      <c r="M21" s="2179">
        <v>0</v>
      </c>
      <c r="N21" s="2179">
        <v>0</v>
      </c>
      <c r="O21" s="2179">
        <v>0</v>
      </c>
      <c r="P21" s="2179">
        <v>0</v>
      </c>
      <c r="Q21" s="2179">
        <v>0</v>
      </c>
      <c r="R21" s="2176">
        <f t="shared" si="2"/>
        <v>1</v>
      </c>
      <c r="S21" s="2176">
        <f t="shared" si="2"/>
        <v>1</v>
      </c>
      <c r="T21" s="2176">
        <f t="shared" si="2"/>
        <v>1</v>
      </c>
      <c r="U21" s="2176">
        <f t="shared" si="2"/>
        <v>1</v>
      </c>
      <c r="V21" s="2176">
        <f t="shared" si="2"/>
        <v>1</v>
      </c>
      <c r="W21" s="2176">
        <f t="shared" si="2"/>
        <v>1</v>
      </c>
      <c r="X21" s="2176">
        <f t="shared" si="2"/>
        <v>1</v>
      </c>
      <c r="Y21" s="2176">
        <f t="shared" si="2"/>
        <v>1</v>
      </c>
      <c r="Z21" s="2176">
        <f t="shared" si="2"/>
        <v>1</v>
      </c>
      <c r="AA21" s="2176">
        <f t="shared" si="2"/>
        <v>1</v>
      </c>
      <c r="AB21" s="2176">
        <f t="shared" si="2"/>
        <v>1</v>
      </c>
      <c r="AC21" s="2176">
        <f t="shared" si="2"/>
        <v>1</v>
      </c>
      <c r="AD21" s="2176">
        <f t="shared" si="2"/>
        <v>1.0000000000000002</v>
      </c>
      <c r="AE21" s="2176">
        <f t="shared" si="2"/>
        <v>1</v>
      </c>
      <c r="AF21" s="2176">
        <f t="shared" si="2"/>
        <v>1</v>
      </c>
    </row>
    <row r="22" spans="1:32">
      <c r="A22" s="2194">
        <v>200</v>
      </c>
      <c r="B22" s="2195">
        <v>18</v>
      </c>
      <c r="C22" s="2179">
        <v>0</v>
      </c>
      <c r="D22" s="2179">
        <v>0</v>
      </c>
      <c r="E22" s="2179">
        <v>0</v>
      </c>
      <c r="F22" s="2179">
        <v>0</v>
      </c>
      <c r="G22" s="2179">
        <v>0</v>
      </c>
      <c r="H22" s="2179">
        <v>0</v>
      </c>
      <c r="I22" s="2179">
        <v>0</v>
      </c>
      <c r="J22" s="2179">
        <v>0</v>
      </c>
      <c r="K22" s="2179">
        <v>0</v>
      </c>
      <c r="L22" s="2179">
        <v>0</v>
      </c>
      <c r="M22" s="2179">
        <v>0</v>
      </c>
      <c r="N22" s="2179">
        <v>0</v>
      </c>
      <c r="O22" s="2179">
        <v>0</v>
      </c>
      <c r="P22" s="2179">
        <v>0</v>
      </c>
      <c r="Q22" s="2179">
        <v>0</v>
      </c>
      <c r="R22" s="2176">
        <f t="shared" ref="R22:AF37" si="3">C22+R21</f>
        <v>1</v>
      </c>
      <c r="S22" s="2176">
        <f t="shared" si="3"/>
        <v>1</v>
      </c>
      <c r="T22" s="2176">
        <f t="shared" si="3"/>
        <v>1</v>
      </c>
      <c r="U22" s="2176">
        <f t="shared" si="3"/>
        <v>1</v>
      </c>
      <c r="V22" s="2176">
        <f t="shared" si="3"/>
        <v>1</v>
      </c>
      <c r="W22" s="2176">
        <f t="shared" si="3"/>
        <v>1</v>
      </c>
      <c r="X22" s="2176">
        <f t="shared" si="3"/>
        <v>1</v>
      </c>
      <c r="Y22" s="2176">
        <f t="shared" si="3"/>
        <v>1</v>
      </c>
      <c r="Z22" s="2176">
        <f t="shared" si="3"/>
        <v>1</v>
      </c>
      <c r="AA22" s="2176">
        <f t="shared" si="3"/>
        <v>1</v>
      </c>
      <c r="AB22" s="2176">
        <f t="shared" si="3"/>
        <v>1</v>
      </c>
      <c r="AC22" s="2176">
        <f t="shared" si="3"/>
        <v>1</v>
      </c>
      <c r="AD22" s="2176">
        <f t="shared" si="3"/>
        <v>1.0000000000000002</v>
      </c>
      <c r="AE22" s="2176">
        <f t="shared" si="3"/>
        <v>1</v>
      </c>
      <c r="AF22" s="2176">
        <f t="shared" si="3"/>
        <v>1</v>
      </c>
    </row>
    <row r="23" spans="1:32">
      <c r="A23" s="2194">
        <v>200</v>
      </c>
      <c r="B23" s="2195">
        <v>19</v>
      </c>
      <c r="C23" s="2179">
        <v>0</v>
      </c>
      <c r="D23" s="2179">
        <v>0</v>
      </c>
      <c r="E23" s="2179">
        <v>0</v>
      </c>
      <c r="F23" s="2179">
        <v>0</v>
      </c>
      <c r="G23" s="2179">
        <v>0</v>
      </c>
      <c r="H23" s="2179">
        <v>0</v>
      </c>
      <c r="I23" s="2179">
        <v>0</v>
      </c>
      <c r="J23" s="2179">
        <v>0</v>
      </c>
      <c r="K23" s="2179">
        <v>0</v>
      </c>
      <c r="L23" s="2179">
        <v>0</v>
      </c>
      <c r="M23" s="2179">
        <v>0</v>
      </c>
      <c r="N23" s="2179">
        <v>0</v>
      </c>
      <c r="O23" s="2179">
        <v>0</v>
      </c>
      <c r="P23" s="2179">
        <v>0</v>
      </c>
      <c r="Q23" s="2179">
        <v>0</v>
      </c>
      <c r="R23" s="2176">
        <f t="shared" si="3"/>
        <v>1</v>
      </c>
      <c r="S23" s="2176">
        <f t="shared" si="3"/>
        <v>1</v>
      </c>
      <c r="T23" s="2176">
        <f t="shared" si="3"/>
        <v>1</v>
      </c>
      <c r="U23" s="2176">
        <f t="shared" si="3"/>
        <v>1</v>
      </c>
      <c r="V23" s="2176">
        <f t="shared" si="3"/>
        <v>1</v>
      </c>
      <c r="W23" s="2176">
        <f t="shared" si="3"/>
        <v>1</v>
      </c>
      <c r="X23" s="2176">
        <f t="shared" si="3"/>
        <v>1</v>
      </c>
      <c r="Y23" s="2176">
        <f t="shared" si="3"/>
        <v>1</v>
      </c>
      <c r="Z23" s="2176">
        <f t="shared" si="3"/>
        <v>1</v>
      </c>
      <c r="AA23" s="2176">
        <f t="shared" si="3"/>
        <v>1</v>
      </c>
      <c r="AB23" s="2176">
        <f t="shared" si="3"/>
        <v>1</v>
      </c>
      <c r="AC23" s="2176">
        <f t="shared" si="3"/>
        <v>1</v>
      </c>
      <c r="AD23" s="2176">
        <f t="shared" si="3"/>
        <v>1.0000000000000002</v>
      </c>
      <c r="AE23" s="2176">
        <f t="shared" si="3"/>
        <v>1</v>
      </c>
      <c r="AF23" s="2176">
        <f t="shared" si="3"/>
        <v>1</v>
      </c>
    </row>
    <row r="24" spans="1:32">
      <c r="A24" s="2194">
        <v>200</v>
      </c>
      <c r="B24" s="2195">
        <v>20</v>
      </c>
      <c r="C24" s="2179">
        <v>0</v>
      </c>
      <c r="D24" s="2179">
        <v>0</v>
      </c>
      <c r="E24" s="2179">
        <v>0</v>
      </c>
      <c r="F24" s="2179">
        <v>0</v>
      </c>
      <c r="G24" s="2179">
        <v>0</v>
      </c>
      <c r="H24" s="2179">
        <v>0</v>
      </c>
      <c r="I24" s="2179">
        <v>0</v>
      </c>
      <c r="J24" s="2179">
        <v>0</v>
      </c>
      <c r="K24" s="2179">
        <v>0</v>
      </c>
      <c r="L24" s="2179">
        <v>0</v>
      </c>
      <c r="M24" s="2179">
        <v>0</v>
      </c>
      <c r="N24" s="2179">
        <v>0</v>
      </c>
      <c r="O24" s="2179">
        <v>0</v>
      </c>
      <c r="P24" s="2179">
        <v>0</v>
      </c>
      <c r="Q24" s="2179">
        <v>0</v>
      </c>
      <c r="R24" s="2176">
        <f t="shared" si="3"/>
        <v>1</v>
      </c>
      <c r="S24" s="2176">
        <f t="shared" si="3"/>
        <v>1</v>
      </c>
      <c r="T24" s="2176">
        <f t="shared" si="3"/>
        <v>1</v>
      </c>
      <c r="U24" s="2176">
        <f t="shared" si="3"/>
        <v>1</v>
      </c>
      <c r="V24" s="2176">
        <f t="shared" si="3"/>
        <v>1</v>
      </c>
      <c r="W24" s="2176">
        <f t="shared" si="3"/>
        <v>1</v>
      </c>
      <c r="X24" s="2176">
        <f t="shared" si="3"/>
        <v>1</v>
      </c>
      <c r="Y24" s="2176">
        <f t="shared" si="3"/>
        <v>1</v>
      </c>
      <c r="Z24" s="2176">
        <f t="shared" si="3"/>
        <v>1</v>
      </c>
      <c r="AA24" s="2176">
        <f t="shared" si="3"/>
        <v>1</v>
      </c>
      <c r="AB24" s="2176">
        <f t="shared" si="3"/>
        <v>1</v>
      </c>
      <c r="AC24" s="2176">
        <f t="shared" si="3"/>
        <v>1</v>
      </c>
      <c r="AD24" s="2176">
        <f t="shared" si="3"/>
        <v>1.0000000000000002</v>
      </c>
      <c r="AE24" s="2176">
        <f t="shared" si="3"/>
        <v>1</v>
      </c>
      <c r="AF24" s="2176">
        <f t="shared" si="3"/>
        <v>1</v>
      </c>
    </row>
    <row r="25" spans="1:32">
      <c r="A25" s="2194">
        <v>200</v>
      </c>
      <c r="B25" s="2195">
        <v>21</v>
      </c>
      <c r="C25" s="2179">
        <v>0</v>
      </c>
      <c r="D25" s="2179">
        <v>0</v>
      </c>
      <c r="E25" s="2179">
        <v>0</v>
      </c>
      <c r="F25" s="2179">
        <v>0</v>
      </c>
      <c r="G25" s="2179">
        <v>0</v>
      </c>
      <c r="H25" s="2179">
        <v>0</v>
      </c>
      <c r="I25" s="2179">
        <v>0</v>
      </c>
      <c r="J25" s="2179">
        <v>0</v>
      </c>
      <c r="K25" s="2179">
        <v>0</v>
      </c>
      <c r="L25" s="2179">
        <v>0</v>
      </c>
      <c r="M25" s="2179">
        <v>0</v>
      </c>
      <c r="N25" s="2179">
        <v>0</v>
      </c>
      <c r="O25" s="2179">
        <v>0</v>
      </c>
      <c r="P25" s="2179">
        <v>0</v>
      </c>
      <c r="Q25" s="2179">
        <v>0</v>
      </c>
      <c r="R25" s="2176">
        <f t="shared" si="3"/>
        <v>1</v>
      </c>
      <c r="S25" s="2176">
        <f t="shared" si="3"/>
        <v>1</v>
      </c>
      <c r="T25" s="2176">
        <f t="shared" si="3"/>
        <v>1</v>
      </c>
      <c r="U25" s="2176">
        <f t="shared" si="3"/>
        <v>1</v>
      </c>
      <c r="V25" s="2176">
        <f t="shared" si="3"/>
        <v>1</v>
      </c>
      <c r="W25" s="2176">
        <f t="shared" si="3"/>
        <v>1</v>
      </c>
      <c r="X25" s="2176">
        <f t="shared" si="3"/>
        <v>1</v>
      </c>
      <c r="Y25" s="2176">
        <f t="shared" si="3"/>
        <v>1</v>
      </c>
      <c r="Z25" s="2176">
        <f t="shared" si="3"/>
        <v>1</v>
      </c>
      <c r="AA25" s="2176">
        <f t="shared" si="3"/>
        <v>1</v>
      </c>
      <c r="AB25" s="2176">
        <f t="shared" si="3"/>
        <v>1</v>
      </c>
      <c r="AC25" s="2176">
        <f t="shared" si="3"/>
        <v>1</v>
      </c>
      <c r="AD25" s="2176">
        <f t="shared" si="3"/>
        <v>1.0000000000000002</v>
      </c>
      <c r="AE25" s="2176">
        <f t="shared" si="3"/>
        <v>1</v>
      </c>
      <c r="AF25" s="2176">
        <f t="shared" si="3"/>
        <v>1</v>
      </c>
    </row>
    <row r="26" spans="1:32">
      <c r="A26" s="2194">
        <v>200</v>
      </c>
      <c r="B26" s="2195">
        <v>22</v>
      </c>
      <c r="C26" s="2179">
        <v>0</v>
      </c>
      <c r="D26" s="2179">
        <v>0</v>
      </c>
      <c r="E26" s="2179">
        <v>0</v>
      </c>
      <c r="F26" s="2179">
        <v>0</v>
      </c>
      <c r="G26" s="2179">
        <v>0</v>
      </c>
      <c r="H26" s="2179">
        <v>0</v>
      </c>
      <c r="I26" s="2179">
        <v>0</v>
      </c>
      <c r="J26" s="2179">
        <v>0</v>
      </c>
      <c r="K26" s="2179">
        <v>0</v>
      </c>
      <c r="L26" s="2179">
        <v>0</v>
      </c>
      <c r="M26" s="2179">
        <v>0</v>
      </c>
      <c r="N26" s="2179">
        <v>0</v>
      </c>
      <c r="O26" s="2179">
        <v>0</v>
      </c>
      <c r="P26" s="2179">
        <v>0</v>
      </c>
      <c r="Q26" s="2179">
        <v>0</v>
      </c>
      <c r="R26" s="2176">
        <f t="shared" si="3"/>
        <v>1</v>
      </c>
      <c r="S26" s="2176">
        <f t="shared" si="3"/>
        <v>1</v>
      </c>
      <c r="T26" s="2176">
        <f t="shared" si="3"/>
        <v>1</v>
      </c>
      <c r="U26" s="2176">
        <f t="shared" si="3"/>
        <v>1</v>
      </c>
      <c r="V26" s="2176">
        <f t="shared" si="3"/>
        <v>1</v>
      </c>
      <c r="W26" s="2176">
        <f t="shared" si="3"/>
        <v>1</v>
      </c>
      <c r="X26" s="2176">
        <f t="shared" si="3"/>
        <v>1</v>
      </c>
      <c r="Y26" s="2176">
        <f t="shared" si="3"/>
        <v>1</v>
      </c>
      <c r="Z26" s="2176">
        <f t="shared" si="3"/>
        <v>1</v>
      </c>
      <c r="AA26" s="2176">
        <f t="shared" si="3"/>
        <v>1</v>
      </c>
      <c r="AB26" s="2176">
        <f t="shared" si="3"/>
        <v>1</v>
      </c>
      <c r="AC26" s="2176">
        <f t="shared" si="3"/>
        <v>1</v>
      </c>
      <c r="AD26" s="2176">
        <f t="shared" si="3"/>
        <v>1.0000000000000002</v>
      </c>
      <c r="AE26" s="2176">
        <f t="shared" si="3"/>
        <v>1</v>
      </c>
      <c r="AF26" s="2176">
        <f t="shared" si="3"/>
        <v>1</v>
      </c>
    </row>
    <row r="27" spans="1:32">
      <c r="A27" s="2194">
        <v>200</v>
      </c>
      <c r="B27" s="2195">
        <v>23</v>
      </c>
      <c r="C27" s="2179">
        <v>0</v>
      </c>
      <c r="D27" s="2179">
        <v>0</v>
      </c>
      <c r="E27" s="2179">
        <v>0</v>
      </c>
      <c r="F27" s="2179">
        <v>0</v>
      </c>
      <c r="G27" s="2179">
        <v>0</v>
      </c>
      <c r="H27" s="2179">
        <v>0</v>
      </c>
      <c r="I27" s="2179">
        <v>0</v>
      </c>
      <c r="J27" s="2179">
        <v>0</v>
      </c>
      <c r="K27" s="2179">
        <v>0</v>
      </c>
      <c r="L27" s="2179">
        <v>0</v>
      </c>
      <c r="M27" s="2179">
        <v>0</v>
      </c>
      <c r="N27" s="2179">
        <v>0</v>
      </c>
      <c r="O27" s="2179">
        <v>0</v>
      </c>
      <c r="P27" s="2179">
        <v>0</v>
      </c>
      <c r="Q27" s="2179">
        <v>0</v>
      </c>
      <c r="R27" s="2176">
        <f t="shared" si="3"/>
        <v>1</v>
      </c>
      <c r="S27" s="2176">
        <f t="shared" si="3"/>
        <v>1</v>
      </c>
      <c r="T27" s="2176">
        <f t="shared" si="3"/>
        <v>1</v>
      </c>
      <c r="U27" s="2176">
        <f t="shared" si="3"/>
        <v>1</v>
      </c>
      <c r="V27" s="2176">
        <f t="shared" si="3"/>
        <v>1</v>
      </c>
      <c r="W27" s="2176">
        <f t="shared" si="3"/>
        <v>1</v>
      </c>
      <c r="X27" s="2176">
        <f t="shared" si="3"/>
        <v>1</v>
      </c>
      <c r="Y27" s="2176">
        <f t="shared" si="3"/>
        <v>1</v>
      </c>
      <c r="Z27" s="2176">
        <f t="shared" si="3"/>
        <v>1</v>
      </c>
      <c r="AA27" s="2176">
        <f t="shared" si="3"/>
        <v>1</v>
      </c>
      <c r="AB27" s="2176">
        <f t="shared" si="3"/>
        <v>1</v>
      </c>
      <c r="AC27" s="2176">
        <f t="shared" si="3"/>
        <v>1</v>
      </c>
      <c r="AD27" s="2176">
        <f t="shared" si="3"/>
        <v>1.0000000000000002</v>
      </c>
      <c r="AE27" s="2176">
        <f t="shared" si="3"/>
        <v>1</v>
      </c>
      <c r="AF27" s="2176">
        <f t="shared" si="3"/>
        <v>1</v>
      </c>
    </row>
    <row r="28" spans="1:32">
      <c r="A28" s="2194">
        <v>200</v>
      </c>
      <c r="B28" s="2195">
        <v>24</v>
      </c>
      <c r="C28" s="2179">
        <v>0</v>
      </c>
      <c r="D28" s="2179">
        <v>0</v>
      </c>
      <c r="E28" s="2179">
        <v>0</v>
      </c>
      <c r="F28" s="2179">
        <v>0</v>
      </c>
      <c r="G28" s="2179">
        <v>0</v>
      </c>
      <c r="H28" s="2179">
        <v>0</v>
      </c>
      <c r="I28" s="2179">
        <v>0</v>
      </c>
      <c r="J28" s="2179">
        <v>0</v>
      </c>
      <c r="K28" s="2179">
        <v>0</v>
      </c>
      <c r="L28" s="2179">
        <v>0</v>
      </c>
      <c r="M28" s="2179">
        <v>0</v>
      </c>
      <c r="N28" s="2179">
        <v>0</v>
      </c>
      <c r="O28" s="2179">
        <v>0</v>
      </c>
      <c r="P28" s="2179">
        <v>0</v>
      </c>
      <c r="Q28" s="2179">
        <v>0</v>
      </c>
      <c r="R28" s="2176">
        <f t="shared" si="3"/>
        <v>1</v>
      </c>
      <c r="S28" s="2176">
        <f t="shared" si="3"/>
        <v>1</v>
      </c>
      <c r="T28" s="2176">
        <f t="shared" si="3"/>
        <v>1</v>
      </c>
      <c r="U28" s="2176">
        <f t="shared" si="3"/>
        <v>1</v>
      </c>
      <c r="V28" s="2176">
        <f t="shared" si="3"/>
        <v>1</v>
      </c>
      <c r="W28" s="2176">
        <f t="shared" si="3"/>
        <v>1</v>
      </c>
      <c r="X28" s="2176">
        <f t="shared" si="3"/>
        <v>1</v>
      </c>
      <c r="Y28" s="2176">
        <f t="shared" si="3"/>
        <v>1</v>
      </c>
      <c r="Z28" s="2176">
        <f t="shared" si="3"/>
        <v>1</v>
      </c>
      <c r="AA28" s="2176">
        <f t="shared" si="3"/>
        <v>1</v>
      </c>
      <c r="AB28" s="2176">
        <f t="shared" si="3"/>
        <v>1</v>
      </c>
      <c r="AC28" s="2176">
        <f t="shared" si="3"/>
        <v>1</v>
      </c>
      <c r="AD28" s="2176">
        <f t="shared" si="3"/>
        <v>1.0000000000000002</v>
      </c>
      <c r="AE28" s="2176">
        <f t="shared" si="3"/>
        <v>1</v>
      </c>
      <c r="AF28" s="2176">
        <f t="shared" si="3"/>
        <v>1</v>
      </c>
    </row>
    <row r="29" spans="1:32">
      <c r="A29" s="2194">
        <v>200</v>
      </c>
      <c r="B29" s="2195">
        <v>25</v>
      </c>
      <c r="C29" s="2179">
        <v>0</v>
      </c>
      <c r="D29" s="2179">
        <v>0</v>
      </c>
      <c r="E29" s="2179">
        <v>0</v>
      </c>
      <c r="F29" s="2179">
        <v>0</v>
      </c>
      <c r="G29" s="2179">
        <v>0</v>
      </c>
      <c r="H29" s="2179">
        <v>0</v>
      </c>
      <c r="I29" s="2179">
        <v>0</v>
      </c>
      <c r="J29" s="2179">
        <v>0</v>
      </c>
      <c r="K29" s="2179">
        <v>0</v>
      </c>
      <c r="L29" s="2179">
        <v>0</v>
      </c>
      <c r="M29" s="2179">
        <v>0</v>
      </c>
      <c r="N29" s="2179">
        <v>0</v>
      </c>
      <c r="O29" s="2179">
        <v>0</v>
      </c>
      <c r="P29" s="2179">
        <v>0</v>
      </c>
      <c r="Q29" s="2179">
        <v>0</v>
      </c>
      <c r="R29" s="2176">
        <f t="shared" si="3"/>
        <v>1</v>
      </c>
      <c r="S29" s="2176">
        <f t="shared" si="3"/>
        <v>1</v>
      </c>
      <c r="T29" s="2176">
        <f t="shared" si="3"/>
        <v>1</v>
      </c>
      <c r="U29" s="2176">
        <f t="shared" si="3"/>
        <v>1</v>
      </c>
      <c r="V29" s="2176">
        <f t="shared" si="3"/>
        <v>1</v>
      </c>
      <c r="W29" s="2176">
        <f t="shared" si="3"/>
        <v>1</v>
      </c>
      <c r="X29" s="2176">
        <f t="shared" si="3"/>
        <v>1</v>
      </c>
      <c r="Y29" s="2176">
        <f t="shared" si="3"/>
        <v>1</v>
      </c>
      <c r="Z29" s="2176">
        <f t="shared" si="3"/>
        <v>1</v>
      </c>
      <c r="AA29" s="2176">
        <f t="shared" si="3"/>
        <v>1</v>
      </c>
      <c r="AB29" s="2176">
        <f t="shared" si="3"/>
        <v>1</v>
      </c>
      <c r="AC29" s="2176">
        <f t="shared" si="3"/>
        <v>1</v>
      </c>
      <c r="AD29" s="2176">
        <f t="shared" si="3"/>
        <v>1.0000000000000002</v>
      </c>
      <c r="AE29" s="2176">
        <f t="shared" si="3"/>
        <v>1</v>
      </c>
      <c r="AF29" s="2176">
        <f t="shared" si="3"/>
        <v>1</v>
      </c>
    </row>
    <row r="30" spans="1:32">
      <c r="A30" s="2194">
        <v>200</v>
      </c>
      <c r="B30" s="2195">
        <v>26</v>
      </c>
      <c r="C30" s="2179">
        <v>0</v>
      </c>
      <c r="D30" s="2179">
        <v>0</v>
      </c>
      <c r="E30" s="2179">
        <v>0</v>
      </c>
      <c r="F30" s="2179">
        <v>0</v>
      </c>
      <c r="G30" s="2179">
        <v>0</v>
      </c>
      <c r="H30" s="2179">
        <v>0</v>
      </c>
      <c r="I30" s="2179">
        <v>0</v>
      </c>
      <c r="J30" s="2179">
        <v>0</v>
      </c>
      <c r="K30" s="2179">
        <v>0</v>
      </c>
      <c r="L30" s="2179">
        <v>0</v>
      </c>
      <c r="M30" s="2179">
        <v>0</v>
      </c>
      <c r="N30" s="2179">
        <v>0</v>
      </c>
      <c r="O30" s="2179">
        <v>0</v>
      </c>
      <c r="P30" s="2179">
        <v>0</v>
      </c>
      <c r="Q30" s="2179">
        <v>0</v>
      </c>
      <c r="R30" s="2176">
        <f t="shared" si="3"/>
        <v>1</v>
      </c>
      <c r="S30" s="2176">
        <f t="shared" si="3"/>
        <v>1</v>
      </c>
      <c r="T30" s="2176">
        <f t="shared" si="3"/>
        <v>1</v>
      </c>
      <c r="U30" s="2176">
        <f t="shared" si="3"/>
        <v>1</v>
      </c>
      <c r="V30" s="2176">
        <f t="shared" si="3"/>
        <v>1</v>
      </c>
      <c r="W30" s="2176">
        <f t="shared" si="3"/>
        <v>1</v>
      </c>
      <c r="X30" s="2176">
        <f t="shared" si="3"/>
        <v>1</v>
      </c>
      <c r="Y30" s="2176">
        <f t="shared" si="3"/>
        <v>1</v>
      </c>
      <c r="Z30" s="2176">
        <f t="shared" si="3"/>
        <v>1</v>
      </c>
      <c r="AA30" s="2176">
        <f t="shared" si="3"/>
        <v>1</v>
      </c>
      <c r="AB30" s="2176">
        <f t="shared" si="3"/>
        <v>1</v>
      </c>
      <c r="AC30" s="2176">
        <f t="shared" si="3"/>
        <v>1</v>
      </c>
      <c r="AD30" s="2176">
        <f t="shared" si="3"/>
        <v>1.0000000000000002</v>
      </c>
      <c r="AE30" s="2176">
        <f t="shared" si="3"/>
        <v>1</v>
      </c>
      <c r="AF30" s="2176">
        <f t="shared" si="3"/>
        <v>1</v>
      </c>
    </row>
    <row r="31" spans="1:32">
      <c r="A31" s="2194">
        <v>200</v>
      </c>
      <c r="B31" s="2195">
        <v>27</v>
      </c>
      <c r="C31" s="2179">
        <v>0</v>
      </c>
      <c r="D31" s="2179">
        <v>0</v>
      </c>
      <c r="E31" s="2179">
        <v>0</v>
      </c>
      <c r="F31" s="2179">
        <v>0</v>
      </c>
      <c r="G31" s="2179">
        <v>0</v>
      </c>
      <c r="H31" s="2179">
        <v>0</v>
      </c>
      <c r="I31" s="2179">
        <v>0</v>
      </c>
      <c r="J31" s="2179">
        <v>0</v>
      </c>
      <c r="K31" s="2179">
        <v>0</v>
      </c>
      <c r="L31" s="2179">
        <v>0</v>
      </c>
      <c r="M31" s="2179">
        <v>0</v>
      </c>
      <c r="N31" s="2179">
        <v>0</v>
      </c>
      <c r="O31" s="2179">
        <v>0</v>
      </c>
      <c r="P31" s="2179">
        <v>0</v>
      </c>
      <c r="Q31" s="2179">
        <v>0</v>
      </c>
      <c r="R31" s="2176">
        <f t="shared" si="3"/>
        <v>1</v>
      </c>
      <c r="S31" s="2176">
        <f t="shared" si="3"/>
        <v>1</v>
      </c>
      <c r="T31" s="2176">
        <f t="shared" si="3"/>
        <v>1</v>
      </c>
      <c r="U31" s="2176">
        <f t="shared" si="3"/>
        <v>1</v>
      </c>
      <c r="V31" s="2176">
        <f t="shared" si="3"/>
        <v>1</v>
      </c>
      <c r="W31" s="2176">
        <f t="shared" si="3"/>
        <v>1</v>
      </c>
      <c r="X31" s="2176">
        <f t="shared" si="3"/>
        <v>1</v>
      </c>
      <c r="Y31" s="2176">
        <f t="shared" si="3"/>
        <v>1</v>
      </c>
      <c r="Z31" s="2176">
        <f t="shared" si="3"/>
        <v>1</v>
      </c>
      <c r="AA31" s="2176">
        <f t="shared" si="3"/>
        <v>1</v>
      </c>
      <c r="AB31" s="2176">
        <f t="shared" si="3"/>
        <v>1</v>
      </c>
      <c r="AC31" s="2176">
        <f t="shared" si="3"/>
        <v>1</v>
      </c>
      <c r="AD31" s="2176">
        <f t="shared" si="3"/>
        <v>1.0000000000000002</v>
      </c>
      <c r="AE31" s="2176">
        <f t="shared" si="3"/>
        <v>1</v>
      </c>
      <c r="AF31" s="2176">
        <f t="shared" si="3"/>
        <v>1</v>
      </c>
    </row>
    <row r="32" spans="1:32">
      <c r="A32" s="2194">
        <v>200</v>
      </c>
      <c r="B32" s="2195">
        <v>28</v>
      </c>
      <c r="C32" s="2179">
        <v>0</v>
      </c>
      <c r="D32" s="2179">
        <v>0</v>
      </c>
      <c r="E32" s="2179">
        <v>0</v>
      </c>
      <c r="F32" s="2179">
        <v>0</v>
      </c>
      <c r="G32" s="2179">
        <v>0</v>
      </c>
      <c r="H32" s="2179">
        <v>0</v>
      </c>
      <c r="I32" s="2179">
        <v>0</v>
      </c>
      <c r="J32" s="2179">
        <v>0</v>
      </c>
      <c r="K32" s="2179">
        <v>0</v>
      </c>
      <c r="L32" s="2179">
        <v>0</v>
      </c>
      <c r="M32" s="2179">
        <v>0</v>
      </c>
      <c r="N32" s="2179">
        <v>0</v>
      </c>
      <c r="O32" s="2179">
        <v>0</v>
      </c>
      <c r="P32" s="2179">
        <v>0</v>
      </c>
      <c r="Q32" s="2179">
        <v>0</v>
      </c>
      <c r="R32" s="2176">
        <f t="shared" si="3"/>
        <v>1</v>
      </c>
      <c r="S32" s="2176">
        <f t="shared" si="3"/>
        <v>1</v>
      </c>
      <c r="T32" s="2176">
        <f t="shared" si="3"/>
        <v>1</v>
      </c>
      <c r="U32" s="2176">
        <f t="shared" si="3"/>
        <v>1</v>
      </c>
      <c r="V32" s="2176">
        <f t="shared" si="3"/>
        <v>1</v>
      </c>
      <c r="W32" s="2176">
        <f t="shared" si="3"/>
        <v>1</v>
      </c>
      <c r="X32" s="2176">
        <f t="shared" si="3"/>
        <v>1</v>
      </c>
      <c r="Y32" s="2176">
        <f t="shared" si="3"/>
        <v>1</v>
      </c>
      <c r="Z32" s="2176">
        <f t="shared" si="3"/>
        <v>1</v>
      </c>
      <c r="AA32" s="2176">
        <f t="shared" si="3"/>
        <v>1</v>
      </c>
      <c r="AB32" s="2176">
        <f t="shared" si="3"/>
        <v>1</v>
      </c>
      <c r="AC32" s="2176">
        <f t="shared" si="3"/>
        <v>1</v>
      </c>
      <c r="AD32" s="2176">
        <f t="shared" si="3"/>
        <v>1.0000000000000002</v>
      </c>
      <c r="AE32" s="2176">
        <f t="shared" si="3"/>
        <v>1</v>
      </c>
      <c r="AF32" s="2176">
        <f t="shared" si="3"/>
        <v>1</v>
      </c>
    </row>
    <row r="33" spans="1:32">
      <c r="A33" s="2194">
        <v>200</v>
      </c>
      <c r="B33" s="2195">
        <v>29</v>
      </c>
      <c r="C33" s="2179">
        <v>0</v>
      </c>
      <c r="D33" s="2179">
        <v>0</v>
      </c>
      <c r="E33" s="2179">
        <v>0</v>
      </c>
      <c r="F33" s="2179">
        <v>0</v>
      </c>
      <c r="G33" s="2179">
        <v>0</v>
      </c>
      <c r="H33" s="2179">
        <v>0</v>
      </c>
      <c r="I33" s="2179">
        <v>0</v>
      </c>
      <c r="J33" s="2179">
        <v>0</v>
      </c>
      <c r="K33" s="2179">
        <v>0</v>
      </c>
      <c r="L33" s="2179">
        <v>0</v>
      </c>
      <c r="M33" s="2179">
        <v>0</v>
      </c>
      <c r="N33" s="2179">
        <v>0</v>
      </c>
      <c r="O33" s="2179">
        <v>0</v>
      </c>
      <c r="P33" s="2179">
        <v>0</v>
      </c>
      <c r="Q33" s="2179">
        <v>0</v>
      </c>
      <c r="R33" s="2176">
        <f t="shared" si="3"/>
        <v>1</v>
      </c>
      <c r="S33" s="2176">
        <f t="shared" si="3"/>
        <v>1</v>
      </c>
      <c r="T33" s="2176">
        <f t="shared" si="3"/>
        <v>1</v>
      </c>
      <c r="U33" s="2176">
        <f t="shared" si="3"/>
        <v>1</v>
      </c>
      <c r="V33" s="2176">
        <f t="shared" si="3"/>
        <v>1</v>
      </c>
      <c r="W33" s="2176">
        <f t="shared" si="3"/>
        <v>1</v>
      </c>
      <c r="X33" s="2176">
        <f t="shared" si="3"/>
        <v>1</v>
      </c>
      <c r="Y33" s="2176">
        <f t="shared" si="3"/>
        <v>1</v>
      </c>
      <c r="Z33" s="2176">
        <f t="shared" si="3"/>
        <v>1</v>
      </c>
      <c r="AA33" s="2176">
        <f t="shared" si="3"/>
        <v>1</v>
      </c>
      <c r="AB33" s="2176">
        <f t="shared" si="3"/>
        <v>1</v>
      </c>
      <c r="AC33" s="2176">
        <f t="shared" si="3"/>
        <v>1</v>
      </c>
      <c r="AD33" s="2176">
        <f t="shared" si="3"/>
        <v>1.0000000000000002</v>
      </c>
      <c r="AE33" s="2176">
        <f t="shared" si="3"/>
        <v>1</v>
      </c>
      <c r="AF33" s="2176">
        <f t="shared" si="3"/>
        <v>1</v>
      </c>
    </row>
    <row r="34" spans="1:32">
      <c r="A34" s="2194">
        <v>200</v>
      </c>
      <c r="B34" s="2195">
        <v>30</v>
      </c>
      <c r="C34" s="2179">
        <v>0</v>
      </c>
      <c r="D34" s="2179">
        <v>0</v>
      </c>
      <c r="E34" s="2179">
        <v>0</v>
      </c>
      <c r="F34" s="2179">
        <v>0</v>
      </c>
      <c r="G34" s="2179">
        <v>0</v>
      </c>
      <c r="H34" s="2179">
        <v>0</v>
      </c>
      <c r="I34" s="2179">
        <v>0</v>
      </c>
      <c r="J34" s="2179">
        <v>0</v>
      </c>
      <c r="K34" s="2179">
        <v>0</v>
      </c>
      <c r="L34" s="2179">
        <v>0</v>
      </c>
      <c r="M34" s="2179">
        <v>0</v>
      </c>
      <c r="N34" s="2179">
        <v>0</v>
      </c>
      <c r="O34" s="2179">
        <v>0</v>
      </c>
      <c r="P34" s="2179">
        <v>0</v>
      </c>
      <c r="Q34" s="2179">
        <v>0</v>
      </c>
      <c r="R34" s="2176">
        <f t="shared" si="3"/>
        <v>1</v>
      </c>
      <c r="S34" s="2176">
        <f t="shared" si="3"/>
        <v>1</v>
      </c>
      <c r="T34" s="2176">
        <f t="shared" si="3"/>
        <v>1</v>
      </c>
      <c r="U34" s="2176">
        <f t="shared" si="3"/>
        <v>1</v>
      </c>
      <c r="V34" s="2176">
        <f t="shared" si="3"/>
        <v>1</v>
      </c>
      <c r="W34" s="2176">
        <f t="shared" si="3"/>
        <v>1</v>
      </c>
      <c r="X34" s="2176">
        <f t="shared" si="3"/>
        <v>1</v>
      </c>
      <c r="Y34" s="2176">
        <f t="shared" si="3"/>
        <v>1</v>
      </c>
      <c r="Z34" s="2176">
        <f t="shared" si="3"/>
        <v>1</v>
      </c>
      <c r="AA34" s="2176">
        <f t="shared" si="3"/>
        <v>1</v>
      </c>
      <c r="AB34" s="2176">
        <f t="shared" si="3"/>
        <v>1</v>
      </c>
      <c r="AC34" s="2176">
        <f t="shared" si="3"/>
        <v>1</v>
      </c>
      <c r="AD34" s="2176">
        <f t="shared" si="3"/>
        <v>1.0000000000000002</v>
      </c>
      <c r="AE34" s="2176">
        <f t="shared" si="3"/>
        <v>1</v>
      </c>
      <c r="AF34" s="2176">
        <f t="shared" si="3"/>
        <v>1</v>
      </c>
    </row>
    <row r="35" spans="1:32">
      <c r="A35" s="2194">
        <v>200</v>
      </c>
      <c r="B35" s="2195">
        <v>31</v>
      </c>
      <c r="C35" s="2179">
        <v>0</v>
      </c>
      <c r="D35" s="2179">
        <v>0</v>
      </c>
      <c r="E35" s="2179">
        <v>0</v>
      </c>
      <c r="F35" s="2179">
        <v>0</v>
      </c>
      <c r="G35" s="2179">
        <v>0</v>
      </c>
      <c r="H35" s="2179">
        <v>0</v>
      </c>
      <c r="I35" s="2179">
        <v>0</v>
      </c>
      <c r="J35" s="2179">
        <v>0</v>
      </c>
      <c r="K35" s="2179">
        <v>0</v>
      </c>
      <c r="L35" s="2179">
        <v>0</v>
      </c>
      <c r="M35" s="2179">
        <v>0</v>
      </c>
      <c r="N35" s="2179">
        <v>0</v>
      </c>
      <c r="O35" s="2179">
        <v>0</v>
      </c>
      <c r="P35" s="2179">
        <v>0</v>
      </c>
      <c r="Q35" s="2179">
        <v>0</v>
      </c>
      <c r="R35" s="2176">
        <f t="shared" si="3"/>
        <v>1</v>
      </c>
      <c r="S35" s="2176">
        <f t="shared" si="3"/>
        <v>1</v>
      </c>
      <c r="T35" s="2176">
        <f t="shared" si="3"/>
        <v>1</v>
      </c>
      <c r="U35" s="2176">
        <f t="shared" si="3"/>
        <v>1</v>
      </c>
      <c r="V35" s="2176">
        <f t="shared" si="3"/>
        <v>1</v>
      </c>
      <c r="W35" s="2176">
        <f t="shared" si="3"/>
        <v>1</v>
      </c>
      <c r="X35" s="2176">
        <f t="shared" si="3"/>
        <v>1</v>
      </c>
      <c r="Y35" s="2176">
        <f t="shared" si="3"/>
        <v>1</v>
      </c>
      <c r="Z35" s="2176">
        <f t="shared" si="3"/>
        <v>1</v>
      </c>
      <c r="AA35" s="2176">
        <f t="shared" si="3"/>
        <v>1</v>
      </c>
      <c r="AB35" s="2176">
        <f t="shared" si="3"/>
        <v>1</v>
      </c>
      <c r="AC35" s="2176">
        <f t="shared" si="3"/>
        <v>1</v>
      </c>
      <c r="AD35" s="2176">
        <f t="shared" si="3"/>
        <v>1.0000000000000002</v>
      </c>
      <c r="AE35" s="2176">
        <f t="shared" si="3"/>
        <v>1</v>
      </c>
      <c r="AF35" s="2176">
        <f t="shared" si="3"/>
        <v>1</v>
      </c>
    </row>
    <row r="36" spans="1:32">
      <c r="A36" s="2194">
        <v>200</v>
      </c>
      <c r="B36" s="2195">
        <v>32</v>
      </c>
      <c r="C36" s="2179">
        <v>0</v>
      </c>
      <c r="D36" s="2179">
        <v>0</v>
      </c>
      <c r="E36" s="2179">
        <v>0</v>
      </c>
      <c r="F36" s="2179">
        <v>0</v>
      </c>
      <c r="G36" s="2179">
        <v>0</v>
      </c>
      <c r="H36" s="2179">
        <v>0</v>
      </c>
      <c r="I36" s="2179">
        <v>0</v>
      </c>
      <c r="J36" s="2179">
        <v>0</v>
      </c>
      <c r="K36" s="2179">
        <v>0</v>
      </c>
      <c r="L36" s="2179">
        <v>0</v>
      </c>
      <c r="M36" s="2179">
        <v>0</v>
      </c>
      <c r="N36" s="2179">
        <v>0</v>
      </c>
      <c r="O36" s="2179">
        <v>0</v>
      </c>
      <c r="P36" s="2179">
        <v>0</v>
      </c>
      <c r="Q36" s="2179">
        <v>0</v>
      </c>
      <c r="R36" s="2176">
        <f t="shared" si="3"/>
        <v>1</v>
      </c>
      <c r="S36" s="2176">
        <f t="shared" si="3"/>
        <v>1</v>
      </c>
      <c r="T36" s="2176">
        <f t="shared" si="3"/>
        <v>1</v>
      </c>
      <c r="U36" s="2176">
        <f t="shared" si="3"/>
        <v>1</v>
      </c>
      <c r="V36" s="2176">
        <f t="shared" si="3"/>
        <v>1</v>
      </c>
      <c r="W36" s="2176">
        <f t="shared" si="3"/>
        <v>1</v>
      </c>
      <c r="X36" s="2176">
        <f t="shared" si="3"/>
        <v>1</v>
      </c>
      <c r="Y36" s="2176">
        <f t="shared" si="3"/>
        <v>1</v>
      </c>
      <c r="Z36" s="2176">
        <f t="shared" si="3"/>
        <v>1</v>
      </c>
      <c r="AA36" s="2176">
        <f t="shared" si="3"/>
        <v>1</v>
      </c>
      <c r="AB36" s="2176">
        <f t="shared" si="3"/>
        <v>1</v>
      </c>
      <c r="AC36" s="2176">
        <f t="shared" si="3"/>
        <v>1</v>
      </c>
      <c r="AD36" s="2176">
        <f t="shared" si="3"/>
        <v>1.0000000000000002</v>
      </c>
      <c r="AE36" s="2176">
        <f t="shared" si="3"/>
        <v>1</v>
      </c>
      <c r="AF36" s="2176">
        <f t="shared" si="3"/>
        <v>1</v>
      </c>
    </row>
    <row r="37" spans="1:32">
      <c r="A37" s="2194">
        <v>200</v>
      </c>
      <c r="B37" s="2195">
        <v>33</v>
      </c>
      <c r="C37" s="2179">
        <v>0</v>
      </c>
      <c r="D37" s="2179">
        <v>0</v>
      </c>
      <c r="E37" s="2179">
        <v>0</v>
      </c>
      <c r="F37" s="2179">
        <v>0</v>
      </c>
      <c r="G37" s="2179">
        <v>0</v>
      </c>
      <c r="H37" s="2179">
        <v>0</v>
      </c>
      <c r="I37" s="2179">
        <v>0</v>
      </c>
      <c r="J37" s="2179">
        <v>0</v>
      </c>
      <c r="K37" s="2179">
        <v>0</v>
      </c>
      <c r="L37" s="2179">
        <v>0</v>
      </c>
      <c r="M37" s="2179">
        <v>0</v>
      </c>
      <c r="N37" s="2179">
        <v>0</v>
      </c>
      <c r="O37" s="2179">
        <v>0</v>
      </c>
      <c r="P37" s="2179">
        <v>0</v>
      </c>
      <c r="Q37" s="2179">
        <v>0</v>
      </c>
      <c r="R37" s="2176">
        <f t="shared" si="3"/>
        <v>1</v>
      </c>
      <c r="S37" s="2176">
        <f t="shared" si="3"/>
        <v>1</v>
      </c>
      <c r="T37" s="2176">
        <f t="shared" si="3"/>
        <v>1</v>
      </c>
      <c r="U37" s="2176">
        <f t="shared" si="3"/>
        <v>1</v>
      </c>
      <c r="V37" s="2176">
        <f t="shared" si="3"/>
        <v>1</v>
      </c>
      <c r="W37" s="2176">
        <f t="shared" si="3"/>
        <v>1</v>
      </c>
      <c r="X37" s="2176">
        <f t="shared" si="3"/>
        <v>1</v>
      </c>
      <c r="Y37" s="2176">
        <f t="shared" si="3"/>
        <v>1</v>
      </c>
      <c r="Z37" s="2176">
        <f t="shared" si="3"/>
        <v>1</v>
      </c>
      <c r="AA37" s="2176">
        <f t="shared" si="3"/>
        <v>1</v>
      </c>
      <c r="AB37" s="2176">
        <f t="shared" si="3"/>
        <v>1</v>
      </c>
      <c r="AC37" s="2176">
        <f t="shared" si="3"/>
        <v>1</v>
      </c>
      <c r="AD37" s="2176">
        <f t="shared" si="3"/>
        <v>1.0000000000000002</v>
      </c>
      <c r="AE37" s="2176">
        <f t="shared" si="3"/>
        <v>1</v>
      </c>
      <c r="AF37" s="2176">
        <f t="shared" si="3"/>
        <v>1</v>
      </c>
    </row>
    <row r="38" spans="1:32">
      <c r="A38" s="2194">
        <v>200</v>
      </c>
      <c r="B38" s="2195">
        <v>34</v>
      </c>
      <c r="C38" s="2179">
        <v>0</v>
      </c>
      <c r="D38" s="2179">
        <v>0</v>
      </c>
      <c r="E38" s="2179">
        <v>0</v>
      </c>
      <c r="F38" s="2179">
        <v>0</v>
      </c>
      <c r="G38" s="2179">
        <v>0</v>
      </c>
      <c r="H38" s="2179">
        <v>0</v>
      </c>
      <c r="I38" s="2179">
        <v>0</v>
      </c>
      <c r="J38" s="2179">
        <v>0</v>
      </c>
      <c r="K38" s="2179">
        <v>0</v>
      </c>
      <c r="L38" s="2179">
        <v>0</v>
      </c>
      <c r="M38" s="2179">
        <v>0</v>
      </c>
      <c r="N38" s="2179">
        <v>0</v>
      </c>
      <c r="O38" s="2179">
        <v>0</v>
      </c>
      <c r="P38" s="2179">
        <v>0</v>
      </c>
      <c r="Q38" s="2179">
        <v>0</v>
      </c>
      <c r="R38" s="2176">
        <f t="shared" ref="R38:AF53" si="4">C38+R37</f>
        <v>1</v>
      </c>
      <c r="S38" s="2176">
        <f t="shared" si="4"/>
        <v>1</v>
      </c>
      <c r="T38" s="2176">
        <f t="shared" si="4"/>
        <v>1</v>
      </c>
      <c r="U38" s="2176">
        <f t="shared" si="4"/>
        <v>1</v>
      </c>
      <c r="V38" s="2176">
        <f t="shared" si="4"/>
        <v>1</v>
      </c>
      <c r="W38" s="2176">
        <f t="shared" si="4"/>
        <v>1</v>
      </c>
      <c r="X38" s="2176">
        <f t="shared" si="4"/>
        <v>1</v>
      </c>
      <c r="Y38" s="2176">
        <f t="shared" si="4"/>
        <v>1</v>
      </c>
      <c r="Z38" s="2176">
        <f t="shared" si="4"/>
        <v>1</v>
      </c>
      <c r="AA38" s="2176">
        <f t="shared" si="4"/>
        <v>1</v>
      </c>
      <c r="AB38" s="2176">
        <f t="shared" si="4"/>
        <v>1</v>
      </c>
      <c r="AC38" s="2176">
        <f t="shared" si="4"/>
        <v>1</v>
      </c>
      <c r="AD38" s="2176">
        <f t="shared" si="4"/>
        <v>1.0000000000000002</v>
      </c>
      <c r="AE38" s="2176">
        <f t="shared" si="4"/>
        <v>1</v>
      </c>
      <c r="AF38" s="2176">
        <f t="shared" si="4"/>
        <v>1</v>
      </c>
    </row>
    <row r="39" spans="1:32">
      <c r="A39" s="2194">
        <v>200</v>
      </c>
      <c r="B39" s="2195">
        <v>35</v>
      </c>
      <c r="C39" s="2179">
        <v>0</v>
      </c>
      <c r="D39" s="2179">
        <v>0</v>
      </c>
      <c r="E39" s="2179">
        <v>0</v>
      </c>
      <c r="F39" s="2179">
        <v>0</v>
      </c>
      <c r="G39" s="2179">
        <v>0</v>
      </c>
      <c r="H39" s="2179">
        <v>0</v>
      </c>
      <c r="I39" s="2179">
        <v>0</v>
      </c>
      <c r="J39" s="2179">
        <v>0</v>
      </c>
      <c r="K39" s="2179">
        <v>0</v>
      </c>
      <c r="L39" s="2179">
        <v>0</v>
      </c>
      <c r="M39" s="2179">
        <v>0</v>
      </c>
      <c r="N39" s="2179">
        <v>0</v>
      </c>
      <c r="O39" s="2179">
        <v>0</v>
      </c>
      <c r="P39" s="2179">
        <v>0</v>
      </c>
      <c r="Q39" s="2179">
        <v>0</v>
      </c>
      <c r="R39" s="2176">
        <f t="shared" si="4"/>
        <v>1</v>
      </c>
      <c r="S39" s="2176">
        <f t="shared" si="4"/>
        <v>1</v>
      </c>
      <c r="T39" s="2176">
        <f t="shared" si="4"/>
        <v>1</v>
      </c>
      <c r="U39" s="2176">
        <f t="shared" si="4"/>
        <v>1</v>
      </c>
      <c r="V39" s="2176">
        <f t="shared" si="4"/>
        <v>1</v>
      </c>
      <c r="W39" s="2176">
        <f t="shared" si="4"/>
        <v>1</v>
      </c>
      <c r="X39" s="2176">
        <f t="shared" si="4"/>
        <v>1</v>
      </c>
      <c r="Y39" s="2176">
        <f t="shared" si="4"/>
        <v>1</v>
      </c>
      <c r="Z39" s="2176">
        <f t="shared" si="4"/>
        <v>1</v>
      </c>
      <c r="AA39" s="2176">
        <f t="shared" si="4"/>
        <v>1</v>
      </c>
      <c r="AB39" s="2176">
        <f t="shared" si="4"/>
        <v>1</v>
      </c>
      <c r="AC39" s="2176">
        <f t="shared" si="4"/>
        <v>1</v>
      </c>
      <c r="AD39" s="2176">
        <f t="shared" si="4"/>
        <v>1.0000000000000002</v>
      </c>
      <c r="AE39" s="2176">
        <f t="shared" si="4"/>
        <v>1</v>
      </c>
      <c r="AF39" s="2176">
        <f t="shared" si="4"/>
        <v>1</v>
      </c>
    </row>
    <row r="40" spans="1:32">
      <c r="A40" s="2194">
        <v>200</v>
      </c>
      <c r="B40" s="2195">
        <v>36</v>
      </c>
      <c r="C40" s="2179">
        <v>0</v>
      </c>
      <c r="D40" s="2179">
        <v>0</v>
      </c>
      <c r="E40" s="2179">
        <v>0</v>
      </c>
      <c r="F40" s="2179">
        <v>0</v>
      </c>
      <c r="G40" s="2179">
        <v>0</v>
      </c>
      <c r="H40" s="2179">
        <v>0</v>
      </c>
      <c r="I40" s="2179">
        <v>0</v>
      </c>
      <c r="J40" s="2179">
        <v>0</v>
      </c>
      <c r="K40" s="2179">
        <v>0</v>
      </c>
      <c r="L40" s="2179">
        <v>0</v>
      </c>
      <c r="M40" s="2179">
        <v>0</v>
      </c>
      <c r="N40" s="2179">
        <v>0</v>
      </c>
      <c r="O40" s="2179">
        <v>0</v>
      </c>
      <c r="P40" s="2179">
        <v>0</v>
      </c>
      <c r="Q40" s="2179">
        <v>0</v>
      </c>
      <c r="R40" s="2176">
        <f t="shared" si="4"/>
        <v>1</v>
      </c>
      <c r="S40" s="2176">
        <f t="shared" si="4"/>
        <v>1</v>
      </c>
      <c r="T40" s="2176">
        <f t="shared" si="4"/>
        <v>1</v>
      </c>
      <c r="U40" s="2176">
        <f t="shared" si="4"/>
        <v>1</v>
      </c>
      <c r="V40" s="2176">
        <f t="shared" si="4"/>
        <v>1</v>
      </c>
      <c r="W40" s="2176">
        <f t="shared" si="4"/>
        <v>1</v>
      </c>
      <c r="X40" s="2176">
        <f t="shared" si="4"/>
        <v>1</v>
      </c>
      <c r="Y40" s="2176">
        <f t="shared" si="4"/>
        <v>1</v>
      </c>
      <c r="Z40" s="2176">
        <f t="shared" si="4"/>
        <v>1</v>
      </c>
      <c r="AA40" s="2176">
        <f t="shared" si="4"/>
        <v>1</v>
      </c>
      <c r="AB40" s="2176">
        <f t="shared" si="4"/>
        <v>1</v>
      </c>
      <c r="AC40" s="2176">
        <f t="shared" si="4"/>
        <v>1</v>
      </c>
      <c r="AD40" s="2176">
        <f t="shared" si="4"/>
        <v>1.0000000000000002</v>
      </c>
      <c r="AE40" s="2176">
        <f t="shared" si="4"/>
        <v>1</v>
      </c>
      <c r="AF40" s="2176">
        <f t="shared" si="4"/>
        <v>1</v>
      </c>
    </row>
    <row r="41" spans="1:32">
      <c r="A41" s="2194">
        <v>200</v>
      </c>
      <c r="B41" s="2195">
        <v>37</v>
      </c>
      <c r="C41" s="2179">
        <v>0</v>
      </c>
      <c r="D41" s="2179">
        <v>0</v>
      </c>
      <c r="E41" s="2179">
        <v>0</v>
      </c>
      <c r="F41" s="2179">
        <v>0</v>
      </c>
      <c r="G41" s="2179">
        <v>0</v>
      </c>
      <c r="H41" s="2179">
        <v>0</v>
      </c>
      <c r="I41" s="2179">
        <v>0</v>
      </c>
      <c r="J41" s="2179">
        <v>0</v>
      </c>
      <c r="K41" s="2179">
        <v>0</v>
      </c>
      <c r="L41" s="2179">
        <v>0</v>
      </c>
      <c r="M41" s="2179">
        <v>0</v>
      </c>
      <c r="N41" s="2179">
        <v>0</v>
      </c>
      <c r="O41" s="2179">
        <v>0</v>
      </c>
      <c r="P41" s="2179">
        <v>0</v>
      </c>
      <c r="Q41" s="2179">
        <v>0</v>
      </c>
      <c r="R41" s="2176">
        <f t="shared" si="4"/>
        <v>1</v>
      </c>
      <c r="S41" s="2176">
        <f t="shared" si="4"/>
        <v>1</v>
      </c>
      <c r="T41" s="2176">
        <f t="shared" si="4"/>
        <v>1</v>
      </c>
      <c r="U41" s="2176">
        <f t="shared" si="4"/>
        <v>1</v>
      </c>
      <c r="V41" s="2176">
        <f t="shared" si="4"/>
        <v>1</v>
      </c>
      <c r="W41" s="2176">
        <f t="shared" si="4"/>
        <v>1</v>
      </c>
      <c r="X41" s="2176">
        <f t="shared" si="4"/>
        <v>1</v>
      </c>
      <c r="Y41" s="2176">
        <f t="shared" si="4"/>
        <v>1</v>
      </c>
      <c r="Z41" s="2176">
        <f t="shared" si="4"/>
        <v>1</v>
      </c>
      <c r="AA41" s="2176">
        <f t="shared" si="4"/>
        <v>1</v>
      </c>
      <c r="AB41" s="2176">
        <f t="shared" si="4"/>
        <v>1</v>
      </c>
      <c r="AC41" s="2176">
        <f t="shared" si="4"/>
        <v>1</v>
      </c>
      <c r="AD41" s="2176">
        <f t="shared" si="4"/>
        <v>1.0000000000000002</v>
      </c>
      <c r="AE41" s="2176">
        <f t="shared" si="4"/>
        <v>1</v>
      </c>
      <c r="AF41" s="2176">
        <f t="shared" si="4"/>
        <v>1</v>
      </c>
    </row>
    <row r="42" spans="1:32">
      <c r="A42" s="2194">
        <v>200</v>
      </c>
      <c r="B42" s="2195">
        <v>38</v>
      </c>
      <c r="C42" s="2179">
        <v>0</v>
      </c>
      <c r="D42" s="2179">
        <v>0</v>
      </c>
      <c r="E42" s="2179">
        <v>0</v>
      </c>
      <c r="F42" s="2179">
        <v>0</v>
      </c>
      <c r="G42" s="2179">
        <v>0</v>
      </c>
      <c r="H42" s="2179">
        <v>0</v>
      </c>
      <c r="I42" s="2179">
        <v>0</v>
      </c>
      <c r="J42" s="2179">
        <v>0</v>
      </c>
      <c r="K42" s="2179">
        <v>0</v>
      </c>
      <c r="L42" s="2179">
        <v>0</v>
      </c>
      <c r="M42" s="2179">
        <v>0</v>
      </c>
      <c r="N42" s="2179">
        <v>0</v>
      </c>
      <c r="O42" s="2179">
        <v>0</v>
      </c>
      <c r="P42" s="2179">
        <v>0</v>
      </c>
      <c r="Q42" s="2179">
        <v>0</v>
      </c>
      <c r="R42" s="2176">
        <f t="shared" si="4"/>
        <v>1</v>
      </c>
      <c r="S42" s="2176">
        <f t="shared" si="4"/>
        <v>1</v>
      </c>
      <c r="T42" s="2176">
        <f t="shared" si="4"/>
        <v>1</v>
      </c>
      <c r="U42" s="2176">
        <f t="shared" si="4"/>
        <v>1</v>
      </c>
      <c r="V42" s="2176">
        <f t="shared" si="4"/>
        <v>1</v>
      </c>
      <c r="W42" s="2176">
        <f t="shared" si="4"/>
        <v>1</v>
      </c>
      <c r="X42" s="2176">
        <f t="shared" si="4"/>
        <v>1</v>
      </c>
      <c r="Y42" s="2176">
        <f t="shared" si="4"/>
        <v>1</v>
      </c>
      <c r="Z42" s="2176">
        <f t="shared" si="4"/>
        <v>1</v>
      </c>
      <c r="AA42" s="2176">
        <f t="shared" si="4"/>
        <v>1</v>
      </c>
      <c r="AB42" s="2176">
        <f t="shared" si="4"/>
        <v>1</v>
      </c>
      <c r="AC42" s="2176">
        <f t="shared" si="4"/>
        <v>1</v>
      </c>
      <c r="AD42" s="2176">
        <f t="shared" si="4"/>
        <v>1.0000000000000002</v>
      </c>
      <c r="AE42" s="2176">
        <f t="shared" si="4"/>
        <v>1</v>
      </c>
      <c r="AF42" s="2176">
        <f t="shared" si="4"/>
        <v>1</v>
      </c>
    </row>
    <row r="43" spans="1:32">
      <c r="A43" s="2194">
        <v>200</v>
      </c>
      <c r="B43" s="2195">
        <v>39</v>
      </c>
      <c r="C43" s="2179">
        <v>0</v>
      </c>
      <c r="D43" s="2179">
        <v>0</v>
      </c>
      <c r="E43" s="2179">
        <v>0</v>
      </c>
      <c r="F43" s="2179">
        <v>0</v>
      </c>
      <c r="G43" s="2179">
        <v>0</v>
      </c>
      <c r="H43" s="2179">
        <v>0</v>
      </c>
      <c r="I43" s="2179">
        <v>0</v>
      </c>
      <c r="J43" s="2179">
        <v>0</v>
      </c>
      <c r="K43" s="2179">
        <v>0</v>
      </c>
      <c r="L43" s="2179">
        <v>0</v>
      </c>
      <c r="M43" s="2179">
        <v>0</v>
      </c>
      <c r="N43" s="2179">
        <v>0</v>
      </c>
      <c r="O43" s="2179">
        <v>0</v>
      </c>
      <c r="P43" s="2179">
        <v>0</v>
      </c>
      <c r="Q43" s="2179">
        <v>0</v>
      </c>
      <c r="R43" s="2176">
        <f t="shared" si="4"/>
        <v>1</v>
      </c>
      <c r="S43" s="2176">
        <f t="shared" si="4"/>
        <v>1</v>
      </c>
      <c r="T43" s="2176">
        <f t="shared" si="4"/>
        <v>1</v>
      </c>
      <c r="U43" s="2176">
        <f t="shared" si="4"/>
        <v>1</v>
      </c>
      <c r="V43" s="2176">
        <f t="shared" si="4"/>
        <v>1</v>
      </c>
      <c r="W43" s="2176">
        <f t="shared" si="4"/>
        <v>1</v>
      </c>
      <c r="X43" s="2176">
        <f t="shared" si="4"/>
        <v>1</v>
      </c>
      <c r="Y43" s="2176">
        <f t="shared" si="4"/>
        <v>1</v>
      </c>
      <c r="Z43" s="2176">
        <f t="shared" si="4"/>
        <v>1</v>
      </c>
      <c r="AA43" s="2176">
        <f t="shared" si="4"/>
        <v>1</v>
      </c>
      <c r="AB43" s="2176">
        <f t="shared" si="4"/>
        <v>1</v>
      </c>
      <c r="AC43" s="2176">
        <f t="shared" si="4"/>
        <v>1</v>
      </c>
      <c r="AD43" s="2176">
        <f t="shared" si="4"/>
        <v>1.0000000000000002</v>
      </c>
      <c r="AE43" s="2176">
        <f t="shared" si="4"/>
        <v>1</v>
      </c>
      <c r="AF43" s="2176">
        <f t="shared" si="4"/>
        <v>1</v>
      </c>
    </row>
    <row r="44" spans="1:32">
      <c r="A44" s="2194">
        <v>200</v>
      </c>
      <c r="B44" s="2195">
        <v>40</v>
      </c>
      <c r="C44" s="2179">
        <v>0</v>
      </c>
      <c r="D44" s="2179">
        <v>0</v>
      </c>
      <c r="E44" s="2179">
        <v>0</v>
      </c>
      <c r="F44" s="2179">
        <v>0</v>
      </c>
      <c r="G44" s="2179">
        <v>0</v>
      </c>
      <c r="H44" s="2179">
        <v>0</v>
      </c>
      <c r="I44" s="2179">
        <v>0</v>
      </c>
      <c r="J44" s="2179">
        <v>0</v>
      </c>
      <c r="K44" s="2179">
        <v>0</v>
      </c>
      <c r="L44" s="2179">
        <v>0</v>
      </c>
      <c r="M44" s="2179">
        <v>0</v>
      </c>
      <c r="N44" s="2179">
        <v>0</v>
      </c>
      <c r="O44" s="2179">
        <v>0</v>
      </c>
      <c r="P44" s="2179">
        <v>0</v>
      </c>
      <c r="Q44" s="2179">
        <v>0</v>
      </c>
      <c r="R44" s="2176">
        <f t="shared" si="4"/>
        <v>1</v>
      </c>
      <c r="S44" s="2176">
        <f t="shared" si="4"/>
        <v>1</v>
      </c>
      <c r="T44" s="2176">
        <f t="shared" si="4"/>
        <v>1</v>
      </c>
      <c r="U44" s="2176">
        <f t="shared" si="4"/>
        <v>1</v>
      </c>
      <c r="V44" s="2176">
        <f t="shared" si="4"/>
        <v>1</v>
      </c>
      <c r="W44" s="2176">
        <f t="shared" si="4"/>
        <v>1</v>
      </c>
      <c r="X44" s="2176">
        <f t="shared" si="4"/>
        <v>1</v>
      </c>
      <c r="Y44" s="2176">
        <f t="shared" si="4"/>
        <v>1</v>
      </c>
      <c r="Z44" s="2176">
        <f t="shared" si="4"/>
        <v>1</v>
      </c>
      <c r="AA44" s="2176">
        <f t="shared" si="4"/>
        <v>1</v>
      </c>
      <c r="AB44" s="2176">
        <f t="shared" si="4"/>
        <v>1</v>
      </c>
      <c r="AC44" s="2176">
        <f t="shared" si="4"/>
        <v>1</v>
      </c>
      <c r="AD44" s="2176">
        <f t="shared" si="4"/>
        <v>1.0000000000000002</v>
      </c>
      <c r="AE44" s="2176">
        <f t="shared" si="4"/>
        <v>1</v>
      </c>
      <c r="AF44" s="2176">
        <f t="shared" si="4"/>
        <v>1</v>
      </c>
    </row>
    <row r="45" spans="1:32">
      <c r="A45" s="2194">
        <v>200</v>
      </c>
      <c r="B45" s="2195">
        <v>41</v>
      </c>
      <c r="C45" s="2179">
        <v>0</v>
      </c>
      <c r="D45" s="2179">
        <v>0</v>
      </c>
      <c r="E45" s="2179">
        <v>0</v>
      </c>
      <c r="F45" s="2179">
        <v>0</v>
      </c>
      <c r="G45" s="2179">
        <v>0</v>
      </c>
      <c r="H45" s="2179">
        <v>0</v>
      </c>
      <c r="I45" s="2179">
        <v>0</v>
      </c>
      <c r="J45" s="2179">
        <v>0</v>
      </c>
      <c r="K45" s="2179">
        <v>0</v>
      </c>
      <c r="L45" s="2179">
        <v>0</v>
      </c>
      <c r="M45" s="2179">
        <v>0</v>
      </c>
      <c r="N45" s="2179">
        <v>0</v>
      </c>
      <c r="O45" s="2179">
        <v>0</v>
      </c>
      <c r="P45" s="2179">
        <v>0</v>
      </c>
      <c r="Q45" s="2179">
        <v>0</v>
      </c>
      <c r="R45" s="2176">
        <f t="shared" si="4"/>
        <v>1</v>
      </c>
      <c r="S45" s="2176">
        <f t="shared" si="4"/>
        <v>1</v>
      </c>
      <c r="T45" s="2176">
        <f t="shared" si="4"/>
        <v>1</v>
      </c>
      <c r="U45" s="2176">
        <f t="shared" si="4"/>
        <v>1</v>
      </c>
      <c r="V45" s="2176">
        <f t="shared" si="4"/>
        <v>1</v>
      </c>
      <c r="W45" s="2176">
        <f t="shared" si="4"/>
        <v>1</v>
      </c>
      <c r="X45" s="2176">
        <f t="shared" si="4"/>
        <v>1</v>
      </c>
      <c r="Y45" s="2176">
        <f t="shared" si="4"/>
        <v>1</v>
      </c>
      <c r="Z45" s="2176">
        <f t="shared" si="4"/>
        <v>1</v>
      </c>
      <c r="AA45" s="2176">
        <f t="shared" si="4"/>
        <v>1</v>
      </c>
      <c r="AB45" s="2176">
        <f t="shared" si="4"/>
        <v>1</v>
      </c>
      <c r="AC45" s="2176">
        <f t="shared" si="4"/>
        <v>1</v>
      </c>
      <c r="AD45" s="2176">
        <f t="shared" si="4"/>
        <v>1.0000000000000002</v>
      </c>
      <c r="AE45" s="2176">
        <f t="shared" si="4"/>
        <v>1</v>
      </c>
      <c r="AF45" s="2176">
        <f t="shared" si="4"/>
        <v>1</v>
      </c>
    </row>
    <row r="46" spans="1:32">
      <c r="A46" s="2194">
        <v>200</v>
      </c>
      <c r="B46" s="2195">
        <v>42</v>
      </c>
      <c r="C46" s="2179">
        <v>0</v>
      </c>
      <c r="D46" s="2179">
        <v>0</v>
      </c>
      <c r="E46" s="2179">
        <v>0</v>
      </c>
      <c r="F46" s="2179">
        <v>0</v>
      </c>
      <c r="G46" s="2179">
        <v>0</v>
      </c>
      <c r="H46" s="2179">
        <v>0</v>
      </c>
      <c r="I46" s="2179">
        <v>0</v>
      </c>
      <c r="J46" s="2179">
        <v>0</v>
      </c>
      <c r="K46" s="2179">
        <v>0</v>
      </c>
      <c r="L46" s="2179">
        <v>0</v>
      </c>
      <c r="M46" s="2179">
        <v>0</v>
      </c>
      <c r="N46" s="2179">
        <v>0</v>
      </c>
      <c r="O46" s="2179">
        <v>0</v>
      </c>
      <c r="P46" s="2179">
        <v>0</v>
      </c>
      <c r="Q46" s="2179">
        <v>0</v>
      </c>
      <c r="R46" s="2176">
        <f t="shared" si="4"/>
        <v>1</v>
      </c>
      <c r="S46" s="2176">
        <f t="shared" si="4"/>
        <v>1</v>
      </c>
      <c r="T46" s="2176">
        <f t="shared" si="4"/>
        <v>1</v>
      </c>
      <c r="U46" s="2176">
        <f t="shared" si="4"/>
        <v>1</v>
      </c>
      <c r="V46" s="2176">
        <f t="shared" si="4"/>
        <v>1</v>
      </c>
      <c r="W46" s="2176">
        <f t="shared" si="4"/>
        <v>1</v>
      </c>
      <c r="X46" s="2176">
        <f t="shared" si="4"/>
        <v>1</v>
      </c>
      <c r="Y46" s="2176">
        <f t="shared" si="4"/>
        <v>1</v>
      </c>
      <c r="Z46" s="2176">
        <f t="shared" si="4"/>
        <v>1</v>
      </c>
      <c r="AA46" s="2176">
        <f t="shared" si="4"/>
        <v>1</v>
      </c>
      <c r="AB46" s="2176">
        <f t="shared" si="4"/>
        <v>1</v>
      </c>
      <c r="AC46" s="2176">
        <f t="shared" si="4"/>
        <v>1</v>
      </c>
      <c r="AD46" s="2176">
        <f t="shared" si="4"/>
        <v>1.0000000000000002</v>
      </c>
      <c r="AE46" s="2176">
        <f t="shared" si="4"/>
        <v>1</v>
      </c>
      <c r="AF46" s="2176">
        <f t="shared" si="4"/>
        <v>1</v>
      </c>
    </row>
    <row r="47" spans="1:32">
      <c r="A47" s="2194">
        <v>200</v>
      </c>
      <c r="B47" s="2195">
        <v>43</v>
      </c>
      <c r="C47" s="2179">
        <v>0</v>
      </c>
      <c r="D47" s="2179">
        <v>0</v>
      </c>
      <c r="E47" s="2179">
        <v>0</v>
      </c>
      <c r="F47" s="2179">
        <v>0</v>
      </c>
      <c r="G47" s="2179">
        <v>0</v>
      </c>
      <c r="H47" s="2179">
        <v>0</v>
      </c>
      <c r="I47" s="2179">
        <v>0</v>
      </c>
      <c r="J47" s="2179">
        <v>0</v>
      </c>
      <c r="K47" s="2179">
        <v>0</v>
      </c>
      <c r="L47" s="2179">
        <v>0</v>
      </c>
      <c r="M47" s="2179">
        <v>0</v>
      </c>
      <c r="N47" s="2179">
        <v>0</v>
      </c>
      <c r="O47" s="2179">
        <v>0</v>
      </c>
      <c r="P47" s="2179">
        <v>0</v>
      </c>
      <c r="Q47" s="2179">
        <v>0</v>
      </c>
      <c r="R47" s="2176">
        <f t="shared" si="4"/>
        <v>1</v>
      </c>
      <c r="S47" s="2176">
        <f t="shared" si="4"/>
        <v>1</v>
      </c>
      <c r="T47" s="2176">
        <f t="shared" si="4"/>
        <v>1</v>
      </c>
      <c r="U47" s="2176">
        <f t="shared" si="4"/>
        <v>1</v>
      </c>
      <c r="V47" s="2176">
        <f t="shared" si="4"/>
        <v>1</v>
      </c>
      <c r="W47" s="2176">
        <f t="shared" si="4"/>
        <v>1</v>
      </c>
      <c r="X47" s="2176">
        <f t="shared" si="4"/>
        <v>1</v>
      </c>
      <c r="Y47" s="2176">
        <f t="shared" si="4"/>
        <v>1</v>
      </c>
      <c r="Z47" s="2176">
        <f t="shared" si="4"/>
        <v>1</v>
      </c>
      <c r="AA47" s="2176">
        <f t="shared" si="4"/>
        <v>1</v>
      </c>
      <c r="AB47" s="2176">
        <f t="shared" si="4"/>
        <v>1</v>
      </c>
      <c r="AC47" s="2176">
        <f t="shared" si="4"/>
        <v>1</v>
      </c>
      <c r="AD47" s="2176">
        <f t="shared" si="4"/>
        <v>1.0000000000000002</v>
      </c>
      <c r="AE47" s="2176">
        <f t="shared" si="4"/>
        <v>1</v>
      </c>
      <c r="AF47" s="2176">
        <f t="shared" si="4"/>
        <v>1</v>
      </c>
    </row>
    <row r="48" spans="1:32">
      <c r="A48" s="2194">
        <v>200</v>
      </c>
      <c r="B48" s="2195">
        <v>44</v>
      </c>
      <c r="C48" s="2179">
        <v>0</v>
      </c>
      <c r="D48" s="2179">
        <v>0</v>
      </c>
      <c r="E48" s="2179">
        <v>0</v>
      </c>
      <c r="F48" s="2179">
        <v>0</v>
      </c>
      <c r="G48" s="2179">
        <v>0</v>
      </c>
      <c r="H48" s="2179">
        <v>0</v>
      </c>
      <c r="I48" s="2179">
        <v>0</v>
      </c>
      <c r="J48" s="2179">
        <v>0</v>
      </c>
      <c r="K48" s="2179">
        <v>0</v>
      </c>
      <c r="L48" s="2179">
        <v>0</v>
      </c>
      <c r="M48" s="2179">
        <v>0</v>
      </c>
      <c r="N48" s="2179">
        <v>0</v>
      </c>
      <c r="O48" s="2179">
        <v>0</v>
      </c>
      <c r="P48" s="2179">
        <v>0</v>
      </c>
      <c r="Q48" s="2179">
        <v>0</v>
      </c>
      <c r="R48" s="2176">
        <f t="shared" si="4"/>
        <v>1</v>
      </c>
      <c r="S48" s="2176">
        <f t="shared" si="4"/>
        <v>1</v>
      </c>
      <c r="T48" s="2176">
        <f t="shared" si="4"/>
        <v>1</v>
      </c>
      <c r="U48" s="2176">
        <f t="shared" si="4"/>
        <v>1</v>
      </c>
      <c r="V48" s="2176">
        <f t="shared" si="4"/>
        <v>1</v>
      </c>
      <c r="W48" s="2176">
        <f t="shared" si="4"/>
        <v>1</v>
      </c>
      <c r="X48" s="2176">
        <f t="shared" si="4"/>
        <v>1</v>
      </c>
      <c r="Y48" s="2176">
        <f t="shared" si="4"/>
        <v>1</v>
      </c>
      <c r="Z48" s="2176">
        <f t="shared" si="4"/>
        <v>1</v>
      </c>
      <c r="AA48" s="2176">
        <f t="shared" si="4"/>
        <v>1</v>
      </c>
      <c r="AB48" s="2176">
        <f t="shared" si="4"/>
        <v>1</v>
      </c>
      <c r="AC48" s="2176">
        <f t="shared" si="4"/>
        <v>1</v>
      </c>
      <c r="AD48" s="2176">
        <f t="shared" si="4"/>
        <v>1.0000000000000002</v>
      </c>
      <c r="AE48" s="2176">
        <f t="shared" si="4"/>
        <v>1</v>
      </c>
      <c r="AF48" s="2176">
        <f t="shared" si="4"/>
        <v>1</v>
      </c>
    </row>
    <row r="49" spans="1:32">
      <c r="A49" s="2194">
        <v>200</v>
      </c>
      <c r="B49" s="2195">
        <v>45</v>
      </c>
      <c r="C49" s="2179">
        <v>0</v>
      </c>
      <c r="D49" s="2179">
        <v>0</v>
      </c>
      <c r="E49" s="2179">
        <v>0</v>
      </c>
      <c r="F49" s="2179">
        <v>0</v>
      </c>
      <c r="G49" s="2179">
        <v>0</v>
      </c>
      <c r="H49" s="2179">
        <v>0</v>
      </c>
      <c r="I49" s="2179">
        <v>0</v>
      </c>
      <c r="J49" s="2179">
        <v>0</v>
      </c>
      <c r="K49" s="2179">
        <v>0</v>
      </c>
      <c r="L49" s="2179">
        <v>0</v>
      </c>
      <c r="M49" s="2179">
        <v>0</v>
      </c>
      <c r="N49" s="2179">
        <v>0</v>
      </c>
      <c r="O49" s="2179">
        <v>0</v>
      </c>
      <c r="P49" s="2179">
        <v>0</v>
      </c>
      <c r="Q49" s="2179">
        <v>0</v>
      </c>
      <c r="R49" s="2176">
        <f t="shared" si="4"/>
        <v>1</v>
      </c>
      <c r="S49" s="2176">
        <f t="shared" si="4"/>
        <v>1</v>
      </c>
      <c r="T49" s="2176">
        <f t="shared" si="4"/>
        <v>1</v>
      </c>
      <c r="U49" s="2176">
        <f t="shared" si="4"/>
        <v>1</v>
      </c>
      <c r="V49" s="2176">
        <f t="shared" si="4"/>
        <v>1</v>
      </c>
      <c r="W49" s="2176">
        <f t="shared" si="4"/>
        <v>1</v>
      </c>
      <c r="X49" s="2176">
        <f t="shared" si="4"/>
        <v>1</v>
      </c>
      <c r="Y49" s="2176">
        <f t="shared" si="4"/>
        <v>1</v>
      </c>
      <c r="Z49" s="2176">
        <f t="shared" si="4"/>
        <v>1</v>
      </c>
      <c r="AA49" s="2176">
        <f t="shared" si="4"/>
        <v>1</v>
      </c>
      <c r="AB49" s="2176">
        <f t="shared" si="4"/>
        <v>1</v>
      </c>
      <c r="AC49" s="2176">
        <f t="shared" si="4"/>
        <v>1</v>
      </c>
      <c r="AD49" s="2176">
        <f t="shared" si="4"/>
        <v>1.0000000000000002</v>
      </c>
      <c r="AE49" s="2176">
        <f t="shared" si="4"/>
        <v>1</v>
      </c>
      <c r="AF49" s="2176">
        <f t="shared" si="4"/>
        <v>1</v>
      </c>
    </row>
    <row r="50" spans="1:32">
      <c r="A50" s="2194">
        <v>200</v>
      </c>
      <c r="B50" s="2195">
        <v>46</v>
      </c>
      <c r="C50" s="2179">
        <v>0</v>
      </c>
      <c r="D50" s="2179">
        <v>0</v>
      </c>
      <c r="E50" s="2179">
        <v>0</v>
      </c>
      <c r="F50" s="2179">
        <v>0</v>
      </c>
      <c r="G50" s="2179">
        <v>0</v>
      </c>
      <c r="H50" s="2179">
        <v>0</v>
      </c>
      <c r="I50" s="2179">
        <v>0</v>
      </c>
      <c r="J50" s="2179">
        <v>0</v>
      </c>
      <c r="K50" s="2179">
        <v>0</v>
      </c>
      <c r="L50" s="2179">
        <v>0</v>
      </c>
      <c r="M50" s="2179">
        <v>0</v>
      </c>
      <c r="N50" s="2179">
        <v>0</v>
      </c>
      <c r="O50" s="2179">
        <v>0</v>
      </c>
      <c r="P50" s="2179">
        <v>0</v>
      </c>
      <c r="Q50" s="2179">
        <v>0</v>
      </c>
      <c r="R50" s="2176">
        <f t="shared" si="4"/>
        <v>1</v>
      </c>
      <c r="S50" s="2176">
        <f t="shared" si="4"/>
        <v>1</v>
      </c>
      <c r="T50" s="2176">
        <f t="shared" si="4"/>
        <v>1</v>
      </c>
      <c r="U50" s="2176">
        <f t="shared" si="4"/>
        <v>1</v>
      </c>
      <c r="V50" s="2176">
        <f t="shared" si="4"/>
        <v>1</v>
      </c>
      <c r="W50" s="2176">
        <f t="shared" si="4"/>
        <v>1</v>
      </c>
      <c r="X50" s="2176">
        <f t="shared" si="4"/>
        <v>1</v>
      </c>
      <c r="Y50" s="2176">
        <f t="shared" si="4"/>
        <v>1</v>
      </c>
      <c r="Z50" s="2176">
        <f t="shared" si="4"/>
        <v>1</v>
      </c>
      <c r="AA50" s="2176">
        <f t="shared" si="4"/>
        <v>1</v>
      </c>
      <c r="AB50" s="2176">
        <f t="shared" si="4"/>
        <v>1</v>
      </c>
      <c r="AC50" s="2176">
        <f t="shared" si="4"/>
        <v>1</v>
      </c>
      <c r="AD50" s="2176">
        <f t="shared" si="4"/>
        <v>1.0000000000000002</v>
      </c>
      <c r="AE50" s="2176">
        <f t="shared" si="4"/>
        <v>1</v>
      </c>
      <c r="AF50" s="2176">
        <f t="shared" si="4"/>
        <v>1</v>
      </c>
    </row>
    <row r="51" spans="1:32">
      <c r="A51" s="2194">
        <v>200</v>
      </c>
      <c r="B51" s="2195">
        <v>47</v>
      </c>
      <c r="C51" s="2179">
        <v>0</v>
      </c>
      <c r="D51" s="2179">
        <v>0</v>
      </c>
      <c r="E51" s="2179">
        <v>0</v>
      </c>
      <c r="F51" s="2179">
        <v>0</v>
      </c>
      <c r="G51" s="2179">
        <v>0</v>
      </c>
      <c r="H51" s="2179">
        <v>0</v>
      </c>
      <c r="I51" s="2179">
        <v>0</v>
      </c>
      <c r="J51" s="2179">
        <v>0</v>
      </c>
      <c r="K51" s="2179">
        <v>0</v>
      </c>
      <c r="L51" s="2179">
        <v>0</v>
      </c>
      <c r="M51" s="2179">
        <v>0</v>
      </c>
      <c r="N51" s="2179">
        <v>0</v>
      </c>
      <c r="O51" s="2179">
        <v>0</v>
      </c>
      <c r="P51" s="2179">
        <v>0</v>
      </c>
      <c r="Q51" s="2179">
        <v>0</v>
      </c>
      <c r="R51" s="2176">
        <f t="shared" si="4"/>
        <v>1</v>
      </c>
      <c r="S51" s="2176">
        <f t="shared" si="4"/>
        <v>1</v>
      </c>
      <c r="T51" s="2176">
        <f t="shared" si="4"/>
        <v>1</v>
      </c>
      <c r="U51" s="2176">
        <f t="shared" si="4"/>
        <v>1</v>
      </c>
      <c r="V51" s="2176">
        <f t="shared" si="4"/>
        <v>1</v>
      </c>
      <c r="W51" s="2176">
        <f t="shared" si="4"/>
        <v>1</v>
      </c>
      <c r="X51" s="2176">
        <f t="shared" si="4"/>
        <v>1</v>
      </c>
      <c r="Y51" s="2176">
        <f t="shared" si="4"/>
        <v>1</v>
      </c>
      <c r="Z51" s="2176">
        <f t="shared" si="4"/>
        <v>1</v>
      </c>
      <c r="AA51" s="2176">
        <f t="shared" si="4"/>
        <v>1</v>
      </c>
      <c r="AB51" s="2176">
        <f t="shared" si="4"/>
        <v>1</v>
      </c>
      <c r="AC51" s="2176">
        <f t="shared" si="4"/>
        <v>1</v>
      </c>
      <c r="AD51" s="2176">
        <f t="shared" si="4"/>
        <v>1.0000000000000002</v>
      </c>
      <c r="AE51" s="2176">
        <f t="shared" si="4"/>
        <v>1</v>
      </c>
      <c r="AF51" s="2176">
        <f t="shared" si="4"/>
        <v>1</v>
      </c>
    </row>
    <row r="52" spans="1:32">
      <c r="A52" s="2194">
        <v>200</v>
      </c>
      <c r="B52" s="2195">
        <v>48</v>
      </c>
      <c r="C52" s="2179">
        <v>0</v>
      </c>
      <c r="D52" s="2179">
        <v>0</v>
      </c>
      <c r="E52" s="2179">
        <v>0</v>
      </c>
      <c r="F52" s="2179">
        <v>0</v>
      </c>
      <c r="G52" s="2179">
        <v>0</v>
      </c>
      <c r="H52" s="2179">
        <v>0</v>
      </c>
      <c r="I52" s="2179">
        <v>0</v>
      </c>
      <c r="J52" s="2179">
        <v>0</v>
      </c>
      <c r="K52" s="2179">
        <v>0</v>
      </c>
      <c r="L52" s="2179">
        <v>0</v>
      </c>
      <c r="M52" s="2179">
        <v>0</v>
      </c>
      <c r="N52" s="2179">
        <v>0</v>
      </c>
      <c r="O52" s="2179">
        <v>0</v>
      </c>
      <c r="P52" s="2179">
        <v>0</v>
      </c>
      <c r="Q52" s="2179">
        <v>0</v>
      </c>
      <c r="R52" s="2176">
        <f t="shared" si="4"/>
        <v>1</v>
      </c>
      <c r="S52" s="2176">
        <f t="shared" si="4"/>
        <v>1</v>
      </c>
      <c r="T52" s="2176">
        <f t="shared" si="4"/>
        <v>1</v>
      </c>
      <c r="U52" s="2176">
        <f t="shared" si="4"/>
        <v>1</v>
      </c>
      <c r="V52" s="2176">
        <f t="shared" si="4"/>
        <v>1</v>
      </c>
      <c r="W52" s="2176">
        <f t="shared" si="4"/>
        <v>1</v>
      </c>
      <c r="X52" s="2176">
        <f t="shared" si="4"/>
        <v>1</v>
      </c>
      <c r="Y52" s="2176">
        <f t="shared" si="4"/>
        <v>1</v>
      </c>
      <c r="Z52" s="2176">
        <f t="shared" si="4"/>
        <v>1</v>
      </c>
      <c r="AA52" s="2176">
        <f t="shared" si="4"/>
        <v>1</v>
      </c>
      <c r="AB52" s="2176">
        <f t="shared" si="4"/>
        <v>1</v>
      </c>
      <c r="AC52" s="2176">
        <f t="shared" si="4"/>
        <v>1</v>
      </c>
      <c r="AD52" s="2176">
        <f t="shared" si="4"/>
        <v>1.0000000000000002</v>
      </c>
      <c r="AE52" s="2176">
        <f t="shared" si="4"/>
        <v>1</v>
      </c>
      <c r="AF52" s="2176">
        <f t="shared" si="4"/>
        <v>1</v>
      </c>
    </row>
    <row r="53" spans="1:32">
      <c r="A53" s="2194">
        <v>200</v>
      </c>
      <c r="B53" s="2195">
        <v>49</v>
      </c>
      <c r="C53" s="2179">
        <v>0</v>
      </c>
      <c r="D53" s="2179">
        <v>0</v>
      </c>
      <c r="E53" s="2179">
        <v>0</v>
      </c>
      <c r="F53" s="2179">
        <v>0</v>
      </c>
      <c r="G53" s="2179">
        <v>0</v>
      </c>
      <c r="H53" s="2179">
        <v>0</v>
      </c>
      <c r="I53" s="2179">
        <v>0</v>
      </c>
      <c r="J53" s="2179">
        <v>0</v>
      </c>
      <c r="K53" s="2179">
        <v>0</v>
      </c>
      <c r="L53" s="2179">
        <v>0</v>
      </c>
      <c r="M53" s="2179">
        <v>0</v>
      </c>
      <c r="N53" s="2179">
        <v>0</v>
      </c>
      <c r="O53" s="2179">
        <v>0</v>
      </c>
      <c r="P53" s="2179">
        <v>0</v>
      </c>
      <c r="Q53" s="2179">
        <v>0</v>
      </c>
      <c r="R53" s="2176">
        <f t="shared" si="4"/>
        <v>1</v>
      </c>
      <c r="S53" s="2176">
        <f t="shared" si="4"/>
        <v>1</v>
      </c>
      <c r="T53" s="2176">
        <f t="shared" si="4"/>
        <v>1</v>
      </c>
      <c r="U53" s="2176">
        <f t="shared" si="4"/>
        <v>1</v>
      </c>
      <c r="V53" s="2176">
        <f t="shared" si="4"/>
        <v>1</v>
      </c>
      <c r="W53" s="2176">
        <f t="shared" si="4"/>
        <v>1</v>
      </c>
      <c r="X53" s="2176">
        <f t="shared" si="4"/>
        <v>1</v>
      </c>
      <c r="Y53" s="2176">
        <f t="shared" si="4"/>
        <v>1</v>
      </c>
      <c r="Z53" s="2176">
        <f t="shared" si="4"/>
        <v>1</v>
      </c>
      <c r="AA53" s="2176">
        <f t="shared" si="4"/>
        <v>1</v>
      </c>
      <c r="AB53" s="2176">
        <f t="shared" si="4"/>
        <v>1</v>
      </c>
      <c r="AC53" s="2176">
        <f t="shared" si="4"/>
        <v>1</v>
      </c>
      <c r="AD53" s="2176">
        <f t="shared" si="4"/>
        <v>1.0000000000000002</v>
      </c>
      <c r="AE53" s="2176">
        <f t="shared" si="4"/>
        <v>1</v>
      </c>
      <c r="AF53" s="2176">
        <f t="shared" si="4"/>
        <v>1</v>
      </c>
    </row>
    <row r="54" spans="1:32">
      <c r="A54" s="2194">
        <v>200</v>
      </c>
      <c r="B54" s="2195">
        <v>50</v>
      </c>
      <c r="C54" s="2179">
        <v>0</v>
      </c>
      <c r="D54" s="2179">
        <v>0</v>
      </c>
      <c r="E54" s="2179">
        <v>0</v>
      </c>
      <c r="F54" s="2179">
        <v>0</v>
      </c>
      <c r="G54" s="2179">
        <v>0</v>
      </c>
      <c r="H54" s="2179">
        <v>0</v>
      </c>
      <c r="I54" s="2179">
        <v>0</v>
      </c>
      <c r="J54" s="2179">
        <v>0</v>
      </c>
      <c r="K54" s="2179">
        <v>0</v>
      </c>
      <c r="L54" s="2179">
        <v>0</v>
      </c>
      <c r="M54" s="2179">
        <v>0</v>
      </c>
      <c r="N54" s="2179">
        <v>0</v>
      </c>
      <c r="O54" s="2179">
        <v>0</v>
      </c>
      <c r="P54" s="2179">
        <v>0</v>
      </c>
      <c r="Q54" s="2179">
        <v>0</v>
      </c>
      <c r="R54" s="2176">
        <f t="shared" ref="R54:AF69" si="5">C54+R53</f>
        <v>1</v>
      </c>
      <c r="S54" s="2176">
        <f t="shared" si="5"/>
        <v>1</v>
      </c>
      <c r="T54" s="2176">
        <f t="shared" si="5"/>
        <v>1</v>
      </c>
      <c r="U54" s="2176">
        <f t="shared" si="5"/>
        <v>1</v>
      </c>
      <c r="V54" s="2176">
        <f t="shared" si="5"/>
        <v>1</v>
      </c>
      <c r="W54" s="2176">
        <f t="shared" si="5"/>
        <v>1</v>
      </c>
      <c r="X54" s="2176">
        <f t="shared" si="5"/>
        <v>1</v>
      </c>
      <c r="Y54" s="2176">
        <f t="shared" si="5"/>
        <v>1</v>
      </c>
      <c r="Z54" s="2176">
        <f t="shared" si="5"/>
        <v>1</v>
      </c>
      <c r="AA54" s="2176">
        <f t="shared" si="5"/>
        <v>1</v>
      </c>
      <c r="AB54" s="2176">
        <f t="shared" si="5"/>
        <v>1</v>
      </c>
      <c r="AC54" s="2176">
        <f t="shared" si="5"/>
        <v>1</v>
      </c>
      <c r="AD54" s="2176">
        <f t="shared" si="5"/>
        <v>1.0000000000000002</v>
      </c>
      <c r="AE54" s="2176">
        <f t="shared" si="5"/>
        <v>1</v>
      </c>
      <c r="AF54" s="2176">
        <f t="shared" si="5"/>
        <v>1</v>
      </c>
    </row>
    <row r="55" spans="1:32">
      <c r="A55" s="2194">
        <v>200</v>
      </c>
      <c r="B55" s="2195">
        <v>51</v>
      </c>
      <c r="C55" s="2179">
        <v>0</v>
      </c>
      <c r="D55" s="2179">
        <v>0</v>
      </c>
      <c r="E55" s="2179">
        <v>0</v>
      </c>
      <c r="F55" s="2179">
        <v>0</v>
      </c>
      <c r="G55" s="2179">
        <v>0</v>
      </c>
      <c r="H55" s="2179">
        <v>0</v>
      </c>
      <c r="I55" s="2179">
        <v>0</v>
      </c>
      <c r="J55" s="2179">
        <v>0</v>
      </c>
      <c r="K55" s="2179">
        <v>0</v>
      </c>
      <c r="L55" s="2179">
        <v>0</v>
      </c>
      <c r="M55" s="2179">
        <v>0</v>
      </c>
      <c r="N55" s="2179">
        <v>0</v>
      </c>
      <c r="O55" s="2179">
        <v>0</v>
      </c>
      <c r="P55" s="2179">
        <v>0</v>
      </c>
      <c r="Q55" s="2179">
        <v>0</v>
      </c>
      <c r="R55" s="2176">
        <f t="shared" si="5"/>
        <v>1</v>
      </c>
      <c r="S55" s="2176">
        <f t="shared" si="5"/>
        <v>1</v>
      </c>
      <c r="T55" s="2176">
        <f t="shared" si="5"/>
        <v>1</v>
      </c>
      <c r="U55" s="2176">
        <f t="shared" si="5"/>
        <v>1</v>
      </c>
      <c r="V55" s="2176">
        <f t="shared" si="5"/>
        <v>1</v>
      </c>
      <c r="W55" s="2176">
        <f t="shared" si="5"/>
        <v>1</v>
      </c>
      <c r="X55" s="2176">
        <f t="shared" si="5"/>
        <v>1</v>
      </c>
      <c r="Y55" s="2176">
        <f t="shared" si="5"/>
        <v>1</v>
      </c>
      <c r="Z55" s="2176">
        <f t="shared" si="5"/>
        <v>1</v>
      </c>
      <c r="AA55" s="2176">
        <f t="shared" si="5"/>
        <v>1</v>
      </c>
      <c r="AB55" s="2176">
        <f t="shared" si="5"/>
        <v>1</v>
      </c>
      <c r="AC55" s="2176">
        <f t="shared" si="5"/>
        <v>1</v>
      </c>
      <c r="AD55" s="2176">
        <f t="shared" si="5"/>
        <v>1.0000000000000002</v>
      </c>
      <c r="AE55" s="2176">
        <f t="shared" si="5"/>
        <v>1</v>
      </c>
      <c r="AF55" s="2176">
        <f t="shared" si="5"/>
        <v>1</v>
      </c>
    </row>
    <row r="56" spans="1:32">
      <c r="A56" s="2194">
        <v>200</v>
      </c>
      <c r="B56" s="2195">
        <v>52</v>
      </c>
      <c r="C56" s="2179">
        <v>0</v>
      </c>
      <c r="D56" s="2179">
        <v>0</v>
      </c>
      <c r="E56" s="2179">
        <v>0</v>
      </c>
      <c r="F56" s="2179">
        <v>0</v>
      </c>
      <c r="G56" s="2179">
        <v>0</v>
      </c>
      <c r="H56" s="2179">
        <v>0</v>
      </c>
      <c r="I56" s="2179">
        <v>0</v>
      </c>
      <c r="J56" s="2179">
        <v>0</v>
      </c>
      <c r="K56" s="2179">
        <v>0</v>
      </c>
      <c r="L56" s="2179">
        <v>0</v>
      </c>
      <c r="M56" s="2179">
        <v>0</v>
      </c>
      <c r="N56" s="2179">
        <v>0</v>
      </c>
      <c r="O56" s="2179">
        <v>0</v>
      </c>
      <c r="P56" s="2179">
        <v>0</v>
      </c>
      <c r="Q56" s="2179">
        <v>0</v>
      </c>
      <c r="R56" s="2176">
        <f t="shared" si="5"/>
        <v>1</v>
      </c>
      <c r="S56" s="2176">
        <f t="shared" si="5"/>
        <v>1</v>
      </c>
      <c r="T56" s="2176">
        <f t="shared" si="5"/>
        <v>1</v>
      </c>
      <c r="U56" s="2176">
        <f t="shared" si="5"/>
        <v>1</v>
      </c>
      <c r="V56" s="2176">
        <f t="shared" si="5"/>
        <v>1</v>
      </c>
      <c r="W56" s="2176">
        <f t="shared" si="5"/>
        <v>1</v>
      </c>
      <c r="X56" s="2176">
        <f t="shared" si="5"/>
        <v>1</v>
      </c>
      <c r="Y56" s="2176">
        <f t="shared" si="5"/>
        <v>1</v>
      </c>
      <c r="Z56" s="2176">
        <f t="shared" si="5"/>
        <v>1</v>
      </c>
      <c r="AA56" s="2176">
        <f t="shared" si="5"/>
        <v>1</v>
      </c>
      <c r="AB56" s="2176">
        <f t="shared" si="5"/>
        <v>1</v>
      </c>
      <c r="AC56" s="2176">
        <f t="shared" si="5"/>
        <v>1</v>
      </c>
      <c r="AD56" s="2176">
        <f t="shared" si="5"/>
        <v>1.0000000000000002</v>
      </c>
      <c r="AE56" s="2176">
        <f t="shared" si="5"/>
        <v>1</v>
      </c>
      <c r="AF56" s="2176">
        <f t="shared" si="5"/>
        <v>1</v>
      </c>
    </row>
    <row r="57" spans="1:32">
      <c r="A57" s="2194">
        <v>200</v>
      </c>
      <c r="B57" s="2195">
        <v>53</v>
      </c>
      <c r="C57" s="2179">
        <v>0</v>
      </c>
      <c r="D57" s="2179">
        <v>0</v>
      </c>
      <c r="E57" s="2179">
        <v>0</v>
      </c>
      <c r="F57" s="2179">
        <v>0</v>
      </c>
      <c r="G57" s="2179">
        <v>0</v>
      </c>
      <c r="H57" s="2179">
        <v>0</v>
      </c>
      <c r="I57" s="2179">
        <v>0</v>
      </c>
      <c r="J57" s="2179">
        <v>0</v>
      </c>
      <c r="K57" s="2179">
        <v>0</v>
      </c>
      <c r="L57" s="2179">
        <v>0</v>
      </c>
      <c r="M57" s="2179">
        <v>0</v>
      </c>
      <c r="N57" s="2179">
        <v>0</v>
      </c>
      <c r="O57" s="2179">
        <v>0</v>
      </c>
      <c r="P57" s="2179">
        <v>0</v>
      </c>
      <c r="Q57" s="2179">
        <v>0</v>
      </c>
      <c r="R57" s="2176">
        <f t="shared" si="5"/>
        <v>1</v>
      </c>
      <c r="S57" s="2176">
        <f t="shared" si="5"/>
        <v>1</v>
      </c>
      <c r="T57" s="2176">
        <f t="shared" si="5"/>
        <v>1</v>
      </c>
      <c r="U57" s="2176">
        <f t="shared" si="5"/>
        <v>1</v>
      </c>
      <c r="V57" s="2176">
        <f t="shared" si="5"/>
        <v>1</v>
      </c>
      <c r="W57" s="2176">
        <f t="shared" si="5"/>
        <v>1</v>
      </c>
      <c r="X57" s="2176">
        <f t="shared" si="5"/>
        <v>1</v>
      </c>
      <c r="Y57" s="2176">
        <f t="shared" si="5"/>
        <v>1</v>
      </c>
      <c r="Z57" s="2176">
        <f t="shared" si="5"/>
        <v>1</v>
      </c>
      <c r="AA57" s="2176">
        <f t="shared" si="5"/>
        <v>1</v>
      </c>
      <c r="AB57" s="2176">
        <f t="shared" si="5"/>
        <v>1</v>
      </c>
      <c r="AC57" s="2176">
        <f t="shared" si="5"/>
        <v>1</v>
      </c>
      <c r="AD57" s="2176">
        <f t="shared" si="5"/>
        <v>1.0000000000000002</v>
      </c>
      <c r="AE57" s="2176">
        <f t="shared" si="5"/>
        <v>1</v>
      </c>
      <c r="AF57" s="2176">
        <f t="shared" si="5"/>
        <v>1</v>
      </c>
    </row>
    <row r="58" spans="1:32">
      <c r="A58" s="2194">
        <v>200</v>
      </c>
      <c r="B58" s="2195">
        <v>54</v>
      </c>
      <c r="C58" s="2179">
        <v>0</v>
      </c>
      <c r="D58" s="2179">
        <v>0</v>
      </c>
      <c r="E58" s="2179">
        <v>0</v>
      </c>
      <c r="F58" s="2179">
        <v>0</v>
      </c>
      <c r="G58" s="2179">
        <v>0</v>
      </c>
      <c r="H58" s="2179">
        <v>0</v>
      </c>
      <c r="I58" s="2179">
        <v>0</v>
      </c>
      <c r="J58" s="2179">
        <v>0</v>
      </c>
      <c r="K58" s="2179">
        <v>0</v>
      </c>
      <c r="L58" s="2179">
        <v>0</v>
      </c>
      <c r="M58" s="2179">
        <v>0</v>
      </c>
      <c r="N58" s="2179">
        <v>0</v>
      </c>
      <c r="O58" s="2179">
        <v>0</v>
      </c>
      <c r="P58" s="2179">
        <v>0</v>
      </c>
      <c r="Q58" s="2179">
        <v>0</v>
      </c>
      <c r="R58" s="2176">
        <f t="shared" si="5"/>
        <v>1</v>
      </c>
      <c r="S58" s="2176">
        <f t="shared" si="5"/>
        <v>1</v>
      </c>
      <c r="T58" s="2176">
        <f t="shared" si="5"/>
        <v>1</v>
      </c>
      <c r="U58" s="2176">
        <f t="shared" si="5"/>
        <v>1</v>
      </c>
      <c r="V58" s="2176">
        <f t="shared" si="5"/>
        <v>1</v>
      </c>
      <c r="W58" s="2176">
        <f t="shared" si="5"/>
        <v>1</v>
      </c>
      <c r="X58" s="2176">
        <f t="shared" si="5"/>
        <v>1</v>
      </c>
      <c r="Y58" s="2176">
        <f t="shared" si="5"/>
        <v>1</v>
      </c>
      <c r="Z58" s="2176">
        <f t="shared" si="5"/>
        <v>1</v>
      </c>
      <c r="AA58" s="2176">
        <f t="shared" si="5"/>
        <v>1</v>
      </c>
      <c r="AB58" s="2176">
        <f t="shared" si="5"/>
        <v>1</v>
      </c>
      <c r="AC58" s="2176">
        <f t="shared" si="5"/>
        <v>1</v>
      </c>
      <c r="AD58" s="2176">
        <f t="shared" si="5"/>
        <v>1.0000000000000002</v>
      </c>
      <c r="AE58" s="2176">
        <f t="shared" si="5"/>
        <v>1</v>
      </c>
      <c r="AF58" s="2176">
        <f t="shared" si="5"/>
        <v>1</v>
      </c>
    </row>
    <row r="59" spans="1:32">
      <c r="A59" s="2194">
        <v>200</v>
      </c>
      <c r="B59" s="2195">
        <v>55</v>
      </c>
      <c r="C59" s="2179">
        <v>0</v>
      </c>
      <c r="D59" s="2179">
        <v>0</v>
      </c>
      <c r="E59" s="2179">
        <v>0</v>
      </c>
      <c r="F59" s="2179">
        <v>0</v>
      </c>
      <c r="G59" s="2179">
        <v>0</v>
      </c>
      <c r="H59" s="2179">
        <v>0</v>
      </c>
      <c r="I59" s="2179">
        <v>0</v>
      </c>
      <c r="J59" s="2179">
        <v>0</v>
      </c>
      <c r="K59" s="2179">
        <v>0</v>
      </c>
      <c r="L59" s="2179">
        <v>0</v>
      </c>
      <c r="M59" s="2179">
        <v>0</v>
      </c>
      <c r="N59" s="2179">
        <v>0</v>
      </c>
      <c r="O59" s="2179">
        <v>0</v>
      </c>
      <c r="P59" s="2179">
        <v>0</v>
      </c>
      <c r="Q59" s="2179">
        <v>0</v>
      </c>
      <c r="R59" s="2176">
        <f t="shared" si="5"/>
        <v>1</v>
      </c>
      <c r="S59" s="2176">
        <f t="shared" si="5"/>
        <v>1</v>
      </c>
      <c r="T59" s="2176">
        <f t="shared" si="5"/>
        <v>1</v>
      </c>
      <c r="U59" s="2176">
        <f t="shared" si="5"/>
        <v>1</v>
      </c>
      <c r="V59" s="2176">
        <f t="shared" si="5"/>
        <v>1</v>
      </c>
      <c r="W59" s="2176">
        <f t="shared" si="5"/>
        <v>1</v>
      </c>
      <c r="X59" s="2176">
        <f t="shared" si="5"/>
        <v>1</v>
      </c>
      <c r="Y59" s="2176">
        <f t="shared" si="5"/>
        <v>1</v>
      </c>
      <c r="Z59" s="2176">
        <f t="shared" si="5"/>
        <v>1</v>
      </c>
      <c r="AA59" s="2176">
        <f t="shared" si="5"/>
        <v>1</v>
      </c>
      <c r="AB59" s="2176">
        <f t="shared" si="5"/>
        <v>1</v>
      </c>
      <c r="AC59" s="2176">
        <f t="shared" si="5"/>
        <v>1</v>
      </c>
      <c r="AD59" s="2176">
        <f t="shared" si="5"/>
        <v>1.0000000000000002</v>
      </c>
      <c r="AE59" s="2176">
        <f t="shared" si="5"/>
        <v>1</v>
      </c>
      <c r="AF59" s="2176">
        <f t="shared" si="5"/>
        <v>1</v>
      </c>
    </row>
    <row r="60" spans="1:32">
      <c r="A60" s="2194">
        <v>200</v>
      </c>
      <c r="B60" s="2195">
        <v>56</v>
      </c>
      <c r="C60" s="2179">
        <v>0</v>
      </c>
      <c r="D60" s="2179">
        <v>0</v>
      </c>
      <c r="E60" s="2179">
        <v>0</v>
      </c>
      <c r="F60" s="2179">
        <v>0</v>
      </c>
      <c r="G60" s="2179">
        <v>0</v>
      </c>
      <c r="H60" s="2179">
        <v>0</v>
      </c>
      <c r="I60" s="2179">
        <v>0</v>
      </c>
      <c r="J60" s="2179">
        <v>0</v>
      </c>
      <c r="K60" s="2179">
        <v>0</v>
      </c>
      <c r="L60" s="2179">
        <v>0</v>
      </c>
      <c r="M60" s="2179">
        <v>0</v>
      </c>
      <c r="N60" s="2179">
        <v>0</v>
      </c>
      <c r="O60" s="2179">
        <v>0</v>
      </c>
      <c r="P60" s="2179">
        <v>0</v>
      </c>
      <c r="Q60" s="2179">
        <v>0</v>
      </c>
      <c r="R60" s="2176">
        <f t="shared" si="5"/>
        <v>1</v>
      </c>
      <c r="S60" s="2176">
        <f t="shared" si="5"/>
        <v>1</v>
      </c>
      <c r="T60" s="2176">
        <f t="shared" si="5"/>
        <v>1</v>
      </c>
      <c r="U60" s="2176">
        <f t="shared" si="5"/>
        <v>1</v>
      </c>
      <c r="V60" s="2176">
        <f t="shared" si="5"/>
        <v>1</v>
      </c>
      <c r="W60" s="2176">
        <f t="shared" si="5"/>
        <v>1</v>
      </c>
      <c r="X60" s="2176">
        <f t="shared" si="5"/>
        <v>1</v>
      </c>
      <c r="Y60" s="2176">
        <f t="shared" si="5"/>
        <v>1</v>
      </c>
      <c r="Z60" s="2176">
        <f t="shared" si="5"/>
        <v>1</v>
      </c>
      <c r="AA60" s="2176">
        <f t="shared" si="5"/>
        <v>1</v>
      </c>
      <c r="AB60" s="2176">
        <f t="shared" si="5"/>
        <v>1</v>
      </c>
      <c r="AC60" s="2176">
        <f t="shared" si="5"/>
        <v>1</v>
      </c>
      <c r="AD60" s="2176">
        <f t="shared" si="5"/>
        <v>1.0000000000000002</v>
      </c>
      <c r="AE60" s="2176">
        <f t="shared" si="5"/>
        <v>1</v>
      </c>
      <c r="AF60" s="2176">
        <f t="shared" si="5"/>
        <v>1</v>
      </c>
    </row>
    <row r="61" spans="1:32">
      <c r="A61" s="2194">
        <v>200</v>
      </c>
      <c r="B61" s="2195">
        <v>57</v>
      </c>
      <c r="C61" s="2179">
        <v>0</v>
      </c>
      <c r="D61" s="2179">
        <v>0</v>
      </c>
      <c r="E61" s="2179">
        <v>0</v>
      </c>
      <c r="F61" s="2179">
        <v>0</v>
      </c>
      <c r="G61" s="2179">
        <v>0</v>
      </c>
      <c r="H61" s="2179">
        <v>0</v>
      </c>
      <c r="I61" s="2179">
        <v>0</v>
      </c>
      <c r="J61" s="2179">
        <v>0</v>
      </c>
      <c r="K61" s="2179">
        <v>0</v>
      </c>
      <c r="L61" s="2179">
        <v>0</v>
      </c>
      <c r="M61" s="2179">
        <v>0</v>
      </c>
      <c r="N61" s="2179">
        <v>0</v>
      </c>
      <c r="O61" s="2179">
        <v>0</v>
      </c>
      <c r="P61" s="2179">
        <v>0</v>
      </c>
      <c r="Q61" s="2179">
        <v>0</v>
      </c>
      <c r="R61" s="2176">
        <f t="shared" si="5"/>
        <v>1</v>
      </c>
      <c r="S61" s="2176">
        <f t="shared" si="5"/>
        <v>1</v>
      </c>
      <c r="T61" s="2176">
        <f t="shared" si="5"/>
        <v>1</v>
      </c>
      <c r="U61" s="2176">
        <f t="shared" si="5"/>
        <v>1</v>
      </c>
      <c r="V61" s="2176">
        <f t="shared" si="5"/>
        <v>1</v>
      </c>
      <c r="W61" s="2176">
        <f t="shared" si="5"/>
        <v>1</v>
      </c>
      <c r="X61" s="2176">
        <f t="shared" si="5"/>
        <v>1</v>
      </c>
      <c r="Y61" s="2176">
        <f t="shared" si="5"/>
        <v>1</v>
      </c>
      <c r="Z61" s="2176">
        <f t="shared" si="5"/>
        <v>1</v>
      </c>
      <c r="AA61" s="2176">
        <f t="shared" si="5"/>
        <v>1</v>
      </c>
      <c r="AB61" s="2176">
        <f t="shared" si="5"/>
        <v>1</v>
      </c>
      <c r="AC61" s="2176">
        <f t="shared" si="5"/>
        <v>1</v>
      </c>
      <c r="AD61" s="2176">
        <f t="shared" si="5"/>
        <v>1.0000000000000002</v>
      </c>
      <c r="AE61" s="2176">
        <f t="shared" si="5"/>
        <v>1</v>
      </c>
      <c r="AF61" s="2176">
        <f t="shared" si="5"/>
        <v>1</v>
      </c>
    </row>
    <row r="62" spans="1:32">
      <c r="A62" s="2194">
        <v>200</v>
      </c>
      <c r="B62" s="2195">
        <v>58</v>
      </c>
      <c r="C62" s="2179">
        <v>0</v>
      </c>
      <c r="D62" s="2179">
        <v>0</v>
      </c>
      <c r="E62" s="2179">
        <v>0</v>
      </c>
      <c r="F62" s="2179">
        <v>0</v>
      </c>
      <c r="G62" s="2179">
        <v>0</v>
      </c>
      <c r="H62" s="2179">
        <v>0</v>
      </c>
      <c r="I62" s="2179">
        <v>0</v>
      </c>
      <c r="J62" s="2179">
        <v>0</v>
      </c>
      <c r="K62" s="2179">
        <v>0</v>
      </c>
      <c r="L62" s="2179">
        <v>0</v>
      </c>
      <c r="M62" s="2179">
        <v>0</v>
      </c>
      <c r="N62" s="2179">
        <v>0</v>
      </c>
      <c r="O62" s="2179">
        <v>0</v>
      </c>
      <c r="P62" s="2179">
        <v>0</v>
      </c>
      <c r="Q62" s="2179">
        <v>0</v>
      </c>
      <c r="R62" s="2176">
        <f t="shared" si="5"/>
        <v>1</v>
      </c>
      <c r="S62" s="2176">
        <f t="shared" si="5"/>
        <v>1</v>
      </c>
      <c r="T62" s="2176">
        <f t="shared" si="5"/>
        <v>1</v>
      </c>
      <c r="U62" s="2176">
        <f t="shared" si="5"/>
        <v>1</v>
      </c>
      <c r="V62" s="2176">
        <f t="shared" si="5"/>
        <v>1</v>
      </c>
      <c r="W62" s="2176">
        <f t="shared" si="5"/>
        <v>1</v>
      </c>
      <c r="X62" s="2176">
        <f t="shared" si="5"/>
        <v>1</v>
      </c>
      <c r="Y62" s="2176">
        <f t="shared" si="5"/>
        <v>1</v>
      </c>
      <c r="Z62" s="2176">
        <f t="shared" si="5"/>
        <v>1</v>
      </c>
      <c r="AA62" s="2176">
        <f t="shared" si="5"/>
        <v>1</v>
      </c>
      <c r="AB62" s="2176">
        <f t="shared" si="5"/>
        <v>1</v>
      </c>
      <c r="AC62" s="2176">
        <f t="shared" si="5"/>
        <v>1</v>
      </c>
      <c r="AD62" s="2176">
        <f t="shared" si="5"/>
        <v>1.0000000000000002</v>
      </c>
      <c r="AE62" s="2176">
        <f t="shared" si="5"/>
        <v>1</v>
      </c>
      <c r="AF62" s="2176">
        <f t="shared" si="5"/>
        <v>1</v>
      </c>
    </row>
    <row r="63" spans="1:32">
      <c r="A63" s="2194">
        <v>200</v>
      </c>
      <c r="B63" s="2195">
        <v>59</v>
      </c>
      <c r="C63" s="2179">
        <v>0</v>
      </c>
      <c r="D63" s="2179">
        <v>0</v>
      </c>
      <c r="E63" s="2179">
        <v>0</v>
      </c>
      <c r="F63" s="2179">
        <v>0</v>
      </c>
      <c r="G63" s="2179">
        <v>0</v>
      </c>
      <c r="H63" s="2179">
        <v>0</v>
      </c>
      <c r="I63" s="2179">
        <v>0</v>
      </c>
      <c r="J63" s="2179">
        <v>0</v>
      </c>
      <c r="K63" s="2179">
        <v>0</v>
      </c>
      <c r="L63" s="2179">
        <v>0</v>
      </c>
      <c r="M63" s="2179">
        <v>0</v>
      </c>
      <c r="N63" s="2179">
        <v>0</v>
      </c>
      <c r="O63" s="2179">
        <v>0</v>
      </c>
      <c r="P63" s="2179">
        <v>0</v>
      </c>
      <c r="Q63" s="2179">
        <v>0</v>
      </c>
      <c r="R63" s="2176">
        <f t="shared" si="5"/>
        <v>1</v>
      </c>
      <c r="S63" s="2176">
        <f t="shared" si="5"/>
        <v>1</v>
      </c>
      <c r="T63" s="2176">
        <f t="shared" si="5"/>
        <v>1</v>
      </c>
      <c r="U63" s="2176">
        <f t="shared" si="5"/>
        <v>1</v>
      </c>
      <c r="V63" s="2176">
        <f t="shared" si="5"/>
        <v>1</v>
      </c>
      <c r="W63" s="2176">
        <f t="shared" si="5"/>
        <v>1</v>
      </c>
      <c r="X63" s="2176">
        <f t="shared" si="5"/>
        <v>1</v>
      </c>
      <c r="Y63" s="2176">
        <f t="shared" si="5"/>
        <v>1</v>
      </c>
      <c r="Z63" s="2176">
        <f t="shared" si="5"/>
        <v>1</v>
      </c>
      <c r="AA63" s="2176">
        <f t="shared" si="5"/>
        <v>1</v>
      </c>
      <c r="AB63" s="2176">
        <f t="shared" si="5"/>
        <v>1</v>
      </c>
      <c r="AC63" s="2176">
        <f t="shared" si="5"/>
        <v>1</v>
      </c>
      <c r="AD63" s="2176">
        <f t="shared" si="5"/>
        <v>1.0000000000000002</v>
      </c>
      <c r="AE63" s="2176">
        <f t="shared" si="5"/>
        <v>1</v>
      </c>
      <c r="AF63" s="2176">
        <f t="shared" si="5"/>
        <v>1</v>
      </c>
    </row>
    <row r="64" spans="1:32">
      <c r="A64" s="2194">
        <v>200</v>
      </c>
      <c r="B64" s="2195">
        <v>60</v>
      </c>
      <c r="C64" s="2179">
        <v>0</v>
      </c>
      <c r="D64" s="2179">
        <v>0</v>
      </c>
      <c r="E64" s="2179">
        <v>0</v>
      </c>
      <c r="F64" s="2179">
        <v>0</v>
      </c>
      <c r="G64" s="2179">
        <v>0</v>
      </c>
      <c r="H64" s="2179">
        <v>0</v>
      </c>
      <c r="I64" s="2179">
        <v>0</v>
      </c>
      <c r="J64" s="2179">
        <v>0</v>
      </c>
      <c r="K64" s="2179">
        <v>0</v>
      </c>
      <c r="L64" s="2179">
        <v>0</v>
      </c>
      <c r="M64" s="2179">
        <v>0</v>
      </c>
      <c r="N64" s="2179">
        <v>0</v>
      </c>
      <c r="O64" s="2179">
        <v>0</v>
      </c>
      <c r="P64" s="2179">
        <v>0</v>
      </c>
      <c r="Q64" s="2179">
        <v>0</v>
      </c>
      <c r="R64" s="2176">
        <f t="shared" si="5"/>
        <v>1</v>
      </c>
      <c r="S64" s="2176">
        <f t="shared" si="5"/>
        <v>1</v>
      </c>
      <c r="T64" s="2176">
        <f t="shared" si="5"/>
        <v>1</v>
      </c>
      <c r="U64" s="2176">
        <f t="shared" si="5"/>
        <v>1</v>
      </c>
      <c r="V64" s="2176">
        <f t="shared" si="5"/>
        <v>1</v>
      </c>
      <c r="W64" s="2176">
        <f t="shared" si="5"/>
        <v>1</v>
      </c>
      <c r="X64" s="2176">
        <f t="shared" si="5"/>
        <v>1</v>
      </c>
      <c r="Y64" s="2176">
        <f t="shared" si="5"/>
        <v>1</v>
      </c>
      <c r="Z64" s="2176">
        <f t="shared" si="5"/>
        <v>1</v>
      </c>
      <c r="AA64" s="2176">
        <f t="shared" si="5"/>
        <v>1</v>
      </c>
      <c r="AB64" s="2176">
        <f t="shared" si="5"/>
        <v>1</v>
      </c>
      <c r="AC64" s="2176">
        <f t="shared" si="5"/>
        <v>1</v>
      </c>
      <c r="AD64" s="2176">
        <f t="shared" si="5"/>
        <v>1.0000000000000002</v>
      </c>
      <c r="AE64" s="2176">
        <f t="shared" si="5"/>
        <v>1</v>
      </c>
      <c r="AF64" s="2176">
        <f t="shared" si="5"/>
        <v>1</v>
      </c>
    </row>
    <row r="65" spans="1:32">
      <c r="A65" s="2194">
        <v>200</v>
      </c>
      <c r="B65" s="2195">
        <v>61</v>
      </c>
      <c r="C65" s="2179">
        <v>0</v>
      </c>
      <c r="D65" s="2179">
        <v>0</v>
      </c>
      <c r="E65" s="2179">
        <v>0</v>
      </c>
      <c r="F65" s="2179">
        <v>0</v>
      </c>
      <c r="G65" s="2179">
        <v>0</v>
      </c>
      <c r="H65" s="2179">
        <v>0</v>
      </c>
      <c r="I65" s="2179">
        <v>0</v>
      </c>
      <c r="J65" s="2179">
        <v>0</v>
      </c>
      <c r="K65" s="2179">
        <v>0</v>
      </c>
      <c r="L65" s="2179">
        <v>0</v>
      </c>
      <c r="M65" s="2179">
        <v>0</v>
      </c>
      <c r="N65" s="2179">
        <v>0</v>
      </c>
      <c r="O65" s="2179">
        <v>0</v>
      </c>
      <c r="P65" s="2179">
        <v>0</v>
      </c>
      <c r="Q65" s="2179">
        <v>0</v>
      </c>
      <c r="R65" s="2176">
        <f t="shared" si="5"/>
        <v>1</v>
      </c>
      <c r="S65" s="2176">
        <f t="shared" si="5"/>
        <v>1</v>
      </c>
      <c r="T65" s="2176">
        <f t="shared" si="5"/>
        <v>1</v>
      </c>
      <c r="U65" s="2176">
        <f t="shared" si="5"/>
        <v>1</v>
      </c>
      <c r="V65" s="2176">
        <f t="shared" si="5"/>
        <v>1</v>
      </c>
      <c r="W65" s="2176">
        <f t="shared" si="5"/>
        <v>1</v>
      </c>
      <c r="X65" s="2176">
        <f t="shared" si="5"/>
        <v>1</v>
      </c>
      <c r="Y65" s="2176">
        <f t="shared" si="5"/>
        <v>1</v>
      </c>
      <c r="Z65" s="2176">
        <f t="shared" si="5"/>
        <v>1</v>
      </c>
      <c r="AA65" s="2176">
        <f t="shared" si="5"/>
        <v>1</v>
      </c>
      <c r="AB65" s="2176">
        <f t="shared" si="5"/>
        <v>1</v>
      </c>
      <c r="AC65" s="2176">
        <f t="shared" si="5"/>
        <v>1</v>
      </c>
      <c r="AD65" s="2176">
        <f t="shared" si="5"/>
        <v>1.0000000000000002</v>
      </c>
      <c r="AE65" s="2176">
        <f t="shared" si="5"/>
        <v>1</v>
      </c>
      <c r="AF65" s="2176">
        <f t="shared" si="5"/>
        <v>1</v>
      </c>
    </row>
    <row r="66" spans="1:32">
      <c r="A66" s="2194">
        <v>200</v>
      </c>
      <c r="B66" s="2195">
        <v>62</v>
      </c>
      <c r="C66" s="2179">
        <v>0</v>
      </c>
      <c r="D66" s="2179">
        <v>0</v>
      </c>
      <c r="E66" s="2179">
        <v>0</v>
      </c>
      <c r="F66" s="2179">
        <v>0</v>
      </c>
      <c r="G66" s="2179">
        <v>0</v>
      </c>
      <c r="H66" s="2179">
        <v>0</v>
      </c>
      <c r="I66" s="2179">
        <v>0</v>
      </c>
      <c r="J66" s="2179">
        <v>0</v>
      </c>
      <c r="K66" s="2179">
        <v>0</v>
      </c>
      <c r="L66" s="2179">
        <v>0</v>
      </c>
      <c r="M66" s="2179">
        <v>0</v>
      </c>
      <c r="N66" s="2179">
        <v>0</v>
      </c>
      <c r="O66" s="2179">
        <v>0</v>
      </c>
      <c r="P66" s="2179">
        <v>0</v>
      </c>
      <c r="Q66" s="2179">
        <v>0</v>
      </c>
      <c r="R66" s="2176">
        <f t="shared" si="5"/>
        <v>1</v>
      </c>
      <c r="S66" s="2176">
        <f t="shared" si="5"/>
        <v>1</v>
      </c>
      <c r="T66" s="2176">
        <f t="shared" si="5"/>
        <v>1</v>
      </c>
      <c r="U66" s="2176">
        <f t="shared" si="5"/>
        <v>1</v>
      </c>
      <c r="V66" s="2176">
        <f t="shared" si="5"/>
        <v>1</v>
      </c>
      <c r="W66" s="2176">
        <f t="shared" si="5"/>
        <v>1</v>
      </c>
      <c r="X66" s="2176">
        <f t="shared" si="5"/>
        <v>1</v>
      </c>
      <c r="Y66" s="2176">
        <f t="shared" si="5"/>
        <v>1</v>
      </c>
      <c r="Z66" s="2176">
        <f t="shared" si="5"/>
        <v>1</v>
      </c>
      <c r="AA66" s="2176">
        <f t="shared" si="5"/>
        <v>1</v>
      </c>
      <c r="AB66" s="2176">
        <f t="shared" si="5"/>
        <v>1</v>
      </c>
      <c r="AC66" s="2176">
        <f t="shared" si="5"/>
        <v>1</v>
      </c>
      <c r="AD66" s="2176">
        <f t="shared" si="5"/>
        <v>1.0000000000000002</v>
      </c>
      <c r="AE66" s="2176">
        <f t="shared" si="5"/>
        <v>1</v>
      </c>
      <c r="AF66" s="2176">
        <f t="shared" si="5"/>
        <v>1</v>
      </c>
    </row>
    <row r="67" spans="1:32">
      <c r="A67" s="2194">
        <v>200</v>
      </c>
      <c r="B67" s="2195">
        <v>63</v>
      </c>
      <c r="C67" s="2179">
        <v>0</v>
      </c>
      <c r="D67" s="2179">
        <v>0</v>
      </c>
      <c r="E67" s="2179">
        <v>0</v>
      </c>
      <c r="F67" s="2179">
        <v>0</v>
      </c>
      <c r="G67" s="2179">
        <v>0</v>
      </c>
      <c r="H67" s="2179">
        <v>0</v>
      </c>
      <c r="I67" s="2179">
        <v>0</v>
      </c>
      <c r="J67" s="2179">
        <v>0</v>
      </c>
      <c r="K67" s="2179">
        <v>0</v>
      </c>
      <c r="L67" s="2179">
        <v>0</v>
      </c>
      <c r="M67" s="2179">
        <v>0</v>
      </c>
      <c r="N67" s="2179">
        <v>0</v>
      </c>
      <c r="O67" s="2179">
        <v>0</v>
      </c>
      <c r="P67" s="2179">
        <v>0</v>
      </c>
      <c r="Q67" s="2179">
        <v>0</v>
      </c>
      <c r="R67" s="2176">
        <f t="shared" si="5"/>
        <v>1</v>
      </c>
      <c r="S67" s="2176">
        <f t="shared" si="5"/>
        <v>1</v>
      </c>
      <c r="T67" s="2176">
        <f t="shared" si="5"/>
        <v>1</v>
      </c>
      <c r="U67" s="2176">
        <f t="shared" si="5"/>
        <v>1</v>
      </c>
      <c r="V67" s="2176">
        <f t="shared" si="5"/>
        <v>1</v>
      </c>
      <c r="W67" s="2176">
        <f t="shared" si="5"/>
        <v>1</v>
      </c>
      <c r="X67" s="2176">
        <f t="shared" si="5"/>
        <v>1</v>
      </c>
      <c r="Y67" s="2176">
        <f t="shared" si="5"/>
        <v>1</v>
      </c>
      <c r="Z67" s="2176">
        <f t="shared" si="5"/>
        <v>1</v>
      </c>
      <c r="AA67" s="2176">
        <f t="shared" si="5"/>
        <v>1</v>
      </c>
      <c r="AB67" s="2176">
        <f t="shared" si="5"/>
        <v>1</v>
      </c>
      <c r="AC67" s="2176">
        <f t="shared" si="5"/>
        <v>1</v>
      </c>
      <c r="AD67" s="2176">
        <f t="shared" si="5"/>
        <v>1.0000000000000002</v>
      </c>
      <c r="AE67" s="2176">
        <f t="shared" si="5"/>
        <v>1</v>
      </c>
      <c r="AF67" s="2176">
        <f t="shared" si="5"/>
        <v>1</v>
      </c>
    </row>
    <row r="68" spans="1:32">
      <c r="A68" s="2194">
        <v>200</v>
      </c>
      <c r="B68" s="2195">
        <v>64</v>
      </c>
      <c r="C68" s="2179">
        <v>0</v>
      </c>
      <c r="D68" s="2179">
        <v>0</v>
      </c>
      <c r="E68" s="2179">
        <v>0</v>
      </c>
      <c r="F68" s="2179">
        <v>0</v>
      </c>
      <c r="G68" s="2179">
        <v>0</v>
      </c>
      <c r="H68" s="2179">
        <v>0</v>
      </c>
      <c r="I68" s="2179">
        <v>0</v>
      </c>
      <c r="J68" s="2179">
        <v>0</v>
      </c>
      <c r="K68" s="2179">
        <v>0</v>
      </c>
      <c r="L68" s="2179">
        <v>0</v>
      </c>
      <c r="M68" s="2179">
        <v>0</v>
      </c>
      <c r="N68" s="2179">
        <v>0</v>
      </c>
      <c r="O68" s="2179">
        <v>0</v>
      </c>
      <c r="P68" s="2179">
        <v>0</v>
      </c>
      <c r="Q68" s="2179">
        <v>0</v>
      </c>
      <c r="R68" s="2176">
        <f t="shared" si="5"/>
        <v>1</v>
      </c>
      <c r="S68" s="2176">
        <f t="shared" si="5"/>
        <v>1</v>
      </c>
      <c r="T68" s="2176">
        <f t="shared" si="5"/>
        <v>1</v>
      </c>
      <c r="U68" s="2176">
        <f t="shared" si="5"/>
        <v>1</v>
      </c>
      <c r="V68" s="2176">
        <f t="shared" si="5"/>
        <v>1</v>
      </c>
      <c r="W68" s="2176">
        <f t="shared" si="5"/>
        <v>1</v>
      </c>
      <c r="X68" s="2176">
        <f t="shared" si="5"/>
        <v>1</v>
      </c>
      <c r="Y68" s="2176">
        <f t="shared" si="5"/>
        <v>1</v>
      </c>
      <c r="Z68" s="2176">
        <f t="shared" si="5"/>
        <v>1</v>
      </c>
      <c r="AA68" s="2176">
        <f t="shared" si="5"/>
        <v>1</v>
      </c>
      <c r="AB68" s="2176">
        <f t="shared" si="5"/>
        <v>1</v>
      </c>
      <c r="AC68" s="2176">
        <f t="shared" si="5"/>
        <v>1</v>
      </c>
      <c r="AD68" s="2176">
        <f t="shared" si="5"/>
        <v>1.0000000000000002</v>
      </c>
      <c r="AE68" s="2176">
        <f t="shared" si="5"/>
        <v>1</v>
      </c>
      <c r="AF68" s="2176">
        <f t="shared" si="5"/>
        <v>1</v>
      </c>
    </row>
    <row r="69" spans="1:32">
      <c r="A69" s="2194">
        <v>200</v>
      </c>
      <c r="B69" s="2195">
        <v>65</v>
      </c>
      <c r="C69" s="2179">
        <v>0</v>
      </c>
      <c r="D69" s="2179">
        <v>0</v>
      </c>
      <c r="E69" s="2179">
        <v>0</v>
      </c>
      <c r="F69" s="2179">
        <v>0</v>
      </c>
      <c r="G69" s="2179">
        <v>0</v>
      </c>
      <c r="H69" s="2179">
        <v>0</v>
      </c>
      <c r="I69" s="2179">
        <v>0</v>
      </c>
      <c r="J69" s="2179">
        <v>0</v>
      </c>
      <c r="K69" s="2179">
        <v>0</v>
      </c>
      <c r="L69" s="2179">
        <v>0</v>
      </c>
      <c r="M69" s="2179">
        <v>0</v>
      </c>
      <c r="N69" s="2179">
        <v>0</v>
      </c>
      <c r="O69" s="2179">
        <v>0</v>
      </c>
      <c r="P69" s="2179">
        <v>0</v>
      </c>
      <c r="Q69" s="2179">
        <v>0</v>
      </c>
      <c r="R69" s="2176">
        <f t="shared" si="5"/>
        <v>1</v>
      </c>
      <c r="S69" s="2176">
        <f t="shared" si="5"/>
        <v>1</v>
      </c>
      <c r="T69" s="2176">
        <f t="shared" si="5"/>
        <v>1</v>
      </c>
      <c r="U69" s="2176">
        <f t="shared" si="5"/>
        <v>1</v>
      </c>
      <c r="V69" s="2176">
        <f t="shared" si="5"/>
        <v>1</v>
      </c>
      <c r="W69" s="2176">
        <f t="shared" si="5"/>
        <v>1</v>
      </c>
      <c r="X69" s="2176">
        <f t="shared" si="5"/>
        <v>1</v>
      </c>
      <c r="Y69" s="2176">
        <f t="shared" si="5"/>
        <v>1</v>
      </c>
      <c r="Z69" s="2176">
        <f t="shared" si="5"/>
        <v>1</v>
      </c>
      <c r="AA69" s="2176">
        <f t="shared" si="5"/>
        <v>1</v>
      </c>
      <c r="AB69" s="2176">
        <f t="shared" si="5"/>
        <v>1</v>
      </c>
      <c r="AC69" s="2176">
        <f t="shared" si="5"/>
        <v>1</v>
      </c>
      <c r="AD69" s="2176">
        <f t="shared" si="5"/>
        <v>1.0000000000000002</v>
      </c>
      <c r="AE69" s="2176">
        <f t="shared" si="5"/>
        <v>1</v>
      </c>
      <c r="AF69" s="2176">
        <f t="shared" si="5"/>
        <v>1</v>
      </c>
    </row>
    <row r="70" spans="1:32">
      <c r="A70" s="2194">
        <v>200</v>
      </c>
      <c r="B70" s="2195">
        <v>66</v>
      </c>
      <c r="C70" s="2179">
        <v>0</v>
      </c>
      <c r="D70" s="2179">
        <v>0</v>
      </c>
      <c r="E70" s="2179">
        <v>0</v>
      </c>
      <c r="F70" s="2179">
        <v>0</v>
      </c>
      <c r="G70" s="2179">
        <v>0</v>
      </c>
      <c r="H70" s="2179">
        <v>0</v>
      </c>
      <c r="I70" s="2179">
        <v>0</v>
      </c>
      <c r="J70" s="2179">
        <v>0</v>
      </c>
      <c r="K70" s="2179">
        <v>0</v>
      </c>
      <c r="L70" s="2179">
        <v>0</v>
      </c>
      <c r="M70" s="2179">
        <v>0</v>
      </c>
      <c r="N70" s="2179">
        <v>0</v>
      </c>
      <c r="O70" s="2179">
        <v>0</v>
      </c>
      <c r="P70" s="2179">
        <v>0</v>
      </c>
      <c r="Q70" s="2179">
        <v>0</v>
      </c>
      <c r="R70" s="2176">
        <f t="shared" ref="R70:AF85" si="6">C70+R69</f>
        <v>1</v>
      </c>
      <c r="S70" s="2176">
        <f t="shared" si="6"/>
        <v>1</v>
      </c>
      <c r="T70" s="2176">
        <f t="shared" si="6"/>
        <v>1</v>
      </c>
      <c r="U70" s="2176">
        <f t="shared" si="6"/>
        <v>1</v>
      </c>
      <c r="V70" s="2176">
        <f t="shared" si="6"/>
        <v>1</v>
      </c>
      <c r="W70" s="2176">
        <f t="shared" si="6"/>
        <v>1</v>
      </c>
      <c r="X70" s="2176">
        <f t="shared" si="6"/>
        <v>1</v>
      </c>
      <c r="Y70" s="2176">
        <f t="shared" si="6"/>
        <v>1</v>
      </c>
      <c r="Z70" s="2176">
        <f t="shared" si="6"/>
        <v>1</v>
      </c>
      <c r="AA70" s="2176">
        <f t="shared" si="6"/>
        <v>1</v>
      </c>
      <c r="AB70" s="2176">
        <f t="shared" si="6"/>
        <v>1</v>
      </c>
      <c r="AC70" s="2176">
        <f t="shared" si="6"/>
        <v>1</v>
      </c>
      <c r="AD70" s="2176">
        <f t="shared" si="6"/>
        <v>1.0000000000000002</v>
      </c>
      <c r="AE70" s="2176">
        <f t="shared" si="6"/>
        <v>1</v>
      </c>
      <c r="AF70" s="2176">
        <f t="shared" si="6"/>
        <v>1</v>
      </c>
    </row>
    <row r="71" spans="1:32">
      <c r="A71" s="2194">
        <v>200</v>
      </c>
      <c r="B71" s="2195">
        <v>67</v>
      </c>
      <c r="C71" s="2179">
        <v>0</v>
      </c>
      <c r="D71" s="2179">
        <v>0</v>
      </c>
      <c r="E71" s="2179">
        <v>0</v>
      </c>
      <c r="F71" s="2179">
        <v>0</v>
      </c>
      <c r="G71" s="2179">
        <v>0</v>
      </c>
      <c r="H71" s="2179">
        <v>0</v>
      </c>
      <c r="I71" s="2179">
        <v>0</v>
      </c>
      <c r="J71" s="2179">
        <v>0</v>
      </c>
      <c r="K71" s="2179">
        <v>0</v>
      </c>
      <c r="L71" s="2179">
        <v>0</v>
      </c>
      <c r="M71" s="2179">
        <v>0</v>
      </c>
      <c r="N71" s="2179">
        <v>0</v>
      </c>
      <c r="O71" s="2179">
        <v>0</v>
      </c>
      <c r="P71" s="2179">
        <v>0</v>
      </c>
      <c r="Q71" s="2179">
        <v>0</v>
      </c>
      <c r="R71" s="2176">
        <f t="shared" si="6"/>
        <v>1</v>
      </c>
      <c r="S71" s="2176">
        <f t="shared" si="6"/>
        <v>1</v>
      </c>
      <c r="T71" s="2176">
        <f t="shared" si="6"/>
        <v>1</v>
      </c>
      <c r="U71" s="2176">
        <f t="shared" si="6"/>
        <v>1</v>
      </c>
      <c r="V71" s="2176">
        <f t="shared" si="6"/>
        <v>1</v>
      </c>
      <c r="W71" s="2176">
        <f t="shared" si="6"/>
        <v>1</v>
      </c>
      <c r="X71" s="2176">
        <f t="shared" si="6"/>
        <v>1</v>
      </c>
      <c r="Y71" s="2176">
        <f t="shared" si="6"/>
        <v>1</v>
      </c>
      <c r="Z71" s="2176">
        <f t="shared" si="6"/>
        <v>1</v>
      </c>
      <c r="AA71" s="2176">
        <f t="shared" si="6"/>
        <v>1</v>
      </c>
      <c r="AB71" s="2176">
        <f t="shared" si="6"/>
        <v>1</v>
      </c>
      <c r="AC71" s="2176">
        <f t="shared" si="6"/>
        <v>1</v>
      </c>
      <c r="AD71" s="2176">
        <f t="shared" si="6"/>
        <v>1.0000000000000002</v>
      </c>
      <c r="AE71" s="2176">
        <f t="shared" si="6"/>
        <v>1</v>
      </c>
      <c r="AF71" s="2176">
        <f t="shared" si="6"/>
        <v>1</v>
      </c>
    </row>
    <row r="72" spans="1:32">
      <c r="A72" s="2194">
        <v>200</v>
      </c>
      <c r="B72" s="2195">
        <v>68</v>
      </c>
      <c r="C72" s="2179">
        <v>0</v>
      </c>
      <c r="D72" s="2179">
        <v>0</v>
      </c>
      <c r="E72" s="2179">
        <v>0</v>
      </c>
      <c r="F72" s="2179">
        <v>0</v>
      </c>
      <c r="G72" s="2179">
        <v>0</v>
      </c>
      <c r="H72" s="2179">
        <v>0</v>
      </c>
      <c r="I72" s="2179">
        <v>0</v>
      </c>
      <c r="J72" s="2179">
        <v>0</v>
      </c>
      <c r="K72" s="2179">
        <v>0</v>
      </c>
      <c r="L72" s="2179">
        <v>0</v>
      </c>
      <c r="M72" s="2179">
        <v>0</v>
      </c>
      <c r="N72" s="2179">
        <v>0</v>
      </c>
      <c r="O72" s="2179">
        <v>0</v>
      </c>
      <c r="P72" s="2179">
        <v>0</v>
      </c>
      <c r="Q72" s="2179">
        <v>0</v>
      </c>
      <c r="R72" s="2176">
        <f t="shared" si="6"/>
        <v>1</v>
      </c>
      <c r="S72" s="2176">
        <f t="shared" si="6"/>
        <v>1</v>
      </c>
      <c r="T72" s="2176">
        <f t="shared" si="6"/>
        <v>1</v>
      </c>
      <c r="U72" s="2176">
        <f t="shared" si="6"/>
        <v>1</v>
      </c>
      <c r="V72" s="2176">
        <f t="shared" si="6"/>
        <v>1</v>
      </c>
      <c r="W72" s="2176">
        <f t="shared" si="6"/>
        <v>1</v>
      </c>
      <c r="X72" s="2176">
        <f t="shared" si="6"/>
        <v>1</v>
      </c>
      <c r="Y72" s="2176">
        <f t="shared" si="6"/>
        <v>1</v>
      </c>
      <c r="Z72" s="2176">
        <f t="shared" si="6"/>
        <v>1</v>
      </c>
      <c r="AA72" s="2176">
        <f t="shared" si="6"/>
        <v>1</v>
      </c>
      <c r="AB72" s="2176">
        <f t="shared" si="6"/>
        <v>1</v>
      </c>
      <c r="AC72" s="2176">
        <f t="shared" si="6"/>
        <v>1</v>
      </c>
      <c r="AD72" s="2176">
        <f t="shared" si="6"/>
        <v>1.0000000000000002</v>
      </c>
      <c r="AE72" s="2176">
        <f t="shared" si="6"/>
        <v>1</v>
      </c>
      <c r="AF72" s="2176">
        <f t="shared" si="6"/>
        <v>1</v>
      </c>
    </row>
    <row r="73" spans="1:32">
      <c r="A73" s="2194">
        <v>200</v>
      </c>
      <c r="B73" s="2195">
        <v>69</v>
      </c>
      <c r="C73" s="2179">
        <v>0</v>
      </c>
      <c r="D73" s="2179">
        <v>0</v>
      </c>
      <c r="E73" s="2179">
        <v>0</v>
      </c>
      <c r="F73" s="2179">
        <v>0</v>
      </c>
      <c r="G73" s="2179">
        <v>0</v>
      </c>
      <c r="H73" s="2179">
        <v>0</v>
      </c>
      <c r="I73" s="2179">
        <v>0</v>
      </c>
      <c r="J73" s="2179">
        <v>0</v>
      </c>
      <c r="K73" s="2179">
        <v>0</v>
      </c>
      <c r="L73" s="2179">
        <v>0</v>
      </c>
      <c r="M73" s="2179">
        <v>0</v>
      </c>
      <c r="N73" s="2179">
        <v>0</v>
      </c>
      <c r="O73" s="2179">
        <v>0</v>
      </c>
      <c r="P73" s="2179">
        <v>0</v>
      </c>
      <c r="Q73" s="2179">
        <v>0</v>
      </c>
      <c r="R73" s="2176">
        <f t="shared" si="6"/>
        <v>1</v>
      </c>
      <c r="S73" s="2176">
        <f t="shared" si="6"/>
        <v>1</v>
      </c>
      <c r="T73" s="2176">
        <f t="shared" si="6"/>
        <v>1</v>
      </c>
      <c r="U73" s="2176">
        <f t="shared" si="6"/>
        <v>1</v>
      </c>
      <c r="V73" s="2176">
        <f t="shared" si="6"/>
        <v>1</v>
      </c>
      <c r="W73" s="2176">
        <f t="shared" si="6"/>
        <v>1</v>
      </c>
      <c r="X73" s="2176">
        <f t="shared" si="6"/>
        <v>1</v>
      </c>
      <c r="Y73" s="2176">
        <f t="shared" si="6"/>
        <v>1</v>
      </c>
      <c r="Z73" s="2176">
        <f t="shared" si="6"/>
        <v>1</v>
      </c>
      <c r="AA73" s="2176">
        <f t="shared" si="6"/>
        <v>1</v>
      </c>
      <c r="AB73" s="2176">
        <f t="shared" si="6"/>
        <v>1</v>
      </c>
      <c r="AC73" s="2176">
        <f t="shared" si="6"/>
        <v>1</v>
      </c>
      <c r="AD73" s="2176">
        <f t="shared" si="6"/>
        <v>1.0000000000000002</v>
      </c>
      <c r="AE73" s="2176">
        <f t="shared" si="6"/>
        <v>1</v>
      </c>
      <c r="AF73" s="2176">
        <f t="shared" si="6"/>
        <v>1</v>
      </c>
    </row>
    <row r="74" spans="1:32">
      <c r="A74" s="2194">
        <v>200</v>
      </c>
      <c r="B74" s="2195">
        <v>70</v>
      </c>
      <c r="C74" s="2179">
        <v>0</v>
      </c>
      <c r="D74" s="2179">
        <v>0</v>
      </c>
      <c r="E74" s="2179">
        <v>0</v>
      </c>
      <c r="F74" s="2179">
        <v>0</v>
      </c>
      <c r="G74" s="2179">
        <v>0</v>
      </c>
      <c r="H74" s="2179">
        <v>0</v>
      </c>
      <c r="I74" s="2179">
        <v>0</v>
      </c>
      <c r="J74" s="2179">
        <v>0</v>
      </c>
      <c r="K74" s="2179">
        <v>0</v>
      </c>
      <c r="L74" s="2179">
        <v>0</v>
      </c>
      <c r="M74" s="2179">
        <v>0</v>
      </c>
      <c r="N74" s="2179">
        <v>0</v>
      </c>
      <c r="O74" s="2179">
        <v>0</v>
      </c>
      <c r="P74" s="2179">
        <v>0</v>
      </c>
      <c r="Q74" s="2179">
        <v>0</v>
      </c>
      <c r="R74" s="2176">
        <f t="shared" si="6"/>
        <v>1</v>
      </c>
      <c r="S74" s="2176">
        <f t="shared" si="6"/>
        <v>1</v>
      </c>
      <c r="T74" s="2176">
        <f t="shared" si="6"/>
        <v>1</v>
      </c>
      <c r="U74" s="2176">
        <f t="shared" si="6"/>
        <v>1</v>
      </c>
      <c r="V74" s="2176">
        <f t="shared" si="6"/>
        <v>1</v>
      </c>
      <c r="W74" s="2176">
        <f t="shared" si="6"/>
        <v>1</v>
      </c>
      <c r="X74" s="2176">
        <f t="shared" si="6"/>
        <v>1</v>
      </c>
      <c r="Y74" s="2176">
        <f t="shared" si="6"/>
        <v>1</v>
      </c>
      <c r="Z74" s="2176">
        <f t="shared" si="6"/>
        <v>1</v>
      </c>
      <c r="AA74" s="2176">
        <f t="shared" si="6"/>
        <v>1</v>
      </c>
      <c r="AB74" s="2176">
        <f t="shared" si="6"/>
        <v>1</v>
      </c>
      <c r="AC74" s="2176">
        <f t="shared" si="6"/>
        <v>1</v>
      </c>
      <c r="AD74" s="2176">
        <f t="shared" si="6"/>
        <v>1.0000000000000002</v>
      </c>
      <c r="AE74" s="2176">
        <f t="shared" si="6"/>
        <v>1</v>
      </c>
      <c r="AF74" s="2176">
        <f t="shared" si="6"/>
        <v>1</v>
      </c>
    </row>
    <row r="75" spans="1:32">
      <c r="A75" s="2194">
        <v>200</v>
      </c>
      <c r="B75" s="2195">
        <v>71</v>
      </c>
      <c r="C75" s="2179">
        <v>0</v>
      </c>
      <c r="D75" s="2179">
        <v>0</v>
      </c>
      <c r="E75" s="2179">
        <v>0</v>
      </c>
      <c r="F75" s="2179">
        <v>0</v>
      </c>
      <c r="G75" s="2179">
        <v>0</v>
      </c>
      <c r="H75" s="2179">
        <v>0</v>
      </c>
      <c r="I75" s="2179">
        <v>0</v>
      </c>
      <c r="J75" s="2179">
        <v>0</v>
      </c>
      <c r="K75" s="2179">
        <v>0</v>
      </c>
      <c r="L75" s="2179">
        <v>0</v>
      </c>
      <c r="M75" s="2179">
        <v>0</v>
      </c>
      <c r="N75" s="2179">
        <v>0</v>
      </c>
      <c r="O75" s="2179">
        <v>0</v>
      </c>
      <c r="P75" s="2179">
        <v>0</v>
      </c>
      <c r="Q75" s="2179">
        <v>0</v>
      </c>
      <c r="R75" s="2176">
        <f t="shared" si="6"/>
        <v>1</v>
      </c>
      <c r="S75" s="2176">
        <f t="shared" si="6"/>
        <v>1</v>
      </c>
      <c r="T75" s="2176">
        <f t="shared" si="6"/>
        <v>1</v>
      </c>
      <c r="U75" s="2176">
        <f t="shared" si="6"/>
        <v>1</v>
      </c>
      <c r="V75" s="2176">
        <f t="shared" si="6"/>
        <v>1</v>
      </c>
      <c r="W75" s="2176">
        <f t="shared" si="6"/>
        <v>1</v>
      </c>
      <c r="X75" s="2176">
        <f t="shared" si="6"/>
        <v>1</v>
      </c>
      <c r="Y75" s="2176">
        <f t="shared" si="6"/>
        <v>1</v>
      </c>
      <c r="Z75" s="2176">
        <f t="shared" si="6"/>
        <v>1</v>
      </c>
      <c r="AA75" s="2176">
        <f t="shared" si="6"/>
        <v>1</v>
      </c>
      <c r="AB75" s="2176">
        <f t="shared" si="6"/>
        <v>1</v>
      </c>
      <c r="AC75" s="2176">
        <f t="shared" si="6"/>
        <v>1</v>
      </c>
      <c r="AD75" s="2176">
        <f t="shared" si="6"/>
        <v>1.0000000000000002</v>
      </c>
      <c r="AE75" s="2176">
        <f t="shared" si="6"/>
        <v>1</v>
      </c>
      <c r="AF75" s="2176">
        <f t="shared" si="6"/>
        <v>1</v>
      </c>
    </row>
    <row r="76" spans="1:32">
      <c r="A76" s="2194">
        <v>200</v>
      </c>
      <c r="B76" s="2195">
        <v>72</v>
      </c>
      <c r="C76" s="2179">
        <v>0</v>
      </c>
      <c r="D76" s="2179">
        <v>0</v>
      </c>
      <c r="E76" s="2179">
        <v>0</v>
      </c>
      <c r="F76" s="2179">
        <v>0</v>
      </c>
      <c r="G76" s="2179">
        <v>0</v>
      </c>
      <c r="H76" s="2179">
        <v>0</v>
      </c>
      <c r="I76" s="2179">
        <v>0</v>
      </c>
      <c r="J76" s="2179">
        <v>0</v>
      </c>
      <c r="K76" s="2179">
        <v>0</v>
      </c>
      <c r="L76" s="2179">
        <v>0</v>
      </c>
      <c r="M76" s="2179">
        <v>0</v>
      </c>
      <c r="N76" s="2179">
        <v>0</v>
      </c>
      <c r="O76" s="2179">
        <v>0</v>
      </c>
      <c r="P76" s="2179">
        <v>0</v>
      </c>
      <c r="Q76" s="2179">
        <v>0</v>
      </c>
      <c r="R76" s="2176">
        <f t="shared" si="6"/>
        <v>1</v>
      </c>
      <c r="S76" s="2176">
        <f t="shared" si="6"/>
        <v>1</v>
      </c>
      <c r="T76" s="2176">
        <f t="shared" si="6"/>
        <v>1</v>
      </c>
      <c r="U76" s="2176">
        <f t="shared" si="6"/>
        <v>1</v>
      </c>
      <c r="V76" s="2176">
        <f t="shared" si="6"/>
        <v>1</v>
      </c>
      <c r="W76" s="2176">
        <f t="shared" si="6"/>
        <v>1</v>
      </c>
      <c r="X76" s="2176">
        <f t="shared" si="6"/>
        <v>1</v>
      </c>
      <c r="Y76" s="2176">
        <f t="shared" si="6"/>
        <v>1</v>
      </c>
      <c r="Z76" s="2176">
        <f t="shared" si="6"/>
        <v>1</v>
      </c>
      <c r="AA76" s="2176">
        <f t="shared" si="6"/>
        <v>1</v>
      </c>
      <c r="AB76" s="2176">
        <f t="shared" si="6"/>
        <v>1</v>
      </c>
      <c r="AC76" s="2176">
        <f t="shared" si="6"/>
        <v>1</v>
      </c>
      <c r="AD76" s="2176">
        <f t="shared" si="6"/>
        <v>1.0000000000000002</v>
      </c>
      <c r="AE76" s="2176">
        <f t="shared" si="6"/>
        <v>1</v>
      </c>
      <c r="AF76" s="2176">
        <f t="shared" si="6"/>
        <v>1</v>
      </c>
    </row>
    <row r="77" spans="1:32">
      <c r="A77" s="2194">
        <v>200</v>
      </c>
      <c r="B77" s="2195">
        <v>73</v>
      </c>
      <c r="C77" s="2179">
        <v>0</v>
      </c>
      <c r="D77" s="2179">
        <v>0</v>
      </c>
      <c r="E77" s="2179">
        <v>0</v>
      </c>
      <c r="F77" s="2179">
        <v>0</v>
      </c>
      <c r="G77" s="2179">
        <v>0</v>
      </c>
      <c r="H77" s="2179">
        <v>0</v>
      </c>
      <c r="I77" s="2179">
        <v>0</v>
      </c>
      <c r="J77" s="2179">
        <v>0</v>
      </c>
      <c r="K77" s="2179">
        <v>0</v>
      </c>
      <c r="L77" s="2179">
        <v>0</v>
      </c>
      <c r="M77" s="2179">
        <v>0</v>
      </c>
      <c r="N77" s="2179">
        <v>0</v>
      </c>
      <c r="O77" s="2179">
        <v>0</v>
      </c>
      <c r="P77" s="2179">
        <v>0</v>
      </c>
      <c r="Q77" s="2179">
        <v>0</v>
      </c>
      <c r="R77" s="2176">
        <f t="shared" si="6"/>
        <v>1</v>
      </c>
      <c r="S77" s="2176">
        <f t="shared" si="6"/>
        <v>1</v>
      </c>
      <c r="T77" s="2176">
        <f t="shared" si="6"/>
        <v>1</v>
      </c>
      <c r="U77" s="2176">
        <f t="shared" si="6"/>
        <v>1</v>
      </c>
      <c r="V77" s="2176">
        <f t="shared" si="6"/>
        <v>1</v>
      </c>
      <c r="W77" s="2176">
        <f t="shared" si="6"/>
        <v>1</v>
      </c>
      <c r="X77" s="2176">
        <f t="shared" si="6"/>
        <v>1</v>
      </c>
      <c r="Y77" s="2176">
        <f t="shared" si="6"/>
        <v>1</v>
      </c>
      <c r="Z77" s="2176">
        <f t="shared" si="6"/>
        <v>1</v>
      </c>
      <c r="AA77" s="2176">
        <f t="shared" si="6"/>
        <v>1</v>
      </c>
      <c r="AB77" s="2176">
        <f t="shared" si="6"/>
        <v>1</v>
      </c>
      <c r="AC77" s="2176">
        <f t="shared" si="6"/>
        <v>1</v>
      </c>
      <c r="AD77" s="2176">
        <f t="shared" si="6"/>
        <v>1.0000000000000002</v>
      </c>
      <c r="AE77" s="2176">
        <f t="shared" si="6"/>
        <v>1</v>
      </c>
      <c r="AF77" s="2176">
        <f t="shared" si="6"/>
        <v>1</v>
      </c>
    </row>
    <row r="78" spans="1:32">
      <c r="A78" s="2194">
        <v>200</v>
      </c>
      <c r="B78" s="2195">
        <v>74</v>
      </c>
      <c r="C78" s="2179">
        <v>0</v>
      </c>
      <c r="D78" s="2179">
        <v>0</v>
      </c>
      <c r="E78" s="2179">
        <v>0</v>
      </c>
      <c r="F78" s="2179">
        <v>0</v>
      </c>
      <c r="G78" s="2179">
        <v>0</v>
      </c>
      <c r="H78" s="2179">
        <v>0</v>
      </c>
      <c r="I78" s="2179">
        <v>0</v>
      </c>
      <c r="J78" s="2179">
        <v>0</v>
      </c>
      <c r="K78" s="2179">
        <v>0</v>
      </c>
      <c r="L78" s="2179">
        <v>0</v>
      </c>
      <c r="M78" s="2179">
        <v>0</v>
      </c>
      <c r="N78" s="2179">
        <v>0</v>
      </c>
      <c r="O78" s="2179">
        <v>0</v>
      </c>
      <c r="P78" s="2179">
        <v>0</v>
      </c>
      <c r="Q78" s="2179">
        <v>0</v>
      </c>
      <c r="R78" s="2176">
        <f t="shared" si="6"/>
        <v>1</v>
      </c>
      <c r="S78" s="2176">
        <f t="shared" si="6"/>
        <v>1</v>
      </c>
      <c r="T78" s="2176">
        <f t="shared" si="6"/>
        <v>1</v>
      </c>
      <c r="U78" s="2176">
        <f t="shared" si="6"/>
        <v>1</v>
      </c>
      <c r="V78" s="2176">
        <f t="shared" si="6"/>
        <v>1</v>
      </c>
      <c r="W78" s="2176">
        <f t="shared" si="6"/>
        <v>1</v>
      </c>
      <c r="X78" s="2176">
        <f t="shared" si="6"/>
        <v>1</v>
      </c>
      <c r="Y78" s="2176">
        <f t="shared" si="6"/>
        <v>1</v>
      </c>
      <c r="Z78" s="2176">
        <f t="shared" si="6"/>
        <v>1</v>
      </c>
      <c r="AA78" s="2176">
        <f t="shared" si="6"/>
        <v>1</v>
      </c>
      <c r="AB78" s="2176">
        <f t="shared" si="6"/>
        <v>1</v>
      </c>
      <c r="AC78" s="2176">
        <f t="shared" si="6"/>
        <v>1</v>
      </c>
      <c r="AD78" s="2176">
        <f t="shared" si="6"/>
        <v>1.0000000000000002</v>
      </c>
      <c r="AE78" s="2176">
        <f t="shared" si="6"/>
        <v>1</v>
      </c>
      <c r="AF78" s="2176">
        <f t="shared" si="6"/>
        <v>1</v>
      </c>
    </row>
    <row r="79" spans="1:32">
      <c r="A79" s="2194">
        <v>200</v>
      </c>
      <c r="B79" s="2195">
        <v>75</v>
      </c>
      <c r="C79" s="2179">
        <v>0</v>
      </c>
      <c r="D79" s="2179">
        <v>0</v>
      </c>
      <c r="E79" s="2179">
        <v>0</v>
      </c>
      <c r="F79" s="2179">
        <v>0</v>
      </c>
      <c r="G79" s="2179">
        <v>0</v>
      </c>
      <c r="H79" s="2179">
        <v>0</v>
      </c>
      <c r="I79" s="2179">
        <v>0</v>
      </c>
      <c r="J79" s="2179">
        <v>0</v>
      </c>
      <c r="K79" s="2179">
        <v>0</v>
      </c>
      <c r="L79" s="2179">
        <v>0</v>
      </c>
      <c r="M79" s="2179">
        <v>0</v>
      </c>
      <c r="N79" s="2179">
        <v>0</v>
      </c>
      <c r="O79" s="2179">
        <v>0</v>
      </c>
      <c r="P79" s="2179">
        <v>0</v>
      </c>
      <c r="Q79" s="2179">
        <v>0</v>
      </c>
      <c r="R79" s="2176">
        <f t="shared" si="6"/>
        <v>1</v>
      </c>
      <c r="S79" s="2176">
        <f t="shared" si="6"/>
        <v>1</v>
      </c>
      <c r="T79" s="2176">
        <f t="shared" si="6"/>
        <v>1</v>
      </c>
      <c r="U79" s="2176">
        <f t="shared" si="6"/>
        <v>1</v>
      </c>
      <c r="V79" s="2176">
        <f t="shared" si="6"/>
        <v>1</v>
      </c>
      <c r="W79" s="2176">
        <f t="shared" si="6"/>
        <v>1</v>
      </c>
      <c r="X79" s="2176">
        <f t="shared" si="6"/>
        <v>1</v>
      </c>
      <c r="Y79" s="2176">
        <f t="shared" si="6"/>
        <v>1</v>
      </c>
      <c r="Z79" s="2176">
        <f t="shared" si="6"/>
        <v>1</v>
      </c>
      <c r="AA79" s="2176">
        <f t="shared" si="6"/>
        <v>1</v>
      </c>
      <c r="AB79" s="2176">
        <f t="shared" si="6"/>
        <v>1</v>
      </c>
      <c r="AC79" s="2176">
        <f t="shared" si="6"/>
        <v>1</v>
      </c>
      <c r="AD79" s="2176">
        <f t="shared" si="6"/>
        <v>1.0000000000000002</v>
      </c>
      <c r="AE79" s="2176">
        <f t="shared" si="6"/>
        <v>1</v>
      </c>
      <c r="AF79" s="2176">
        <f t="shared" si="6"/>
        <v>1</v>
      </c>
    </row>
    <row r="80" spans="1:32">
      <c r="A80" s="2194">
        <v>200</v>
      </c>
      <c r="B80" s="2195">
        <v>76</v>
      </c>
      <c r="C80" s="2179">
        <v>0</v>
      </c>
      <c r="D80" s="2179">
        <v>0</v>
      </c>
      <c r="E80" s="2179">
        <v>0</v>
      </c>
      <c r="F80" s="2179">
        <v>0</v>
      </c>
      <c r="G80" s="2179">
        <v>0</v>
      </c>
      <c r="H80" s="2179">
        <v>0</v>
      </c>
      <c r="I80" s="2179">
        <v>0</v>
      </c>
      <c r="J80" s="2179">
        <v>0</v>
      </c>
      <c r="K80" s="2179">
        <v>0</v>
      </c>
      <c r="L80" s="2179">
        <v>0</v>
      </c>
      <c r="M80" s="2179">
        <v>0</v>
      </c>
      <c r="N80" s="2179">
        <v>0</v>
      </c>
      <c r="O80" s="2179">
        <v>0</v>
      </c>
      <c r="P80" s="2179">
        <v>0</v>
      </c>
      <c r="Q80" s="2179">
        <v>0</v>
      </c>
      <c r="R80" s="2176">
        <f t="shared" si="6"/>
        <v>1</v>
      </c>
      <c r="S80" s="2176">
        <f t="shared" si="6"/>
        <v>1</v>
      </c>
      <c r="T80" s="2176">
        <f t="shared" si="6"/>
        <v>1</v>
      </c>
      <c r="U80" s="2176">
        <f t="shared" si="6"/>
        <v>1</v>
      </c>
      <c r="V80" s="2176">
        <f t="shared" si="6"/>
        <v>1</v>
      </c>
      <c r="W80" s="2176">
        <f t="shared" si="6"/>
        <v>1</v>
      </c>
      <c r="X80" s="2176">
        <f t="shared" si="6"/>
        <v>1</v>
      </c>
      <c r="Y80" s="2176">
        <f t="shared" si="6"/>
        <v>1</v>
      </c>
      <c r="Z80" s="2176">
        <f t="shared" si="6"/>
        <v>1</v>
      </c>
      <c r="AA80" s="2176">
        <f t="shared" si="6"/>
        <v>1</v>
      </c>
      <c r="AB80" s="2176">
        <f t="shared" si="6"/>
        <v>1</v>
      </c>
      <c r="AC80" s="2176">
        <f t="shared" si="6"/>
        <v>1</v>
      </c>
      <c r="AD80" s="2176">
        <f t="shared" si="6"/>
        <v>1.0000000000000002</v>
      </c>
      <c r="AE80" s="2176">
        <f t="shared" si="6"/>
        <v>1</v>
      </c>
      <c r="AF80" s="2176">
        <f t="shared" si="6"/>
        <v>1</v>
      </c>
    </row>
    <row r="81" spans="1:32">
      <c r="A81" s="2194">
        <v>200</v>
      </c>
      <c r="B81" s="2195">
        <v>77</v>
      </c>
      <c r="C81" s="2179">
        <v>0</v>
      </c>
      <c r="D81" s="2179">
        <v>0</v>
      </c>
      <c r="E81" s="2179">
        <v>0</v>
      </c>
      <c r="F81" s="2179">
        <v>0</v>
      </c>
      <c r="G81" s="2179">
        <v>0</v>
      </c>
      <c r="H81" s="2179">
        <v>0</v>
      </c>
      <c r="I81" s="2179">
        <v>0</v>
      </c>
      <c r="J81" s="2179">
        <v>0</v>
      </c>
      <c r="K81" s="2179">
        <v>0</v>
      </c>
      <c r="L81" s="2179">
        <v>0</v>
      </c>
      <c r="M81" s="2179">
        <v>0</v>
      </c>
      <c r="N81" s="2179">
        <v>0</v>
      </c>
      <c r="O81" s="2179">
        <v>0</v>
      </c>
      <c r="P81" s="2179">
        <v>0</v>
      </c>
      <c r="Q81" s="2179">
        <v>0</v>
      </c>
      <c r="R81" s="2176">
        <f t="shared" si="6"/>
        <v>1</v>
      </c>
      <c r="S81" s="2176">
        <f t="shared" si="6"/>
        <v>1</v>
      </c>
      <c r="T81" s="2176">
        <f t="shared" si="6"/>
        <v>1</v>
      </c>
      <c r="U81" s="2176">
        <f t="shared" si="6"/>
        <v>1</v>
      </c>
      <c r="V81" s="2176">
        <f t="shared" si="6"/>
        <v>1</v>
      </c>
      <c r="W81" s="2176">
        <f t="shared" si="6"/>
        <v>1</v>
      </c>
      <c r="X81" s="2176">
        <f t="shared" si="6"/>
        <v>1</v>
      </c>
      <c r="Y81" s="2176">
        <f t="shared" si="6"/>
        <v>1</v>
      </c>
      <c r="Z81" s="2176">
        <f t="shared" si="6"/>
        <v>1</v>
      </c>
      <c r="AA81" s="2176">
        <f t="shared" si="6"/>
        <v>1</v>
      </c>
      <c r="AB81" s="2176">
        <f t="shared" si="6"/>
        <v>1</v>
      </c>
      <c r="AC81" s="2176">
        <f t="shared" si="6"/>
        <v>1</v>
      </c>
      <c r="AD81" s="2176">
        <f t="shared" si="6"/>
        <v>1.0000000000000002</v>
      </c>
      <c r="AE81" s="2176">
        <f t="shared" si="6"/>
        <v>1</v>
      </c>
      <c r="AF81" s="2176">
        <f t="shared" si="6"/>
        <v>1</v>
      </c>
    </row>
    <row r="82" spans="1:32">
      <c r="A82" s="2194">
        <v>200</v>
      </c>
      <c r="B82" s="2195">
        <v>78</v>
      </c>
      <c r="C82" s="2179">
        <v>0</v>
      </c>
      <c r="D82" s="2179">
        <v>0</v>
      </c>
      <c r="E82" s="2179">
        <v>0</v>
      </c>
      <c r="F82" s="2179">
        <v>0</v>
      </c>
      <c r="G82" s="2179">
        <v>0</v>
      </c>
      <c r="H82" s="2179">
        <v>0</v>
      </c>
      <c r="I82" s="2179">
        <v>0</v>
      </c>
      <c r="J82" s="2179">
        <v>0</v>
      </c>
      <c r="K82" s="2179">
        <v>0</v>
      </c>
      <c r="L82" s="2179">
        <v>0</v>
      </c>
      <c r="M82" s="2179">
        <v>0</v>
      </c>
      <c r="N82" s="2179">
        <v>0</v>
      </c>
      <c r="O82" s="2179">
        <v>0</v>
      </c>
      <c r="P82" s="2179">
        <v>0</v>
      </c>
      <c r="Q82" s="2179">
        <v>0</v>
      </c>
      <c r="R82" s="2176">
        <f t="shared" si="6"/>
        <v>1</v>
      </c>
      <c r="S82" s="2176">
        <f t="shared" si="6"/>
        <v>1</v>
      </c>
      <c r="T82" s="2176">
        <f t="shared" si="6"/>
        <v>1</v>
      </c>
      <c r="U82" s="2176">
        <f t="shared" si="6"/>
        <v>1</v>
      </c>
      <c r="V82" s="2176">
        <f t="shared" si="6"/>
        <v>1</v>
      </c>
      <c r="W82" s="2176">
        <f t="shared" si="6"/>
        <v>1</v>
      </c>
      <c r="X82" s="2176">
        <f t="shared" si="6"/>
        <v>1</v>
      </c>
      <c r="Y82" s="2176">
        <f t="shared" si="6"/>
        <v>1</v>
      </c>
      <c r="Z82" s="2176">
        <f t="shared" si="6"/>
        <v>1</v>
      </c>
      <c r="AA82" s="2176">
        <f t="shared" si="6"/>
        <v>1</v>
      </c>
      <c r="AB82" s="2176">
        <f t="shared" si="6"/>
        <v>1</v>
      </c>
      <c r="AC82" s="2176">
        <f t="shared" si="6"/>
        <v>1</v>
      </c>
      <c r="AD82" s="2176">
        <f t="shared" si="6"/>
        <v>1.0000000000000002</v>
      </c>
      <c r="AE82" s="2176">
        <f t="shared" si="6"/>
        <v>1</v>
      </c>
      <c r="AF82" s="2176">
        <f t="shared" si="6"/>
        <v>1</v>
      </c>
    </row>
    <row r="83" spans="1:32">
      <c r="A83" s="2194">
        <v>200</v>
      </c>
      <c r="B83" s="2195">
        <v>79</v>
      </c>
      <c r="C83" s="2179">
        <v>0</v>
      </c>
      <c r="D83" s="2179">
        <v>0</v>
      </c>
      <c r="E83" s="2179">
        <v>0</v>
      </c>
      <c r="F83" s="2179">
        <v>0</v>
      </c>
      <c r="G83" s="2179">
        <v>0</v>
      </c>
      <c r="H83" s="2179">
        <v>0</v>
      </c>
      <c r="I83" s="2179">
        <v>0</v>
      </c>
      <c r="J83" s="2179">
        <v>0</v>
      </c>
      <c r="K83" s="2179">
        <v>0</v>
      </c>
      <c r="L83" s="2179">
        <v>0</v>
      </c>
      <c r="M83" s="2179">
        <v>0</v>
      </c>
      <c r="N83" s="2179">
        <v>0</v>
      </c>
      <c r="O83" s="2179">
        <v>0</v>
      </c>
      <c r="P83" s="2179">
        <v>0</v>
      </c>
      <c r="Q83" s="2179">
        <v>0</v>
      </c>
      <c r="R83" s="2176">
        <f t="shared" si="6"/>
        <v>1</v>
      </c>
      <c r="S83" s="2176">
        <f t="shared" si="6"/>
        <v>1</v>
      </c>
      <c r="T83" s="2176">
        <f t="shared" si="6"/>
        <v>1</v>
      </c>
      <c r="U83" s="2176">
        <f t="shared" si="6"/>
        <v>1</v>
      </c>
      <c r="V83" s="2176">
        <f t="shared" si="6"/>
        <v>1</v>
      </c>
      <c r="W83" s="2176">
        <f t="shared" si="6"/>
        <v>1</v>
      </c>
      <c r="X83" s="2176">
        <f t="shared" si="6"/>
        <v>1</v>
      </c>
      <c r="Y83" s="2176">
        <f t="shared" si="6"/>
        <v>1</v>
      </c>
      <c r="Z83" s="2176">
        <f t="shared" si="6"/>
        <v>1</v>
      </c>
      <c r="AA83" s="2176">
        <f t="shared" si="6"/>
        <v>1</v>
      </c>
      <c r="AB83" s="2176">
        <f t="shared" si="6"/>
        <v>1</v>
      </c>
      <c r="AC83" s="2176">
        <f t="shared" si="6"/>
        <v>1</v>
      </c>
      <c r="AD83" s="2176">
        <f t="shared" si="6"/>
        <v>1.0000000000000002</v>
      </c>
      <c r="AE83" s="2176">
        <f t="shared" si="6"/>
        <v>1</v>
      </c>
      <c r="AF83" s="2176">
        <f t="shared" si="6"/>
        <v>1</v>
      </c>
    </row>
    <row r="84" spans="1:32">
      <c r="A84" s="2194">
        <v>200</v>
      </c>
      <c r="B84" s="2195">
        <v>80</v>
      </c>
      <c r="C84" s="2179">
        <v>0</v>
      </c>
      <c r="D84" s="2179">
        <v>0</v>
      </c>
      <c r="E84" s="2179">
        <v>0</v>
      </c>
      <c r="F84" s="2179">
        <v>0</v>
      </c>
      <c r="G84" s="2179">
        <v>0</v>
      </c>
      <c r="H84" s="2179">
        <v>0</v>
      </c>
      <c r="I84" s="2179">
        <v>0</v>
      </c>
      <c r="J84" s="2179">
        <v>0</v>
      </c>
      <c r="K84" s="2179">
        <v>0</v>
      </c>
      <c r="L84" s="2179">
        <v>0</v>
      </c>
      <c r="M84" s="2179">
        <v>0</v>
      </c>
      <c r="N84" s="2179">
        <v>0</v>
      </c>
      <c r="O84" s="2179">
        <v>0</v>
      </c>
      <c r="P84" s="2179">
        <v>0</v>
      </c>
      <c r="Q84" s="2179">
        <v>0</v>
      </c>
      <c r="R84" s="2176">
        <f t="shared" si="6"/>
        <v>1</v>
      </c>
      <c r="S84" s="2176">
        <f t="shared" si="6"/>
        <v>1</v>
      </c>
      <c r="T84" s="2176">
        <f t="shared" si="6"/>
        <v>1</v>
      </c>
      <c r="U84" s="2176">
        <f t="shared" si="6"/>
        <v>1</v>
      </c>
      <c r="V84" s="2176">
        <f t="shared" si="6"/>
        <v>1</v>
      </c>
      <c r="W84" s="2176">
        <f t="shared" si="6"/>
        <v>1</v>
      </c>
      <c r="X84" s="2176">
        <f t="shared" si="6"/>
        <v>1</v>
      </c>
      <c r="Y84" s="2176">
        <f t="shared" si="6"/>
        <v>1</v>
      </c>
      <c r="Z84" s="2176">
        <f t="shared" si="6"/>
        <v>1</v>
      </c>
      <c r="AA84" s="2176">
        <f t="shared" si="6"/>
        <v>1</v>
      </c>
      <c r="AB84" s="2176">
        <f t="shared" si="6"/>
        <v>1</v>
      </c>
      <c r="AC84" s="2176">
        <f t="shared" si="6"/>
        <v>1</v>
      </c>
      <c r="AD84" s="2176">
        <f t="shared" si="6"/>
        <v>1.0000000000000002</v>
      </c>
      <c r="AE84" s="2176">
        <f t="shared" si="6"/>
        <v>1</v>
      </c>
      <c r="AF84" s="2176">
        <f t="shared" si="6"/>
        <v>1</v>
      </c>
    </row>
    <row r="85" spans="1:32">
      <c r="A85" s="2194">
        <v>200</v>
      </c>
      <c r="B85" s="2195">
        <v>81</v>
      </c>
      <c r="C85" s="2179">
        <v>0</v>
      </c>
      <c r="D85" s="2179">
        <v>0</v>
      </c>
      <c r="E85" s="2179">
        <v>0</v>
      </c>
      <c r="F85" s="2179">
        <v>0</v>
      </c>
      <c r="G85" s="2179">
        <v>0</v>
      </c>
      <c r="H85" s="2179">
        <v>0</v>
      </c>
      <c r="I85" s="2179">
        <v>0</v>
      </c>
      <c r="J85" s="2179">
        <v>0</v>
      </c>
      <c r="K85" s="2179">
        <v>0</v>
      </c>
      <c r="L85" s="2179">
        <v>0</v>
      </c>
      <c r="M85" s="2179">
        <v>0</v>
      </c>
      <c r="N85" s="2179">
        <v>0</v>
      </c>
      <c r="O85" s="2179">
        <v>0</v>
      </c>
      <c r="P85" s="2179">
        <v>0</v>
      </c>
      <c r="Q85" s="2179">
        <v>0</v>
      </c>
      <c r="R85" s="2176">
        <f t="shared" si="6"/>
        <v>1</v>
      </c>
      <c r="S85" s="2176">
        <f t="shared" si="6"/>
        <v>1</v>
      </c>
      <c r="T85" s="2176">
        <f t="shared" si="6"/>
        <v>1</v>
      </c>
      <c r="U85" s="2176">
        <f t="shared" si="6"/>
        <v>1</v>
      </c>
      <c r="V85" s="2176">
        <f t="shared" si="6"/>
        <v>1</v>
      </c>
      <c r="W85" s="2176">
        <f t="shared" si="6"/>
        <v>1</v>
      </c>
      <c r="X85" s="2176">
        <f t="shared" si="6"/>
        <v>1</v>
      </c>
      <c r="Y85" s="2176">
        <f t="shared" si="6"/>
        <v>1</v>
      </c>
      <c r="Z85" s="2176">
        <f t="shared" si="6"/>
        <v>1</v>
      </c>
      <c r="AA85" s="2176">
        <f t="shared" si="6"/>
        <v>1</v>
      </c>
      <c r="AB85" s="2176">
        <f t="shared" si="6"/>
        <v>1</v>
      </c>
      <c r="AC85" s="2176">
        <f t="shared" si="6"/>
        <v>1</v>
      </c>
      <c r="AD85" s="2176">
        <f t="shared" si="6"/>
        <v>1.0000000000000002</v>
      </c>
      <c r="AE85" s="2176">
        <f t="shared" si="6"/>
        <v>1</v>
      </c>
      <c r="AF85" s="2176">
        <f t="shared" si="6"/>
        <v>1</v>
      </c>
    </row>
    <row r="86" spans="1:32">
      <c r="A86" s="2194">
        <v>200</v>
      </c>
      <c r="B86" s="2195">
        <v>82</v>
      </c>
      <c r="C86" s="2179">
        <v>0</v>
      </c>
      <c r="D86" s="2179">
        <v>0</v>
      </c>
      <c r="E86" s="2179">
        <v>0</v>
      </c>
      <c r="F86" s="2179">
        <v>0</v>
      </c>
      <c r="G86" s="2179">
        <v>0</v>
      </c>
      <c r="H86" s="2179">
        <v>0</v>
      </c>
      <c r="I86" s="2179">
        <v>0</v>
      </c>
      <c r="J86" s="2179">
        <v>0</v>
      </c>
      <c r="K86" s="2179">
        <v>0</v>
      </c>
      <c r="L86" s="2179">
        <v>0</v>
      </c>
      <c r="M86" s="2179">
        <v>0</v>
      </c>
      <c r="N86" s="2179">
        <v>0</v>
      </c>
      <c r="O86" s="2179">
        <v>0</v>
      </c>
      <c r="P86" s="2179">
        <v>0</v>
      </c>
      <c r="Q86" s="2179">
        <v>0</v>
      </c>
      <c r="R86" s="2176">
        <f t="shared" ref="R86:AF101" si="7">C86+R85</f>
        <v>1</v>
      </c>
      <c r="S86" s="2176">
        <f t="shared" si="7"/>
        <v>1</v>
      </c>
      <c r="T86" s="2176">
        <f t="shared" si="7"/>
        <v>1</v>
      </c>
      <c r="U86" s="2176">
        <f t="shared" si="7"/>
        <v>1</v>
      </c>
      <c r="V86" s="2176">
        <f t="shared" si="7"/>
        <v>1</v>
      </c>
      <c r="W86" s="2176">
        <f t="shared" si="7"/>
        <v>1</v>
      </c>
      <c r="X86" s="2176">
        <f t="shared" si="7"/>
        <v>1</v>
      </c>
      <c r="Y86" s="2176">
        <f t="shared" si="7"/>
        <v>1</v>
      </c>
      <c r="Z86" s="2176">
        <f t="shared" si="7"/>
        <v>1</v>
      </c>
      <c r="AA86" s="2176">
        <f t="shared" si="7"/>
        <v>1</v>
      </c>
      <c r="AB86" s="2176">
        <f t="shared" si="7"/>
        <v>1</v>
      </c>
      <c r="AC86" s="2176">
        <f t="shared" si="7"/>
        <v>1</v>
      </c>
      <c r="AD86" s="2176">
        <f t="shared" si="7"/>
        <v>1.0000000000000002</v>
      </c>
      <c r="AE86" s="2176">
        <f t="shared" si="7"/>
        <v>1</v>
      </c>
      <c r="AF86" s="2176">
        <f t="shared" si="7"/>
        <v>1</v>
      </c>
    </row>
    <row r="87" spans="1:32">
      <c r="A87" s="2194">
        <v>200</v>
      </c>
      <c r="B87" s="2195">
        <v>83</v>
      </c>
      <c r="C87" s="2179">
        <v>0</v>
      </c>
      <c r="D87" s="2179">
        <v>0</v>
      </c>
      <c r="E87" s="2179">
        <v>0</v>
      </c>
      <c r="F87" s="2179">
        <v>0</v>
      </c>
      <c r="G87" s="2179">
        <v>0</v>
      </c>
      <c r="H87" s="2179">
        <v>0</v>
      </c>
      <c r="I87" s="2179">
        <v>0</v>
      </c>
      <c r="J87" s="2179">
        <v>0</v>
      </c>
      <c r="K87" s="2179">
        <v>0</v>
      </c>
      <c r="L87" s="2179">
        <v>0</v>
      </c>
      <c r="M87" s="2179">
        <v>0</v>
      </c>
      <c r="N87" s="2179">
        <v>0</v>
      </c>
      <c r="O87" s="2179">
        <v>0</v>
      </c>
      <c r="P87" s="2179">
        <v>0</v>
      </c>
      <c r="Q87" s="2179">
        <v>0</v>
      </c>
      <c r="R87" s="2176">
        <f t="shared" si="7"/>
        <v>1</v>
      </c>
      <c r="S87" s="2176">
        <f t="shared" si="7"/>
        <v>1</v>
      </c>
      <c r="T87" s="2176">
        <f t="shared" si="7"/>
        <v>1</v>
      </c>
      <c r="U87" s="2176">
        <f t="shared" si="7"/>
        <v>1</v>
      </c>
      <c r="V87" s="2176">
        <f t="shared" si="7"/>
        <v>1</v>
      </c>
      <c r="W87" s="2176">
        <f t="shared" si="7"/>
        <v>1</v>
      </c>
      <c r="X87" s="2176">
        <f t="shared" si="7"/>
        <v>1</v>
      </c>
      <c r="Y87" s="2176">
        <f t="shared" si="7"/>
        <v>1</v>
      </c>
      <c r="Z87" s="2176">
        <f t="shared" si="7"/>
        <v>1</v>
      </c>
      <c r="AA87" s="2176">
        <f t="shared" si="7"/>
        <v>1</v>
      </c>
      <c r="AB87" s="2176">
        <f t="shared" si="7"/>
        <v>1</v>
      </c>
      <c r="AC87" s="2176">
        <f t="shared" si="7"/>
        <v>1</v>
      </c>
      <c r="AD87" s="2176">
        <f t="shared" si="7"/>
        <v>1.0000000000000002</v>
      </c>
      <c r="AE87" s="2176">
        <f t="shared" si="7"/>
        <v>1</v>
      </c>
      <c r="AF87" s="2176">
        <f t="shared" si="7"/>
        <v>1</v>
      </c>
    </row>
    <row r="88" spans="1:32">
      <c r="A88" s="2194">
        <v>200</v>
      </c>
      <c r="B88" s="2195">
        <v>84</v>
      </c>
      <c r="C88" s="2179">
        <v>0</v>
      </c>
      <c r="D88" s="2179">
        <v>0</v>
      </c>
      <c r="E88" s="2179">
        <v>0</v>
      </c>
      <c r="F88" s="2179">
        <v>0</v>
      </c>
      <c r="G88" s="2179">
        <v>0</v>
      </c>
      <c r="H88" s="2179">
        <v>0</v>
      </c>
      <c r="I88" s="2179">
        <v>0</v>
      </c>
      <c r="J88" s="2179">
        <v>0</v>
      </c>
      <c r="K88" s="2179">
        <v>0</v>
      </c>
      <c r="L88" s="2179">
        <v>0</v>
      </c>
      <c r="M88" s="2179">
        <v>0</v>
      </c>
      <c r="N88" s="2179">
        <v>0</v>
      </c>
      <c r="O88" s="2179">
        <v>0</v>
      </c>
      <c r="P88" s="2179">
        <v>0</v>
      </c>
      <c r="Q88" s="2179">
        <v>0</v>
      </c>
      <c r="R88" s="2176">
        <f t="shared" si="7"/>
        <v>1</v>
      </c>
      <c r="S88" s="2176">
        <f t="shared" si="7"/>
        <v>1</v>
      </c>
      <c r="T88" s="2176">
        <f t="shared" si="7"/>
        <v>1</v>
      </c>
      <c r="U88" s="2176">
        <f t="shared" si="7"/>
        <v>1</v>
      </c>
      <c r="V88" s="2176">
        <f t="shared" si="7"/>
        <v>1</v>
      </c>
      <c r="W88" s="2176">
        <f t="shared" si="7"/>
        <v>1</v>
      </c>
      <c r="X88" s="2176">
        <f t="shared" si="7"/>
        <v>1</v>
      </c>
      <c r="Y88" s="2176">
        <f t="shared" si="7"/>
        <v>1</v>
      </c>
      <c r="Z88" s="2176">
        <f t="shared" si="7"/>
        <v>1</v>
      </c>
      <c r="AA88" s="2176">
        <f t="shared" si="7"/>
        <v>1</v>
      </c>
      <c r="AB88" s="2176">
        <f t="shared" si="7"/>
        <v>1</v>
      </c>
      <c r="AC88" s="2176">
        <f t="shared" si="7"/>
        <v>1</v>
      </c>
      <c r="AD88" s="2176">
        <f t="shared" si="7"/>
        <v>1.0000000000000002</v>
      </c>
      <c r="AE88" s="2176">
        <f t="shared" si="7"/>
        <v>1</v>
      </c>
      <c r="AF88" s="2176">
        <f t="shared" si="7"/>
        <v>1</v>
      </c>
    </row>
    <row r="89" spans="1:32">
      <c r="A89" s="2194">
        <v>200</v>
      </c>
      <c r="B89" s="2195">
        <v>85</v>
      </c>
      <c r="C89" s="2179">
        <v>0</v>
      </c>
      <c r="D89" s="2179">
        <v>0</v>
      </c>
      <c r="E89" s="2179">
        <v>0</v>
      </c>
      <c r="F89" s="2179">
        <v>0</v>
      </c>
      <c r="G89" s="2179">
        <v>0</v>
      </c>
      <c r="H89" s="2179">
        <v>0</v>
      </c>
      <c r="I89" s="2179">
        <v>0</v>
      </c>
      <c r="J89" s="2179">
        <v>0</v>
      </c>
      <c r="K89" s="2179">
        <v>0</v>
      </c>
      <c r="L89" s="2179">
        <v>0</v>
      </c>
      <c r="M89" s="2179">
        <v>0</v>
      </c>
      <c r="N89" s="2179">
        <v>0</v>
      </c>
      <c r="O89" s="2179">
        <v>0</v>
      </c>
      <c r="P89" s="2179">
        <v>0</v>
      </c>
      <c r="Q89" s="2179">
        <v>0</v>
      </c>
      <c r="R89" s="2176">
        <f t="shared" si="7"/>
        <v>1</v>
      </c>
      <c r="S89" s="2176">
        <f t="shared" si="7"/>
        <v>1</v>
      </c>
      <c r="T89" s="2176">
        <f t="shared" si="7"/>
        <v>1</v>
      </c>
      <c r="U89" s="2176">
        <f t="shared" si="7"/>
        <v>1</v>
      </c>
      <c r="V89" s="2176">
        <f t="shared" si="7"/>
        <v>1</v>
      </c>
      <c r="W89" s="2176">
        <f t="shared" si="7"/>
        <v>1</v>
      </c>
      <c r="X89" s="2176">
        <f t="shared" si="7"/>
        <v>1</v>
      </c>
      <c r="Y89" s="2176">
        <f t="shared" si="7"/>
        <v>1</v>
      </c>
      <c r="Z89" s="2176">
        <f t="shared" si="7"/>
        <v>1</v>
      </c>
      <c r="AA89" s="2176">
        <f t="shared" si="7"/>
        <v>1</v>
      </c>
      <c r="AB89" s="2176">
        <f t="shared" si="7"/>
        <v>1</v>
      </c>
      <c r="AC89" s="2176">
        <f t="shared" si="7"/>
        <v>1</v>
      </c>
      <c r="AD89" s="2176">
        <f t="shared" si="7"/>
        <v>1.0000000000000002</v>
      </c>
      <c r="AE89" s="2176">
        <f t="shared" si="7"/>
        <v>1</v>
      </c>
      <c r="AF89" s="2176">
        <f t="shared" si="7"/>
        <v>1</v>
      </c>
    </row>
    <row r="90" spans="1:32">
      <c r="A90" s="2194">
        <v>200</v>
      </c>
      <c r="B90" s="2195">
        <v>86</v>
      </c>
      <c r="C90" s="2179">
        <v>0</v>
      </c>
      <c r="D90" s="2179">
        <v>0</v>
      </c>
      <c r="E90" s="2179">
        <v>0</v>
      </c>
      <c r="F90" s="2179">
        <v>0</v>
      </c>
      <c r="G90" s="2179">
        <v>0</v>
      </c>
      <c r="H90" s="2179">
        <v>0</v>
      </c>
      <c r="I90" s="2179">
        <v>0</v>
      </c>
      <c r="J90" s="2179">
        <v>0</v>
      </c>
      <c r="K90" s="2179">
        <v>0</v>
      </c>
      <c r="L90" s="2179">
        <v>0</v>
      </c>
      <c r="M90" s="2179">
        <v>0</v>
      </c>
      <c r="N90" s="2179">
        <v>0</v>
      </c>
      <c r="O90" s="2179">
        <v>0</v>
      </c>
      <c r="P90" s="2179">
        <v>0</v>
      </c>
      <c r="Q90" s="2179">
        <v>0</v>
      </c>
      <c r="R90" s="2176">
        <f t="shared" si="7"/>
        <v>1</v>
      </c>
      <c r="S90" s="2176">
        <f t="shared" si="7"/>
        <v>1</v>
      </c>
      <c r="T90" s="2176">
        <f t="shared" si="7"/>
        <v>1</v>
      </c>
      <c r="U90" s="2176">
        <f t="shared" si="7"/>
        <v>1</v>
      </c>
      <c r="V90" s="2176">
        <f t="shared" si="7"/>
        <v>1</v>
      </c>
      <c r="W90" s="2176">
        <f t="shared" si="7"/>
        <v>1</v>
      </c>
      <c r="X90" s="2176">
        <f t="shared" si="7"/>
        <v>1</v>
      </c>
      <c r="Y90" s="2176">
        <f t="shared" si="7"/>
        <v>1</v>
      </c>
      <c r="Z90" s="2176">
        <f t="shared" si="7"/>
        <v>1</v>
      </c>
      <c r="AA90" s="2176">
        <f t="shared" si="7"/>
        <v>1</v>
      </c>
      <c r="AB90" s="2176">
        <f t="shared" si="7"/>
        <v>1</v>
      </c>
      <c r="AC90" s="2176">
        <f t="shared" si="7"/>
        <v>1</v>
      </c>
      <c r="AD90" s="2176">
        <f t="shared" si="7"/>
        <v>1.0000000000000002</v>
      </c>
      <c r="AE90" s="2176">
        <f t="shared" si="7"/>
        <v>1</v>
      </c>
      <c r="AF90" s="2176">
        <f t="shared" si="7"/>
        <v>1</v>
      </c>
    </row>
    <row r="91" spans="1:32">
      <c r="A91" s="2194">
        <v>200</v>
      </c>
      <c r="B91" s="2195">
        <v>87</v>
      </c>
      <c r="C91" s="2179">
        <v>0</v>
      </c>
      <c r="D91" s="2179">
        <v>0</v>
      </c>
      <c r="E91" s="2179">
        <v>0</v>
      </c>
      <c r="F91" s="2179">
        <v>0</v>
      </c>
      <c r="G91" s="2179">
        <v>0</v>
      </c>
      <c r="H91" s="2179">
        <v>0</v>
      </c>
      <c r="I91" s="2179">
        <v>0</v>
      </c>
      <c r="J91" s="2179">
        <v>0</v>
      </c>
      <c r="K91" s="2179">
        <v>0</v>
      </c>
      <c r="L91" s="2179">
        <v>0</v>
      </c>
      <c r="M91" s="2179">
        <v>0</v>
      </c>
      <c r="N91" s="2179">
        <v>0</v>
      </c>
      <c r="O91" s="2179">
        <v>0</v>
      </c>
      <c r="P91" s="2179">
        <v>0</v>
      </c>
      <c r="Q91" s="2179">
        <v>0</v>
      </c>
      <c r="R91" s="2176">
        <f t="shared" si="7"/>
        <v>1</v>
      </c>
      <c r="S91" s="2176">
        <f t="shared" si="7"/>
        <v>1</v>
      </c>
      <c r="T91" s="2176">
        <f t="shared" si="7"/>
        <v>1</v>
      </c>
      <c r="U91" s="2176">
        <f t="shared" si="7"/>
        <v>1</v>
      </c>
      <c r="V91" s="2176">
        <f t="shared" si="7"/>
        <v>1</v>
      </c>
      <c r="W91" s="2176">
        <f t="shared" si="7"/>
        <v>1</v>
      </c>
      <c r="X91" s="2176">
        <f t="shared" si="7"/>
        <v>1</v>
      </c>
      <c r="Y91" s="2176">
        <f t="shared" si="7"/>
        <v>1</v>
      </c>
      <c r="Z91" s="2176">
        <f t="shared" si="7"/>
        <v>1</v>
      </c>
      <c r="AA91" s="2176">
        <f t="shared" si="7"/>
        <v>1</v>
      </c>
      <c r="AB91" s="2176">
        <f t="shared" si="7"/>
        <v>1</v>
      </c>
      <c r="AC91" s="2176">
        <f t="shared" si="7"/>
        <v>1</v>
      </c>
      <c r="AD91" s="2176">
        <f t="shared" si="7"/>
        <v>1.0000000000000002</v>
      </c>
      <c r="AE91" s="2176">
        <f t="shared" si="7"/>
        <v>1</v>
      </c>
      <c r="AF91" s="2176">
        <f t="shared" si="7"/>
        <v>1</v>
      </c>
    </row>
    <row r="92" spans="1:32">
      <c r="A92" s="2194">
        <v>200</v>
      </c>
      <c r="B92" s="2195">
        <v>88</v>
      </c>
      <c r="C92" s="2179">
        <v>0</v>
      </c>
      <c r="D92" s="2179">
        <v>0</v>
      </c>
      <c r="E92" s="2179">
        <v>0</v>
      </c>
      <c r="F92" s="2179">
        <v>0</v>
      </c>
      <c r="G92" s="2179">
        <v>0</v>
      </c>
      <c r="H92" s="2179">
        <v>0</v>
      </c>
      <c r="I92" s="2179">
        <v>0</v>
      </c>
      <c r="J92" s="2179">
        <v>0</v>
      </c>
      <c r="K92" s="2179">
        <v>0</v>
      </c>
      <c r="L92" s="2179">
        <v>0</v>
      </c>
      <c r="M92" s="2179">
        <v>0</v>
      </c>
      <c r="N92" s="2179">
        <v>0</v>
      </c>
      <c r="O92" s="2179">
        <v>0</v>
      </c>
      <c r="P92" s="2179">
        <v>0</v>
      </c>
      <c r="Q92" s="2179">
        <v>0</v>
      </c>
      <c r="R92" s="2176">
        <f t="shared" si="7"/>
        <v>1</v>
      </c>
      <c r="S92" s="2176">
        <f t="shared" si="7"/>
        <v>1</v>
      </c>
      <c r="T92" s="2176">
        <f t="shared" si="7"/>
        <v>1</v>
      </c>
      <c r="U92" s="2176">
        <f t="shared" si="7"/>
        <v>1</v>
      </c>
      <c r="V92" s="2176">
        <f t="shared" si="7"/>
        <v>1</v>
      </c>
      <c r="W92" s="2176">
        <f t="shared" si="7"/>
        <v>1</v>
      </c>
      <c r="X92" s="2176">
        <f t="shared" si="7"/>
        <v>1</v>
      </c>
      <c r="Y92" s="2176">
        <f t="shared" si="7"/>
        <v>1</v>
      </c>
      <c r="Z92" s="2176">
        <f t="shared" si="7"/>
        <v>1</v>
      </c>
      <c r="AA92" s="2176">
        <f t="shared" si="7"/>
        <v>1</v>
      </c>
      <c r="AB92" s="2176">
        <f t="shared" si="7"/>
        <v>1</v>
      </c>
      <c r="AC92" s="2176">
        <f t="shared" si="7"/>
        <v>1</v>
      </c>
      <c r="AD92" s="2176">
        <f t="shared" si="7"/>
        <v>1.0000000000000002</v>
      </c>
      <c r="AE92" s="2176">
        <f t="shared" si="7"/>
        <v>1</v>
      </c>
      <c r="AF92" s="2176">
        <f t="shared" si="7"/>
        <v>1</v>
      </c>
    </row>
    <row r="93" spans="1:32">
      <c r="A93" s="2194">
        <v>200</v>
      </c>
      <c r="B93" s="2195">
        <v>89</v>
      </c>
      <c r="C93" s="2179">
        <v>0</v>
      </c>
      <c r="D93" s="2179">
        <v>0</v>
      </c>
      <c r="E93" s="2179">
        <v>0</v>
      </c>
      <c r="F93" s="2179">
        <v>0</v>
      </c>
      <c r="G93" s="2179">
        <v>0</v>
      </c>
      <c r="H93" s="2179">
        <v>0</v>
      </c>
      <c r="I93" s="2179">
        <v>0</v>
      </c>
      <c r="J93" s="2179">
        <v>0</v>
      </c>
      <c r="K93" s="2179">
        <v>0</v>
      </c>
      <c r="L93" s="2179">
        <v>0</v>
      </c>
      <c r="M93" s="2179">
        <v>0</v>
      </c>
      <c r="N93" s="2179">
        <v>0</v>
      </c>
      <c r="O93" s="2179">
        <v>0</v>
      </c>
      <c r="P93" s="2179">
        <v>0</v>
      </c>
      <c r="Q93" s="2179">
        <v>0</v>
      </c>
      <c r="R93" s="2176">
        <f t="shared" si="7"/>
        <v>1</v>
      </c>
      <c r="S93" s="2176">
        <f t="shared" si="7"/>
        <v>1</v>
      </c>
      <c r="T93" s="2176">
        <f t="shared" si="7"/>
        <v>1</v>
      </c>
      <c r="U93" s="2176">
        <f t="shared" si="7"/>
        <v>1</v>
      </c>
      <c r="V93" s="2176">
        <f t="shared" si="7"/>
        <v>1</v>
      </c>
      <c r="W93" s="2176">
        <f t="shared" si="7"/>
        <v>1</v>
      </c>
      <c r="X93" s="2176">
        <f t="shared" si="7"/>
        <v>1</v>
      </c>
      <c r="Y93" s="2176">
        <f t="shared" si="7"/>
        <v>1</v>
      </c>
      <c r="Z93" s="2176">
        <f t="shared" si="7"/>
        <v>1</v>
      </c>
      <c r="AA93" s="2176">
        <f t="shared" si="7"/>
        <v>1</v>
      </c>
      <c r="AB93" s="2176">
        <f t="shared" si="7"/>
        <v>1</v>
      </c>
      <c r="AC93" s="2176">
        <f t="shared" si="7"/>
        <v>1</v>
      </c>
      <c r="AD93" s="2176">
        <f t="shared" si="7"/>
        <v>1.0000000000000002</v>
      </c>
      <c r="AE93" s="2176">
        <f t="shared" si="7"/>
        <v>1</v>
      </c>
      <c r="AF93" s="2176">
        <f t="shared" si="7"/>
        <v>1</v>
      </c>
    </row>
    <row r="94" spans="1:32">
      <c r="A94" s="2194">
        <v>200</v>
      </c>
      <c r="B94" s="2195">
        <v>90</v>
      </c>
      <c r="C94" s="2179">
        <v>0</v>
      </c>
      <c r="D94" s="2179">
        <v>0</v>
      </c>
      <c r="E94" s="2179">
        <v>0</v>
      </c>
      <c r="F94" s="2179">
        <v>0</v>
      </c>
      <c r="G94" s="2179">
        <v>0</v>
      </c>
      <c r="H94" s="2179">
        <v>0</v>
      </c>
      <c r="I94" s="2179">
        <v>0</v>
      </c>
      <c r="J94" s="2179">
        <v>0</v>
      </c>
      <c r="K94" s="2179">
        <v>0</v>
      </c>
      <c r="L94" s="2179">
        <v>0</v>
      </c>
      <c r="M94" s="2179">
        <v>0</v>
      </c>
      <c r="N94" s="2179">
        <v>0</v>
      </c>
      <c r="O94" s="2179">
        <v>0</v>
      </c>
      <c r="P94" s="2179">
        <v>0</v>
      </c>
      <c r="Q94" s="2179">
        <v>0</v>
      </c>
      <c r="R94" s="2176">
        <f t="shared" si="7"/>
        <v>1</v>
      </c>
      <c r="S94" s="2176">
        <f t="shared" si="7"/>
        <v>1</v>
      </c>
      <c r="T94" s="2176">
        <f t="shared" si="7"/>
        <v>1</v>
      </c>
      <c r="U94" s="2176">
        <f t="shared" si="7"/>
        <v>1</v>
      </c>
      <c r="V94" s="2176">
        <f t="shared" si="7"/>
        <v>1</v>
      </c>
      <c r="W94" s="2176">
        <f t="shared" si="7"/>
        <v>1</v>
      </c>
      <c r="X94" s="2176">
        <f t="shared" si="7"/>
        <v>1</v>
      </c>
      <c r="Y94" s="2176">
        <f t="shared" si="7"/>
        <v>1</v>
      </c>
      <c r="Z94" s="2176">
        <f t="shared" si="7"/>
        <v>1</v>
      </c>
      <c r="AA94" s="2176">
        <f t="shared" si="7"/>
        <v>1</v>
      </c>
      <c r="AB94" s="2176">
        <f t="shared" si="7"/>
        <v>1</v>
      </c>
      <c r="AC94" s="2176">
        <f t="shared" si="7"/>
        <v>1</v>
      </c>
      <c r="AD94" s="2176">
        <f t="shared" si="7"/>
        <v>1.0000000000000002</v>
      </c>
      <c r="AE94" s="2176">
        <f t="shared" si="7"/>
        <v>1</v>
      </c>
      <c r="AF94" s="2176">
        <f t="shared" si="7"/>
        <v>1</v>
      </c>
    </row>
    <row r="95" spans="1:32">
      <c r="A95" s="2194">
        <v>200</v>
      </c>
      <c r="B95" s="2195">
        <v>91</v>
      </c>
      <c r="C95" s="2179">
        <v>0</v>
      </c>
      <c r="D95" s="2179">
        <v>0</v>
      </c>
      <c r="E95" s="2179">
        <v>0</v>
      </c>
      <c r="F95" s="2179">
        <v>0</v>
      </c>
      <c r="G95" s="2179">
        <v>0</v>
      </c>
      <c r="H95" s="2179">
        <v>0</v>
      </c>
      <c r="I95" s="2179">
        <v>0</v>
      </c>
      <c r="J95" s="2179">
        <v>0</v>
      </c>
      <c r="K95" s="2179">
        <v>0</v>
      </c>
      <c r="L95" s="2179">
        <v>0</v>
      </c>
      <c r="M95" s="2179">
        <v>0</v>
      </c>
      <c r="N95" s="2179">
        <v>0</v>
      </c>
      <c r="O95" s="2179">
        <v>0</v>
      </c>
      <c r="P95" s="2179">
        <v>0</v>
      </c>
      <c r="Q95" s="2179">
        <v>0</v>
      </c>
      <c r="R95" s="2176">
        <f t="shared" si="7"/>
        <v>1</v>
      </c>
      <c r="S95" s="2176">
        <f t="shared" si="7"/>
        <v>1</v>
      </c>
      <c r="T95" s="2176">
        <f t="shared" si="7"/>
        <v>1</v>
      </c>
      <c r="U95" s="2176">
        <f t="shared" si="7"/>
        <v>1</v>
      </c>
      <c r="V95" s="2176">
        <f t="shared" si="7"/>
        <v>1</v>
      </c>
      <c r="W95" s="2176">
        <f t="shared" si="7"/>
        <v>1</v>
      </c>
      <c r="X95" s="2176">
        <f t="shared" si="7"/>
        <v>1</v>
      </c>
      <c r="Y95" s="2176">
        <f t="shared" si="7"/>
        <v>1</v>
      </c>
      <c r="Z95" s="2176">
        <f t="shared" si="7"/>
        <v>1</v>
      </c>
      <c r="AA95" s="2176">
        <f t="shared" si="7"/>
        <v>1</v>
      </c>
      <c r="AB95" s="2176">
        <f t="shared" si="7"/>
        <v>1</v>
      </c>
      <c r="AC95" s="2176">
        <f t="shared" si="7"/>
        <v>1</v>
      </c>
      <c r="AD95" s="2176">
        <f t="shared" si="7"/>
        <v>1.0000000000000002</v>
      </c>
      <c r="AE95" s="2176">
        <f t="shared" si="7"/>
        <v>1</v>
      </c>
      <c r="AF95" s="2176">
        <f t="shared" si="7"/>
        <v>1</v>
      </c>
    </row>
    <row r="96" spans="1:32">
      <c r="A96" s="2194">
        <v>200</v>
      </c>
      <c r="B96" s="2195">
        <v>92</v>
      </c>
      <c r="C96" s="2179">
        <v>0</v>
      </c>
      <c r="D96" s="2179">
        <v>0</v>
      </c>
      <c r="E96" s="2179">
        <v>0</v>
      </c>
      <c r="F96" s="2179">
        <v>0</v>
      </c>
      <c r="G96" s="2179">
        <v>0</v>
      </c>
      <c r="H96" s="2179">
        <v>0</v>
      </c>
      <c r="I96" s="2179">
        <v>0</v>
      </c>
      <c r="J96" s="2179">
        <v>0</v>
      </c>
      <c r="K96" s="2179">
        <v>0</v>
      </c>
      <c r="L96" s="2179">
        <v>0</v>
      </c>
      <c r="M96" s="2179">
        <v>0</v>
      </c>
      <c r="N96" s="2179">
        <v>0</v>
      </c>
      <c r="O96" s="2179">
        <v>0</v>
      </c>
      <c r="P96" s="2179">
        <v>0</v>
      </c>
      <c r="Q96" s="2179">
        <v>0</v>
      </c>
      <c r="R96" s="2176">
        <f t="shared" si="7"/>
        <v>1</v>
      </c>
      <c r="S96" s="2176">
        <f t="shared" si="7"/>
        <v>1</v>
      </c>
      <c r="T96" s="2176">
        <f t="shared" si="7"/>
        <v>1</v>
      </c>
      <c r="U96" s="2176">
        <f t="shared" si="7"/>
        <v>1</v>
      </c>
      <c r="V96" s="2176">
        <f t="shared" si="7"/>
        <v>1</v>
      </c>
      <c r="W96" s="2176">
        <f t="shared" si="7"/>
        <v>1</v>
      </c>
      <c r="X96" s="2176">
        <f t="shared" si="7"/>
        <v>1</v>
      </c>
      <c r="Y96" s="2176">
        <f t="shared" si="7"/>
        <v>1</v>
      </c>
      <c r="Z96" s="2176">
        <f t="shared" si="7"/>
        <v>1</v>
      </c>
      <c r="AA96" s="2176">
        <f t="shared" si="7"/>
        <v>1</v>
      </c>
      <c r="AB96" s="2176">
        <f t="shared" si="7"/>
        <v>1</v>
      </c>
      <c r="AC96" s="2176">
        <f t="shared" si="7"/>
        <v>1</v>
      </c>
      <c r="AD96" s="2176">
        <f t="shared" si="7"/>
        <v>1.0000000000000002</v>
      </c>
      <c r="AE96" s="2176">
        <f t="shared" si="7"/>
        <v>1</v>
      </c>
      <c r="AF96" s="2176">
        <f t="shared" si="7"/>
        <v>1</v>
      </c>
    </row>
    <row r="97" spans="1:32">
      <c r="A97" s="2194">
        <v>200</v>
      </c>
      <c r="B97" s="2195">
        <v>93</v>
      </c>
      <c r="C97" s="2179">
        <v>0</v>
      </c>
      <c r="D97" s="2179">
        <v>0</v>
      </c>
      <c r="E97" s="2179">
        <v>0</v>
      </c>
      <c r="F97" s="2179">
        <v>0</v>
      </c>
      <c r="G97" s="2179">
        <v>0</v>
      </c>
      <c r="H97" s="2179">
        <v>0</v>
      </c>
      <c r="I97" s="2179">
        <v>0</v>
      </c>
      <c r="J97" s="2179">
        <v>0</v>
      </c>
      <c r="K97" s="2179">
        <v>0</v>
      </c>
      <c r="L97" s="2179">
        <v>0</v>
      </c>
      <c r="M97" s="2179">
        <v>0</v>
      </c>
      <c r="N97" s="2179">
        <v>0</v>
      </c>
      <c r="O97" s="2179">
        <v>0</v>
      </c>
      <c r="P97" s="2179">
        <v>0</v>
      </c>
      <c r="Q97" s="2179">
        <v>0</v>
      </c>
      <c r="R97" s="2176">
        <f t="shared" si="7"/>
        <v>1</v>
      </c>
      <c r="S97" s="2176">
        <f t="shared" si="7"/>
        <v>1</v>
      </c>
      <c r="T97" s="2176">
        <f t="shared" si="7"/>
        <v>1</v>
      </c>
      <c r="U97" s="2176">
        <f t="shared" si="7"/>
        <v>1</v>
      </c>
      <c r="V97" s="2176">
        <f t="shared" si="7"/>
        <v>1</v>
      </c>
      <c r="W97" s="2176">
        <f t="shared" si="7"/>
        <v>1</v>
      </c>
      <c r="X97" s="2176">
        <f t="shared" si="7"/>
        <v>1</v>
      </c>
      <c r="Y97" s="2176">
        <f t="shared" si="7"/>
        <v>1</v>
      </c>
      <c r="Z97" s="2176">
        <f t="shared" si="7"/>
        <v>1</v>
      </c>
      <c r="AA97" s="2176">
        <f t="shared" si="7"/>
        <v>1</v>
      </c>
      <c r="AB97" s="2176">
        <f t="shared" si="7"/>
        <v>1</v>
      </c>
      <c r="AC97" s="2176">
        <f t="shared" si="7"/>
        <v>1</v>
      </c>
      <c r="AD97" s="2176">
        <f t="shared" si="7"/>
        <v>1.0000000000000002</v>
      </c>
      <c r="AE97" s="2176">
        <f t="shared" si="7"/>
        <v>1</v>
      </c>
      <c r="AF97" s="2176">
        <f t="shared" si="7"/>
        <v>1</v>
      </c>
    </row>
    <row r="98" spans="1:32">
      <c r="A98" s="2194">
        <v>200</v>
      </c>
      <c r="B98" s="2195">
        <v>94</v>
      </c>
      <c r="C98" s="2179">
        <v>0</v>
      </c>
      <c r="D98" s="2179">
        <v>0</v>
      </c>
      <c r="E98" s="2179">
        <v>0</v>
      </c>
      <c r="F98" s="2179">
        <v>0</v>
      </c>
      <c r="G98" s="2179">
        <v>0</v>
      </c>
      <c r="H98" s="2179">
        <v>0</v>
      </c>
      <c r="I98" s="2179">
        <v>0</v>
      </c>
      <c r="J98" s="2179">
        <v>0</v>
      </c>
      <c r="K98" s="2179">
        <v>0</v>
      </c>
      <c r="L98" s="2179">
        <v>0</v>
      </c>
      <c r="M98" s="2179">
        <v>0</v>
      </c>
      <c r="N98" s="2179">
        <v>0</v>
      </c>
      <c r="O98" s="2179">
        <v>0</v>
      </c>
      <c r="P98" s="2179">
        <v>0</v>
      </c>
      <c r="Q98" s="2179">
        <v>0</v>
      </c>
      <c r="R98" s="2176">
        <f t="shared" si="7"/>
        <v>1</v>
      </c>
      <c r="S98" s="2176">
        <f t="shared" si="7"/>
        <v>1</v>
      </c>
      <c r="T98" s="2176">
        <f t="shared" si="7"/>
        <v>1</v>
      </c>
      <c r="U98" s="2176">
        <f t="shared" si="7"/>
        <v>1</v>
      </c>
      <c r="V98" s="2176">
        <f t="shared" si="7"/>
        <v>1</v>
      </c>
      <c r="W98" s="2176">
        <f t="shared" si="7"/>
        <v>1</v>
      </c>
      <c r="X98" s="2176">
        <f t="shared" si="7"/>
        <v>1</v>
      </c>
      <c r="Y98" s="2176">
        <f t="shared" si="7"/>
        <v>1</v>
      </c>
      <c r="Z98" s="2176">
        <f t="shared" si="7"/>
        <v>1</v>
      </c>
      <c r="AA98" s="2176">
        <f t="shared" si="7"/>
        <v>1</v>
      </c>
      <c r="AB98" s="2176">
        <f t="shared" si="7"/>
        <v>1</v>
      </c>
      <c r="AC98" s="2176">
        <f t="shared" si="7"/>
        <v>1</v>
      </c>
      <c r="AD98" s="2176">
        <f t="shared" si="7"/>
        <v>1.0000000000000002</v>
      </c>
      <c r="AE98" s="2176">
        <f t="shared" si="7"/>
        <v>1</v>
      </c>
      <c r="AF98" s="2176">
        <f t="shared" si="7"/>
        <v>1</v>
      </c>
    </row>
    <row r="99" spans="1:32">
      <c r="A99" s="2194">
        <v>200</v>
      </c>
      <c r="B99" s="2195">
        <v>95</v>
      </c>
      <c r="C99" s="2179">
        <v>0</v>
      </c>
      <c r="D99" s="2179">
        <v>0</v>
      </c>
      <c r="E99" s="2179">
        <v>0</v>
      </c>
      <c r="F99" s="2179">
        <v>0</v>
      </c>
      <c r="G99" s="2179">
        <v>0</v>
      </c>
      <c r="H99" s="2179">
        <v>0</v>
      </c>
      <c r="I99" s="2179">
        <v>0</v>
      </c>
      <c r="J99" s="2179">
        <v>0</v>
      </c>
      <c r="K99" s="2179">
        <v>0</v>
      </c>
      <c r="L99" s="2179">
        <v>0</v>
      </c>
      <c r="M99" s="2179">
        <v>0</v>
      </c>
      <c r="N99" s="2179">
        <v>0</v>
      </c>
      <c r="O99" s="2179">
        <v>0</v>
      </c>
      <c r="P99" s="2179">
        <v>0</v>
      </c>
      <c r="Q99" s="2179">
        <v>0</v>
      </c>
      <c r="R99" s="2176">
        <f t="shared" si="7"/>
        <v>1</v>
      </c>
      <c r="S99" s="2176">
        <f t="shared" si="7"/>
        <v>1</v>
      </c>
      <c r="T99" s="2176">
        <f t="shared" si="7"/>
        <v>1</v>
      </c>
      <c r="U99" s="2176">
        <f t="shared" si="7"/>
        <v>1</v>
      </c>
      <c r="V99" s="2176">
        <f t="shared" si="7"/>
        <v>1</v>
      </c>
      <c r="W99" s="2176">
        <f t="shared" si="7"/>
        <v>1</v>
      </c>
      <c r="X99" s="2176">
        <f t="shared" si="7"/>
        <v>1</v>
      </c>
      <c r="Y99" s="2176">
        <f t="shared" si="7"/>
        <v>1</v>
      </c>
      <c r="Z99" s="2176">
        <f t="shared" si="7"/>
        <v>1</v>
      </c>
      <c r="AA99" s="2176">
        <f t="shared" si="7"/>
        <v>1</v>
      </c>
      <c r="AB99" s="2176">
        <f t="shared" si="7"/>
        <v>1</v>
      </c>
      <c r="AC99" s="2176">
        <f t="shared" si="7"/>
        <v>1</v>
      </c>
      <c r="AD99" s="2176">
        <f t="shared" si="7"/>
        <v>1.0000000000000002</v>
      </c>
      <c r="AE99" s="2176">
        <f t="shared" si="7"/>
        <v>1</v>
      </c>
      <c r="AF99" s="2176">
        <f t="shared" si="7"/>
        <v>1</v>
      </c>
    </row>
    <row r="100" spans="1:32">
      <c r="A100" s="2194">
        <v>200</v>
      </c>
      <c r="B100" s="2195">
        <v>96</v>
      </c>
      <c r="C100" s="2179">
        <v>0</v>
      </c>
      <c r="D100" s="2179">
        <v>0</v>
      </c>
      <c r="E100" s="2179">
        <v>0</v>
      </c>
      <c r="F100" s="2179">
        <v>0</v>
      </c>
      <c r="G100" s="2179">
        <v>0</v>
      </c>
      <c r="H100" s="2179">
        <v>0</v>
      </c>
      <c r="I100" s="2179">
        <v>0</v>
      </c>
      <c r="J100" s="2179">
        <v>0</v>
      </c>
      <c r="K100" s="2179">
        <v>0</v>
      </c>
      <c r="L100" s="2179">
        <v>0</v>
      </c>
      <c r="M100" s="2179">
        <v>0</v>
      </c>
      <c r="N100" s="2179">
        <v>0</v>
      </c>
      <c r="O100" s="2179">
        <v>0</v>
      </c>
      <c r="P100" s="2179">
        <v>0</v>
      </c>
      <c r="Q100" s="2179">
        <v>0</v>
      </c>
      <c r="R100" s="2176">
        <f t="shared" si="7"/>
        <v>1</v>
      </c>
      <c r="S100" s="2176">
        <f t="shared" si="7"/>
        <v>1</v>
      </c>
      <c r="T100" s="2176">
        <f t="shared" si="7"/>
        <v>1</v>
      </c>
      <c r="U100" s="2176">
        <f t="shared" si="7"/>
        <v>1</v>
      </c>
      <c r="V100" s="2176">
        <f t="shared" si="7"/>
        <v>1</v>
      </c>
      <c r="W100" s="2176">
        <f t="shared" si="7"/>
        <v>1</v>
      </c>
      <c r="X100" s="2176">
        <f t="shared" si="7"/>
        <v>1</v>
      </c>
      <c r="Y100" s="2176">
        <f t="shared" si="7"/>
        <v>1</v>
      </c>
      <c r="Z100" s="2176">
        <f t="shared" si="7"/>
        <v>1</v>
      </c>
      <c r="AA100" s="2176">
        <f t="shared" si="7"/>
        <v>1</v>
      </c>
      <c r="AB100" s="2176">
        <f t="shared" si="7"/>
        <v>1</v>
      </c>
      <c r="AC100" s="2176">
        <f t="shared" si="7"/>
        <v>1</v>
      </c>
      <c r="AD100" s="2176">
        <f t="shared" si="7"/>
        <v>1.0000000000000002</v>
      </c>
      <c r="AE100" s="2176">
        <f t="shared" si="7"/>
        <v>1</v>
      </c>
      <c r="AF100" s="2176">
        <f t="shared" si="7"/>
        <v>1</v>
      </c>
    </row>
    <row r="101" spans="1:32">
      <c r="A101" s="2194">
        <v>200</v>
      </c>
      <c r="B101" s="2195">
        <v>97</v>
      </c>
      <c r="C101" s="2179">
        <v>0</v>
      </c>
      <c r="D101" s="2179">
        <v>0</v>
      </c>
      <c r="E101" s="2179">
        <v>0</v>
      </c>
      <c r="F101" s="2179">
        <v>0</v>
      </c>
      <c r="G101" s="2179">
        <v>0</v>
      </c>
      <c r="H101" s="2179">
        <v>0</v>
      </c>
      <c r="I101" s="2179">
        <v>0</v>
      </c>
      <c r="J101" s="2179">
        <v>0</v>
      </c>
      <c r="K101" s="2179">
        <v>0</v>
      </c>
      <c r="L101" s="2179">
        <v>0</v>
      </c>
      <c r="M101" s="2179">
        <v>0</v>
      </c>
      <c r="N101" s="2179">
        <v>0</v>
      </c>
      <c r="O101" s="2179">
        <v>0</v>
      </c>
      <c r="P101" s="2179">
        <v>0</v>
      </c>
      <c r="Q101" s="2179">
        <v>0</v>
      </c>
      <c r="R101" s="2176">
        <f t="shared" si="7"/>
        <v>1</v>
      </c>
      <c r="S101" s="2176">
        <f t="shared" si="7"/>
        <v>1</v>
      </c>
      <c r="T101" s="2176">
        <f t="shared" si="7"/>
        <v>1</v>
      </c>
      <c r="U101" s="2176">
        <f t="shared" si="7"/>
        <v>1</v>
      </c>
      <c r="V101" s="2176">
        <f t="shared" si="7"/>
        <v>1</v>
      </c>
      <c r="W101" s="2176">
        <f t="shared" si="7"/>
        <v>1</v>
      </c>
      <c r="X101" s="2176">
        <f t="shared" si="7"/>
        <v>1</v>
      </c>
      <c r="Y101" s="2176">
        <f t="shared" si="7"/>
        <v>1</v>
      </c>
      <c r="Z101" s="2176">
        <f t="shared" si="7"/>
        <v>1</v>
      </c>
      <c r="AA101" s="2176">
        <f t="shared" si="7"/>
        <v>1</v>
      </c>
      <c r="AB101" s="2176">
        <f t="shared" si="7"/>
        <v>1</v>
      </c>
      <c r="AC101" s="2176">
        <f t="shared" si="7"/>
        <v>1</v>
      </c>
      <c r="AD101" s="2176">
        <f t="shared" si="7"/>
        <v>1.0000000000000002</v>
      </c>
      <c r="AE101" s="2176">
        <f t="shared" si="7"/>
        <v>1</v>
      </c>
      <c r="AF101" s="2176">
        <f t="shared" si="7"/>
        <v>1</v>
      </c>
    </row>
    <row r="102" spans="1:32">
      <c r="A102" s="2194">
        <v>200</v>
      </c>
      <c r="B102" s="2195">
        <v>98</v>
      </c>
      <c r="C102" s="2179">
        <v>0</v>
      </c>
      <c r="D102" s="2179">
        <v>0</v>
      </c>
      <c r="E102" s="2179">
        <v>0</v>
      </c>
      <c r="F102" s="2179">
        <v>0</v>
      </c>
      <c r="G102" s="2179">
        <v>0</v>
      </c>
      <c r="H102" s="2179">
        <v>0</v>
      </c>
      <c r="I102" s="2179">
        <v>0</v>
      </c>
      <c r="J102" s="2179">
        <v>0</v>
      </c>
      <c r="K102" s="2179">
        <v>0</v>
      </c>
      <c r="L102" s="2179">
        <v>0</v>
      </c>
      <c r="M102" s="2179">
        <v>0</v>
      </c>
      <c r="N102" s="2179">
        <v>0</v>
      </c>
      <c r="O102" s="2179">
        <v>0</v>
      </c>
      <c r="P102" s="2179">
        <v>0</v>
      </c>
      <c r="Q102" s="2179">
        <v>0</v>
      </c>
      <c r="R102" s="2176">
        <f t="shared" ref="R102:AF104" si="8">C102+R101</f>
        <v>1</v>
      </c>
      <c r="S102" s="2176">
        <f t="shared" si="8"/>
        <v>1</v>
      </c>
      <c r="T102" s="2176">
        <f t="shared" si="8"/>
        <v>1</v>
      </c>
      <c r="U102" s="2176">
        <f t="shared" si="8"/>
        <v>1</v>
      </c>
      <c r="V102" s="2176">
        <f t="shared" si="8"/>
        <v>1</v>
      </c>
      <c r="W102" s="2176">
        <f t="shared" si="8"/>
        <v>1</v>
      </c>
      <c r="X102" s="2176">
        <f t="shared" si="8"/>
        <v>1</v>
      </c>
      <c r="Y102" s="2176">
        <f t="shared" si="8"/>
        <v>1</v>
      </c>
      <c r="Z102" s="2176">
        <f t="shared" si="8"/>
        <v>1</v>
      </c>
      <c r="AA102" s="2176">
        <f t="shared" si="8"/>
        <v>1</v>
      </c>
      <c r="AB102" s="2176">
        <f t="shared" si="8"/>
        <v>1</v>
      </c>
      <c r="AC102" s="2176">
        <f t="shared" si="8"/>
        <v>1</v>
      </c>
      <c r="AD102" s="2176">
        <f t="shared" si="8"/>
        <v>1.0000000000000002</v>
      </c>
      <c r="AE102" s="2176">
        <f t="shared" si="8"/>
        <v>1</v>
      </c>
      <c r="AF102" s="2176">
        <f t="shared" si="8"/>
        <v>1</v>
      </c>
    </row>
    <row r="103" spans="1:32">
      <c r="A103" s="2194">
        <v>200</v>
      </c>
      <c r="B103" s="2195">
        <v>99</v>
      </c>
      <c r="C103" s="2179">
        <v>0</v>
      </c>
      <c r="D103" s="2179">
        <v>0</v>
      </c>
      <c r="E103" s="2179">
        <v>0</v>
      </c>
      <c r="F103" s="2179">
        <v>0</v>
      </c>
      <c r="G103" s="2179">
        <v>0</v>
      </c>
      <c r="H103" s="2179">
        <v>0</v>
      </c>
      <c r="I103" s="2179">
        <v>0</v>
      </c>
      <c r="J103" s="2179">
        <v>0</v>
      </c>
      <c r="K103" s="2179">
        <v>0</v>
      </c>
      <c r="L103" s="2179">
        <v>0</v>
      </c>
      <c r="M103" s="2179">
        <v>0</v>
      </c>
      <c r="N103" s="2179">
        <v>0</v>
      </c>
      <c r="O103" s="2179">
        <v>0</v>
      </c>
      <c r="P103" s="2179">
        <v>0</v>
      </c>
      <c r="Q103" s="2179">
        <v>0</v>
      </c>
      <c r="R103" s="2176">
        <f t="shared" si="8"/>
        <v>1</v>
      </c>
      <c r="S103" s="2176">
        <f t="shared" si="8"/>
        <v>1</v>
      </c>
      <c r="T103" s="2176">
        <f t="shared" si="8"/>
        <v>1</v>
      </c>
      <c r="U103" s="2176">
        <f t="shared" si="8"/>
        <v>1</v>
      </c>
      <c r="V103" s="2176">
        <f t="shared" si="8"/>
        <v>1</v>
      </c>
      <c r="W103" s="2176">
        <f t="shared" si="8"/>
        <v>1</v>
      </c>
      <c r="X103" s="2176">
        <f t="shared" si="8"/>
        <v>1</v>
      </c>
      <c r="Y103" s="2176">
        <f t="shared" si="8"/>
        <v>1</v>
      </c>
      <c r="Z103" s="2176">
        <f t="shared" si="8"/>
        <v>1</v>
      </c>
      <c r="AA103" s="2176">
        <f t="shared" si="8"/>
        <v>1</v>
      </c>
      <c r="AB103" s="2176">
        <f t="shared" si="8"/>
        <v>1</v>
      </c>
      <c r="AC103" s="2176">
        <f t="shared" si="8"/>
        <v>1</v>
      </c>
      <c r="AD103" s="2176">
        <f t="shared" si="8"/>
        <v>1.0000000000000002</v>
      </c>
      <c r="AE103" s="2176">
        <f t="shared" si="8"/>
        <v>1</v>
      </c>
      <c r="AF103" s="2176">
        <f t="shared" si="8"/>
        <v>1</v>
      </c>
    </row>
    <row r="104" spans="1:32">
      <c r="A104" s="2194">
        <v>200</v>
      </c>
      <c r="B104" s="2195">
        <v>100</v>
      </c>
      <c r="C104" s="2179">
        <v>0</v>
      </c>
      <c r="D104" s="2179">
        <v>0</v>
      </c>
      <c r="E104" s="2179">
        <v>0</v>
      </c>
      <c r="F104" s="2179">
        <v>0</v>
      </c>
      <c r="G104" s="2179">
        <v>0</v>
      </c>
      <c r="H104" s="2179">
        <v>0</v>
      </c>
      <c r="I104" s="2179">
        <v>0</v>
      </c>
      <c r="J104" s="2179">
        <v>0</v>
      </c>
      <c r="K104" s="2179">
        <v>0</v>
      </c>
      <c r="L104" s="2179">
        <v>0</v>
      </c>
      <c r="M104" s="2179">
        <v>0</v>
      </c>
      <c r="N104" s="2179">
        <v>0</v>
      </c>
      <c r="O104" s="2179">
        <v>0</v>
      </c>
      <c r="P104" s="2179">
        <v>0</v>
      </c>
      <c r="Q104" s="2179">
        <v>0</v>
      </c>
      <c r="R104" s="2176">
        <f t="shared" si="8"/>
        <v>1</v>
      </c>
      <c r="S104" s="2176">
        <f t="shared" si="8"/>
        <v>1</v>
      </c>
      <c r="T104" s="2176">
        <f t="shared" si="8"/>
        <v>1</v>
      </c>
      <c r="U104" s="2176">
        <f t="shared" si="8"/>
        <v>1</v>
      </c>
      <c r="V104" s="2176">
        <f t="shared" si="8"/>
        <v>1</v>
      </c>
      <c r="W104" s="2176">
        <f t="shared" si="8"/>
        <v>1</v>
      </c>
      <c r="X104" s="2176">
        <f t="shared" si="8"/>
        <v>1</v>
      </c>
      <c r="Y104" s="2176">
        <f t="shared" si="8"/>
        <v>1</v>
      </c>
      <c r="Z104" s="2176">
        <f t="shared" si="8"/>
        <v>1</v>
      </c>
      <c r="AA104" s="2176">
        <f t="shared" si="8"/>
        <v>1</v>
      </c>
      <c r="AB104" s="2176">
        <f t="shared" si="8"/>
        <v>1</v>
      </c>
      <c r="AC104" s="2176">
        <f t="shared" si="8"/>
        <v>1</v>
      </c>
      <c r="AD104" s="2176">
        <f t="shared" si="8"/>
        <v>1.0000000000000002</v>
      </c>
      <c r="AE104" s="2176">
        <f t="shared" si="8"/>
        <v>1</v>
      </c>
      <c r="AF104" s="2176">
        <f t="shared" si="8"/>
        <v>1</v>
      </c>
    </row>
  </sheetData>
  <phoneticPr fontId="8" type="noConversion"/>
  <pageMargins left="0.7" right="0.7" top="0.75" bottom="0.75" header="0.3" footer="0.3"/>
  <pageSetup paperSize="9" scale="44" fitToWidth="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pageSetUpPr fitToPage="1"/>
  </sheetPr>
  <dimension ref="A1:AF214"/>
  <sheetViews>
    <sheetView zoomScale="80" zoomScaleNormal="80" workbookViewId="0">
      <selection activeCell="A2" sqref="A2"/>
    </sheetView>
  </sheetViews>
  <sheetFormatPr defaultColWidth="9" defaultRowHeight="15.75"/>
  <cols>
    <col min="1" max="1" width="17.75" style="2200" customWidth="1"/>
    <col min="2" max="2" width="9" style="2201"/>
    <col min="3" max="29" width="9.625" style="2201" customWidth="1"/>
    <col min="30" max="32" width="9.625" style="2197" customWidth="1"/>
    <col min="33" max="16384" width="9" style="2197"/>
  </cols>
  <sheetData>
    <row r="1" spans="1:32" ht="21">
      <c r="A1" s="2240" t="str">
        <f>+封面!A3&amp;" "&amp;封面!A2</f>
        <v xml:space="preserve">        保險股份有限公司(○○分公司) 年度(月、季、半年)報表</v>
      </c>
      <c r="B1" s="2197"/>
      <c r="C1" s="2197"/>
      <c r="D1" s="2197"/>
      <c r="E1" s="2197"/>
      <c r="F1" s="2197"/>
      <c r="G1" s="2197"/>
      <c r="H1" s="2197"/>
      <c r="I1" s="2197"/>
      <c r="J1" s="2197"/>
      <c r="K1" s="2197"/>
      <c r="L1" s="2197"/>
      <c r="M1" s="2197"/>
      <c r="N1" s="2197"/>
      <c r="O1" s="2197"/>
      <c r="P1" s="2197"/>
      <c r="Q1" s="2197"/>
      <c r="R1" s="2197"/>
      <c r="S1" s="2197"/>
      <c r="T1" s="2197"/>
      <c r="U1" s="2197"/>
      <c r="V1" s="2197"/>
      <c r="W1" s="2197"/>
      <c r="X1" s="2197"/>
      <c r="Y1" s="2197"/>
      <c r="Z1" s="2197"/>
      <c r="AA1" s="2197"/>
      <c r="AB1" s="2197"/>
      <c r="AC1" s="2197"/>
    </row>
    <row r="2" spans="1:32" ht="21">
      <c r="A2" s="1880" t="s">
        <v>6316</v>
      </c>
      <c r="B2" s="2197"/>
      <c r="C2" s="2197"/>
      <c r="D2" s="2197"/>
      <c r="E2" s="2197"/>
      <c r="F2" s="2197"/>
      <c r="G2" s="2197"/>
      <c r="H2" s="2197"/>
      <c r="I2" s="2197"/>
      <c r="J2" s="2197"/>
      <c r="K2" s="2197"/>
      <c r="L2" s="2197"/>
      <c r="M2" s="2197"/>
      <c r="N2" s="2197"/>
      <c r="O2" s="2197"/>
      <c r="P2" s="2197"/>
      <c r="Q2" s="2197"/>
      <c r="R2" s="2197"/>
      <c r="S2" s="2197"/>
      <c r="T2" s="2197"/>
      <c r="U2" s="2197"/>
      <c r="V2" s="2197"/>
      <c r="W2" s="2197"/>
      <c r="X2" s="2197"/>
      <c r="Y2" s="2197"/>
      <c r="Z2" s="2197"/>
      <c r="AA2" s="2197"/>
      <c r="AB2" s="2197"/>
      <c r="AC2" s="2197"/>
    </row>
    <row r="3" spans="1:32">
      <c r="A3" s="2197"/>
      <c r="B3" s="2197"/>
      <c r="C3" s="2197"/>
      <c r="D3" s="2197"/>
      <c r="E3" s="2197"/>
      <c r="F3" s="2197"/>
      <c r="G3" s="2197"/>
      <c r="H3" s="2197"/>
      <c r="I3" s="2197"/>
      <c r="J3" s="2197"/>
      <c r="K3" s="2197"/>
      <c r="L3" s="2197"/>
      <c r="M3" s="2197"/>
      <c r="N3" s="2197"/>
      <c r="O3" s="2197"/>
      <c r="P3" s="2197"/>
      <c r="Q3" s="2197"/>
      <c r="R3" s="2197"/>
      <c r="S3" s="2197"/>
      <c r="T3" s="2197"/>
      <c r="U3" s="2197"/>
      <c r="V3" s="2197"/>
      <c r="W3" s="2197"/>
      <c r="X3" s="2197"/>
      <c r="Y3" s="2197"/>
      <c r="Z3" s="2197"/>
      <c r="AA3" s="2197"/>
      <c r="AB3" s="2197"/>
      <c r="AC3" s="2197"/>
    </row>
    <row r="4" spans="1:32" s="2196" customFormat="1">
      <c r="A4" s="2191" t="s">
        <v>4880</v>
      </c>
      <c r="B4" s="2192" t="s">
        <v>4876</v>
      </c>
      <c r="C4" s="2193" t="s">
        <v>4757</v>
      </c>
      <c r="D4" s="2193" t="s">
        <v>4759</v>
      </c>
      <c r="E4" s="2193" t="s">
        <v>4761</v>
      </c>
      <c r="F4" s="2193" t="s">
        <v>4763</v>
      </c>
      <c r="G4" s="2193" t="s">
        <v>4765</v>
      </c>
      <c r="H4" s="2193" t="s">
        <v>4767</v>
      </c>
      <c r="I4" s="2193" t="s">
        <v>4769</v>
      </c>
      <c r="J4" s="2193" t="s">
        <v>4771</v>
      </c>
      <c r="K4" s="2193" t="s">
        <v>4773</v>
      </c>
      <c r="L4" s="2193" t="s">
        <v>4775</v>
      </c>
      <c r="M4" s="2193" t="s">
        <v>4777</v>
      </c>
      <c r="N4" s="2193" t="s">
        <v>4779</v>
      </c>
      <c r="O4" s="2193" t="s">
        <v>4781</v>
      </c>
      <c r="P4" s="2193" t="s">
        <v>4877</v>
      </c>
      <c r="Q4" s="2193" t="s">
        <v>4878</v>
      </c>
      <c r="R4" s="2172" t="str">
        <f t="shared" ref="R4:AF4" si="0">C4&amp;"a"</f>
        <v>Z1a</v>
      </c>
      <c r="S4" s="2172" t="str">
        <f t="shared" si="0"/>
        <v>Z1p1a</v>
      </c>
      <c r="T4" s="2172" t="str">
        <f t="shared" si="0"/>
        <v>Z2a</v>
      </c>
      <c r="U4" s="2172" t="str">
        <f t="shared" si="0"/>
        <v>Z3a</v>
      </c>
      <c r="V4" s="2172" t="str">
        <f t="shared" si="0"/>
        <v>Z4a</v>
      </c>
      <c r="W4" s="2172" t="str">
        <f t="shared" si="0"/>
        <v>Z5a</v>
      </c>
      <c r="X4" s="2172" t="str">
        <f t="shared" si="0"/>
        <v>Z6a</v>
      </c>
      <c r="Y4" s="2172" t="str">
        <f t="shared" si="0"/>
        <v>Z7a</v>
      </c>
      <c r="Z4" s="2172" t="str">
        <f t="shared" si="0"/>
        <v>Z8a</v>
      </c>
      <c r="AA4" s="2172" t="str">
        <f t="shared" si="0"/>
        <v>Z9a</v>
      </c>
      <c r="AB4" s="2172" t="str">
        <f t="shared" si="0"/>
        <v>Z10a</v>
      </c>
      <c r="AC4" s="2172" t="str">
        <f t="shared" si="0"/>
        <v>Z11a</v>
      </c>
      <c r="AD4" s="2172" t="str">
        <f t="shared" si="0"/>
        <v>Z12a</v>
      </c>
      <c r="AE4" s="2172" t="str">
        <f t="shared" si="0"/>
        <v>Z13a</v>
      </c>
      <c r="AF4" s="2172" t="str">
        <f t="shared" si="0"/>
        <v>Z14a</v>
      </c>
    </row>
    <row r="5" spans="1:32">
      <c r="A5" s="2194">
        <v>200</v>
      </c>
      <c r="B5" s="2195">
        <v>1</v>
      </c>
      <c r="C5" s="2175">
        <v>1</v>
      </c>
      <c r="D5" s="2175">
        <v>1</v>
      </c>
      <c r="E5" s="2175">
        <v>1</v>
      </c>
      <c r="F5" s="2175">
        <v>1</v>
      </c>
      <c r="G5" s="2175">
        <v>1</v>
      </c>
      <c r="H5" s="2175">
        <v>1</v>
      </c>
      <c r="I5" s="2175">
        <v>1</v>
      </c>
      <c r="J5" s="2175">
        <v>1</v>
      </c>
      <c r="K5" s="2175">
        <v>1</v>
      </c>
      <c r="L5" s="2175">
        <v>1</v>
      </c>
      <c r="M5" s="2175">
        <v>1</v>
      </c>
      <c r="N5" s="2175">
        <v>1</v>
      </c>
      <c r="O5" s="2175">
        <v>1</v>
      </c>
      <c r="P5" s="2175">
        <v>1</v>
      </c>
      <c r="Q5" s="2175">
        <v>1</v>
      </c>
      <c r="R5" s="2176">
        <f t="shared" ref="R5:AF5" si="1">C5</f>
        <v>1</v>
      </c>
      <c r="S5" s="2176">
        <f t="shared" si="1"/>
        <v>1</v>
      </c>
      <c r="T5" s="2176">
        <f t="shared" si="1"/>
        <v>1</v>
      </c>
      <c r="U5" s="2176">
        <f t="shared" si="1"/>
        <v>1</v>
      </c>
      <c r="V5" s="2176">
        <f t="shared" si="1"/>
        <v>1</v>
      </c>
      <c r="W5" s="2176">
        <f t="shared" si="1"/>
        <v>1</v>
      </c>
      <c r="X5" s="2176">
        <f t="shared" si="1"/>
        <v>1</v>
      </c>
      <c r="Y5" s="2176">
        <f t="shared" si="1"/>
        <v>1</v>
      </c>
      <c r="Z5" s="2176">
        <f t="shared" si="1"/>
        <v>1</v>
      </c>
      <c r="AA5" s="2176">
        <f t="shared" si="1"/>
        <v>1</v>
      </c>
      <c r="AB5" s="2176">
        <f t="shared" si="1"/>
        <v>1</v>
      </c>
      <c r="AC5" s="2176">
        <f t="shared" si="1"/>
        <v>1</v>
      </c>
      <c r="AD5" s="2176">
        <f t="shared" si="1"/>
        <v>1</v>
      </c>
      <c r="AE5" s="2176">
        <f t="shared" si="1"/>
        <v>1</v>
      </c>
      <c r="AF5" s="2176">
        <f t="shared" si="1"/>
        <v>1</v>
      </c>
    </row>
    <row r="6" spans="1:32">
      <c r="A6" s="2194">
        <v>200</v>
      </c>
      <c r="B6" s="2195">
        <v>2</v>
      </c>
      <c r="C6" s="2175">
        <v>0</v>
      </c>
      <c r="D6" s="2175">
        <v>0</v>
      </c>
      <c r="E6" s="2175">
        <v>0</v>
      </c>
      <c r="F6" s="2175">
        <v>0</v>
      </c>
      <c r="G6" s="2175">
        <v>0</v>
      </c>
      <c r="H6" s="2175">
        <v>0</v>
      </c>
      <c r="I6" s="2175">
        <v>0</v>
      </c>
      <c r="J6" s="2175">
        <v>0</v>
      </c>
      <c r="K6" s="2175">
        <v>0</v>
      </c>
      <c r="L6" s="2175">
        <v>0</v>
      </c>
      <c r="M6" s="2175">
        <v>0</v>
      </c>
      <c r="N6" s="2175">
        <v>0</v>
      </c>
      <c r="O6" s="2175">
        <v>0</v>
      </c>
      <c r="P6" s="2175">
        <v>0</v>
      </c>
      <c r="Q6" s="2175">
        <v>0</v>
      </c>
      <c r="R6" s="2176">
        <f t="shared" ref="R6:AF21" si="2">C6+R5</f>
        <v>1</v>
      </c>
      <c r="S6" s="2176">
        <f t="shared" si="2"/>
        <v>1</v>
      </c>
      <c r="T6" s="2176">
        <f t="shared" si="2"/>
        <v>1</v>
      </c>
      <c r="U6" s="2176">
        <f t="shared" si="2"/>
        <v>1</v>
      </c>
      <c r="V6" s="2176">
        <f t="shared" si="2"/>
        <v>1</v>
      </c>
      <c r="W6" s="2176">
        <f t="shared" si="2"/>
        <v>1</v>
      </c>
      <c r="X6" s="2176">
        <f t="shared" si="2"/>
        <v>1</v>
      </c>
      <c r="Y6" s="2176">
        <f t="shared" si="2"/>
        <v>1</v>
      </c>
      <c r="Z6" s="2176">
        <f t="shared" si="2"/>
        <v>1</v>
      </c>
      <c r="AA6" s="2176">
        <f t="shared" si="2"/>
        <v>1</v>
      </c>
      <c r="AB6" s="2176">
        <f t="shared" si="2"/>
        <v>1</v>
      </c>
      <c r="AC6" s="2176">
        <f t="shared" si="2"/>
        <v>1</v>
      </c>
      <c r="AD6" s="2176">
        <f t="shared" si="2"/>
        <v>1</v>
      </c>
      <c r="AE6" s="2176">
        <f t="shared" si="2"/>
        <v>1</v>
      </c>
      <c r="AF6" s="2176">
        <f t="shared" si="2"/>
        <v>1</v>
      </c>
    </row>
    <row r="7" spans="1:32">
      <c r="A7" s="2194">
        <v>200</v>
      </c>
      <c r="B7" s="2195">
        <v>3</v>
      </c>
      <c r="C7" s="2175">
        <v>0</v>
      </c>
      <c r="D7" s="2175">
        <v>0</v>
      </c>
      <c r="E7" s="2175">
        <v>0</v>
      </c>
      <c r="F7" s="2175">
        <v>0</v>
      </c>
      <c r="G7" s="2175">
        <v>0</v>
      </c>
      <c r="H7" s="2175">
        <v>0</v>
      </c>
      <c r="I7" s="2175">
        <v>0</v>
      </c>
      <c r="J7" s="2175">
        <v>0</v>
      </c>
      <c r="K7" s="2175">
        <v>0</v>
      </c>
      <c r="L7" s="2175">
        <v>0</v>
      </c>
      <c r="M7" s="2175">
        <v>0</v>
      </c>
      <c r="N7" s="2175">
        <v>0</v>
      </c>
      <c r="O7" s="2175">
        <v>0</v>
      </c>
      <c r="P7" s="2175">
        <v>0</v>
      </c>
      <c r="Q7" s="2175">
        <v>0</v>
      </c>
      <c r="R7" s="2176">
        <f t="shared" si="2"/>
        <v>1</v>
      </c>
      <c r="S7" s="2176">
        <f t="shared" si="2"/>
        <v>1</v>
      </c>
      <c r="T7" s="2176">
        <f t="shared" si="2"/>
        <v>1</v>
      </c>
      <c r="U7" s="2176">
        <f t="shared" si="2"/>
        <v>1</v>
      </c>
      <c r="V7" s="2176">
        <f t="shared" si="2"/>
        <v>1</v>
      </c>
      <c r="W7" s="2176">
        <f t="shared" si="2"/>
        <v>1</v>
      </c>
      <c r="X7" s="2176">
        <f t="shared" si="2"/>
        <v>1</v>
      </c>
      <c r="Y7" s="2176">
        <f t="shared" si="2"/>
        <v>1</v>
      </c>
      <c r="Z7" s="2176">
        <f t="shared" si="2"/>
        <v>1</v>
      </c>
      <c r="AA7" s="2176">
        <f t="shared" si="2"/>
        <v>1</v>
      </c>
      <c r="AB7" s="2176">
        <f t="shared" si="2"/>
        <v>1</v>
      </c>
      <c r="AC7" s="2176">
        <f t="shared" si="2"/>
        <v>1</v>
      </c>
      <c r="AD7" s="2176">
        <f t="shared" si="2"/>
        <v>1</v>
      </c>
      <c r="AE7" s="2176">
        <f t="shared" si="2"/>
        <v>1</v>
      </c>
      <c r="AF7" s="2176">
        <f t="shared" si="2"/>
        <v>1</v>
      </c>
    </row>
    <row r="8" spans="1:32">
      <c r="A8" s="2194">
        <v>200</v>
      </c>
      <c r="B8" s="2195">
        <v>4</v>
      </c>
      <c r="C8" s="2175">
        <v>0</v>
      </c>
      <c r="D8" s="2175">
        <v>0</v>
      </c>
      <c r="E8" s="2175">
        <v>0</v>
      </c>
      <c r="F8" s="2175">
        <v>0</v>
      </c>
      <c r="G8" s="2175">
        <v>0</v>
      </c>
      <c r="H8" s="2175">
        <v>0</v>
      </c>
      <c r="I8" s="2175">
        <v>0</v>
      </c>
      <c r="J8" s="2175">
        <v>0</v>
      </c>
      <c r="K8" s="2175">
        <v>0</v>
      </c>
      <c r="L8" s="2175">
        <v>0</v>
      </c>
      <c r="M8" s="2175">
        <v>0</v>
      </c>
      <c r="N8" s="2175">
        <v>0</v>
      </c>
      <c r="O8" s="2175">
        <v>0</v>
      </c>
      <c r="P8" s="2175">
        <v>0</v>
      </c>
      <c r="Q8" s="2175">
        <v>0</v>
      </c>
      <c r="R8" s="2176">
        <f t="shared" si="2"/>
        <v>1</v>
      </c>
      <c r="S8" s="2176">
        <f t="shared" si="2"/>
        <v>1</v>
      </c>
      <c r="T8" s="2176">
        <f t="shared" si="2"/>
        <v>1</v>
      </c>
      <c r="U8" s="2176">
        <f t="shared" si="2"/>
        <v>1</v>
      </c>
      <c r="V8" s="2176">
        <f t="shared" si="2"/>
        <v>1</v>
      </c>
      <c r="W8" s="2176">
        <f t="shared" si="2"/>
        <v>1</v>
      </c>
      <c r="X8" s="2176">
        <f t="shared" si="2"/>
        <v>1</v>
      </c>
      <c r="Y8" s="2176">
        <f t="shared" si="2"/>
        <v>1</v>
      </c>
      <c r="Z8" s="2176">
        <f t="shared" si="2"/>
        <v>1</v>
      </c>
      <c r="AA8" s="2176">
        <f t="shared" si="2"/>
        <v>1</v>
      </c>
      <c r="AB8" s="2176">
        <f t="shared" si="2"/>
        <v>1</v>
      </c>
      <c r="AC8" s="2176">
        <f t="shared" si="2"/>
        <v>1</v>
      </c>
      <c r="AD8" s="2176">
        <f t="shared" si="2"/>
        <v>1</v>
      </c>
      <c r="AE8" s="2176">
        <f>P8+AE7</f>
        <v>1</v>
      </c>
      <c r="AF8" s="2176">
        <f t="shared" si="2"/>
        <v>1</v>
      </c>
    </row>
    <row r="9" spans="1:32">
      <c r="A9" s="2194">
        <v>200</v>
      </c>
      <c r="B9" s="2195">
        <v>5</v>
      </c>
      <c r="C9" s="2175">
        <v>0</v>
      </c>
      <c r="D9" s="2175">
        <v>0</v>
      </c>
      <c r="E9" s="2175">
        <v>0</v>
      </c>
      <c r="F9" s="2175">
        <v>0</v>
      </c>
      <c r="G9" s="2175">
        <v>0</v>
      </c>
      <c r="H9" s="2175">
        <v>0</v>
      </c>
      <c r="I9" s="2175">
        <v>0</v>
      </c>
      <c r="J9" s="2175">
        <v>0</v>
      </c>
      <c r="K9" s="2175">
        <v>0</v>
      </c>
      <c r="L9" s="2175">
        <v>0</v>
      </c>
      <c r="M9" s="2175">
        <v>0</v>
      </c>
      <c r="N9" s="2175">
        <v>0</v>
      </c>
      <c r="O9" s="2175">
        <v>0</v>
      </c>
      <c r="P9" s="2175">
        <v>0</v>
      </c>
      <c r="Q9" s="2175">
        <v>0</v>
      </c>
      <c r="R9" s="2176">
        <f t="shared" si="2"/>
        <v>1</v>
      </c>
      <c r="S9" s="2176">
        <f t="shared" si="2"/>
        <v>1</v>
      </c>
      <c r="T9" s="2176">
        <f t="shared" si="2"/>
        <v>1</v>
      </c>
      <c r="U9" s="2176">
        <f t="shared" si="2"/>
        <v>1</v>
      </c>
      <c r="V9" s="2176">
        <f t="shared" si="2"/>
        <v>1</v>
      </c>
      <c r="W9" s="2176">
        <f t="shared" si="2"/>
        <v>1</v>
      </c>
      <c r="X9" s="2176">
        <f t="shared" si="2"/>
        <v>1</v>
      </c>
      <c r="Y9" s="2176">
        <f t="shared" si="2"/>
        <v>1</v>
      </c>
      <c r="Z9" s="2176">
        <f t="shared" si="2"/>
        <v>1</v>
      </c>
      <c r="AA9" s="2176">
        <f t="shared" si="2"/>
        <v>1</v>
      </c>
      <c r="AB9" s="2176">
        <f t="shared" si="2"/>
        <v>1</v>
      </c>
      <c r="AC9" s="2176">
        <f t="shared" si="2"/>
        <v>1</v>
      </c>
      <c r="AD9" s="2176">
        <f t="shared" si="2"/>
        <v>1</v>
      </c>
      <c r="AE9" s="2176">
        <f t="shared" si="2"/>
        <v>1</v>
      </c>
      <c r="AF9" s="2176">
        <f t="shared" si="2"/>
        <v>1</v>
      </c>
    </row>
    <row r="10" spans="1:32">
      <c r="A10" s="2194">
        <v>200</v>
      </c>
      <c r="B10" s="2195">
        <v>6</v>
      </c>
      <c r="C10" s="2175">
        <v>0</v>
      </c>
      <c r="D10" s="2175">
        <v>0</v>
      </c>
      <c r="E10" s="2175">
        <v>0</v>
      </c>
      <c r="F10" s="2175">
        <v>0</v>
      </c>
      <c r="G10" s="2175">
        <v>0</v>
      </c>
      <c r="H10" s="2175">
        <v>0</v>
      </c>
      <c r="I10" s="2175">
        <v>0</v>
      </c>
      <c r="J10" s="2175">
        <v>0</v>
      </c>
      <c r="K10" s="2175">
        <v>0</v>
      </c>
      <c r="L10" s="2175">
        <v>0</v>
      </c>
      <c r="M10" s="2175">
        <v>0</v>
      </c>
      <c r="N10" s="2175">
        <v>0</v>
      </c>
      <c r="O10" s="2175">
        <v>0</v>
      </c>
      <c r="P10" s="2175">
        <v>0</v>
      </c>
      <c r="Q10" s="2175">
        <v>0</v>
      </c>
      <c r="R10" s="2176">
        <f t="shared" si="2"/>
        <v>1</v>
      </c>
      <c r="S10" s="2176">
        <f t="shared" si="2"/>
        <v>1</v>
      </c>
      <c r="T10" s="2176">
        <f t="shared" si="2"/>
        <v>1</v>
      </c>
      <c r="U10" s="2176">
        <f t="shared" si="2"/>
        <v>1</v>
      </c>
      <c r="V10" s="2176">
        <f t="shared" si="2"/>
        <v>1</v>
      </c>
      <c r="W10" s="2176">
        <f t="shared" si="2"/>
        <v>1</v>
      </c>
      <c r="X10" s="2176">
        <f t="shared" si="2"/>
        <v>1</v>
      </c>
      <c r="Y10" s="2176">
        <f t="shared" si="2"/>
        <v>1</v>
      </c>
      <c r="Z10" s="2176">
        <f t="shared" si="2"/>
        <v>1</v>
      </c>
      <c r="AA10" s="2176">
        <f t="shared" si="2"/>
        <v>1</v>
      </c>
      <c r="AB10" s="2176">
        <f t="shared" si="2"/>
        <v>1</v>
      </c>
      <c r="AC10" s="2176">
        <f t="shared" si="2"/>
        <v>1</v>
      </c>
      <c r="AD10" s="2176">
        <f t="shared" si="2"/>
        <v>1</v>
      </c>
      <c r="AE10" s="2176">
        <f t="shared" si="2"/>
        <v>1</v>
      </c>
      <c r="AF10" s="2176">
        <f t="shared" si="2"/>
        <v>1</v>
      </c>
    </row>
    <row r="11" spans="1:32">
      <c r="A11" s="2194">
        <v>200</v>
      </c>
      <c r="B11" s="2195">
        <v>7</v>
      </c>
      <c r="C11" s="2175">
        <v>0</v>
      </c>
      <c r="D11" s="2175">
        <v>0</v>
      </c>
      <c r="E11" s="2175">
        <v>0</v>
      </c>
      <c r="F11" s="2175">
        <v>0</v>
      </c>
      <c r="G11" s="2175">
        <v>0</v>
      </c>
      <c r="H11" s="2175">
        <v>0</v>
      </c>
      <c r="I11" s="2175">
        <v>0</v>
      </c>
      <c r="J11" s="2175">
        <v>0</v>
      </c>
      <c r="K11" s="2175">
        <v>0</v>
      </c>
      <c r="L11" s="2175">
        <v>0</v>
      </c>
      <c r="M11" s="2175">
        <v>0</v>
      </c>
      <c r="N11" s="2175">
        <v>0</v>
      </c>
      <c r="O11" s="2175">
        <v>0</v>
      </c>
      <c r="P11" s="2175">
        <v>0</v>
      </c>
      <c r="Q11" s="2175">
        <v>0</v>
      </c>
      <c r="R11" s="2176">
        <f t="shared" si="2"/>
        <v>1</v>
      </c>
      <c r="S11" s="2176">
        <f t="shared" si="2"/>
        <v>1</v>
      </c>
      <c r="T11" s="2176">
        <f t="shared" si="2"/>
        <v>1</v>
      </c>
      <c r="U11" s="2176">
        <f t="shared" si="2"/>
        <v>1</v>
      </c>
      <c r="V11" s="2176">
        <f t="shared" si="2"/>
        <v>1</v>
      </c>
      <c r="W11" s="2176">
        <f t="shared" si="2"/>
        <v>1</v>
      </c>
      <c r="X11" s="2176">
        <f t="shared" si="2"/>
        <v>1</v>
      </c>
      <c r="Y11" s="2176">
        <f t="shared" si="2"/>
        <v>1</v>
      </c>
      <c r="Z11" s="2176">
        <f t="shared" si="2"/>
        <v>1</v>
      </c>
      <c r="AA11" s="2176">
        <f t="shared" si="2"/>
        <v>1</v>
      </c>
      <c r="AB11" s="2176">
        <f t="shared" si="2"/>
        <v>1</v>
      </c>
      <c r="AC11" s="2176">
        <f t="shared" si="2"/>
        <v>1</v>
      </c>
      <c r="AD11" s="2176">
        <f t="shared" si="2"/>
        <v>1</v>
      </c>
      <c r="AE11" s="2176">
        <f t="shared" si="2"/>
        <v>1</v>
      </c>
      <c r="AF11" s="2176">
        <f t="shared" si="2"/>
        <v>1</v>
      </c>
    </row>
    <row r="12" spans="1:32">
      <c r="A12" s="2194">
        <v>200</v>
      </c>
      <c r="B12" s="2195">
        <v>8</v>
      </c>
      <c r="C12" s="2175">
        <v>0</v>
      </c>
      <c r="D12" s="2175">
        <v>0</v>
      </c>
      <c r="E12" s="2175">
        <v>0</v>
      </c>
      <c r="F12" s="2175">
        <v>0</v>
      </c>
      <c r="G12" s="2175">
        <v>0</v>
      </c>
      <c r="H12" s="2175">
        <v>0</v>
      </c>
      <c r="I12" s="2175">
        <v>0</v>
      </c>
      <c r="J12" s="2175">
        <v>0</v>
      </c>
      <c r="K12" s="2175">
        <v>0</v>
      </c>
      <c r="L12" s="2175">
        <v>0</v>
      </c>
      <c r="M12" s="2175">
        <v>0</v>
      </c>
      <c r="N12" s="2175">
        <v>0</v>
      </c>
      <c r="O12" s="2175">
        <v>0</v>
      </c>
      <c r="P12" s="2175">
        <v>0</v>
      </c>
      <c r="Q12" s="2175">
        <v>0</v>
      </c>
      <c r="R12" s="2176">
        <f t="shared" si="2"/>
        <v>1</v>
      </c>
      <c r="S12" s="2176">
        <f t="shared" si="2"/>
        <v>1</v>
      </c>
      <c r="T12" s="2176">
        <f t="shared" si="2"/>
        <v>1</v>
      </c>
      <c r="U12" s="2176">
        <f t="shared" si="2"/>
        <v>1</v>
      </c>
      <c r="V12" s="2176">
        <f t="shared" si="2"/>
        <v>1</v>
      </c>
      <c r="W12" s="2176">
        <f t="shared" si="2"/>
        <v>1</v>
      </c>
      <c r="X12" s="2176">
        <f t="shared" si="2"/>
        <v>1</v>
      </c>
      <c r="Y12" s="2176">
        <f t="shared" si="2"/>
        <v>1</v>
      </c>
      <c r="Z12" s="2176">
        <f t="shared" si="2"/>
        <v>1</v>
      </c>
      <c r="AA12" s="2176">
        <f t="shared" si="2"/>
        <v>1</v>
      </c>
      <c r="AB12" s="2176">
        <f t="shared" si="2"/>
        <v>1</v>
      </c>
      <c r="AC12" s="2176">
        <f t="shared" si="2"/>
        <v>1</v>
      </c>
      <c r="AD12" s="2176">
        <f t="shared" si="2"/>
        <v>1</v>
      </c>
      <c r="AE12" s="2176">
        <f t="shared" si="2"/>
        <v>1</v>
      </c>
      <c r="AF12" s="2176">
        <f t="shared" si="2"/>
        <v>1</v>
      </c>
    </row>
    <row r="13" spans="1:32">
      <c r="A13" s="2194">
        <v>200</v>
      </c>
      <c r="B13" s="2195">
        <v>9</v>
      </c>
      <c r="C13" s="2175">
        <v>0</v>
      </c>
      <c r="D13" s="2175">
        <v>0</v>
      </c>
      <c r="E13" s="2175">
        <v>0</v>
      </c>
      <c r="F13" s="2175">
        <v>0</v>
      </c>
      <c r="G13" s="2175">
        <v>0</v>
      </c>
      <c r="H13" s="2175">
        <v>0</v>
      </c>
      <c r="I13" s="2175">
        <v>0</v>
      </c>
      <c r="J13" s="2175">
        <v>0</v>
      </c>
      <c r="K13" s="2175">
        <v>0</v>
      </c>
      <c r="L13" s="2175">
        <v>0</v>
      </c>
      <c r="M13" s="2175">
        <v>0</v>
      </c>
      <c r="N13" s="2175">
        <v>0</v>
      </c>
      <c r="O13" s="2175">
        <v>0</v>
      </c>
      <c r="P13" s="2175">
        <v>0</v>
      </c>
      <c r="Q13" s="2175">
        <v>0</v>
      </c>
      <c r="R13" s="2176">
        <f t="shared" si="2"/>
        <v>1</v>
      </c>
      <c r="S13" s="2176">
        <f t="shared" si="2"/>
        <v>1</v>
      </c>
      <c r="T13" s="2176">
        <f t="shared" si="2"/>
        <v>1</v>
      </c>
      <c r="U13" s="2176">
        <f t="shared" si="2"/>
        <v>1</v>
      </c>
      <c r="V13" s="2176">
        <f t="shared" si="2"/>
        <v>1</v>
      </c>
      <c r="W13" s="2176">
        <f t="shared" si="2"/>
        <v>1</v>
      </c>
      <c r="X13" s="2176">
        <f t="shared" si="2"/>
        <v>1</v>
      </c>
      <c r="Y13" s="2176">
        <f t="shared" si="2"/>
        <v>1</v>
      </c>
      <c r="Z13" s="2176">
        <f t="shared" si="2"/>
        <v>1</v>
      </c>
      <c r="AA13" s="2176">
        <f t="shared" si="2"/>
        <v>1</v>
      </c>
      <c r="AB13" s="2176">
        <f t="shared" si="2"/>
        <v>1</v>
      </c>
      <c r="AC13" s="2176">
        <f t="shared" si="2"/>
        <v>1</v>
      </c>
      <c r="AD13" s="2176">
        <f t="shared" si="2"/>
        <v>1</v>
      </c>
      <c r="AE13" s="2176">
        <f t="shared" si="2"/>
        <v>1</v>
      </c>
      <c r="AF13" s="2176">
        <f t="shared" si="2"/>
        <v>1</v>
      </c>
    </row>
    <row r="14" spans="1:32">
      <c r="A14" s="2194">
        <v>200</v>
      </c>
      <c r="B14" s="2195">
        <v>10</v>
      </c>
      <c r="C14" s="2175">
        <v>0</v>
      </c>
      <c r="D14" s="2175">
        <v>0</v>
      </c>
      <c r="E14" s="2175">
        <v>0</v>
      </c>
      <c r="F14" s="2175">
        <v>0</v>
      </c>
      <c r="G14" s="2175">
        <v>0</v>
      </c>
      <c r="H14" s="2175">
        <v>0</v>
      </c>
      <c r="I14" s="2175">
        <v>0</v>
      </c>
      <c r="J14" s="2175">
        <v>0</v>
      </c>
      <c r="K14" s="2175">
        <v>0</v>
      </c>
      <c r="L14" s="2175">
        <v>0</v>
      </c>
      <c r="M14" s="2175">
        <v>0</v>
      </c>
      <c r="N14" s="2175">
        <v>0</v>
      </c>
      <c r="O14" s="2175">
        <v>0</v>
      </c>
      <c r="P14" s="2175">
        <v>0</v>
      </c>
      <c r="Q14" s="2175">
        <v>0</v>
      </c>
      <c r="R14" s="2176">
        <f t="shared" si="2"/>
        <v>1</v>
      </c>
      <c r="S14" s="2176">
        <f t="shared" si="2"/>
        <v>1</v>
      </c>
      <c r="T14" s="2176">
        <f t="shared" si="2"/>
        <v>1</v>
      </c>
      <c r="U14" s="2176">
        <f t="shared" si="2"/>
        <v>1</v>
      </c>
      <c r="V14" s="2176">
        <f t="shared" si="2"/>
        <v>1</v>
      </c>
      <c r="W14" s="2176">
        <f t="shared" si="2"/>
        <v>1</v>
      </c>
      <c r="X14" s="2176">
        <f t="shared" si="2"/>
        <v>1</v>
      </c>
      <c r="Y14" s="2176">
        <f t="shared" si="2"/>
        <v>1</v>
      </c>
      <c r="Z14" s="2176">
        <f t="shared" si="2"/>
        <v>1</v>
      </c>
      <c r="AA14" s="2176">
        <f t="shared" si="2"/>
        <v>1</v>
      </c>
      <c r="AB14" s="2176">
        <f t="shared" si="2"/>
        <v>1</v>
      </c>
      <c r="AC14" s="2176">
        <f t="shared" si="2"/>
        <v>1</v>
      </c>
      <c r="AD14" s="2176">
        <f t="shared" si="2"/>
        <v>1</v>
      </c>
      <c r="AE14" s="2176">
        <f t="shared" si="2"/>
        <v>1</v>
      </c>
      <c r="AF14" s="2176">
        <f t="shared" si="2"/>
        <v>1</v>
      </c>
    </row>
    <row r="15" spans="1:32">
      <c r="A15" s="2194">
        <v>200</v>
      </c>
      <c r="B15" s="2195">
        <v>11</v>
      </c>
      <c r="C15" s="2175">
        <v>0</v>
      </c>
      <c r="D15" s="2175">
        <v>0</v>
      </c>
      <c r="E15" s="2175">
        <v>0</v>
      </c>
      <c r="F15" s="2175">
        <v>0</v>
      </c>
      <c r="G15" s="2175">
        <v>0</v>
      </c>
      <c r="H15" s="2175">
        <v>0</v>
      </c>
      <c r="I15" s="2175">
        <v>0</v>
      </c>
      <c r="J15" s="2175">
        <v>0</v>
      </c>
      <c r="K15" s="2175">
        <v>0</v>
      </c>
      <c r="L15" s="2175">
        <v>0</v>
      </c>
      <c r="M15" s="2175">
        <v>0</v>
      </c>
      <c r="N15" s="2175">
        <v>0</v>
      </c>
      <c r="O15" s="2175">
        <v>0</v>
      </c>
      <c r="P15" s="2175">
        <v>0</v>
      </c>
      <c r="Q15" s="2175">
        <v>0</v>
      </c>
      <c r="R15" s="2176">
        <f t="shared" si="2"/>
        <v>1</v>
      </c>
      <c r="S15" s="2176">
        <f t="shared" si="2"/>
        <v>1</v>
      </c>
      <c r="T15" s="2176">
        <f t="shared" si="2"/>
        <v>1</v>
      </c>
      <c r="U15" s="2176">
        <f t="shared" si="2"/>
        <v>1</v>
      </c>
      <c r="V15" s="2176">
        <f t="shared" si="2"/>
        <v>1</v>
      </c>
      <c r="W15" s="2176">
        <f t="shared" si="2"/>
        <v>1</v>
      </c>
      <c r="X15" s="2176">
        <f t="shared" si="2"/>
        <v>1</v>
      </c>
      <c r="Y15" s="2176">
        <f t="shared" si="2"/>
        <v>1</v>
      </c>
      <c r="Z15" s="2176">
        <f t="shared" si="2"/>
        <v>1</v>
      </c>
      <c r="AA15" s="2176">
        <f t="shared" si="2"/>
        <v>1</v>
      </c>
      <c r="AB15" s="2176">
        <f t="shared" si="2"/>
        <v>1</v>
      </c>
      <c r="AC15" s="2176">
        <f t="shared" si="2"/>
        <v>1</v>
      </c>
      <c r="AD15" s="2176">
        <f t="shared" si="2"/>
        <v>1</v>
      </c>
      <c r="AE15" s="2176">
        <f t="shared" si="2"/>
        <v>1</v>
      </c>
      <c r="AF15" s="2176">
        <f t="shared" si="2"/>
        <v>1</v>
      </c>
    </row>
    <row r="16" spans="1:32">
      <c r="A16" s="2194">
        <v>200</v>
      </c>
      <c r="B16" s="2195">
        <v>12</v>
      </c>
      <c r="C16" s="2175">
        <v>0</v>
      </c>
      <c r="D16" s="2175">
        <v>0</v>
      </c>
      <c r="E16" s="2175">
        <v>0</v>
      </c>
      <c r="F16" s="2175">
        <v>0</v>
      </c>
      <c r="G16" s="2175">
        <v>0</v>
      </c>
      <c r="H16" s="2175">
        <v>0</v>
      </c>
      <c r="I16" s="2175">
        <v>0</v>
      </c>
      <c r="J16" s="2175">
        <v>0</v>
      </c>
      <c r="K16" s="2175">
        <v>0</v>
      </c>
      <c r="L16" s="2175">
        <v>0</v>
      </c>
      <c r="M16" s="2175">
        <v>0</v>
      </c>
      <c r="N16" s="2175">
        <v>0</v>
      </c>
      <c r="O16" s="2175">
        <v>0</v>
      </c>
      <c r="P16" s="2175">
        <v>0</v>
      </c>
      <c r="Q16" s="2175">
        <v>0</v>
      </c>
      <c r="R16" s="2176">
        <f t="shared" si="2"/>
        <v>1</v>
      </c>
      <c r="S16" s="2176">
        <f t="shared" si="2"/>
        <v>1</v>
      </c>
      <c r="T16" s="2176">
        <f t="shared" si="2"/>
        <v>1</v>
      </c>
      <c r="U16" s="2176">
        <f t="shared" si="2"/>
        <v>1</v>
      </c>
      <c r="V16" s="2176">
        <f t="shared" si="2"/>
        <v>1</v>
      </c>
      <c r="W16" s="2176">
        <f t="shared" si="2"/>
        <v>1</v>
      </c>
      <c r="X16" s="2176">
        <f t="shared" si="2"/>
        <v>1</v>
      </c>
      <c r="Y16" s="2176">
        <f t="shared" si="2"/>
        <v>1</v>
      </c>
      <c r="Z16" s="2176">
        <f t="shared" si="2"/>
        <v>1</v>
      </c>
      <c r="AA16" s="2176">
        <f t="shared" si="2"/>
        <v>1</v>
      </c>
      <c r="AB16" s="2176">
        <f t="shared" si="2"/>
        <v>1</v>
      </c>
      <c r="AC16" s="2176">
        <f t="shared" si="2"/>
        <v>1</v>
      </c>
      <c r="AD16" s="2176">
        <f t="shared" si="2"/>
        <v>1</v>
      </c>
      <c r="AE16" s="2176">
        <f t="shared" si="2"/>
        <v>1</v>
      </c>
      <c r="AF16" s="2176">
        <f t="shared" si="2"/>
        <v>1</v>
      </c>
    </row>
    <row r="17" spans="1:32">
      <c r="A17" s="2194">
        <v>200</v>
      </c>
      <c r="B17" s="2195">
        <v>13</v>
      </c>
      <c r="C17" s="2175">
        <v>0</v>
      </c>
      <c r="D17" s="2175">
        <v>0</v>
      </c>
      <c r="E17" s="2175">
        <v>0</v>
      </c>
      <c r="F17" s="2175">
        <v>0</v>
      </c>
      <c r="G17" s="2175">
        <v>0</v>
      </c>
      <c r="H17" s="2175">
        <v>0</v>
      </c>
      <c r="I17" s="2175">
        <v>0</v>
      </c>
      <c r="J17" s="2175">
        <v>0</v>
      </c>
      <c r="K17" s="2175">
        <v>0</v>
      </c>
      <c r="L17" s="2175">
        <v>0</v>
      </c>
      <c r="M17" s="2175">
        <v>0</v>
      </c>
      <c r="N17" s="2175">
        <v>0</v>
      </c>
      <c r="O17" s="2175">
        <v>0</v>
      </c>
      <c r="P17" s="2175">
        <v>0</v>
      </c>
      <c r="Q17" s="2175">
        <v>0</v>
      </c>
      <c r="R17" s="2176">
        <f t="shared" si="2"/>
        <v>1</v>
      </c>
      <c r="S17" s="2176">
        <f t="shared" si="2"/>
        <v>1</v>
      </c>
      <c r="T17" s="2176">
        <f t="shared" si="2"/>
        <v>1</v>
      </c>
      <c r="U17" s="2176">
        <f t="shared" si="2"/>
        <v>1</v>
      </c>
      <c r="V17" s="2176">
        <f t="shared" si="2"/>
        <v>1</v>
      </c>
      <c r="W17" s="2176">
        <f t="shared" si="2"/>
        <v>1</v>
      </c>
      <c r="X17" s="2176">
        <f t="shared" si="2"/>
        <v>1</v>
      </c>
      <c r="Y17" s="2176">
        <f t="shared" si="2"/>
        <v>1</v>
      </c>
      <c r="Z17" s="2176">
        <f t="shared" si="2"/>
        <v>1</v>
      </c>
      <c r="AA17" s="2176">
        <f t="shared" si="2"/>
        <v>1</v>
      </c>
      <c r="AB17" s="2176">
        <f t="shared" si="2"/>
        <v>1</v>
      </c>
      <c r="AC17" s="2176">
        <f t="shared" si="2"/>
        <v>1</v>
      </c>
      <c r="AD17" s="2176">
        <f t="shared" si="2"/>
        <v>1</v>
      </c>
      <c r="AE17" s="2176">
        <f t="shared" si="2"/>
        <v>1</v>
      </c>
      <c r="AF17" s="2176">
        <f t="shared" si="2"/>
        <v>1</v>
      </c>
    </row>
    <row r="18" spans="1:32">
      <c r="A18" s="2194">
        <v>200</v>
      </c>
      <c r="B18" s="2195">
        <v>14</v>
      </c>
      <c r="C18" s="2179">
        <v>0</v>
      </c>
      <c r="D18" s="2179">
        <v>0</v>
      </c>
      <c r="E18" s="2179">
        <v>0</v>
      </c>
      <c r="F18" s="2179">
        <v>0</v>
      </c>
      <c r="G18" s="2179">
        <v>0</v>
      </c>
      <c r="H18" s="2179">
        <v>0</v>
      </c>
      <c r="I18" s="2179">
        <v>0</v>
      </c>
      <c r="J18" s="2179">
        <v>0</v>
      </c>
      <c r="K18" s="2179">
        <v>0</v>
      </c>
      <c r="L18" s="2179">
        <v>0</v>
      </c>
      <c r="M18" s="2179">
        <v>0</v>
      </c>
      <c r="N18" s="2179">
        <v>0</v>
      </c>
      <c r="O18" s="2179">
        <v>3.9050868734262408E-4</v>
      </c>
      <c r="P18" s="2179">
        <v>0</v>
      </c>
      <c r="Q18" s="2179">
        <v>0</v>
      </c>
      <c r="R18" s="2176">
        <f t="shared" si="2"/>
        <v>1</v>
      </c>
      <c r="S18" s="2176">
        <f t="shared" si="2"/>
        <v>1</v>
      </c>
      <c r="T18" s="2176">
        <f t="shared" si="2"/>
        <v>1</v>
      </c>
      <c r="U18" s="2176">
        <f t="shared" si="2"/>
        <v>1</v>
      </c>
      <c r="V18" s="2176">
        <f t="shared" si="2"/>
        <v>1</v>
      </c>
      <c r="W18" s="2176">
        <f t="shared" si="2"/>
        <v>1</v>
      </c>
      <c r="X18" s="2176">
        <f t="shared" si="2"/>
        <v>1</v>
      </c>
      <c r="Y18" s="2176">
        <f t="shared" si="2"/>
        <v>1</v>
      </c>
      <c r="Z18" s="2176">
        <f t="shared" si="2"/>
        <v>1</v>
      </c>
      <c r="AA18" s="2176">
        <f t="shared" si="2"/>
        <v>1</v>
      </c>
      <c r="AB18" s="2176">
        <f t="shared" si="2"/>
        <v>1</v>
      </c>
      <c r="AC18" s="2176">
        <f t="shared" si="2"/>
        <v>1</v>
      </c>
      <c r="AD18" s="2176">
        <f t="shared" si="2"/>
        <v>1.0003905086873426</v>
      </c>
      <c r="AE18" s="2176">
        <f t="shared" si="2"/>
        <v>1</v>
      </c>
      <c r="AF18" s="2176">
        <f t="shared" si="2"/>
        <v>1</v>
      </c>
    </row>
    <row r="19" spans="1:32">
      <c r="A19" s="2194">
        <v>200</v>
      </c>
      <c r="B19" s="2195">
        <v>15</v>
      </c>
      <c r="C19" s="2179">
        <v>0</v>
      </c>
      <c r="D19" s="2179">
        <v>0</v>
      </c>
      <c r="E19" s="2179">
        <v>0</v>
      </c>
      <c r="F19" s="2179">
        <v>0</v>
      </c>
      <c r="G19" s="2179">
        <v>0</v>
      </c>
      <c r="H19" s="2179">
        <v>0</v>
      </c>
      <c r="I19" s="2179">
        <v>0</v>
      </c>
      <c r="J19" s="2179">
        <v>0</v>
      </c>
      <c r="K19" s="2179">
        <v>0</v>
      </c>
      <c r="L19" s="2179">
        <v>0</v>
      </c>
      <c r="M19" s="2179">
        <v>0</v>
      </c>
      <c r="N19" s="2179">
        <v>0</v>
      </c>
      <c r="O19" s="2179">
        <v>0</v>
      </c>
      <c r="P19" s="2179">
        <v>0</v>
      </c>
      <c r="Q19" s="2179">
        <v>0</v>
      </c>
      <c r="R19" s="2176">
        <f t="shared" si="2"/>
        <v>1</v>
      </c>
      <c r="S19" s="2176">
        <f t="shared" si="2"/>
        <v>1</v>
      </c>
      <c r="T19" s="2176">
        <f t="shared" si="2"/>
        <v>1</v>
      </c>
      <c r="U19" s="2176">
        <f t="shared" si="2"/>
        <v>1</v>
      </c>
      <c r="V19" s="2176">
        <f t="shared" si="2"/>
        <v>1</v>
      </c>
      <c r="W19" s="2176">
        <f t="shared" si="2"/>
        <v>1</v>
      </c>
      <c r="X19" s="2176">
        <f t="shared" si="2"/>
        <v>1</v>
      </c>
      <c r="Y19" s="2176">
        <f t="shared" si="2"/>
        <v>1</v>
      </c>
      <c r="Z19" s="2176">
        <f t="shared" si="2"/>
        <v>1</v>
      </c>
      <c r="AA19" s="2176">
        <f t="shared" si="2"/>
        <v>1</v>
      </c>
      <c r="AB19" s="2176">
        <f t="shared" si="2"/>
        <v>1</v>
      </c>
      <c r="AC19" s="2176">
        <f t="shared" si="2"/>
        <v>1</v>
      </c>
      <c r="AD19" s="2176">
        <f t="shared" si="2"/>
        <v>1.0003905086873426</v>
      </c>
      <c r="AE19" s="2176">
        <f t="shared" si="2"/>
        <v>1</v>
      </c>
      <c r="AF19" s="2176">
        <f t="shared" si="2"/>
        <v>1</v>
      </c>
    </row>
    <row r="20" spans="1:32">
      <c r="A20" s="2194">
        <v>200</v>
      </c>
      <c r="B20" s="2195">
        <v>16</v>
      </c>
      <c r="C20" s="2179">
        <v>0</v>
      </c>
      <c r="D20" s="2179">
        <v>0</v>
      </c>
      <c r="E20" s="2179">
        <v>0</v>
      </c>
      <c r="F20" s="2179">
        <v>0</v>
      </c>
      <c r="G20" s="2179">
        <v>0</v>
      </c>
      <c r="H20" s="2179">
        <v>0</v>
      </c>
      <c r="I20" s="2179">
        <v>0</v>
      </c>
      <c r="J20" s="2179">
        <v>0</v>
      </c>
      <c r="K20" s="2179">
        <v>0</v>
      </c>
      <c r="L20" s="2179">
        <v>0</v>
      </c>
      <c r="M20" s="2179">
        <v>0</v>
      </c>
      <c r="N20" s="2179">
        <v>0</v>
      </c>
      <c r="O20" s="2179">
        <v>0</v>
      </c>
      <c r="P20" s="2179">
        <v>0</v>
      </c>
      <c r="Q20" s="2179">
        <v>0</v>
      </c>
      <c r="R20" s="2176">
        <f t="shared" si="2"/>
        <v>1</v>
      </c>
      <c r="S20" s="2176">
        <f t="shared" si="2"/>
        <v>1</v>
      </c>
      <c r="T20" s="2176">
        <f t="shared" si="2"/>
        <v>1</v>
      </c>
      <c r="U20" s="2176">
        <f t="shared" si="2"/>
        <v>1</v>
      </c>
      <c r="V20" s="2176">
        <f t="shared" si="2"/>
        <v>1</v>
      </c>
      <c r="W20" s="2176">
        <f t="shared" si="2"/>
        <v>1</v>
      </c>
      <c r="X20" s="2176">
        <f t="shared" si="2"/>
        <v>1</v>
      </c>
      <c r="Y20" s="2176">
        <f t="shared" si="2"/>
        <v>1</v>
      </c>
      <c r="Z20" s="2176">
        <f t="shared" si="2"/>
        <v>1</v>
      </c>
      <c r="AA20" s="2176">
        <f t="shared" si="2"/>
        <v>1</v>
      </c>
      <c r="AB20" s="2176">
        <f t="shared" si="2"/>
        <v>1</v>
      </c>
      <c r="AC20" s="2176">
        <f t="shared" si="2"/>
        <v>1</v>
      </c>
      <c r="AD20" s="2176">
        <f t="shared" si="2"/>
        <v>1.0003905086873426</v>
      </c>
      <c r="AE20" s="2176">
        <f t="shared" si="2"/>
        <v>1</v>
      </c>
      <c r="AF20" s="2176">
        <f t="shared" si="2"/>
        <v>1</v>
      </c>
    </row>
    <row r="21" spans="1:32">
      <c r="A21" s="2194">
        <v>200</v>
      </c>
      <c r="B21" s="2195">
        <v>17</v>
      </c>
      <c r="C21" s="2179">
        <v>0</v>
      </c>
      <c r="D21" s="2179">
        <v>0</v>
      </c>
      <c r="E21" s="2179">
        <v>0</v>
      </c>
      <c r="F21" s="2179">
        <v>0</v>
      </c>
      <c r="G21" s="2179">
        <v>0</v>
      </c>
      <c r="H21" s="2179">
        <v>0</v>
      </c>
      <c r="I21" s="2179">
        <v>0</v>
      </c>
      <c r="J21" s="2179">
        <v>0</v>
      </c>
      <c r="K21" s="2179">
        <v>0</v>
      </c>
      <c r="L21" s="2179">
        <v>0</v>
      </c>
      <c r="M21" s="2179">
        <v>0</v>
      </c>
      <c r="N21" s="2179">
        <v>0</v>
      </c>
      <c r="O21" s="2179">
        <v>0</v>
      </c>
      <c r="P21" s="2179">
        <v>0</v>
      </c>
      <c r="Q21" s="2179">
        <v>0</v>
      </c>
      <c r="R21" s="2176">
        <f t="shared" si="2"/>
        <v>1</v>
      </c>
      <c r="S21" s="2176">
        <f t="shared" si="2"/>
        <v>1</v>
      </c>
      <c r="T21" s="2176">
        <f t="shared" si="2"/>
        <v>1</v>
      </c>
      <c r="U21" s="2176">
        <f t="shared" si="2"/>
        <v>1</v>
      </c>
      <c r="V21" s="2176">
        <f t="shared" si="2"/>
        <v>1</v>
      </c>
      <c r="W21" s="2176">
        <f t="shared" si="2"/>
        <v>1</v>
      </c>
      <c r="X21" s="2176">
        <f t="shared" si="2"/>
        <v>1</v>
      </c>
      <c r="Y21" s="2176">
        <f t="shared" si="2"/>
        <v>1</v>
      </c>
      <c r="Z21" s="2176">
        <f t="shared" si="2"/>
        <v>1</v>
      </c>
      <c r="AA21" s="2176">
        <f t="shared" si="2"/>
        <v>1</v>
      </c>
      <c r="AB21" s="2176">
        <f t="shared" si="2"/>
        <v>1</v>
      </c>
      <c r="AC21" s="2176">
        <f t="shared" si="2"/>
        <v>1</v>
      </c>
      <c r="AD21" s="2176">
        <f t="shared" si="2"/>
        <v>1.0003905086873426</v>
      </c>
      <c r="AE21" s="2176">
        <f t="shared" si="2"/>
        <v>1</v>
      </c>
      <c r="AF21" s="2176">
        <f t="shared" si="2"/>
        <v>1</v>
      </c>
    </row>
    <row r="22" spans="1:32">
      <c r="A22" s="2194">
        <v>200</v>
      </c>
      <c r="B22" s="2195">
        <v>18</v>
      </c>
      <c r="C22" s="2179">
        <v>0</v>
      </c>
      <c r="D22" s="2179">
        <v>0</v>
      </c>
      <c r="E22" s="2179">
        <v>0</v>
      </c>
      <c r="F22" s="2179">
        <v>0</v>
      </c>
      <c r="G22" s="2179">
        <v>0</v>
      </c>
      <c r="H22" s="2179">
        <v>0</v>
      </c>
      <c r="I22" s="2179">
        <v>0</v>
      </c>
      <c r="J22" s="2179">
        <v>0</v>
      </c>
      <c r="K22" s="2179">
        <v>0</v>
      </c>
      <c r="L22" s="2179">
        <v>0</v>
      </c>
      <c r="M22" s="2179">
        <v>0</v>
      </c>
      <c r="N22" s="2179">
        <v>0</v>
      </c>
      <c r="O22" s="2179">
        <v>0</v>
      </c>
      <c r="P22" s="2179">
        <v>0</v>
      </c>
      <c r="Q22" s="2179">
        <v>0</v>
      </c>
      <c r="R22" s="2176">
        <f t="shared" ref="R22:AF37" si="3">C22+R21</f>
        <v>1</v>
      </c>
      <c r="S22" s="2176">
        <f t="shared" si="3"/>
        <v>1</v>
      </c>
      <c r="T22" s="2176">
        <f t="shared" si="3"/>
        <v>1</v>
      </c>
      <c r="U22" s="2176">
        <f t="shared" si="3"/>
        <v>1</v>
      </c>
      <c r="V22" s="2176">
        <f t="shared" si="3"/>
        <v>1</v>
      </c>
      <c r="W22" s="2176">
        <f t="shared" si="3"/>
        <v>1</v>
      </c>
      <c r="X22" s="2176">
        <f t="shared" si="3"/>
        <v>1</v>
      </c>
      <c r="Y22" s="2176">
        <f t="shared" si="3"/>
        <v>1</v>
      </c>
      <c r="Z22" s="2176">
        <f t="shared" si="3"/>
        <v>1</v>
      </c>
      <c r="AA22" s="2176">
        <f t="shared" si="3"/>
        <v>1</v>
      </c>
      <c r="AB22" s="2176">
        <f t="shared" si="3"/>
        <v>1</v>
      </c>
      <c r="AC22" s="2176">
        <f t="shared" si="3"/>
        <v>1</v>
      </c>
      <c r="AD22" s="2176">
        <f t="shared" si="3"/>
        <v>1.0003905086873426</v>
      </c>
      <c r="AE22" s="2176">
        <f t="shared" si="3"/>
        <v>1</v>
      </c>
      <c r="AF22" s="2176">
        <f t="shared" si="3"/>
        <v>1</v>
      </c>
    </row>
    <row r="23" spans="1:32">
      <c r="A23" s="2194">
        <v>200</v>
      </c>
      <c r="B23" s="2195">
        <v>19</v>
      </c>
      <c r="C23" s="2179">
        <v>0</v>
      </c>
      <c r="D23" s="2179">
        <v>0</v>
      </c>
      <c r="E23" s="2179">
        <v>0</v>
      </c>
      <c r="F23" s="2179">
        <v>0</v>
      </c>
      <c r="G23" s="2179">
        <v>0</v>
      </c>
      <c r="H23" s="2179">
        <v>0</v>
      </c>
      <c r="I23" s="2179">
        <v>0</v>
      </c>
      <c r="J23" s="2179">
        <v>0</v>
      </c>
      <c r="K23" s="2179">
        <v>0</v>
      </c>
      <c r="L23" s="2179">
        <v>0</v>
      </c>
      <c r="M23" s="2179">
        <v>0</v>
      </c>
      <c r="N23" s="2179">
        <v>0</v>
      </c>
      <c r="O23" s="2179">
        <v>0</v>
      </c>
      <c r="P23" s="2179">
        <v>0</v>
      </c>
      <c r="Q23" s="2179">
        <v>0</v>
      </c>
      <c r="R23" s="2176">
        <f t="shared" si="3"/>
        <v>1</v>
      </c>
      <c r="S23" s="2176">
        <f t="shared" si="3"/>
        <v>1</v>
      </c>
      <c r="T23" s="2176">
        <f t="shared" si="3"/>
        <v>1</v>
      </c>
      <c r="U23" s="2176">
        <f t="shared" si="3"/>
        <v>1</v>
      </c>
      <c r="V23" s="2176">
        <f t="shared" si="3"/>
        <v>1</v>
      </c>
      <c r="W23" s="2176">
        <f t="shared" si="3"/>
        <v>1</v>
      </c>
      <c r="X23" s="2176">
        <f t="shared" si="3"/>
        <v>1</v>
      </c>
      <c r="Y23" s="2176">
        <f t="shared" si="3"/>
        <v>1</v>
      </c>
      <c r="Z23" s="2176">
        <f t="shared" si="3"/>
        <v>1</v>
      </c>
      <c r="AA23" s="2176">
        <f t="shared" si="3"/>
        <v>1</v>
      </c>
      <c r="AB23" s="2176">
        <f t="shared" si="3"/>
        <v>1</v>
      </c>
      <c r="AC23" s="2176">
        <f t="shared" si="3"/>
        <v>1</v>
      </c>
      <c r="AD23" s="2176">
        <f t="shared" si="3"/>
        <v>1.0003905086873426</v>
      </c>
      <c r="AE23" s="2176">
        <f t="shared" si="3"/>
        <v>1</v>
      </c>
      <c r="AF23" s="2176">
        <f t="shared" si="3"/>
        <v>1</v>
      </c>
    </row>
    <row r="24" spans="1:32">
      <c r="A24" s="2194">
        <v>200</v>
      </c>
      <c r="B24" s="2195">
        <v>20</v>
      </c>
      <c r="C24" s="2179">
        <v>0</v>
      </c>
      <c r="D24" s="2179">
        <v>0</v>
      </c>
      <c r="E24" s="2179">
        <v>0</v>
      </c>
      <c r="F24" s="2179">
        <v>0</v>
      </c>
      <c r="G24" s="2179">
        <v>0</v>
      </c>
      <c r="H24" s="2179">
        <v>0</v>
      </c>
      <c r="I24" s="2179">
        <v>0</v>
      </c>
      <c r="J24" s="2179">
        <v>0</v>
      </c>
      <c r="K24" s="2179">
        <v>0</v>
      </c>
      <c r="L24" s="2179">
        <v>0</v>
      </c>
      <c r="M24" s="2179">
        <v>0</v>
      </c>
      <c r="N24" s="2179">
        <v>0</v>
      </c>
      <c r="O24" s="2179">
        <v>0</v>
      </c>
      <c r="P24" s="2179">
        <v>0</v>
      </c>
      <c r="Q24" s="2179">
        <v>0</v>
      </c>
      <c r="R24" s="2176">
        <f t="shared" si="3"/>
        <v>1</v>
      </c>
      <c r="S24" s="2176">
        <f t="shared" si="3"/>
        <v>1</v>
      </c>
      <c r="T24" s="2176">
        <f t="shared" si="3"/>
        <v>1</v>
      </c>
      <c r="U24" s="2176">
        <f t="shared" si="3"/>
        <v>1</v>
      </c>
      <c r="V24" s="2176">
        <f t="shared" si="3"/>
        <v>1</v>
      </c>
      <c r="W24" s="2176">
        <f t="shared" si="3"/>
        <v>1</v>
      </c>
      <c r="X24" s="2176">
        <f t="shared" si="3"/>
        <v>1</v>
      </c>
      <c r="Y24" s="2176">
        <f t="shared" si="3"/>
        <v>1</v>
      </c>
      <c r="Z24" s="2176">
        <f t="shared" si="3"/>
        <v>1</v>
      </c>
      <c r="AA24" s="2176">
        <f t="shared" si="3"/>
        <v>1</v>
      </c>
      <c r="AB24" s="2176">
        <f t="shared" si="3"/>
        <v>1</v>
      </c>
      <c r="AC24" s="2176">
        <f t="shared" si="3"/>
        <v>1</v>
      </c>
      <c r="AD24" s="2176">
        <f t="shared" si="3"/>
        <v>1.0003905086873426</v>
      </c>
      <c r="AE24" s="2176">
        <f t="shared" si="3"/>
        <v>1</v>
      </c>
      <c r="AF24" s="2176">
        <f t="shared" si="3"/>
        <v>1</v>
      </c>
    </row>
    <row r="25" spans="1:32">
      <c r="A25" s="2194">
        <v>200</v>
      </c>
      <c r="B25" s="2195">
        <v>21</v>
      </c>
      <c r="C25" s="2179">
        <v>0</v>
      </c>
      <c r="D25" s="2179">
        <v>0</v>
      </c>
      <c r="E25" s="2179">
        <v>0</v>
      </c>
      <c r="F25" s="2179">
        <v>0</v>
      </c>
      <c r="G25" s="2179">
        <v>0</v>
      </c>
      <c r="H25" s="2179">
        <v>0</v>
      </c>
      <c r="I25" s="2179">
        <v>0</v>
      </c>
      <c r="J25" s="2179">
        <v>0</v>
      </c>
      <c r="K25" s="2179">
        <v>0</v>
      </c>
      <c r="L25" s="2179">
        <v>0</v>
      </c>
      <c r="M25" s="2179">
        <v>0</v>
      </c>
      <c r="N25" s="2179">
        <v>0</v>
      </c>
      <c r="O25" s="2179">
        <v>0</v>
      </c>
      <c r="P25" s="2179">
        <v>0</v>
      </c>
      <c r="Q25" s="2179">
        <v>0</v>
      </c>
      <c r="R25" s="2176">
        <f t="shared" si="3"/>
        <v>1</v>
      </c>
      <c r="S25" s="2176">
        <f t="shared" si="3"/>
        <v>1</v>
      </c>
      <c r="T25" s="2176">
        <f t="shared" si="3"/>
        <v>1</v>
      </c>
      <c r="U25" s="2176">
        <f t="shared" si="3"/>
        <v>1</v>
      </c>
      <c r="V25" s="2176">
        <f t="shared" si="3"/>
        <v>1</v>
      </c>
      <c r="W25" s="2176">
        <f t="shared" si="3"/>
        <v>1</v>
      </c>
      <c r="X25" s="2176">
        <f t="shared" si="3"/>
        <v>1</v>
      </c>
      <c r="Y25" s="2176">
        <f t="shared" si="3"/>
        <v>1</v>
      </c>
      <c r="Z25" s="2176">
        <f t="shared" si="3"/>
        <v>1</v>
      </c>
      <c r="AA25" s="2176">
        <f t="shared" si="3"/>
        <v>1</v>
      </c>
      <c r="AB25" s="2176">
        <f t="shared" si="3"/>
        <v>1</v>
      </c>
      <c r="AC25" s="2176">
        <f t="shared" si="3"/>
        <v>1</v>
      </c>
      <c r="AD25" s="2176">
        <f t="shared" si="3"/>
        <v>1.0003905086873426</v>
      </c>
      <c r="AE25" s="2176">
        <f t="shared" si="3"/>
        <v>1</v>
      </c>
      <c r="AF25" s="2176">
        <f t="shared" si="3"/>
        <v>1</v>
      </c>
    </row>
    <row r="26" spans="1:32">
      <c r="A26" s="2194">
        <v>200</v>
      </c>
      <c r="B26" s="2195">
        <v>22</v>
      </c>
      <c r="C26" s="2179">
        <v>0</v>
      </c>
      <c r="D26" s="2179">
        <v>0</v>
      </c>
      <c r="E26" s="2179">
        <v>0</v>
      </c>
      <c r="F26" s="2179">
        <v>0</v>
      </c>
      <c r="G26" s="2179">
        <v>0</v>
      </c>
      <c r="H26" s="2179">
        <v>0</v>
      </c>
      <c r="I26" s="2179">
        <v>0</v>
      </c>
      <c r="J26" s="2179">
        <v>0</v>
      </c>
      <c r="K26" s="2179">
        <v>0</v>
      </c>
      <c r="L26" s="2179">
        <v>0</v>
      </c>
      <c r="M26" s="2179">
        <v>0</v>
      </c>
      <c r="N26" s="2179">
        <v>0</v>
      </c>
      <c r="O26" s="2179">
        <v>0</v>
      </c>
      <c r="P26" s="2179">
        <v>0</v>
      </c>
      <c r="Q26" s="2179">
        <v>0</v>
      </c>
      <c r="R26" s="2176">
        <f t="shared" si="3"/>
        <v>1</v>
      </c>
      <c r="S26" s="2176">
        <f t="shared" si="3"/>
        <v>1</v>
      </c>
      <c r="T26" s="2176">
        <f t="shared" si="3"/>
        <v>1</v>
      </c>
      <c r="U26" s="2176">
        <f t="shared" si="3"/>
        <v>1</v>
      </c>
      <c r="V26" s="2176">
        <f t="shared" si="3"/>
        <v>1</v>
      </c>
      <c r="W26" s="2176">
        <f t="shared" si="3"/>
        <v>1</v>
      </c>
      <c r="X26" s="2176">
        <f t="shared" si="3"/>
        <v>1</v>
      </c>
      <c r="Y26" s="2176">
        <f t="shared" si="3"/>
        <v>1</v>
      </c>
      <c r="Z26" s="2176">
        <f t="shared" si="3"/>
        <v>1</v>
      </c>
      <c r="AA26" s="2176">
        <f t="shared" si="3"/>
        <v>1</v>
      </c>
      <c r="AB26" s="2176">
        <f t="shared" si="3"/>
        <v>1</v>
      </c>
      <c r="AC26" s="2176">
        <f t="shared" si="3"/>
        <v>1</v>
      </c>
      <c r="AD26" s="2176">
        <f t="shared" si="3"/>
        <v>1.0003905086873426</v>
      </c>
      <c r="AE26" s="2176">
        <f t="shared" si="3"/>
        <v>1</v>
      </c>
      <c r="AF26" s="2176">
        <f t="shared" si="3"/>
        <v>1</v>
      </c>
    </row>
    <row r="27" spans="1:32">
      <c r="A27" s="2194">
        <v>200</v>
      </c>
      <c r="B27" s="2195">
        <v>23</v>
      </c>
      <c r="C27" s="2179">
        <v>0</v>
      </c>
      <c r="D27" s="2179">
        <v>0</v>
      </c>
      <c r="E27" s="2179">
        <v>0</v>
      </c>
      <c r="F27" s="2179">
        <v>0</v>
      </c>
      <c r="G27" s="2179">
        <v>0</v>
      </c>
      <c r="H27" s="2179">
        <v>0</v>
      </c>
      <c r="I27" s="2179">
        <v>0</v>
      </c>
      <c r="J27" s="2179">
        <v>0</v>
      </c>
      <c r="K27" s="2179">
        <v>0</v>
      </c>
      <c r="L27" s="2179">
        <v>0</v>
      </c>
      <c r="M27" s="2179">
        <v>0</v>
      </c>
      <c r="N27" s="2179">
        <v>0</v>
      </c>
      <c r="O27" s="2179">
        <v>0</v>
      </c>
      <c r="P27" s="2179">
        <v>0</v>
      </c>
      <c r="Q27" s="2179">
        <v>0</v>
      </c>
      <c r="R27" s="2176">
        <f t="shared" si="3"/>
        <v>1</v>
      </c>
      <c r="S27" s="2176">
        <f t="shared" si="3"/>
        <v>1</v>
      </c>
      <c r="T27" s="2176">
        <f t="shared" si="3"/>
        <v>1</v>
      </c>
      <c r="U27" s="2176">
        <f t="shared" si="3"/>
        <v>1</v>
      </c>
      <c r="V27" s="2176">
        <f t="shared" si="3"/>
        <v>1</v>
      </c>
      <c r="W27" s="2176">
        <f t="shared" si="3"/>
        <v>1</v>
      </c>
      <c r="X27" s="2176">
        <f t="shared" si="3"/>
        <v>1</v>
      </c>
      <c r="Y27" s="2176">
        <f t="shared" si="3"/>
        <v>1</v>
      </c>
      <c r="Z27" s="2176">
        <f t="shared" si="3"/>
        <v>1</v>
      </c>
      <c r="AA27" s="2176">
        <f t="shared" si="3"/>
        <v>1</v>
      </c>
      <c r="AB27" s="2176">
        <f t="shared" si="3"/>
        <v>1</v>
      </c>
      <c r="AC27" s="2176">
        <f t="shared" si="3"/>
        <v>1</v>
      </c>
      <c r="AD27" s="2176">
        <f t="shared" si="3"/>
        <v>1.0003905086873426</v>
      </c>
      <c r="AE27" s="2176">
        <f t="shared" si="3"/>
        <v>1</v>
      </c>
      <c r="AF27" s="2176">
        <f t="shared" si="3"/>
        <v>1</v>
      </c>
    </row>
    <row r="28" spans="1:32">
      <c r="A28" s="2194">
        <v>200</v>
      </c>
      <c r="B28" s="2195">
        <v>24</v>
      </c>
      <c r="C28" s="2179">
        <v>0</v>
      </c>
      <c r="D28" s="2179">
        <v>0</v>
      </c>
      <c r="E28" s="2179">
        <v>0</v>
      </c>
      <c r="F28" s="2179">
        <v>0</v>
      </c>
      <c r="G28" s="2179">
        <v>0</v>
      </c>
      <c r="H28" s="2179">
        <v>0</v>
      </c>
      <c r="I28" s="2179">
        <v>0</v>
      </c>
      <c r="J28" s="2179">
        <v>0</v>
      </c>
      <c r="K28" s="2179">
        <v>0</v>
      </c>
      <c r="L28" s="2179">
        <v>0</v>
      </c>
      <c r="M28" s="2179">
        <v>0</v>
      </c>
      <c r="N28" s="2179">
        <v>0</v>
      </c>
      <c r="O28" s="2179">
        <v>0</v>
      </c>
      <c r="P28" s="2179">
        <v>0</v>
      </c>
      <c r="Q28" s="2179">
        <v>0</v>
      </c>
      <c r="R28" s="2176">
        <f t="shared" si="3"/>
        <v>1</v>
      </c>
      <c r="S28" s="2176">
        <f t="shared" si="3"/>
        <v>1</v>
      </c>
      <c r="T28" s="2176">
        <f t="shared" si="3"/>
        <v>1</v>
      </c>
      <c r="U28" s="2176">
        <f t="shared" si="3"/>
        <v>1</v>
      </c>
      <c r="V28" s="2176">
        <f t="shared" si="3"/>
        <v>1</v>
      </c>
      <c r="W28" s="2176">
        <f t="shared" si="3"/>
        <v>1</v>
      </c>
      <c r="X28" s="2176">
        <f t="shared" si="3"/>
        <v>1</v>
      </c>
      <c r="Y28" s="2176">
        <f t="shared" si="3"/>
        <v>1</v>
      </c>
      <c r="Z28" s="2176">
        <f t="shared" si="3"/>
        <v>1</v>
      </c>
      <c r="AA28" s="2176">
        <f t="shared" si="3"/>
        <v>1</v>
      </c>
      <c r="AB28" s="2176">
        <f t="shared" si="3"/>
        <v>1</v>
      </c>
      <c r="AC28" s="2176">
        <f t="shared" si="3"/>
        <v>1</v>
      </c>
      <c r="AD28" s="2176">
        <f t="shared" si="3"/>
        <v>1.0003905086873426</v>
      </c>
      <c r="AE28" s="2176">
        <f t="shared" si="3"/>
        <v>1</v>
      </c>
      <c r="AF28" s="2176">
        <f t="shared" si="3"/>
        <v>1</v>
      </c>
    </row>
    <row r="29" spans="1:32">
      <c r="A29" s="2194">
        <v>200</v>
      </c>
      <c r="B29" s="2195">
        <v>25</v>
      </c>
      <c r="C29" s="2179">
        <v>0</v>
      </c>
      <c r="D29" s="2179">
        <v>0</v>
      </c>
      <c r="E29" s="2179">
        <v>0</v>
      </c>
      <c r="F29" s="2179">
        <v>0</v>
      </c>
      <c r="G29" s="2179">
        <v>0</v>
      </c>
      <c r="H29" s="2179">
        <v>0</v>
      </c>
      <c r="I29" s="2179">
        <v>0</v>
      </c>
      <c r="J29" s="2179">
        <v>0</v>
      </c>
      <c r="K29" s="2179">
        <v>0</v>
      </c>
      <c r="L29" s="2179">
        <v>0</v>
      </c>
      <c r="M29" s="2179">
        <v>0</v>
      </c>
      <c r="N29" s="2179">
        <v>0</v>
      </c>
      <c r="O29" s="2179">
        <v>0</v>
      </c>
      <c r="P29" s="2179">
        <v>0</v>
      </c>
      <c r="Q29" s="2179">
        <v>0</v>
      </c>
      <c r="R29" s="2176">
        <f t="shared" si="3"/>
        <v>1</v>
      </c>
      <c r="S29" s="2176">
        <f t="shared" si="3"/>
        <v>1</v>
      </c>
      <c r="T29" s="2176">
        <f t="shared" si="3"/>
        <v>1</v>
      </c>
      <c r="U29" s="2176">
        <f t="shared" si="3"/>
        <v>1</v>
      </c>
      <c r="V29" s="2176">
        <f t="shared" si="3"/>
        <v>1</v>
      </c>
      <c r="W29" s="2176">
        <f t="shared" si="3"/>
        <v>1</v>
      </c>
      <c r="X29" s="2176">
        <f t="shared" si="3"/>
        <v>1</v>
      </c>
      <c r="Y29" s="2176">
        <f t="shared" si="3"/>
        <v>1</v>
      </c>
      <c r="Z29" s="2176">
        <f t="shared" si="3"/>
        <v>1</v>
      </c>
      <c r="AA29" s="2176">
        <f t="shared" si="3"/>
        <v>1</v>
      </c>
      <c r="AB29" s="2176">
        <f t="shared" si="3"/>
        <v>1</v>
      </c>
      <c r="AC29" s="2176">
        <f t="shared" si="3"/>
        <v>1</v>
      </c>
      <c r="AD29" s="2176">
        <f t="shared" si="3"/>
        <v>1.0003905086873426</v>
      </c>
      <c r="AE29" s="2176">
        <f t="shared" si="3"/>
        <v>1</v>
      </c>
      <c r="AF29" s="2176">
        <f t="shared" si="3"/>
        <v>1</v>
      </c>
    </row>
    <row r="30" spans="1:32">
      <c r="A30" s="2194">
        <v>200</v>
      </c>
      <c r="B30" s="2195">
        <v>26</v>
      </c>
      <c r="C30" s="2179">
        <v>0</v>
      </c>
      <c r="D30" s="2179">
        <v>0</v>
      </c>
      <c r="E30" s="2179">
        <v>0</v>
      </c>
      <c r="F30" s="2179">
        <v>0</v>
      </c>
      <c r="G30" s="2179">
        <v>0</v>
      </c>
      <c r="H30" s="2179">
        <v>0</v>
      </c>
      <c r="I30" s="2179">
        <v>0</v>
      </c>
      <c r="J30" s="2179">
        <v>0</v>
      </c>
      <c r="K30" s="2179">
        <v>0</v>
      </c>
      <c r="L30" s="2179">
        <v>0</v>
      </c>
      <c r="M30" s="2179">
        <v>0</v>
      </c>
      <c r="N30" s="2179">
        <v>0</v>
      </c>
      <c r="O30" s="2179">
        <v>0</v>
      </c>
      <c r="P30" s="2179">
        <v>0</v>
      </c>
      <c r="Q30" s="2179">
        <v>0</v>
      </c>
      <c r="R30" s="2176">
        <f t="shared" si="3"/>
        <v>1</v>
      </c>
      <c r="S30" s="2176">
        <f t="shared" si="3"/>
        <v>1</v>
      </c>
      <c r="T30" s="2176">
        <f t="shared" si="3"/>
        <v>1</v>
      </c>
      <c r="U30" s="2176">
        <f t="shared" si="3"/>
        <v>1</v>
      </c>
      <c r="V30" s="2176">
        <f t="shared" si="3"/>
        <v>1</v>
      </c>
      <c r="W30" s="2176">
        <f t="shared" si="3"/>
        <v>1</v>
      </c>
      <c r="X30" s="2176">
        <f t="shared" si="3"/>
        <v>1</v>
      </c>
      <c r="Y30" s="2176">
        <f t="shared" si="3"/>
        <v>1</v>
      </c>
      <c r="Z30" s="2176">
        <f t="shared" si="3"/>
        <v>1</v>
      </c>
      <c r="AA30" s="2176">
        <f t="shared" si="3"/>
        <v>1</v>
      </c>
      <c r="AB30" s="2176">
        <f t="shared" si="3"/>
        <v>1</v>
      </c>
      <c r="AC30" s="2176">
        <f t="shared" si="3"/>
        <v>1</v>
      </c>
      <c r="AD30" s="2176">
        <f t="shared" si="3"/>
        <v>1.0003905086873426</v>
      </c>
      <c r="AE30" s="2176">
        <f t="shared" si="3"/>
        <v>1</v>
      </c>
      <c r="AF30" s="2176">
        <f t="shared" si="3"/>
        <v>1</v>
      </c>
    </row>
    <row r="31" spans="1:32">
      <c r="A31" s="2194">
        <v>200</v>
      </c>
      <c r="B31" s="2195">
        <v>27</v>
      </c>
      <c r="C31" s="2179">
        <v>0</v>
      </c>
      <c r="D31" s="2179">
        <v>0</v>
      </c>
      <c r="E31" s="2179">
        <v>0</v>
      </c>
      <c r="F31" s="2179">
        <v>0</v>
      </c>
      <c r="G31" s="2179">
        <v>0</v>
      </c>
      <c r="H31" s="2179">
        <v>0</v>
      </c>
      <c r="I31" s="2179">
        <v>0</v>
      </c>
      <c r="J31" s="2179">
        <v>0</v>
      </c>
      <c r="K31" s="2179">
        <v>0</v>
      </c>
      <c r="L31" s="2179">
        <v>0</v>
      </c>
      <c r="M31" s="2179">
        <v>0</v>
      </c>
      <c r="N31" s="2179">
        <v>0</v>
      </c>
      <c r="O31" s="2179">
        <v>0</v>
      </c>
      <c r="P31" s="2179">
        <v>0</v>
      </c>
      <c r="Q31" s="2179">
        <v>0</v>
      </c>
      <c r="R31" s="2176">
        <f t="shared" si="3"/>
        <v>1</v>
      </c>
      <c r="S31" s="2176">
        <f t="shared" si="3"/>
        <v>1</v>
      </c>
      <c r="T31" s="2176">
        <f t="shared" si="3"/>
        <v>1</v>
      </c>
      <c r="U31" s="2176">
        <f t="shared" si="3"/>
        <v>1</v>
      </c>
      <c r="V31" s="2176">
        <f t="shared" si="3"/>
        <v>1</v>
      </c>
      <c r="W31" s="2176">
        <f t="shared" si="3"/>
        <v>1</v>
      </c>
      <c r="X31" s="2176">
        <f t="shared" si="3"/>
        <v>1</v>
      </c>
      <c r="Y31" s="2176">
        <f t="shared" si="3"/>
        <v>1</v>
      </c>
      <c r="Z31" s="2176">
        <f t="shared" si="3"/>
        <v>1</v>
      </c>
      <c r="AA31" s="2176">
        <f t="shared" si="3"/>
        <v>1</v>
      </c>
      <c r="AB31" s="2176">
        <f t="shared" si="3"/>
        <v>1</v>
      </c>
      <c r="AC31" s="2176">
        <f t="shared" si="3"/>
        <v>1</v>
      </c>
      <c r="AD31" s="2176">
        <f t="shared" si="3"/>
        <v>1.0003905086873426</v>
      </c>
      <c r="AE31" s="2176">
        <f t="shared" si="3"/>
        <v>1</v>
      </c>
      <c r="AF31" s="2176">
        <f t="shared" si="3"/>
        <v>1</v>
      </c>
    </row>
    <row r="32" spans="1:32">
      <c r="A32" s="2194">
        <v>200</v>
      </c>
      <c r="B32" s="2195">
        <v>28</v>
      </c>
      <c r="C32" s="2179">
        <v>0</v>
      </c>
      <c r="D32" s="2179">
        <v>0</v>
      </c>
      <c r="E32" s="2179">
        <v>0</v>
      </c>
      <c r="F32" s="2179">
        <v>0</v>
      </c>
      <c r="G32" s="2179">
        <v>0</v>
      </c>
      <c r="H32" s="2179">
        <v>0</v>
      </c>
      <c r="I32" s="2179">
        <v>0</v>
      </c>
      <c r="J32" s="2179">
        <v>0</v>
      </c>
      <c r="K32" s="2179">
        <v>0</v>
      </c>
      <c r="L32" s="2179">
        <v>0</v>
      </c>
      <c r="M32" s="2179">
        <v>0</v>
      </c>
      <c r="N32" s="2179">
        <v>0</v>
      </c>
      <c r="O32" s="2179">
        <v>0</v>
      </c>
      <c r="P32" s="2179">
        <v>0</v>
      </c>
      <c r="Q32" s="2179">
        <v>0</v>
      </c>
      <c r="R32" s="2176">
        <f t="shared" si="3"/>
        <v>1</v>
      </c>
      <c r="S32" s="2176">
        <f t="shared" si="3"/>
        <v>1</v>
      </c>
      <c r="T32" s="2176">
        <f t="shared" si="3"/>
        <v>1</v>
      </c>
      <c r="U32" s="2176">
        <f t="shared" si="3"/>
        <v>1</v>
      </c>
      <c r="V32" s="2176">
        <f t="shared" si="3"/>
        <v>1</v>
      </c>
      <c r="W32" s="2176">
        <f t="shared" si="3"/>
        <v>1</v>
      </c>
      <c r="X32" s="2176">
        <f t="shared" si="3"/>
        <v>1</v>
      </c>
      <c r="Y32" s="2176">
        <f t="shared" si="3"/>
        <v>1</v>
      </c>
      <c r="Z32" s="2176">
        <f t="shared" si="3"/>
        <v>1</v>
      </c>
      <c r="AA32" s="2176">
        <f t="shared" si="3"/>
        <v>1</v>
      </c>
      <c r="AB32" s="2176">
        <f t="shared" si="3"/>
        <v>1</v>
      </c>
      <c r="AC32" s="2176">
        <f t="shared" si="3"/>
        <v>1</v>
      </c>
      <c r="AD32" s="2176">
        <f t="shared" si="3"/>
        <v>1.0003905086873426</v>
      </c>
      <c r="AE32" s="2176">
        <f t="shared" si="3"/>
        <v>1</v>
      </c>
      <c r="AF32" s="2176">
        <f t="shared" si="3"/>
        <v>1</v>
      </c>
    </row>
    <row r="33" spans="1:32">
      <c r="A33" s="2194">
        <v>200</v>
      </c>
      <c r="B33" s="2195">
        <v>29</v>
      </c>
      <c r="C33" s="2179">
        <v>0</v>
      </c>
      <c r="D33" s="2179">
        <v>0</v>
      </c>
      <c r="E33" s="2179">
        <v>0</v>
      </c>
      <c r="F33" s="2179">
        <v>0</v>
      </c>
      <c r="G33" s="2179">
        <v>0</v>
      </c>
      <c r="H33" s="2179">
        <v>0</v>
      </c>
      <c r="I33" s="2179">
        <v>0</v>
      </c>
      <c r="J33" s="2179">
        <v>0</v>
      </c>
      <c r="K33" s="2179">
        <v>0</v>
      </c>
      <c r="L33" s="2179">
        <v>0</v>
      </c>
      <c r="M33" s="2179">
        <v>0</v>
      </c>
      <c r="N33" s="2179">
        <v>0</v>
      </c>
      <c r="O33" s="2179">
        <v>0</v>
      </c>
      <c r="P33" s="2179">
        <v>0</v>
      </c>
      <c r="Q33" s="2179">
        <v>0</v>
      </c>
      <c r="R33" s="2176">
        <f t="shared" si="3"/>
        <v>1</v>
      </c>
      <c r="S33" s="2176">
        <f t="shared" si="3"/>
        <v>1</v>
      </c>
      <c r="T33" s="2176">
        <f t="shared" si="3"/>
        <v>1</v>
      </c>
      <c r="U33" s="2176">
        <f t="shared" si="3"/>
        <v>1</v>
      </c>
      <c r="V33" s="2176">
        <f t="shared" si="3"/>
        <v>1</v>
      </c>
      <c r="W33" s="2176">
        <f t="shared" si="3"/>
        <v>1</v>
      </c>
      <c r="X33" s="2176">
        <f t="shared" si="3"/>
        <v>1</v>
      </c>
      <c r="Y33" s="2176">
        <f t="shared" si="3"/>
        <v>1</v>
      </c>
      <c r="Z33" s="2176">
        <f t="shared" si="3"/>
        <v>1</v>
      </c>
      <c r="AA33" s="2176">
        <f t="shared" si="3"/>
        <v>1</v>
      </c>
      <c r="AB33" s="2176">
        <f t="shared" si="3"/>
        <v>1</v>
      </c>
      <c r="AC33" s="2176">
        <f t="shared" si="3"/>
        <v>1</v>
      </c>
      <c r="AD33" s="2176">
        <f t="shared" si="3"/>
        <v>1.0003905086873426</v>
      </c>
      <c r="AE33" s="2176">
        <f t="shared" si="3"/>
        <v>1</v>
      </c>
      <c r="AF33" s="2176">
        <f t="shared" si="3"/>
        <v>1</v>
      </c>
    </row>
    <row r="34" spans="1:32">
      <c r="A34" s="2194">
        <v>200</v>
      </c>
      <c r="B34" s="2195">
        <v>30</v>
      </c>
      <c r="C34" s="2179">
        <v>0</v>
      </c>
      <c r="D34" s="2179">
        <v>0</v>
      </c>
      <c r="E34" s="2179">
        <v>0</v>
      </c>
      <c r="F34" s="2179">
        <v>0</v>
      </c>
      <c r="G34" s="2179">
        <v>0</v>
      </c>
      <c r="H34" s="2179">
        <v>0</v>
      </c>
      <c r="I34" s="2179">
        <v>0</v>
      </c>
      <c r="J34" s="2179">
        <v>0</v>
      </c>
      <c r="K34" s="2179">
        <v>0</v>
      </c>
      <c r="L34" s="2179">
        <v>0</v>
      </c>
      <c r="M34" s="2179">
        <v>0</v>
      </c>
      <c r="N34" s="2179">
        <v>0</v>
      </c>
      <c r="O34" s="2179">
        <v>0</v>
      </c>
      <c r="P34" s="2179">
        <v>0</v>
      </c>
      <c r="Q34" s="2179">
        <v>0</v>
      </c>
      <c r="R34" s="2176">
        <f t="shared" si="3"/>
        <v>1</v>
      </c>
      <c r="S34" s="2176">
        <f t="shared" si="3"/>
        <v>1</v>
      </c>
      <c r="T34" s="2176">
        <f t="shared" si="3"/>
        <v>1</v>
      </c>
      <c r="U34" s="2176">
        <f t="shared" si="3"/>
        <v>1</v>
      </c>
      <c r="V34" s="2176">
        <f t="shared" si="3"/>
        <v>1</v>
      </c>
      <c r="W34" s="2176">
        <f t="shared" si="3"/>
        <v>1</v>
      </c>
      <c r="X34" s="2176">
        <f t="shared" si="3"/>
        <v>1</v>
      </c>
      <c r="Y34" s="2176">
        <f t="shared" si="3"/>
        <v>1</v>
      </c>
      <c r="Z34" s="2176">
        <f t="shared" si="3"/>
        <v>1</v>
      </c>
      <c r="AA34" s="2176">
        <f t="shared" si="3"/>
        <v>1</v>
      </c>
      <c r="AB34" s="2176">
        <f t="shared" si="3"/>
        <v>1</v>
      </c>
      <c r="AC34" s="2176">
        <f t="shared" si="3"/>
        <v>1</v>
      </c>
      <c r="AD34" s="2176">
        <f t="shared" si="3"/>
        <v>1.0003905086873426</v>
      </c>
      <c r="AE34" s="2176">
        <f t="shared" si="3"/>
        <v>1</v>
      </c>
      <c r="AF34" s="2176">
        <f t="shared" si="3"/>
        <v>1</v>
      </c>
    </row>
    <row r="35" spans="1:32">
      <c r="A35" s="2194">
        <v>200</v>
      </c>
      <c r="B35" s="2195">
        <v>31</v>
      </c>
      <c r="C35" s="2179">
        <v>0</v>
      </c>
      <c r="D35" s="2179">
        <v>0</v>
      </c>
      <c r="E35" s="2179">
        <v>0</v>
      </c>
      <c r="F35" s="2179">
        <v>0</v>
      </c>
      <c r="G35" s="2179">
        <v>0</v>
      </c>
      <c r="H35" s="2179">
        <v>0</v>
      </c>
      <c r="I35" s="2179">
        <v>0</v>
      </c>
      <c r="J35" s="2179">
        <v>0</v>
      </c>
      <c r="K35" s="2179">
        <v>0</v>
      </c>
      <c r="L35" s="2179">
        <v>0</v>
      </c>
      <c r="M35" s="2179">
        <v>0</v>
      </c>
      <c r="N35" s="2179">
        <v>0</v>
      </c>
      <c r="O35" s="2179">
        <v>0</v>
      </c>
      <c r="P35" s="2179">
        <v>0</v>
      </c>
      <c r="Q35" s="2179">
        <v>0</v>
      </c>
      <c r="R35" s="2176">
        <f t="shared" si="3"/>
        <v>1</v>
      </c>
      <c r="S35" s="2176">
        <f t="shared" si="3"/>
        <v>1</v>
      </c>
      <c r="T35" s="2176">
        <f t="shared" si="3"/>
        <v>1</v>
      </c>
      <c r="U35" s="2176">
        <f t="shared" si="3"/>
        <v>1</v>
      </c>
      <c r="V35" s="2176">
        <f t="shared" si="3"/>
        <v>1</v>
      </c>
      <c r="W35" s="2176">
        <f t="shared" si="3"/>
        <v>1</v>
      </c>
      <c r="X35" s="2176">
        <f t="shared" si="3"/>
        <v>1</v>
      </c>
      <c r="Y35" s="2176">
        <f t="shared" si="3"/>
        <v>1</v>
      </c>
      <c r="Z35" s="2176">
        <f t="shared" si="3"/>
        <v>1</v>
      </c>
      <c r="AA35" s="2176">
        <f t="shared" si="3"/>
        <v>1</v>
      </c>
      <c r="AB35" s="2176">
        <f t="shared" si="3"/>
        <v>1</v>
      </c>
      <c r="AC35" s="2176">
        <f t="shared" si="3"/>
        <v>1</v>
      </c>
      <c r="AD35" s="2176">
        <f t="shared" si="3"/>
        <v>1.0003905086873426</v>
      </c>
      <c r="AE35" s="2176">
        <f t="shared" si="3"/>
        <v>1</v>
      </c>
      <c r="AF35" s="2176">
        <f t="shared" si="3"/>
        <v>1</v>
      </c>
    </row>
    <row r="36" spans="1:32">
      <c r="A36" s="2194">
        <v>200</v>
      </c>
      <c r="B36" s="2195">
        <v>32</v>
      </c>
      <c r="C36" s="2179">
        <v>0</v>
      </c>
      <c r="D36" s="2179">
        <v>0</v>
      </c>
      <c r="E36" s="2179">
        <v>0</v>
      </c>
      <c r="F36" s="2179">
        <v>0</v>
      </c>
      <c r="G36" s="2179">
        <v>0</v>
      </c>
      <c r="H36" s="2179">
        <v>0</v>
      </c>
      <c r="I36" s="2179">
        <v>0</v>
      </c>
      <c r="J36" s="2179">
        <v>0</v>
      </c>
      <c r="K36" s="2179">
        <v>0</v>
      </c>
      <c r="L36" s="2179">
        <v>0</v>
      </c>
      <c r="M36" s="2179">
        <v>0</v>
      </c>
      <c r="N36" s="2179">
        <v>0</v>
      </c>
      <c r="O36" s="2179">
        <v>0</v>
      </c>
      <c r="P36" s="2179">
        <v>0</v>
      </c>
      <c r="Q36" s="2179">
        <v>0</v>
      </c>
      <c r="R36" s="2176">
        <f t="shared" si="3"/>
        <v>1</v>
      </c>
      <c r="S36" s="2176">
        <f t="shared" si="3"/>
        <v>1</v>
      </c>
      <c r="T36" s="2176">
        <f t="shared" si="3"/>
        <v>1</v>
      </c>
      <c r="U36" s="2176">
        <f t="shared" si="3"/>
        <v>1</v>
      </c>
      <c r="V36" s="2176">
        <f t="shared" si="3"/>
        <v>1</v>
      </c>
      <c r="W36" s="2176">
        <f t="shared" si="3"/>
        <v>1</v>
      </c>
      <c r="X36" s="2176">
        <f t="shared" si="3"/>
        <v>1</v>
      </c>
      <c r="Y36" s="2176">
        <f t="shared" si="3"/>
        <v>1</v>
      </c>
      <c r="Z36" s="2176">
        <f t="shared" si="3"/>
        <v>1</v>
      </c>
      <c r="AA36" s="2176">
        <f t="shared" si="3"/>
        <v>1</v>
      </c>
      <c r="AB36" s="2176">
        <f t="shared" si="3"/>
        <v>1</v>
      </c>
      <c r="AC36" s="2176">
        <f t="shared" si="3"/>
        <v>1</v>
      </c>
      <c r="AD36" s="2176">
        <f t="shared" si="3"/>
        <v>1.0003905086873426</v>
      </c>
      <c r="AE36" s="2176">
        <f t="shared" si="3"/>
        <v>1</v>
      </c>
      <c r="AF36" s="2176">
        <f t="shared" si="3"/>
        <v>1</v>
      </c>
    </row>
    <row r="37" spans="1:32">
      <c r="A37" s="2194">
        <v>200</v>
      </c>
      <c r="B37" s="2195">
        <v>33</v>
      </c>
      <c r="C37" s="2179">
        <v>0</v>
      </c>
      <c r="D37" s="2179">
        <v>0</v>
      </c>
      <c r="E37" s="2179">
        <v>0</v>
      </c>
      <c r="F37" s="2179">
        <v>0</v>
      </c>
      <c r="G37" s="2179">
        <v>0</v>
      </c>
      <c r="H37" s="2179">
        <v>0</v>
      </c>
      <c r="I37" s="2179">
        <v>0</v>
      </c>
      <c r="J37" s="2179">
        <v>0</v>
      </c>
      <c r="K37" s="2179">
        <v>0</v>
      </c>
      <c r="L37" s="2179">
        <v>0</v>
      </c>
      <c r="M37" s="2179">
        <v>0</v>
      </c>
      <c r="N37" s="2179">
        <v>0</v>
      </c>
      <c r="O37" s="2179">
        <v>0</v>
      </c>
      <c r="P37" s="2179">
        <v>0</v>
      </c>
      <c r="Q37" s="2179">
        <v>0</v>
      </c>
      <c r="R37" s="2176">
        <f t="shared" si="3"/>
        <v>1</v>
      </c>
      <c r="S37" s="2176">
        <f t="shared" si="3"/>
        <v>1</v>
      </c>
      <c r="T37" s="2176">
        <f t="shared" si="3"/>
        <v>1</v>
      </c>
      <c r="U37" s="2176">
        <f t="shared" si="3"/>
        <v>1</v>
      </c>
      <c r="V37" s="2176">
        <f t="shared" si="3"/>
        <v>1</v>
      </c>
      <c r="W37" s="2176">
        <f t="shared" si="3"/>
        <v>1</v>
      </c>
      <c r="X37" s="2176">
        <f t="shared" si="3"/>
        <v>1</v>
      </c>
      <c r="Y37" s="2176">
        <f t="shared" si="3"/>
        <v>1</v>
      </c>
      <c r="Z37" s="2176">
        <f t="shared" si="3"/>
        <v>1</v>
      </c>
      <c r="AA37" s="2176">
        <f t="shared" si="3"/>
        <v>1</v>
      </c>
      <c r="AB37" s="2176">
        <f t="shared" si="3"/>
        <v>1</v>
      </c>
      <c r="AC37" s="2176">
        <f t="shared" si="3"/>
        <v>1</v>
      </c>
      <c r="AD37" s="2176">
        <f t="shared" si="3"/>
        <v>1.0003905086873426</v>
      </c>
      <c r="AE37" s="2176">
        <f t="shared" si="3"/>
        <v>1</v>
      </c>
      <c r="AF37" s="2176">
        <f t="shared" si="3"/>
        <v>1</v>
      </c>
    </row>
    <row r="38" spans="1:32">
      <c r="A38" s="2194">
        <v>200</v>
      </c>
      <c r="B38" s="2195">
        <v>34</v>
      </c>
      <c r="C38" s="2179">
        <v>0</v>
      </c>
      <c r="D38" s="2179">
        <v>0</v>
      </c>
      <c r="E38" s="2179">
        <v>0</v>
      </c>
      <c r="F38" s="2179">
        <v>0</v>
      </c>
      <c r="G38" s="2179">
        <v>0</v>
      </c>
      <c r="H38" s="2179">
        <v>0</v>
      </c>
      <c r="I38" s="2179">
        <v>0</v>
      </c>
      <c r="J38" s="2179">
        <v>0</v>
      </c>
      <c r="K38" s="2179">
        <v>0</v>
      </c>
      <c r="L38" s="2179">
        <v>0</v>
      </c>
      <c r="M38" s="2179">
        <v>0</v>
      </c>
      <c r="N38" s="2179">
        <v>0</v>
      </c>
      <c r="O38" s="2179">
        <v>0</v>
      </c>
      <c r="P38" s="2179">
        <v>0</v>
      </c>
      <c r="Q38" s="2179">
        <v>0</v>
      </c>
      <c r="R38" s="2176">
        <f t="shared" ref="R38:AF53" si="4">C38+R37</f>
        <v>1</v>
      </c>
      <c r="S38" s="2176">
        <f t="shared" si="4"/>
        <v>1</v>
      </c>
      <c r="T38" s="2176">
        <f t="shared" si="4"/>
        <v>1</v>
      </c>
      <c r="U38" s="2176">
        <f t="shared" si="4"/>
        <v>1</v>
      </c>
      <c r="V38" s="2176">
        <f t="shared" si="4"/>
        <v>1</v>
      </c>
      <c r="W38" s="2176">
        <f t="shared" si="4"/>
        <v>1</v>
      </c>
      <c r="X38" s="2176">
        <f t="shared" si="4"/>
        <v>1</v>
      </c>
      <c r="Y38" s="2176">
        <f t="shared" si="4"/>
        <v>1</v>
      </c>
      <c r="Z38" s="2176">
        <f t="shared" si="4"/>
        <v>1</v>
      </c>
      <c r="AA38" s="2176">
        <f t="shared" si="4"/>
        <v>1</v>
      </c>
      <c r="AB38" s="2176">
        <f t="shared" si="4"/>
        <v>1</v>
      </c>
      <c r="AC38" s="2176">
        <f t="shared" si="4"/>
        <v>1</v>
      </c>
      <c r="AD38" s="2176">
        <f t="shared" si="4"/>
        <v>1.0003905086873426</v>
      </c>
      <c r="AE38" s="2176">
        <f t="shared" si="4"/>
        <v>1</v>
      </c>
      <c r="AF38" s="2176">
        <f t="shared" si="4"/>
        <v>1</v>
      </c>
    </row>
    <row r="39" spans="1:32">
      <c r="A39" s="2194">
        <v>200</v>
      </c>
      <c r="B39" s="2195">
        <v>35</v>
      </c>
      <c r="C39" s="2179">
        <v>0</v>
      </c>
      <c r="D39" s="2179">
        <v>0</v>
      </c>
      <c r="E39" s="2179">
        <v>0</v>
      </c>
      <c r="F39" s="2179">
        <v>0</v>
      </c>
      <c r="G39" s="2179">
        <v>0</v>
      </c>
      <c r="H39" s="2179">
        <v>0</v>
      </c>
      <c r="I39" s="2179">
        <v>0</v>
      </c>
      <c r="J39" s="2179">
        <v>0</v>
      </c>
      <c r="K39" s="2179">
        <v>0</v>
      </c>
      <c r="L39" s="2179">
        <v>0</v>
      </c>
      <c r="M39" s="2179">
        <v>0</v>
      </c>
      <c r="N39" s="2179">
        <v>0</v>
      </c>
      <c r="O39" s="2179">
        <v>0</v>
      </c>
      <c r="P39" s="2179">
        <v>0</v>
      </c>
      <c r="Q39" s="2179">
        <v>0</v>
      </c>
      <c r="R39" s="2176">
        <f t="shared" si="4"/>
        <v>1</v>
      </c>
      <c r="S39" s="2176">
        <f t="shared" si="4"/>
        <v>1</v>
      </c>
      <c r="T39" s="2176">
        <f t="shared" si="4"/>
        <v>1</v>
      </c>
      <c r="U39" s="2176">
        <f t="shared" si="4"/>
        <v>1</v>
      </c>
      <c r="V39" s="2176">
        <f t="shared" si="4"/>
        <v>1</v>
      </c>
      <c r="W39" s="2176">
        <f t="shared" si="4"/>
        <v>1</v>
      </c>
      <c r="X39" s="2176">
        <f t="shared" si="4"/>
        <v>1</v>
      </c>
      <c r="Y39" s="2176">
        <f t="shared" si="4"/>
        <v>1</v>
      </c>
      <c r="Z39" s="2176">
        <f t="shared" si="4"/>
        <v>1</v>
      </c>
      <c r="AA39" s="2176">
        <f t="shared" si="4"/>
        <v>1</v>
      </c>
      <c r="AB39" s="2176">
        <f t="shared" si="4"/>
        <v>1</v>
      </c>
      <c r="AC39" s="2176">
        <f t="shared" si="4"/>
        <v>1</v>
      </c>
      <c r="AD39" s="2176">
        <f t="shared" si="4"/>
        <v>1.0003905086873426</v>
      </c>
      <c r="AE39" s="2176">
        <f t="shared" si="4"/>
        <v>1</v>
      </c>
      <c r="AF39" s="2176">
        <f t="shared" si="4"/>
        <v>1</v>
      </c>
    </row>
    <row r="40" spans="1:32">
      <c r="A40" s="2194">
        <v>200</v>
      </c>
      <c r="B40" s="2195">
        <v>36</v>
      </c>
      <c r="C40" s="2179">
        <v>0</v>
      </c>
      <c r="D40" s="2179">
        <v>0</v>
      </c>
      <c r="E40" s="2179">
        <v>0</v>
      </c>
      <c r="F40" s="2179">
        <v>0</v>
      </c>
      <c r="G40" s="2179">
        <v>0</v>
      </c>
      <c r="H40" s="2179">
        <v>0</v>
      </c>
      <c r="I40" s="2179">
        <v>0</v>
      </c>
      <c r="J40" s="2179">
        <v>0</v>
      </c>
      <c r="K40" s="2179">
        <v>0</v>
      </c>
      <c r="L40" s="2179">
        <v>0</v>
      </c>
      <c r="M40" s="2179">
        <v>0</v>
      </c>
      <c r="N40" s="2179">
        <v>0</v>
      </c>
      <c r="O40" s="2179">
        <v>0</v>
      </c>
      <c r="P40" s="2179">
        <v>0</v>
      </c>
      <c r="Q40" s="2179">
        <v>0</v>
      </c>
      <c r="R40" s="2176">
        <f t="shared" si="4"/>
        <v>1</v>
      </c>
      <c r="S40" s="2176">
        <f t="shared" si="4"/>
        <v>1</v>
      </c>
      <c r="T40" s="2176">
        <f t="shared" si="4"/>
        <v>1</v>
      </c>
      <c r="U40" s="2176">
        <f t="shared" si="4"/>
        <v>1</v>
      </c>
      <c r="V40" s="2176">
        <f t="shared" si="4"/>
        <v>1</v>
      </c>
      <c r="W40" s="2176">
        <f t="shared" si="4"/>
        <v>1</v>
      </c>
      <c r="X40" s="2176">
        <f t="shared" si="4"/>
        <v>1</v>
      </c>
      <c r="Y40" s="2176">
        <f t="shared" si="4"/>
        <v>1</v>
      </c>
      <c r="Z40" s="2176">
        <f t="shared" si="4"/>
        <v>1</v>
      </c>
      <c r="AA40" s="2176">
        <f t="shared" si="4"/>
        <v>1</v>
      </c>
      <c r="AB40" s="2176">
        <f t="shared" si="4"/>
        <v>1</v>
      </c>
      <c r="AC40" s="2176">
        <f t="shared" si="4"/>
        <v>1</v>
      </c>
      <c r="AD40" s="2176">
        <f t="shared" si="4"/>
        <v>1.0003905086873426</v>
      </c>
      <c r="AE40" s="2176">
        <f t="shared" si="4"/>
        <v>1</v>
      </c>
      <c r="AF40" s="2176">
        <f t="shared" si="4"/>
        <v>1</v>
      </c>
    </row>
    <row r="41" spans="1:32">
      <c r="A41" s="2194">
        <v>200</v>
      </c>
      <c r="B41" s="2195">
        <v>37</v>
      </c>
      <c r="C41" s="2179">
        <v>0</v>
      </c>
      <c r="D41" s="2179">
        <v>0</v>
      </c>
      <c r="E41" s="2179">
        <v>0</v>
      </c>
      <c r="F41" s="2179">
        <v>0</v>
      </c>
      <c r="G41" s="2179">
        <v>0</v>
      </c>
      <c r="H41" s="2179">
        <v>0</v>
      </c>
      <c r="I41" s="2179">
        <v>0</v>
      </c>
      <c r="J41" s="2179">
        <v>0</v>
      </c>
      <c r="K41" s="2179">
        <v>0</v>
      </c>
      <c r="L41" s="2179">
        <v>0</v>
      </c>
      <c r="M41" s="2179">
        <v>0</v>
      </c>
      <c r="N41" s="2179">
        <v>0</v>
      </c>
      <c r="O41" s="2179">
        <v>0</v>
      </c>
      <c r="P41" s="2179">
        <v>0</v>
      </c>
      <c r="Q41" s="2179">
        <v>0</v>
      </c>
      <c r="R41" s="2176">
        <f t="shared" si="4"/>
        <v>1</v>
      </c>
      <c r="S41" s="2176">
        <f t="shared" si="4"/>
        <v>1</v>
      </c>
      <c r="T41" s="2176">
        <f t="shared" si="4"/>
        <v>1</v>
      </c>
      <c r="U41" s="2176">
        <f t="shared" si="4"/>
        <v>1</v>
      </c>
      <c r="V41" s="2176">
        <f t="shared" si="4"/>
        <v>1</v>
      </c>
      <c r="W41" s="2176">
        <f t="shared" si="4"/>
        <v>1</v>
      </c>
      <c r="X41" s="2176">
        <f t="shared" si="4"/>
        <v>1</v>
      </c>
      <c r="Y41" s="2176">
        <f t="shared" si="4"/>
        <v>1</v>
      </c>
      <c r="Z41" s="2176">
        <f t="shared" si="4"/>
        <v>1</v>
      </c>
      <c r="AA41" s="2176">
        <f t="shared" si="4"/>
        <v>1</v>
      </c>
      <c r="AB41" s="2176">
        <f t="shared" si="4"/>
        <v>1</v>
      </c>
      <c r="AC41" s="2176">
        <f t="shared" si="4"/>
        <v>1</v>
      </c>
      <c r="AD41" s="2176">
        <f t="shared" si="4"/>
        <v>1.0003905086873426</v>
      </c>
      <c r="AE41" s="2176">
        <f t="shared" si="4"/>
        <v>1</v>
      </c>
      <c r="AF41" s="2176">
        <f t="shared" si="4"/>
        <v>1</v>
      </c>
    </row>
    <row r="42" spans="1:32">
      <c r="A42" s="2194">
        <v>200</v>
      </c>
      <c r="B42" s="2195">
        <v>38</v>
      </c>
      <c r="C42" s="2179">
        <v>0</v>
      </c>
      <c r="D42" s="2179">
        <v>0</v>
      </c>
      <c r="E42" s="2179">
        <v>0</v>
      </c>
      <c r="F42" s="2179">
        <v>0</v>
      </c>
      <c r="G42" s="2179">
        <v>0</v>
      </c>
      <c r="H42" s="2179">
        <v>0</v>
      </c>
      <c r="I42" s="2179">
        <v>0</v>
      </c>
      <c r="J42" s="2179">
        <v>0</v>
      </c>
      <c r="K42" s="2179">
        <v>0</v>
      </c>
      <c r="L42" s="2179">
        <v>0</v>
      </c>
      <c r="M42" s="2179">
        <v>0</v>
      </c>
      <c r="N42" s="2179">
        <v>0</v>
      </c>
      <c r="O42" s="2179">
        <v>0</v>
      </c>
      <c r="P42" s="2179">
        <v>0</v>
      </c>
      <c r="Q42" s="2179">
        <v>0</v>
      </c>
      <c r="R42" s="2176">
        <f t="shared" si="4"/>
        <v>1</v>
      </c>
      <c r="S42" s="2176">
        <f t="shared" si="4"/>
        <v>1</v>
      </c>
      <c r="T42" s="2176">
        <f t="shared" si="4"/>
        <v>1</v>
      </c>
      <c r="U42" s="2176">
        <f t="shared" si="4"/>
        <v>1</v>
      </c>
      <c r="V42" s="2176">
        <f t="shared" si="4"/>
        <v>1</v>
      </c>
      <c r="W42" s="2176">
        <f t="shared" si="4"/>
        <v>1</v>
      </c>
      <c r="X42" s="2176">
        <f t="shared" si="4"/>
        <v>1</v>
      </c>
      <c r="Y42" s="2176">
        <f t="shared" si="4"/>
        <v>1</v>
      </c>
      <c r="Z42" s="2176">
        <f t="shared" si="4"/>
        <v>1</v>
      </c>
      <c r="AA42" s="2176">
        <f t="shared" si="4"/>
        <v>1</v>
      </c>
      <c r="AB42" s="2176">
        <f t="shared" si="4"/>
        <v>1</v>
      </c>
      <c r="AC42" s="2176">
        <f t="shared" si="4"/>
        <v>1</v>
      </c>
      <c r="AD42" s="2176">
        <f t="shared" si="4"/>
        <v>1.0003905086873426</v>
      </c>
      <c r="AE42" s="2176">
        <f t="shared" si="4"/>
        <v>1</v>
      </c>
      <c r="AF42" s="2176">
        <f t="shared" si="4"/>
        <v>1</v>
      </c>
    </row>
    <row r="43" spans="1:32">
      <c r="A43" s="2194">
        <v>200</v>
      </c>
      <c r="B43" s="2195">
        <v>39</v>
      </c>
      <c r="C43" s="2179">
        <v>0</v>
      </c>
      <c r="D43" s="2179">
        <v>0</v>
      </c>
      <c r="E43" s="2179">
        <v>0</v>
      </c>
      <c r="F43" s="2179">
        <v>0</v>
      </c>
      <c r="G43" s="2179">
        <v>0</v>
      </c>
      <c r="H43" s="2179">
        <v>0</v>
      </c>
      <c r="I43" s="2179">
        <v>0</v>
      </c>
      <c r="J43" s="2179">
        <v>0</v>
      </c>
      <c r="K43" s="2179">
        <v>0</v>
      </c>
      <c r="L43" s="2179">
        <v>0</v>
      </c>
      <c r="M43" s="2179">
        <v>0</v>
      </c>
      <c r="N43" s="2179">
        <v>0</v>
      </c>
      <c r="O43" s="2179">
        <v>0</v>
      </c>
      <c r="P43" s="2179">
        <v>0</v>
      </c>
      <c r="Q43" s="2179">
        <v>0</v>
      </c>
      <c r="R43" s="2176">
        <f t="shared" si="4"/>
        <v>1</v>
      </c>
      <c r="S43" s="2176">
        <f t="shared" si="4"/>
        <v>1</v>
      </c>
      <c r="T43" s="2176">
        <f t="shared" si="4"/>
        <v>1</v>
      </c>
      <c r="U43" s="2176">
        <f t="shared" si="4"/>
        <v>1</v>
      </c>
      <c r="V43" s="2176">
        <f t="shared" si="4"/>
        <v>1</v>
      </c>
      <c r="W43" s="2176">
        <f t="shared" si="4"/>
        <v>1</v>
      </c>
      <c r="X43" s="2176">
        <f t="shared" si="4"/>
        <v>1</v>
      </c>
      <c r="Y43" s="2176">
        <f t="shared" si="4"/>
        <v>1</v>
      </c>
      <c r="Z43" s="2176">
        <f t="shared" si="4"/>
        <v>1</v>
      </c>
      <c r="AA43" s="2176">
        <f t="shared" si="4"/>
        <v>1</v>
      </c>
      <c r="AB43" s="2176">
        <f t="shared" si="4"/>
        <v>1</v>
      </c>
      <c r="AC43" s="2176">
        <f t="shared" si="4"/>
        <v>1</v>
      </c>
      <c r="AD43" s="2176">
        <f t="shared" si="4"/>
        <v>1.0003905086873426</v>
      </c>
      <c r="AE43" s="2176">
        <f t="shared" si="4"/>
        <v>1</v>
      </c>
      <c r="AF43" s="2176">
        <f t="shared" si="4"/>
        <v>1</v>
      </c>
    </row>
    <row r="44" spans="1:32">
      <c r="A44" s="2194">
        <v>200</v>
      </c>
      <c r="B44" s="2195">
        <v>40</v>
      </c>
      <c r="C44" s="2179">
        <v>0</v>
      </c>
      <c r="D44" s="2179">
        <v>0</v>
      </c>
      <c r="E44" s="2179">
        <v>0</v>
      </c>
      <c r="F44" s="2179">
        <v>0</v>
      </c>
      <c r="G44" s="2179">
        <v>0</v>
      </c>
      <c r="H44" s="2179">
        <v>0</v>
      </c>
      <c r="I44" s="2179">
        <v>0</v>
      </c>
      <c r="J44" s="2179">
        <v>0</v>
      </c>
      <c r="K44" s="2179">
        <v>0</v>
      </c>
      <c r="L44" s="2179">
        <v>0</v>
      </c>
      <c r="M44" s="2179">
        <v>0</v>
      </c>
      <c r="N44" s="2179">
        <v>0</v>
      </c>
      <c r="O44" s="2179">
        <v>0</v>
      </c>
      <c r="P44" s="2179">
        <v>0</v>
      </c>
      <c r="Q44" s="2179">
        <v>0</v>
      </c>
      <c r="R44" s="2176">
        <f t="shared" si="4"/>
        <v>1</v>
      </c>
      <c r="S44" s="2176">
        <f t="shared" si="4"/>
        <v>1</v>
      </c>
      <c r="T44" s="2176">
        <f t="shared" si="4"/>
        <v>1</v>
      </c>
      <c r="U44" s="2176">
        <f t="shared" si="4"/>
        <v>1</v>
      </c>
      <c r="V44" s="2176">
        <f t="shared" si="4"/>
        <v>1</v>
      </c>
      <c r="W44" s="2176">
        <f t="shared" si="4"/>
        <v>1</v>
      </c>
      <c r="X44" s="2176">
        <f t="shared" si="4"/>
        <v>1</v>
      </c>
      <c r="Y44" s="2176">
        <f t="shared" si="4"/>
        <v>1</v>
      </c>
      <c r="Z44" s="2176">
        <f t="shared" si="4"/>
        <v>1</v>
      </c>
      <c r="AA44" s="2176">
        <f t="shared" si="4"/>
        <v>1</v>
      </c>
      <c r="AB44" s="2176">
        <f t="shared" si="4"/>
        <v>1</v>
      </c>
      <c r="AC44" s="2176">
        <f t="shared" si="4"/>
        <v>1</v>
      </c>
      <c r="AD44" s="2176">
        <f t="shared" si="4"/>
        <v>1.0003905086873426</v>
      </c>
      <c r="AE44" s="2176">
        <f t="shared" si="4"/>
        <v>1</v>
      </c>
      <c r="AF44" s="2176">
        <f t="shared" si="4"/>
        <v>1</v>
      </c>
    </row>
    <row r="45" spans="1:32">
      <c r="A45" s="2194">
        <v>200</v>
      </c>
      <c r="B45" s="2195">
        <v>41</v>
      </c>
      <c r="C45" s="2179">
        <v>0</v>
      </c>
      <c r="D45" s="2179">
        <v>0</v>
      </c>
      <c r="E45" s="2179">
        <v>0</v>
      </c>
      <c r="F45" s="2179">
        <v>0</v>
      </c>
      <c r="G45" s="2179">
        <v>0</v>
      </c>
      <c r="H45" s="2179">
        <v>0</v>
      </c>
      <c r="I45" s="2179">
        <v>0</v>
      </c>
      <c r="J45" s="2179">
        <v>0</v>
      </c>
      <c r="K45" s="2179">
        <v>0</v>
      </c>
      <c r="L45" s="2179">
        <v>0</v>
      </c>
      <c r="M45" s="2179">
        <v>0</v>
      </c>
      <c r="N45" s="2179">
        <v>0</v>
      </c>
      <c r="O45" s="2179">
        <v>0</v>
      </c>
      <c r="P45" s="2179">
        <v>0</v>
      </c>
      <c r="Q45" s="2179">
        <v>0</v>
      </c>
      <c r="R45" s="2176">
        <f t="shared" si="4"/>
        <v>1</v>
      </c>
      <c r="S45" s="2176">
        <f t="shared" si="4"/>
        <v>1</v>
      </c>
      <c r="T45" s="2176">
        <f t="shared" si="4"/>
        <v>1</v>
      </c>
      <c r="U45" s="2176">
        <f t="shared" si="4"/>
        <v>1</v>
      </c>
      <c r="V45" s="2176">
        <f t="shared" si="4"/>
        <v>1</v>
      </c>
      <c r="W45" s="2176">
        <f t="shared" si="4"/>
        <v>1</v>
      </c>
      <c r="X45" s="2176">
        <f t="shared" si="4"/>
        <v>1</v>
      </c>
      <c r="Y45" s="2176">
        <f t="shared" si="4"/>
        <v>1</v>
      </c>
      <c r="Z45" s="2176">
        <f t="shared" si="4"/>
        <v>1</v>
      </c>
      <c r="AA45" s="2176">
        <f t="shared" si="4"/>
        <v>1</v>
      </c>
      <c r="AB45" s="2176">
        <f t="shared" si="4"/>
        <v>1</v>
      </c>
      <c r="AC45" s="2176">
        <f t="shared" si="4"/>
        <v>1</v>
      </c>
      <c r="AD45" s="2176">
        <f t="shared" si="4"/>
        <v>1.0003905086873426</v>
      </c>
      <c r="AE45" s="2176">
        <f t="shared" si="4"/>
        <v>1</v>
      </c>
      <c r="AF45" s="2176">
        <f t="shared" si="4"/>
        <v>1</v>
      </c>
    </row>
    <row r="46" spans="1:32">
      <c r="A46" s="2194">
        <v>200</v>
      </c>
      <c r="B46" s="2195">
        <v>42</v>
      </c>
      <c r="C46" s="2179">
        <v>0</v>
      </c>
      <c r="D46" s="2179">
        <v>0</v>
      </c>
      <c r="E46" s="2179">
        <v>0</v>
      </c>
      <c r="F46" s="2179">
        <v>0</v>
      </c>
      <c r="G46" s="2179">
        <v>0</v>
      </c>
      <c r="H46" s="2179">
        <v>0</v>
      </c>
      <c r="I46" s="2179">
        <v>0</v>
      </c>
      <c r="J46" s="2179">
        <v>0</v>
      </c>
      <c r="K46" s="2179">
        <v>0</v>
      </c>
      <c r="L46" s="2179">
        <v>0</v>
      </c>
      <c r="M46" s="2179">
        <v>0</v>
      </c>
      <c r="N46" s="2179">
        <v>0</v>
      </c>
      <c r="O46" s="2179">
        <v>0</v>
      </c>
      <c r="P46" s="2179">
        <v>0</v>
      </c>
      <c r="Q46" s="2179">
        <v>0</v>
      </c>
      <c r="R46" s="2176">
        <f t="shared" si="4"/>
        <v>1</v>
      </c>
      <c r="S46" s="2176">
        <f t="shared" si="4"/>
        <v>1</v>
      </c>
      <c r="T46" s="2176">
        <f t="shared" si="4"/>
        <v>1</v>
      </c>
      <c r="U46" s="2176">
        <f t="shared" si="4"/>
        <v>1</v>
      </c>
      <c r="V46" s="2176">
        <f t="shared" si="4"/>
        <v>1</v>
      </c>
      <c r="W46" s="2176">
        <f t="shared" si="4"/>
        <v>1</v>
      </c>
      <c r="X46" s="2176">
        <f t="shared" si="4"/>
        <v>1</v>
      </c>
      <c r="Y46" s="2176">
        <f t="shared" si="4"/>
        <v>1</v>
      </c>
      <c r="Z46" s="2176">
        <f t="shared" si="4"/>
        <v>1</v>
      </c>
      <c r="AA46" s="2176">
        <f t="shared" si="4"/>
        <v>1</v>
      </c>
      <c r="AB46" s="2176">
        <f t="shared" si="4"/>
        <v>1</v>
      </c>
      <c r="AC46" s="2176">
        <f t="shared" si="4"/>
        <v>1</v>
      </c>
      <c r="AD46" s="2176">
        <f t="shared" si="4"/>
        <v>1.0003905086873426</v>
      </c>
      <c r="AE46" s="2176">
        <f t="shared" si="4"/>
        <v>1</v>
      </c>
      <c r="AF46" s="2176">
        <f t="shared" si="4"/>
        <v>1</v>
      </c>
    </row>
    <row r="47" spans="1:32">
      <c r="A47" s="2194">
        <v>200</v>
      </c>
      <c r="B47" s="2195">
        <v>43</v>
      </c>
      <c r="C47" s="2179">
        <v>0</v>
      </c>
      <c r="D47" s="2179">
        <v>0</v>
      </c>
      <c r="E47" s="2179">
        <v>0</v>
      </c>
      <c r="F47" s="2179">
        <v>0</v>
      </c>
      <c r="G47" s="2179">
        <v>0</v>
      </c>
      <c r="H47" s="2179">
        <v>0</v>
      </c>
      <c r="I47" s="2179">
        <v>0</v>
      </c>
      <c r="J47" s="2179">
        <v>0</v>
      </c>
      <c r="K47" s="2179">
        <v>0</v>
      </c>
      <c r="L47" s="2179">
        <v>0</v>
      </c>
      <c r="M47" s="2179">
        <v>0</v>
      </c>
      <c r="N47" s="2179">
        <v>0</v>
      </c>
      <c r="O47" s="2179">
        <v>0</v>
      </c>
      <c r="P47" s="2179">
        <v>0</v>
      </c>
      <c r="Q47" s="2179">
        <v>0</v>
      </c>
      <c r="R47" s="2176">
        <f t="shared" si="4"/>
        <v>1</v>
      </c>
      <c r="S47" s="2176">
        <f t="shared" si="4"/>
        <v>1</v>
      </c>
      <c r="T47" s="2176">
        <f t="shared" si="4"/>
        <v>1</v>
      </c>
      <c r="U47" s="2176">
        <f t="shared" si="4"/>
        <v>1</v>
      </c>
      <c r="V47" s="2176">
        <f t="shared" si="4"/>
        <v>1</v>
      </c>
      <c r="W47" s="2176">
        <f t="shared" si="4"/>
        <v>1</v>
      </c>
      <c r="X47" s="2176">
        <f t="shared" si="4"/>
        <v>1</v>
      </c>
      <c r="Y47" s="2176">
        <f t="shared" si="4"/>
        <v>1</v>
      </c>
      <c r="Z47" s="2176">
        <f t="shared" si="4"/>
        <v>1</v>
      </c>
      <c r="AA47" s="2176">
        <f t="shared" si="4"/>
        <v>1</v>
      </c>
      <c r="AB47" s="2176">
        <f t="shared" si="4"/>
        <v>1</v>
      </c>
      <c r="AC47" s="2176">
        <f t="shared" si="4"/>
        <v>1</v>
      </c>
      <c r="AD47" s="2176">
        <f t="shared" si="4"/>
        <v>1.0003905086873426</v>
      </c>
      <c r="AE47" s="2176">
        <f t="shared" si="4"/>
        <v>1</v>
      </c>
      <c r="AF47" s="2176">
        <f t="shared" si="4"/>
        <v>1</v>
      </c>
    </row>
    <row r="48" spans="1:32">
      <c r="A48" s="2194">
        <v>200</v>
      </c>
      <c r="B48" s="2195">
        <v>44</v>
      </c>
      <c r="C48" s="2179">
        <v>0</v>
      </c>
      <c r="D48" s="2179">
        <v>0</v>
      </c>
      <c r="E48" s="2179">
        <v>0</v>
      </c>
      <c r="F48" s="2179">
        <v>0</v>
      </c>
      <c r="G48" s="2179">
        <v>0</v>
      </c>
      <c r="H48" s="2179">
        <v>0</v>
      </c>
      <c r="I48" s="2179">
        <v>0</v>
      </c>
      <c r="J48" s="2179">
        <v>0</v>
      </c>
      <c r="K48" s="2179">
        <v>0</v>
      </c>
      <c r="L48" s="2179">
        <v>0</v>
      </c>
      <c r="M48" s="2179">
        <v>0</v>
      </c>
      <c r="N48" s="2179">
        <v>0</v>
      </c>
      <c r="O48" s="2179">
        <v>0</v>
      </c>
      <c r="P48" s="2179">
        <v>0</v>
      </c>
      <c r="Q48" s="2179">
        <v>0</v>
      </c>
      <c r="R48" s="2176">
        <f t="shared" si="4"/>
        <v>1</v>
      </c>
      <c r="S48" s="2176">
        <f t="shared" si="4"/>
        <v>1</v>
      </c>
      <c r="T48" s="2176">
        <f t="shared" si="4"/>
        <v>1</v>
      </c>
      <c r="U48" s="2176">
        <f t="shared" si="4"/>
        <v>1</v>
      </c>
      <c r="V48" s="2176">
        <f t="shared" si="4"/>
        <v>1</v>
      </c>
      <c r="W48" s="2176">
        <f t="shared" si="4"/>
        <v>1</v>
      </c>
      <c r="X48" s="2176">
        <f t="shared" si="4"/>
        <v>1</v>
      </c>
      <c r="Y48" s="2176">
        <f t="shared" si="4"/>
        <v>1</v>
      </c>
      <c r="Z48" s="2176">
        <f t="shared" si="4"/>
        <v>1</v>
      </c>
      <c r="AA48" s="2176">
        <f t="shared" si="4"/>
        <v>1</v>
      </c>
      <c r="AB48" s="2176">
        <f t="shared" si="4"/>
        <v>1</v>
      </c>
      <c r="AC48" s="2176">
        <f t="shared" si="4"/>
        <v>1</v>
      </c>
      <c r="AD48" s="2176">
        <f t="shared" si="4"/>
        <v>1.0003905086873426</v>
      </c>
      <c r="AE48" s="2176">
        <f t="shared" si="4"/>
        <v>1</v>
      </c>
      <c r="AF48" s="2176">
        <f t="shared" si="4"/>
        <v>1</v>
      </c>
    </row>
    <row r="49" spans="1:32">
      <c r="A49" s="2194">
        <v>200</v>
      </c>
      <c r="B49" s="2195">
        <v>45</v>
      </c>
      <c r="C49" s="2179">
        <v>0</v>
      </c>
      <c r="D49" s="2179">
        <v>0</v>
      </c>
      <c r="E49" s="2179">
        <v>0</v>
      </c>
      <c r="F49" s="2179">
        <v>0</v>
      </c>
      <c r="G49" s="2179">
        <v>0</v>
      </c>
      <c r="H49" s="2179">
        <v>0</v>
      </c>
      <c r="I49" s="2179">
        <v>0</v>
      </c>
      <c r="J49" s="2179">
        <v>0</v>
      </c>
      <c r="K49" s="2179">
        <v>0</v>
      </c>
      <c r="L49" s="2179">
        <v>0</v>
      </c>
      <c r="M49" s="2179">
        <v>0</v>
      </c>
      <c r="N49" s="2179">
        <v>0</v>
      </c>
      <c r="O49" s="2179">
        <v>0</v>
      </c>
      <c r="P49" s="2179">
        <v>0</v>
      </c>
      <c r="Q49" s="2179">
        <v>0</v>
      </c>
      <c r="R49" s="2176">
        <f t="shared" si="4"/>
        <v>1</v>
      </c>
      <c r="S49" s="2176">
        <f t="shared" si="4"/>
        <v>1</v>
      </c>
      <c r="T49" s="2176">
        <f t="shared" si="4"/>
        <v>1</v>
      </c>
      <c r="U49" s="2176">
        <f t="shared" si="4"/>
        <v>1</v>
      </c>
      <c r="V49" s="2176">
        <f t="shared" si="4"/>
        <v>1</v>
      </c>
      <c r="W49" s="2176">
        <f t="shared" si="4"/>
        <v>1</v>
      </c>
      <c r="X49" s="2176">
        <f t="shared" si="4"/>
        <v>1</v>
      </c>
      <c r="Y49" s="2176">
        <f t="shared" si="4"/>
        <v>1</v>
      </c>
      <c r="Z49" s="2176">
        <f t="shared" si="4"/>
        <v>1</v>
      </c>
      <c r="AA49" s="2176">
        <f t="shared" si="4"/>
        <v>1</v>
      </c>
      <c r="AB49" s="2176">
        <f t="shared" si="4"/>
        <v>1</v>
      </c>
      <c r="AC49" s="2176">
        <f t="shared" si="4"/>
        <v>1</v>
      </c>
      <c r="AD49" s="2176">
        <f t="shared" si="4"/>
        <v>1.0003905086873426</v>
      </c>
      <c r="AE49" s="2176">
        <f t="shared" si="4"/>
        <v>1</v>
      </c>
      <c r="AF49" s="2176">
        <f t="shared" si="4"/>
        <v>1</v>
      </c>
    </row>
    <row r="50" spans="1:32">
      <c r="A50" s="2194">
        <v>200</v>
      </c>
      <c r="B50" s="2195">
        <v>46</v>
      </c>
      <c r="C50" s="2179">
        <v>0</v>
      </c>
      <c r="D50" s="2179">
        <v>0</v>
      </c>
      <c r="E50" s="2179">
        <v>0</v>
      </c>
      <c r="F50" s="2179">
        <v>0</v>
      </c>
      <c r="G50" s="2179">
        <v>0</v>
      </c>
      <c r="H50" s="2179">
        <v>0</v>
      </c>
      <c r="I50" s="2179">
        <v>0</v>
      </c>
      <c r="J50" s="2179">
        <v>0</v>
      </c>
      <c r="K50" s="2179">
        <v>0</v>
      </c>
      <c r="L50" s="2179">
        <v>0</v>
      </c>
      <c r="M50" s="2179">
        <v>0</v>
      </c>
      <c r="N50" s="2179">
        <v>0</v>
      </c>
      <c r="O50" s="2179">
        <v>0</v>
      </c>
      <c r="P50" s="2179">
        <v>0</v>
      </c>
      <c r="Q50" s="2179">
        <v>0</v>
      </c>
      <c r="R50" s="2176">
        <f t="shared" si="4"/>
        <v>1</v>
      </c>
      <c r="S50" s="2176">
        <f t="shared" si="4"/>
        <v>1</v>
      </c>
      <c r="T50" s="2176">
        <f t="shared" si="4"/>
        <v>1</v>
      </c>
      <c r="U50" s="2176">
        <f t="shared" si="4"/>
        <v>1</v>
      </c>
      <c r="V50" s="2176">
        <f t="shared" si="4"/>
        <v>1</v>
      </c>
      <c r="W50" s="2176">
        <f t="shared" si="4"/>
        <v>1</v>
      </c>
      <c r="X50" s="2176">
        <f t="shared" si="4"/>
        <v>1</v>
      </c>
      <c r="Y50" s="2176">
        <f t="shared" si="4"/>
        <v>1</v>
      </c>
      <c r="Z50" s="2176">
        <f t="shared" si="4"/>
        <v>1</v>
      </c>
      <c r="AA50" s="2176">
        <f t="shared" si="4"/>
        <v>1</v>
      </c>
      <c r="AB50" s="2176">
        <f t="shared" si="4"/>
        <v>1</v>
      </c>
      <c r="AC50" s="2176">
        <f t="shared" si="4"/>
        <v>1</v>
      </c>
      <c r="AD50" s="2176">
        <f t="shared" si="4"/>
        <v>1.0003905086873426</v>
      </c>
      <c r="AE50" s="2176">
        <f t="shared" si="4"/>
        <v>1</v>
      </c>
      <c r="AF50" s="2176">
        <f t="shared" si="4"/>
        <v>1</v>
      </c>
    </row>
    <row r="51" spans="1:32">
      <c r="A51" s="2194">
        <v>200</v>
      </c>
      <c r="B51" s="2195">
        <v>47</v>
      </c>
      <c r="C51" s="2179">
        <v>0</v>
      </c>
      <c r="D51" s="2179">
        <v>0</v>
      </c>
      <c r="E51" s="2179">
        <v>0</v>
      </c>
      <c r="F51" s="2179">
        <v>0</v>
      </c>
      <c r="G51" s="2179">
        <v>0</v>
      </c>
      <c r="H51" s="2179">
        <v>0</v>
      </c>
      <c r="I51" s="2179">
        <v>0</v>
      </c>
      <c r="J51" s="2179">
        <v>0</v>
      </c>
      <c r="K51" s="2179">
        <v>0</v>
      </c>
      <c r="L51" s="2179">
        <v>0</v>
      </c>
      <c r="M51" s="2179">
        <v>0</v>
      </c>
      <c r="N51" s="2179">
        <v>0</v>
      </c>
      <c r="O51" s="2179">
        <v>0</v>
      </c>
      <c r="P51" s="2179">
        <v>0</v>
      </c>
      <c r="Q51" s="2179">
        <v>0</v>
      </c>
      <c r="R51" s="2176">
        <f t="shared" si="4"/>
        <v>1</v>
      </c>
      <c r="S51" s="2176">
        <f t="shared" si="4"/>
        <v>1</v>
      </c>
      <c r="T51" s="2176">
        <f t="shared" si="4"/>
        <v>1</v>
      </c>
      <c r="U51" s="2176">
        <f t="shared" si="4"/>
        <v>1</v>
      </c>
      <c r="V51" s="2176">
        <f t="shared" si="4"/>
        <v>1</v>
      </c>
      <c r="W51" s="2176">
        <f t="shared" si="4"/>
        <v>1</v>
      </c>
      <c r="X51" s="2176">
        <f t="shared" si="4"/>
        <v>1</v>
      </c>
      <c r="Y51" s="2176">
        <f t="shared" si="4"/>
        <v>1</v>
      </c>
      <c r="Z51" s="2176">
        <f t="shared" si="4"/>
        <v>1</v>
      </c>
      <c r="AA51" s="2176">
        <f t="shared" si="4"/>
        <v>1</v>
      </c>
      <c r="AB51" s="2176">
        <f t="shared" si="4"/>
        <v>1</v>
      </c>
      <c r="AC51" s="2176">
        <f t="shared" si="4"/>
        <v>1</v>
      </c>
      <c r="AD51" s="2176">
        <f t="shared" si="4"/>
        <v>1.0003905086873426</v>
      </c>
      <c r="AE51" s="2176">
        <f t="shared" si="4"/>
        <v>1</v>
      </c>
      <c r="AF51" s="2176">
        <f t="shared" si="4"/>
        <v>1</v>
      </c>
    </row>
    <row r="52" spans="1:32">
      <c r="A52" s="2194">
        <v>200</v>
      </c>
      <c r="B52" s="2195">
        <v>48</v>
      </c>
      <c r="C52" s="2179">
        <v>0</v>
      </c>
      <c r="D52" s="2179">
        <v>0</v>
      </c>
      <c r="E52" s="2179">
        <v>0</v>
      </c>
      <c r="F52" s="2179">
        <v>0</v>
      </c>
      <c r="G52" s="2179">
        <v>0</v>
      </c>
      <c r="H52" s="2179">
        <v>0</v>
      </c>
      <c r="I52" s="2179">
        <v>0</v>
      </c>
      <c r="J52" s="2179">
        <v>0</v>
      </c>
      <c r="K52" s="2179">
        <v>0</v>
      </c>
      <c r="L52" s="2179">
        <v>0</v>
      </c>
      <c r="M52" s="2179">
        <v>0</v>
      </c>
      <c r="N52" s="2179">
        <v>0</v>
      </c>
      <c r="O52" s="2179">
        <v>0</v>
      </c>
      <c r="P52" s="2179">
        <v>0</v>
      </c>
      <c r="Q52" s="2179">
        <v>0</v>
      </c>
      <c r="R52" s="2176">
        <f t="shared" si="4"/>
        <v>1</v>
      </c>
      <c r="S52" s="2176">
        <f t="shared" si="4"/>
        <v>1</v>
      </c>
      <c r="T52" s="2176">
        <f t="shared" si="4"/>
        <v>1</v>
      </c>
      <c r="U52" s="2176">
        <f t="shared" si="4"/>
        <v>1</v>
      </c>
      <c r="V52" s="2176">
        <f t="shared" si="4"/>
        <v>1</v>
      </c>
      <c r="W52" s="2176">
        <f t="shared" si="4"/>
        <v>1</v>
      </c>
      <c r="X52" s="2176">
        <f t="shared" si="4"/>
        <v>1</v>
      </c>
      <c r="Y52" s="2176">
        <f t="shared" si="4"/>
        <v>1</v>
      </c>
      <c r="Z52" s="2176">
        <f t="shared" si="4"/>
        <v>1</v>
      </c>
      <c r="AA52" s="2176">
        <f t="shared" si="4"/>
        <v>1</v>
      </c>
      <c r="AB52" s="2176">
        <f t="shared" si="4"/>
        <v>1</v>
      </c>
      <c r="AC52" s="2176">
        <f t="shared" si="4"/>
        <v>1</v>
      </c>
      <c r="AD52" s="2176">
        <f t="shared" si="4"/>
        <v>1.0003905086873426</v>
      </c>
      <c r="AE52" s="2176">
        <f t="shared" si="4"/>
        <v>1</v>
      </c>
      <c r="AF52" s="2176">
        <f t="shared" si="4"/>
        <v>1</v>
      </c>
    </row>
    <row r="53" spans="1:32">
      <c r="A53" s="2194">
        <v>200</v>
      </c>
      <c r="B53" s="2195">
        <v>49</v>
      </c>
      <c r="C53" s="2179">
        <v>0</v>
      </c>
      <c r="D53" s="2179">
        <v>0</v>
      </c>
      <c r="E53" s="2179">
        <v>0</v>
      </c>
      <c r="F53" s="2179">
        <v>0</v>
      </c>
      <c r="G53" s="2179">
        <v>0</v>
      </c>
      <c r="H53" s="2179">
        <v>0</v>
      </c>
      <c r="I53" s="2179">
        <v>0</v>
      </c>
      <c r="J53" s="2179">
        <v>0</v>
      </c>
      <c r="K53" s="2179">
        <v>0</v>
      </c>
      <c r="L53" s="2179">
        <v>0</v>
      </c>
      <c r="M53" s="2179">
        <v>0</v>
      </c>
      <c r="N53" s="2179">
        <v>0</v>
      </c>
      <c r="O53" s="2179">
        <v>0</v>
      </c>
      <c r="P53" s="2179">
        <v>0</v>
      </c>
      <c r="Q53" s="2179">
        <v>0</v>
      </c>
      <c r="R53" s="2176">
        <f t="shared" si="4"/>
        <v>1</v>
      </c>
      <c r="S53" s="2176">
        <f t="shared" si="4"/>
        <v>1</v>
      </c>
      <c r="T53" s="2176">
        <f t="shared" si="4"/>
        <v>1</v>
      </c>
      <c r="U53" s="2176">
        <f t="shared" si="4"/>
        <v>1</v>
      </c>
      <c r="V53" s="2176">
        <f t="shared" si="4"/>
        <v>1</v>
      </c>
      <c r="W53" s="2176">
        <f t="shared" si="4"/>
        <v>1</v>
      </c>
      <c r="X53" s="2176">
        <f t="shared" si="4"/>
        <v>1</v>
      </c>
      <c r="Y53" s="2176">
        <f t="shared" si="4"/>
        <v>1</v>
      </c>
      <c r="Z53" s="2176">
        <f t="shared" si="4"/>
        <v>1</v>
      </c>
      <c r="AA53" s="2176">
        <f t="shared" si="4"/>
        <v>1</v>
      </c>
      <c r="AB53" s="2176">
        <f t="shared" si="4"/>
        <v>1</v>
      </c>
      <c r="AC53" s="2176">
        <f t="shared" si="4"/>
        <v>1</v>
      </c>
      <c r="AD53" s="2176">
        <f t="shared" si="4"/>
        <v>1.0003905086873426</v>
      </c>
      <c r="AE53" s="2176">
        <f t="shared" si="4"/>
        <v>1</v>
      </c>
      <c r="AF53" s="2176">
        <f t="shared" si="4"/>
        <v>1</v>
      </c>
    </row>
    <row r="54" spans="1:32">
      <c r="A54" s="2194">
        <v>200</v>
      </c>
      <c r="B54" s="2195">
        <v>50</v>
      </c>
      <c r="C54" s="2179">
        <v>0</v>
      </c>
      <c r="D54" s="2179">
        <v>0</v>
      </c>
      <c r="E54" s="2179">
        <v>0</v>
      </c>
      <c r="F54" s="2179">
        <v>0</v>
      </c>
      <c r="G54" s="2179">
        <v>0</v>
      </c>
      <c r="H54" s="2179">
        <v>0</v>
      </c>
      <c r="I54" s="2179">
        <v>0</v>
      </c>
      <c r="J54" s="2179">
        <v>0</v>
      </c>
      <c r="K54" s="2179">
        <v>0</v>
      </c>
      <c r="L54" s="2179">
        <v>0</v>
      </c>
      <c r="M54" s="2179">
        <v>0</v>
      </c>
      <c r="N54" s="2179">
        <v>0</v>
      </c>
      <c r="O54" s="2179">
        <v>0</v>
      </c>
      <c r="P54" s="2179">
        <v>0</v>
      </c>
      <c r="Q54" s="2179">
        <v>0</v>
      </c>
      <c r="R54" s="2176">
        <f t="shared" ref="R54:AF69" si="5">C54+R53</f>
        <v>1</v>
      </c>
      <c r="S54" s="2176">
        <f t="shared" si="5"/>
        <v>1</v>
      </c>
      <c r="T54" s="2176">
        <f t="shared" si="5"/>
        <v>1</v>
      </c>
      <c r="U54" s="2176">
        <f t="shared" si="5"/>
        <v>1</v>
      </c>
      <c r="V54" s="2176">
        <f t="shared" si="5"/>
        <v>1</v>
      </c>
      <c r="W54" s="2176">
        <f t="shared" si="5"/>
        <v>1</v>
      </c>
      <c r="X54" s="2176">
        <f t="shared" si="5"/>
        <v>1</v>
      </c>
      <c r="Y54" s="2176">
        <f t="shared" si="5"/>
        <v>1</v>
      </c>
      <c r="Z54" s="2176">
        <f t="shared" si="5"/>
        <v>1</v>
      </c>
      <c r="AA54" s="2176">
        <f t="shared" si="5"/>
        <v>1</v>
      </c>
      <c r="AB54" s="2176">
        <f t="shared" si="5"/>
        <v>1</v>
      </c>
      <c r="AC54" s="2176">
        <f t="shared" si="5"/>
        <v>1</v>
      </c>
      <c r="AD54" s="2176">
        <f t="shared" si="5"/>
        <v>1.0003905086873426</v>
      </c>
      <c r="AE54" s="2176">
        <f t="shared" si="5"/>
        <v>1</v>
      </c>
      <c r="AF54" s="2176">
        <f t="shared" si="5"/>
        <v>1</v>
      </c>
    </row>
    <row r="55" spans="1:32">
      <c r="A55" s="2194">
        <v>200</v>
      </c>
      <c r="B55" s="2195">
        <v>51</v>
      </c>
      <c r="C55" s="2179">
        <v>0</v>
      </c>
      <c r="D55" s="2179">
        <v>0</v>
      </c>
      <c r="E55" s="2179">
        <v>0</v>
      </c>
      <c r="F55" s="2179">
        <v>0</v>
      </c>
      <c r="G55" s="2179">
        <v>0</v>
      </c>
      <c r="H55" s="2179">
        <v>0</v>
      </c>
      <c r="I55" s="2179">
        <v>0</v>
      </c>
      <c r="J55" s="2179">
        <v>0</v>
      </c>
      <c r="K55" s="2179">
        <v>0</v>
      </c>
      <c r="L55" s="2179">
        <v>0</v>
      </c>
      <c r="M55" s="2179">
        <v>0</v>
      </c>
      <c r="N55" s="2179">
        <v>0</v>
      </c>
      <c r="O55" s="2179">
        <v>0</v>
      </c>
      <c r="P55" s="2179">
        <v>0</v>
      </c>
      <c r="Q55" s="2179">
        <v>0</v>
      </c>
      <c r="R55" s="2176">
        <f t="shared" si="5"/>
        <v>1</v>
      </c>
      <c r="S55" s="2176">
        <f t="shared" si="5"/>
        <v>1</v>
      </c>
      <c r="T55" s="2176">
        <f t="shared" si="5"/>
        <v>1</v>
      </c>
      <c r="U55" s="2176">
        <f t="shared" si="5"/>
        <v>1</v>
      </c>
      <c r="V55" s="2176">
        <f t="shared" si="5"/>
        <v>1</v>
      </c>
      <c r="W55" s="2176">
        <f t="shared" si="5"/>
        <v>1</v>
      </c>
      <c r="X55" s="2176">
        <f t="shared" si="5"/>
        <v>1</v>
      </c>
      <c r="Y55" s="2176">
        <f t="shared" si="5"/>
        <v>1</v>
      </c>
      <c r="Z55" s="2176">
        <f t="shared" si="5"/>
        <v>1</v>
      </c>
      <c r="AA55" s="2176">
        <f t="shared" si="5"/>
        <v>1</v>
      </c>
      <c r="AB55" s="2176">
        <f t="shared" si="5"/>
        <v>1</v>
      </c>
      <c r="AC55" s="2176">
        <f t="shared" si="5"/>
        <v>1</v>
      </c>
      <c r="AD55" s="2176">
        <f t="shared" si="5"/>
        <v>1.0003905086873426</v>
      </c>
      <c r="AE55" s="2176">
        <f t="shared" si="5"/>
        <v>1</v>
      </c>
      <c r="AF55" s="2176">
        <f t="shared" si="5"/>
        <v>1</v>
      </c>
    </row>
    <row r="56" spans="1:32">
      <c r="A56" s="2194">
        <v>200</v>
      </c>
      <c r="B56" s="2195">
        <v>52</v>
      </c>
      <c r="C56" s="2179">
        <v>0</v>
      </c>
      <c r="D56" s="2179">
        <v>0</v>
      </c>
      <c r="E56" s="2179">
        <v>0</v>
      </c>
      <c r="F56" s="2179">
        <v>0</v>
      </c>
      <c r="G56" s="2179">
        <v>0</v>
      </c>
      <c r="H56" s="2179">
        <v>0</v>
      </c>
      <c r="I56" s="2179">
        <v>0</v>
      </c>
      <c r="J56" s="2179">
        <v>0</v>
      </c>
      <c r="K56" s="2179">
        <v>0</v>
      </c>
      <c r="L56" s="2179">
        <v>0</v>
      </c>
      <c r="M56" s="2179">
        <v>0</v>
      </c>
      <c r="N56" s="2179">
        <v>0</v>
      </c>
      <c r="O56" s="2179">
        <v>0</v>
      </c>
      <c r="P56" s="2179">
        <v>0</v>
      </c>
      <c r="Q56" s="2179">
        <v>0</v>
      </c>
      <c r="R56" s="2176">
        <f t="shared" si="5"/>
        <v>1</v>
      </c>
      <c r="S56" s="2176">
        <f t="shared" si="5"/>
        <v>1</v>
      </c>
      <c r="T56" s="2176">
        <f t="shared" si="5"/>
        <v>1</v>
      </c>
      <c r="U56" s="2176">
        <f t="shared" si="5"/>
        <v>1</v>
      </c>
      <c r="V56" s="2176">
        <f t="shared" si="5"/>
        <v>1</v>
      </c>
      <c r="W56" s="2176">
        <f t="shared" si="5"/>
        <v>1</v>
      </c>
      <c r="X56" s="2176">
        <f t="shared" si="5"/>
        <v>1</v>
      </c>
      <c r="Y56" s="2176">
        <f t="shared" si="5"/>
        <v>1</v>
      </c>
      <c r="Z56" s="2176">
        <f t="shared" si="5"/>
        <v>1</v>
      </c>
      <c r="AA56" s="2176">
        <f t="shared" si="5"/>
        <v>1</v>
      </c>
      <c r="AB56" s="2176">
        <f t="shared" si="5"/>
        <v>1</v>
      </c>
      <c r="AC56" s="2176">
        <f t="shared" si="5"/>
        <v>1</v>
      </c>
      <c r="AD56" s="2176">
        <f t="shared" si="5"/>
        <v>1.0003905086873426</v>
      </c>
      <c r="AE56" s="2176">
        <f t="shared" si="5"/>
        <v>1</v>
      </c>
      <c r="AF56" s="2176">
        <f t="shared" si="5"/>
        <v>1</v>
      </c>
    </row>
    <row r="57" spans="1:32">
      <c r="A57" s="2194">
        <v>200</v>
      </c>
      <c r="B57" s="2195">
        <v>53</v>
      </c>
      <c r="C57" s="2179">
        <v>0</v>
      </c>
      <c r="D57" s="2179">
        <v>0</v>
      </c>
      <c r="E57" s="2179">
        <v>0</v>
      </c>
      <c r="F57" s="2179">
        <v>0</v>
      </c>
      <c r="G57" s="2179">
        <v>0</v>
      </c>
      <c r="H57" s="2179">
        <v>0</v>
      </c>
      <c r="I57" s="2179">
        <v>0</v>
      </c>
      <c r="J57" s="2179">
        <v>0</v>
      </c>
      <c r="K57" s="2179">
        <v>0</v>
      </c>
      <c r="L57" s="2179">
        <v>0</v>
      </c>
      <c r="M57" s="2179">
        <v>0</v>
      </c>
      <c r="N57" s="2179">
        <v>0</v>
      </c>
      <c r="O57" s="2179">
        <v>0</v>
      </c>
      <c r="P57" s="2179">
        <v>0</v>
      </c>
      <c r="Q57" s="2179">
        <v>0</v>
      </c>
      <c r="R57" s="2176">
        <f t="shared" si="5"/>
        <v>1</v>
      </c>
      <c r="S57" s="2176">
        <f t="shared" si="5"/>
        <v>1</v>
      </c>
      <c r="T57" s="2176">
        <f t="shared" si="5"/>
        <v>1</v>
      </c>
      <c r="U57" s="2176">
        <f t="shared" si="5"/>
        <v>1</v>
      </c>
      <c r="V57" s="2176">
        <f t="shared" si="5"/>
        <v>1</v>
      </c>
      <c r="W57" s="2176">
        <f t="shared" si="5"/>
        <v>1</v>
      </c>
      <c r="X57" s="2176">
        <f t="shared" si="5"/>
        <v>1</v>
      </c>
      <c r="Y57" s="2176">
        <f t="shared" si="5"/>
        <v>1</v>
      </c>
      <c r="Z57" s="2176">
        <f t="shared" si="5"/>
        <v>1</v>
      </c>
      <c r="AA57" s="2176">
        <f t="shared" si="5"/>
        <v>1</v>
      </c>
      <c r="AB57" s="2176">
        <f t="shared" si="5"/>
        <v>1</v>
      </c>
      <c r="AC57" s="2176">
        <f t="shared" si="5"/>
        <v>1</v>
      </c>
      <c r="AD57" s="2176">
        <f t="shared" si="5"/>
        <v>1.0003905086873426</v>
      </c>
      <c r="AE57" s="2176">
        <f t="shared" si="5"/>
        <v>1</v>
      </c>
      <c r="AF57" s="2176">
        <f t="shared" si="5"/>
        <v>1</v>
      </c>
    </row>
    <row r="58" spans="1:32">
      <c r="A58" s="2194">
        <v>200</v>
      </c>
      <c r="B58" s="2195">
        <v>54</v>
      </c>
      <c r="C58" s="2179">
        <v>0</v>
      </c>
      <c r="D58" s="2179">
        <v>0</v>
      </c>
      <c r="E58" s="2179">
        <v>0</v>
      </c>
      <c r="F58" s="2179">
        <v>0</v>
      </c>
      <c r="G58" s="2179">
        <v>0</v>
      </c>
      <c r="H58" s="2179">
        <v>0</v>
      </c>
      <c r="I58" s="2179">
        <v>0</v>
      </c>
      <c r="J58" s="2179">
        <v>0</v>
      </c>
      <c r="K58" s="2179">
        <v>0</v>
      </c>
      <c r="L58" s="2179">
        <v>0</v>
      </c>
      <c r="M58" s="2179">
        <v>0</v>
      </c>
      <c r="N58" s="2179">
        <v>0</v>
      </c>
      <c r="O58" s="2179">
        <v>0</v>
      </c>
      <c r="P58" s="2179">
        <v>0</v>
      </c>
      <c r="Q58" s="2179">
        <v>0</v>
      </c>
      <c r="R58" s="2176">
        <f t="shared" si="5"/>
        <v>1</v>
      </c>
      <c r="S58" s="2176">
        <f t="shared" si="5"/>
        <v>1</v>
      </c>
      <c r="T58" s="2176">
        <f t="shared" si="5"/>
        <v>1</v>
      </c>
      <c r="U58" s="2176">
        <f t="shared" si="5"/>
        <v>1</v>
      </c>
      <c r="V58" s="2176">
        <f t="shared" si="5"/>
        <v>1</v>
      </c>
      <c r="W58" s="2176">
        <f t="shared" si="5"/>
        <v>1</v>
      </c>
      <c r="X58" s="2176">
        <f t="shared" si="5"/>
        <v>1</v>
      </c>
      <c r="Y58" s="2176">
        <f t="shared" si="5"/>
        <v>1</v>
      </c>
      <c r="Z58" s="2176">
        <f t="shared" si="5"/>
        <v>1</v>
      </c>
      <c r="AA58" s="2176">
        <f t="shared" si="5"/>
        <v>1</v>
      </c>
      <c r="AB58" s="2176">
        <f t="shared" si="5"/>
        <v>1</v>
      </c>
      <c r="AC58" s="2176">
        <f t="shared" si="5"/>
        <v>1</v>
      </c>
      <c r="AD58" s="2176">
        <f t="shared" si="5"/>
        <v>1.0003905086873426</v>
      </c>
      <c r="AE58" s="2176">
        <f t="shared" si="5"/>
        <v>1</v>
      </c>
      <c r="AF58" s="2176">
        <f t="shared" si="5"/>
        <v>1</v>
      </c>
    </row>
    <row r="59" spans="1:32">
      <c r="A59" s="2194">
        <v>200</v>
      </c>
      <c r="B59" s="2195">
        <v>55</v>
      </c>
      <c r="C59" s="2179">
        <v>0</v>
      </c>
      <c r="D59" s="2179">
        <v>0</v>
      </c>
      <c r="E59" s="2179">
        <v>0</v>
      </c>
      <c r="F59" s="2179">
        <v>0</v>
      </c>
      <c r="G59" s="2179">
        <v>0</v>
      </c>
      <c r="H59" s="2179">
        <v>0</v>
      </c>
      <c r="I59" s="2179">
        <v>0</v>
      </c>
      <c r="J59" s="2179">
        <v>0</v>
      </c>
      <c r="K59" s="2179">
        <v>0</v>
      </c>
      <c r="L59" s="2179">
        <v>0</v>
      </c>
      <c r="M59" s="2179">
        <v>0</v>
      </c>
      <c r="N59" s="2179">
        <v>0</v>
      </c>
      <c r="O59" s="2179">
        <v>0</v>
      </c>
      <c r="P59" s="2179">
        <v>0</v>
      </c>
      <c r="Q59" s="2179">
        <v>0</v>
      </c>
      <c r="R59" s="2176">
        <f t="shared" si="5"/>
        <v>1</v>
      </c>
      <c r="S59" s="2176">
        <f t="shared" si="5"/>
        <v>1</v>
      </c>
      <c r="T59" s="2176">
        <f t="shared" si="5"/>
        <v>1</v>
      </c>
      <c r="U59" s="2176">
        <f t="shared" si="5"/>
        <v>1</v>
      </c>
      <c r="V59" s="2176">
        <f t="shared" si="5"/>
        <v>1</v>
      </c>
      <c r="W59" s="2176">
        <f t="shared" si="5"/>
        <v>1</v>
      </c>
      <c r="X59" s="2176">
        <f t="shared" si="5"/>
        <v>1</v>
      </c>
      <c r="Y59" s="2176">
        <f t="shared" si="5"/>
        <v>1</v>
      </c>
      <c r="Z59" s="2176">
        <f t="shared" si="5"/>
        <v>1</v>
      </c>
      <c r="AA59" s="2176">
        <f t="shared" si="5"/>
        <v>1</v>
      </c>
      <c r="AB59" s="2176">
        <f t="shared" si="5"/>
        <v>1</v>
      </c>
      <c r="AC59" s="2176">
        <f t="shared" si="5"/>
        <v>1</v>
      </c>
      <c r="AD59" s="2176">
        <f t="shared" si="5"/>
        <v>1.0003905086873426</v>
      </c>
      <c r="AE59" s="2176">
        <f t="shared" si="5"/>
        <v>1</v>
      </c>
      <c r="AF59" s="2176">
        <f t="shared" si="5"/>
        <v>1</v>
      </c>
    </row>
    <row r="60" spans="1:32">
      <c r="A60" s="2194">
        <v>200</v>
      </c>
      <c r="B60" s="2195">
        <v>56</v>
      </c>
      <c r="C60" s="2179">
        <v>0</v>
      </c>
      <c r="D60" s="2179">
        <v>0</v>
      </c>
      <c r="E60" s="2179">
        <v>0</v>
      </c>
      <c r="F60" s="2179">
        <v>0</v>
      </c>
      <c r="G60" s="2179">
        <v>0</v>
      </c>
      <c r="H60" s="2179">
        <v>0</v>
      </c>
      <c r="I60" s="2179">
        <v>0</v>
      </c>
      <c r="J60" s="2179">
        <v>0</v>
      </c>
      <c r="K60" s="2179">
        <v>0</v>
      </c>
      <c r="L60" s="2179">
        <v>0</v>
      </c>
      <c r="M60" s="2179">
        <v>0</v>
      </c>
      <c r="N60" s="2179">
        <v>0</v>
      </c>
      <c r="O60" s="2179">
        <v>0</v>
      </c>
      <c r="P60" s="2179">
        <v>0</v>
      </c>
      <c r="Q60" s="2179">
        <v>0</v>
      </c>
      <c r="R60" s="2176">
        <f t="shared" si="5"/>
        <v>1</v>
      </c>
      <c r="S60" s="2176">
        <f t="shared" si="5"/>
        <v>1</v>
      </c>
      <c r="T60" s="2176">
        <f t="shared" si="5"/>
        <v>1</v>
      </c>
      <c r="U60" s="2176">
        <f t="shared" si="5"/>
        <v>1</v>
      </c>
      <c r="V60" s="2176">
        <f t="shared" si="5"/>
        <v>1</v>
      </c>
      <c r="W60" s="2176">
        <f t="shared" si="5"/>
        <v>1</v>
      </c>
      <c r="X60" s="2176">
        <f t="shared" si="5"/>
        <v>1</v>
      </c>
      <c r="Y60" s="2176">
        <f t="shared" si="5"/>
        <v>1</v>
      </c>
      <c r="Z60" s="2176">
        <f t="shared" si="5"/>
        <v>1</v>
      </c>
      <c r="AA60" s="2176">
        <f t="shared" si="5"/>
        <v>1</v>
      </c>
      <c r="AB60" s="2176">
        <f t="shared" si="5"/>
        <v>1</v>
      </c>
      <c r="AC60" s="2176">
        <f t="shared" si="5"/>
        <v>1</v>
      </c>
      <c r="AD60" s="2176">
        <f t="shared" si="5"/>
        <v>1.0003905086873426</v>
      </c>
      <c r="AE60" s="2176">
        <f t="shared" si="5"/>
        <v>1</v>
      </c>
      <c r="AF60" s="2176">
        <f t="shared" si="5"/>
        <v>1</v>
      </c>
    </row>
    <row r="61" spans="1:32">
      <c r="A61" s="2194">
        <v>200</v>
      </c>
      <c r="B61" s="2195">
        <v>57</v>
      </c>
      <c r="C61" s="2179">
        <v>0</v>
      </c>
      <c r="D61" s="2179">
        <v>0</v>
      </c>
      <c r="E61" s="2179">
        <v>0</v>
      </c>
      <c r="F61" s="2179">
        <v>0</v>
      </c>
      <c r="G61" s="2179">
        <v>0</v>
      </c>
      <c r="H61" s="2179">
        <v>0</v>
      </c>
      <c r="I61" s="2179">
        <v>0</v>
      </c>
      <c r="J61" s="2179">
        <v>0</v>
      </c>
      <c r="K61" s="2179">
        <v>0</v>
      </c>
      <c r="L61" s="2179">
        <v>0</v>
      </c>
      <c r="M61" s="2179">
        <v>0</v>
      </c>
      <c r="N61" s="2179">
        <v>0</v>
      </c>
      <c r="O61" s="2179">
        <v>0</v>
      </c>
      <c r="P61" s="2179">
        <v>0</v>
      </c>
      <c r="Q61" s="2179">
        <v>0</v>
      </c>
      <c r="R61" s="2176">
        <f t="shared" si="5"/>
        <v>1</v>
      </c>
      <c r="S61" s="2176">
        <f t="shared" si="5"/>
        <v>1</v>
      </c>
      <c r="T61" s="2176">
        <f t="shared" si="5"/>
        <v>1</v>
      </c>
      <c r="U61" s="2176">
        <f t="shared" si="5"/>
        <v>1</v>
      </c>
      <c r="V61" s="2176">
        <f t="shared" si="5"/>
        <v>1</v>
      </c>
      <c r="W61" s="2176">
        <f t="shared" si="5"/>
        <v>1</v>
      </c>
      <c r="X61" s="2176">
        <f t="shared" si="5"/>
        <v>1</v>
      </c>
      <c r="Y61" s="2176">
        <f t="shared" si="5"/>
        <v>1</v>
      </c>
      <c r="Z61" s="2176">
        <f t="shared" si="5"/>
        <v>1</v>
      </c>
      <c r="AA61" s="2176">
        <f t="shared" si="5"/>
        <v>1</v>
      </c>
      <c r="AB61" s="2176">
        <f t="shared" si="5"/>
        <v>1</v>
      </c>
      <c r="AC61" s="2176">
        <f t="shared" si="5"/>
        <v>1</v>
      </c>
      <c r="AD61" s="2176">
        <f t="shared" si="5"/>
        <v>1.0003905086873426</v>
      </c>
      <c r="AE61" s="2176">
        <f t="shared" si="5"/>
        <v>1</v>
      </c>
      <c r="AF61" s="2176">
        <f t="shared" si="5"/>
        <v>1</v>
      </c>
    </row>
    <row r="62" spans="1:32">
      <c r="A62" s="2194">
        <v>200</v>
      </c>
      <c r="B62" s="2195">
        <v>58</v>
      </c>
      <c r="C62" s="2179">
        <v>0</v>
      </c>
      <c r="D62" s="2179">
        <v>0</v>
      </c>
      <c r="E62" s="2179">
        <v>0</v>
      </c>
      <c r="F62" s="2179">
        <v>0</v>
      </c>
      <c r="G62" s="2179">
        <v>0</v>
      </c>
      <c r="H62" s="2179">
        <v>0</v>
      </c>
      <c r="I62" s="2179">
        <v>0</v>
      </c>
      <c r="J62" s="2179">
        <v>0</v>
      </c>
      <c r="K62" s="2179">
        <v>0</v>
      </c>
      <c r="L62" s="2179">
        <v>0</v>
      </c>
      <c r="M62" s="2179">
        <v>0</v>
      </c>
      <c r="N62" s="2179">
        <v>0</v>
      </c>
      <c r="O62" s="2179">
        <v>0</v>
      </c>
      <c r="P62" s="2179">
        <v>0</v>
      </c>
      <c r="Q62" s="2179">
        <v>0</v>
      </c>
      <c r="R62" s="2176">
        <f t="shared" si="5"/>
        <v>1</v>
      </c>
      <c r="S62" s="2176">
        <f t="shared" si="5"/>
        <v>1</v>
      </c>
      <c r="T62" s="2176">
        <f t="shared" si="5"/>
        <v>1</v>
      </c>
      <c r="U62" s="2176">
        <f t="shared" si="5"/>
        <v>1</v>
      </c>
      <c r="V62" s="2176">
        <f t="shared" si="5"/>
        <v>1</v>
      </c>
      <c r="W62" s="2176">
        <f t="shared" si="5"/>
        <v>1</v>
      </c>
      <c r="X62" s="2176">
        <f t="shared" si="5"/>
        <v>1</v>
      </c>
      <c r="Y62" s="2176">
        <f t="shared" si="5"/>
        <v>1</v>
      </c>
      <c r="Z62" s="2176">
        <f t="shared" si="5"/>
        <v>1</v>
      </c>
      <c r="AA62" s="2176">
        <f t="shared" si="5"/>
        <v>1</v>
      </c>
      <c r="AB62" s="2176">
        <f t="shared" si="5"/>
        <v>1</v>
      </c>
      <c r="AC62" s="2176">
        <f t="shared" si="5"/>
        <v>1</v>
      </c>
      <c r="AD62" s="2176">
        <f t="shared" si="5"/>
        <v>1.0003905086873426</v>
      </c>
      <c r="AE62" s="2176">
        <f t="shared" si="5"/>
        <v>1</v>
      </c>
      <c r="AF62" s="2176">
        <f t="shared" si="5"/>
        <v>1</v>
      </c>
    </row>
    <row r="63" spans="1:32">
      <c r="A63" s="2194">
        <v>200</v>
      </c>
      <c r="B63" s="2195">
        <v>59</v>
      </c>
      <c r="C63" s="2179">
        <v>0</v>
      </c>
      <c r="D63" s="2179">
        <v>0</v>
      </c>
      <c r="E63" s="2179">
        <v>0</v>
      </c>
      <c r="F63" s="2179">
        <v>0</v>
      </c>
      <c r="G63" s="2179">
        <v>0</v>
      </c>
      <c r="H63" s="2179">
        <v>0</v>
      </c>
      <c r="I63" s="2179">
        <v>0</v>
      </c>
      <c r="J63" s="2179">
        <v>0</v>
      </c>
      <c r="K63" s="2179">
        <v>0</v>
      </c>
      <c r="L63" s="2179">
        <v>0</v>
      </c>
      <c r="M63" s="2179">
        <v>0</v>
      </c>
      <c r="N63" s="2179">
        <v>0</v>
      </c>
      <c r="O63" s="2179">
        <v>0</v>
      </c>
      <c r="P63" s="2179">
        <v>0</v>
      </c>
      <c r="Q63" s="2179">
        <v>0</v>
      </c>
      <c r="R63" s="2176">
        <f t="shared" si="5"/>
        <v>1</v>
      </c>
      <c r="S63" s="2176">
        <f t="shared" si="5"/>
        <v>1</v>
      </c>
      <c r="T63" s="2176">
        <f t="shared" si="5"/>
        <v>1</v>
      </c>
      <c r="U63" s="2176">
        <f t="shared" si="5"/>
        <v>1</v>
      </c>
      <c r="V63" s="2176">
        <f t="shared" si="5"/>
        <v>1</v>
      </c>
      <c r="W63" s="2176">
        <f t="shared" si="5"/>
        <v>1</v>
      </c>
      <c r="X63" s="2176">
        <f t="shared" si="5"/>
        <v>1</v>
      </c>
      <c r="Y63" s="2176">
        <f t="shared" si="5"/>
        <v>1</v>
      </c>
      <c r="Z63" s="2176">
        <f t="shared" si="5"/>
        <v>1</v>
      </c>
      <c r="AA63" s="2176">
        <f t="shared" si="5"/>
        <v>1</v>
      </c>
      <c r="AB63" s="2176">
        <f t="shared" si="5"/>
        <v>1</v>
      </c>
      <c r="AC63" s="2176">
        <f t="shared" si="5"/>
        <v>1</v>
      </c>
      <c r="AD63" s="2176">
        <f t="shared" si="5"/>
        <v>1.0003905086873426</v>
      </c>
      <c r="AE63" s="2176">
        <f t="shared" si="5"/>
        <v>1</v>
      </c>
      <c r="AF63" s="2176">
        <f t="shared" si="5"/>
        <v>1</v>
      </c>
    </row>
    <row r="64" spans="1:32">
      <c r="A64" s="2194">
        <v>200</v>
      </c>
      <c r="B64" s="2195">
        <v>60</v>
      </c>
      <c r="C64" s="2179">
        <v>0</v>
      </c>
      <c r="D64" s="2179">
        <v>0</v>
      </c>
      <c r="E64" s="2179">
        <v>0</v>
      </c>
      <c r="F64" s="2179">
        <v>0</v>
      </c>
      <c r="G64" s="2179">
        <v>0</v>
      </c>
      <c r="H64" s="2179">
        <v>0</v>
      </c>
      <c r="I64" s="2179">
        <v>0</v>
      </c>
      <c r="J64" s="2179">
        <v>0</v>
      </c>
      <c r="K64" s="2179">
        <v>0</v>
      </c>
      <c r="L64" s="2179">
        <v>0</v>
      </c>
      <c r="M64" s="2179">
        <v>0</v>
      </c>
      <c r="N64" s="2179">
        <v>0</v>
      </c>
      <c r="O64" s="2179">
        <v>0</v>
      </c>
      <c r="P64" s="2179">
        <v>0</v>
      </c>
      <c r="Q64" s="2179">
        <v>0</v>
      </c>
      <c r="R64" s="2176">
        <f t="shared" si="5"/>
        <v>1</v>
      </c>
      <c r="S64" s="2176">
        <f t="shared" si="5"/>
        <v>1</v>
      </c>
      <c r="T64" s="2176">
        <f t="shared" si="5"/>
        <v>1</v>
      </c>
      <c r="U64" s="2176">
        <f t="shared" si="5"/>
        <v>1</v>
      </c>
      <c r="V64" s="2176">
        <f t="shared" si="5"/>
        <v>1</v>
      </c>
      <c r="W64" s="2176">
        <f t="shared" si="5"/>
        <v>1</v>
      </c>
      <c r="X64" s="2176">
        <f t="shared" si="5"/>
        <v>1</v>
      </c>
      <c r="Y64" s="2176">
        <f t="shared" si="5"/>
        <v>1</v>
      </c>
      <c r="Z64" s="2176">
        <f t="shared" si="5"/>
        <v>1</v>
      </c>
      <c r="AA64" s="2176">
        <f t="shared" si="5"/>
        <v>1</v>
      </c>
      <c r="AB64" s="2176">
        <f t="shared" si="5"/>
        <v>1</v>
      </c>
      <c r="AC64" s="2176">
        <f t="shared" si="5"/>
        <v>1</v>
      </c>
      <c r="AD64" s="2176">
        <f t="shared" si="5"/>
        <v>1.0003905086873426</v>
      </c>
      <c r="AE64" s="2176">
        <f t="shared" si="5"/>
        <v>1</v>
      </c>
      <c r="AF64" s="2176">
        <f t="shared" si="5"/>
        <v>1</v>
      </c>
    </row>
    <row r="65" spans="1:32">
      <c r="A65" s="2194">
        <v>200</v>
      </c>
      <c r="B65" s="2195">
        <v>61</v>
      </c>
      <c r="C65" s="2179">
        <v>0</v>
      </c>
      <c r="D65" s="2179">
        <v>0</v>
      </c>
      <c r="E65" s="2179">
        <v>0</v>
      </c>
      <c r="F65" s="2179">
        <v>0</v>
      </c>
      <c r="G65" s="2179">
        <v>0</v>
      </c>
      <c r="H65" s="2179">
        <v>0</v>
      </c>
      <c r="I65" s="2179">
        <v>0</v>
      </c>
      <c r="J65" s="2179">
        <v>0</v>
      </c>
      <c r="K65" s="2179">
        <v>0</v>
      </c>
      <c r="L65" s="2179">
        <v>0</v>
      </c>
      <c r="M65" s="2179">
        <v>0</v>
      </c>
      <c r="N65" s="2179">
        <v>0</v>
      </c>
      <c r="O65" s="2179">
        <v>0</v>
      </c>
      <c r="P65" s="2179">
        <v>0</v>
      </c>
      <c r="Q65" s="2179">
        <v>0</v>
      </c>
      <c r="R65" s="2176">
        <f t="shared" si="5"/>
        <v>1</v>
      </c>
      <c r="S65" s="2176">
        <f t="shared" si="5"/>
        <v>1</v>
      </c>
      <c r="T65" s="2176">
        <f t="shared" si="5"/>
        <v>1</v>
      </c>
      <c r="U65" s="2176">
        <f t="shared" si="5"/>
        <v>1</v>
      </c>
      <c r="V65" s="2176">
        <f t="shared" si="5"/>
        <v>1</v>
      </c>
      <c r="W65" s="2176">
        <f t="shared" si="5"/>
        <v>1</v>
      </c>
      <c r="X65" s="2176">
        <f t="shared" si="5"/>
        <v>1</v>
      </c>
      <c r="Y65" s="2176">
        <f t="shared" si="5"/>
        <v>1</v>
      </c>
      <c r="Z65" s="2176">
        <f t="shared" si="5"/>
        <v>1</v>
      </c>
      <c r="AA65" s="2176">
        <f t="shared" si="5"/>
        <v>1</v>
      </c>
      <c r="AB65" s="2176">
        <f t="shared" si="5"/>
        <v>1</v>
      </c>
      <c r="AC65" s="2176">
        <f t="shared" si="5"/>
        <v>1</v>
      </c>
      <c r="AD65" s="2176">
        <f t="shared" si="5"/>
        <v>1.0003905086873426</v>
      </c>
      <c r="AE65" s="2176">
        <f t="shared" si="5"/>
        <v>1</v>
      </c>
      <c r="AF65" s="2176">
        <f t="shared" si="5"/>
        <v>1</v>
      </c>
    </row>
    <row r="66" spans="1:32">
      <c r="A66" s="2194">
        <v>200</v>
      </c>
      <c r="B66" s="2195">
        <v>62</v>
      </c>
      <c r="C66" s="2179">
        <v>0</v>
      </c>
      <c r="D66" s="2179">
        <v>0</v>
      </c>
      <c r="E66" s="2179">
        <v>0</v>
      </c>
      <c r="F66" s="2179">
        <v>0</v>
      </c>
      <c r="G66" s="2179">
        <v>0</v>
      </c>
      <c r="H66" s="2179">
        <v>0</v>
      </c>
      <c r="I66" s="2179">
        <v>0</v>
      </c>
      <c r="J66" s="2179">
        <v>0</v>
      </c>
      <c r="K66" s="2179">
        <v>0</v>
      </c>
      <c r="L66" s="2179">
        <v>0</v>
      </c>
      <c r="M66" s="2179">
        <v>0</v>
      </c>
      <c r="N66" s="2179">
        <v>0</v>
      </c>
      <c r="O66" s="2179">
        <v>0</v>
      </c>
      <c r="P66" s="2179">
        <v>0</v>
      </c>
      <c r="Q66" s="2179">
        <v>0</v>
      </c>
      <c r="R66" s="2176">
        <f t="shared" si="5"/>
        <v>1</v>
      </c>
      <c r="S66" s="2176">
        <f t="shared" si="5"/>
        <v>1</v>
      </c>
      <c r="T66" s="2176">
        <f t="shared" si="5"/>
        <v>1</v>
      </c>
      <c r="U66" s="2176">
        <f t="shared" si="5"/>
        <v>1</v>
      </c>
      <c r="V66" s="2176">
        <f t="shared" si="5"/>
        <v>1</v>
      </c>
      <c r="W66" s="2176">
        <f t="shared" si="5"/>
        <v>1</v>
      </c>
      <c r="X66" s="2176">
        <f t="shared" si="5"/>
        <v>1</v>
      </c>
      <c r="Y66" s="2176">
        <f t="shared" si="5"/>
        <v>1</v>
      </c>
      <c r="Z66" s="2176">
        <f t="shared" si="5"/>
        <v>1</v>
      </c>
      <c r="AA66" s="2176">
        <f t="shared" si="5"/>
        <v>1</v>
      </c>
      <c r="AB66" s="2176">
        <f t="shared" si="5"/>
        <v>1</v>
      </c>
      <c r="AC66" s="2176">
        <f t="shared" si="5"/>
        <v>1</v>
      </c>
      <c r="AD66" s="2176">
        <f t="shared" si="5"/>
        <v>1.0003905086873426</v>
      </c>
      <c r="AE66" s="2176">
        <f t="shared" si="5"/>
        <v>1</v>
      </c>
      <c r="AF66" s="2176">
        <f t="shared" si="5"/>
        <v>1</v>
      </c>
    </row>
    <row r="67" spans="1:32">
      <c r="A67" s="2194">
        <v>200</v>
      </c>
      <c r="B67" s="2195">
        <v>63</v>
      </c>
      <c r="C67" s="2179">
        <v>0</v>
      </c>
      <c r="D67" s="2179">
        <v>0</v>
      </c>
      <c r="E67" s="2179">
        <v>0</v>
      </c>
      <c r="F67" s="2179">
        <v>0</v>
      </c>
      <c r="G67" s="2179">
        <v>0</v>
      </c>
      <c r="H67" s="2179">
        <v>0</v>
      </c>
      <c r="I67" s="2179">
        <v>0</v>
      </c>
      <c r="J67" s="2179">
        <v>0</v>
      </c>
      <c r="K67" s="2179">
        <v>0</v>
      </c>
      <c r="L67" s="2179">
        <v>0</v>
      </c>
      <c r="M67" s="2179">
        <v>0</v>
      </c>
      <c r="N67" s="2179">
        <v>0</v>
      </c>
      <c r="O67" s="2179">
        <v>0</v>
      </c>
      <c r="P67" s="2179">
        <v>0</v>
      </c>
      <c r="Q67" s="2179">
        <v>0</v>
      </c>
      <c r="R67" s="2176">
        <f t="shared" si="5"/>
        <v>1</v>
      </c>
      <c r="S67" s="2176">
        <f t="shared" si="5"/>
        <v>1</v>
      </c>
      <c r="T67" s="2176">
        <f t="shared" si="5"/>
        <v>1</v>
      </c>
      <c r="U67" s="2176">
        <f t="shared" si="5"/>
        <v>1</v>
      </c>
      <c r="V67" s="2176">
        <f t="shared" si="5"/>
        <v>1</v>
      </c>
      <c r="W67" s="2176">
        <f t="shared" si="5"/>
        <v>1</v>
      </c>
      <c r="X67" s="2176">
        <f t="shared" si="5"/>
        <v>1</v>
      </c>
      <c r="Y67" s="2176">
        <f t="shared" si="5"/>
        <v>1</v>
      </c>
      <c r="Z67" s="2176">
        <f t="shared" si="5"/>
        <v>1</v>
      </c>
      <c r="AA67" s="2176">
        <f t="shared" si="5"/>
        <v>1</v>
      </c>
      <c r="AB67" s="2176">
        <f t="shared" si="5"/>
        <v>1</v>
      </c>
      <c r="AC67" s="2176">
        <f t="shared" si="5"/>
        <v>1</v>
      </c>
      <c r="AD67" s="2176">
        <f t="shared" si="5"/>
        <v>1.0003905086873426</v>
      </c>
      <c r="AE67" s="2176">
        <f t="shared" si="5"/>
        <v>1</v>
      </c>
      <c r="AF67" s="2176">
        <f t="shared" si="5"/>
        <v>1</v>
      </c>
    </row>
    <row r="68" spans="1:32">
      <c r="A68" s="2194">
        <v>200</v>
      </c>
      <c r="B68" s="2195">
        <v>64</v>
      </c>
      <c r="C68" s="2179">
        <v>0</v>
      </c>
      <c r="D68" s="2179">
        <v>0</v>
      </c>
      <c r="E68" s="2179">
        <v>0</v>
      </c>
      <c r="F68" s="2179">
        <v>0</v>
      </c>
      <c r="G68" s="2179">
        <v>0</v>
      </c>
      <c r="H68" s="2179">
        <v>0</v>
      </c>
      <c r="I68" s="2179">
        <v>0</v>
      </c>
      <c r="J68" s="2179">
        <v>0</v>
      </c>
      <c r="K68" s="2179">
        <v>0</v>
      </c>
      <c r="L68" s="2179">
        <v>0</v>
      </c>
      <c r="M68" s="2179">
        <v>0</v>
      </c>
      <c r="N68" s="2179">
        <v>0</v>
      </c>
      <c r="O68" s="2179">
        <v>0</v>
      </c>
      <c r="P68" s="2179">
        <v>0</v>
      </c>
      <c r="Q68" s="2179">
        <v>0</v>
      </c>
      <c r="R68" s="2176">
        <f t="shared" si="5"/>
        <v>1</v>
      </c>
      <c r="S68" s="2176">
        <f t="shared" si="5"/>
        <v>1</v>
      </c>
      <c r="T68" s="2176">
        <f t="shared" si="5"/>
        <v>1</v>
      </c>
      <c r="U68" s="2176">
        <f t="shared" si="5"/>
        <v>1</v>
      </c>
      <c r="V68" s="2176">
        <f t="shared" si="5"/>
        <v>1</v>
      </c>
      <c r="W68" s="2176">
        <f t="shared" si="5"/>
        <v>1</v>
      </c>
      <c r="X68" s="2176">
        <f t="shared" si="5"/>
        <v>1</v>
      </c>
      <c r="Y68" s="2176">
        <f t="shared" si="5"/>
        <v>1</v>
      </c>
      <c r="Z68" s="2176">
        <f t="shared" si="5"/>
        <v>1</v>
      </c>
      <c r="AA68" s="2176">
        <f t="shared" si="5"/>
        <v>1</v>
      </c>
      <c r="AB68" s="2176">
        <f t="shared" si="5"/>
        <v>1</v>
      </c>
      <c r="AC68" s="2176">
        <f t="shared" si="5"/>
        <v>1</v>
      </c>
      <c r="AD68" s="2176">
        <f t="shared" si="5"/>
        <v>1.0003905086873426</v>
      </c>
      <c r="AE68" s="2176">
        <f t="shared" si="5"/>
        <v>1</v>
      </c>
      <c r="AF68" s="2176">
        <f t="shared" si="5"/>
        <v>1</v>
      </c>
    </row>
    <row r="69" spans="1:32">
      <c r="A69" s="2194">
        <v>200</v>
      </c>
      <c r="B69" s="2195">
        <v>65</v>
      </c>
      <c r="C69" s="2179">
        <v>0</v>
      </c>
      <c r="D69" s="2179">
        <v>0</v>
      </c>
      <c r="E69" s="2179">
        <v>0</v>
      </c>
      <c r="F69" s="2179">
        <v>0</v>
      </c>
      <c r="G69" s="2179">
        <v>0</v>
      </c>
      <c r="H69" s="2179">
        <v>0</v>
      </c>
      <c r="I69" s="2179">
        <v>0</v>
      </c>
      <c r="J69" s="2179">
        <v>0</v>
      </c>
      <c r="K69" s="2179">
        <v>0</v>
      </c>
      <c r="L69" s="2179">
        <v>0</v>
      </c>
      <c r="M69" s="2179">
        <v>0</v>
      </c>
      <c r="N69" s="2179">
        <v>0</v>
      </c>
      <c r="O69" s="2179">
        <v>0</v>
      </c>
      <c r="P69" s="2179">
        <v>0</v>
      </c>
      <c r="Q69" s="2179">
        <v>0</v>
      </c>
      <c r="R69" s="2176">
        <f t="shared" si="5"/>
        <v>1</v>
      </c>
      <c r="S69" s="2176">
        <f t="shared" si="5"/>
        <v>1</v>
      </c>
      <c r="T69" s="2176">
        <f t="shared" si="5"/>
        <v>1</v>
      </c>
      <c r="U69" s="2176">
        <f t="shared" si="5"/>
        <v>1</v>
      </c>
      <c r="V69" s="2176">
        <f t="shared" si="5"/>
        <v>1</v>
      </c>
      <c r="W69" s="2176">
        <f t="shared" si="5"/>
        <v>1</v>
      </c>
      <c r="X69" s="2176">
        <f t="shared" si="5"/>
        <v>1</v>
      </c>
      <c r="Y69" s="2176">
        <f t="shared" si="5"/>
        <v>1</v>
      </c>
      <c r="Z69" s="2176">
        <f t="shared" si="5"/>
        <v>1</v>
      </c>
      <c r="AA69" s="2176">
        <f t="shared" si="5"/>
        <v>1</v>
      </c>
      <c r="AB69" s="2176">
        <f t="shared" si="5"/>
        <v>1</v>
      </c>
      <c r="AC69" s="2176">
        <f t="shared" si="5"/>
        <v>1</v>
      </c>
      <c r="AD69" s="2176">
        <f t="shared" si="5"/>
        <v>1.0003905086873426</v>
      </c>
      <c r="AE69" s="2176">
        <f t="shared" si="5"/>
        <v>1</v>
      </c>
      <c r="AF69" s="2176">
        <f t="shared" si="5"/>
        <v>1</v>
      </c>
    </row>
    <row r="70" spans="1:32">
      <c r="A70" s="2194">
        <v>200</v>
      </c>
      <c r="B70" s="2195">
        <v>66</v>
      </c>
      <c r="C70" s="2179">
        <v>0</v>
      </c>
      <c r="D70" s="2179">
        <v>0</v>
      </c>
      <c r="E70" s="2179">
        <v>0</v>
      </c>
      <c r="F70" s="2179">
        <v>0</v>
      </c>
      <c r="G70" s="2179">
        <v>0</v>
      </c>
      <c r="H70" s="2179">
        <v>0</v>
      </c>
      <c r="I70" s="2179">
        <v>0</v>
      </c>
      <c r="J70" s="2179">
        <v>0</v>
      </c>
      <c r="K70" s="2179">
        <v>0</v>
      </c>
      <c r="L70" s="2179">
        <v>0</v>
      </c>
      <c r="M70" s="2179">
        <v>0</v>
      </c>
      <c r="N70" s="2179">
        <v>0</v>
      </c>
      <c r="O70" s="2179">
        <v>0</v>
      </c>
      <c r="P70" s="2179">
        <v>0</v>
      </c>
      <c r="Q70" s="2179">
        <v>0</v>
      </c>
      <c r="R70" s="2176">
        <f t="shared" ref="R70:AF85" si="6">C70+R69</f>
        <v>1</v>
      </c>
      <c r="S70" s="2176">
        <f t="shared" si="6"/>
        <v>1</v>
      </c>
      <c r="T70" s="2176">
        <f t="shared" si="6"/>
        <v>1</v>
      </c>
      <c r="U70" s="2176">
        <f t="shared" si="6"/>
        <v>1</v>
      </c>
      <c r="V70" s="2176">
        <f t="shared" si="6"/>
        <v>1</v>
      </c>
      <c r="W70" s="2176">
        <f t="shared" si="6"/>
        <v>1</v>
      </c>
      <c r="X70" s="2176">
        <f t="shared" si="6"/>
        <v>1</v>
      </c>
      <c r="Y70" s="2176">
        <f t="shared" si="6"/>
        <v>1</v>
      </c>
      <c r="Z70" s="2176">
        <f t="shared" si="6"/>
        <v>1</v>
      </c>
      <c r="AA70" s="2176">
        <f t="shared" si="6"/>
        <v>1</v>
      </c>
      <c r="AB70" s="2176">
        <f t="shared" si="6"/>
        <v>1</v>
      </c>
      <c r="AC70" s="2176">
        <f t="shared" si="6"/>
        <v>1</v>
      </c>
      <c r="AD70" s="2176">
        <f t="shared" si="6"/>
        <v>1.0003905086873426</v>
      </c>
      <c r="AE70" s="2176">
        <f t="shared" si="6"/>
        <v>1</v>
      </c>
      <c r="AF70" s="2176">
        <f t="shared" si="6"/>
        <v>1</v>
      </c>
    </row>
    <row r="71" spans="1:32">
      <c r="A71" s="2194">
        <v>200</v>
      </c>
      <c r="B71" s="2195">
        <v>67</v>
      </c>
      <c r="C71" s="2179">
        <v>0</v>
      </c>
      <c r="D71" s="2179">
        <v>0</v>
      </c>
      <c r="E71" s="2179">
        <v>0</v>
      </c>
      <c r="F71" s="2179">
        <v>0</v>
      </c>
      <c r="G71" s="2179">
        <v>0</v>
      </c>
      <c r="H71" s="2179">
        <v>0</v>
      </c>
      <c r="I71" s="2179">
        <v>0</v>
      </c>
      <c r="J71" s="2179">
        <v>0</v>
      </c>
      <c r="K71" s="2179">
        <v>0</v>
      </c>
      <c r="L71" s="2179">
        <v>0</v>
      </c>
      <c r="M71" s="2179">
        <v>0</v>
      </c>
      <c r="N71" s="2179">
        <v>0</v>
      </c>
      <c r="O71" s="2179">
        <v>0</v>
      </c>
      <c r="P71" s="2179">
        <v>0</v>
      </c>
      <c r="Q71" s="2179">
        <v>0</v>
      </c>
      <c r="R71" s="2176">
        <f t="shared" si="6"/>
        <v>1</v>
      </c>
      <c r="S71" s="2176">
        <f t="shared" si="6"/>
        <v>1</v>
      </c>
      <c r="T71" s="2176">
        <f t="shared" si="6"/>
        <v>1</v>
      </c>
      <c r="U71" s="2176">
        <f t="shared" si="6"/>
        <v>1</v>
      </c>
      <c r="V71" s="2176">
        <f t="shared" si="6"/>
        <v>1</v>
      </c>
      <c r="W71" s="2176">
        <f t="shared" si="6"/>
        <v>1</v>
      </c>
      <c r="X71" s="2176">
        <f t="shared" si="6"/>
        <v>1</v>
      </c>
      <c r="Y71" s="2176">
        <f t="shared" si="6"/>
        <v>1</v>
      </c>
      <c r="Z71" s="2176">
        <f t="shared" si="6"/>
        <v>1</v>
      </c>
      <c r="AA71" s="2176">
        <f t="shared" si="6"/>
        <v>1</v>
      </c>
      <c r="AB71" s="2176">
        <f t="shared" si="6"/>
        <v>1</v>
      </c>
      <c r="AC71" s="2176">
        <f t="shared" si="6"/>
        <v>1</v>
      </c>
      <c r="AD71" s="2176">
        <f t="shared" si="6"/>
        <v>1.0003905086873426</v>
      </c>
      <c r="AE71" s="2176">
        <f t="shared" si="6"/>
        <v>1</v>
      </c>
      <c r="AF71" s="2176">
        <f t="shared" si="6"/>
        <v>1</v>
      </c>
    </row>
    <row r="72" spans="1:32">
      <c r="A72" s="2194">
        <v>200</v>
      </c>
      <c r="B72" s="2195">
        <v>68</v>
      </c>
      <c r="C72" s="2179">
        <v>0</v>
      </c>
      <c r="D72" s="2179">
        <v>0</v>
      </c>
      <c r="E72" s="2179">
        <v>0</v>
      </c>
      <c r="F72" s="2179">
        <v>0</v>
      </c>
      <c r="G72" s="2179">
        <v>0</v>
      </c>
      <c r="H72" s="2179">
        <v>0</v>
      </c>
      <c r="I72" s="2179">
        <v>0</v>
      </c>
      <c r="J72" s="2179">
        <v>0</v>
      </c>
      <c r="K72" s="2179">
        <v>0</v>
      </c>
      <c r="L72" s="2179">
        <v>0</v>
      </c>
      <c r="M72" s="2179">
        <v>0</v>
      </c>
      <c r="N72" s="2179">
        <v>0</v>
      </c>
      <c r="O72" s="2179">
        <v>0</v>
      </c>
      <c r="P72" s="2179">
        <v>0</v>
      </c>
      <c r="Q72" s="2179">
        <v>0</v>
      </c>
      <c r="R72" s="2176">
        <f t="shared" si="6"/>
        <v>1</v>
      </c>
      <c r="S72" s="2176">
        <f t="shared" si="6"/>
        <v>1</v>
      </c>
      <c r="T72" s="2176">
        <f t="shared" si="6"/>
        <v>1</v>
      </c>
      <c r="U72" s="2176">
        <f t="shared" si="6"/>
        <v>1</v>
      </c>
      <c r="V72" s="2176">
        <f t="shared" si="6"/>
        <v>1</v>
      </c>
      <c r="W72" s="2176">
        <f t="shared" si="6"/>
        <v>1</v>
      </c>
      <c r="X72" s="2176">
        <f t="shared" si="6"/>
        <v>1</v>
      </c>
      <c r="Y72" s="2176">
        <f t="shared" si="6"/>
        <v>1</v>
      </c>
      <c r="Z72" s="2176">
        <f t="shared" si="6"/>
        <v>1</v>
      </c>
      <c r="AA72" s="2176">
        <f t="shared" si="6"/>
        <v>1</v>
      </c>
      <c r="AB72" s="2176">
        <f t="shared" si="6"/>
        <v>1</v>
      </c>
      <c r="AC72" s="2176">
        <f t="shared" si="6"/>
        <v>1</v>
      </c>
      <c r="AD72" s="2176">
        <f t="shared" si="6"/>
        <v>1.0003905086873426</v>
      </c>
      <c r="AE72" s="2176">
        <f t="shared" si="6"/>
        <v>1</v>
      </c>
      <c r="AF72" s="2176">
        <f t="shared" si="6"/>
        <v>1</v>
      </c>
    </row>
    <row r="73" spans="1:32">
      <c r="A73" s="2194">
        <v>200</v>
      </c>
      <c r="B73" s="2195">
        <v>69</v>
      </c>
      <c r="C73" s="2179">
        <v>0</v>
      </c>
      <c r="D73" s="2179">
        <v>0</v>
      </c>
      <c r="E73" s="2179">
        <v>0</v>
      </c>
      <c r="F73" s="2179">
        <v>0</v>
      </c>
      <c r="G73" s="2179">
        <v>0</v>
      </c>
      <c r="H73" s="2179">
        <v>0</v>
      </c>
      <c r="I73" s="2179">
        <v>0</v>
      </c>
      <c r="J73" s="2179">
        <v>0</v>
      </c>
      <c r="K73" s="2179">
        <v>0</v>
      </c>
      <c r="L73" s="2179">
        <v>0</v>
      </c>
      <c r="M73" s="2179">
        <v>0</v>
      </c>
      <c r="N73" s="2179">
        <v>0</v>
      </c>
      <c r="O73" s="2179">
        <v>0</v>
      </c>
      <c r="P73" s="2179">
        <v>0</v>
      </c>
      <c r="Q73" s="2179">
        <v>0</v>
      </c>
      <c r="R73" s="2176">
        <f t="shared" si="6"/>
        <v>1</v>
      </c>
      <c r="S73" s="2176">
        <f t="shared" si="6"/>
        <v>1</v>
      </c>
      <c r="T73" s="2176">
        <f t="shared" si="6"/>
        <v>1</v>
      </c>
      <c r="U73" s="2176">
        <f t="shared" si="6"/>
        <v>1</v>
      </c>
      <c r="V73" s="2176">
        <f t="shared" si="6"/>
        <v>1</v>
      </c>
      <c r="W73" s="2176">
        <f t="shared" si="6"/>
        <v>1</v>
      </c>
      <c r="X73" s="2176">
        <f t="shared" si="6"/>
        <v>1</v>
      </c>
      <c r="Y73" s="2176">
        <f t="shared" si="6"/>
        <v>1</v>
      </c>
      <c r="Z73" s="2176">
        <f t="shared" si="6"/>
        <v>1</v>
      </c>
      <c r="AA73" s="2176">
        <f t="shared" si="6"/>
        <v>1</v>
      </c>
      <c r="AB73" s="2176">
        <f t="shared" si="6"/>
        <v>1</v>
      </c>
      <c r="AC73" s="2176">
        <f t="shared" si="6"/>
        <v>1</v>
      </c>
      <c r="AD73" s="2176">
        <f t="shared" si="6"/>
        <v>1.0003905086873426</v>
      </c>
      <c r="AE73" s="2176">
        <f t="shared" si="6"/>
        <v>1</v>
      </c>
      <c r="AF73" s="2176">
        <f t="shared" si="6"/>
        <v>1</v>
      </c>
    </row>
    <row r="74" spans="1:32">
      <c r="A74" s="2194">
        <v>200</v>
      </c>
      <c r="B74" s="2195">
        <v>70</v>
      </c>
      <c r="C74" s="2179">
        <v>0</v>
      </c>
      <c r="D74" s="2179">
        <v>0</v>
      </c>
      <c r="E74" s="2179">
        <v>0</v>
      </c>
      <c r="F74" s="2179">
        <v>0</v>
      </c>
      <c r="G74" s="2179">
        <v>0</v>
      </c>
      <c r="H74" s="2179">
        <v>0</v>
      </c>
      <c r="I74" s="2179">
        <v>0</v>
      </c>
      <c r="J74" s="2179">
        <v>0</v>
      </c>
      <c r="K74" s="2179">
        <v>0</v>
      </c>
      <c r="L74" s="2179">
        <v>0</v>
      </c>
      <c r="M74" s="2179">
        <v>0</v>
      </c>
      <c r="N74" s="2179">
        <v>0</v>
      </c>
      <c r="O74" s="2179">
        <v>0</v>
      </c>
      <c r="P74" s="2179">
        <v>0</v>
      </c>
      <c r="Q74" s="2179">
        <v>0</v>
      </c>
      <c r="R74" s="2176">
        <f t="shared" si="6"/>
        <v>1</v>
      </c>
      <c r="S74" s="2176">
        <f t="shared" si="6"/>
        <v>1</v>
      </c>
      <c r="T74" s="2176">
        <f t="shared" si="6"/>
        <v>1</v>
      </c>
      <c r="U74" s="2176">
        <f t="shared" si="6"/>
        <v>1</v>
      </c>
      <c r="V74" s="2176">
        <f t="shared" si="6"/>
        <v>1</v>
      </c>
      <c r="W74" s="2176">
        <f t="shared" si="6"/>
        <v>1</v>
      </c>
      <c r="X74" s="2176">
        <f t="shared" si="6"/>
        <v>1</v>
      </c>
      <c r="Y74" s="2176">
        <f t="shared" si="6"/>
        <v>1</v>
      </c>
      <c r="Z74" s="2176">
        <f t="shared" si="6"/>
        <v>1</v>
      </c>
      <c r="AA74" s="2176">
        <f t="shared" si="6"/>
        <v>1</v>
      </c>
      <c r="AB74" s="2176">
        <f t="shared" si="6"/>
        <v>1</v>
      </c>
      <c r="AC74" s="2176">
        <f t="shared" si="6"/>
        <v>1</v>
      </c>
      <c r="AD74" s="2176">
        <f t="shared" si="6"/>
        <v>1.0003905086873426</v>
      </c>
      <c r="AE74" s="2176">
        <f t="shared" si="6"/>
        <v>1</v>
      </c>
      <c r="AF74" s="2176">
        <f t="shared" si="6"/>
        <v>1</v>
      </c>
    </row>
    <row r="75" spans="1:32">
      <c r="A75" s="2194">
        <v>200</v>
      </c>
      <c r="B75" s="2195">
        <v>71</v>
      </c>
      <c r="C75" s="2179">
        <v>0</v>
      </c>
      <c r="D75" s="2179">
        <v>0</v>
      </c>
      <c r="E75" s="2179">
        <v>0</v>
      </c>
      <c r="F75" s="2179">
        <v>0</v>
      </c>
      <c r="G75" s="2179">
        <v>0</v>
      </c>
      <c r="H75" s="2179">
        <v>0</v>
      </c>
      <c r="I75" s="2179">
        <v>0</v>
      </c>
      <c r="J75" s="2179">
        <v>0</v>
      </c>
      <c r="K75" s="2179">
        <v>0</v>
      </c>
      <c r="L75" s="2179">
        <v>0</v>
      </c>
      <c r="M75" s="2179">
        <v>0</v>
      </c>
      <c r="N75" s="2179">
        <v>0</v>
      </c>
      <c r="O75" s="2179">
        <v>0</v>
      </c>
      <c r="P75" s="2179">
        <v>0</v>
      </c>
      <c r="Q75" s="2179">
        <v>0</v>
      </c>
      <c r="R75" s="2176">
        <f t="shared" si="6"/>
        <v>1</v>
      </c>
      <c r="S75" s="2176">
        <f t="shared" si="6"/>
        <v>1</v>
      </c>
      <c r="T75" s="2176">
        <f t="shared" si="6"/>
        <v>1</v>
      </c>
      <c r="U75" s="2176">
        <f t="shared" si="6"/>
        <v>1</v>
      </c>
      <c r="V75" s="2176">
        <f t="shared" si="6"/>
        <v>1</v>
      </c>
      <c r="W75" s="2176">
        <f t="shared" si="6"/>
        <v>1</v>
      </c>
      <c r="X75" s="2176">
        <f t="shared" si="6"/>
        <v>1</v>
      </c>
      <c r="Y75" s="2176">
        <f t="shared" si="6"/>
        <v>1</v>
      </c>
      <c r="Z75" s="2176">
        <f t="shared" si="6"/>
        <v>1</v>
      </c>
      <c r="AA75" s="2176">
        <f t="shared" si="6"/>
        <v>1</v>
      </c>
      <c r="AB75" s="2176">
        <f t="shared" si="6"/>
        <v>1</v>
      </c>
      <c r="AC75" s="2176">
        <f t="shared" si="6"/>
        <v>1</v>
      </c>
      <c r="AD75" s="2176">
        <f t="shared" si="6"/>
        <v>1.0003905086873426</v>
      </c>
      <c r="AE75" s="2176">
        <f t="shared" si="6"/>
        <v>1</v>
      </c>
      <c r="AF75" s="2176">
        <f t="shared" si="6"/>
        <v>1</v>
      </c>
    </row>
    <row r="76" spans="1:32">
      <c r="A76" s="2194">
        <v>200</v>
      </c>
      <c r="B76" s="2195">
        <v>72</v>
      </c>
      <c r="C76" s="2179">
        <v>0</v>
      </c>
      <c r="D76" s="2179">
        <v>0</v>
      </c>
      <c r="E76" s="2179">
        <v>0</v>
      </c>
      <c r="F76" s="2179">
        <v>0</v>
      </c>
      <c r="G76" s="2179">
        <v>0</v>
      </c>
      <c r="H76" s="2179">
        <v>0</v>
      </c>
      <c r="I76" s="2179">
        <v>0</v>
      </c>
      <c r="J76" s="2179">
        <v>0</v>
      </c>
      <c r="K76" s="2179">
        <v>0</v>
      </c>
      <c r="L76" s="2179">
        <v>0</v>
      </c>
      <c r="M76" s="2179">
        <v>0</v>
      </c>
      <c r="N76" s="2179">
        <v>0</v>
      </c>
      <c r="O76" s="2179">
        <v>0</v>
      </c>
      <c r="P76" s="2179">
        <v>0</v>
      </c>
      <c r="Q76" s="2179">
        <v>0</v>
      </c>
      <c r="R76" s="2176">
        <f t="shared" si="6"/>
        <v>1</v>
      </c>
      <c r="S76" s="2176">
        <f t="shared" si="6"/>
        <v>1</v>
      </c>
      <c r="T76" s="2176">
        <f t="shared" si="6"/>
        <v>1</v>
      </c>
      <c r="U76" s="2176">
        <f t="shared" si="6"/>
        <v>1</v>
      </c>
      <c r="V76" s="2176">
        <f t="shared" si="6"/>
        <v>1</v>
      </c>
      <c r="W76" s="2176">
        <f t="shared" si="6"/>
        <v>1</v>
      </c>
      <c r="X76" s="2176">
        <f t="shared" si="6"/>
        <v>1</v>
      </c>
      <c r="Y76" s="2176">
        <f t="shared" si="6"/>
        <v>1</v>
      </c>
      <c r="Z76" s="2176">
        <f t="shared" si="6"/>
        <v>1</v>
      </c>
      <c r="AA76" s="2176">
        <f t="shared" si="6"/>
        <v>1</v>
      </c>
      <c r="AB76" s="2176">
        <f t="shared" si="6"/>
        <v>1</v>
      </c>
      <c r="AC76" s="2176">
        <f t="shared" si="6"/>
        <v>1</v>
      </c>
      <c r="AD76" s="2176">
        <f t="shared" si="6"/>
        <v>1.0003905086873426</v>
      </c>
      <c r="AE76" s="2176">
        <f t="shared" si="6"/>
        <v>1</v>
      </c>
      <c r="AF76" s="2176">
        <f t="shared" si="6"/>
        <v>1</v>
      </c>
    </row>
    <row r="77" spans="1:32">
      <c r="A77" s="2194">
        <v>200</v>
      </c>
      <c r="B77" s="2195">
        <v>73</v>
      </c>
      <c r="C77" s="2179">
        <v>0</v>
      </c>
      <c r="D77" s="2179">
        <v>0</v>
      </c>
      <c r="E77" s="2179">
        <v>0</v>
      </c>
      <c r="F77" s="2179">
        <v>0</v>
      </c>
      <c r="G77" s="2179">
        <v>0</v>
      </c>
      <c r="H77" s="2179">
        <v>0</v>
      </c>
      <c r="I77" s="2179">
        <v>0</v>
      </c>
      <c r="J77" s="2179">
        <v>0</v>
      </c>
      <c r="K77" s="2179">
        <v>0</v>
      </c>
      <c r="L77" s="2179">
        <v>0</v>
      </c>
      <c r="M77" s="2179">
        <v>0</v>
      </c>
      <c r="N77" s="2179">
        <v>0</v>
      </c>
      <c r="O77" s="2179">
        <v>0</v>
      </c>
      <c r="P77" s="2179">
        <v>0</v>
      </c>
      <c r="Q77" s="2179">
        <v>0</v>
      </c>
      <c r="R77" s="2176">
        <f t="shared" si="6"/>
        <v>1</v>
      </c>
      <c r="S77" s="2176">
        <f t="shared" si="6"/>
        <v>1</v>
      </c>
      <c r="T77" s="2176">
        <f t="shared" si="6"/>
        <v>1</v>
      </c>
      <c r="U77" s="2176">
        <f t="shared" si="6"/>
        <v>1</v>
      </c>
      <c r="V77" s="2176">
        <f t="shared" si="6"/>
        <v>1</v>
      </c>
      <c r="W77" s="2176">
        <f t="shared" si="6"/>
        <v>1</v>
      </c>
      <c r="X77" s="2176">
        <f t="shared" si="6"/>
        <v>1</v>
      </c>
      <c r="Y77" s="2176">
        <f t="shared" si="6"/>
        <v>1</v>
      </c>
      <c r="Z77" s="2176">
        <f t="shared" si="6"/>
        <v>1</v>
      </c>
      <c r="AA77" s="2176">
        <f t="shared" si="6"/>
        <v>1</v>
      </c>
      <c r="AB77" s="2176">
        <f t="shared" si="6"/>
        <v>1</v>
      </c>
      <c r="AC77" s="2176">
        <f t="shared" si="6"/>
        <v>1</v>
      </c>
      <c r="AD77" s="2176">
        <f t="shared" si="6"/>
        <v>1.0003905086873426</v>
      </c>
      <c r="AE77" s="2176">
        <f t="shared" si="6"/>
        <v>1</v>
      </c>
      <c r="AF77" s="2176">
        <f t="shared" si="6"/>
        <v>1</v>
      </c>
    </row>
    <row r="78" spans="1:32">
      <c r="A78" s="2194">
        <v>200</v>
      </c>
      <c r="B78" s="2195">
        <v>74</v>
      </c>
      <c r="C78" s="2179">
        <v>0</v>
      </c>
      <c r="D78" s="2179">
        <v>0</v>
      </c>
      <c r="E78" s="2179">
        <v>0</v>
      </c>
      <c r="F78" s="2179">
        <v>0</v>
      </c>
      <c r="G78" s="2179">
        <v>0</v>
      </c>
      <c r="H78" s="2179">
        <v>0</v>
      </c>
      <c r="I78" s="2179">
        <v>0</v>
      </c>
      <c r="J78" s="2179">
        <v>0</v>
      </c>
      <c r="K78" s="2179">
        <v>0</v>
      </c>
      <c r="L78" s="2179">
        <v>0</v>
      </c>
      <c r="M78" s="2179">
        <v>0</v>
      </c>
      <c r="N78" s="2179">
        <v>0</v>
      </c>
      <c r="O78" s="2179">
        <v>0</v>
      </c>
      <c r="P78" s="2179">
        <v>0</v>
      </c>
      <c r="Q78" s="2179">
        <v>0</v>
      </c>
      <c r="R78" s="2176">
        <f t="shared" si="6"/>
        <v>1</v>
      </c>
      <c r="S78" s="2176">
        <f t="shared" si="6"/>
        <v>1</v>
      </c>
      <c r="T78" s="2176">
        <f t="shared" si="6"/>
        <v>1</v>
      </c>
      <c r="U78" s="2176">
        <f t="shared" si="6"/>
        <v>1</v>
      </c>
      <c r="V78" s="2176">
        <f t="shared" si="6"/>
        <v>1</v>
      </c>
      <c r="W78" s="2176">
        <f t="shared" si="6"/>
        <v>1</v>
      </c>
      <c r="X78" s="2176">
        <f t="shared" si="6"/>
        <v>1</v>
      </c>
      <c r="Y78" s="2176">
        <f t="shared" si="6"/>
        <v>1</v>
      </c>
      <c r="Z78" s="2176">
        <f t="shared" si="6"/>
        <v>1</v>
      </c>
      <c r="AA78" s="2176">
        <f t="shared" si="6"/>
        <v>1</v>
      </c>
      <c r="AB78" s="2176">
        <f t="shared" si="6"/>
        <v>1</v>
      </c>
      <c r="AC78" s="2176">
        <f t="shared" si="6"/>
        <v>1</v>
      </c>
      <c r="AD78" s="2176">
        <f t="shared" si="6"/>
        <v>1.0003905086873426</v>
      </c>
      <c r="AE78" s="2176">
        <f t="shared" si="6"/>
        <v>1</v>
      </c>
      <c r="AF78" s="2176">
        <f t="shared" si="6"/>
        <v>1</v>
      </c>
    </row>
    <row r="79" spans="1:32">
      <c r="A79" s="2194">
        <v>200</v>
      </c>
      <c r="B79" s="2195">
        <v>75</v>
      </c>
      <c r="C79" s="2179">
        <v>0</v>
      </c>
      <c r="D79" s="2179">
        <v>0</v>
      </c>
      <c r="E79" s="2179">
        <v>0</v>
      </c>
      <c r="F79" s="2179">
        <v>0</v>
      </c>
      <c r="G79" s="2179">
        <v>0</v>
      </c>
      <c r="H79" s="2179">
        <v>0</v>
      </c>
      <c r="I79" s="2179">
        <v>0</v>
      </c>
      <c r="J79" s="2179">
        <v>0</v>
      </c>
      <c r="K79" s="2179">
        <v>0</v>
      </c>
      <c r="L79" s="2179">
        <v>0</v>
      </c>
      <c r="M79" s="2179">
        <v>0</v>
      </c>
      <c r="N79" s="2179">
        <v>0</v>
      </c>
      <c r="O79" s="2179">
        <v>0</v>
      </c>
      <c r="P79" s="2179">
        <v>0</v>
      </c>
      <c r="Q79" s="2179">
        <v>0</v>
      </c>
      <c r="R79" s="2176">
        <f t="shared" si="6"/>
        <v>1</v>
      </c>
      <c r="S79" s="2176">
        <f t="shared" si="6"/>
        <v>1</v>
      </c>
      <c r="T79" s="2176">
        <f t="shared" si="6"/>
        <v>1</v>
      </c>
      <c r="U79" s="2176">
        <f t="shared" si="6"/>
        <v>1</v>
      </c>
      <c r="V79" s="2176">
        <f t="shared" si="6"/>
        <v>1</v>
      </c>
      <c r="W79" s="2176">
        <f t="shared" si="6"/>
        <v>1</v>
      </c>
      <c r="X79" s="2176">
        <f t="shared" si="6"/>
        <v>1</v>
      </c>
      <c r="Y79" s="2176">
        <f t="shared" si="6"/>
        <v>1</v>
      </c>
      <c r="Z79" s="2176">
        <f t="shared" si="6"/>
        <v>1</v>
      </c>
      <c r="AA79" s="2176">
        <f t="shared" si="6"/>
        <v>1</v>
      </c>
      <c r="AB79" s="2176">
        <f t="shared" si="6"/>
        <v>1</v>
      </c>
      <c r="AC79" s="2176">
        <f t="shared" si="6"/>
        <v>1</v>
      </c>
      <c r="AD79" s="2176">
        <f t="shared" si="6"/>
        <v>1.0003905086873426</v>
      </c>
      <c r="AE79" s="2176">
        <f t="shared" si="6"/>
        <v>1</v>
      </c>
      <c r="AF79" s="2176">
        <f t="shared" si="6"/>
        <v>1</v>
      </c>
    </row>
    <row r="80" spans="1:32">
      <c r="A80" s="2194">
        <v>200</v>
      </c>
      <c r="B80" s="2195">
        <v>76</v>
      </c>
      <c r="C80" s="2179">
        <v>0</v>
      </c>
      <c r="D80" s="2179">
        <v>0</v>
      </c>
      <c r="E80" s="2179">
        <v>0</v>
      </c>
      <c r="F80" s="2179">
        <v>0</v>
      </c>
      <c r="G80" s="2179">
        <v>0</v>
      </c>
      <c r="H80" s="2179">
        <v>0</v>
      </c>
      <c r="I80" s="2179">
        <v>0</v>
      </c>
      <c r="J80" s="2179">
        <v>0</v>
      </c>
      <c r="K80" s="2179">
        <v>0</v>
      </c>
      <c r="L80" s="2179">
        <v>0</v>
      </c>
      <c r="M80" s="2179">
        <v>0</v>
      </c>
      <c r="N80" s="2179">
        <v>0</v>
      </c>
      <c r="O80" s="2179">
        <v>0</v>
      </c>
      <c r="P80" s="2179">
        <v>0</v>
      </c>
      <c r="Q80" s="2179">
        <v>0</v>
      </c>
      <c r="R80" s="2176">
        <f t="shared" si="6"/>
        <v>1</v>
      </c>
      <c r="S80" s="2176">
        <f t="shared" si="6"/>
        <v>1</v>
      </c>
      <c r="T80" s="2176">
        <f t="shared" si="6"/>
        <v>1</v>
      </c>
      <c r="U80" s="2176">
        <f t="shared" si="6"/>
        <v>1</v>
      </c>
      <c r="V80" s="2176">
        <f t="shared" si="6"/>
        <v>1</v>
      </c>
      <c r="W80" s="2176">
        <f t="shared" si="6"/>
        <v>1</v>
      </c>
      <c r="X80" s="2176">
        <f t="shared" si="6"/>
        <v>1</v>
      </c>
      <c r="Y80" s="2176">
        <f t="shared" si="6"/>
        <v>1</v>
      </c>
      <c r="Z80" s="2176">
        <f t="shared" si="6"/>
        <v>1</v>
      </c>
      <c r="AA80" s="2176">
        <f t="shared" si="6"/>
        <v>1</v>
      </c>
      <c r="AB80" s="2176">
        <f t="shared" si="6"/>
        <v>1</v>
      </c>
      <c r="AC80" s="2176">
        <f t="shared" si="6"/>
        <v>1</v>
      </c>
      <c r="AD80" s="2176">
        <f t="shared" si="6"/>
        <v>1.0003905086873426</v>
      </c>
      <c r="AE80" s="2176">
        <f t="shared" si="6"/>
        <v>1</v>
      </c>
      <c r="AF80" s="2176">
        <f t="shared" si="6"/>
        <v>1</v>
      </c>
    </row>
    <row r="81" spans="1:32">
      <c r="A81" s="2194">
        <v>200</v>
      </c>
      <c r="B81" s="2195">
        <v>77</v>
      </c>
      <c r="C81" s="2179">
        <v>0</v>
      </c>
      <c r="D81" s="2179">
        <v>0</v>
      </c>
      <c r="E81" s="2179">
        <v>0</v>
      </c>
      <c r="F81" s="2179">
        <v>0</v>
      </c>
      <c r="G81" s="2179">
        <v>0</v>
      </c>
      <c r="H81" s="2179">
        <v>0</v>
      </c>
      <c r="I81" s="2179">
        <v>0</v>
      </c>
      <c r="J81" s="2179">
        <v>0</v>
      </c>
      <c r="K81" s="2179">
        <v>0</v>
      </c>
      <c r="L81" s="2179">
        <v>0</v>
      </c>
      <c r="M81" s="2179">
        <v>0</v>
      </c>
      <c r="N81" s="2179">
        <v>0</v>
      </c>
      <c r="O81" s="2179">
        <v>0</v>
      </c>
      <c r="P81" s="2179">
        <v>0</v>
      </c>
      <c r="Q81" s="2179">
        <v>0</v>
      </c>
      <c r="R81" s="2176">
        <f t="shared" si="6"/>
        <v>1</v>
      </c>
      <c r="S81" s="2176">
        <f t="shared" si="6"/>
        <v>1</v>
      </c>
      <c r="T81" s="2176">
        <f t="shared" si="6"/>
        <v>1</v>
      </c>
      <c r="U81" s="2176">
        <f t="shared" si="6"/>
        <v>1</v>
      </c>
      <c r="V81" s="2176">
        <f t="shared" si="6"/>
        <v>1</v>
      </c>
      <c r="W81" s="2176">
        <f t="shared" si="6"/>
        <v>1</v>
      </c>
      <c r="X81" s="2176">
        <f t="shared" si="6"/>
        <v>1</v>
      </c>
      <c r="Y81" s="2176">
        <f t="shared" si="6"/>
        <v>1</v>
      </c>
      <c r="Z81" s="2176">
        <f t="shared" si="6"/>
        <v>1</v>
      </c>
      <c r="AA81" s="2176">
        <f t="shared" si="6"/>
        <v>1</v>
      </c>
      <c r="AB81" s="2176">
        <f t="shared" si="6"/>
        <v>1</v>
      </c>
      <c r="AC81" s="2176">
        <f t="shared" si="6"/>
        <v>1</v>
      </c>
      <c r="AD81" s="2176">
        <f t="shared" si="6"/>
        <v>1.0003905086873426</v>
      </c>
      <c r="AE81" s="2176">
        <f t="shared" si="6"/>
        <v>1</v>
      </c>
      <c r="AF81" s="2176">
        <f t="shared" si="6"/>
        <v>1</v>
      </c>
    </row>
    <row r="82" spans="1:32">
      <c r="A82" s="2194">
        <v>200</v>
      </c>
      <c r="B82" s="2195">
        <v>78</v>
      </c>
      <c r="C82" s="2179">
        <v>0</v>
      </c>
      <c r="D82" s="2179">
        <v>0</v>
      </c>
      <c r="E82" s="2179">
        <v>0</v>
      </c>
      <c r="F82" s="2179">
        <v>0</v>
      </c>
      <c r="G82" s="2179">
        <v>0</v>
      </c>
      <c r="H82" s="2179">
        <v>0</v>
      </c>
      <c r="I82" s="2179">
        <v>0</v>
      </c>
      <c r="J82" s="2179">
        <v>0</v>
      </c>
      <c r="K82" s="2179">
        <v>0</v>
      </c>
      <c r="L82" s="2179">
        <v>0</v>
      </c>
      <c r="M82" s="2179">
        <v>0</v>
      </c>
      <c r="N82" s="2179">
        <v>0</v>
      </c>
      <c r="O82" s="2179">
        <v>0</v>
      </c>
      <c r="P82" s="2179">
        <v>0</v>
      </c>
      <c r="Q82" s="2179">
        <v>0</v>
      </c>
      <c r="R82" s="2176">
        <f t="shared" si="6"/>
        <v>1</v>
      </c>
      <c r="S82" s="2176">
        <f t="shared" si="6"/>
        <v>1</v>
      </c>
      <c r="T82" s="2176">
        <f t="shared" si="6"/>
        <v>1</v>
      </c>
      <c r="U82" s="2176">
        <f t="shared" si="6"/>
        <v>1</v>
      </c>
      <c r="V82" s="2176">
        <f t="shared" si="6"/>
        <v>1</v>
      </c>
      <c r="W82" s="2176">
        <f t="shared" si="6"/>
        <v>1</v>
      </c>
      <c r="X82" s="2176">
        <f t="shared" si="6"/>
        <v>1</v>
      </c>
      <c r="Y82" s="2176">
        <f t="shared" si="6"/>
        <v>1</v>
      </c>
      <c r="Z82" s="2176">
        <f t="shared" si="6"/>
        <v>1</v>
      </c>
      <c r="AA82" s="2176">
        <f t="shared" si="6"/>
        <v>1</v>
      </c>
      <c r="AB82" s="2176">
        <f t="shared" si="6"/>
        <v>1</v>
      </c>
      <c r="AC82" s="2176">
        <f t="shared" si="6"/>
        <v>1</v>
      </c>
      <c r="AD82" s="2176">
        <f t="shared" si="6"/>
        <v>1.0003905086873426</v>
      </c>
      <c r="AE82" s="2176">
        <f t="shared" si="6"/>
        <v>1</v>
      </c>
      <c r="AF82" s="2176">
        <f t="shared" si="6"/>
        <v>1</v>
      </c>
    </row>
    <row r="83" spans="1:32">
      <c r="A83" s="2194">
        <v>200</v>
      </c>
      <c r="B83" s="2195">
        <v>79</v>
      </c>
      <c r="C83" s="2179">
        <v>0</v>
      </c>
      <c r="D83" s="2179">
        <v>0</v>
      </c>
      <c r="E83" s="2179">
        <v>0</v>
      </c>
      <c r="F83" s="2179">
        <v>0</v>
      </c>
      <c r="G83" s="2179">
        <v>0</v>
      </c>
      <c r="H83" s="2179">
        <v>0</v>
      </c>
      <c r="I83" s="2179">
        <v>0</v>
      </c>
      <c r="J83" s="2179">
        <v>0</v>
      </c>
      <c r="K83" s="2179">
        <v>0</v>
      </c>
      <c r="L83" s="2179">
        <v>0</v>
      </c>
      <c r="M83" s="2179">
        <v>0</v>
      </c>
      <c r="N83" s="2179">
        <v>0</v>
      </c>
      <c r="O83" s="2179">
        <v>0</v>
      </c>
      <c r="P83" s="2179">
        <v>0</v>
      </c>
      <c r="Q83" s="2179">
        <v>0</v>
      </c>
      <c r="R83" s="2176">
        <f t="shared" si="6"/>
        <v>1</v>
      </c>
      <c r="S83" s="2176">
        <f t="shared" si="6"/>
        <v>1</v>
      </c>
      <c r="T83" s="2176">
        <f t="shared" si="6"/>
        <v>1</v>
      </c>
      <c r="U83" s="2176">
        <f t="shared" si="6"/>
        <v>1</v>
      </c>
      <c r="V83" s="2176">
        <f t="shared" si="6"/>
        <v>1</v>
      </c>
      <c r="W83" s="2176">
        <f t="shared" si="6"/>
        <v>1</v>
      </c>
      <c r="X83" s="2176">
        <f t="shared" si="6"/>
        <v>1</v>
      </c>
      <c r="Y83" s="2176">
        <f t="shared" si="6"/>
        <v>1</v>
      </c>
      <c r="Z83" s="2176">
        <f t="shared" si="6"/>
        <v>1</v>
      </c>
      <c r="AA83" s="2176">
        <f t="shared" si="6"/>
        <v>1</v>
      </c>
      <c r="AB83" s="2176">
        <f t="shared" si="6"/>
        <v>1</v>
      </c>
      <c r="AC83" s="2176">
        <f t="shared" si="6"/>
        <v>1</v>
      </c>
      <c r="AD83" s="2176">
        <f t="shared" si="6"/>
        <v>1.0003905086873426</v>
      </c>
      <c r="AE83" s="2176">
        <f t="shared" si="6"/>
        <v>1</v>
      </c>
      <c r="AF83" s="2176">
        <f t="shared" si="6"/>
        <v>1</v>
      </c>
    </row>
    <row r="84" spans="1:32">
      <c r="A84" s="2194">
        <v>200</v>
      </c>
      <c r="B84" s="2195">
        <v>80</v>
      </c>
      <c r="C84" s="2179">
        <v>0</v>
      </c>
      <c r="D84" s="2179">
        <v>0</v>
      </c>
      <c r="E84" s="2179">
        <v>0</v>
      </c>
      <c r="F84" s="2179">
        <v>0</v>
      </c>
      <c r="G84" s="2179">
        <v>0</v>
      </c>
      <c r="H84" s="2179">
        <v>0</v>
      </c>
      <c r="I84" s="2179">
        <v>0</v>
      </c>
      <c r="J84" s="2179">
        <v>0</v>
      </c>
      <c r="K84" s="2179">
        <v>0</v>
      </c>
      <c r="L84" s="2179">
        <v>0</v>
      </c>
      <c r="M84" s="2179">
        <v>0</v>
      </c>
      <c r="N84" s="2179">
        <v>0</v>
      </c>
      <c r="O84" s="2179">
        <v>0</v>
      </c>
      <c r="P84" s="2179">
        <v>0</v>
      </c>
      <c r="Q84" s="2179">
        <v>0</v>
      </c>
      <c r="R84" s="2176">
        <f t="shared" si="6"/>
        <v>1</v>
      </c>
      <c r="S84" s="2176">
        <f t="shared" si="6"/>
        <v>1</v>
      </c>
      <c r="T84" s="2176">
        <f t="shared" si="6"/>
        <v>1</v>
      </c>
      <c r="U84" s="2176">
        <f t="shared" si="6"/>
        <v>1</v>
      </c>
      <c r="V84" s="2176">
        <f t="shared" si="6"/>
        <v>1</v>
      </c>
      <c r="W84" s="2176">
        <f t="shared" si="6"/>
        <v>1</v>
      </c>
      <c r="X84" s="2176">
        <f t="shared" si="6"/>
        <v>1</v>
      </c>
      <c r="Y84" s="2176">
        <f t="shared" si="6"/>
        <v>1</v>
      </c>
      <c r="Z84" s="2176">
        <f t="shared" si="6"/>
        <v>1</v>
      </c>
      <c r="AA84" s="2176">
        <f t="shared" si="6"/>
        <v>1</v>
      </c>
      <c r="AB84" s="2176">
        <f t="shared" si="6"/>
        <v>1</v>
      </c>
      <c r="AC84" s="2176">
        <f t="shared" si="6"/>
        <v>1</v>
      </c>
      <c r="AD84" s="2176">
        <f t="shared" si="6"/>
        <v>1.0003905086873426</v>
      </c>
      <c r="AE84" s="2176">
        <f t="shared" si="6"/>
        <v>1</v>
      </c>
      <c r="AF84" s="2176">
        <f t="shared" si="6"/>
        <v>1</v>
      </c>
    </row>
    <row r="85" spans="1:32">
      <c r="A85" s="2194">
        <v>200</v>
      </c>
      <c r="B85" s="2195">
        <v>81</v>
      </c>
      <c r="C85" s="2179">
        <v>0</v>
      </c>
      <c r="D85" s="2179">
        <v>0</v>
      </c>
      <c r="E85" s="2179">
        <v>0</v>
      </c>
      <c r="F85" s="2179">
        <v>0</v>
      </c>
      <c r="G85" s="2179">
        <v>0</v>
      </c>
      <c r="H85" s="2179">
        <v>0</v>
      </c>
      <c r="I85" s="2179">
        <v>0</v>
      </c>
      <c r="J85" s="2179">
        <v>0</v>
      </c>
      <c r="K85" s="2179">
        <v>0</v>
      </c>
      <c r="L85" s="2179">
        <v>0</v>
      </c>
      <c r="M85" s="2179">
        <v>0</v>
      </c>
      <c r="N85" s="2179">
        <v>0</v>
      </c>
      <c r="O85" s="2179">
        <v>0</v>
      </c>
      <c r="P85" s="2179">
        <v>0</v>
      </c>
      <c r="Q85" s="2179">
        <v>0</v>
      </c>
      <c r="R85" s="2176">
        <f t="shared" si="6"/>
        <v>1</v>
      </c>
      <c r="S85" s="2176">
        <f t="shared" si="6"/>
        <v>1</v>
      </c>
      <c r="T85" s="2176">
        <f t="shared" si="6"/>
        <v>1</v>
      </c>
      <c r="U85" s="2176">
        <f t="shared" si="6"/>
        <v>1</v>
      </c>
      <c r="V85" s="2176">
        <f t="shared" si="6"/>
        <v>1</v>
      </c>
      <c r="W85" s="2176">
        <f t="shared" si="6"/>
        <v>1</v>
      </c>
      <c r="X85" s="2176">
        <f t="shared" si="6"/>
        <v>1</v>
      </c>
      <c r="Y85" s="2176">
        <f t="shared" si="6"/>
        <v>1</v>
      </c>
      <c r="Z85" s="2176">
        <f t="shared" si="6"/>
        <v>1</v>
      </c>
      <c r="AA85" s="2176">
        <f t="shared" si="6"/>
        <v>1</v>
      </c>
      <c r="AB85" s="2176">
        <f t="shared" si="6"/>
        <v>1</v>
      </c>
      <c r="AC85" s="2176">
        <f t="shared" si="6"/>
        <v>1</v>
      </c>
      <c r="AD85" s="2176">
        <f t="shared" si="6"/>
        <v>1.0003905086873426</v>
      </c>
      <c r="AE85" s="2176">
        <f t="shared" si="6"/>
        <v>1</v>
      </c>
      <c r="AF85" s="2176">
        <f t="shared" si="6"/>
        <v>1</v>
      </c>
    </row>
    <row r="86" spans="1:32">
      <c r="A86" s="2194">
        <v>200</v>
      </c>
      <c r="B86" s="2195">
        <v>82</v>
      </c>
      <c r="C86" s="2179">
        <v>0</v>
      </c>
      <c r="D86" s="2179">
        <v>0</v>
      </c>
      <c r="E86" s="2179">
        <v>0</v>
      </c>
      <c r="F86" s="2179">
        <v>0</v>
      </c>
      <c r="G86" s="2179">
        <v>0</v>
      </c>
      <c r="H86" s="2179">
        <v>0</v>
      </c>
      <c r="I86" s="2179">
        <v>0</v>
      </c>
      <c r="J86" s="2179">
        <v>0</v>
      </c>
      <c r="K86" s="2179">
        <v>0</v>
      </c>
      <c r="L86" s="2179">
        <v>0</v>
      </c>
      <c r="M86" s="2179">
        <v>0</v>
      </c>
      <c r="N86" s="2179">
        <v>0</v>
      </c>
      <c r="O86" s="2179">
        <v>0</v>
      </c>
      <c r="P86" s="2179">
        <v>0</v>
      </c>
      <c r="Q86" s="2179">
        <v>0</v>
      </c>
      <c r="R86" s="2176">
        <f t="shared" ref="R86:AF101" si="7">C86+R85</f>
        <v>1</v>
      </c>
      <c r="S86" s="2176">
        <f t="shared" si="7"/>
        <v>1</v>
      </c>
      <c r="T86" s="2176">
        <f t="shared" si="7"/>
        <v>1</v>
      </c>
      <c r="U86" s="2176">
        <f t="shared" si="7"/>
        <v>1</v>
      </c>
      <c r="V86" s="2176">
        <f t="shared" si="7"/>
        <v>1</v>
      </c>
      <c r="W86" s="2176">
        <f t="shared" si="7"/>
        <v>1</v>
      </c>
      <c r="X86" s="2176">
        <f t="shared" si="7"/>
        <v>1</v>
      </c>
      <c r="Y86" s="2176">
        <f t="shared" si="7"/>
        <v>1</v>
      </c>
      <c r="Z86" s="2176">
        <f t="shared" si="7"/>
        <v>1</v>
      </c>
      <c r="AA86" s="2176">
        <f t="shared" si="7"/>
        <v>1</v>
      </c>
      <c r="AB86" s="2176">
        <f t="shared" si="7"/>
        <v>1</v>
      </c>
      <c r="AC86" s="2176">
        <f t="shared" si="7"/>
        <v>1</v>
      </c>
      <c r="AD86" s="2176">
        <f t="shared" si="7"/>
        <v>1.0003905086873426</v>
      </c>
      <c r="AE86" s="2176">
        <f t="shared" si="7"/>
        <v>1</v>
      </c>
      <c r="AF86" s="2176">
        <f t="shared" si="7"/>
        <v>1</v>
      </c>
    </row>
    <row r="87" spans="1:32">
      <c r="A87" s="2194">
        <v>200</v>
      </c>
      <c r="B87" s="2195">
        <v>83</v>
      </c>
      <c r="C87" s="2179">
        <v>0</v>
      </c>
      <c r="D87" s="2179">
        <v>0</v>
      </c>
      <c r="E87" s="2179">
        <v>0</v>
      </c>
      <c r="F87" s="2179">
        <v>0</v>
      </c>
      <c r="G87" s="2179">
        <v>0</v>
      </c>
      <c r="H87" s="2179">
        <v>0</v>
      </c>
      <c r="I87" s="2179">
        <v>0</v>
      </c>
      <c r="J87" s="2179">
        <v>0</v>
      </c>
      <c r="K87" s="2179">
        <v>0</v>
      </c>
      <c r="L87" s="2179">
        <v>0</v>
      </c>
      <c r="M87" s="2179">
        <v>0</v>
      </c>
      <c r="N87" s="2179">
        <v>0</v>
      </c>
      <c r="O87" s="2179">
        <v>0</v>
      </c>
      <c r="P87" s="2179">
        <v>0</v>
      </c>
      <c r="Q87" s="2179">
        <v>0</v>
      </c>
      <c r="R87" s="2176">
        <f t="shared" si="7"/>
        <v>1</v>
      </c>
      <c r="S87" s="2176">
        <f t="shared" si="7"/>
        <v>1</v>
      </c>
      <c r="T87" s="2176">
        <f t="shared" si="7"/>
        <v>1</v>
      </c>
      <c r="U87" s="2176">
        <f t="shared" si="7"/>
        <v>1</v>
      </c>
      <c r="V87" s="2176">
        <f t="shared" si="7"/>
        <v>1</v>
      </c>
      <c r="W87" s="2176">
        <f t="shared" si="7"/>
        <v>1</v>
      </c>
      <c r="X87" s="2176">
        <f t="shared" si="7"/>
        <v>1</v>
      </c>
      <c r="Y87" s="2176">
        <f t="shared" si="7"/>
        <v>1</v>
      </c>
      <c r="Z87" s="2176">
        <f t="shared" si="7"/>
        <v>1</v>
      </c>
      <c r="AA87" s="2176">
        <f t="shared" si="7"/>
        <v>1</v>
      </c>
      <c r="AB87" s="2176">
        <f t="shared" si="7"/>
        <v>1</v>
      </c>
      <c r="AC87" s="2176">
        <f t="shared" si="7"/>
        <v>1</v>
      </c>
      <c r="AD87" s="2176">
        <f t="shared" si="7"/>
        <v>1.0003905086873426</v>
      </c>
      <c r="AE87" s="2176">
        <f t="shared" si="7"/>
        <v>1</v>
      </c>
      <c r="AF87" s="2176">
        <f t="shared" si="7"/>
        <v>1</v>
      </c>
    </row>
    <row r="88" spans="1:32">
      <c r="A88" s="2194">
        <v>200</v>
      </c>
      <c r="B88" s="2195">
        <v>84</v>
      </c>
      <c r="C88" s="2179">
        <v>0</v>
      </c>
      <c r="D88" s="2179">
        <v>0</v>
      </c>
      <c r="E88" s="2179">
        <v>0</v>
      </c>
      <c r="F88" s="2179">
        <v>0</v>
      </c>
      <c r="G88" s="2179">
        <v>0</v>
      </c>
      <c r="H88" s="2179">
        <v>0</v>
      </c>
      <c r="I88" s="2179">
        <v>0</v>
      </c>
      <c r="J88" s="2179">
        <v>0</v>
      </c>
      <c r="K88" s="2179">
        <v>0</v>
      </c>
      <c r="L88" s="2179">
        <v>0</v>
      </c>
      <c r="M88" s="2179">
        <v>0</v>
      </c>
      <c r="N88" s="2179">
        <v>0</v>
      </c>
      <c r="O88" s="2179">
        <v>0</v>
      </c>
      <c r="P88" s="2179">
        <v>0</v>
      </c>
      <c r="Q88" s="2179">
        <v>0</v>
      </c>
      <c r="R88" s="2176">
        <f t="shared" si="7"/>
        <v>1</v>
      </c>
      <c r="S88" s="2176">
        <f t="shared" si="7"/>
        <v>1</v>
      </c>
      <c r="T88" s="2176">
        <f t="shared" si="7"/>
        <v>1</v>
      </c>
      <c r="U88" s="2176">
        <f t="shared" si="7"/>
        <v>1</v>
      </c>
      <c r="V88" s="2176">
        <f t="shared" si="7"/>
        <v>1</v>
      </c>
      <c r="W88" s="2176">
        <f t="shared" si="7"/>
        <v>1</v>
      </c>
      <c r="X88" s="2176">
        <f t="shared" si="7"/>
        <v>1</v>
      </c>
      <c r="Y88" s="2176">
        <f t="shared" si="7"/>
        <v>1</v>
      </c>
      <c r="Z88" s="2176">
        <f t="shared" si="7"/>
        <v>1</v>
      </c>
      <c r="AA88" s="2176">
        <f t="shared" si="7"/>
        <v>1</v>
      </c>
      <c r="AB88" s="2176">
        <f t="shared" si="7"/>
        <v>1</v>
      </c>
      <c r="AC88" s="2176">
        <f t="shared" si="7"/>
        <v>1</v>
      </c>
      <c r="AD88" s="2176">
        <f t="shared" si="7"/>
        <v>1.0003905086873426</v>
      </c>
      <c r="AE88" s="2176">
        <f t="shared" si="7"/>
        <v>1</v>
      </c>
      <c r="AF88" s="2176">
        <f t="shared" si="7"/>
        <v>1</v>
      </c>
    </row>
    <row r="89" spans="1:32">
      <c r="A89" s="2194">
        <v>200</v>
      </c>
      <c r="B89" s="2195">
        <v>85</v>
      </c>
      <c r="C89" s="2179">
        <v>0</v>
      </c>
      <c r="D89" s="2179">
        <v>0</v>
      </c>
      <c r="E89" s="2179">
        <v>0</v>
      </c>
      <c r="F89" s="2179">
        <v>0</v>
      </c>
      <c r="G89" s="2179">
        <v>0</v>
      </c>
      <c r="H89" s="2179">
        <v>0</v>
      </c>
      <c r="I89" s="2179">
        <v>0</v>
      </c>
      <c r="J89" s="2179">
        <v>0</v>
      </c>
      <c r="K89" s="2179">
        <v>0</v>
      </c>
      <c r="L89" s="2179">
        <v>0</v>
      </c>
      <c r="M89" s="2179">
        <v>0</v>
      </c>
      <c r="N89" s="2179">
        <v>0</v>
      </c>
      <c r="O89" s="2179">
        <v>0</v>
      </c>
      <c r="P89" s="2179">
        <v>0</v>
      </c>
      <c r="Q89" s="2179">
        <v>0</v>
      </c>
      <c r="R89" s="2176">
        <f t="shared" si="7"/>
        <v>1</v>
      </c>
      <c r="S89" s="2176">
        <f t="shared" si="7"/>
        <v>1</v>
      </c>
      <c r="T89" s="2176">
        <f t="shared" si="7"/>
        <v>1</v>
      </c>
      <c r="U89" s="2176">
        <f t="shared" si="7"/>
        <v>1</v>
      </c>
      <c r="V89" s="2176">
        <f t="shared" si="7"/>
        <v>1</v>
      </c>
      <c r="W89" s="2176">
        <f t="shared" si="7"/>
        <v>1</v>
      </c>
      <c r="X89" s="2176">
        <f t="shared" si="7"/>
        <v>1</v>
      </c>
      <c r="Y89" s="2176">
        <f t="shared" si="7"/>
        <v>1</v>
      </c>
      <c r="Z89" s="2176">
        <f t="shared" si="7"/>
        <v>1</v>
      </c>
      <c r="AA89" s="2176">
        <f t="shared" si="7"/>
        <v>1</v>
      </c>
      <c r="AB89" s="2176">
        <f t="shared" si="7"/>
        <v>1</v>
      </c>
      <c r="AC89" s="2176">
        <f t="shared" si="7"/>
        <v>1</v>
      </c>
      <c r="AD89" s="2176">
        <f t="shared" si="7"/>
        <v>1.0003905086873426</v>
      </c>
      <c r="AE89" s="2176">
        <f t="shared" si="7"/>
        <v>1</v>
      </c>
      <c r="AF89" s="2176">
        <f t="shared" si="7"/>
        <v>1</v>
      </c>
    </row>
    <row r="90" spans="1:32">
      <c r="A90" s="2194">
        <v>200</v>
      </c>
      <c r="B90" s="2195">
        <v>86</v>
      </c>
      <c r="C90" s="2179">
        <v>0</v>
      </c>
      <c r="D90" s="2179">
        <v>0</v>
      </c>
      <c r="E90" s="2179">
        <v>0</v>
      </c>
      <c r="F90" s="2179">
        <v>0</v>
      </c>
      <c r="G90" s="2179">
        <v>0</v>
      </c>
      <c r="H90" s="2179">
        <v>0</v>
      </c>
      <c r="I90" s="2179">
        <v>0</v>
      </c>
      <c r="J90" s="2179">
        <v>0</v>
      </c>
      <c r="K90" s="2179">
        <v>0</v>
      </c>
      <c r="L90" s="2179">
        <v>0</v>
      </c>
      <c r="M90" s="2179">
        <v>0</v>
      </c>
      <c r="N90" s="2179">
        <v>0</v>
      </c>
      <c r="O90" s="2179">
        <v>0</v>
      </c>
      <c r="P90" s="2179">
        <v>0</v>
      </c>
      <c r="Q90" s="2179">
        <v>0</v>
      </c>
      <c r="R90" s="2176">
        <f t="shared" si="7"/>
        <v>1</v>
      </c>
      <c r="S90" s="2176">
        <f t="shared" si="7"/>
        <v>1</v>
      </c>
      <c r="T90" s="2176">
        <f t="shared" si="7"/>
        <v>1</v>
      </c>
      <c r="U90" s="2176">
        <f t="shared" si="7"/>
        <v>1</v>
      </c>
      <c r="V90" s="2176">
        <f t="shared" si="7"/>
        <v>1</v>
      </c>
      <c r="W90" s="2176">
        <f t="shared" si="7"/>
        <v>1</v>
      </c>
      <c r="X90" s="2176">
        <f t="shared" si="7"/>
        <v>1</v>
      </c>
      <c r="Y90" s="2176">
        <f t="shared" si="7"/>
        <v>1</v>
      </c>
      <c r="Z90" s="2176">
        <f t="shared" si="7"/>
        <v>1</v>
      </c>
      <c r="AA90" s="2176">
        <f t="shared" si="7"/>
        <v>1</v>
      </c>
      <c r="AB90" s="2176">
        <f t="shared" si="7"/>
        <v>1</v>
      </c>
      <c r="AC90" s="2176">
        <f t="shared" si="7"/>
        <v>1</v>
      </c>
      <c r="AD90" s="2176">
        <f t="shared" si="7"/>
        <v>1.0003905086873426</v>
      </c>
      <c r="AE90" s="2176">
        <f t="shared" si="7"/>
        <v>1</v>
      </c>
      <c r="AF90" s="2176">
        <f t="shared" si="7"/>
        <v>1</v>
      </c>
    </row>
    <row r="91" spans="1:32">
      <c r="A91" s="2194">
        <v>200</v>
      </c>
      <c r="B91" s="2195">
        <v>87</v>
      </c>
      <c r="C91" s="2179">
        <v>0</v>
      </c>
      <c r="D91" s="2179">
        <v>0</v>
      </c>
      <c r="E91" s="2179">
        <v>0</v>
      </c>
      <c r="F91" s="2179">
        <v>0</v>
      </c>
      <c r="G91" s="2179">
        <v>0</v>
      </c>
      <c r="H91" s="2179">
        <v>0</v>
      </c>
      <c r="I91" s="2179">
        <v>0</v>
      </c>
      <c r="J91" s="2179">
        <v>0</v>
      </c>
      <c r="K91" s="2179">
        <v>0</v>
      </c>
      <c r="L91" s="2179">
        <v>0</v>
      </c>
      <c r="M91" s="2179">
        <v>0</v>
      </c>
      <c r="N91" s="2179">
        <v>0</v>
      </c>
      <c r="O91" s="2179">
        <v>0</v>
      </c>
      <c r="P91" s="2179">
        <v>0</v>
      </c>
      <c r="Q91" s="2179">
        <v>0</v>
      </c>
      <c r="R91" s="2176">
        <f t="shared" si="7"/>
        <v>1</v>
      </c>
      <c r="S91" s="2176">
        <f t="shared" si="7"/>
        <v>1</v>
      </c>
      <c r="T91" s="2176">
        <f t="shared" si="7"/>
        <v>1</v>
      </c>
      <c r="U91" s="2176">
        <f t="shared" si="7"/>
        <v>1</v>
      </c>
      <c r="V91" s="2176">
        <f t="shared" si="7"/>
        <v>1</v>
      </c>
      <c r="W91" s="2176">
        <f t="shared" si="7"/>
        <v>1</v>
      </c>
      <c r="X91" s="2176">
        <f t="shared" si="7"/>
        <v>1</v>
      </c>
      <c r="Y91" s="2176">
        <f t="shared" si="7"/>
        <v>1</v>
      </c>
      <c r="Z91" s="2176">
        <f t="shared" si="7"/>
        <v>1</v>
      </c>
      <c r="AA91" s="2176">
        <f t="shared" si="7"/>
        <v>1</v>
      </c>
      <c r="AB91" s="2176">
        <f t="shared" si="7"/>
        <v>1</v>
      </c>
      <c r="AC91" s="2176">
        <f t="shared" si="7"/>
        <v>1</v>
      </c>
      <c r="AD91" s="2176">
        <f t="shared" si="7"/>
        <v>1.0003905086873426</v>
      </c>
      <c r="AE91" s="2176">
        <f t="shared" si="7"/>
        <v>1</v>
      </c>
      <c r="AF91" s="2176">
        <f t="shared" si="7"/>
        <v>1</v>
      </c>
    </row>
    <row r="92" spans="1:32">
      <c r="A92" s="2194">
        <v>200</v>
      </c>
      <c r="B92" s="2195">
        <v>88</v>
      </c>
      <c r="C92" s="2179">
        <v>0</v>
      </c>
      <c r="D92" s="2179">
        <v>0</v>
      </c>
      <c r="E92" s="2179">
        <v>0</v>
      </c>
      <c r="F92" s="2179">
        <v>0</v>
      </c>
      <c r="G92" s="2179">
        <v>0</v>
      </c>
      <c r="H92" s="2179">
        <v>0</v>
      </c>
      <c r="I92" s="2179">
        <v>0</v>
      </c>
      <c r="J92" s="2179">
        <v>0</v>
      </c>
      <c r="K92" s="2179">
        <v>0</v>
      </c>
      <c r="L92" s="2179">
        <v>0</v>
      </c>
      <c r="M92" s="2179">
        <v>0</v>
      </c>
      <c r="N92" s="2179">
        <v>0</v>
      </c>
      <c r="O92" s="2179">
        <v>0</v>
      </c>
      <c r="P92" s="2179">
        <v>0</v>
      </c>
      <c r="Q92" s="2179">
        <v>0</v>
      </c>
      <c r="R92" s="2176">
        <f t="shared" si="7"/>
        <v>1</v>
      </c>
      <c r="S92" s="2176">
        <f t="shared" si="7"/>
        <v>1</v>
      </c>
      <c r="T92" s="2176">
        <f t="shared" si="7"/>
        <v>1</v>
      </c>
      <c r="U92" s="2176">
        <f t="shared" si="7"/>
        <v>1</v>
      </c>
      <c r="V92" s="2176">
        <f t="shared" si="7"/>
        <v>1</v>
      </c>
      <c r="W92" s="2176">
        <f t="shared" si="7"/>
        <v>1</v>
      </c>
      <c r="X92" s="2176">
        <f t="shared" si="7"/>
        <v>1</v>
      </c>
      <c r="Y92" s="2176">
        <f t="shared" si="7"/>
        <v>1</v>
      </c>
      <c r="Z92" s="2176">
        <f t="shared" si="7"/>
        <v>1</v>
      </c>
      <c r="AA92" s="2176">
        <f t="shared" si="7"/>
        <v>1</v>
      </c>
      <c r="AB92" s="2176">
        <f t="shared" si="7"/>
        <v>1</v>
      </c>
      <c r="AC92" s="2176">
        <f t="shared" si="7"/>
        <v>1</v>
      </c>
      <c r="AD92" s="2176">
        <f t="shared" si="7"/>
        <v>1.0003905086873426</v>
      </c>
      <c r="AE92" s="2176">
        <f t="shared" si="7"/>
        <v>1</v>
      </c>
      <c r="AF92" s="2176">
        <f t="shared" si="7"/>
        <v>1</v>
      </c>
    </row>
    <row r="93" spans="1:32">
      <c r="A93" s="2194">
        <v>200</v>
      </c>
      <c r="B93" s="2195">
        <v>89</v>
      </c>
      <c r="C93" s="2179">
        <v>0</v>
      </c>
      <c r="D93" s="2179">
        <v>0</v>
      </c>
      <c r="E93" s="2179">
        <v>0</v>
      </c>
      <c r="F93" s="2179">
        <v>0</v>
      </c>
      <c r="G93" s="2179">
        <v>0</v>
      </c>
      <c r="H93" s="2179">
        <v>0</v>
      </c>
      <c r="I93" s="2179">
        <v>0</v>
      </c>
      <c r="J93" s="2179">
        <v>0</v>
      </c>
      <c r="K93" s="2179">
        <v>0</v>
      </c>
      <c r="L93" s="2179">
        <v>0</v>
      </c>
      <c r="M93" s="2179">
        <v>0</v>
      </c>
      <c r="N93" s="2179">
        <v>0</v>
      </c>
      <c r="O93" s="2179">
        <v>0</v>
      </c>
      <c r="P93" s="2179">
        <v>0</v>
      </c>
      <c r="Q93" s="2179">
        <v>0</v>
      </c>
      <c r="R93" s="2176">
        <f t="shared" si="7"/>
        <v>1</v>
      </c>
      <c r="S93" s="2176">
        <f t="shared" si="7"/>
        <v>1</v>
      </c>
      <c r="T93" s="2176">
        <f t="shared" si="7"/>
        <v>1</v>
      </c>
      <c r="U93" s="2176">
        <f t="shared" si="7"/>
        <v>1</v>
      </c>
      <c r="V93" s="2176">
        <f t="shared" si="7"/>
        <v>1</v>
      </c>
      <c r="W93" s="2176">
        <f t="shared" si="7"/>
        <v>1</v>
      </c>
      <c r="X93" s="2176">
        <f t="shared" si="7"/>
        <v>1</v>
      </c>
      <c r="Y93" s="2176">
        <f t="shared" si="7"/>
        <v>1</v>
      </c>
      <c r="Z93" s="2176">
        <f t="shared" si="7"/>
        <v>1</v>
      </c>
      <c r="AA93" s="2176">
        <f t="shared" si="7"/>
        <v>1</v>
      </c>
      <c r="AB93" s="2176">
        <f t="shared" si="7"/>
        <v>1</v>
      </c>
      <c r="AC93" s="2176">
        <f t="shared" si="7"/>
        <v>1</v>
      </c>
      <c r="AD93" s="2176">
        <f t="shared" si="7"/>
        <v>1.0003905086873426</v>
      </c>
      <c r="AE93" s="2176">
        <f t="shared" si="7"/>
        <v>1</v>
      </c>
      <c r="AF93" s="2176">
        <f t="shared" si="7"/>
        <v>1</v>
      </c>
    </row>
    <row r="94" spans="1:32">
      <c r="A94" s="2194">
        <v>200</v>
      </c>
      <c r="B94" s="2195">
        <v>90</v>
      </c>
      <c r="C94" s="2179">
        <v>0</v>
      </c>
      <c r="D94" s="2179">
        <v>0</v>
      </c>
      <c r="E94" s="2179">
        <v>0</v>
      </c>
      <c r="F94" s="2179">
        <v>0</v>
      </c>
      <c r="G94" s="2179">
        <v>0</v>
      </c>
      <c r="H94" s="2179">
        <v>0</v>
      </c>
      <c r="I94" s="2179">
        <v>0</v>
      </c>
      <c r="J94" s="2179">
        <v>0</v>
      </c>
      <c r="K94" s="2179">
        <v>0</v>
      </c>
      <c r="L94" s="2179">
        <v>0</v>
      </c>
      <c r="M94" s="2179">
        <v>0</v>
      </c>
      <c r="N94" s="2179">
        <v>0</v>
      </c>
      <c r="O94" s="2179">
        <v>0</v>
      </c>
      <c r="P94" s="2179">
        <v>0</v>
      </c>
      <c r="Q94" s="2179">
        <v>0</v>
      </c>
      <c r="R94" s="2176">
        <f t="shared" si="7"/>
        <v>1</v>
      </c>
      <c r="S94" s="2176">
        <f t="shared" si="7"/>
        <v>1</v>
      </c>
      <c r="T94" s="2176">
        <f t="shared" si="7"/>
        <v>1</v>
      </c>
      <c r="U94" s="2176">
        <f t="shared" si="7"/>
        <v>1</v>
      </c>
      <c r="V94" s="2176">
        <f t="shared" si="7"/>
        <v>1</v>
      </c>
      <c r="W94" s="2176">
        <f t="shared" si="7"/>
        <v>1</v>
      </c>
      <c r="X94" s="2176">
        <f t="shared" si="7"/>
        <v>1</v>
      </c>
      <c r="Y94" s="2176">
        <f t="shared" si="7"/>
        <v>1</v>
      </c>
      <c r="Z94" s="2176">
        <f t="shared" si="7"/>
        <v>1</v>
      </c>
      <c r="AA94" s="2176">
        <f t="shared" si="7"/>
        <v>1</v>
      </c>
      <c r="AB94" s="2176">
        <f t="shared" si="7"/>
        <v>1</v>
      </c>
      <c r="AC94" s="2176">
        <f t="shared" si="7"/>
        <v>1</v>
      </c>
      <c r="AD94" s="2176">
        <f t="shared" si="7"/>
        <v>1.0003905086873426</v>
      </c>
      <c r="AE94" s="2176">
        <f t="shared" si="7"/>
        <v>1</v>
      </c>
      <c r="AF94" s="2176">
        <f t="shared" si="7"/>
        <v>1</v>
      </c>
    </row>
    <row r="95" spans="1:32">
      <c r="A95" s="2194">
        <v>200</v>
      </c>
      <c r="B95" s="2195">
        <v>91</v>
      </c>
      <c r="C95" s="2179">
        <v>0</v>
      </c>
      <c r="D95" s="2179">
        <v>0</v>
      </c>
      <c r="E95" s="2179">
        <v>0</v>
      </c>
      <c r="F95" s="2179">
        <v>0</v>
      </c>
      <c r="G95" s="2179">
        <v>0</v>
      </c>
      <c r="H95" s="2179">
        <v>0</v>
      </c>
      <c r="I95" s="2179">
        <v>0</v>
      </c>
      <c r="J95" s="2179">
        <v>0</v>
      </c>
      <c r="K95" s="2179">
        <v>0</v>
      </c>
      <c r="L95" s="2179">
        <v>0</v>
      </c>
      <c r="M95" s="2179">
        <v>0</v>
      </c>
      <c r="N95" s="2179">
        <v>0</v>
      </c>
      <c r="O95" s="2179">
        <v>0</v>
      </c>
      <c r="P95" s="2179">
        <v>0</v>
      </c>
      <c r="Q95" s="2179">
        <v>0</v>
      </c>
      <c r="R95" s="2176">
        <f t="shared" si="7"/>
        <v>1</v>
      </c>
      <c r="S95" s="2176">
        <f t="shared" si="7"/>
        <v>1</v>
      </c>
      <c r="T95" s="2176">
        <f t="shared" si="7"/>
        <v>1</v>
      </c>
      <c r="U95" s="2176">
        <f t="shared" si="7"/>
        <v>1</v>
      </c>
      <c r="V95" s="2176">
        <f t="shared" si="7"/>
        <v>1</v>
      </c>
      <c r="W95" s="2176">
        <f t="shared" si="7"/>
        <v>1</v>
      </c>
      <c r="X95" s="2176">
        <f t="shared" si="7"/>
        <v>1</v>
      </c>
      <c r="Y95" s="2176">
        <f t="shared" si="7"/>
        <v>1</v>
      </c>
      <c r="Z95" s="2176">
        <f t="shared" si="7"/>
        <v>1</v>
      </c>
      <c r="AA95" s="2176">
        <f t="shared" si="7"/>
        <v>1</v>
      </c>
      <c r="AB95" s="2176">
        <f t="shared" si="7"/>
        <v>1</v>
      </c>
      <c r="AC95" s="2176">
        <f t="shared" si="7"/>
        <v>1</v>
      </c>
      <c r="AD95" s="2176">
        <f t="shared" si="7"/>
        <v>1.0003905086873426</v>
      </c>
      <c r="AE95" s="2176">
        <f t="shared" si="7"/>
        <v>1</v>
      </c>
      <c r="AF95" s="2176">
        <f t="shared" si="7"/>
        <v>1</v>
      </c>
    </row>
    <row r="96" spans="1:32">
      <c r="A96" s="2194">
        <v>200</v>
      </c>
      <c r="B96" s="2195">
        <v>92</v>
      </c>
      <c r="C96" s="2179">
        <v>0</v>
      </c>
      <c r="D96" s="2179">
        <v>0</v>
      </c>
      <c r="E96" s="2179">
        <v>0</v>
      </c>
      <c r="F96" s="2179">
        <v>0</v>
      </c>
      <c r="G96" s="2179">
        <v>0</v>
      </c>
      <c r="H96" s="2179">
        <v>0</v>
      </c>
      <c r="I96" s="2179">
        <v>0</v>
      </c>
      <c r="J96" s="2179">
        <v>0</v>
      </c>
      <c r="K96" s="2179">
        <v>0</v>
      </c>
      <c r="L96" s="2179">
        <v>0</v>
      </c>
      <c r="M96" s="2179">
        <v>0</v>
      </c>
      <c r="N96" s="2179">
        <v>0</v>
      </c>
      <c r="O96" s="2179">
        <v>0</v>
      </c>
      <c r="P96" s="2179">
        <v>0</v>
      </c>
      <c r="Q96" s="2179">
        <v>0</v>
      </c>
      <c r="R96" s="2176">
        <f t="shared" si="7"/>
        <v>1</v>
      </c>
      <c r="S96" s="2176">
        <f t="shared" si="7"/>
        <v>1</v>
      </c>
      <c r="T96" s="2176">
        <f t="shared" si="7"/>
        <v>1</v>
      </c>
      <c r="U96" s="2176">
        <f t="shared" si="7"/>
        <v>1</v>
      </c>
      <c r="V96" s="2176">
        <f t="shared" si="7"/>
        <v>1</v>
      </c>
      <c r="W96" s="2176">
        <f t="shared" si="7"/>
        <v>1</v>
      </c>
      <c r="X96" s="2176">
        <f t="shared" si="7"/>
        <v>1</v>
      </c>
      <c r="Y96" s="2176">
        <f t="shared" si="7"/>
        <v>1</v>
      </c>
      <c r="Z96" s="2176">
        <f t="shared" si="7"/>
        <v>1</v>
      </c>
      <c r="AA96" s="2176">
        <f t="shared" si="7"/>
        <v>1</v>
      </c>
      <c r="AB96" s="2176">
        <f t="shared" si="7"/>
        <v>1</v>
      </c>
      <c r="AC96" s="2176">
        <f t="shared" si="7"/>
        <v>1</v>
      </c>
      <c r="AD96" s="2176">
        <f t="shared" si="7"/>
        <v>1.0003905086873426</v>
      </c>
      <c r="AE96" s="2176">
        <f t="shared" si="7"/>
        <v>1</v>
      </c>
      <c r="AF96" s="2176">
        <f t="shared" si="7"/>
        <v>1</v>
      </c>
    </row>
    <row r="97" spans="1:32">
      <c r="A97" s="2194">
        <v>200</v>
      </c>
      <c r="B97" s="2195">
        <v>93</v>
      </c>
      <c r="C97" s="2179">
        <v>0</v>
      </c>
      <c r="D97" s="2179">
        <v>0</v>
      </c>
      <c r="E97" s="2179">
        <v>0</v>
      </c>
      <c r="F97" s="2179">
        <v>0</v>
      </c>
      <c r="G97" s="2179">
        <v>0</v>
      </c>
      <c r="H97" s="2179">
        <v>0</v>
      </c>
      <c r="I97" s="2179">
        <v>0</v>
      </c>
      <c r="J97" s="2179">
        <v>0</v>
      </c>
      <c r="K97" s="2179">
        <v>0</v>
      </c>
      <c r="L97" s="2179">
        <v>0</v>
      </c>
      <c r="M97" s="2179">
        <v>0</v>
      </c>
      <c r="N97" s="2179">
        <v>0</v>
      </c>
      <c r="O97" s="2179">
        <v>0</v>
      </c>
      <c r="P97" s="2179">
        <v>0</v>
      </c>
      <c r="Q97" s="2179">
        <v>0</v>
      </c>
      <c r="R97" s="2176">
        <f t="shared" si="7"/>
        <v>1</v>
      </c>
      <c r="S97" s="2176">
        <f t="shared" si="7"/>
        <v>1</v>
      </c>
      <c r="T97" s="2176">
        <f t="shared" si="7"/>
        <v>1</v>
      </c>
      <c r="U97" s="2176">
        <f t="shared" si="7"/>
        <v>1</v>
      </c>
      <c r="V97" s="2176">
        <f t="shared" si="7"/>
        <v>1</v>
      </c>
      <c r="W97" s="2176">
        <f t="shared" si="7"/>
        <v>1</v>
      </c>
      <c r="X97" s="2176">
        <f t="shared" si="7"/>
        <v>1</v>
      </c>
      <c r="Y97" s="2176">
        <f t="shared" si="7"/>
        <v>1</v>
      </c>
      <c r="Z97" s="2176">
        <f t="shared" si="7"/>
        <v>1</v>
      </c>
      <c r="AA97" s="2176">
        <f t="shared" si="7"/>
        <v>1</v>
      </c>
      <c r="AB97" s="2176">
        <f t="shared" si="7"/>
        <v>1</v>
      </c>
      <c r="AC97" s="2176">
        <f t="shared" si="7"/>
        <v>1</v>
      </c>
      <c r="AD97" s="2176">
        <f t="shared" si="7"/>
        <v>1.0003905086873426</v>
      </c>
      <c r="AE97" s="2176">
        <f t="shared" si="7"/>
        <v>1</v>
      </c>
      <c r="AF97" s="2176">
        <f t="shared" si="7"/>
        <v>1</v>
      </c>
    </row>
    <row r="98" spans="1:32">
      <c r="A98" s="2194">
        <v>200</v>
      </c>
      <c r="B98" s="2195">
        <v>94</v>
      </c>
      <c r="C98" s="2179">
        <v>0</v>
      </c>
      <c r="D98" s="2179">
        <v>0</v>
      </c>
      <c r="E98" s="2179">
        <v>0</v>
      </c>
      <c r="F98" s="2179">
        <v>0</v>
      </c>
      <c r="G98" s="2179">
        <v>0</v>
      </c>
      <c r="H98" s="2179">
        <v>0</v>
      </c>
      <c r="I98" s="2179">
        <v>0</v>
      </c>
      <c r="J98" s="2179">
        <v>0</v>
      </c>
      <c r="K98" s="2179">
        <v>0</v>
      </c>
      <c r="L98" s="2179">
        <v>0</v>
      </c>
      <c r="M98" s="2179">
        <v>0</v>
      </c>
      <c r="N98" s="2179">
        <v>0</v>
      </c>
      <c r="O98" s="2179">
        <v>0</v>
      </c>
      <c r="P98" s="2179">
        <v>0</v>
      </c>
      <c r="Q98" s="2179">
        <v>0</v>
      </c>
      <c r="R98" s="2176">
        <f t="shared" si="7"/>
        <v>1</v>
      </c>
      <c r="S98" s="2176">
        <f t="shared" si="7"/>
        <v>1</v>
      </c>
      <c r="T98" s="2176">
        <f t="shared" si="7"/>
        <v>1</v>
      </c>
      <c r="U98" s="2176">
        <f t="shared" si="7"/>
        <v>1</v>
      </c>
      <c r="V98" s="2176">
        <f t="shared" si="7"/>
        <v>1</v>
      </c>
      <c r="W98" s="2176">
        <f t="shared" si="7"/>
        <v>1</v>
      </c>
      <c r="X98" s="2176">
        <f t="shared" si="7"/>
        <v>1</v>
      </c>
      <c r="Y98" s="2176">
        <f t="shared" si="7"/>
        <v>1</v>
      </c>
      <c r="Z98" s="2176">
        <f t="shared" si="7"/>
        <v>1</v>
      </c>
      <c r="AA98" s="2176">
        <f t="shared" si="7"/>
        <v>1</v>
      </c>
      <c r="AB98" s="2176">
        <f t="shared" si="7"/>
        <v>1</v>
      </c>
      <c r="AC98" s="2176">
        <f t="shared" si="7"/>
        <v>1</v>
      </c>
      <c r="AD98" s="2176">
        <f t="shared" si="7"/>
        <v>1.0003905086873426</v>
      </c>
      <c r="AE98" s="2176">
        <f t="shared" si="7"/>
        <v>1</v>
      </c>
      <c r="AF98" s="2176">
        <f t="shared" si="7"/>
        <v>1</v>
      </c>
    </row>
    <row r="99" spans="1:32">
      <c r="A99" s="2194">
        <v>200</v>
      </c>
      <c r="B99" s="2195">
        <v>95</v>
      </c>
      <c r="C99" s="2179">
        <v>0</v>
      </c>
      <c r="D99" s="2179">
        <v>0</v>
      </c>
      <c r="E99" s="2179">
        <v>0</v>
      </c>
      <c r="F99" s="2179">
        <v>0</v>
      </c>
      <c r="G99" s="2179">
        <v>0</v>
      </c>
      <c r="H99" s="2179">
        <v>0</v>
      </c>
      <c r="I99" s="2179">
        <v>0</v>
      </c>
      <c r="J99" s="2179">
        <v>0</v>
      </c>
      <c r="K99" s="2179">
        <v>0</v>
      </c>
      <c r="L99" s="2179">
        <v>0</v>
      </c>
      <c r="M99" s="2179">
        <v>0</v>
      </c>
      <c r="N99" s="2179">
        <v>0</v>
      </c>
      <c r="O99" s="2179">
        <v>0</v>
      </c>
      <c r="P99" s="2179">
        <v>0</v>
      </c>
      <c r="Q99" s="2179">
        <v>0</v>
      </c>
      <c r="R99" s="2176">
        <f t="shared" si="7"/>
        <v>1</v>
      </c>
      <c r="S99" s="2176">
        <f t="shared" si="7"/>
        <v>1</v>
      </c>
      <c r="T99" s="2176">
        <f t="shared" si="7"/>
        <v>1</v>
      </c>
      <c r="U99" s="2176">
        <f t="shared" si="7"/>
        <v>1</v>
      </c>
      <c r="V99" s="2176">
        <f t="shared" si="7"/>
        <v>1</v>
      </c>
      <c r="W99" s="2176">
        <f t="shared" si="7"/>
        <v>1</v>
      </c>
      <c r="X99" s="2176">
        <f t="shared" si="7"/>
        <v>1</v>
      </c>
      <c r="Y99" s="2176">
        <f t="shared" si="7"/>
        <v>1</v>
      </c>
      <c r="Z99" s="2176">
        <f t="shared" si="7"/>
        <v>1</v>
      </c>
      <c r="AA99" s="2176">
        <f t="shared" si="7"/>
        <v>1</v>
      </c>
      <c r="AB99" s="2176">
        <f t="shared" si="7"/>
        <v>1</v>
      </c>
      <c r="AC99" s="2176">
        <f t="shared" si="7"/>
        <v>1</v>
      </c>
      <c r="AD99" s="2176">
        <f t="shared" si="7"/>
        <v>1.0003905086873426</v>
      </c>
      <c r="AE99" s="2176">
        <f t="shared" si="7"/>
        <v>1</v>
      </c>
      <c r="AF99" s="2176">
        <f t="shared" si="7"/>
        <v>1</v>
      </c>
    </row>
    <row r="100" spans="1:32">
      <c r="A100" s="2194">
        <v>200</v>
      </c>
      <c r="B100" s="2195">
        <v>96</v>
      </c>
      <c r="C100" s="2179">
        <v>0</v>
      </c>
      <c r="D100" s="2179">
        <v>0</v>
      </c>
      <c r="E100" s="2179">
        <v>0</v>
      </c>
      <c r="F100" s="2179">
        <v>0</v>
      </c>
      <c r="G100" s="2179">
        <v>0</v>
      </c>
      <c r="H100" s="2179">
        <v>0</v>
      </c>
      <c r="I100" s="2179">
        <v>0</v>
      </c>
      <c r="J100" s="2179">
        <v>0</v>
      </c>
      <c r="K100" s="2179">
        <v>0</v>
      </c>
      <c r="L100" s="2179">
        <v>0</v>
      </c>
      <c r="M100" s="2179">
        <v>0</v>
      </c>
      <c r="N100" s="2179">
        <v>0</v>
      </c>
      <c r="O100" s="2179">
        <v>0</v>
      </c>
      <c r="P100" s="2179">
        <v>0</v>
      </c>
      <c r="Q100" s="2179">
        <v>0</v>
      </c>
      <c r="R100" s="2176">
        <f t="shared" si="7"/>
        <v>1</v>
      </c>
      <c r="S100" s="2176">
        <f t="shared" si="7"/>
        <v>1</v>
      </c>
      <c r="T100" s="2176">
        <f t="shared" si="7"/>
        <v>1</v>
      </c>
      <c r="U100" s="2176">
        <f t="shared" si="7"/>
        <v>1</v>
      </c>
      <c r="V100" s="2176">
        <f t="shared" si="7"/>
        <v>1</v>
      </c>
      <c r="W100" s="2176">
        <f t="shared" si="7"/>
        <v>1</v>
      </c>
      <c r="X100" s="2176">
        <f t="shared" si="7"/>
        <v>1</v>
      </c>
      <c r="Y100" s="2176">
        <f t="shared" si="7"/>
        <v>1</v>
      </c>
      <c r="Z100" s="2176">
        <f t="shared" si="7"/>
        <v>1</v>
      </c>
      <c r="AA100" s="2176">
        <f t="shared" si="7"/>
        <v>1</v>
      </c>
      <c r="AB100" s="2176">
        <f t="shared" si="7"/>
        <v>1</v>
      </c>
      <c r="AC100" s="2176">
        <f t="shared" si="7"/>
        <v>1</v>
      </c>
      <c r="AD100" s="2176">
        <f t="shared" si="7"/>
        <v>1.0003905086873426</v>
      </c>
      <c r="AE100" s="2176">
        <f t="shared" si="7"/>
        <v>1</v>
      </c>
      <c r="AF100" s="2176">
        <f t="shared" si="7"/>
        <v>1</v>
      </c>
    </row>
    <row r="101" spans="1:32">
      <c r="A101" s="2194">
        <v>200</v>
      </c>
      <c r="B101" s="2195">
        <v>97</v>
      </c>
      <c r="C101" s="2179">
        <v>0</v>
      </c>
      <c r="D101" s="2179">
        <v>0</v>
      </c>
      <c r="E101" s="2179">
        <v>0</v>
      </c>
      <c r="F101" s="2179">
        <v>0</v>
      </c>
      <c r="G101" s="2179">
        <v>0</v>
      </c>
      <c r="H101" s="2179">
        <v>0</v>
      </c>
      <c r="I101" s="2179">
        <v>0</v>
      </c>
      <c r="J101" s="2179">
        <v>0</v>
      </c>
      <c r="K101" s="2179">
        <v>0</v>
      </c>
      <c r="L101" s="2179">
        <v>0</v>
      </c>
      <c r="M101" s="2179">
        <v>0</v>
      </c>
      <c r="N101" s="2179">
        <v>0</v>
      </c>
      <c r="O101" s="2179">
        <v>0</v>
      </c>
      <c r="P101" s="2179">
        <v>0</v>
      </c>
      <c r="Q101" s="2179">
        <v>0</v>
      </c>
      <c r="R101" s="2176">
        <f t="shared" si="7"/>
        <v>1</v>
      </c>
      <c r="S101" s="2176">
        <f t="shared" si="7"/>
        <v>1</v>
      </c>
      <c r="T101" s="2176">
        <f t="shared" si="7"/>
        <v>1</v>
      </c>
      <c r="U101" s="2176">
        <f t="shared" si="7"/>
        <v>1</v>
      </c>
      <c r="V101" s="2176">
        <f t="shared" si="7"/>
        <v>1</v>
      </c>
      <c r="W101" s="2176">
        <f t="shared" si="7"/>
        <v>1</v>
      </c>
      <c r="X101" s="2176">
        <f t="shared" si="7"/>
        <v>1</v>
      </c>
      <c r="Y101" s="2176">
        <f t="shared" si="7"/>
        <v>1</v>
      </c>
      <c r="Z101" s="2176">
        <f t="shared" si="7"/>
        <v>1</v>
      </c>
      <c r="AA101" s="2176">
        <f t="shared" si="7"/>
        <v>1</v>
      </c>
      <c r="AB101" s="2176">
        <f t="shared" si="7"/>
        <v>1</v>
      </c>
      <c r="AC101" s="2176">
        <f t="shared" si="7"/>
        <v>1</v>
      </c>
      <c r="AD101" s="2176">
        <f t="shared" si="7"/>
        <v>1.0003905086873426</v>
      </c>
      <c r="AE101" s="2176">
        <f t="shared" si="7"/>
        <v>1</v>
      </c>
      <c r="AF101" s="2176">
        <f t="shared" si="7"/>
        <v>1</v>
      </c>
    </row>
    <row r="102" spans="1:32">
      <c r="A102" s="2194">
        <v>200</v>
      </c>
      <c r="B102" s="2195">
        <v>98</v>
      </c>
      <c r="C102" s="2179">
        <v>0</v>
      </c>
      <c r="D102" s="2179">
        <v>0</v>
      </c>
      <c r="E102" s="2179">
        <v>0</v>
      </c>
      <c r="F102" s="2179">
        <v>0</v>
      </c>
      <c r="G102" s="2179">
        <v>0</v>
      </c>
      <c r="H102" s="2179">
        <v>0</v>
      </c>
      <c r="I102" s="2179">
        <v>0</v>
      </c>
      <c r="J102" s="2179">
        <v>0</v>
      </c>
      <c r="K102" s="2179">
        <v>0</v>
      </c>
      <c r="L102" s="2179">
        <v>0</v>
      </c>
      <c r="M102" s="2179">
        <v>0</v>
      </c>
      <c r="N102" s="2179">
        <v>0</v>
      </c>
      <c r="O102" s="2179">
        <v>0</v>
      </c>
      <c r="P102" s="2179">
        <v>0</v>
      </c>
      <c r="Q102" s="2179">
        <v>0</v>
      </c>
      <c r="R102" s="2176">
        <f t="shared" ref="R102:AF104" si="8">C102+R101</f>
        <v>1</v>
      </c>
      <c r="S102" s="2176">
        <f t="shared" si="8"/>
        <v>1</v>
      </c>
      <c r="T102" s="2176">
        <f t="shared" si="8"/>
        <v>1</v>
      </c>
      <c r="U102" s="2176">
        <f t="shared" si="8"/>
        <v>1</v>
      </c>
      <c r="V102" s="2176">
        <f t="shared" si="8"/>
        <v>1</v>
      </c>
      <c r="W102" s="2176">
        <f t="shared" si="8"/>
        <v>1</v>
      </c>
      <c r="X102" s="2176">
        <f t="shared" si="8"/>
        <v>1</v>
      </c>
      <c r="Y102" s="2176">
        <f t="shared" si="8"/>
        <v>1</v>
      </c>
      <c r="Z102" s="2176">
        <f t="shared" si="8"/>
        <v>1</v>
      </c>
      <c r="AA102" s="2176">
        <f t="shared" si="8"/>
        <v>1</v>
      </c>
      <c r="AB102" s="2176">
        <f t="shared" si="8"/>
        <v>1</v>
      </c>
      <c r="AC102" s="2176">
        <f t="shared" si="8"/>
        <v>1</v>
      </c>
      <c r="AD102" s="2176">
        <f t="shared" si="8"/>
        <v>1.0003905086873426</v>
      </c>
      <c r="AE102" s="2176">
        <f t="shared" si="8"/>
        <v>1</v>
      </c>
      <c r="AF102" s="2176">
        <f t="shared" si="8"/>
        <v>1</v>
      </c>
    </row>
    <row r="103" spans="1:32">
      <c r="A103" s="2194">
        <v>200</v>
      </c>
      <c r="B103" s="2195">
        <v>99</v>
      </c>
      <c r="C103" s="2179">
        <v>0</v>
      </c>
      <c r="D103" s="2179">
        <v>0</v>
      </c>
      <c r="E103" s="2179">
        <v>0</v>
      </c>
      <c r="F103" s="2179">
        <v>0</v>
      </c>
      <c r="G103" s="2179">
        <v>0</v>
      </c>
      <c r="H103" s="2179">
        <v>0</v>
      </c>
      <c r="I103" s="2179">
        <v>0</v>
      </c>
      <c r="J103" s="2179">
        <v>0</v>
      </c>
      <c r="K103" s="2179">
        <v>0</v>
      </c>
      <c r="L103" s="2179">
        <v>0</v>
      </c>
      <c r="M103" s="2179">
        <v>0</v>
      </c>
      <c r="N103" s="2179">
        <v>0</v>
      </c>
      <c r="O103" s="2179">
        <v>0</v>
      </c>
      <c r="P103" s="2179">
        <v>0</v>
      </c>
      <c r="Q103" s="2179">
        <v>0</v>
      </c>
      <c r="R103" s="2176">
        <f t="shared" si="8"/>
        <v>1</v>
      </c>
      <c r="S103" s="2176">
        <f t="shared" si="8"/>
        <v>1</v>
      </c>
      <c r="T103" s="2176">
        <f t="shared" si="8"/>
        <v>1</v>
      </c>
      <c r="U103" s="2176">
        <f t="shared" si="8"/>
        <v>1</v>
      </c>
      <c r="V103" s="2176">
        <f t="shared" si="8"/>
        <v>1</v>
      </c>
      <c r="W103" s="2176">
        <f t="shared" si="8"/>
        <v>1</v>
      </c>
      <c r="X103" s="2176">
        <f t="shared" si="8"/>
        <v>1</v>
      </c>
      <c r="Y103" s="2176">
        <f t="shared" si="8"/>
        <v>1</v>
      </c>
      <c r="Z103" s="2176">
        <f t="shared" si="8"/>
        <v>1</v>
      </c>
      <c r="AA103" s="2176">
        <f t="shared" si="8"/>
        <v>1</v>
      </c>
      <c r="AB103" s="2176">
        <f t="shared" si="8"/>
        <v>1</v>
      </c>
      <c r="AC103" s="2176">
        <f t="shared" si="8"/>
        <v>1</v>
      </c>
      <c r="AD103" s="2176">
        <f t="shared" si="8"/>
        <v>1.0003905086873426</v>
      </c>
      <c r="AE103" s="2176">
        <f t="shared" si="8"/>
        <v>1</v>
      </c>
      <c r="AF103" s="2176">
        <f t="shared" si="8"/>
        <v>1</v>
      </c>
    </row>
    <row r="104" spans="1:32">
      <c r="A104" s="2194">
        <v>200</v>
      </c>
      <c r="B104" s="2195">
        <v>100</v>
      </c>
      <c r="C104" s="2179">
        <v>0</v>
      </c>
      <c r="D104" s="2179">
        <v>0</v>
      </c>
      <c r="E104" s="2179">
        <v>0</v>
      </c>
      <c r="F104" s="2179">
        <v>0</v>
      </c>
      <c r="G104" s="2179">
        <v>0</v>
      </c>
      <c r="H104" s="2179">
        <v>0</v>
      </c>
      <c r="I104" s="2179">
        <v>0</v>
      </c>
      <c r="J104" s="2179">
        <v>0</v>
      </c>
      <c r="K104" s="2179">
        <v>0</v>
      </c>
      <c r="L104" s="2179">
        <v>0</v>
      </c>
      <c r="M104" s="2179">
        <v>0</v>
      </c>
      <c r="N104" s="2179">
        <v>0</v>
      </c>
      <c r="O104" s="2179">
        <v>0</v>
      </c>
      <c r="P104" s="2179">
        <v>0</v>
      </c>
      <c r="Q104" s="2179">
        <v>0</v>
      </c>
      <c r="R104" s="2176">
        <f t="shared" si="8"/>
        <v>1</v>
      </c>
      <c r="S104" s="2176">
        <f t="shared" si="8"/>
        <v>1</v>
      </c>
      <c r="T104" s="2176">
        <f t="shared" si="8"/>
        <v>1</v>
      </c>
      <c r="U104" s="2176">
        <f t="shared" si="8"/>
        <v>1</v>
      </c>
      <c r="V104" s="2176">
        <f t="shared" si="8"/>
        <v>1</v>
      </c>
      <c r="W104" s="2176">
        <f t="shared" si="8"/>
        <v>1</v>
      </c>
      <c r="X104" s="2176">
        <f t="shared" si="8"/>
        <v>1</v>
      </c>
      <c r="Y104" s="2176">
        <f t="shared" si="8"/>
        <v>1</v>
      </c>
      <c r="Z104" s="2176">
        <f t="shared" si="8"/>
        <v>1</v>
      </c>
      <c r="AA104" s="2176">
        <f t="shared" si="8"/>
        <v>1</v>
      </c>
      <c r="AB104" s="2176">
        <f t="shared" si="8"/>
        <v>1</v>
      </c>
      <c r="AC104" s="2176">
        <f t="shared" si="8"/>
        <v>1</v>
      </c>
      <c r="AD104" s="2176">
        <f t="shared" si="8"/>
        <v>1.0003905086873426</v>
      </c>
      <c r="AE104" s="2176">
        <f t="shared" si="8"/>
        <v>1</v>
      </c>
      <c r="AF104" s="2176">
        <f t="shared" si="8"/>
        <v>1</v>
      </c>
    </row>
    <row r="105" spans="1:32">
      <c r="A105" s="2194"/>
      <c r="B105" s="2195"/>
      <c r="C105" s="2198"/>
      <c r="D105" s="2198"/>
      <c r="E105" s="2198"/>
      <c r="F105" s="2198"/>
      <c r="G105" s="2198"/>
      <c r="H105" s="2198"/>
      <c r="I105" s="2198"/>
      <c r="J105" s="2198"/>
      <c r="K105" s="2198"/>
      <c r="L105" s="2198"/>
      <c r="M105" s="2198"/>
      <c r="N105" s="2198"/>
      <c r="O105" s="2198"/>
      <c r="P105" s="2198"/>
      <c r="Q105" s="2198"/>
      <c r="R105" s="2198"/>
      <c r="S105" s="2198"/>
      <c r="T105" s="2198"/>
      <c r="U105" s="2198"/>
      <c r="V105" s="2198"/>
      <c r="W105" s="2198"/>
      <c r="X105" s="2198"/>
      <c r="Y105" s="2198"/>
      <c r="Z105" s="2198"/>
      <c r="AA105" s="2198"/>
      <c r="AB105" s="2198"/>
      <c r="AC105" s="2198"/>
      <c r="AD105" s="2199"/>
      <c r="AE105" s="2199"/>
      <c r="AF105" s="2199"/>
    </row>
    <row r="106" spans="1:32" hidden="1">
      <c r="A106" s="2194"/>
      <c r="B106" s="2195"/>
      <c r="C106" s="2198"/>
      <c r="D106" s="2198"/>
      <c r="E106" s="2198"/>
      <c r="F106" s="2198"/>
      <c r="G106" s="2198"/>
      <c r="H106" s="2198"/>
      <c r="I106" s="2198"/>
      <c r="J106" s="2198"/>
      <c r="K106" s="2198"/>
      <c r="L106" s="2198"/>
      <c r="M106" s="2198"/>
      <c r="N106" s="2198"/>
      <c r="O106" s="2198"/>
      <c r="P106" s="2198"/>
      <c r="Q106" s="2198"/>
      <c r="R106" s="2198"/>
      <c r="S106" s="2198"/>
      <c r="T106" s="2198"/>
      <c r="U106" s="2198"/>
      <c r="V106" s="2198"/>
      <c r="W106" s="2198"/>
      <c r="X106" s="2198"/>
      <c r="Y106" s="2198"/>
      <c r="Z106" s="2198"/>
      <c r="AA106" s="2198"/>
      <c r="AB106" s="2198"/>
      <c r="AC106" s="2198"/>
      <c r="AD106" s="2199"/>
      <c r="AE106" s="2199"/>
      <c r="AF106" s="2199"/>
    </row>
    <row r="107" spans="1:32" hidden="1">
      <c r="A107" s="2194"/>
      <c r="B107" s="2195"/>
      <c r="C107" s="2198"/>
      <c r="D107" s="2198"/>
      <c r="E107" s="2198"/>
      <c r="F107" s="2198"/>
      <c r="G107" s="2198"/>
      <c r="H107" s="2198"/>
      <c r="I107" s="2198"/>
      <c r="J107" s="2198"/>
      <c r="K107" s="2198"/>
      <c r="L107" s="2198"/>
      <c r="M107" s="2198"/>
      <c r="N107" s="2198"/>
      <c r="O107" s="2198"/>
      <c r="P107" s="2198"/>
      <c r="Q107" s="2198"/>
      <c r="R107" s="2198"/>
      <c r="S107" s="2198"/>
      <c r="T107" s="2198"/>
      <c r="U107" s="2198"/>
      <c r="V107" s="2198"/>
      <c r="W107" s="2198"/>
      <c r="X107" s="2198"/>
      <c r="Y107" s="2198"/>
      <c r="Z107" s="2198"/>
      <c r="AA107" s="2198"/>
      <c r="AB107" s="2198"/>
      <c r="AC107" s="2198"/>
      <c r="AD107" s="2199"/>
      <c r="AE107" s="2199"/>
      <c r="AF107" s="2199"/>
    </row>
    <row r="108" spans="1:32" hidden="1">
      <c r="A108" s="2194"/>
      <c r="B108" s="2195"/>
      <c r="C108" s="2198"/>
      <c r="D108" s="2198"/>
      <c r="E108" s="2198"/>
      <c r="F108" s="2198"/>
      <c r="G108" s="2198"/>
      <c r="H108" s="2198"/>
      <c r="I108" s="2198"/>
      <c r="J108" s="2198"/>
      <c r="K108" s="2198"/>
      <c r="L108" s="2198"/>
      <c r="M108" s="2198"/>
      <c r="N108" s="2198"/>
      <c r="O108" s="2198"/>
      <c r="P108" s="2198"/>
      <c r="Q108" s="2198"/>
      <c r="R108" s="2198"/>
      <c r="S108" s="2198"/>
      <c r="T108" s="2198"/>
      <c r="U108" s="2198"/>
      <c r="V108" s="2198"/>
      <c r="W108" s="2198"/>
      <c r="X108" s="2198"/>
      <c r="Y108" s="2198"/>
      <c r="Z108" s="2198"/>
      <c r="AA108" s="2198"/>
      <c r="AB108" s="2198"/>
      <c r="AC108" s="2198"/>
      <c r="AD108" s="2199"/>
      <c r="AE108" s="2199"/>
      <c r="AF108" s="2199"/>
    </row>
    <row r="109" spans="1:32" hidden="1">
      <c r="A109" s="2194"/>
      <c r="B109" s="2195"/>
      <c r="C109" s="2198"/>
      <c r="D109" s="2198"/>
      <c r="E109" s="2198"/>
      <c r="F109" s="2198"/>
      <c r="G109" s="2198"/>
      <c r="H109" s="2198"/>
      <c r="I109" s="2198"/>
      <c r="J109" s="2198"/>
      <c r="K109" s="2198"/>
      <c r="L109" s="2198"/>
      <c r="M109" s="2198"/>
      <c r="N109" s="2198"/>
      <c r="O109" s="2198"/>
      <c r="P109" s="2198"/>
      <c r="Q109" s="2198"/>
      <c r="R109" s="2198"/>
      <c r="S109" s="2198"/>
      <c r="T109" s="2198"/>
      <c r="U109" s="2198"/>
      <c r="V109" s="2198"/>
      <c r="W109" s="2198"/>
      <c r="X109" s="2198"/>
      <c r="Y109" s="2198"/>
      <c r="Z109" s="2198"/>
      <c r="AA109" s="2198"/>
      <c r="AB109" s="2198"/>
      <c r="AC109" s="2198"/>
      <c r="AD109" s="2199"/>
      <c r="AE109" s="2199"/>
      <c r="AF109" s="2199"/>
    </row>
    <row r="110" spans="1:32" hidden="1">
      <c r="A110" s="2194"/>
      <c r="B110" s="2195"/>
      <c r="C110" s="2198"/>
      <c r="D110" s="2198"/>
      <c r="E110" s="2198"/>
      <c r="F110" s="2198"/>
      <c r="G110" s="2198"/>
      <c r="H110" s="2198"/>
      <c r="I110" s="2198"/>
      <c r="J110" s="2198"/>
      <c r="K110" s="2198"/>
      <c r="L110" s="2198"/>
      <c r="M110" s="2198"/>
      <c r="N110" s="2198"/>
      <c r="O110" s="2198"/>
      <c r="P110" s="2198"/>
      <c r="Q110" s="2198"/>
      <c r="R110" s="2198"/>
      <c r="S110" s="2198"/>
      <c r="T110" s="2198"/>
      <c r="U110" s="2198"/>
      <c r="V110" s="2198"/>
      <c r="W110" s="2198"/>
      <c r="X110" s="2198"/>
      <c r="Y110" s="2198"/>
      <c r="Z110" s="2198"/>
      <c r="AA110" s="2198"/>
      <c r="AB110" s="2198"/>
      <c r="AC110" s="2198"/>
      <c r="AD110" s="2199"/>
      <c r="AE110" s="2199"/>
      <c r="AF110" s="2199"/>
    </row>
    <row r="111" spans="1:32" hidden="1">
      <c r="A111" s="2194"/>
      <c r="B111" s="2195"/>
      <c r="C111" s="2198"/>
      <c r="D111" s="2198"/>
      <c r="E111" s="2198"/>
      <c r="F111" s="2198"/>
      <c r="G111" s="2198"/>
      <c r="H111" s="2198"/>
      <c r="I111" s="2198"/>
      <c r="J111" s="2198"/>
      <c r="K111" s="2198"/>
      <c r="L111" s="2198"/>
      <c r="M111" s="2198"/>
      <c r="N111" s="2198"/>
      <c r="O111" s="2198"/>
      <c r="P111" s="2198"/>
      <c r="Q111" s="2198"/>
      <c r="R111" s="2198"/>
      <c r="S111" s="2198"/>
      <c r="T111" s="2198"/>
      <c r="U111" s="2198"/>
      <c r="V111" s="2198"/>
      <c r="W111" s="2198"/>
      <c r="X111" s="2198"/>
      <c r="Y111" s="2198"/>
      <c r="Z111" s="2198"/>
      <c r="AA111" s="2198"/>
      <c r="AB111" s="2198"/>
      <c r="AC111" s="2198"/>
      <c r="AD111" s="2199"/>
      <c r="AE111" s="2199"/>
      <c r="AF111" s="2199"/>
    </row>
    <row r="112" spans="1:32" hidden="1">
      <c r="A112" s="2194"/>
      <c r="B112" s="2195"/>
      <c r="C112" s="2198"/>
      <c r="D112" s="2198"/>
      <c r="E112" s="2198"/>
      <c r="F112" s="2198"/>
      <c r="G112" s="2198"/>
      <c r="H112" s="2198"/>
      <c r="I112" s="2198"/>
      <c r="J112" s="2198"/>
      <c r="K112" s="2198"/>
      <c r="L112" s="2198"/>
      <c r="M112" s="2198"/>
      <c r="N112" s="2198"/>
      <c r="O112" s="2198"/>
      <c r="P112" s="2198"/>
      <c r="Q112" s="2198"/>
      <c r="R112" s="2198"/>
      <c r="S112" s="2198"/>
      <c r="T112" s="2198"/>
      <c r="U112" s="2198"/>
      <c r="V112" s="2198"/>
      <c r="W112" s="2198"/>
      <c r="X112" s="2198"/>
      <c r="Y112" s="2198"/>
      <c r="Z112" s="2198"/>
      <c r="AA112" s="2198"/>
      <c r="AB112" s="2198"/>
      <c r="AC112" s="2198"/>
      <c r="AD112" s="2199"/>
      <c r="AE112" s="2199"/>
      <c r="AF112" s="2199"/>
    </row>
    <row r="113" spans="1:32" hidden="1">
      <c r="A113" s="2194"/>
      <c r="B113" s="2195"/>
      <c r="C113" s="2198"/>
      <c r="D113" s="2198"/>
      <c r="E113" s="2198"/>
      <c r="F113" s="2198"/>
      <c r="G113" s="2198"/>
      <c r="H113" s="2198"/>
      <c r="I113" s="2198"/>
      <c r="J113" s="2198"/>
      <c r="K113" s="2198"/>
      <c r="L113" s="2198"/>
      <c r="M113" s="2198"/>
      <c r="N113" s="2198"/>
      <c r="O113" s="2198"/>
      <c r="P113" s="2198"/>
      <c r="Q113" s="2198"/>
      <c r="R113" s="2198"/>
      <c r="S113" s="2198"/>
      <c r="T113" s="2198"/>
      <c r="U113" s="2198"/>
      <c r="V113" s="2198"/>
      <c r="W113" s="2198"/>
      <c r="X113" s="2198"/>
      <c r="Y113" s="2198"/>
      <c r="Z113" s="2198"/>
      <c r="AA113" s="2198"/>
      <c r="AB113" s="2198"/>
      <c r="AC113" s="2198"/>
      <c r="AD113" s="2199"/>
      <c r="AE113" s="2199"/>
      <c r="AF113" s="2199"/>
    </row>
    <row r="114" spans="1:32">
      <c r="A114" s="2191" t="s">
        <v>4881</v>
      </c>
      <c r="B114" s="2192" t="s">
        <v>4876</v>
      </c>
      <c r="C114" s="2193" t="s">
        <v>4757</v>
      </c>
      <c r="D114" s="2193" t="s">
        <v>4759</v>
      </c>
      <c r="E114" s="2193" t="s">
        <v>4761</v>
      </c>
      <c r="F114" s="2193" t="s">
        <v>4763</v>
      </c>
      <c r="G114" s="2193" t="s">
        <v>4765</v>
      </c>
      <c r="H114" s="2193" t="s">
        <v>4767</v>
      </c>
      <c r="I114" s="2193" t="s">
        <v>4769</v>
      </c>
      <c r="J114" s="2193" t="s">
        <v>4771</v>
      </c>
      <c r="K114" s="2193" t="s">
        <v>4773</v>
      </c>
      <c r="L114" s="2193" t="s">
        <v>4775</v>
      </c>
      <c r="M114" s="2193" t="s">
        <v>4777</v>
      </c>
      <c r="N114" s="2193" t="s">
        <v>4779</v>
      </c>
      <c r="O114" s="2193" t="s">
        <v>4781</v>
      </c>
      <c r="P114" s="2193" t="s">
        <v>4877</v>
      </c>
      <c r="Q114" s="2193" t="s">
        <v>4878</v>
      </c>
      <c r="R114" s="2172" t="str">
        <f t="shared" ref="R114:AF114" si="9">C114&amp;"a"</f>
        <v>Z1a</v>
      </c>
      <c r="S114" s="2172" t="str">
        <f t="shared" si="9"/>
        <v>Z1p1a</v>
      </c>
      <c r="T114" s="2172" t="str">
        <f t="shared" si="9"/>
        <v>Z2a</v>
      </c>
      <c r="U114" s="2172" t="str">
        <f t="shared" si="9"/>
        <v>Z3a</v>
      </c>
      <c r="V114" s="2172" t="str">
        <f t="shared" si="9"/>
        <v>Z4a</v>
      </c>
      <c r="W114" s="2172" t="str">
        <f t="shared" si="9"/>
        <v>Z5a</v>
      </c>
      <c r="X114" s="2172" t="str">
        <f t="shared" si="9"/>
        <v>Z6a</v>
      </c>
      <c r="Y114" s="2172" t="str">
        <f t="shared" si="9"/>
        <v>Z7a</v>
      </c>
      <c r="Z114" s="2172" t="str">
        <f t="shared" si="9"/>
        <v>Z8a</v>
      </c>
      <c r="AA114" s="2172" t="str">
        <f t="shared" si="9"/>
        <v>Z9a</v>
      </c>
      <c r="AB114" s="2172" t="str">
        <f t="shared" si="9"/>
        <v>Z10a</v>
      </c>
      <c r="AC114" s="2172" t="str">
        <f t="shared" si="9"/>
        <v>Z11a</v>
      </c>
      <c r="AD114" s="2172" t="str">
        <f t="shared" si="9"/>
        <v>Z12a</v>
      </c>
      <c r="AE114" s="2172" t="str">
        <f t="shared" si="9"/>
        <v>Z13a</v>
      </c>
      <c r="AF114" s="2172" t="str">
        <f t="shared" si="9"/>
        <v>Z14a</v>
      </c>
    </row>
    <row r="115" spans="1:32">
      <c r="A115" s="2194">
        <v>200</v>
      </c>
      <c r="B115" s="2195">
        <v>1</v>
      </c>
      <c r="C115" s="2175">
        <v>1</v>
      </c>
      <c r="D115" s="2175">
        <v>1</v>
      </c>
      <c r="E115" s="2175">
        <v>1</v>
      </c>
      <c r="F115" s="2175">
        <v>1</v>
      </c>
      <c r="G115" s="2175">
        <v>1</v>
      </c>
      <c r="H115" s="2175">
        <v>1</v>
      </c>
      <c r="I115" s="2175">
        <v>1</v>
      </c>
      <c r="J115" s="2175">
        <v>1</v>
      </c>
      <c r="K115" s="2175">
        <v>1</v>
      </c>
      <c r="L115" s="2175">
        <v>1</v>
      </c>
      <c r="M115" s="2175">
        <v>1</v>
      </c>
      <c r="N115" s="2175">
        <v>1</v>
      </c>
      <c r="O115" s="2175">
        <v>1</v>
      </c>
      <c r="P115" s="2175">
        <v>1</v>
      </c>
      <c r="Q115" s="2175">
        <v>1</v>
      </c>
      <c r="R115" s="2176">
        <f t="shared" ref="R115:AF115" si="10">C115</f>
        <v>1</v>
      </c>
      <c r="S115" s="2176">
        <f t="shared" si="10"/>
        <v>1</v>
      </c>
      <c r="T115" s="2176">
        <f t="shared" si="10"/>
        <v>1</v>
      </c>
      <c r="U115" s="2176">
        <f t="shared" si="10"/>
        <v>1</v>
      </c>
      <c r="V115" s="2176">
        <f t="shared" si="10"/>
        <v>1</v>
      </c>
      <c r="W115" s="2176">
        <f t="shared" si="10"/>
        <v>1</v>
      </c>
      <c r="X115" s="2176">
        <f t="shared" si="10"/>
        <v>1</v>
      </c>
      <c r="Y115" s="2176">
        <f t="shared" si="10"/>
        <v>1</v>
      </c>
      <c r="Z115" s="2176">
        <f t="shared" si="10"/>
        <v>1</v>
      </c>
      <c r="AA115" s="2176">
        <f t="shared" si="10"/>
        <v>1</v>
      </c>
      <c r="AB115" s="2176">
        <f t="shared" si="10"/>
        <v>1</v>
      </c>
      <c r="AC115" s="2176">
        <f t="shared" si="10"/>
        <v>1</v>
      </c>
      <c r="AD115" s="2176">
        <f t="shared" si="10"/>
        <v>1</v>
      </c>
      <c r="AE115" s="2176">
        <f t="shared" si="10"/>
        <v>1</v>
      </c>
      <c r="AF115" s="2176">
        <f t="shared" si="10"/>
        <v>1</v>
      </c>
    </row>
    <row r="116" spans="1:32">
      <c r="A116" s="2194">
        <v>200</v>
      </c>
      <c r="B116" s="2195">
        <v>2</v>
      </c>
      <c r="C116" s="2175">
        <v>0</v>
      </c>
      <c r="D116" s="2175">
        <v>0</v>
      </c>
      <c r="E116" s="2175">
        <v>0</v>
      </c>
      <c r="F116" s="2175">
        <v>0</v>
      </c>
      <c r="G116" s="2175">
        <v>0</v>
      </c>
      <c r="H116" s="2175">
        <v>0</v>
      </c>
      <c r="I116" s="2175">
        <v>0</v>
      </c>
      <c r="J116" s="2175">
        <v>0</v>
      </c>
      <c r="K116" s="2175">
        <v>0</v>
      </c>
      <c r="L116" s="2175">
        <v>0</v>
      </c>
      <c r="M116" s="2175">
        <v>0</v>
      </c>
      <c r="N116" s="2175">
        <v>0</v>
      </c>
      <c r="O116" s="2175">
        <v>0</v>
      </c>
      <c r="P116" s="2175">
        <v>0</v>
      </c>
      <c r="Q116" s="2175">
        <v>0</v>
      </c>
      <c r="R116" s="2176">
        <f t="shared" ref="R116:AF131" si="11">C116+R115</f>
        <v>1</v>
      </c>
      <c r="S116" s="2176">
        <f t="shared" si="11"/>
        <v>1</v>
      </c>
      <c r="T116" s="2176">
        <f t="shared" si="11"/>
        <v>1</v>
      </c>
      <c r="U116" s="2176">
        <f t="shared" si="11"/>
        <v>1</v>
      </c>
      <c r="V116" s="2176">
        <f t="shared" si="11"/>
        <v>1</v>
      </c>
      <c r="W116" s="2176">
        <f t="shared" si="11"/>
        <v>1</v>
      </c>
      <c r="X116" s="2176">
        <f t="shared" si="11"/>
        <v>1</v>
      </c>
      <c r="Y116" s="2176">
        <f t="shared" si="11"/>
        <v>1</v>
      </c>
      <c r="Z116" s="2176">
        <f t="shared" si="11"/>
        <v>1</v>
      </c>
      <c r="AA116" s="2176">
        <f t="shared" si="11"/>
        <v>1</v>
      </c>
      <c r="AB116" s="2176">
        <f t="shared" si="11"/>
        <v>1</v>
      </c>
      <c r="AC116" s="2176">
        <f t="shared" si="11"/>
        <v>1</v>
      </c>
      <c r="AD116" s="2176">
        <f t="shared" si="11"/>
        <v>1</v>
      </c>
      <c r="AE116" s="2176">
        <f t="shared" si="11"/>
        <v>1</v>
      </c>
      <c r="AF116" s="2176">
        <f t="shared" si="11"/>
        <v>1</v>
      </c>
    </row>
    <row r="117" spans="1:32">
      <c r="A117" s="2194">
        <v>200</v>
      </c>
      <c r="B117" s="2195">
        <v>3</v>
      </c>
      <c r="C117" s="2175">
        <v>0</v>
      </c>
      <c r="D117" s="2175">
        <v>0</v>
      </c>
      <c r="E117" s="2175">
        <v>0</v>
      </c>
      <c r="F117" s="2175">
        <v>0</v>
      </c>
      <c r="G117" s="2175">
        <v>0</v>
      </c>
      <c r="H117" s="2175">
        <v>0</v>
      </c>
      <c r="I117" s="2175">
        <v>0</v>
      </c>
      <c r="J117" s="2175">
        <v>0</v>
      </c>
      <c r="K117" s="2175">
        <v>0</v>
      </c>
      <c r="L117" s="2175">
        <v>0</v>
      </c>
      <c r="M117" s="2175">
        <v>0</v>
      </c>
      <c r="N117" s="2175">
        <v>0</v>
      </c>
      <c r="O117" s="2175">
        <v>0</v>
      </c>
      <c r="P117" s="2175">
        <v>0</v>
      </c>
      <c r="Q117" s="2175">
        <v>0</v>
      </c>
      <c r="R117" s="2176">
        <f t="shared" si="11"/>
        <v>1</v>
      </c>
      <c r="S117" s="2176">
        <f t="shared" si="11"/>
        <v>1</v>
      </c>
      <c r="T117" s="2176">
        <f t="shared" si="11"/>
        <v>1</v>
      </c>
      <c r="U117" s="2176">
        <f t="shared" si="11"/>
        <v>1</v>
      </c>
      <c r="V117" s="2176">
        <f t="shared" si="11"/>
        <v>1</v>
      </c>
      <c r="W117" s="2176">
        <f t="shared" si="11"/>
        <v>1</v>
      </c>
      <c r="X117" s="2176">
        <f t="shared" si="11"/>
        <v>1</v>
      </c>
      <c r="Y117" s="2176">
        <f t="shared" si="11"/>
        <v>1</v>
      </c>
      <c r="Z117" s="2176">
        <f t="shared" si="11"/>
        <v>1</v>
      </c>
      <c r="AA117" s="2176">
        <f t="shared" si="11"/>
        <v>1</v>
      </c>
      <c r="AB117" s="2176">
        <f t="shared" si="11"/>
        <v>1</v>
      </c>
      <c r="AC117" s="2176">
        <f t="shared" si="11"/>
        <v>1</v>
      </c>
      <c r="AD117" s="2176">
        <f t="shared" si="11"/>
        <v>1</v>
      </c>
      <c r="AE117" s="2176">
        <f t="shared" si="11"/>
        <v>1</v>
      </c>
      <c r="AF117" s="2176">
        <f t="shared" si="11"/>
        <v>1</v>
      </c>
    </row>
    <row r="118" spans="1:32">
      <c r="A118" s="2194">
        <v>200</v>
      </c>
      <c r="B118" s="2195">
        <v>4</v>
      </c>
      <c r="C118" s="2175">
        <v>0</v>
      </c>
      <c r="D118" s="2175">
        <v>0</v>
      </c>
      <c r="E118" s="2175">
        <v>0</v>
      </c>
      <c r="F118" s="2175">
        <v>0</v>
      </c>
      <c r="G118" s="2175">
        <v>0</v>
      </c>
      <c r="H118" s="2175">
        <v>0</v>
      </c>
      <c r="I118" s="2175">
        <v>0</v>
      </c>
      <c r="J118" s="2175">
        <v>0</v>
      </c>
      <c r="K118" s="2175">
        <v>0</v>
      </c>
      <c r="L118" s="2175">
        <v>0</v>
      </c>
      <c r="M118" s="2175">
        <v>0</v>
      </c>
      <c r="N118" s="2175">
        <v>0</v>
      </c>
      <c r="O118" s="2175">
        <v>0</v>
      </c>
      <c r="P118" s="2175">
        <v>0</v>
      </c>
      <c r="Q118" s="2175">
        <v>0</v>
      </c>
      <c r="R118" s="2176">
        <f t="shared" si="11"/>
        <v>1</v>
      </c>
      <c r="S118" s="2176">
        <f t="shared" si="11"/>
        <v>1</v>
      </c>
      <c r="T118" s="2176">
        <f t="shared" si="11"/>
        <v>1</v>
      </c>
      <c r="U118" s="2176">
        <f t="shared" si="11"/>
        <v>1</v>
      </c>
      <c r="V118" s="2176">
        <f t="shared" si="11"/>
        <v>1</v>
      </c>
      <c r="W118" s="2176">
        <f t="shared" si="11"/>
        <v>1</v>
      </c>
      <c r="X118" s="2176">
        <f t="shared" si="11"/>
        <v>1</v>
      </c>
      <c r="Y118" s="2176">
        <f t="shared" si="11"/>
        <v>1</v>
      </c>
      <c r="Z118" s="2176">
        <f t="shared" si="11"/>
        <v>1</v>
      </c>
      <c r="AA118" s="2176">
        <f t="shared" si="11"/>
        <v>1</v>
      </c>
      <c r="AB118" s="2176">
        <f t="shared" si="11"/>
        <v>1</v>
      </c>
      <c r="AC118" s="2176">
        <f t="shared" si="11"/>
        <v>1</v>
      </c>
      <c r="AD118" s="2176">
        <f t="shared" si="11"/>
        <v>1</v>
      </c>
      <c r="AE118" s="2176">
        <f>P118+AE117</f>
        <v>1</v>
      </c>
      <c r="AF118" s="2176">
        <f t="shared" si="11"/>
        <v>1</v>
      </c>
    </row>
    <row r="119" spans="1:32">
      <c r="A119" s="2194">
        <v>200</v>
      </c>
      <c r="B119" s="2195">
        <v>5</v>
      </c>
      <c r="C119" s="2175">
        <v>0</v>
      </c>
      <c r="D119" s="2175">
        <v>0</v>
      </c>
      <c r="E119" s="2175">
        <v>0</v>
      </c>
      <c r="F119" s="2175">
        <v>0</v>
      </c>
      <c r="G119" s="2175">
        <v>0</v>
      </c>
      <c r="H119" s="2175">
        <v>0</v>
      </c>
      <c r="I119" s="2175">
        <v>0</v>
      </c>
      <c r="J119" s="2175">
        <v>0</v>
      </c>
      <c r="K119" s="2175">
        <v>0</v>
      </c>
      <c r="L119" s="2175">
        <v>0</v>
      </c>
      <c r="M119" s="2175">
        <v>0</v>
      </c>
      <c r="N119" s="2175">
        <v>0</v>
      </c>
      <c r="O119" s="2175">
        <v>0</v>
      </c>
      <c r="P119" s="2175">
        <v>0</v>
      </c>
      <c r="Q119" s="2175">
        <v>0</v>
      </c>
      <c r="R119" s="2176">
        <f t="shared" si="11"/>
        <v>1</v>
      </c>
      <c r="S119" s="2176">
        <f t="shared" si="11"/>
        <v>1</v>
      </c>
      <c r="T119" s="2176">
        <f t="shared" si="11"/>
        <v>1</v>
      </c>
      <c r="U119" s="2176">
        <f t="shared" si="11"/>
        <v>1</v>
      </c>
      <c r="V119" s="2176">
        <f t="shared" si="11"/>
        <v>1</v>
      </c>
      <c r="W119" s="2176">
        <f t="shared" si="11"/>
        <v>1</v>
      </c>
      <c r="X119" s="2176">
        <f t="shared" si="11"/>
        <v>1</v>
      </c>
      <c r="Y119" s="2176">
        <f t="shared" si="11"/>
        <v>1</v>
      </c>
      <c r="Z119" s="2176">
        <f t="shared" si="11"/>
        <v>1</v>
      </c>
      <c r="AA119" s="2176">
        <f t="shared" si="11"/>
        <v>1</v>
      </c>
      <c r="AB119" s="2176">
        <f t="shared" si="11"/>
        <v>1</v>
      </c>
      <c r="AC119" s="2176">
        <f t="shared" si="11"/>
        <v>1</v>
      </c>
      <c r="AD119" s="2176">
        <f t="shared" si="11"/>
        <v>1</v>
      </c>
      <c r="AE119" s="2176">
        <f t="shared" si="11"/>
        <v>1</v>
      </c>
      <c r="AF119" s="2176">
        <f t="shared" si="11"/>
        <v>1</v>
      </c>
    </row>
    <row r="120" spans="1:32">
      <c r="A120" s="2194">
        <v>200</v>
      </c>
      <c r="B120" s="2195">
        <v>6</v>
      </c>
      <c r="C120" s="2175">
        <v>0</v>
      </c>
      <c r="D120" s="2175">
        <v>0</v>
      </c>
      <c r="E120" s="2175">
        <v>0</v>
      </c>
      <c r="F120" s="2175">
        <v>0</v>
      </c>
      <c r="G120" s="2175">
        <v>0</v>
      </c>
      <c r="H120" s="2175">
        <v>0</v>
      </c>
      <c r="I120" s="2175">
        <v>0</v>
      </c>
      <c r="J120" s="2175">
        <v>0</v>
      </c>
      <c r="K120" s="2175">
        <v>0</v>
      </c>
      <c r="L120" s="2175">
        <v>0</v>
      </c>
      <c r="M120" s="2175">
        <v>0</v>
      </c>
      <c r="N120" s="2175">
        <v>0</v>
      </c>
      <c r="O120" s="2175">
        <v>0</v>
      </c>
      <c r="P120" s="2175">
        <v>0</v>
      </c>
      <c r="Q120" s="2175">
        <v>0</v>
      </c>
      <c r="R120" s="2176">
        <f t="shared" si="11"/>
        <v>1</v>
      </c>
      <c r="S120" s="2176">
        <f t="shared" si="11"/>
        <v>1</v>
      </c>
      <c r="T120" s="2176">
        <f t="shared" si="11"/>
        <v>1</v>
      </c>
      <c r="U120" s="2176">
        <f t="shared" si="11"/>
        <v>1</v>
      </c>
      <c r="V120" s="2176">
        <f t="shared" si="11"/>
        <v>1</v>
      </c>
      <c r="W120" s="2176">
        <f t="shared" si="11"/>
        <v>1</v>
      </c>
      <c r="X120" s="2176">
        <f t="shared" si="11"/>
        <v>1</v>
      </c>
      <c r="Y120" s="2176">
        <f t="shared" si="11"/>
        <v>1</v>
      </c>
      <c r="Z120" s="2176">
        <f t="shared" si="11"/>
        <v>1</v>
      </c>
      <c r="AA120" s="2176">
        <f t="shared" si="11"/>
        <v>1</v>
      </c>
      <c r="AB120" s="2176">
        <f t="shared" si="11"/>
        <v>1</v>
      </c>
      <c r="AC120" s="2176">
        <f t="shared" si="11"/>
        <v>1</v>
      </c>
      <c r="AD120" s="2176">
        <f t="shared" si="11"/>
        <v>1</v>
      </c>
      <c r="AE120" s="2176">
        <f t="shared" si="11"/>
        <v>1</v>
      </c>
      <c r="AF120" s="2176">
        <f t="shared" si="11"/>
        <v>1</v>
      </c>
    </row>
    <row r="121" spans="1:32">
      <c r="A121" s="2194">
        <v>200</v>
      </c>
      <c r="B121" s="2195">
        <v>7</v>
      </c>
      <c r="C121" s="2175">
        <v>0</v>
      </c>
      <c r="D121" s="2175">
        <v>0</v>
      </c>
      <c r="E121" s="2175">
        <v>0</v>
      </c>
      <c r="F121" s="2175">
        <v>0</v>
      </c>
      <c r="G121" s="2175">
        <v>0</v>
      </c>
      <c r="H121" s="2175">
        <v>0</v>
      </c>
      <c r="I121" s="2175">
        <v>0</v>
      </c>
      <c r="J121" s="2175">
        <v>0</v>
      </c>
      <c r="K121" s="2175">
        <v>0</v>
      </c>
      <c r="L121" s="2175">
        <v>0</v>
      </c>
      <c r="M121" s="2175">
        <v>0</v>
      </c>
      <c r="N121" s="2175">
        <v>0</v>
      </c>
      <c r="O121" s="2175">
        <v>0</v>
      </c>
      <c r="P121" s="2175">
        <v>0</v>
      </c>
      <c r="Q121" s="2175">
        <v>0</v>
      </c>
      <c r="R121" s="2176">
        <f t="shared" si="11"/>
        <v>1</v>
      </c>
      <c r="S121" s="2176">
        <f t="shared" si="11"/>
        <v>1</v>
      </c>
      <c r="T121" s="2176">
        <f t="shared" si="11"/>
        <v>1</v>
      </c>
      <c r="U121" s="2176">
        <f t="shared" si="11"/>
        <v>1</v>
      </c>
      <c r="V121" s="2176">
        <f t="shared" si="11"/>
        <v>1</v>
      </c>
      <c r="W121" s="2176">
        <f t="shared" si="11"/>
        <v>1</v>
      </c>
      <c r="X121" s="2176">
        <f t="shared" si="11"/>
        <v>1</v>
      </c>
      <c r="Y121" s="2176">
        <f t="shared" si="11"/>
        <v>1</v>
      </c>
      <c r="Z121" s="2176">
        <f t="shared" si="11"/>
        <v>1</v>
      </c>
      <c r="AA121" s="2176">
        <f t="shared" si="11"/>
        <v>1</v>
      </c>
      <c r="AB121" s="2176">
        <f t="shared" si="11"/>
        <v>1</v>
      </c>
      <c r="AC121" s="2176">
        <f t="shared" si="11"/>
        <v>1</v>
      </c>
      <c r="AD121" s="2176">
        <f t="shared" si="11"/>
        <v>1</v>
      </c>
      <c r="AE121" s="2176">
        <f t="shared" si="11"/>
        <v>1</v>
      </c>
      <c r="AF121" s="2176">
        <f t="shared" si="11"/>
        <v>1</v>
      </c>
    </row>
    <row r="122" spans="1:32">
      <c r="A122" s="2194">
        <v>200</v>
      </c>
      <c r="B122" s="2195">
        <v>8</v>
      </c>
      <c r="C122" s="2175">
        <v>0</v>
      </c>
      <c r="D122" s="2175">
        <v>0</v>
      </c>
      <c r="E122" s="2175">
        <v>0</v>
      </c>
      <c r="F122" s="2175">
        <v>0</v>
      </c>
      <c r="G122" s="2175">
        <v>0</v>
      </c>
      <c r="H122" s="2175">
        <v>0</v>
      </c>
      <c r="I122" s="2175">
        <v>0</v>
      </c>
      <c r="J122" s="2175">
        <v>0</v>
      </c>
      <c r="K122" s="2175">
        <v>0</v>
      </c>
      <c r="L122" s="2175">
        <v>0</v>
      </c>
      <c r="M122" s="2175">
        <v>0</v>
      </c>
      <c r="N122" s="2175">
        <v>0</v>
      </c>
      <c r="O122" s="2175">
        <v>0</v>
      </c>
      <c r="P122" s="2175">
        <v>0</v>
      </c>
      <c r="Q122" s="2175">
        <v>0</v>
      </c>
      <c r="R122" s="2176">
        <f t="shared" si="11"/>
        <v>1</v>
      </c>
      <c r="S122" s="2176">
        <f t="shared" si="11"/>
        <v>1</v>
      </c>
      <c r="T122" s="2176">
        <f t="shared" si="11"/>
        <v>1</v>
      </c>
      <c r="U122" s="2176">
        <f t="shared" si="11"/>
        <v>1</v>
      </c>
      <c r="V122" s="2176">
        <f t="shared" si="11"/>
        <v>1</v>
      </c>
      <c r="W122" s="2176">
        <f t="shared" si="11"/>
        <v>1</v>
      </c>
      <c r="X122" s="2176">
        <f t="shared" si="11"/>
        <v>1</v>
      </c>
      <c r="Y122" s="2176">
        <f t="shared" si="11"/>
        <v>1</v>
      </c>
      <c r="Z122" s="2176">
        <f t="shared" si="11"/>
        <v>1</v>
      </c>
      <c r="AA122" s="2176">
        <f t="shared" si="11"/>
        <v>1</v>
      </c>
      <c r="AB122" s="2176">
        <f t="shared" si="11"/>
        <v>1</v>
      </c>
      <c r="AC122" s="2176">
        <f t="shared" si="11"/>
        <v>1</v>
      </c>
      <c r="AD122" s="2176">
        <f t="shared" si="11"/>
        <v>1</v>
      </c>
      <c r="AE122" s="2176">
        <f t="shared" si="11"/>
        <v>1</v>
      </c>
      <c r="AF122" s="2176">
        <f t="shared" si="11"/>
        <v>1</v>
      </c>
    </row>
    <row r="123" spans="1:32">
      <c r="A123" s="2194">
        <v>200</v>
      </c>
      <c r="B123" s="2195">
        <v>9</v>
      </c>
      <c r="C123" s="2175">
        <v>0</v>
      </c>
      <c r="D123" s="2175">
        <v>0</v>
      </c>
      <c r="E123" s="2175">
        <v>0</v>
      </c>
      <c r="F123" s="2175">
        <v>0</v>
      </c>
      <c r="G123" s="2175">
        <v>0</v>
      </c>
      <c r="H123" s="2175">
        <v>0</v>
      </c>
      <c r="I123" s="2175">
        <v>0</v>
      </c>
      <c r="J123" s="2175">
        <v>0</v>
      </c>
      <c r="K123" s="2175">
        <v>0</v>
      </c>
      <c r="L123" s="2175">
        <v>0</v>
      </c>
      <c r="M123" s="2175">
        <v>0</v>
      </c>
      <c r="N123" s="2175">
        <v>0</v>
      </c>
      <c r="O123" s="2175">
        <v>0</v>
      </c>
      <c r="P123" s="2175">
        <v>0</v>
      </c>
      <c r="Q123" s="2175">
        <v>0</v>
      </c>
      <c r="R123" s="2176">
        <f t="shared" si="11"/>
        <v>1</v>
      </c>
      <c r="S123" s="2176">
        <f t="shared" si="11"/>
        <v>1</v>
      </c>
      <c r="T123" s="2176">
        <f t="shared" si="11"/>
        <v>1</v>
      </c>
      <c r="U123" s="2176">
        <f t="shared" si="11"/>
        <v>1</v>
      </c>
      <c r="V123" s="2176">
        <f t="shared" si="11"/>
        <v>1</v>
      </c>
      <c r="W123" s="2176">
        <f t="shared" si="11"/>
        <v>1</v>
      </c>
      <c r="X123" s="2176">
        <f t="shared" si="11"/>
        <v>1</v>
      </c>
      <c r="Y123" s="2176">
        <f t="shared" si="11"/>
        <v>1</v>
      </c>
      <c r="Z123" s="2176">
        <f t="shared" si="11"/>
        <v>1</v>
      </c>
      <c r="AA123" s="2176">
        <f t="shared" si="11"/>
        <v>1</v>
      </c>
      <c r="AB123" s="2176">
        <f t="shared" si="11"/>
        <v>1</v>
      </c>
      <c r="AC123" s="2176">
        <f t="shared" si="11"/>
        <v>1</v>
      </c>
      <c r="AD123" s="2176">
        <f t="shared" si="11"/>
        <v>1</v>
      </c>
      <c r="AE123" s="2176">
        <f t="shared" si="11"/>
        <v>1</v>
      </c>
      <c r="AF123" s="2176">
        <f t="shared" si="11"/>
        <v>1</v>
      </c>
    </row>
    <row r="124" spans="1:32">
      <c r="A124" s="2194">
        <v>200</v>
      </c>
      <c r="B124" s="2195">
        <v>10</v>
      </c>
      <c r="C124" s="2175">
        <v>0</v>
      </c>
      <c r="D124" s="2175">
        <v>0</v>
      </c>
      <c r="E124" s="2175">
        <v>0</v>
      </c>
      <c r="F124" s="2175">
        <v>0</v>
      </c>
      <c r="G124" s="2175">
        <v>0</v>
      </c>
      <c r="H124" s="2175">
        <v>0</v>
      </c>
      <c r="I124" s="2175">
        <v>0</v>
      </c>
      <c r="J124" s="2175">
        <v>0</v>
      </c>
      <c r="K124" s="2175">
        <v>0</v>
      </c>
      <c r="L124" s="2175">
        <v>0</v>
      </c>
      <c r="M124" s="2175">
        <v>0</v>
      </c>
      <c r="N124" s="2175">
        <v>0</v>
      </c>
      <c r="O124" s="2175">
        <v>0</v>
      </c>
      <c r="P124" s="2175">
        <v>0</v>
      </c>
      <c r="Q124" s="2175">
        <v>0</v>
      </c>
      <c r="R124" s="2176">
        <f t="shared" si="11"/>
        <v>1</v>
      </c>
      <c r="S124" s="2176">
        <f t="shared" si="11"/>
        <v>1</v>
      </c>
      <c r="T124" s="2176">
        <f t="shared" si="11"/>
        <v>1</v>
      </c>
      <c r="U124" s="2176">
        <f t="shared" si="11"/>
        <v>1</v>
      </c>
      <c r="V124" s="2176">
        <f t="shared" si="11"/>
        <v>1</v>
      </c>
      <c r="W124" s="2176">
        <f t="shared" si="11"/>
        <v>1</v>
      </c>
      <c r="X124" s="2176">
        <f t="shared" si="11"/>
        <v>1</v>
      </c>
      <c r="Y124" s="2176">
        <f t="shared" si="11"/>
        <v>1</v>
      </c>
      <c r="Z124" s="2176">
        <f t="shared" si="11"/>
        <v>1</v>
      </c>
      <c r="AA124" s="2176">
        <f t="shared" si="11"/>
        <v>1</v>
      </c>
      <c r="AB124" s="2176">
        <f t="shared" si="11"/>
        <v>1</v>
      </c>
      <c r="AC124" s="2176">
        <f t="shared" si="11"/>
        <v>1</v>
      </c>
      <c r="AD124" s="2176">
        <f t="shared" si="11"/>
        <v>1</v>
      </c>
      <c r="AE124" s="2176">
        <f t="shared" si="11"/>
        <v>1</v>
      </c>
      <c r="AF124" s="2176">
        <f t="shared" si="11"/>
        <v>1</v>
      </c>
    </row>
    <row r="125" spans="1:32">
      <c r="A125" s="2194">
        <v>200</v>
      </c>
      <c r="B125" s="2195">
        <v>11</v>
      </c>
      <c r="C125" s="2175">
        <v>0</v>
      </c>
      <c r="D125" s="2175">
        <v>0</v>
      </c>
      <c r="E125" s="2175">
        <v>0</v>
      </c>
      <c r="F125" s="2175">
        <v>0</v>
      </c>
      <c r="G125" s="2175">
        <v>0</v>
      </c>
      <c r="H125" s="2175">
        <v>0</v>
      </c>
      <c r="I125" s="2175">
        <v>0</v>
      </c>
      <c r="J125" s="2175">
        <v>0</v>
      </c>
      <c r="K125" s="2175">
        <v>0</v>
      </c>
      <c r="L125" s="2175">
        <v>0</v>
      </c>
      <c r="M125" s="2175">
        <v>0</v>
      </c>
      <c r="N125" s="2175">
        <v>0</v>
      </c>
      <c r="O125" s="2175">
        <v>0</v>
      </c>
      <c r="P125" s="2175">
        <v>0</v>
      </c>
      <c r="Q125" s="2175">
        <v>0</v>
      </c>
      <c r="R125" s="2176">
        <f t="shared" si="11"/>
        <v>1</v>
      </c>
      <c r="S125" s="2176">
        <f t="shared" si="11"/>
        <v>1</v>
      </c>
      <c r="T125" s="2176">
        <f t="shared" si="11"/>
        <v>1</v>
      </c>
      <c r="U125" s="2176">
        <f t="shared" si="11"/>
        <v>1</v>
      </c>
      <c r="V125" s="2176">
        <f t="shared" si="11"/>
        <v>1</v>
      </c>
      <c r="W125" s="2176">
        <f t="shared" si="11"/>
        <v>1</v>
      </c>
      <c r="X125" s="2176">
        <f t="shared" si="11"/>
        <v>1</v>
      </c>
      <c r="Y125" s="2176">
        <f t="shared" si="11"/>
        <v>1</v>
      </c>
      <c r="Z125" s="2176">
        <f t="shared" si="11"/>
        <v>1</v>
      </c>
      <c r="AA125" s="2176">
        <f t="shared" si="11"/>
        <v>1</v>
      </c>
      <c r="AB125" s="2176">
        <f t="shared" si="11"/>
        <v>1</v>
      </c>
      <c r="AC125" s="2176">
        <f t="shared" si="11"/>
        <v>1</v>
      </c>
      <c r="AD125" s="2176">
        <f t="shared" si="11"/>
        <v>1</v>
      </c>
      <c r="AE125" s="2176">
        <f t="shared" si="11"/>
        <v>1</v>
      </c>
      <c r="AF125" s="2176">
        <f t="shared" si="11"/>
        <v>1</v>
      </c>
    </row>
    <row r="126" spans="1:32">
      <c r="A126" s="2194">
        <v>200</v>
      </c>
      <c r="B126" s="2195">
        <v>12</v>
      </c>
      <c r="C126" s="2175">
        <v>0</v>
      </c>
      <c r="D126" s="2175">
        <v>0</v>
      </c>
      <c r="E126" s="2175">
        <v>0</v>
      </c>
      <c r="F126" s="2175">
        <v>0</v>
      </c>
      <c r="G126" s="2175">
        <v>0</v>
      </c>
      <c r="H126" s="2175">
        <v>0</v>
      </c>
      <c r="I126" s="2175">
        <v>0</v>
      </c>
      <c r="J126" s="2175">
        <v>0</v>
      </c>
      <c r="K126" s="2175">
        <v>0</v>
      </c>
      <c r="L126" s="2175">
        <v>0</v>
      </c>
      <c r="M126" s="2175">
        <v>0</v>
      </c>
      <c r="N126" s="2175">
        <v>0</v>
      </c>
      <c r="O126" s="2175">
        <v>0</v>
      </c>
      <c r="P126" s="2175">
        <v>0</v>
      </c>
      <c r="Q126" s="2175">
        <v>0</v>
      </c>
      <c r="R126" s="2176">
        <f t="shared" si="11"/>
        <v>1</v>
      </c>
      <c r="S126" s="2176">
        <f t="shared" si="11"/>
        <v>1</v>
      </c>
      <c r="T126" s="2176">
        <f t="shared" si="11"/>
        <v>1</v>
      </c>
      <c r="U126" s="2176">
        <f t="shared" si="11"/>
        <v>1</v>
      </c>
      <c r="V126" s="2176">
        <f t="shared" si="11"/>
        <v>1</v>
      </c>
      <c r="W126" s="2176">
        <f t="shared" si="11"/>
        <v>1</v>
      </c>
      <c r="X126" s="2176">
        <f t="shared" si="11"/>
        <v>1</v>
      </c>
      <c r="Y126" s="2176">
        <f t="shared" si="11"/>
        <v>1</v>
      </c>
      <c r="Z126" s="2176">
        <f t="shared" si="11"/>
        <v>1</v>
      </c>
      <c r="AA126" s="2176">
        <f t="shared" si="11"/>
        <v>1</v>
      </c>
      <c r="AB126" s="2176">
        <f t="shared" si="11"/>
        <v>1</v>
      </c>
      <c r="AC126" s="2176">
        <f t="shared" si="11"/>
        <v>1</v>
      </c>
      <c r="AD126" s="2176">
        <f t="shared" si="11"/>
        <v>1</v>
      </c>
      <c r="AE126" s="2176">
        <f t="shared" si="11"/>
        <v>1</v>
      </c>
      <c r="AF126" s="2176">
        <f t="shared" si="11"/>
        <v>1</v>
      </c>
    </row>
    <row r="127" spans="1:32">
      <c r="A127" s="2194">
        <v>200</v>
      </c>
      <c r="B127" s="2195">
        <v>13</v>
      </c>
      <c r="C127" s="2175">
        <v>0</v>
      </c>
      <c r="D127" s="2175">
        <v>0</v>
      </c>
      <c r="E127" s="2175">
        <v>0</v>
      </c>
      <c r="F127" s="2175">
        <v>0</v>
      </c>
      <c r="G127" s="2175">
        <v>0</v>
      </c>
      <c r="H127" s="2175">
        <v>0</v>
      </c>
      <c r="I127" s="2175">
        <v>0</v>
      </c>
      <c r="J127" s="2175">
        <v>0</v>
      </c>
      <c r="K127" s="2175">
        <v>0</v>
      </c>
      <c r="L127" s="2175">
        <v>0</v>
      </c>
      <c r="M127" s="2175">
        <v>0</v>
      </c>
      <c r="N127" s="2175">
        <v>0</v>
      </c>
      <c r="O127" s="2175">
        <v>0</v>
      </c>
      <c r="P127" s="2175">
        <v>0</v>
      </c>
      <c r="Q127" s="2175">
        <v>0</v>
      </c>
      <c r="R127" s="2176">
        <f t="shared" si="11"/>
        <v>1</v>
      </c>
      <c r="S127" s="2176">
        <f t="shared" si="11"/>
        <v>1</v>
      </c>
      <c r="T127" s="2176">
        <f t="shared" si="11"/>
        <v>1</v>
      </c>
      <c r="U127" s="2176">
        <f t="shared" si="11"/>
        <v>1</v>
      </c>
      <c r="V127" s="2176">
        <f t="shared" si="11"/>
        <v>1</v>
      </c>
      <c r="W127" s="2176">
        <f t="shared" si="11"/>
        <v>1</v>
      </c>
      <c r="X127" s="2176">
        <f t="shared" si="11"/>
        <v>1</v>
      </c>
      <c r="Y127" s="2176">
        <f t="shared" si="11"/>
        <v>1</v>
      </c>
      <c r="Z127" s="2176">
        <f t="shared" si="11"/>
        <v>1</v>
      </c>
      <c r="AA127" s="2176">
        <f t="shared" si="11"/>
        <v>1</v>
      </c>
      <c r="AB127" s="2176">
        <f t="shared" si="11"/>
        <v>1</v>
      </c>
      <c r="AC127" s="2176">
        <f t="shared" si="11"/>
        <v>1</v>
      </c>
      <c r="AD127" s="2176">
        <f t="shared" si="11"/>
        <v>1</v>
      </c>
      <c r="AE127" s="2176">
        <f t="shared" si="11"/>
        <v>1</v>
      </c>
      <c r="AF127" s="2176">
        <f t="shared" si="11"/>
        <v>1</v>
      </c>
    </row>
    <row r="128" spans="1:32">
      <c r="A128" s="2194">
        <v>200</v>
      </c>
      <c r="B128" s="2195">
        <v>14</v>
      </c>
      <c r="C128" s="2179">
        <v>0</v>
      </c>
      <c r="D128" s="2179">
        <v>0</v>
      </c>
      <c r="E128" s="2179">
        <v>0</v>
      </c>
      <c r="F128" s="2179">
        <v>0</v>
      </c>
      <c r="G128" s="2179">
        <v>0</v>
      </c>
      <c r="H128" s="2179">
        <v>0</v>
      </c>
      <c r="I128" s="2179">
        <v>0</v>
      </c>
      <c r="J128" s="2179">
        <v>0</v>
      </c>
      <c r="K128" s="2179">
        <v>0</v>
      </c>
      <c r="L128" s="2179">
        <v>0</v>
      </c>
      <c r="M128" s="2179">
        <v>0</v>
      </c>
      <c r="N128" s="2179">
        <v>0</v>
      </c>
      <c r="O128" s="2179">
        <v>3.9050868734262408E-4</v>
      </c>
      <c r="P128" s="2179">
        <v>0</v>
      </c>
      <c r="Q128" s="2179">
        <v>0</v>
      </c>
      <c r="R128" s="2176">
        <f t="shared" si="11"/>
        <v>1</v>
      </c>
      <c r="S128" s="2176">
        <f t="shared" si="11"/>
        <v>1</v>
      </c>
      <c r="T128" s="2176">
        <f t="shared" si="11"/>
        <v>1</v>
      </c>
      <c r="U128" s="2176">
        <f t="shared" si="11"/>
        <v>1</v>
      </c>
      <c r="V128" s="2176">
        <f t="shared" si="11"/>
        <v>1</v>
      </c>
      <c r="W128" s="2176">
        <f t="shared" si="11"/>
        <v>1</v>
      </c>
      <c r="X128" s="2176">
        <f t="shared" si="11"/>
        <v>1</v>
      </c>
      <c r="Y128" s="2176">
        <f t="shared" si="11"/>
        <v>1</v>
      </c>
      <c r="Z128" s="2176">
        <f t="shared" si="11"/>
        <v>1</v>
      </c>
      <c r="AA128" s="2176">
        <f t="shared" si="11"/>
        <v>1</v>
      </c>
      <c r="AB128" s="2176">
        <f t="shared" si="11"/>
        <v>1</v>
      </c>
      <c r="AC128" s="2176">
        <f t="shared" si="11"/>
        <v>1</v>
      </c>
      <c r="AD128" s="2176">
        <f t="shared" si="11"/>
        <v>1.0003905086873426</v>
      </c>
      <c r="AE128" s="2176">
        <f t="shared" si="11"/>
        <v>1</v>
      </c>
      <c r="AF128" s="2176">
        <f t="shared" si="11"/>
        <v>1</v>
      </c>
    </row>
    <row r="129" spans="1:32">
      <c r="A129" s="2194">
        <v>200</v>
      </c>
      <c r="B129" s="2195">
        <v>15</v>
      </c>
      <c r="C129" s="2179">
        <v>0</v>
      </c>
      <c r="D129" s="2179">
        <v>0</v>
      </c>
      <c r="E129" s="2179">
        <v>0</v>
      </c>
      <c r="F129" s="2179">
        <v>0</v>
      </c>
      <c r="G129" s="2179">
        <v>0</v>
      </c>
      <c r="H129" s="2179">
        <v>0</v>
      </c>
      <c r="I129" s="2179">
        <v>0</v>
      </c>
      <c r="J129" s="2179">
        <v>0</v>
      </c>
      <c r="K129" s="2179">
        <v>0</v>
      </c>
      <c r="L129" s="2179">
        <v>0</v>
      </c>
      <c r="M129" s="2179">
        <v>0</v>
      </c>
      <c r="N129" s="2179">
        <v>0</v>
      </c>
      <c r="O129" s="2179">
        <v>0</v>
      </c>
      <c r="P129" s="2179">
        <v>0</v>
      </c>
      <c r="Q129" s="2179">
        <v>0</v>
      </c>
      <c r="R129" s="2176">
        <f t="shared" si="11"/>
        <v>1</v>
      </c>
      <c r="S129" s="2176">
        <f t="shared" si="11"/>
        <v>1</v>
      </c>
      <c r="T129" s="2176">
        <f t="shared" si="11"/>
        <v>1</v>
      </c>
      <c r="U129" s="2176">
        <f t="shared" si="11"/>
        <v>1</v>
      </c>
      <c r="V129" s="2176">
        <f t="shared" si="11"/>
        <v>1</v>
      </c>
      <c r="W129" s="2176">
        <f t="shared" si="11"/>
        <v>1</v>
      </c>
      <c r="X129" s="2176">
        <f t="shared" si="11"/>
        <v>1</v>
      </c>
      <c r="Y129" s="2176">
        <f t="shared" si="11"/>
        <v>1</v>
      </c>
      <c r="Z129" s="2176">
        <f t="shared" si="11"/>
        <v>1</v>
      </c>
      <c r="AA129" s="2176">
        <f t="shared" si="11"/>
        <v>1</v>
      </c>
      <c r="AB129" s="2176">
        <f t="shared" si="11"/>
        <v>1</v>
      </c>
      <c r="AC129" s="2176">
        <f t="shared" si="11"/>
        <v>1</v>
      </c>
      <c r="AD129" s="2176">
        <f t="shared" si="11"/>
        <v>1.0003905086873426</v>
      </c>
      <c r="AE129" s="2176">
        <f t="shared" si="11"/>
        <v>1</v>
      </c>
      <c r="AF129" s="2176">
        <f t="shared" si="11"/>
        <v>1</v>
      </c>
    </row>
    <row r="130" spans="1:32">
      <c r="A130" s="2194">
        <v>200</v>
      </c>
      <c r="B130" s="2195">
        <v>16</v>
      </c>
      <c r="C130" s="2179">
        <v>0</v>
      </c>
      <c r="D130" s="2179">
        <v>0</v>
      </c>
      <c r="E130" s="2179">
        <v>0</v>
      </c>
      <c r="F130" s="2179">
        <v>0</v>
      </c>
      <c r="G130" s="2179">
        <v>0</v>
      </c>
      <c r="H130" s="2179">
        <v>0</v>
      </c>
      <c r="I130" s="2179">
        <v>0</v>
      </c>
      <c r="J130" s="2179">
        <v>0</v>
      </c>
      <c r="K130" s="2179">
        <v>0</v>
      </c>
      <c r="L130" s="2179">
        <v>0</v>
      </c>
      <c r="M130" s="2179">
        <v>0</v>
      </c>
      <c r="N130" s="2179">
        <v>0</v>
      </c>
      <c r="O130" s="2179">
        <v>0</v>
      </c>
      <c r="P130" s="2179">
        <v>0</v>
      </c>
      <c r="Q130" s="2179">
        <v>0</v>
      </c>
      <c r="R130" s="2176">
        <f t="shared" si="11"/>
        <v>1</v>
      </c>
      <c r="S130" s="2176">
        <f t="shared" si="11"/>
        <v>1</v>
      </c>
      <c r="T130" s="2176">
        <f t="shared" si="11"/>
        <v>1</v>
      </c>
      <c r="U130" s="2176">
        <f t="shared" si="11"/>
        <v>1</v>
      </c>
      <c r="V130" s="2176">
        <f t="shared" si="11"/>
        <v>1</v>
      </c>
      <c r="W130" s="2176">
        <f t="shared" si="11"/>
        <v>1</v>
      </c>
      <c r="X130" s="2176">
        <f t="shared" si="11"/>
        <v>1</v>
      </c>
      <c r="Y130" s="2176">
        <f t="shared" si="11"/>
        <v>1</v>
      </c>
      <c r="Z130" s="2176">
        <f t="shared" si="11"/>
        <v>1</v>
      </c>
      <c r="AA130" s="2176">
        <f t="shared" si="11"/>
        <v>1</v>
      </c>
      <c r="AB130" s="2176">
        <f t="shared" si="11"/>
        <v>1</v>
      </c>
      <c r="AC130" s="2176">
        <f t="shared" si="11"/>
        <v>1</v>
      </c>
      <c r="AD130" s="2176">
        <f t="shared" si="11"/>
        <v>1.0003905086873426</v>
      </c>
      <c r="AE130" s="2176">
        <f t="shared" si="11"/>
        <v>1</v>
      </c>
      <c r="AF130" s="2176">
        <f t="shared" si="11"/>
        <v>1</v>
      </c>
    </row>
    <row r="131" spans="1:32">
      <c r="A131" s="2194">
        <v>200</v>
      </c>
      <c r="B131" s="2195">
        <v>17</v>
      </c>
      <c r="C131" s="2179">
        <v>0</v>
      </c>
      <c r="D131" s="2179">
        <v>0</v>
      </c>
      <c r="E131" s="2179">
        <v>0</v>
      </c>
      <c r="F131" s="2179">
        <v>0</v>
      </c>
      <c r="G131" s="2179">
        <v>0</v>
      </c>
      <c r="H131" s="2179">
        <v>0</v>
      </c>
      <c r="I131" s="2179">
        <v>0</v>
      </c>
      <c r="J131" s="2179">
        <v>0</v>
      </c>
      <c r="K131" s="2179">
        <v>0</v>
      </c>
      <c r="L131" s="2179">
        <v>0</v>
      </c>
      <c r="M131" s="2179">
        <v>0</v>
      </c>
      <c r="N131" s="2179">
        <v>0</v>
      </c>
      <c r="O131" s="2179">
        <v>0</v>
      </c>
      <c r="P131" s="2179">
        <v>0</v>
      </c>
      <c r="Q131" s="2179">
        <v>0</v>
      </c>
      <c r="R131" s="2176">
        <f t="shared" si="11"/>
        <v>1</v>
      </c>
      <c r="S131" s="2176">
        <f t="shared" si="11"/>
        <v>1</v>
      </c>
      <c r="T131" s="2176">
        <f t="shared" si="11"/>
        <v>1</v>
      </c>
      <c r="U131" s="2176">
        <f t="shared" si="11"/>
        <v>1</v>
      </c>
      <c r="V131" s="2176">
        <f t="shared" si="11"/>
        <v>1</v>
      </c>
      <c r="W131" s="2176">
        <f t="shared" si="11"/>
        <v>1</v>
      </c>
      <c r="X131" s="2176">
        <f t="shared" si="11"/>
        <v>1</v>
      </c>
      <c r="Y131" s="2176">
        <f t="shared" si="11"/>
        <v>1</v>
      </c>
      <c r="Z131" s="2176">
        <f t="shared" si="11"/>
        <v>1</v>
      </c>
      <c r="AA131" s="2176">
        <f t="shared" si="11"/>
        <v>1</v>
      </c>
      <c r="AB131" s="2176">
        <f t="shared" si="11"/>
        <v>1</v>
      </c>
      <c r="AC131" s="2176">
        <f t="shared" si="11"/>
        <v>1</v>
      </c>
      <c r="AD131" s="2176">
        <f t="shared" si="11"/>
        <v>1.0003905086873426</v>
      </c>
      <c r="AE131" s="2176">
        <f t="shared" si="11"/>
        <v>1</v>
      </c>
      <c r="AF131" s="2176">
        <f t="shared" si="11"/>
        <v>1</v>
      </c>
    </row>
    <row r="132" spans="1:32">
      <c r="A132" s="2194">
        <v>200</v>
      </c>
      <c r="B132" s="2195">
        <v>18</v>
      </c>
      <c r="C132" s="2179">
        <v>0</v>
      </c>
      <c r="D132" s="2179">
        <v>0</v>
      </c>
      <c r="E132" s="2179">
        <v>0</v>
      </c>
      <c r="F132" s="2179">
        <v>0</v>
      </c>
      <c r="G132" s="2179">
        <v>0</v>
      </c>
      <c r="H132" s="2179">
        <v>0</v>
      </c>
      <c r="I132" s="2179">
        <v>0</v>
      </c>
      <c r="J132" s="2179">
        <v>0</v>
      </c>
      <c r="K132" s="2179">
        <v>0</v>
      </c>
      <c r="L132" s="2179">
        <v>0</v>
      </c>
      <c r="M132" s="2179">
        <v>0</v>
      </c>
      <c r="N132" s="2179">
        <v>0</v>
      </c>
      <c r="O132" s="2179">
        <v>0</v>
      </c>
      <c r="P132" s="2179">
        <v>0</v>
      </c>
      <c r="Q132" s="2179">
        <v>0</v>
      </c>
      <c r="R132" s="2176">
        <f t="shared" ref="R132:AF147" si="12">C132+R131</f>
        <v>1</v>
      </c>
      <c r="S132" s="2176">
        <f t="shared" si="12"/>
        <v>1</v>
      </c>
      <c r="T132" s="2176">
        <f t="shared" si="12"/>
        <v>1</v>
      </c>
      <c r="U132" s="2176">
        <f t="shared" si="12"/>
        <v>1</v>
      </c>
      <c r="V132" s="2176">
        <f t="shared" si="12"/>
        <v>1</v>
      </c>
      <c r="W132" s="2176">
        <f t="shared" si="12"/>
        <v>1</v>
      </c>
      <c r="X132" s="2176">
        <f t="shared" si="12"/>
        <v>1</v>
      </c>
      <c r="Y132" s="2176">
        <f t="shared" si="12"/>
        <v>1</v>
      </c>
      <c r="Z132" s="2176">
        <f t="shared" si="12"/>
        <v>1</v>
      </c>
      <c r="AA132" s="2176">
        <f t="shared" si="12"/>
        <v>1</v>
      </c>
      <c r="AB132" s="2176">
        <f t="shared" si="12"/>
        <v>1</v>
      </c>
      <c r="AC132" s="2176">
        <f t="shared" si="12"/>
        <v>1</v>
      </c>
      <c r="AD132" s="2176">
        <f t="shared" si="12"/>
        <v>1.0003905086873426</v>
      </c>
      <c r="AE132" s="2176">
        <f t="shared" si="12"/>
        <v>1</v>
      </c>
      <c r="AF132" s="2176">
        <f t="shared" si="12"/>
        <v>1</v>
      </c>
    </row>
    <row r="133" spans="1:32">
      <c r="A133" s="2194">
        <v>200</v>
      </c>
      <c r="B133" s="2195">
        <v>19</v>
      </c>
      <c r="C133" s="2179">
        <v>0</v>
      </c>
      <c r="D133" s="2179">
        <v>0</v>
      </c>
      <c r="E133" s="2179">
        <v>0</v>
      </c>
      <c r="F133" s="2179">
        <v>0</v>
      </c>
      <c r="G133" s="2179">
        <v>0</v>
      </c>
      <c r="H133" s="2179">
        <v>0</v>
      </c>
      <c r="I133" s="2179">
        <v>0</v>
      </c>
      <c r="J133" s="2179">
        <v>0</v>
      </c>
      <c r="K133" s="2179">
        <v>0</v>
      </c>
      <c r="L133" s="2179">
        <v>0</v>
      </c>
      <c r="M133" s="2179">
        <v>0</v>
      </c>
      <c r="N133" s="2179">
        <v>0</v>
      </c>
      <c r="O133" s="2179">
        <v>0</v>
      </c>
      <c r="P133" s="2179">
        <v>0</v>
      </c>
      <c r="Q133" s="2179">
        <v>0</v>
      </c>
      <c r="R133" s="2176">
        <f t="shared" si="12"/>
        <v>1</v>
      </c>
      <c r="S133" s="2176">
        <f t="shared" si="12"/>
        <v>1</v>
      </c>
      <c r="T133" s="2176">
        <f t="shared" si="12"/>
        <v>1</v>
      </c>
      <c r="U133" s="2176">
        <f t="shared" si="12"/>
        <v>1</v>
      </c>
      <c r="V133" s="2176">
        <f t="shared" si="12"/>
        <v>1</v>
      </c>
      <c r="W133" s="2176">
        <f t="shared" si="12"/>
        <v>1</v>
      </c>
      <c r="X133" s="2176">
        <f t="shared" si="12"/>
        <v>1</v>
      </c>
      <c r="Y133" s="2176">
        <f t="shared" si="12"/>
        <v>1</v>
      </c>
      <c r="Z133" s="2176">
        <f t="shared" si="12"/>
        <v>1</v>
      </c>
      <c r="AA133" s="2176">
        <f t="shared" si="12"/>
        <v>1</v>
      </c>
      <c r="AB133" s="2176">
        <f t="shared" si="12"/>
        <v>1</v>
      </c>
      <c r="AC133" s="2176">
        <f t="shared" si="12"/>
        <v>1</v>
      </c>
      <c r="AD133" s="2176">
        <f t="shared" si="12"/>
        <v>1.0003905086873426</v>
      </c>
      <c r="AE133" s="2176">
        <f t="shared" si="12"/>
        <v>1</v>
      </c>
      <c r="AF133" s="2176">
        <f t="shared" si="12"/>
        <v>1</v>
      </c>
    </row>
    <row r="134" spans="1:32">
      <c r="A134" s="2194">
        <v>200</v>
      </c>
      <c r="B134" s="2195">
        <v>20</v>
      </c>
      <c r="C134" s="2179">
        <v>0</v>
      </c>
      <c r="D134" s="2179">
        <v>0</v>
      </c>
      <c r="E134" s="2179">
        <v>0</v>
      </c>
      <c r="F134" s="2179">
        <v>0</v>
      </c>
      <c r="G134" s="2179">
        <v>0</v>
      </c>
      <c r="H134" s="2179">
        <v>0</v>
      </c>
      <c r="I134" s="2179">
        <v>0</v>
      </c>
      <c r="J134" s="2179">
        <v>0</v>
      </c>
      <c r="K134" s="2179">
        <v>0</v>
      </c>
      <c r="L134" s="2179">
        <v>0</v>
      </c>
      <c r="M134" s="2179">
        <v>0</v>
      </c>
      <c r="N134" s="2179">
        <v>0</v>
      </c>
      <c r="O134" s="2179">
        <v>0</v>
      </c>
      <c r="P134" s="2179">
        <v>0</v>
      </c>
      <c r="Q134" s="2179">
        <v>0</v>
      </c>
      <c r="R134" s="2176">
        <f t="shared" si="12"/>
        <v>1</v>
      </c>
      <c r="S134" s="2176">
        <f t="shared" si="12"/>
        <v>1</v>
      </c>
      <c r="T134" s="2176">
        <f t="shared" si="12"/>
        <v>1</v>
      </c>
      <c r="U134" s="2176">
        <f t="shared" si="12"/>
        <v>1</v>
      </c>
      <c r="V134" s="2176">
        <f t="shared" si="12"/>
        <v>1</v>
      </c>
      <c r="W134" s="2176">
        <f t="shared" si="12"/>
        <v>1</v>
      </c>
      <c r="X134" s="2176">
        <f t="shared" si="12"/>
        <v>1</v>
      </c>
      <c r="Y134" s="2176">
        <f t="shared" si="12"/>
        <v>1</v>
      </c>
      <c r="Z134" s="2176">
        <f t="shared" si="12"/>
        <v>1</v>
      </c>
      <c r="AA134" s="2176">
        <f t="shared" si="12"/>
        <v>1</v>
      </c>
      <c r="AB134" s="2176">
        <f t="shared" si="12"/>
        <v>1</v>
      </c>
      <c r="AC134" s="2176">
        <f t="shared" si="12"/>
        <v>1</v>
      </c>
      <c r="AD134" s="2176">
        <f t="shared" si="12"/>
        <v>1.0003905086873426</v>
      </c>
      <c r="AE134" s="2176">
        <f t="shared" si="12"/>
        <v>1</v>
      </c>
      <c r="AF134" s="2176">
        <f t="shared" si="12"/>
        <v>1</v>
      </c>
    </row>
    <row r="135" spans="1:32">
      <c r="A135" s="2194">
        <v>200</v>
      </c>
      <c r="B135" s="2195">
        <v>21</v>
      </c>
      <c r="C135" s="2179">
        <v>0</v>
      </c>
      <c r="D135" s="2179">
        <v>0</v>
      </c>
      <c r="E135" s="2179">
        <v>0</v>
      </c>
      <c r="F135" s="2179">
        <v>0</v>
      </c>
      <c r="G135" s="2179">
        <v>0</v>
      </c>
      <c r="H135" s="2179">
        <v>0</v>
      </c>
      <c r="I135" s="2179">
        <v>0</v>
      </c>
      <c r="J135" s="2179">
        <v>0</v>
      </c>
      <c r="K135" s="2179">
        <v>0</v>
      </c>
      <c r="L135" s="2179">
        <v>0</v>
      </c>
      <c r="M135" s="2179">
        <v>0</v>
      </c>
      <c r="N135" s="2179">
        <v>0</v>
      </c>
      <c r="O135" s="2179">
        <v>0</v>
      </c>
      <c r="P135" s="2179">
        <v>0</v>
      </c>
      <c r="Q135" s="2179">
        <v>0</v>
      </c>
      <c r="R135" s="2176">
        <f t="shared" si="12"/>
        <v>1</v>
      </c>
      <c r="S135" s="2176">
        <f t="shared" si="12"/>
        <v>1</v>
      </c>
      <c r="T135" s="2176">
        <f t="shared" si="12"/>
        <v>1</v>
      </c>
      <c r="U135" s="2176">
        <f t="shared" si="12"/>
        <v>1</v>
      </c>
      <c r="V135" s="2176">
        <f t="shared" si="12"/>
        <v>1</v>
      </c>
      <c r="W135" s="2176">
        <f t="shared" si="12"/>
        <v>1</v>
      </c>
      <c r="X135" s="2176">
        <f t="shared" si="12"/>
        <v>1</v>
      </c>
      <c r="Y135" s="2176">
        <f t="shared" si="12"/>
        <v>1</v>
      </c>
      <c r="Z135" s="2176">
        <f t="shared" si="12"/>
        <v>1</v>
      </c>
      <c r="AA135" s="2176">
        <f t="shared" si="12"/>
        <v>1</v>
      </c>
      <c r="AB135" s="2176">
        <f t="shared" si="12"/>
        <v>1</v>
      </c>
      <c r="AC135" s="2176">
        <f t="shared" si="12"/>
        <v>1</v>
      </c>
      <c r="AD135" s="2176">
        <f t="shared" si="12"/>
        <v>1.0003905086873426</v>
      </c>
      <c r="AE135" s="2176">
        <f t="shared" si="12"/>
        <v>1</v>
      </c>
      <c r="AF135" s="2176">
        <f t="shared" si="12"/>
        <v>1</v>
      </c>
    </row>
    <row r="136" spans="1:32">
      <c r="A136" s="2194">
        <v>200</v>
      </c>
      <c r="B136" s="2195">
        <v>22</v>
      </c>
      <c r="C136" s="2179">
        <v>0</v>
      </c>
      <c r="D136" s="2179">
        <v>0</v>
      </c>
      <c r="E136" s="2179">
        <v>0</v>
      </c>
      <c r="F136" s="2179">
        <v>0</v>
      </c>
      <c r="G136" s="2179">
        <v>0</v>
      </c>
      <c r="H136" s="2179">
        <v>0</v>
      </c>
      <c r="I136" s="2179">
        <v>0</v>
      </c>
      <c r="J136" s="2179">
        <v>0</v>
      </c>
      <c r="K136" s="2179">
        <v>0</v>
      </c>
      <c r="L136" s="2179">
        <v>0</v>
      </c>
      <c r="M136" s="2179">
        <v>0</v>
      </c>
      <c r="N136" s="2179">
        <v>0</v>
      </c>
      <c r="O136" s="2179">
        <v>0</v>
      </c>
      <c r="P136" s="2179">
        <v>0</v>
      </c>
      <c r="Q136" s="2179">
        <v>0</v>
      </c>
      <c r="R136" s="2176">
        <f t="shared" si="12"/>
        <v>1</v>
      </c>
      <c r="S136" s="2176">
        <f t="shared" si="12"/>
        <v>1</v>
      </c>
      <c r="T136" s="2176">
        <f t="shared" si="12"/>
        <v>1</v>
      </c>
      <c r="U136" s="2176">
        <f t="shared" si="12"/>
        <v>1</v>
      </c>
      <c r="V136" s="2176">
        <f t="shared" si="12"/>
        <v>1</v>
      </c>
      <c r="W136" s="2176">
        <f t="shared" si="12"/>
        <v>1</v>
      </c>
      <c r="X136" s="2176">
        <f t="shared" si="12"/>
        <v>1</v>
      </c>
      <c r="Y136" s="2176">
        <f t="shared" si="12"/>
        <v>1</v>
      </c>
      <c r="Z136" s="2176">
        <f t="shared" si="12"/>
        <v>1</v>
      </c>
      <c r="AA136" s="2176">
        <f t="shared" si="12"/>
        <v>1</v>
      </c>
      <c r="AB136" s="2176">
        <f t="shared" si="12"/>
        <v>1</v>
      </c>
      <c r="AC136" s="2176">
        <f t="shared" si="12"/>
        <v>1</v>
      </c>
      <c r="AD136" s="2176">
        <f t="shared" si="12"/>
        <v>1.0003905086873426</v>
      </c>
      <c r="AE136" s="2176">
        <f t="shared" si="12"/>
        <v>1</v>
      </c>
      <c r="AF136" s="2176">
        <f t="shared" si="12"/>
        <v>1</v>
      </c>
    </row>
    <row r="137" spans="1:32">
      <c r="A137" s="2194">
        <v>200</v>
      </c>
      <c r="B137" s="2195">
        <v>23</v>
      </c>
      <c r="C137" s="2179">
        <v>0</v>
      </c>
      <c r="D137" s="2179">
        <v>0</v>
      </c>
      <c r="E137" s="2179">
        <v>0</v>
      </c>
      <c r="F137" s="2179">
        <v>0</v>
      </c>
      <c r="G137" s="2179">
        <v>0</v>
      </c>
      <c r="H137" s="2179">
        <v>0</v>
      </c>
      <c r="I137" s="2179">
        <v>0</v>
      </c>
      <c r="J137" s="2179">
        <v>0</v>
      </c>
      <c r="K137" s="2179">
        <v>0</v>
      </c>
      <c r="L137" s="2179">
        <v>0</v>
      </c>
      <c r="M137" s="2179">
        <v>0</v>
      </c>
      <c r="N137" s="2179">
        <v>0</v>
      </c>
      <c r="O137" s="2179">
        <v>0</v>
      </c>
      <c r="P137" s="2179">
        <v>0</v>
      </c>
      <c r="Q137" s="2179">
        <v>0</v>
      </c>
      <c r="R137" s="2176">
        <f t="shared" si="12"/>
        <v>1</v>
      </c>
      <c r="S137" s="2176">
        <f t="shared" si="12"/>
        <v>1</v>
      </c>
      <c r="T137" s="2176">
        <f t="shared" si="12"/>
        <v>1</v>
      </c>
      <c r="U137" s="2176">
        <f t="shared" si="12"/>
        <v>1</v>
      </c>
      <c r="V137" s="2176">
        <f t="shared" si="12"/>
        <v>1</v>
      </c>
      <c r="W137" s="2176">
        <f t="shared" si="12"/>
        <v>1</v>
      </c>
      <c r="X137" s="2176">
        <f t="shared" si="12"/>
        <v>1</v>
      </c>
      <c r="Y137" s="2176">
        <f t="shared" si="12"/>
        <v>1</v>
      </c>
      <c r="Z137" s="2176">
        <f t="shared" si="12"/>
        <v>1</v>
      </c>
      <c r="AA137" s="2176">
        <f t="shared" si="12"/>
        <v>1</v>
      </c>
      <c r="AB137" s="2176">
        <f t="shared" si="12"/>
        <v>1</v>
      </c>
      <c r="AC137" s="2176">
        <f t="shared" si="12"/>
        <v>1</v>
      </c>
      <c r="AD137" s="2176">
        <f t="shared" si="12"/>
        <v>1.0003905086873426</v>
      </c>
      <c r="AE137" s="2176">
        <f t="shared" si="12"/>
        <v>1</v>
      </c>
      <c r="AF137" s="2176">
        <f t="shared" si="12"/>
        <v>1</v>
      </c>
    </row>
    <row r="138" spans="1:32">
      <c r="A138" s="2194">
        <v>200</v>
      </c>
      <c r="B138" s="2195">
        <v>24</v>
      </c>
      <c r="C138" s="2179">
        <v>0</v>
      </c>
      <c r="D138" s="2179">
        <v>0</v>
      </c>
      <c r="E138" s="2179">
        <v>0</v>
      </c>
      <c r="F138" s="2179">
        <v>0</v>
      </c>
      <c r="G138" s="2179">
        <v>0</v>
      </c>
      <c r="H138" s="2179">
        <v>0</v>
      </c>
      <c r="I138" s="2179">
        <v>0</v>
      </c>
      <c r="J138" s="2179">
        <v>0</v>
      </c>
      <c r="K138" s="2179">
        <v>0</v>
      </c>
      <c r="L138" s="2179">
        <v>0</v>
      </c>
      <c r="M138" s="2179">
        <v>0</v>
      </c>
      <c r="N138" s="2179">
        <v>0</v>
      </c>
      <c r="O138" s="2179">
        <v>0</v>
      </c>
      <c r="P138" s="2179">
        <v>0</v>
      </c>
      <c r="Q138" s="2179">
        <v>0</v>
      </c>
      <c r="R138" s="2176">
        <f t="shared" si="12"/>
        <v>1</v>
      </c>
      <c r="S138" s="2176">
        <f t="shared" si="12"/>
        <v>1</v>
      </c>
      <c r="T138" s="2176">
        <f t="shared" si="12"/>
        <v>1</v>
      </c>
      <c r="U138" s="2176">
        <f t="shared" si="12"/>
        <v>1</v>
      </c>
      <c r="V138" s="2176">
        <f t="shared" si="12"/>
        <v>1</v>
      </c>
      <c r="W138" s="2176">
        <f t="shared" si="12"/>
        <v>1</v>
      </c>
      <c r="X138" s="2176">
        <f t="shared" si="12"/>
        <v>1</v>
      </c>
      <c r="Y138" s="2176">
        <f t="shared" si="12"/>
        <v>1</v>
      </c>
      <c r="Z138" s="2176">
        <f t="shared" si="12"/>
        <v>1</v>
      </c>
      <c r="AA138" s="2176">
        <f t="shared" si="12"/>
        <v>1</v>
      </c>
      <c r="AB138" s="2176">
        <f t="shared" si="12"/>
        <v>1</v>
      </c>
      <c r="AC138" s="2176">
        <f t="shared" si="12"/>
        <v>1</v>
      </c>
      <c r="AD138" s="2176">
        <f t="shared" si="12"/>
        <v>1.0003905086873426</v>
      </c>
      <c r="AE138" s="2176">
        <f t="shared" si="12"/>
        <v>1</v>
      </c>
      <c r="AF138" s="2176">
        <f t="shared" si="12"/>
        <v>1</v>
      </c>
    </row>
    <row r="139" spans="1:32">
      <c r="A139" s="2194">
        <v>200</v>
      </c>
      <c r="B139" s="2195">
        <v>25</v>
      </c>
      <c r="C139" s="2179">
        <v>0</v>
      </c>
      <c r="D139" s="2179">
        <v>0</v>
      </c>
      <c r="E139" s="2179">
        <v>0</v>
      </c>
      <c r="F139" s="2179">
        <v>0</v>
      </c>
      <c r="G139" s="2179">
        <v>0</v>
      </c>
      <c r="H139" s="2179">
        <v>0</v>
      </c>
      <c r="I139" s="2179">
        <v>0</v>
      </c>
      <c r="J139" s="2179">
        <v>0</v>
      </c>
      <c r="K139" s="2179">
        <v>0</v>
      </c>
      <c r="L139" s="2179">
        <v>0</v>
      </c>
      <c r="M139" s="2179">
        <v>0</v>
      </c>
      <c r="N139" s="2179">
        <v>0</v>
      </c>
      <c r="O139" s="2179">
        <v>0</v>
      </c>
      <c r="P139" s="2179">
        <v>0</v>
      </c>
      <c r="Q139" s="2179">
        <v>0</v>
      </c>
      <c r="R139" s="2176">
        <f t="shared" si="12"/>
        <v>1</v>
      </c>
      <c r="S139" s="2176">
        <f t="shared" si="12"/>
        <v>1</v>
      </c>
      <c r="T139" s="2176">
        <f t="shared" si="12"/>
        <v>1</v>
      </c>
      <c r="U139" s="2176">
        <f t="shared" si="12"/>
        <v>1</v>
      </c>
      <c r="V139" s="2176">
        <f t="shared" si="12"/>
        <v>1</v>
      </c>
      <c r="W139" s="2176">
        <f t="shared" si="12"/>
        <v>1</v>
      </c>
      <c r="X139" s="2176">
        <f t="shared" si="12"/>
        <v>1</v>
      </c>
      <c r="Y139" s="2176">
        <f t="shared" si="12"/>
        <v>1</v>
      </c>
      <c r="Z139" s="2176">
        <f t="shared" si="12"/>
        <v>1</v>
      </c>
      <c r="AA139" s="2176">
        <f t="shared" si="12"/>
        <v>1</v>
      </c>
      <c r="AB139" s="2176">
        <f t="shared" si="12"/>
        <v>1</v>
      </c>
      <c r="AC139" s="2176">
        <f t="shared" si="12"/>
        <v>1</v>
      </c>
      <c r="AD139" s="2176">
        <f t="shared" si="12"/>
        <v>1.0003905086873426</v>
      </c>
      <c r="AE139" s="2176">
        <f t="shared" si="12"/>
        <v>1</v>
      </c>
      <c r="AF139" s="2176">
        <f t="shared" si="12"/>
        <v>1</v>
      </c>
    </row>
    <row r="140" spans="1:32">
      <c r="A140" s="2194">
        <v>200</v>
      </c>
      <c r="B140" s="2195">
        <v>26</v>
      </c>
      <c r="C140" s="2179">
        <v>0</v>
      </c>
      <c r="D140" s="2179">
        <v>0</v>
      </c>
      <c r="E140" s="2179">
        <v>0</v>
      </c>
      <c r="F140" s="2179">
        <v>0</v>
      </c>
      <c r="G140" s="2179">
        <v>0</v>
      </c>
      <c r="H140" s="2179">
        <v>0</v>
      </c>
      <c r="I140" s="2179">
        <v>0</v>
      </c>
      <c r="J140" s="2179">
        <v>0</v>
      </c>
      <c r="K140" s="2179">
        <v>0</v>
      </c>
      <c r="L140" s="2179">
        <v>0</v>
      </c>
      <c r="M140" s="2179">
        <v>0</v>
      </c>
      <c r="N140" s="2179">
        <v>0</v>
      </c>
      <c r="O140" s="2179">
        <v>0</v>
      </c>
      <c r="P140" s="2179">
        <v>0</v>
      </c>
      <c r="Q140" s="2179">
        <v>0</v>
      </c>
      <c r="R140" s="2176">
        <f t="shared" si="12"/>
        <v>1</v>
      </c>
      <c r="S140" s="2176">
        <f t="shared" si="12"/>
        <v>1</v>
      </c>
      <c r="T140" s="2176">
        <f t="shared" si="12"/>
        <v>1</v>
      </c>
      <c r="U140" s="2176">
        <f t="shared" si="12"/>
        <v>1</v>
      </c>
      <c r="V140" s="2176">
        <f t="shared" si="12"/>
        <v>1</v>
      </c>
      <c r="W140" s="2176">
        <f t="shared" si="12"/>
        <v>1</v>
      </c>
      <c r="X140" s="2176">
        <f t="shared" si="12"/>
        <v>1</v>
      </c>
      <c r="Y140" s="2176">
        <f t="shared" si="12"/>
        <v>1</v>
      </c>
      <c r="Z140" s="2176">
        <f t="shared" si="12"/>
        <v>1</v>
      </c>
      <c r="AA140" s="2176">
        <f t="shared" si="12"/>
        <v>1</v>
      </c>
      <c r="AB140" s="2176">
        <f t="shared" si="12"/>
        <v>1</v>
      </c>
      <c r="AC140" s="2176">
        <f t="shared" si="12"/>
        <v>1</v>
      </c>
      <c r="AD140" s="2176">
        <f t="shared" si="12"/>
        <v>1.0003905086873426</v>
      </c>
      <c r="AE140" s="2176">
        <f t="shared" si="12"/>
        <v>1</v>
      </c>
      <c r="AF140" s="2176">
        <f t="shared" si="12"/>
        <v>1</v>
      </c>
    </row>
    <row r="141" spans="1:32">
      <c r="A141" s="2194">
        <v>200</v>
      </c>
      <c r="B141" s="2195">
        <v>27</v>
      </c>
      <c r="C141" s="2179">
        <v>0</v>
      </c>
      <c r="D141" s="2179">
        <v>0</v>
      </c>
      <c r="E141" s="2179">
        <v>0</v>
      </c>
      <c r="F141" s="2179">
        <v>0</v>
      </c>
      <c r="G141" s="2179">
        <v>0</v>
      </c>
      <c r="H141" s="2179">
        <v>0</v>
      </c>
      <c r="I141" s="2179">
        <v>0</v>
      </c>
      <c r="J141" s="2179">
        <v>0</v>
      </c>
      <c r="K141" s="2179">
        <v>0</v>
      </c>
      <c r="L141" s="2179">
        <v>0</v>
      </c>
      <c r="M141" s="2179">
        <v>0</v>
      </c>
      <c r="N141" s="2179">
        <v>0</v>
      </c>
      <c r="O141" s="2179">
        <v>0</v>
      </c>
      <c r="P141" s="2179">
        <v>0</v>
      </c>
      <c r="Q141" s="2179">
        <v>0</v>
      </c>
      <c r="R141" s="2176">
        <f t="shared" si="12"/>
        <v>1</v>
      </c>
      <c r="S141" s="2176">
        <f t="shared" si="12"/>
        <v>1</v>
      </c>
      <c r="T141" s="2176">
        <f t="shared" si="12"/>
        <v>1</v>
      </c>
      <c r="U141" s="2176">
        <f t="shared" si="12"/>
        <v>1</v>
      </c>
      <c r="V141" s="2176">
        <f t="shared" si="12"/>
        <v>1</v>
      </c>
      <c r="W141" s="2176">
        <f t="shared" si="12"/>
        <v>1</v>
      </c>
      <c r="X141" s="2176">
        <f t="shared" si="12"/>
        <v>1</v>
      </c>
      <c r="Y141" s="2176">
        <f t="shared" si="12"/>
        <v>1</v>
      </c>
      <c r="Z141" s="2176">
        <f t="shared" si="12"/>
        <v>1</v>
      </c>
      <c r="AA141" s="2176">
        <f t="shared" si="12"/>
        <v>1</v>
      </c>
      <c r="AB141" s="2176">
        <f t="shared" si="12"/>
        <v>1</v>
      </c>
      <c r="AC141" s="2176">
        <f t="shared" si="12"/>
        <v>1</v>
      </c>
      <c r="AD141" s="2176">
        <f t="shared" si="12"/>
        <v>1.0003905086873426</v>
      </c>
      <c r="AE141" s="2176">
        <f t="shared" si="12"/>
        <v>1</v>
      </c>
      <c r="AF141" s="2176">
        <f t="shared" si="12"/>
        <v>1</v>
      </c>
    </row>
    <row r="142" spans="1:32">
      <c r="A142" s="2194">
        <v>200</v>
      </c>
      <c r="B142" s="2195">
        <v>28</v>
      </c>
      <c r="C142" s="2179">
        <v>0</v>
      </c>
      <c r="D142" s="2179">
        <v>0</v>
      </c>
      <c r="E142" s="2179">
        <v>0</v>
      </c>
      <c r="F142" s="2179">
        <v>0</v>
      </c>
      <c r="G142" s="2179">
        <v>0</v>
      </c>
      <c r="H142" s="2179">
        <v>0</v>
      </c>
      <c r="I142" s="2179">
        <v>0</v>
      </c>
      <c r="J142" s="2179">
        <v>0</v>
      </c>
      <c r="K142" s="2179">
        <v>0</v>
      </c>
      <c r="L142" s="2179">
        <v>0</v>
      </c>
      <c r="M142" s="2179">
        <v>0</v>
      </c>
      <c r="N142" s="2179">
        <v>0</v>
      </c>
      <c r="O142" s="2179">
        <v>0</v>
      </c>
      <c r="P142" s="2179">
        <v>0</v>
      </c>
      <c r="Q142" s="2179">
        <v>0</v>
      </c>
      <c r="R142" s="2176">
        <f t="shared" si="12"/>
        <v>1</v>
      </c>
      <c r="S142" s="2176">
        <f t="shared" si="12"/>
        <v>1</v>
      </c>
      <c r="T142" s="2176">
        <f t="shared" si="12"/>
        <v>1</v>
      </c>
      <c r="U142" s="2176">
        <f t="shared" si="12"/>
        <v>1</v>
      </c>
      <c r="V142" s="2176">
        <f t="shared" si="12"/>
        <v>1</v>
      </c>
      <c r="W142" s="2176">
        <f t="shared" si="12"/>
        <v>1</v>
      </c>
      <c r="X142" s="2176">
        <f t="shared" si="12"/>
        <v>1</v>
      </c>
      <c r="Y142" s="2176">
        <f t="shared" si="12"/>
        <v>1</v>
      </c>
      <c r="Z142" s="2176">
        <f t="shared" si="12"/>
        <v>1</v>
      </c>
      <c r="AA142" s="2176">
        <f t="shared" si="12"/>
        <v>1</v>
      </c>
      <c r="AB142" s="2176">
        <f t="shared" si="12"/>
        <v>1</v>
      </c>
      <c r="AC142" s="2176">
        <f t="shared" si="12"/>
        <v>1</v>
      </c>
      <c r="AD142" s="2176">
        <f t="shared" si="12"/>
        <v>1.0003905086873426</v>
      </c>
      <c r="AE142" s="2176">
        <f t="shared" si="12"/>
        <v>1</v>
      </c>
      <c r="AF142" s="2176">
        <f t="shared" si="12"/>
        <v>1</v>
      </c>
    </row>
    <row r="143" spans="1:32">
      <c r="A143" s="2194">
        <v>200</v>
      </c>
      <c r="B143" s="2195">
        <v>29</v>
      </c>
      <c r="C143" s="2179">
        <v>0</v>
      </c>
      <c r="D143" s="2179">
        <v>0</v>
      </c>
      <c r="E143" s="2179">
        <v>0</v>
      </c>
      <c r="F143" s="2179">
        <v>0</v>
      </c>
      <c r="G143" s="2179">
        <v>0</v>
      </c>
      <c r="H143" s="2179">
        <v>0</v>
      </c>
      <c r="I143" s="2179">
        <v>0</v>
      </c>
      <c r="J143" s="2179">
        <v>0</v>
      </c>
      <c r="K143" s="2179">
        <v>0</v>
      </c>
      <c r="L143" s="2179">
        <v>0</v>
      </c>
      <c r="M143" s="2179">
        <v>0</v>
      </c>
      <c r="N143" s="2179">
        <v>0</v>
      </c>
      <c r="O143" s="2179">
        <v>0</v>
      </c>
      <c r="P143" s="2179">
        <v>0</v>
      </c>
      <c r="Q143" s="2179">
        <v>0</v>
      </c>
      <c r="R143" s="2176">
        <f t="shared" si="12"/>
        <v>1</v>
      </c>
      <c r="S143" s="2176">
        <f t="shared" si="12"/>
        <v>1</v>
      </c>
      <c r="T143" s="2176">
        <f t="shared" si="12"/>
        <v>1</v>
      </c>
      <c r="U143" s="2176">
        <f t="shared" si="12"/>
        <v>1</v>
      </c>
      <c r="V143" s="2176">
        <f t="shared" si="12"/>
        <v>1</v>
      </c>
      <c r="W143" s="2176">
        <f t="shared" si="12"/>
        <v>1</v>
      </c>
      <c r="X143" s="2176">
        <f t="shared" si="12"/>
        <v>1</v>
      </c>
      <c r="Y143" s="2176">
        <f t="shared" si="12"/>
        <v>1</v>
      </c>
      <c r="Z143" s="2176">
        <f t="shared" si="12"/>
        <v>1</v>
      </c>
      <c r="AA143" s="2176">
        <f t="shared" si="12"/>
        <v>1</v>
      </c>
      <c r="AB143" s="2176">
        <f t="shared" si="12"/>
        <v>1</v>
      </c>
      <c r="AC143" s="2176">
        <f t="shared" si="12"/>
        <v>1</v>
      </c>
      <c r="AD143" s="2176">
        <f t="shared" si="12"/>
        <v>1.0003905086873426</v>
      </c>
      <c r="AE143" s="2176">
        <f t="shared" si="12"/>
        <v>1</v>
      </c>
      <c r="AF143" s="2176">
        <f t="shared" si="12"/>
        <v>1</v>
      </c>
    </row>
    <row r="144" spans="1:32">
      <c r="A144" s="2194">
        <v>200</v>
      </c>
      <c r="B144" s="2195">
        <v>30</v>
      </c>
      <c r="C144" s="2179">
        <v>0</v>
      </c>
      <c r="D144" s="2179">
        <v>0</v>
      </c>
      <c r="E144" s="2179">
        <v>0</v>
      </c>
      <c r="F144" s="2179">
        <v>0</v>
      </c>
      <c r="G144" s="2179">
        <v>0</v>
      </c>
      <c r="H144" s="2179">
        <v>0</v>
      </c>
      <c r="I144" s="2179">
        <v>0</v>
      </c>
      <c r="J144" s="2179">
        <v>0</v>
      </c>
      <c r="K144" s="2179">
        <v>0</v>
      </c>
      <c r="L144" s="2179">
        <v>0</v>
      </c>
      <c r="M144" s="2179">
        <v>0</v>
      </c>
      <c r="N144" s="2179">
        <v>0</v>
      </c>
      <c r="O144" s="2179">
        <v>0</v>
      </c>
      <c r="P144" s="2179">
        <v>0</v>
      </c>
      <c r="Q144" s="2179">
        <v>0</v>
      </c>
      <c r="R144" s="2176">
        <f t="shared" si="12"/>
        <v>1</v>
      </c>
      <c r="S144" s="2176">
        <f t="shared" si="12"/>
        <v>1</v>
      </c>
      <c r="T144" s="2176">
        <f t="shared" si="12"/>
        <v>1</v>
      </c>
      <c r="U144" s="2176">
        <f t="shared" si="12"/>
        <v>1</v>
      </c>
      <c r="V144" s="2176">
        <f t="shared" si="12"/>
        <v>1</v>
      </c>
      <c r="W144" s="2176">
        <f t="shared" si="12"/>
        <v>1</v>
      </c>
      <c r="X144" s="2176">
        <f t="shared" si="12"/>
        <v>1</v>
      </c>
      <c r="Y144" s="2176">
        <f t="shared" si="12"/>
        <v>1</v>
      </c>
      <c r="Z144" s="2176">
        <f t="shared" si="12"/>
        <v>1</v>
      </c>
      <c r="AA144" s="2176">
        <f t="shared" si="12"/>
        <v>1</v>
      </c>
      <c r="AB144" s="2176">
        <f t="shared" si="12"/>
        <v>1</v>
      </c>
      <c r="AC144" s="2176">
        <f t="shared" si="12"/>
        <v>1</v>
      </c>
      <c r="AD144" s="2176">
        <f t="shared" si="12"/>
        <v>1.0003905086873426</v>
      </c>
      <c r="AE144" s="2176">
        <f t="shared" si="12"/>
        <v>1</v>
      </c>
      <c r="AF144" s="2176">
        <f t="shared" si="12"/>
        <v>1</v>
      </c>
    </row>
    <row r="145" spans="1:32">
      <c r="A145" s="2194">
        <v>200</v>
      </c>
      <c r="B145" s="2195">
        <v>31</v>
      </c>
      <c r="C145" s="2179">
        <v>0</v>
      </c>
      <c r="D145" s="2179">
        <v>0</v>
      </c>
      <c r="E145" s="2179">
        <v>0</v>
      </c>
      <c r="F145" s="2179">
        <v>0</v>
      </c>
      <c r="G145" s="2179">
        <v>0</v>
      </c>
      <c r="H145" s="2179">
        <v>0</v>
      </c>
      <c r="I145" s="2179">
        <v>0</v>
      </c>
      <c r="J145" s="2179">
        <v>0</v>
      </c>
      <c r="K145" s="2179">
        <v>0</v>
      </c>
      <c r="L145" s="2179">
        <v>0</v>
      </c>
      <c r="M145" s="2179">
        <v>0</v>
      </c>
      <c r="N145" s="2179">
        <v>0</v>
      </c>
      <c r="O145" s="2179">
        <v>0</v>
      </c>
      <c r="P145" s="2179">
        <v>0</v>
      </c>
      <c r="Q145" s="2179">
        <v>0</v>
      </c>
      <c r="R145" s="2176">
        <f t="shared" si="12"/>
        <v>1</v>
      </c>
      <c r="S145" s="2176">
        <f t="shared" si="12"/>
        <v>1</v>
      </c>
      <c r="T145" s="2176">
        <f t="shared" si="12"/>
        <v>1</v>
      </c>
      <c r="U145" s="2176">
        <f t="shared" si="12"/>
        <v>1</v>
      </c>
      <c r="V145" s="2176">
        <f t="shared" si="12"/>
        <v>1</v>
      </c>
      <c r="W145" s="2176">
        <f t="shared" si="12"/>
        <v>1</v>
      </c>
      <c r="X145" s="2176">
        <f t="shared" si="12"/>
        <v>1</v>
      </c>
      <c r="Y145" s="2176">
        <f t="shared" si="12"/>
        <v>1</v>
      </c>
      <c r="Z145" s="2176">
        <f t="shared" si="12"/>
        <v>1</v>
      </c>
      <c r="AA145" s="2176">
        <f t="shared" si="12"/>
        <v>1</v>
      </c>
      <c r="AB145" s="2176">
        <f t="shared" si="12"/>
        <v>1</v>
      </c>
      <c r="AC145" s="2176">
        <f t="shared" si="12"/>
        <v>1</v>
      </c>
      <c r="AD145" s="2176">
        <f t="shared" si="12"/>
        <v>1.0003905086873426</v>
      </c>
      <c r="AE145" s="2176">
        <f t="shared" si="12"/>
        <v>1</v>
      </c>
      <c r="AF145" s="2176">
        <f t="shared" si="12"/>
        <v>1</v>
      </c>
    </row>
    <row r="146" spans="1:32">
      <c r="A146" s="2194">
        <v>200</v>
      </c>
      <c r="B146" s="2195">
        <v>32</v>
      </c>
      <c r="C146" s="2179">
        <v>0</v>
      </c>
      <c r="D146" s="2179">
        <v>0</v>
      </c>
      <c r="E146" s="2179">
        <v>0</v>
      </c>
      <c r="F146" s="2179">
        <v>0</v>
      </c>
      <c r="G146" s="2179">
        <v>0</v>
      </c>
      <c r="H146" s="2179">
        <v>0</v>
      </c>
      <c r="I146" s="2179">
        <v>0</v>
      </c>
      <c r="J146" s="2179">
        <v>0</v>
      </c>
      <c r="K146" s="2179">
        <v>0</v>
      </c>
      <c r="L146" s="2179">
        <v>0</v>
      </c>
      <c r="M146" s="2179">
        <v>0</v>
      </c>
      <c r="N146" s="2179">
        <v>0</v>
      </c>
      <c r="O146" s="2179">
        <v>0</v>
      </c>
      <c r="P146" s="2179">
        <v>0</v>
      </c>
      <c r="Q146" s="2179">
        <v>0</v>
      </c>
      <c r="R146" s="2176">
        <f t="shared" si="12"/>
        <v>1</v>
      </c>
      <c r="S146" s="2176">
        <f t="shared" si="12"/>
        <v>1</v>
      </c>
      <c r="T146" s="2176">
        <f t="shared" si="12"/>
        <v>1</v>
      </c>
      <c r="U146" s="2176">
        <f t="shared" si="12"/>
        <v>1</v>
      </c>
      <c r="V146" s="2176">
        <f t="shared" si="12"/>
        <v>1</v>
      </c>
      <c r="W146" s="2176">
        <f t="shared" si="12"/>
        <v>1</v>
      </c>
      <c r="X146" s="2176">
        <f t="shared" si="12"/>
        <v>1</v>
      </c>
      <c r="Y146" s="2176">
        <f t="shared" si="12"/>
        <v>1</v>
      </c>
      <c r="Z146" s="2176">
        <f t="shared" si="12"/>
        <v>1</v>
      </c>
      <c r="AA146" s="2176">
        <f t="shared" si="12"/>
        <v>1</v>
      </c>
      <c r="AB146" s="2176">
        <f t="shared" si="12"/>
        <v>1</v>
      </c>
      <c r="AC146" s="2176">
        <f t="shared" si="12"/>
        <v>1</v>
      </c>
      <c r="AD146" s="2176">
        <f t="shared" si="12"/>
        <v>1.0003905086873426</v>
      </c>
      <c r="AE146" s="2176">
        <f t="shared" si="12"/>
        <v>1</v>
      </c>
      <c r="AF146" s="2176">
        <f t="shared" si="12"/>
        <v>1</v>
      </c>
    </row>
    <row r="147" spans="1:32">
      <c r="A147" s="2194">
        <v>200</v>
      </c>
      <c r="B147" s="2195">
        <v>33</v>
      </c>
      <c r="C147" s="2179">
        <v>0</v>
      </c>
      <c r="D147" s="2179">
        <v>0</v>
      </c>
      <c r="E147" s="2179">
        <v>0</v>
      </c>
      <c r="F147" s="2179">
        <v>0</v>
      </c>
      <c r="G147" s="2179">
        <v>0</v>
      </c>
      <c r="H147" s="2179">
        <v>0</v>
      </c>
      <c r="I147" s="2179">
        <v>0</v>
      </c>
      <c r="J147" s="2179">
        <v>0</v>
      </c>
      <c r="K147" s="2179">
        <v>0</v>
      </c>
      <c r="L147" s="2179">
        <v>0</v>
      </c>
      <c r="M147" s="2179">
        <v>0</v>
      </c>
      <c r="N147" s="2179">
        <v>0</v>
      </c>
      <c r="O147" s="2179">
        <v>0</v>
      </c>
      <c r="P147" s="2179">
        <v>0</v>
      </c>
      <c r="Q147" s="2179">
        <v>0</v>
      </c>
      <c r="R147" s="2176">
        <f t="shared" si="12"/>
        <v>1</v>
      </c>
      <c r="S147" s="2176">
        <f t="shared" si="12"/>
        <v>1</v>
      </c>
      <c r="T147" s="2176">
        <f t="shared" si="12"/>
        <v>1</v>
      </c>
      <c r="U147" s="2176">
        <f t="shared" si="12"/>
        <v>1</v>
      </c>
      <c r="V147" s="2176">
        <f t="shared" si="12"/>
        <v>1</v>
      </c>
      <c r="W147" s="2176">
        <f t="shared" si="12"/>
        <v>1</v>
      </c>
      <c r="X147" s="2176">
        <f t="shared" si="12"/>
        <v>1</v>
      </c>
      <c r="Y147" s="2176">
        <f t="shared" si="12"/>
        <v>1</v>
      </c>
      <c r="Z147" s="2176">
        <f t="shared" si="12"/>
        <v>1</v>
      </c>
      <c r="AA147" s="2176">
        <f t="shared" si="12"/>
        <v>1</v>
      </c>
      <c r="AB147" s="2176">
        <f t="shared" si="12"/>
        <v>1</v>
      </c>
      <c r="AC147" s="2176">
        <f t="shared" si="12"/>
        <v>1</v>
      </c>
      <c r="AD147" s="2176">
        <f t="shared" si="12"/>
        <v>1.0003905086873426</v>
      </c>
      <c r="AE147" s="2176">
        <f t="shared" si="12"/>
        <v>1</v>
      </c>
      <c r="AF147" s="2176">
        <f t="shared" si="12"/>
        <v>1</v>
      </c>
    </row>
    <row r="148" spans="1:32">
      <c r="A148" s="2194">
        <v>200</v>
      </c>
      <c r="B148" s="2195">
        <v>34</v>
      </c>
      <c r="C148" s="2179">
        <v>0</v>
      </c>
      <c r="D148" s="2179">
        <v>0</v>
      </c>
      <c r="E148" s="2179">
        <v>0</v>
      </c>
      <c r="F148" s="2179">
        <v>0</v>
      </c>
      <c r="G148" s="2179">
        <v>0</v>
      </c>
      <c r="H148" s="2179">
        <v>0</v>
      </c>
      <c r="I148" s="2179">
        <v>0</v>
      </c>
      <c r="J148" s="2179">
        <v>0</v>
      </c>
      <c r="K148" s="2179">
        <v>0</v>
      </c>
      <c r="L148" s="2179">
        <v>0</v>
      </c>
      <c r="M148" s="2179">
        <v>0</v>
      </c>
      <c r="N148" s="2179">
        <v>0</v>
      </c>
      <c r="O148" s="2179">
        <v>0</v>
      </c>
      <c r="P148" s="2179">
        <v>0</v>
      </c>
      <c r="Q148" s="2179">
        <v>0</v>
      </c>
      <c r="R148" s="2176">
        <f t="shared" ref="R148:AF163" si="13">C148+R147</f>
        <v>1</v>
      </c>
      <c r="S148" s="2176">
        <f t="shared" si="13"/>
        <v>1</v>
      </c>
      <c r="T148" s="2176">
        <f t="shared" si="13"/>
        <v>1</v>
      </c>
      <c r="U148" s="2176">
        <f t="shared" si="13"/>
        <v>1</v>
      </c>
      <c r="V148" s="2176">
        <f t="shared" si="13"/>
        <v>1</v>
      </c>
      <c r="W148" s="2176">
        <f t="shared" si="13"/>
        <v>1</v>
      </c>
      <c r="X148" s="2176">
        <f t="shared" si="13"/>
        <v>1</v>
      </c>
      <c r="Y148" s="2176">
        <f t="shared" si="13"/>
        <v>1</v>
      </c>
      <c r="Z148" s="2176">
        <f t="shared" si="13"/>
        <v>1</v>
      </c>
      <c r="AA148" s="2176">
        <f t="shared" si="13"/>
        <v>1</v>
      </c>
      <c r="AB148" s="2176">
        <f t="shared" si="13"/>
        <v>1</v>
      </c>
      <c r="AC148" s="2176">
        <f t="shared" si="13"/>
        <v>1</v>
      </c>
      <c r="AD148" s="2176">
        <f t="shared" si="13"/>
        <v>1.0003905086873426</v>
      </c>
      <c r="AE148" s="2176">
        <f t="shared" si="13"/>
        <v>1</v>
      </c>
      <c r="AF148" s="2176">
        <f t="shared" si="13"/>
        <v>1</v>
      </c>
    </row>
    <row r="149" spans="1:32">
      <c r="A149" s="2194">
        <v>200</v>
      </c>
      <c r="B149" s="2195">
        <v>35</v>
      </c>
      <c r="C149" s="2179">
        <v>0</v>
      </c>
      <c r="D149" s="2179">
        <v>0</v>
      </c>
      <c r="E149" s="2179">
        <v>0</v>
      </c>
      <c r="F149" s="2179">
        <v>0</v>
      </c>
      <c r="G149" s="2179">
        <v>0</v>
      </c>
      <c r="H149" s="2179">
        <v>0</v>
      </c>
      <c r="I149" s="2179">
        <v>0</v>
      </c>
      <c r="J149" s="2179">
        <v>0</v>
      </c>
      <c r="K149" s="2179">
        <v>0</v>
      </c>
      <c r="L149" s="2179">
        <v>0</v>
      </c>
      <c r="M149" s="2179">
        <v>0</v>
      </c>
      <c r="N149" s="2179">
        <v>0</v>
      </c>
      <c r="O149" s="2179">
        <v>0</v>
      </c>
      <c r="P149" s="2179">
        <v>0</v>
      </c>
      <c r="Q149" s="2179">
        <v>0</v>
      </c>
      <c r="R149" s="2176">
        <f t="shared" si="13"/>
        <v>1</v>
      </c>
      <c r="S149" s="2176">
        <f t="shared" si="13"/>
        <v>1</v>
      </c>
      <c r="T149" s="2176">
        <f t="shared" si="13"/>
        <v>1</v>
      </c>
      <c r="U149" s="2176">
        <f t="shared" si="13"/>
        <v>1</v>
      </c>
      <c r="V149" s="2176">
        <f t="shared" si="13"/>
        <v>1</v>
      </c>
      <c r="W149" s="2176">
        <f t="shared" si="13"/>
        <v>1</v>
      </c>
      <c r="X149" s="2176">
        <f t="shared" si="13"/>
        <v>1</v>
      </c>
      <c r="Y149" s="2176">
        <f t="shared" si="13"/>
        <v>1</v>
      </c>
      <c r="Z149" s="2176">
        <f t="shared" si="13"/>
        <v>1</v>
      </c>
      <c r="AA149" s="2176">
        <f t="shared" si="13"/>
        <v>1</v>
      </c>
      <c r="AB149" s="2176">
        <f t="shared" si="13"/>
        <v>1</v>
      </c>
      <c r="AC149" s="2176">
        <f t="shared" si="13"/>
        <v>1</v>
      </c>
      <c r="AD149" s="2176">
        <f t="shared" si="13"/>
        <v>1.0003905086873426</v>
      </c>
      <c r="AE149" s="2176">
        <f t="shared" si="13"/>
        <v>1</v>
      </c>
      <c r="AF149" s="2176">
        <f t="shared" si="13"/>
        <v>1</v>
      </c>
    </row>
    <row r="150" spans="1:32">
      <c r="A150" s="2194">
        <v>200</v>
      </c>
      <c r="B150" s="2195">
        <v>36</v>
      </c>
      <c r="C150" s="2179">
        <v>0</v>
      </c>
      <c r="D150" s="2179">
        <v>0</v>
      </c>
      <c r="E150" s="2179">
        <v>0</v>
      </c>
      <c r="F150" s="2179">
        <v>0</v>
      </c>
      <c r="G150" s="2179">
        <v>0</v>
      </c>
      <c r="H150" s="2179">
        <v>0</v>
      </c>
      <c r="I150" s="2179">
        <v>0</v>
      </c>
      <c r="J150" s="2179">
        <v>0</v>
      </c>
      <c r="K150" s="2179">
        <v>0</v>
      </c>
      <c r="L150" s="2179">
        <v>0</v>
      </c>
      <c r="M150" s="2179">
        <v>0</v>
      </c>
      <c r="N150" s="2179">
        <v>0</v>
      </c>
      <c r="O150" s="2179">
        <v>0</v>
      </c>
      <c r="P150" s="2179">
        <v>0</v>
      </c>
      <c r="Q150" s="2179">
        <v>0</v>
      </c>
      <c r="R150" s="2176">
        <f t="shared" si="13"/>
        <v>1</v>
      </c>
      <c r="S150" s="2176">
        <f t="shared" si="13"/>
        <v>1</v>
      </c>
      <c r="T150" s="2176">
        <f t="shared" si="13"/>
        <v>1</v>
      </c>
      <c r="U150" s="2176">
        <f t="shared" si="13"/>
        <v>1</v>
      </c>
      <c r="V150" s="2176">
        <f t="shared" si="13"/>
        <v>1</v>
      </c>
      <c r="W150" s="2176">
        <f t="shared" si="13"/>
        <v>1</v>
      </c>
      <c r="X150" s="2176">
        <f t="shared" si="13"/>
        <v>1</v>
      </c>
      <c r="Y150" s="2176">
        <f t="shared" si="13"/>
        <v>1</v>
      </c>
      <c r="Z150" s="2176">
        <f t="shared" si="13"/>
        <v>1</v>
      </c>
      <c r="AA150" s="2176">
        <f t="shared" si="13"/>
        <v>1</v>
      </c>
      <c r="AB150" s="2176">
        <f t="shared" si="13"/>
        <v>1</v>
      </c>
      <c r="AC150" s="2176">
        <f t="shared" si="13"/>
        <v>1</v>
      </c>
      <c r="AD150" s="2176">
        <f t="shared" si="13"/>
        <v>1.0003905086873426</v>
      </c>
      <c r="AE150" s="2176">
        <f t="shared" si="13"/>
        <v>1</v>
      </c>
      <c r="AF150" s="2176">
        <f t="shared" si="13"/>
        <v>1</v>
      </c>
    </row>
    <row r="151" spans="1:32">
      <c r="A151" s="2194">
        <v>200</v>
      </c>
      <c r="B151" s="2195">
        <v>37</v>
      </c>
      <c r="C151" s="2179">
        <v>0</v>
      </c>
      <c r="D151" s="2179">
        <v>0</v>
      </c>
      <c r="E151" s="2179">
        <v>0</v>
      </c>
      <c r="F151" s="2179">
        <v>0</v>
      </c>
      <c r="G151" s="2179">
        <v>0</v>
      </c>
      <c r="H151" s="2179">
        <v>0</v>
      </c>
      <c r="I151" s="2179">
        <v>0</v>
      </c>
      <c r="J151" s="2179">
        <v>0</v>
      </c>
      <c r="K151" s="2179">
        <v>0</v>
      </c>
      <c r="L151" s="2179">
        <v>0</v>
      </c>
      <c r="M151" s="2179">
        <v>0</v>
      </c>
      <c r="N151" s="2179">
        <v>0</v>
      </c>
      <c r="O151" s="2179">
        <v>0</v>
      </c>
      <c r="P151" s="2179">
        <v>0</v>
      </c>
      <c r="Q151" s="2179">
        <v>0</v>
      </c>
      <c r="R151" s="2176">
        <f t="shared" si="13"/>
        <v>1</v>
      </c>
      <c r="S151" s="2176">
        <f t="shared" si="13"/>
        <v>1</v>
      </c>
      <c r="T151" s="2176">
        <f t="shared" si="13"/>
        <v>1</v>
      </c>
      <c r="U151" s="2176">
        <f t="shared" si="13"/>
        <v>1</v>
      </c>
      <c r="V151" s="2176">
        <f t="shared" si="13"/>
        <v>1</v>
      </c>
      <c r="W151" s="2176">
        <f t="shared" si="13"/>
        <v>1</v>
      </c>
      <c r="X151" s="2176">
        <f t="shared" si="13"/>
        <v>1</v>
      </c>
      <c r="Y151" s="2176">
        <f t="shared" si="13"/>
        <v>1</v>
      </c>
      <c r="Z151" s="2176">
        <f t="shared" si="13"/>
        <v>1</v>
      </c>
      <c r="AA151" s="2176">
        <f t="shared" si="13"/>
        <v>1</v>
      </c>
      <c r="AB151" s="2176">
        <f t="shared" si="13"/>
        <v>1</v>
      </c>
      <c r="AC151" s="2176">
        <f t="shared" si="13"/>
        <v>1</v>
      </c>
      <c r="AD151" s="2176">
        <f t="shared" si="13"/>
        <v>1.0003905086873426</v>
      </c>
      <c r="AE151" s="2176">
        <f t="shared" si="13"/>
        <v>1</v>
      </c>
      <c r="AF151" s="2176">
        <f t="shared" si="13"/>
        <v>1</v>
      </c>
    </row>
    <row r="152" spans="1:32">
      <c r="A152" s="2194">
        <v>200</v>
      </c>
      <c r="B152" s="2195">
        <v>38</v>
      </c>
      <c r="C152" s="2179">
        <v>0</v>
      </c>
      <c r="D152" s="2179">
        <v>0</v>
      </c>
      <c r="E152" s="2179">
        <v>0</v>
      </c>
      <c r="F152" s="2179">
        <v>0</v>
      </c>
      <c r="G152" s="2179">
        <v>0</v>
      </c>
      <c r="H152" s="2179">
        <v>0</v>
      </c>
      <c r="I152" s="2179">
        <v>0</v>
      </c>
      <c r="J152" s="2179">
        <v>0</v>
      </c>
      <c r="K152" s="2179">
        <v>0</v>
      </c>
      <c r="L152" s="2179">
        <v>0</v>
      </c>
      <c r="M152" s="2179">
        <v>0</v>
      </c>
      <c r="N152" s="2179">
        <v>0</v>
      </c>
      <c r="O152" s="2179">
        <v>0</v>
      </c>
      <c r="P152" s="2179">
        <v>0</v>
      </c>
      <c r="Q152" s="2179">
        <v>0</v>
      </c>
      <c r="R152" s="2176">
        <f t="shared" si="13"/>
        <v>1</v>
      </c>
      <c r="S152" s="2176">
        <f t="shared" si="13"/>
        <v>1</v>
      </c>
      <c r="T152" s="2176">
        <f t="shared" si="13"/>
        <v>1</v>
      </c>
      <c r="U152" s="2176">
        <f t="shared" si="13"/>
        <v>1</v>
      </c>
      <c r="V152" s="2176">
        <f t="shared" si="13"/>
        <v>1</v>
      </c>
      <c r="W152" s="2176">
        <f t="shared" si="13"/>
        <v>1</v>
      </c>
      <c r="X152" s="2176">
        <f t="shared" si="13"/>
        <v>1</v>
      </c>
      <c r="Y152" s="2176">
        <f t="shared" si="13"/>
        <v>1</v>
      </c>
      <c r="Z152" s="2176">
        <f t="shared" si="13"/>
        <v>1</v>
      </c>
      <c r="AA152" s="2176">
        <f t="shared" si="13"/>
        <v>1</v>
      </c>
      <c r="AB152" s="2176">
        <f t="shared" si="13"/>
        <v>1</v>
      </c>
      <c r="AC152" s="2176">
        <f t="shared" si="13"/>
        <v>1</v>
      </c>
      <c r="AD152" s="2176">
        <f t="shared" si="13"/>
        <v>1.0003905086873426</v>
      </c>
      <c r="AE152" s="2176">
        <f t="shared" si="13"/>
        <v>1</v>
      </c>
      <c r="AF152" s="2176">
        <f t="shared" si="13"/>
        <v>1</v>
      </c>
    </row>
    <row r="153" spans="1:32">
      <c r="A153" s="2194">
        <v>200</v>
      </c>
      <c r="B153" s="2195">
        <v>39</v>
      </c>
      <c r="C153" s="2179">
        <v>0</v>
      </c>
      <c r="D153" s="2179">
        <v>0</v>
      </c>
      <c r="E153" s="2179">
        <v>0</v>
      </c>
      <c r="F153" s="2179">
        <v>0</v>
      </c>
      <c r="G153" s="2179">
        <v>0</v>
      </c>
      <c r="H153" s="2179">
        <v>0</v>
      </c>
      <c r="I153" s="2179">
        <v>0</v>
      </c>
      <c r="J153" s="2179">
        <v>0</v>
      </c>
      <c r="K153" s="2179">
        <v>0</v>
      </c>
      <c r="L153" s="2179">
        <v>0</v>
      </c>
      <c r="M153" s="2179">
        <v>0</v>
      </c>
      <c r="N153" s="2179">
        <v>0</v>
      </c>
      <c r="O153" s="2179">
        <v>0</v>
      </c>
      <c r="P153" s="2179">
        <v>0</v>
      </c>
      <c r="Q153" s="2179">
        <v>0</v>
      </c>
      <c r="R153" s="2176">
        <f t="shared" si="13"/>
        <v>1</v>
      </c>
      <c r="S153" s="2176">
        <f t="shared" si="13"/>
        <v>1</v>
      </c>
      <c r="T153" s="2176">
        <f t="shared" si="13"/>
        <v>1</v>
      </c>
      <c r="U153" s="2176">
        <f t="shared" si="13"/>
        <v>1</v>
      </c>
      <c r="V153" s="2176">
        <f t="shared" si="13"/>
        <v>1</v>
      </c>
      <c r="W153" s="2176">
        <f t="shared" si="13"/>
        <v>1</v>
      </c>
      <c r="X153" s="2176">
        <f t="shared" si="13"/>
        <v>1</v>
      </c>
      <c r="Y153" s="2176">
        <f t="shared" si="13"/>
        <v>1</v>
      </c>
      <c r="Z153" s="2176">
        <f t="shared" si="13"/>
        <v>1</v>
      </c>
      <c r="AA153" s="2176">
        <f t="shared" si="13"/>
        <v>1</v>
      </c>
      <c r="AB153" s="2176">
        <f t="shared" si="13"/>
        <v>1</v>
      </c>
      <c r="AC153" s="2176">
        <f t="shared" si="13"/>
        <v>1</v>
      </c>
      <c r="AD153" s="2176">
        <f t="shared" si="13"/>
        <v>1.0003905086873426</v>
      </c>
      <c r="AE153" s="2176">
        <f t="shared" si="13"/>
        <v>1</v>
      </c>
      <c r="AF153" s="2176">
        <f t="shared" si="13"/>
        <v>1</v>
      </c>
    </row>
    <row r="154" spans="1:32">
      <c r="A154" s="2194">
        <v>200</v>
      </c>
      <c r="B154" s="2195">
        <v>40</v>
      </c>
      <c r="C154" s="2179">
        <v>0</v>
      </c>
      <c r="D154" s="2179">
        <v>0</v>
      </c>
      <c r="E154" s="2179">
        <v>0</v>
      </c>
      <c r="F154" s="2179">
        <v>0</v>
      </c>
      <c r="G154" s="2179">
        <v>0</v>
      </c>
      <c r="H154" s="2179">
        <v>0</v>
      </c>
      <c r="I154" s="2179">
        <v>0</v>
      </c>
      <c r="J154" s="2179">
        <v>0</v>
      </c>
      <c r="K154" s="2179">
        <v>0</v>
      </c>
      <c r="L154" s="2179">
        <v>0</v>
      </c>
      <c r="M154" s="2179">
        <v>0</v>
      </c>
      <c r="N154" s="2179">
        <v>0</v>
      </c>
      <c r="O154" s="2179">
        <v>0</v>
      </c>
      <c r="P154" s="2179">
        <v>0</v>
      </c>
      <c r="Q154" s="2179">
        <v>0</v>
      </c>
      <c r="R154" s="2176">
        <f t="shared" si="13"/>
        <v>1</v>
      </c>
      <c r="S154" s="2176">
        <f t="shared" si="13"/>
        <v>1</v>
      </c>
      <c r="T154" s="2176">
        <f t="shared" si="13"/>
        <v>1</v>
      </c>
      <c r="U154" s="2176">
        <f t="shared" si="13"/>
        <v>1</v>
      </c>
      <c r="V154" s="2176">
        <f t="shared" si="13"/>
        <v>1</v>
      </c>
      <c r="W154" s="2176">
        <f t="shared" si="13"/>
        <v>1</v>
      </c>
      <c r="X154" s="2176">
        <f t="shared" si="13"/>
        <v>1</v>
      </c>
      <c r="Y154" s="2176">
        <f t="shared" si="13"/>
        <v>1</v>
      </c>
      <c r="Z154" s="2176">
        <f t="shared" si="13"/>
        <v>1</v>
      </c>
      <c r="AA154" s="2176">
        <f t="shared" si="13"/>
        <v>1</v>
      </c>
      <c r="AB154" s="2176">
        <f t="shared" si="13"/>
        <v>1</v>
      </c>
      <c r="AC154" s="2176">
        <f t="shared" si="13"/>
        <v>1</v>
      </c>
      <c r="AD154" s="2176">
        <f t="shared" si="13"/>
        <v>1.0003905086873426</v>
      </c>
      <c r="AE154" s="2176">
        <f t="shared" si="13"/>
        <v>1</v>
      </c>
      <c r="AF154" s="2176">
        <f t="shared" si="13"/>
        <v>1</v>
      </c>
    </row>
    <row r="155" spans="1:32">
      <c r="A155" s="2194">
        <v>200</v>
      </c>
      <c r="B155" s="2195">
        <v>41</v>
      </c>
      <c r="C155" s="2179">
        <v>0</v>
      </c>
      <c r="D155" s="2179">
        <v>0</v>
      </c>
      <c r="E155" s="2179">
        <v>0</v>
      </c>
      <c r="F155" s="2179">
        <v>0</v>
      </c>
      <c r="G155" s="2179">
        <v>0</v>
      </c>
      <c r="H155" s="2179">
        <v>0</v>
      </c>
      <c r="I155" s="2179">
        <v>0</v>
      </c>
      <c r="J155" s="2179">
        <v>0</v>
      </c>
      <c r="K155" s="2179">
        <v>0</v>
      </c>
      <c r="L155" s="2179">
        <v>0</v>
      </c>
      <c r="M155" s="2179">
        <v>0</v>
      </c>
      <c r="N155" s="2179">
        <v>0</v>
      </c>
      <c r="O155" s="2179">
        <v>0</v>
      </c>
      <c r="P155" s="2179">
        <v>0</v>
      </c>
      <c r="Q155" s="2179">
        <v>0</v>
      </c>
      <c r="R155" s="2176">
        <f t="shared" si="13"/>
        <v>1</v>
      </c>
      <c r="S155" s="2176">
        <f t="shared" si="13"/>
        <v>1</v>
      </c>
      <c r="T155" s="2176">
        <f t="shared" si="13"/>
        <v>1</v>
      </c>
      <c r="U155" s="2176">
        <f t="shared" si="13"/>
        <v>1</v>
      </c>
      <c r="V155" s="2176">
        <f t="shared" si="13"/>
        <v>1</v>
      </c>
      <c r="W155" s="2176">
        <f t="shared" si="13"/>
        <v>1</v>
      </c>
      <c r="X155" s="2176">
        <f t="shared" si="13"/>
        <v>1</v>
      </c>
      <c r="Y155" s="2176">
        <f t="shared" si="13"/>
        <v>1</v>
      </c>
      <c r="Z155" s="2176">
        <f t="shared" si="13"/>
        <v>1</v>
      </c>
      <c r="AA155" s="2176">
        <f t="shared" si="13"/>
        <v>1</v>
      </c>
      <c r="AB155" s="2176">
        <f t="shared" si="13"/>
        <v>1</v>
      </c>
      <c r="AC155" s="2176">
        <f t="shared" si="13"/>
        <v>1</v>
      </c>
      <c r="AD155" s="2176">
        <f t="shared" si="13"/>
        <v>1.0003905086873426</v>
      </c>
      <c r="AE155" s="2176">
        <f t="shared" si="13"/>
        <v>1</v>
      </c>
      <c r="AF155" s="2176">
        <f t="shared" si="13"/>
        <v>1</v>
      </c>
    </row>
    <row r="156" spans="1:32">
      <c r="A156" s="2194">
        <v>200</v>
      </c>
      <c r="B156" s="2195">
        <v>42</v>
      </c>
      <c r="C156" s="2179">
        <v>0</v>
      </c>
      <c r="D156" s="2179">
        <v>0</v>
      </c>
      <c r="E156" s="2179">
        <v>0</v>
      </c>
      <c r="F156" s="2179">
        <v>0</v>
      </c>
      <c r="G156" s="2179">
        <v>0</v>
      </c>
      <c r="H156" s="2179">
        <v>0</v>
      </c>
      <c r="I156" s="2179">
        <v>0</v>
      </c>
      <c r="J156" s="2179">
        <v>0</v>
      </c>
      <c r="K156" s="2179">
        <v>0</v>
      </c>
      <c r="L156" s="2179">
        <v>0</v>
      </c>
      <c r="M156" s="2179">
        <v>0</v>
      </c>
      <c r="N156" s="2179">
        <v>0</v>
      </c>
      <c r="O156" s="2179">
        <v>0</v>
      </c>
      <c r="P156" s="2179">
        <v>0</v>
      </c>
      <c r="Q156" s="2179">
        <v>0</v>
      </c>
      <c r="R156" s="2176">
        <f t="shared" si="13"/>
        <v>1</v>
      </c>
      <c r="S156" s="2176">
        <f t="shared" si="13"/>
        <v>1</v>
      </c>
      <c r="T156" s="2176">
        <f t="shared" si="13"/>
        <v>1</v>
      </c>
      <c r="U156" s="2176">
        <f t="shared" si="13"/>
        <v>1</v>
      </c>
      <c r="V156" s="2176">
        <f t="shared" si="13"/>
        <v>1</v>
      </c>
      <c r="W156" s="2176">
        <f t="shared" si="13"/>
        <v>1</v>
      </c>
      <c r="X156" s="2176">
        <f t="shared" si="13"/>
        <v>1</v>
      </c>
      <c r="Y156" s="2176">
        <f t="shared" si="13"/>
        <v>1</v>
      </c>
      <c r="Z156" s="2176">
        <f t="shared" si="13"/>
        <v>1</v>
      </c>
      <c r="AA156" s="2176">
        <f t="shared" si="13"/>
        <v>1</v>
      </c>
      <c r="AB156" s="2176">
        <f t="shared" si="13"/>
        <v>1</v>
      </c>
      <c r="AC156" s="2176">
        <f t="shared" si="13"/>
        <v>1</v>
      </c>
      <c r="AD156" s="2176">
        <f t="shared" si="13"/>
        <v>1.0003905086873426</v>
      </c>
      <c r="AE156" s="2176">
        <f t="shared" si="13"/>
        <v>1</v>
      </c>
      <c r="AF156" s="2176">
        <f t="shared" si="13"/>
        <v>1</v>
      </c>
    </row>
    <row r="157" spans="1:32">
      <c r="A157" s="2194">
        <v>200</v>
      </c>
      <c r="B157" s="2195">
        <v>43</v>
      </c>
      <c r="C157" s="2179">
        <v>0</v>
      </c>
      <c r="D157" s="2179">
        <v>0</v>
      </c>
      <c r="E157" s="2179">
        <v>0</v>
      </c>
      <c r="F157" s="2179">
        <v>0</v>
      </c>
      <c r="G157" s="2179">
        <v>0</v>
      </c>
      <c r="H157" s="2179">
        <v>0</v>
      </c>
      <c r="I157" s="2179">
        <v>0</v>
      </c>
      <c r="J157" s="2179">
        <v>0</v>
      </c>
      <c r="K157" s="2179">
        <v>0</v>
      </c>
      <c r="L157" s="2179">
        <v>0</v>
      </c>
      <c r="M157" s="2179">
        <v>0</v>
      </c>
      <c r="N157" s="2179">
        <v>0</v>
      </c>
      <c r="O157" s="2179">
        <v>0</v>
      </c>
      <c r="P157" s="2179">
        <v>0</v>
      </c>
      <c r="Q157" s="2179">
        <v>0</v>
      </c>
      <c r="R157" s="2176">
        <f t="shared" si="13"/>
        <v>1</v>
      </c>
      <c r="S157" s="2176">
        <f t="shared" si="13"/>
        <v>1</v>
      </c>
      <c r="T157" s="2176">
        <f t="shared" si="13"/>
        <v>1</v>
      </c>
      <c r="U157" s="2176">
        <f t="shared" si="13"/>
        <v>1</v>
      </c>
      <c r="V157" s="2176">
        <f t="shared" si="13"/>
        <v>1</v>
      </c>
      <c r="W157" s="2176">
        <f t="shared" si="13"/>
        <v>1</v>
      </c>
      <c r="X157" s="2176">
        <f t="shared" si="13"/>
        <v>1</v>
      </c>
      <c r="Y157" s="2176">
        <f t="shared" si="13"/>
        <v>1</v>
      </c>
      <c r="Z157" s="2176">
        <f t="shared" si="13"/>
        <v>1</v>
      </c>
      <c r="AA157" s="2176">
        <f t="shared" si="13"/>
        <v>1</v>
      </c>
      <c r="AB157" s="2176">
        <f t="shared" si="13"/>
        <v>1</v>
      </c>
      <c r="AC157" s="2176">
        <f t="shared" si="13"/>
        <v>1</v>
      </c>
      <c r="AD157" s="2176">
        <f t="shared" si="13"/>
        <v>1.0003905086873426</v>
      </c>
      <c r="AE157" s="2176">
        <f t="shared" si="13"/>
        <v>1</v>
      </c>
      <c r="AF157" s="2176">
        <f t="shared" si="13"/>
        <v>1</v>
      </c>
    </row>
    <row r="158" spans="1:32">
      <c r="A158" s="2194">
        <v>200</v>
      </c>
      <c r="B158" s="2195">
        <v>44</v>
      </c>
      <c r="C158" s="2179">
        <v>0</v>
      </c>
      <c r="D158" s="2179">
        <v>0</v>
      </c>
      <c r="E158" s="2179">
        <v>0</v>
      </c>
      <c r="F158" s="2179">
        <v>0</v>
      </c>
      <c r="G158" s="2179">
        <v>0</v>
      </c>
      <c r="H158" s="2179">
        <v>0</v>
      </c>
      <c r="I158" s="2179">
        <v>0</v>
      </c>
      <c r="J158" s="2179">
        <v>0</v>
      </c>
      <c r="K158" s="2179">
        <v>0</v>
      </c>
      <c r="L158" s="2179">
        <v>0</v>
      </c>
      <c r="M158" s="2179">
        <v>0</v>
      </c>
      <c r="N158" s="2179">
        <v>0</v>
      </c>
      <c r="O158" s="2179">
        <v>0</v>
      </c>
      <c r="P158" s="2179">
        <v>0</v>
      </c>
      <c r="Q158" s="2179">
        <v>0</v>
      </c>
      <c r="R158" s="2176">
        <f t="shared" si="13"/>
        <v>1</v>
      </c>
      <c r="S158" s="2176">
        <f t="shared" si="13"/>
        <v>1</v>
      </c>
      <c r="T158" s="2176">
        <f t="shared" si="13"/>
        <v>1</v>
      </c>
      <c r="U158" s="2176">
        <f t="shared" si="13"/>
        <v>1</v>
      </c>
      <c r="V158" s="2176">
        <f t="shared" si="13"/>
        <v>1</v>
      </c>
      <c r="W158" s="2176">
        <f t="shared" si="13"/>
        <v>1</v>
      </c>
      <c r="X158" s="2176">
        <f t="shared" si="13"/>
        <v>1</v>
      </c>
      <c r="Y158" s="2176">
        <f t="shared" si="13"/>
        <v>1</v>
      </c>
      <c r="Z158" s="2176">
        <f t="shared" si="13"/>
        <v>1</v>
      </c>
      <c r="AA158" s="2176">
        <f t="shared" si="13"/>
        <v>1</v>
      </c>
      <c r="AB158" s="2176">
        <f t="shared" si="13"/>
        <v>1</v>
      </c>
      <c r="AC158" s="2176">
        <f t="shared" si="13"/>
        <v>1</v>
      </c>
      <c r="AD158" s="2176">
        <f t="shared" si="13"/>
        <v>1.0003905086873426</v>
      </c>
      <c r="AE158" s="2176">
        <f t="shared" si="13"/>
        <v>1</v>
      </c>
      <c r="AF158" s="2176">
        <f t="shared" si="13"/>
        <v>1</v>
      </c>
    </row>
    <row r="159" spans="1:32">
      <c r="A159" s="2194">
        <v>200</v>
      </c>
      <c r="B159" s="2195">
        <v>45</v>
      </c>
      <c r="C159" s="2179">
        <v>0</v>
      </c>
      <c r="D159" s="2179">
        <v>0</v>
      </c>
      <c r="E159" s="2179">
        <v>0</v>
      </c>
      <c r="F159" s="2179">
        <v>0</v>
      </c>
      <c r="G159" s="2179">
        <v>0</v>
      </c>
      <c r="H159" s="2179">
        <v>0</v>
      </c>
      <c r="I159" s="2179">
        <v>0</v>
      </c>
      <c r="J159" s="2179">
        <v>0</v>
      </c>
      <c r="K159" s="2179">
        <v>0</v>
      </c>
      <c r="L159" s="2179">
        <v>0</v>
      </c>
      <c r="M159" s="2179">
        <v>0</v>
      </c>
      <c r="N159" s="2179">
        <v>0</v>
      </c>
      <c r="O159" s="2179">
        <v>0</v>
      </c>
      <c r="P159" s="2179">
        <v>0</v>
      </c>
      <c r="Q159" s="2179">
        <v>0</v>
      </c>
      <c r="R159" s="2176">
        <f t="shared" si="13"/>
        <v>1</v>
      </c>
      <c r="S159" s="2176">
        <f t="shared" si="13"/>
        <v>1</v>
      </c>
      <c r="T159" s="2176">
        <f t="shared" si="13"/>
        <v>1</v>
      </c>
      <c r="U159" s="2176">
        <f t="shared" si="13"/>
        <v>1</v>
      </c>
      <c r="V159" s="2176">
        <f t="shared" si="13"/>
        <v>1</v>
      </c>
      <c r="W159" s="2176">
        <f t="shared" si="13"/>
        <v>1</v>
      </c>
      <c r="X159" s="2176">
        <f t="shared" si="13"/>
        <v>1</v>
      </c>
      <c r="Y159" s="2176">
        <f t="shared" si="13"/>
        <v>1</v>
      </c>
      <c r="Z159" s="2176">
        <f t="shared" si="13"/>
        <v>1</v>
      </c>
      <c r="AA159" s="2176">
        <f t="shared" si="13"/>
        <v>1</v>
      </c>
      <c r="AB159" s="2176">
        <f t="shared" si="13"/>
        <v>1</v>
      </c>
      <c r="AC159" s="2176">
        <f t="shared" si="13"/>
        <v>1</v>
      </c>
      <c r="AD159" s="2176">
        <f t="shared" si="13"/>
        <v>1.0003905086873426</v>
      </c>
      <c r="AE159" s="2176">
        <f t="shared" si="13"/>
        <v>1</v>
      </c>
      <c r="AF159" s="2176">
        <f t="shared" si="13"/>
        <v>1</v>
      </c>
    </row>
    <row r="160" spans="1:32">
      <c r="A160" s="2194">
        <v>200</v>
      </c>
      <c r="B160" s="2195">
        <v>46</v>
      </c>
      <c r="C160" s="2179">
        <v>0</v>
      </c>
      <c r="D160" s="2179">
        <v>0</v>
      </c>
      <c r="E160" s="2179">
        <v>0</v>
      </c>
      <c r="F160" s="2179">
        <v>0</v>
      </c>
      <c r="G160" s="2179">
        <v>0</v>
      </c>
      <c r="H160" s="2179">
        <v>0</v>
      </c>
      <c r="I160" s="2179">
        <v>0</v>
      </c>
      <c r="J160" s="2179">
        <v>0</v>
      </c>
      <c r="K160" s="2179">
        <v>0</v>
      </c>
      <c r="L160" s="2179">
        <v>0</v>
      </c>
      <c r="M160" s="2179">
        <v>0</v>
      </c>
      <c r="N160" s="2179">
        <v>0</v>
      </c>
      <c r="O160" s="2179">
        <v>0</v>
      </c>
      <c r="P160" s="2179">
        <v>0</v>
      </c>
      <c r="Q160" s="2179">
        <v>0</v>
      </c>
      <c r="R160" s="2176">
        <f t="shared" si="13"/>
        <v>1</v>
      </c>
      <c r="S160" s="2176">
        <f t="shared" si="13"/>
        <v>1</v>
      </c>
      <c r="T160" s="2176">
        <f t="shared" si="13"/>
        <v>1</v>
      </c>
      <c r="U160" s="2176">
        <f t="shared" si="13"/>
        <v>1</v>
      </c>
      <c r="V160" s="2176">
        <f t="shared" si="13"/>
        <v>1</v>
      </c>
      <c r="W160" s="2176">
        <f t="shared" si="13"/>
        <v>1</v>
      </c>
      <c r="X160" s="2176">
        <f t="shared" si="13"/>
        <v>1</v>
      </c>
      <c r="Y160" s="2176">
        <f t="shared" si="13"/>
        <v>1</v>
      </c>
      <c r="Z160" s="2176">
        <f t="shared" si="13"/>
        <v>1</v>
      </c>
      <c r="AA160" s="2176">
        <f t="shared" si="13"/>
        <v>1</v>
      </c>
      <c r="AB160" s="2176">
        <f t="shared" si="13"/>
        <v>1</v>
      </c>
      <c r="AC160" s="2176">
        <f t="shared" si="13"/>
        <v>1</v>
      </c>
      <c r="AD160" s="2176">
        <f t="shared" si="13"/>
        <v>1.0003905086873426</v>
      </c>
      <c r="AE160" s="2176">
        <f t="shared" si="13"/>
        <v>1</v>
      </c>
      <c r="AF160" s="2176">
        <f t="shared" si="13"/>
        <v>1</v>
      </c>
    </row>
    <row r="161" spans="1:32">
      <c r="A161" s="2194">
        <v>200</v>
      </c>
      <c r="B161" s="2195">
        <v>47</v>
      </c>
      <c r="C161" s="2179">
        <v>0</v>
      </c>
      <c r="D161" s="2179">
        <v>0</v>
      </c>
      <c r="E161" s="2179">
        <v>0</v>
      </c>
      <c r="F161" s="2179">
        <v>0</v>
      </c>
      <c r="G161" s="2179">
        <v>0</v>
      </c>
      <c r="H161" s="2179">
        <v>0</v>
      </c>
      <c r="I161" s="2179">
        <v>0</v>
      </c>
      <c r="J161" s="2179">
        <v>0</v>
      </c>
      <c r="K161" s="2179">
        <v>0</v>
      </c>
      <c r="L161" s="2179">
        <v>0</v>
      </c>
      <c r="M161" s="2179">
        <v>0</v>
      </c>
      <c r="N161" s="2179">
        <v>0</v>
      </c>
      <c r="O161" s="2179">
        <v>0</v>
      </c>
      <c r="P161" s="2179">
        <v>0</v>
      </c>
      <c r="Q161" s="2179">
        <v>0</v>
      </c>
      <c r="R161" s="2176">
        <f t="shared" si="13"/>
        <v>1</v>
      </c>
      <c r="S161" s="2176">
        <f t="shared" si="13"/>
        <v>1</v>
      </c>
      <c r="T161" s="2176">
        <f t="shared" si="13"/>
        <v>1</v>
      </c>
      <c r="U161" s="2176">
        <f t="shared" si="13"/>
        <v>1</v>
      </c>
      <c r="V161" s="2176">
        <f t="shared" si="13"/>
        <v>1</v>
      </c>
      <c r="W161" s="2176">
        <f t="shared" si="13"/>
        <v>1</v>
      </c>
      <c r="X161" s="2176">
        <f t="shared" si="13"/>
        <v>1</v>
      </c>
      <c r="Y161" s="2176">
        <f t="shared" si="13"/>
        <v>1</v>
      </c>
      <c r="Z161" s="2176">
        <f t="shared" si="13"/>
        <v>1</v>
      </c>
      <c r="AA161" s="2176">
        <f t="shared" si="13"/>
        <v>1</v>
      </c>
      <c r="AB161" s="2176">
        <f t="shared" si="13"/>
        <v>1</v>
      </c>
      <c r="AC161" s="2176">
        <f t="shared" si="13"/>
        <v>1</v>
      </c>
      <c r="AD161" s="2176">
        <f t="shared" si="13"/>
        <v>1.0003905086873426</v>
      </c>
      <c r="AE161" s="2176">
        <f t="shared" si="13"/>
        <v>1</v>
      </c>
      <c r="AF161" s="2176">
        <f t="shared" si="13"/>
        <v>1</v>
      </c>
    </row>
    <row r="162" spans="1:32">
      <c r="A162" s="2194">
        <v>200</v>
      </c>
      <c r="B162" s="2195">
        <v>48</v>
      </c>
      <c r="C162" s="2179">
        <v>0</v>
      </c>
      <c r="D162" s="2179">
        <v>0</v>
      </c>
      <c r="E162" s="2179">
        <v>0</v>
      </c>
      <c r="F162" s="2179">
        <v>0</v>
      </c>
      <c r="G162" s="2179">
        <v>0</v>
      </c>
      <c r="H162" s="2179">
        <v>0</v>
      </c>
      <c r="I162" s="2179">
        <v>0</v>
      </c>
      <c r="J162" s="2179">
        <v>0</v>
      </c>
      <c r="K162" s="2179">
        <v>0</v>
      </c>
      <c r="L162" s="2179">
        <v>0</v>
      </c>
      <c r="M162" s="2179">
        <v>0</v>
      </c>
      <c r="N162" s="2179">
        <v>0</v>
      </c>
      <c r="O162" s="2179">
        <v>0</v>
      </c>
      <c r="P162" s="2179">
        <v>0</v>
      </c>
      <c r="Q162" s="2179">
        <v>0</v>
      </c>
      <c r="R162" s="2176">
        <f t="shared" si="13"/>
        <v>1</v>
      </c>
      <c r="S162" s="2176">
        <f t="shared" si="13"/>
        <v>1</v>
      </c>
      <c r="T162" s="2176">
        <f t="shared" si="13"/>
        <v>1</v>
      </c>
      <c r="U162" s="2176">
        <f t="shared" si="13"/>
        <v>1</v>
      </c>
      <c r="V162" s="2176">
        <f t="shared" si="13"/>
        <v>1</v>
      </c>
      <c r="W162" s="2176">
        <f t="shared" si="13"/>
        <v>1</v>
      </c>
      <c r="X162" s="2176">
        <f t="shared" si="13"/>
        <v>1</v>
      </c>
      <c r="Y162" s="2176">
        <f t="shared" si="13"/>
        <v>1</v>
      </c>
      <c r="Z162" s="2176">
        <f t="shared" si="13"/>
        <v>1</v>
      </c>
      <c r="AA162" s="2176">
        <f t="shared" si="13"/>
        <v>1</v>
      </c>
      <c r="AB162" s="2176">
        <f t="shared" si="13"/>
        <v>1</v>
      </c>
      <c r="AC162" s="2176">
        <f t="shared" si="13"/>
        <v>1</v>
      </c>
      <c r="AD162" s="2176">
        <f t="shared" si="13"/>
        <v>1.0003905086873426</v>
      </c>
      <c r="AE162" s="2176">
        <f t="shared" si="13"/>
        <v>1</v>
      </c>
      <c r="AF162" s="2176">
        <f t="shared" si="13"/>
        <v>1</v>
      </c>
    </row>
    <row r="163" spans="1:32">
      <c r="A163" s="2194">
        <v>200</v>
      </c>
      <c r="B163" s="2195">
        <v>49</v>
      </c>
      <c r="C163" s="2179">
        <v>0</v>
      </c>
      <c r="D163" s="2179">
        <v>0</v>
      </c>
      <c r="E163" s="2179">
        <v>0</v>
      </c>
      <c r="F163" s="2179">
        <v>0</v>
      </c>
      <c r="G163" s="2179">
        <v>0</v>
      </c>
      <c r="H163" s="2179">
        <v>0</v>
      </c>
      <c r="I163" s="2179">
        <v>0</v>
      </c>
      <c r="J163" s="2179">
        <v>0</v>
      </c>
      <c r="K163" s="2179">
        <v>0</v>
      </c>
      <c r="L163" s="2179">
        <v>0</v>
      </c>
      <c r="M163" s="2179">
        <v>0</v>
      </c>
      <c r="N163" s="2179">
        <v>0</v>
      </c>
      <c r="O163" s="2179">
        <v>0</v>
      </c>
      <c r="P163" s="2179">
        <v>0</v>
      </c>
      <c r="Q163" s="2179">
        <v>0</v>
      </c>
      <c r="R163" s="2176">
        <f t="shared" si="13"/>
        <v>1</v>
      </c>
      <c r="S163" s="2176">
        <f t="shared" si="13"/>
        <v>1</v>
      </c>
      <c r="T163" s="2176">
        <f t="shared" si="13"/>
        <v>1</v>
      </c>
      <c r="U163" s="2176">
        <f t="shared" si="13"/>
        <v>1</v>
      </c>
      <c r="V163" s="2176">
        <f t="shared" si="13"/>
        <v>1</v>
      </c>
      <c r="W163" s="2176">
        <f t="shared" si="13"/>
        <v>1</v>
      </c>
      <c r="X163" s="2176">
        <f t="shared" si="13"/>
        <v>1</v>
      </c>
      <c r="Y163" s="2176">
        <f t="shared" si="13"/>
        <v>1</v>
      </c>
      <c r="Z163" s="2176">
        <f t="shared" si="13"/>
        <v>1</v>
      </c>
      <c r="AA163" s="2176">
        <f t="shared" si="13"/>
        <v>1</v>
      </c>
      <c r="AB163" s="2176">
        <f t="shared" si="13"/>
        <v>1</v>
      </c>
      <c r="AC163" s="2176">
        <f t="shared" si="13"/>
        <v>1</v>
      </c>
      <c r="AD163" s="2176">
        <f t="shared" si="13"/>
        <v>1.0003905086873426</v>
      </c>
      <c r="AE163" s="2176">
        <f t="shared" si="13"/>
        <v>1</v>
      </c>
      <c r="AF163" s="2176">
        <f t="shared" si="13"/>
        <v>1</v>
      </c>
    </row>
    <row r="164" spans="1:32">
      <c r="A164" s="2194">
        <v>200</v>
      </c>
      <c r="B164" s="2195">
        <v>50</v>
      </c>
      <c r="C164" s="2179">
        <v>0</v>
      </c>
      <c r="D164" s="2179">
        <v>0</v>
      </c>
      <c r="E164" s="2179">
        <v>0</v>
      </c>
      <c r="F164" s="2179">
        <v>0</v>
      </c>
      <c r="G164" s="2179">
        <v>0</v>
      </c>
      <c r="H164" s="2179">
        <v>0</v>
      </c>
      <c r="I164" s="2179">
        <v>0</v>
      </c>
      <c r="J164" s="2179">
        <v>0</v>
      </c>
      <c r="K164" s="2179">
        <v>0</v>
      </c>
      <c r="L164" s="2179">
        <v>0</v>
      </c>
      <c r="M164" s="2179">
        <v>0</v>
      </c>
      <c r="N164" s="2179">
        <v>0</v>
      </c>
      <c r="O164" s="2179">
        <v>0</v>
      </c>
      <c r="P164" s="2179">
        <v>0</v>
      </c>
      <c r="Q164" s="2179">
        <v>0</v>
      </c>
      <c r="R164" s="2176">
        <f t="shared" ref="R164:AF179" si="14">C164+R163</f>
        <v>1</v>
      </c>
      <c r="S164" s="2176">
        <f t="shared" si="14"/>
        <v>1</v>
      </c>
      <c r="T164" s="2176">
        <f t="shared" si="14"/>
        <v>1</v>
      </c>
      <c r="U164" s="2176">
        <f t="shared" si="14"/>
        <v>1</v>
      </c>
      <c r="V164" s="2176">
        <f t="shared" si="14"/>
        <v>1</v>
      </c>
      <c r="W164" s="2176">
        <f t="shared" si="14"/>
        <v>1</v>
      </c>
      <c r="X164" s="2176">
        <f t="shared" si="14"/>
        <v>1</v>
      </c>
      <c r="Y164" s="2176">
        <f t="shared" si="14"/>
        <v>1</v>
      </c>
      <c r="Z164" s="2176">
        <f t="shared" si="14"/>
        <v>1</v>
      </c>
      <c r="AA164" s="2176">
        <f t="shared" si="14"/>
        <v>1</v>
      </c>
      <c r="AB164" s="2176">
        <f t="shared" si="14"/>
        <v>1</v>
      </c>
      <c r="AC164" s="2176">
        <f t="shared" si="14"/>
        <v>1</v>
      </c>
      <c r="AD164" s="2176">
        <f t="shared" si="14"/>
        <v>1.0003905086873426</v>
      </c>
      <c r="AE164" s="2176">
        <f t="shared" si="14"/>
        <v>1</v>
      </c>
      <c r="AF164" s="2176">
        <f t="shared" si="14"/>
        <v>1</v>
      </c>
    </row>
    <row r="165" spans="1:32">
      <c r="A165" s="2194">
        <v>200</v>
      </c>
      <c r="B165" s="2195">
        <v>51</v>
      </c>
      <c r="C165" s="2179">
        <v>0</v>
      </c>
      <c r="D165" s="2179">
        <v>0</v>
      </c>
      <c r="E165" s="2179">
        <v>0</v>
      </c>
      <c r="F165" s="2179">
        <v>0</v>
      </c>
      <c r="G165" s="2179">
        <v>0</v>
      </c>
      <c r="H165" s="2179">
        <v>0</v>
      </c>
      <c r="I165" s="2179">
        <v>0</v>
      </c>
      <c r="J165" s="2179">
        <v>0</v>
      </c>
      <c r="K165" s="2179">
        <v>0</v>
      </c>
      <c r="L165" s="2179">
        <v>0</v>
      </c>
      <c r="M165" s="2179">
        <v>0</v>
      </c>
      <c r="N165" s="2179">
        <v>0</v>
      </c>
      <c r="O165" s="2179">
        <v>0</v>
      </c>
      <c r="P165" s="2179">
        <v>0</v>
      </c>
      <c r="Q165" s="2179">
        <v>0</v>
      </c>
      <c r="R165" s="2176">
        <f t="shared" si="14"/>
        <v>1</v>
      </c>
      <c r="S165" s="2176">
        <f t="shared" si="14"/>
        <v>1</v>
      </c>
      <c r="T165" s="2176">
        <f t="shared" si="14"/>
        <v>1</v>
      </c>
      <c r="U165" s="2176">
        <f t="shared" si="14"/>
        <v>1</v>
      </c>
      <c r="V165" s="2176">
        <f t="shared" si="14"/>
        <v>1</v>
      </c>
      <c r="W165" s="2176">
        <f t="shared" si="14"/>
        <v>1</v>
      </c>
      <c r="X165" s="2176">
        <f t="shared" si="14"/>
        <v>1</v>
      </c>
      <c r="Y165" s="2176">
        <f t="shared" si="14"/>
        <v>1</v>
      </c>
      <c r="Z165" s="2176">
        <f t="shared" si="14"/>
        <v>1</v>
      </c>
      <c r="AA165" s="2176">
        <f t="shared" si="14"/>
        <v>1</v>
      </c>
      <c r="AB165" s="2176">
        <f t="shared" si="14"/>
        <v>1</v>
      </c>
      <c r="AC165" s="2176">
        <f t="shared" si="14"/>
        <v>1</v>
      </c>
      <c r="AD165" s="2176">
        <f t="shared" si="14"/>
        <v>1.0003905086873426</v>
      </c>
      <c r="AE165" s="2176">
        <f t="shared" si="14"/>
        <v>1</v>
      </c>
      <c r="AF165" s="2176">
        <f t="shared" si="14"/>
        <v>1</v>
      </c>
    </row>
    <row r="166" spans="1:32">
      <c r="A166" s="2194">
        <v>200</v>
      </c>
      <c r="B166" s="2195">
        <v>52</v>
      </c>
      <c r="C166" s="2179">
        <v>0</v>
      </c>
      <c r="D166" s="2179">
        <v>0</v>
      </c>
      <c r="E166" s="2179">
        <v>0</v>
      </c>
      <c r="F166" s="2179">
        <v>0</v>
      </c>
      <c r="G166" s="2179">
        <v>0</v>
      </c>
      <c r="H166" s="2179">
        <v>0</v>
      </c>
      <c r="I166" s="2179">
        <v>0</v>
      </c>
      <c r="J166" s="2179">
        <v>0</v>
      </c>
      <c r="K166" s="2179">
        <v>0</v>
      </c>
      <c r="L166" s="2179">
        <v>0</v>
      </c>
      <c r="M166" s="2179">
        <v>0</v>
      </c>
      <c r="N166" s="2179">
        <v>0</v>
      </c>
      <c r="O166" s="2179">
        <v>0</v>
      </c>
      <c r="P166" s="2179">
        <v>0</v>
      </c>
      <c r="Q166" s="2179">
        <v>0</v>
      </c>
      <c r="R166" s="2176">
        <f t="shared" si="14"/>
        <v>1</v>
      </c>
      <c r="S166" s="2176">
        <f t="shared" si="14"/>
        <v>1</v>
      </c>
      <c r="T166" s="2176">
        <f t="shared" si="14"/>
        <v>1</v>
      </c>
      <c r="U166" s="2176">
        <f t="shared" si="14"/>
        <v>1</v>
      </c>
      <c r="V166" s="2176">
        <f t="shared" si="14"/>
        <v>1</v>
      </c>
      <c r="W166" s="2176">
        <f t="shared" si="14"/>
        <v>1</v>
      </c>
      <c r="X166" s="2176">
        <f t="shared" si="14"/>
        <v>1</v>
      </c>
      <c r="Y166" s="2176">
        <f t="shared" si="14"/>
        <v>1</v>
      </c>
      <c r="Z166" s="2176">
        <f t="shared" si="14"/>
        <v>1</v>
      </c>
      <c r="AA166" s="2176">
        <f t="shared" si="14"/>
        <v>1</v>
      </c>
      <c r="AB166" s="2176">
        <f t="shared" si="14"/>
        <v>1</v>
      </c>
      <c r="AC166" s="2176">
        <f t="shared" si="14"/>
        <v>1</v>
      </c>
      <c r="AD166" s="2176">
        <f t="shared" si="14"/>
        <v>1.0003905086873426</v>
      </c>
      <c r="AE166" s="2176">
        <f t="shared" si="14"/>
        <v>1</v>
      </c>
      <c r="AF166" s="2176">
        <f t="shared" si="14"/>
        <v>1</v>
      </c>
    </row>
    <row r="167" spans="1:32">
      <c r="A167" s="2194">
        <v>200</v>
      </c>
      <c r="B167" s="2195">
        <v>53</v>
      </c>
      <c r="C167" s="2179">
        <v>0</v>
      </c>
      <c r="D167" s="2179">
        <v>0</v>
      </c>
      <c r="E167" s="2179">
        <v>0</v>
      </c>
      <c r="F167" s="2179">
        <v>0</v>
      </c>
      <c r="G167" s="2179">
        <v>0</v>
      </c>
      <c r="H167" s="2179">
        <v>0</v>
      </c>
      <c r="I167" s="2179">
        <v>0</v>
      </c>
      <c r="J167" s="2179">
        <v>0</v>
      </c>
      <c r="K167" s="2179">
        <v>0</v>
      </c>
      <c r="L167" s="2179">
        <v>0</v>
      </c>
      <c r="M167" s="2179">
        <v>0</v>
      </c>
      <c r="N167" s="2179">
        <v>0</v>
      </c>
      <c r="O167" s="2179">
        <v>0</v>
      </c>
      <c r="P167" s="2179">
        <v>0</v>
      </c>
      <c r="Q167" s="2179">
        <v>0</v>
      </c>
      <c r="R167" s="2176">
        <f t="shared" si="14"/>
        <v>1</v>
      </c>
      <c r="S167" s="2176">
        <f t="shared" si="14"/>
        <v>1</v>
      </c>
      <c r="T167" s="2176">
        <f t="shared" si="14"/>
        <v>1</v>
      </c>
      <c r="U167" s="2176">
        <f t="shared" si="14"/>
        <v>1</v>
      </c>
      <c r="V167" s="2176">
        <f t="shared" si="14"/>
        <v>1</v>
      </c>
      <c r="W167" s="2176">
        <f t="shared" si="14"/>
        <v>1</v>
      </c>
      <c r="X167" s="2176">
        <f t="shared" si="14"/>
        <v>1</v>
      </c>
      <c r="Y167" s="2176">
        <f t="shared" si="14"/>
        <v>1</v>
      </c>
      <c r="Z167" s="2176">
        <f t="shared" si="14"/>
        <v>1</v>
      </c>
      <c r="AA167" s="2176">
        <f t="shared" si="14"/>
        <v>1</v>
      </c>
      <c r="AB167" s="2176">
        <f t="shared" si="14"/>
        <v>1</v>
      </c>
      <c r="AC167" s="2176">
        <f t="shared" si="14"/>
        <v>1</v>
      </c>
      <c r="AD167" s="2176">
        <f t="shared" si="14"/>
        <v>1.0003905086873426</v>
      </c>
      <c r="AE167" s="2176">
        <f t="shared" si="14"/>
        <v>1</v>
      </c>
      <c r="AF167" s="2176">
        <f t="shared" si="14"/>
        <v>1</v>
      </c>
    </row>
    <row r="168" spans="1:32">
      <c r="A168" s="2194">
        <v>200</v>
      </c>
      <c r="B168" s="2195">
        <v>54</v>
      </c>
      <c r="C168" s="2179">
        <v>0</v>
      </c>
      <c r="D168" s="2179">
        <v>0</v>
      </c>
      <c r="E168" s="2179">
        <v>0</v>
      </c>
      <c r="F168" s="2179">
        <v>0</v>
      </c>
      <c r="G168" s="2179">
        <v>0</v>
      </c>
      <c r="H168" s="2179">
        <v>0</v>
      </c>
      <c r="I168" s="2179">
        <v>0</v>
      </c>
      <c r="J168" s="2179">
        <v>0</v>
      </c>
      <c r="K168" s="2179">
        <v>0</v>
      </c>
      <c r="L168" s="2179">
        <v>0</v>
      </c>
      <c r="M168" s="2179">
        <v>0</v>
      </c>
      <c r="N168" s="2179">
        <v>0</v>
      </c>
      <c r="O168" s="2179">
        <v>0</v>
      </c>
      <c r="P168" s="2179">
        <v>0</v>
      </c>
      <c r="Q168" s="2179">
        <v>0</v>
      </c>
      <c r="R168" s="2176">
        <f t="shared" si="14"/>
        <v>1</v>
      </c>
      <c r="S168" s="2176">
        <f t="shared" si="14"/>
        <v>1</v>
      </c>
      <c r="T168" s="2176">
        <f t="shared" si="14"/>
        <v>1</v>
      </c>
      <c r="U168" s="2176">
        <f t="shared" si="14"/>
        <v>1</v>
      </c>
      <c r="V168" s="2176">
        <f t="shared" si="14"/>
        <v>1</v>
      </c>
      <c r="W168" s="2176">
        <f t="shared" si="14"/>
        <v>1</v>
      </c>
      <c r="X168" s="2176">
        <f t="shared" si="14"/>
        <v>1</v>
      </c>
      <c r="Y168" s="2176">
        <f t="shared" si="14"/>
        <v>1</v>
      </c>
      <c r="Z168" s="2176">
        <f t="shared" si="14"/>
        <v>1</v>
      </c>
      <c r="AA168" s="2176">
        <f t="shared" si="14"/>
        <v>1</v>
      </c>
      <c r="AB168" s="2176">
        <f t="shared" si="14"/>
        <v>1</v>
      </c>
      <c r="AC168" s="2176">
        <f t="shared" si="14"/>
        <v>1</v>
      </c>
      <c r="AD168" s="2176">
        <f t="shared" si="14"/>
        <v>1.0003905086873426</v>
      </c>
      <c r="AE168" s="2176">
        <f t="shared" si="14"/>
        <v>1</v>
      </c>
      <c r="AF168" s="2176">
        <f t="shared" si="14"/>
        <v>1</v>
      </c>
    </row>
    <row r="169" spans="1:32">
      <c r="A169" s="2194">
        <v>200</v>
      </c>
      <c r="B169" s="2195">
        <v>55</v>
      </c>
      <c r="C169" s="2179">
        <v>0</v>
      </c>
      <c r="D169" s="2179">
        <v>0</v>
      </c>
      <c r="E169" s="2179">
        <v>0</v>
      </c>
      <c r="F169" s="2179">
        <v>0</v>
      </c>
      <c r="G169" s="2179">
        <v>0</v>
      </c>
      <c r="H169" s="2179">
        <v>0</v>
      </c>
      <c r="I169" s="2179">
        <v>0</v>
      </c>
      <c r="J169" s="2179">
        <v>0</v>
      </c>
      <c r="K169" s="2179">
        <v>0</v>
      </c>
      <c r="L169" s="2179">
        <v>0</v>
      </c>
      <c r="M169" s="2179">
        <v>0</v>
      </c>
      <c r="N169" s="2179">
        <v>0</v>
      </c>
      <c r="O169" s="2179">
        <v>0</v>
      </c>
      <c r="P169" s="2179">
        <v>0</v>
      </c>
      <c r="Q169" s="2179">
        <v>0</v>
      </c>
      <c r="R169" s="2176">
        <f t="shared" si="14"/>
        <v>1</v>
      </c>
      <c r="S169" s="2176">
        <f t="shared" si="14"/>
        <v>1</v>
      </c>
      <c r="T169" s="2176">
        <f t="shared" si="14"/>
        <v>1</v>
      </c>
      <c r="U169" s="2176">
        <f t="shared" si="14"/>
        <v>1</v>
      </c>
      <c r="V169" s="2176">
        <f t="shared" si="14"/>
        <v>1</v>
      </c>
      <c r="W169" s="2176">
        <f t="shared" si="14"/>
        <v>1</v>
      </c>
      <c r="X169" s="2176">
        <f t="shared" si="14"/>
        <v>1</v>
      </c>
      <c r="Y169" s="2176">
        <f t="shared" si="14"/>
        <v>1</v>
      </c>
      <c r="Z169" s="2176">
        <f t="shared" si="14"/>
        <v>1</v>
      </c>
      <c r="AA169" s="2176">
        <f t="shared" si="14"/>
        <v>1</v>
      </c>
      <c r="AB169" s="2176">
        <f t="shared" si="14"/>
        <v>1</v>
      </c>
      <c r="AC169" s="2176">
        <f t="shared" si="14"/>
        <v>1</v>
      </c>
      <c r="AD169" s="2176">
        <f t="shared" si="14"/>
        <v>1.0003905086873426</v>
      </c>
      <c r="AE169" s="2176">
        <f t="shared" si="14"/>
        <v>1</v>
      </c>
      <c r="AF169" s="2176">
        <f t="shared" si="14"/>
        <v>1</v>
      </c>
    </row>
    <row r="170" spans="1:32">
      <c r="A170" s="2194">
        <v>200</v>
      </c>
      <c r="B170" s="2195">
        <v>56</v>
      </c>
      <c r="C170" s="2179">
        <v>0</v>
      </c>
      <c r="D170" s="2179">
        <v>0</v>
      </c>
      <c r="E170" s="2179">
        <v>0</v>
      </c>
      <c r="F170" s="2179">
        <v>0</v>
      </c>
      <c r="G170" s="2179">
        <v>0</v>
      </c>
      <c r="H170" s="2179">
        <v>0</v>
      </c>
      <c r="I170" s="2179">
        <v>0</v>
      </c>
      <c r="J170" s="2179">
        <v>0</v>
      </c>
      <c r="K170" s="2179">
        <v>0</v>
      </c>
      <c r="L170" s="2179">
        <v>0</v>
      </c>
      <c r="M170" s="2179">
        <v>0</v>
      </c>
      <c r="N170" s="2179">
        <v>0</v>
      </c>
      <c r="O170" s="2179">
        <v>0</v>
      </c>
      <c r="P170" s="2179">
        <v>0</v>
      </c>
      <c r="Q170" s="2179">
        <v>0</v>
      </c>
      <c r="R170" s="2176">
        <f t="shared" si="14"/>
        <v>1</v>
      </c>
      <c r="S170" s="2176">
        <f t="shared" si="14"/>
        <v>1</v>
      </c>
      <c r="T170" s="2176">
        <f t="shared" si="14"/>
        <v>1</v>
      </c>
      <c r="U170" s="2176">
        <f t="shared" si="14"/>
        <v>1</v>
      </c>
      <c r="V170" s="2176">
        <f t="shared" si="14"/>
        <v>1</v>
      </c>
      <c r="W170" s="2176">
        <f t="shared" si="14"/>
        <v>1</v>
      </c>
      <c r="X170" s="2176">
        <f t="shared" si="14"/>
        <v>1</v>
      </c>
      <c r="Y170" s="2176">
        <f t="shared" si="14"/>
        <v>1</v>
      </c>
      <c r="Z170" s="2176">
        <f t="shared" si="14"/>
        <v>1</v>
      </c>
      <c r="AA170" s="2176">
        <f t="shared" si="14"/>
        <v>1</v>
      </c>
      <c r="AB170" s="2176">
        <f t="shared" si="14"/>
        <v>1</v>
      </c>
      <c r="AC170" s="2176">
        <f t="shared" si="14"/>
        <v>1</v>
      </c>
      <c r="AD170" s="2176">
        <f t="shared" si="14"/>
        <v>1.0003905086873426</v>
      </c>
      <c r="AE170" s="2176">
        <f t="shared" si="14"/>
        <v>1</v>
      </c>
      <c r="AF170" s="2176">
        <f t="shared" si="14"/>
        <v>1</v>
      </c>
    </row>
    <row r="171" spans="1:32">
      <c r="A171" s="2194">
        <v>200</v>
      </c>
      <c r="B171" s="2195">
        <v>57</v>
      </c>
      <c r="C171" s="2179">
        <v>0</v>
      </c>
      <c r="D171" s="2179">
        <v>0</v>
      </c>
      <c r="E171" s="2179">
        <v>0</v>
      </c>
      <c r="F171" s="2179">
        <v>0</v>
      </c>
      <c r="G171" s="2179">
        <v>0</v>
      </c>
      <c r="H171" s="2179">
        <v>0</v>
      </c>
      <c r="I171" s="2179">
        <v>0</v>
      </c>
      <c r="J171" s="2179">
        <v>0</v>
      </c>
      <c r="K171" s="2179">
        <v>0</v>
      </c>
      <c r="L171" s="2179">
        <v>0</v>
      </c>
      <c r="M171" s="2179">
        <v>0</v>
      </c>
      <c r="N171" s="2179">
        <v>0</v>
      </c>
      <c r="O171" s="2179">
        <v>0</v>
      </c>
      <c r="P171" s="2179">
        <v>0</v>
      </c>
      <c r="Q171" s="2179">
        <v>0</v>
      </c>
      <c r="R171" s="2176">
        <f t="shared" si="14"/>
        <v>1</v>
      </c>
      <c r="S171" s="2176">
        <f t="shared" si="14"/>
        <v>1</v>
      </c>
      <c r="T171" s="2176">
        <f t="shared" si="14"/>
        <v>1</v>
      </c>
      <c r="U171" s="2176">
        <f t="shared" si="14"/>
        <v>1</v>
      </c>
      <c r="V171" s="2176">
        <f t="shared" si="14"/>
        <v>1</v>
      </c>
      <c r="W171" s="2176">
        <f t="shared" si="14"/>
        <v>1</v>
      </c>
      <c r="X171" s="2176">
        <f t="shared" si="14"/>
        <v>1</v>
      </c>
      <c r="Y171" s="2176">
        <f t="shared" si="14"/>
        <v>1</v>
      </c>
      <c r="Z171" s="2176">
        <f t="shared" si="14"/>
        <v>1</v>
      </c>
      <c r="AA171" s="2176">
        <f t="shared" si="14"/>
        <v>1</v>
      </c>
      <c r="AB171" s="2176">
        <f t="shared" si="14"/>
        <v>1</v>
      </c>
      <c r="AC171" s="2176">
        <f t="shared" si="14"/>
        <v>1</v>
      </c>
      <c r="AD171" s="2176">
        <f t="shared" si="14"/>
        <v>1.0003905086873426</v>
      </c>
      <c r="AE171" s="2176">
        <f t="shared" si="14"/>
        <v>1</v>
      </c>
      <c r="AF171" s="2176">
        <f t="shared" si="14"/>
        <v>1</v>
      </c>
    </row>
    <row r="172" spans="1:32">
      <c r="A172" s="2194">
        <v>200</v>
      </c>
      <c r="B172" s="2195">
        <v>58</v>
      </c>
      <c r="C172" s="2179">
        <v>0</v>
      </c>
      <c r="D172" s="2179">
        <v>0</v>
      </c>
      <c r="E172" s="2179">
        <v>0</v>
      </c>
      <c r="F172" s="2179">
        <v>0</v>
      </c>
      <c r="G172" s="2179">
        <v>0</v>
      </c>
      <c r="H172" s="2179">
        <v>0</v>
      </c>
      <c r="I172" s="2179">
        <v>0</v>
      </c>
      <c r="J172" s="2179">
        <v>0</v>
      </c>
      <c r="K172" s="2179">
        <v>0</v>
      </c>
      <c r="L172" s="2179">
        <v>0</v>
      </c>
      <c r="M172" s="2179">
        <v>0</v>
      </c>
      <c r="N172" s="2179">
        <v>0</v>
      </c>
      <c r="O172" s="2179">
        <v>0</v>
      </c>
      <c r="P172" s="2179">
        <v>0</v>
      </c>
      <c r="Q172" s="2179">
        <v>0</v>
      </c>
      <c r="R172" s="2176">
        <f t="shared" si="14"/>
        <v>1</v>
      </c>
      <c r="S172" s="2176">
        <f t="shared" si="14"/>
        <v>1</v>
      </c>
      <c r="T172" s="2176">
        <f t="shared" si="14"/>
        <v>1</v>
      </c>
      <c r="U172" s="2176">
        <f t="shared" si="14"/>
        <v>1</v>
      </c>
      <c r="V172" s="2176">
        <f t="shared" si="14"/>
        <v>1</v>
      </c>
      <c r="W172" s="2176">
        <f t="shared" si="14"/>
        <v>1</v>
      </c>
      <c r="X172" s="2176">
        <f t="shared" si="14"/>
        <v>1</v>
      </c>
      <c r="Y172" s="2176">
        <f t="shared" si="14"/>
        <v>1</v>
      </c>
      <c r="Z172" s="2176">
        <f t="shared" si="14"/>
        <v>1</v>
      </c>
      <c r="AA172" s="2176">
        <f t="shared" si="14"/>
        <v>1</v>
      </c>
      <c r="AB172" s="2176">
        <f t="shared" si="14"/>
        <v>1</v>
      </c>
      <c r="AC172" s="2176">
        <f t="shared" si="14"/>
        <v>1</v>
      </c>
      <c r="AD172" s="2176">
        <f t="shared" si="14"/>
        <v>1.0003905086873426</v>
      </c>
      <c r="AE172" s="2176">
        <f t="shared" si="14"/>
        <v>1</v>
      </c>
      <c r="AF172" s="2176">
        <f t="shared" si="14"/>
        <v>1</v>
      </c>
    </row>
    <row r="173" spans="1:32">
      <c r="A173" s="2194">
        <v>200</v>
      </c>
      <c r="B173" s="2195">
        <v>59</v>
      </c>
      <c r="C173" s="2179">
        <v>0</v>
      </c>
      <c r="D173" s="2179">
        <v>0</v>
      </c>
      <c r="E173" s="2179">
        <v>0</v>
      </c>
      <c r="F173" s="2179">
        <v>0</v>
      </c>
      <c r="G173" s="2179">
        <v>0</v>
      </c>
      <c r="H173" s="2179">
        <v>0</v>
      </c>
      <c r="I173" s="2179">
        <v>0</v>
      </c>
      <c r="J173" s="2179">
        <v>0</v>
      </c>
      <c r="K173" s="2179">
        <v>0</v>
      </c>
      <c r="L173" s="2179">
        <v>0</v>
      </c>
      <c r="M173" s="2179">
        <v>0</v>
      </c>
      <c r="N173" s="2179">
        <v>0</v>
      </c>
      <c r="O173" s="2179">
        <v>0</v>
      </c>
      <c r="P173" s="2179">
        <v>0</v>
      </c>
      <c r="Q173" s="2179">
        <v>0</v>
      </c>
      <c r="R173" s="2176">
        <f t="shared" si="14"/>
        <v>1</v>
      </c>
      <c r="S173" s="2176">
        <f t="shared" si="14"/>
        <v>1</v>
      </c>
      <c r="T173" s="2176">
        <f t="shared" si="14"/>
        <v>1</v>
      </c>
      <c r="U173" s="2176">
        <f t="shared" si="14"/>
        <v>1</v>
      </c>
      <c r="V173" s="2176">
        <f t="shared" si="14"/>
        <v>1</v>
      </c>
      <c r="W173" s="2176">
        <f t="shared" si="14"/>
        <v>1</v>
      </c>
      <c r="X173" s="2176">
        <f t="shared" si="14"/>
        <v>1</v>
      </c>
      <c r="Y173" s="2176">
        <f t="shared" si="14"/>
        <v>1</v>
      </c>
      <c r="Z173" s="2176">
        <f t="shared" si="14"/>
        <v>1</v>
      </c>
      <c r="AA173" s="2176">
        <f t="shared" si="14"/>
        <v>1</v>
      </c>
      <c r="AB173" s="2176">
        <f t="shared" si="14"/>
        <v>1</v>
      </c>
      <c r="AC173" s="2176">
        <f t="shared" si="14"/>
        <v>1</v>
      </c>
      <c r="AD173" s="2176">
        <f t="shared" si="14"/>
        <v>1.0003905086873426</v>
      </c>
      <c r="AE173" s="2176">
        <f t="shared" si="14"/>
        <v>1</v>
      </c>
      <c r="AF173" s="2176">
        <f t="shared" si="14"/>
        <v>1</v>
      </c>
    </row>
    <row r="174" spans="1:32">
      <c r="A174" s="2194">
        <v>200</v>
      </c>
      <c r="B174" s="2195">
        <v>60</v>
      </c>
      <c r="C174" s="2179">
        <v>0</v>
      </c>
      <c r="D174" s="2179">
        <v>0</v>
      </c>
      <c r="E174" s="2179">
        <v>0</v>
      </c>
      <c r="F174" s="2179">
        <v>0</v>
      </c>
      <c r="G174" s="2179">
        <v>0</v>
      </c>
      <c r="H174" s="2179">
        <v>0</v>
      </c>
      <c r="I174" s="2179">
        <v>0</v>
      </c>
      <c r="J174" s="2179">
        <v>0</v>
      </c>
      <c r="K174" s="2179">
        <v>0</v>
      </c>
      <c r="L174" s="2179">
        <v>0</v>
      </c>
      <c r="M174" s="2179">
        <v>0</v>
      </c>
      <c r="N174" s="2179">
        <v>0</v>
      </c>
      <c r="O174" s="2179">
        <v>0</v>
      </c>
      <c r="P174" s="2179">
        <v>0</v>
      </c>
      <c r="Q174" s="2179">
        <v>0</v>
      </c>
      <c r="R174" s="2176">
        <f t="shared" si="14"/>
        <v>1</v>
      </c>
      <c r="S174" s="2176">
        <f t="shared" si="14"/>
        <v>1</v>
      </c>
      <c r="T174" s="2176">
        <f t="shared" si="14"/>
        <v>1</v>
      </c>
      <c r="U174" s="2176">
        <f t="shared" si="14"/>
        <v>1</v>
      </c>
      <c r="V174" s="2176">
        <f t="shared" si="14"/>
        <v>1</v>
      </c>
      <c r="W174" s="2176">
        <f t="shared" si="14"/>
        <v>1</v>
      </c>
      <c r="X174" s="2176">
        <f t="shared" si="14"/>
        <v>1</v>
      </c>
      <c r="Y174" s="2176">
        <f t="shared" si="14"/>
        <v>1</v>
      </c>
      <c r="Z174" s="2176">
        <f t="shared" si="14"/>
        <v>1</v>
      </c>
      <c r="AA174" s="2176">
        <f t="shared" si="14"/>
        <v>1</v>
      </c>
      <c r="AB174" s="2176">
        <f t="shared" si="14"/>
        <v>1</v>
      </c>
      <c r="AC174" s="2176">
        <f t="shared" si="14"/>
        <v>1</v>
      </c>
      <c r="AD174" s="2176">
        <f t="shared" si="14"/>
        <v>1.0003905086873426</v>
      </c>
      <c r="AE174" s="2176">
        <f t="shared" si="14"/>
        <v>1</v>
      </c>
      <c r="AF174" s="2176">
        <f t="shared" si="14"/>
        <v>1</v>
      </c>
    </row>
    <row r="175" spans="1:32">
      <c r="A175" s="2194">
        <v>200</v>
      </c>
      <c r="B175" s="2195">
        <v>61</v>
      </c>
      <c r="C175" s="2179">
        <v>0</v>
      </c>
      <c r="D175" s="2179">
        <v>0</v>
      </c>
      <c r="E175" s="2179">
        <v>0</v>
      </c>
      <c r="F175" s="2179">
        <v>0</v>
      </c>
      <c r="G175" s="2179">
        <v>0</v>
      </c>
      <c r="H175" s="2179">
        <v>0</v>
      </c>
      <c r="I175" s="2179">
        <v>0</v>
      </c>
      <c r="J175" s="2179">
        <v>0</v>
      </c>
      <c r="K175" s="2179">
        <v>0</v>
      </c>
      <c r="L175" s="2179">
        <v>0</v>
      </c>
      <c r="M175" s="2179">
        <v>0</v>
      </c>
      <c r="N175" s="2179">
        <v>0</v>
      </c>
      <c r="O175" s="2179">
        <v>0</v>
      </c>
      <c r="P175" s="2179">
        <v>0</v>
      </c>
      <c r="Q175" s="2179">
        <v>0</v>
      </c>
      <c r="R175" s="2176">
        <f t="shared" si="14"/>
        <v>1</v>
      </c>
      <c r="S175" s="2176">
        <f t="shared" si="14"/>
        <v>1</v>
      </c>
      <c r="T175" s="2176">
        <f t="shared" si="14"/>
        <v>1</v>
      </c>
      <c r="U175" s="2176">
        <f t="shared" si="14"/>
        <v>1</v>
      </c>
      <c r="V175" s="2176">
        <f t="shared" si="14"/>
        <v>1</v>
      </c>
      <c r="W175" s="2176">
        <f t="shared" si="14"/>
        <v>1</v>
      </c>
      <c r="X175" s="2176">
        <f t="shared" si="14"/>
        <v>1</v>
      </c>
      <c r="Y175" s="2176">
        <f t="shared" si="14"/>
        <v>1</v>
      </c>
      <c r="Z175" s="2176">
        <f t="shared" si="14"/>
        <v>1</v>
      </c>
      <c r="AA175" s="2176">
        <f t="shared" si="14"/>
        <v>1</v>
      </c>
      <c r="AB175" s="2176">
        <f t="shared" si="14"/>
        <v>1</v>
      </c>
      <c r="AC175" s="2176">
        <f t="shared" si="14"/>
        <v>1</v>
      </c>
      <c r="AD175" s="2176">
        <f t="shared" si="14"/>
        <v>1.0003905086873426</v>
      </c>
      <c r="AE175" s="2176">
        <f t="shared" si="14"/>
        <v>1</v>
      </c>
      <c r="AF175" s="2176">
        <f t="shared" si="14"/>
        <v>1</v>
      </c>
    </row>
    <row r="176" spans="1:32">
      <c r="A176" s="2194">
        <v>200</v>
      </c>
      <c r="B176" s="2195">
        <v>62</v>
      </c>
      <c r="C176" s="2179">
        <v>0</v>
      </c>
      <c r="D176" s="2179">
        <v>0</v>
      </c>
      <c r="E176" s="2179">
        <v>0</v>
      </c>
      <c r="F176" s="2179">
        <v>0</v>
      </c>
      <c r="G176" s="2179">
        <v>0</v>
      </c>
      <c r="H176" s="2179">
        <v>0</v>
      </c>
      <c r="I176" s="2179">
        <v>0</v>
      </c>
      <c r="J176" s="2179">
        <v>0</v>
      </c>
      <c r="K176" s="2179">
        <v>0</v>
      </c>
      <c r="L176" s="2179">
        <v>0</v>
      </c>
      <c r="M176" s="2179">
        <v>0</v>
      </c>
      <c r="N176" s="2179">
        <v>0</v>
      </c>
      <c r="O176" s="2179">
        <v>0</v>
      </c>
      <c r="P176" s="2179">
        <v>0</v>
      </c>
      <c r="Q176" s="2179">
        <v>0</v>
      </c>
      <c r="R176" s="2176">
        <f t="shared" si="14"/>
        <v>1</v>
      </c>
      <c r="S176" s="2176">
        <f t="shared" si="14"/>
        <v>1</v>
      </c>
      <c r="T176" s="2176">
        <f t="shared" si="14"/>
        <v>1</v>
      </c>
      <c r="U176" s="2176">
        <f t="shared" si="14"/>
        <v>1</v>
      </c>
      <c r="V176" s="2176">
        <f t="shared" si="14"/>
        <v>1</v>
      </c>
      <c r="W176" s="2176">
        <f t="shared" si="14"/>
        <v>1</v>
      </c>
      <c r="X176" s="2176">
        <f t="shared" si="14"/>
        <v>1</v>
      </c>
      <c r="Y176" s="2176">
        <f t="shared" si="14"/>
        <v>1</v>
      </c>
      <c r="Z176" s="2176">
        <f t="shared" si="14"/>
        <v>1</v>
      </c>
      <c r="AA176" s="2176">
        <f t="shared" si="14"/>
        <v>1</v>
      </c>
      <c r="AB176" s="2176">
        <f t="shared" si="14"/>
        <v>1</v>
      </c>
      <c r="AC176" s="2176">
        <f t="shared" si="14"/>
        <v>1</v>
      </c>
      <c r="AD176" s="2176">
        <f t="shared" si="14"/>
        <v>1.0003905086873426</v>
      </c>
      <c r="AE176" s="2176">
        <f t="shared" si="14"/>
        <v>1</v>
      </c>
      <c r="AF176" s="2176">
        <f t="shared" si="14"/>
        <v>1</v>
      </c>
    </row>
    <row r="177" spans="1:32">
      <c r="A177" s="2194">
        <v>200</v>
      </c>
      <c r="B177" s="2195">
        <v>63</v>
      </c>
      <c r="C177" s="2179">
        <v>0</v>
      </c>
      <c r="D177" s="2179">
        <v>0</v>
      </c>
      <c r="E177" s="2179">
        <v>0</v>
      </c>
      <c r="F177" s="2179">
        <v>0</v>
      </c>
      <c r="G177" s="2179">
        <v>0</v>
      </c>
      <c r="H177" s="2179">
        <v>0</v>
      </c>
      <c r="I177" s="2179">
        <v>0</v>
      </c>
      <c r="J177" s="2179">
        <v>0</v>
      </c>
      <c r="K177" s="2179">
        <v>0</v>
      </c>
      <c r="L177" s="2179">
        <v>0</v>
      </c>
      <c r="M177" s="2179">
        <v>0</v>
      </c>
      <c r="N177" s="2179">
        <v>0</v>
      </c>
      <c r="O177" s="2179">
        <v>0</v>
      </c>
      <c r="P177" s="2179">
        <v>0</v>
      </c>
      <c r="Q177" s="2179">
        <v>0</v>
      </c>
      <c r="R177" s="2176">
        <f t="shared" si="14"/>
        <v>1</v>
      </c>
      <c r="S177" s="2176">
        <f t="shared" si="14"/>
        <v>1</v>
      </c>
      <c r="T177" s="2176">
        <f t="shared" si="14"/>
        <v>1</v>
      </c>
      <c r="U177" s="2176">
        <f t="shared" si="14"/>
        <v>1</v>
      </c>
      <c r="V177" s="2176">
        <f t="shared" si="14"/>
        <v>1</v>
      </c>
      <c r="W177" s="2176">
        <f t="shared" si="14"/>
        <v>1</v>
      </c>
      <c r="X177" s="2176">
        <f t="shared" si="14"/>
        <v>1</v>
      </c>
      <c r="Y177" s="2176">
        <f t="shared" si="14"/>
        <v>1</v>
      </c>
      <c r="Z177" s="2176">
        <f t="shared" si="14"/>
        <v>1</v>
      </c>
      <c r="AA177" s="2176">
        <f t="shared" si="14"/>
        <v>1</v>
      </c>
      <c r="AB177" s="2176">
        <f t="shared" si="14"/>
        <v>1</v>
      </c>
      <c r="AC177" s="2176">
        <f t="shared" si="14"/>
        <v>1</v>
      </c>
      <c r="AD177" s="2176">
        <f t="shared" si="14"/>
        <v>1.0003905086873426</v>
      </c>
      <c r="AE177" s="2176">
        <f t="shared" si="14"/>
        <v>1</v>
      </c>
      <c r="AF177" s="2176">
        <f t="shared" si="14"/>
        <v>1</v>
      </c>
    </row>
    <row r="178" spans="1:32">
      <c r="A178" s="2194">
        <v>200</v>
      </c>
      <c r="B178" s="2195">
        <v>64</v>
      </c>
      <c r="C178" s="2179">
        <v>0</v>
      </c>
      <c r="D178" s="2179">
        <v>0</v>
      </c>
      <c r="E178" s="2179">
        <v>0</v>
      </c>
      <c r="F178" s="2179">
        <v>0</v>
      </c>
      <c r="G178" s="2179">
        <v>0</v>
      </c>
      <c r="H178" s="2179">
        <v>0</v>
      </c>
      <c r="I178" s="2179">
        <v>0</v>
      </c>
      <c r="J178" s="2179">
        <v>0</v>
      </c>
      <c r="K178" s="2179">
        <v>0</v>
      </c>
      <c r="L178" s="2179">
        <v>0</v>
      </c>
      <c r="M178" s="2179">
        <v>0</v>
      </c>
      <c r="N178" s="2179">
        <v>0</v>
      </c>
      <c r="O178" s="2179">
        <v>0</v>
      </c>
      <c r="P178" s="2179">
        <v>0</v>
      </c>
      <c r="Q178" s="2179">
        <v>0</v>
      </c>
      <c r="R178" s="2176">
        <f t="shared" si="14"/>
        <v>1</v>
      </c>
      <c r="S178" s="2176">
        <f t="shared" si="14"/>
        <v>1</v>
      </c>
      <c r="T178" s="2176">
        <f t="shared" si="14"/>
        <v>1</v>
      </c>
      <c r="U178" s="2176">
        <f t="shared" si="14"/>
        <v>1</v>
      </c>
      <c r="V178" s="2176">
        <f t="shared" si="14"/>
        <v>1</v>
      </c>
      <c r="W178" s="2176">
        <f t="shared" si="14"/>
        <v>1</v>
      </c>
      <c r="X178" s="2176">
        <f t="shared" si="14"/>
        <v>1</v>
      </c>
      <c r="Y178" s="2176">
        <f t="shared" si="14"/>
        <v>1</v>
      </c>
      <c r="Z178" s="2176">
        <f t="shared" si="14"/>
        <v>1</v>
      </c>
      <c r="AA178" s="2176">
        <f t="shared" si="14"/>
        <v>1</v>
      </c>
      <c r="AB178" s="2176">
        <f t="shared" si="14"/>
        <v>1</v>
      </c>
      <c r="AC178" s="2176">
        <f t="shared" si="14"/>
        <v>1</v>
      </c>
      <c r="AD178" s="2176">
        <f t="shared" si="14"/>
        <v>1.0003905086873426</v>
      </c>
      <c r="AE178" s="2176">
        <f t="shared" si="14"/>
        <v>1</v>
      </c>
      <c r="AF178" s="2176">
        <f t="shared" si="14"/>
        <v>1</v>
      </c>
    </row>
    <row r="179" spans="1:32">
      <c r="A179" s="2194">
        <v>200</v>
      </c>
      <c r="B179" s="2195">
        <v>65</v>
      </c>
      <c r="C179" s="2179">
        <v>0</v>
      </c>
      <c r="D179" s="2179">
        <v>0</v>
      </c>
      <c r="E179" s="2179">
        <v>0</v>
      </c>
      <c r="F179" s="2179">
        <v>0</v>
      </c>
      <c r="G179" s="2179">
        <v>0</v>
      </c>
      <c r="H179" s="2179">
        <v>0</v>
      </c>
      <c r="I179" s="2179">
        <v>0</v>
      </c>
      <c r="J179" s="2179">
        <v>0</v>
      </c>
      <c r="K179" s="2179">
        <v>0</v>
      </c>
      <c r="L179" s="2179">
        <v>0</v>
      </c>
      <c r="M179" s="2179">
        <v>0</v>
      </c>
      <c r="N179" s="2179">
        <v>0</v>
      </c>
      <c r="O179" s="2179">
        <v>0</v>
      </c>
      <c r="P179" s="2179">
        <v>0</v>
      </c>
      <c r="Q179" s="2179">
        <v>0</v>
      </c>
      <c r="R179" s="2176">
        <f t="shared" si="14"/>
        <v>1</v>
      </c>
      <c r="S179" s="2176">
        <f t="shared" si="14"/>
        <v>1</v>
      </c>
      <c r="T179" s="2176">
        <f t="shared" si="14"/>
        <v>1</v>
      </c>
      <c r="U179" s="2176">
        <f t="shared" si="14"/>
        <v>1</v>
      </c>
      <c r="V179" s="2176">
        <f t="shared" si="14"/>
        <v>1</v>
      </c>
      <c r="W179" s="2176">
        <f t="shared" si="14"/>
        <v>1</v>
      </c>
      <c r="X179" s="2176">
        <f t="shared" si="14"/>
        <v>1</v>
      </c>
      <c r="Y179" s="2176">
        <f t="shared" si="14"/>
        <v>1</v>
      </c>
      <c r="Z179" s="2176">
        <f t="shared" si="14"/>
        <v>1</v>
      </c>
      <c r="AA179" s="2176">
        <f t="shared" si="14"/>
        <v>1</v>
      </c>
      <c r="AB179" s="2176">
        <f t="shared" si="14"/>
        <v>1</v>
      </c>
      <c r="AC179" s="2176">
        <f t="shared" si="14"/>
        <v>1</v>
      </c>
      <c r="AD179" s="2176">
        <f t="shared" si="14"/>
        <v>1.0003905086873426</v>
      </c>
      <c r="AE179" s="2176">
        <f t="shared" si="14"/>
        <v>1</v>
      </c>
      <c r="AF179" s="2176">
        <f t="shared" si="14"/>
        <v>1</v>
      </c>
    </row>
    <row r="180" spans="1:32">
      <c r="A180" s="2194">
        <v>200</v>
      </c>
      <c r="B180" s="2195">
        <v>66</v>
      </c>
      <c r="C180" s="2179">
        <v>0</v>
      </c>
      <c r="D180" s="2179">
        <v>0</v>
      </c>
      <c r="E180" s="2179">
        <v>0</v>
      </c>
      <c r="F180" s="2179">
        <v>0</v>
      </c>
      <c r="G180" s="2179">
        <v>0</v>
      </c>
      <c r="H180" s="2179">
        <v>0</v>
      </c>
      <c r="I180" s="2179">
        <v>0</v>
      </c>
      <c r="J180" s="2179">
        <v>0</v>
      </c>
      <c r="K180" s="2179">
        <v>0</v>
      </c>
      <c r="L180" s="2179">
        <v>0</v>
      </c>
      <c r="M180" s="2179">
        <v>0</v>
      </c>
      <c r="N180" s="2179">
        <v>0</v>
      </c>
      <c r="O180" s="2179">
        <v>0</v>
      </c>
      <c r="P180" s="2179">
        <v>0</v>
      </c>
      <c r="Q180" s="2179">
        <v>0</v>
      </c>
      <c r="R180" s="2176">
        <f t="shared" ref="R180:AF195" si="15">C180+R179</f>
        <v>1</v>
      </c>
      <c r="S180" s="2176">
        <f t="shared" si="15"/>
        <v>1</v>
      </c>
      <c r="T180" s="2176">
        <f t="shared" si="15"/>
        <v>1</v>
      </c>
      <c r="U180" s="2176">
        <f t="shared" si="15"/>
        <v>1</v>
      </c>
      <c r="V180" s="2176">
        <f t="shared" si="15"/>
        <v>1</v>
      </c>
      <c r="W180" s="2176">
        <f t="shared" si="15"/>
        <v>1</v>
      </c>
      <c r="X180" s="2176">
        <f t="shared" si="15"/>
        <v>1</v>
      </c>
      <c r="Y180" s="2176">
        <f t="shared" si="15"/>
        <v>1</v>
      </c>
      <c r="Z180" s="2176">
        <f t="shared" si="15"/>
        <v>1</v>
      </c>
      <c r="AA180" s="2176">
        <f t="shared" si="15"/>
        <v>1</v>
      </c>
      <c r="AB180" s="2176">
        <f t="shared" si="15"/>
        <v>1</v>
      </c>
      <c r="AC180" s="2176">
        <f t="shared" si="15"/>
        <v>1</v>
      </c>
      <c r="AD180" s="2176">
        <f t="shared" si="15"/>
        <v>1.0003905086873426</v>
      </c>
      <c r="AE180" s="2176">
        <f t="shared" si="15"/>
        <v>1</v>
      </c>
      <c r="AF180" s="2176">
        <f t="shared" si="15"/>
        <v>1</v>
      </c>
    </row>
    <row r="181" spans="1:32">
      <c r="A181" s="2194">
        <v>200</v>
      </c>
      <c r="B181" s="2195">
        <v>67</v>
      </c>
      <c r="C181" s="2179">
        <v>0</v>
      </c>
      <c r="D181" s="2179">
        <v>0</v>
      </c>
      <c r="E181" s="2179">
        <v>0</v>
      </c>
      <c r="F181" s="2179">
        <v>0</v>
      </c>
      <c r="G181" s="2179">
        <v>0</v>
      </c>
      <c r="H181" s="2179">
        <v>0</v>
      </c>
      <c r="I181" s="2179">
        <v>0</v>
      </c>
      <c r="J181" s="2179">
        <v>0</v>
      </c>
      <c r="K181" s="2179">
        <v>0</v>
      </c>
      <c r="L181" s="2179">
        <v>0</v>
      </c>
      <c r="M181" s="2179">
        <v>0</v>
      </c>
      <c r="N181" s="2179">
        <v>0</v>
      </c>
      <c r="O181" s="2179">
        <v>0</v>
      </c>
      <c r="P181" s="2179">
        <v>0</v>
      </c>
      <c r="Q181" s="2179">
        <v>0</v>
      </c>
      <c r="R181" s="2176">
        <f t="shared" si="15"/>
        <v>1</v>
      </c>
      <c r="S181" s="2176">
        <f t="shared" si="15"/>
        <v>1</v>
      </c>
      <c r="T181" s="2176">
        <f t="shared" si="15"/>
        <v>1</v>
      </c>
      <c r="U181" s="2176">
        <f t="shared" si="15"/>
        <v>1</v>
      </c>
      <c r="V181" s="2176">
        <f t="shared" si="15"/>
        <v>1</v>
      </c>
      <c r="W181" s="2176">
        <f t="shared" si="15"/>
        <v>1</v>
      </c>
      <c r="X181" s="2176">
        <f t="shared" si="15"/>
        <v>1</v>
      </c>
      <c r="Y181" s="2176">
        <f t="shared" si="15"/>
        <v>1</v>
      </c>
      <c r="Z181" s="2176">
        <f t="shared" si="15"/>
        <v>1</v>
      </c>
      <c r="AA181" s="2176">
        <f t="shared" si="15"/>
        <v>1</v>
      </c>
      <c r="AB181" s="2176">
        <f t="shared" si="15"/>
        <v>1</v>
      </c>
      <c r="AC181" s="2176">
        <f t="shared" si="15"/>
        <v>1</v>
      </c>
      <c r="AD181" s="2176">
        <f t="shared" si="15"/>
        <v>1.0003905086873426</v>
      </c>
      <c r="AE181" s="2176">
        <f t="shared" si="15"/>
        <v>1</v>
      </c>
      <c r="AF181" s="2176">
        <f t="shared" si="15"/>
        <v>1</v>
      </c>
    </row>
    <row r="182" spans="1:32">
      <c r="A182" s="2194">
        <v>200</v>
      </c>
      <c r="B182" s="2195">
        <v>68</v>
      </c>
      <c r="C182" s="2179">
        <v>0</v>
      </c>
      <c r="D182" s="2179">
        <v>0</v>
      </c>
      <c r="E182" s="2179">
        <v>0</v>
      </c>
      <c r="F182" s="2179">
        <v>0</v>
      </c>
      <c r="G182" s="2179">
        <v>0</v>
      </c>
      <c r="H182" s="2179">
        <v>0</v>
      </c>
      <c r="I182" s="2179">
        <v>0</v>
      </c>
      <c r="J182" s="2179">
        <v>0</v>
      </c>
      <c r="K182" s="2179">
        <v>0</v>
      </c>
      <c r="L182" s="2179">
        <v>0</v>
      </c>
      <c r="M182" s="2179">
        <v>0</v>
      </c>
      <c r="N182" s="2179">
        <v>0</v>
      </c>
      <c r="O182" s="2179">
        <v>0</v>
      </c>
      <c r="P182" s="2179">
        <v>0</v>
      </c>
      <c r="Q182" s="2179">
        <v>0</v>
      </c>
      <c r="R182" s="2176">
        <f t="shared" si="15"/>
        <v>1</v>
      </c>
      <c r="S182" s="2176">
        <f t="shared" si="15"/>
        <v>1</v>
      </c>
      <c r="T182" s="2176">
        <f t="shared" si="15"/>
        <v>1</v>
      </c>
      <c r="U182" s="2176">
        <f t="shared" si="15"/>
        <v>1</v>
      </c>
      <c r="V182" s="2176">
        <f t="shared" si="15"/>
        <v>1</v>
      </c>
      <c r="W182" s="2176">
        <f t="shared" si="15"/>
        <v>1</v>
      </c>
      <c r="X182" s="2176">
        <f t="shared" si="15"/>
        <v>1</v>
      </c>
      <c r="Y182" s="2176">
        <f t="shared" si="15"/>
        <v>1</v>
      </c>
      <c r="Z182" s="2176">
        <f t="shared" si="15"/>
        <v>1</v>
      </c>
      <c r="AA182" s="2176">
        <f t="shared" si="15"/>
        <v>1</v>
      </c>
      <c r="AB182" s="2176">
        <f t="shared" si="15"/>
        <v>1</v>
      </c>
      <c r="AC182" s="2176">
        <f t="shared" si="15"/>
        <v>1</v>
      </c>
      <c r="AD182" s="2176">
        <f t="shared" si="15"/>
        <v>1.0003905086873426</v>
      </c>
      <c r="AE182" s="2176">
        <f t="shared" si="15"/>
        <v>1</v>
      </c>
      <c r="AF182" s="2176">
        <f t="shared" si="15"/>
        <v>1</v>
      </c>
    </row>
    <row r="183" spans="1:32">
      <c r="A183" s="2194">
        <v>200</v>
      </c>
      <c r="B183" s="2195">
        <v>69</v>
      </c>
      <c r="C183" s="2179">
        <v>0</v>
      </c>
      <c r="D183" s="2179">
        <v>0</v>
      </c>
      <c r="E183" s="2179">
        <v>0</v>
      </c>
      <c r="F183" s="2179">
        <v>0</v>
      </c>
      <c r="G183" s="2179">
        <v>0</v>
      </c>
      <c r="H183" s="2179">
        <v>0</v>
      </c>
      <c r="I183" s="2179">
        <v>0</v>
      </c>
      <c r="J183" s="2179">
        <v>0</v>
      </c>
      <c r="K183" s="2179">
        <v>0</v>
      </c>
      <c r="L183" s="2179">
        <v>0</v>
      </c>
      <c r="M183" s="2179">
        <v>0</v>
      </c>
      <c r="N183" s="2179">
        <v>0</v>
      </c>
      <c r="O183" s="2179">
        <v>0</v>
      </c>
      <c r="P183" s="2179">
        <v>0</v>
      </c>
      <c r="Q183" s="2179">
        <v>0</v>
      </c>
      <c r="R183" s="2176">
        <f t="shared" si="15"/>
        <v>1</v>
      </c>
      <c r="S183" s="2176">
        <f t="shared" si="15"/>
        <v>1</v>
      </c>
      <c r="T183" s="2176">
        <f t="shared" si="15"/>
        <v>1</v>
      </c>
      <c r="U183" s="2176">
        <f t="shared" si="15"/>
        <v>1</v>
      </c>
      <c r="V183" s="2176">
        <f t="shared" si="15"/>
        <v>1</v>
      </c>
      <c r="W183" s="2176">
        <f t="shared" si="15"/>
        <v>1</v>
      </c>
      <c r="X183" s="2176">
        <f t="shared" si="15"/>
        <v>1</v>
      </c>
      <c r="Y183" s="2176">
        <f t="shared" si="15"/>
        <v>1</v>
      </c>
      <c r="Z183" s="2176">
        <f t="shared" si="15"/>
        <v>1</v>
      </c>
      <c r="AA183" s="2176">
        <f t="shared" si="15"/>
        <v>1</v>
      </c>
      <c r="AB183" s="2176">
        <f t="shared" si="15"/>
        <v>1</v>
      </c>
      <c r="AC183" s="2176">
        <f t="shared" si="15"/>
        <v>1</v>
      </c>
      <c r="AD183" s="2176">
        <f t="shared" si="15"/>
        <v>1.0003905086873426</v>
      </c>
      <c r="AE183" s="2176">
        <f t="shared" si="15"/>
        <v>1</v>
      </c>
      <c r="AF183" s="2176">
        <f t="shared" si="15"/>
        <v>1</v>
      </c>
    </row>
    <row r="184" spans="1:32">
      <c r="A184" s="2194">
        <v>200</v>
      </c>
      <c r="B184" s="2195">
        <v>70</v>
      </c>
      <c r="C184" s="2179">
        <v>0</v>
      </c>
      <c r="D184" s="2179">
        <v>0</v>
      </c>
      <c r="E184" s="2179">
        <v>0</v>
      </c>
      <c r="F184" s="2179">
        <v>0</v>
      </c>
      <c r="G184" s="2179">
        <v>0</v>
      </c>
      <c r="H184" s="2179">
        <v>0</v>
      </c>
      <c r="I184" s="2179">
        <v>0</v>
      </c>
      <c r="J184" s="2179">
        <v>0</v>
      </c>
      <c r="K184" s="2179">
        <v>0</v>
      </c>
      <c r="L184" s="2179">
        <v>0</v>
      </c>
      <c r="M184" s="2179">
        <v>0</v>
      </c>
      <c r="N184" s="2179">
        <v>0</v>
      </c>
      <c r="O184" s="2179">
        <v>0</v>
      </c>
      <c r="P184" s="2179">
        <v>0</v>
      </c>
      <c r="Q184" s="2179">
        <v>0</v>
      </c>
      <c r="R184" s="2176">
        <f t="shared" si="15"/>
        <v>1</v>
      </c>
      <c r="S184" s="2176">
        <f t="shared" si="15"/>
        <v>1</v>
      </c>
      <c r="T184" s="2176">
        <f t="shared" si="15"/>
        <v>1</v>
      </c>
      <c r="U184" s="2176">
        <f t="shared" si="15"/>
        <v>1</v>
      </c>
      <c r="V184" s="2176">
        <f t="shared" si="15"/>
        <v>1</v>
      </c>
      <c r="W184" s="2176">
        <f t="shared" si="15"/>
        <v>1</v>
      </c>
      <c r="X184" s="2176">
        <f t="shared" si="15"/>
        <v>1</v>
      </c>
      <c r="Y184" s="2176">
        <f t="shared" si="15"/>
        <v>1</v>
      </c>
      <c r="Z184" s="2176">
        <f t="shared" si="15"/>
        <v>1</v>
      </c>
      <c r="AA184" s="2176">
        <f t="shared" si="15"/>
        <v>1</v>
      </c>
      <c r="AB184" s="2176">
        <f t="shared" si="15"/>
        <v>1</v>
      </c>
      <c r="AC184" s="2176">
        <f t="shared" si="15"/>
        <v>1</v>
      </c>
      <c r="AD184" s="2176">
        <f t="shared" si="15"/>
        <v>1.0003905086873426</v>
      </c>
      <c r="AE184" s="2176">
        <f t="shared" si="15"/>
        <v>1</v>
      </c>
      <c r="AF184" s="2176">
        <f t="shared" si="15"/>
        <v>1</v>
      </c>
    </row>
    <row r="185" spans="1:32">
      <c r="A185" s="2194">
        <v>200</v>
      </c>
      <c r="B185" s="2195">
        <v>71</v>
      </c>
      <c r="C185" s="2179">
        <v>0</v>
      </c>
      <c r="D185" s="2179">
        <v>0</v>
      </c>
      <c r="E185" s="2179">
        <v>0</v>
      </c>
      <c r="F185" s="2179">
        <v>0</v>
      </c>
      <c r="G185" s="2179">
        <v>0</v>
      </c>
      <c r="H185" s="2179">
        <v>0</v>
      </c>
      <c r="I185" s="2179">
        <v>0</v>
      </c>
      <c r="J185" s="2179">
        <v>0</v>
      </c>
      <c r="K185" s="2179">
        <v>0</v>
      </c>
      <c r="L185" s="2179">
        <v>0</v>
      </c>
      <c r="M185" s="2179">
        <v>0</v>
      </c>
      <c r="N185" s="2179">
        <v>0</v>
      </c>
      <c r="O185" s="2179">
        <v>0</v>
      </c>
      <c r="P185" s="2179">
        <v>0</v>
      </c>
      <c r="Q185" s="2179">
        <v>0</v>
      </c>
      <c r="R185" s="2176">
        <f t="shared" si="15"/>
        <v>1</v>
      </c>
      <c r="S185" s="2176">
        <f t="shared" si="15"/>
        <v>1</v>
      </c>
      <c r="T185" s="2176">
        <f t="shared" si="15"/>
        <v>1</v>
      </c>
      <c r="U185" s="2176">
        <f t="shared" si="15"/>
        <v>1</v>
      </c>
      <c r="V185" s="2176">
        <f t="shared" si="15"/>
        <v>1</v>
      </c>
      <c r="W185" s="2176">
        <f t="shared" si="15"/>
        <v>1</v>
      </c>
      <c r="X185" s="2176">
        <f t="shared" si="15"/>
        <v>1</v>
      </c>
      <c r="Y185" s="2176">
        <f t="shared" si="15"/>
        <v>1</v>
      </c>
      <c r="Z185" s="2176">
        <f t="shared" si="15"/>
        <v>1</v>
      </c>
      <c r="AA185" s="2176">
        <f t="shared" si="15"/>
        <v>1</v>
      </c>
      <c r="AB185" s="2176">
        <f t="shared" si="15"/>
        <v>1</v>
      </c>
      <c r="AC185" s="2176">
        <f t="shared" si="15"/>
        <v>1</v>
      </c>
      <c r="AD185" s="2176">
        <f t="shared" si="15"/>
        <v>1.0003905086873426</v>
      </c>
      <c r="AE185" s="2176">
        <f t="shared" si="15"/>
        <v>1</v>
      </c>
      <c r="AF185" s="2176">
        <f t="shared" si="15"/>
        <v>1</v>
      </c>
    </row>
    <row r="186" spans="1:32">
      <c r="A186" s="2194">
        <v>200</v>
      </c>
      <c r="B186" s="2195">
        <v>72</v>
      </c>
      <c r="C186" s="2179">
        <v>0</v>
      </c>
      <c r="D186" s="2179">
        <v>0</v>
      </c>
      <c r="E186" s="2179">
        <v>0</v>
      </c>
      <c r="F186" s="2179">
        <v>0</v>
      </c>
      <c r="G186" s="2179">
        <v>0</v>
      </c>
      <c r="H186" s="2179">
        <v>0</v>
      </c>
      <c r="I186" s="2179">
        <v>0</v>
      </c>
      <c r="J186" s="2179">
        <v>0</v>
      </c>
      <c r="K186" s="2179">
        <v>0</v>
      </c>
      <c r="L186" s="2179">
        <v>0</v>
      </c>
      <c r="M186" s="2179">
        <v>0</v>
      </c>
      <c r="N186" s="2179">
        <v>0</v>
      </c>
      <c r="O186" s="2179">
        <v>0</v>
      </c>
      <c r="P186" s="2179">
        <v>0</v>
      </c>
      <c r="Q186" s="2179">
        <v>0</v>
      </c>
      <c r="R186" s="2176">
        <f t="shared" si="15"/>
        <v>1</v>
      </c>
      <c r="S186" s="2176">
        <f t="shared" si="15"/>
        <v>1</v>
      </c>
      <c r="T186" s="2176">
        <f t="shared" si="15"/>
        <v>1</v>
      </c>
      <c r="U186" s="2176">
        <f t="shared" si="15"/>
        <v>1</v>
      </c>
      <c r="V186" s="2176">
        <f t="shared" si="15"/>
        <v>1</v>
      </c>
      <c r="W186" s="2176">
        <f t="shared" si="15"/>
        <v>1</v>
      </c>
      <c r="X186" s="2176">
        <f t="shared" si="15"/>
        <v>1</v>
      </c>
      <c r="Y186" s="2176">
        <f t="shared" si="15"/>
        <v>1</v>
      </c>
      <c r="Z186" s="2176">
        <f t="shared" si="15"/>
        <v>1</v>
      </c>
      <c r="AA186" s="2176">
        <f t="shared" si="15"/>
        <v>1</v>
      </c>
      <c r="AB186" s="2176">
        <f t="shared" si="15"/>
        <v>1</v>
      </c>
      <c r="AC186" s="2176">
        <f t="shared" si="15"/>
        <v>1</v>
      </c>
      <c r="AD186" s="2176">
        <f t="shared" si="15"/>
        <v>1.0003905086873426</v>
      </c>
      <c r="AE186" s="2176">
        <f t="shared" si="15"/>
        <v>1</v>
      </c>
      <c r="AF186" s="2176">
        <f t="shared" si="15"/>
        <v>1</v>
      </c>
    </row>
    <row r="187" spans="1:32">
      <c r="A187" s="2194">
        <v>200</v>
      </c>
      <c r="B187" s="2195">
        <v>73</v>
      </c>
      <c r="C187" s="2179">
        <v>0</v>
      </c>
      <c r="D187" s="2179">
        <v>0</v>
      </c>
      <c r="E187" s="2179">
        <v>0</v>
      </c>
      <c r="F187" s="2179">
        <v>0</v>
      </c>
      <c r="G187" s="2179">
        <v>0</v>
      </c>
      <c r="H187" s="2179">
        <v>0</v>
      </c>
      <c r="I187" s="2179">
        <v>0</v>
      </c>
      <c r="J187" s="2179">
        <v>0</v>
      </c>
      <c r="K187" s="2179">
        <v>0</v>
      </c>
      <c r="L187" s="2179">
        <v>0</v>
      </c>
      <c r="M187" s="2179">
        <v>0</v>
      </c>
      <c r="N187" s="2179">
        <v>0</v>
      </c>
      <c r="O187" s="2179">
        <v>0</v>
      </c>
      <c r="P187" s="2179">
        <v>0</v>
      </c>
      <c r="Q187" s="2179">
        <v>0</v>
      </c>
      <c r="R187" s="2176">
        <f t="shared" si="15"/>
        <v>1</v>
      </c>
      <c r="S187" s="2176">
        <f t="shared" si="15"/>
        <v>1</v>
      </c>
      <c r="T187" s="2176">
        <f t="shared" si="15"/>
        <v>1</v>
      </c>
      <c r="U187" s="2176">
        <f t="shared" si="15"/>
        <v>1</v>
      </c>
      <c r="V187" s="2176">
        <f t="shared" si="15"/>
        <v>1</v>
      </c>
      <c r="W187" s="2176">
        <f t="shared" si="15"/>
        <v>1</v>
      </c>
      <c r="X187" s="2176">
        <f t="shared" si="15"/>
        <v>1</v>
      </c>
      <c r="Y187" s="2176">
        <f t="shared" si="15"/>
        <v>1</v>
      </c>
      <c r="Z187" s="2176">
        <f t="shared" si="15"/>
        <v>1</v>
      </c>
      <c r="AA187" s="2176">
        <f t="shared" si="15"/>
        <v>1</v>
      </c>
      <c r="AB187" s="2176">
        <f t="shared" si="15"/>
        <v>1</v>
      </c>
      <c r="AC187" s="2176">
        <f t="shared" si="15"/>
        <v>1</v>
      </c>
      <c r="AD187" s="2176">
        <f t="shared" si="15"/>
        <v>1.0003905086873426</v>
      </c>
      <c r="AE187" s="2176">
        <f t="shared" si="15"/>
        <v>1</v>
      </c>
      <c r="AF187" s="2176">
        <f t="shared" si="15"/>
        <v>1</v>
      </c>
    </row>
    <row r="188" spans="1:32">
      <c r="A188" s="2194">
        <v>200</v>
      </c>
      <c r="B188" s="2195">
        <v>74</v>
      </c>
      <c r="C188" s="2179">
        <v>0</v>
      </c>
      <c r="D188" s="2179">
        <v>0</v>
      </c>
      <c r="E188" s="2179">
        <v>0</v>
      </c>
      <c r="F188" s="2179">
        <v>0</v>
      </c>
      <c r="G188" s="2179">
        <v>0</v>
      </c>
      <c r="H188" s="2179">
        <v>0</v>
      </c>
      <c r="I188" s="2179">
        <v>0</v>
      </c>
      <c r="J188" s="2179">
        <v>0</v>
      </c>
      <c r="K188" s="2179">
        <v>0</v>
      </c>
      <c r="L188" s="2179">
        <v>0</v>
      </c>
      <c r="M188" s="2179">
        <v>0</v>
      </c>
      <c r="N188" s="2179">
        <v>0</v>
      </c>
      <c r="O188" s="2179">
        <v>0</v>
      </c>
      <c r="P188" s="2179">
        <v>0</v>
      </c>
      <c r="Q188" s="2179">
        <v>0</v>
      </c>
      <c r="R188" s="2176">
        <f t="shared" si="15"/>
        <v>1</v>
      </c>
      <c r="S188" s="2176">
        <f t="shared" si="15"/>
        <v>1</v>
      </c>
      <c r="T188" s="2176">
        <f t="shared" si="15"/>
        <v>1</v>
      </c>
      <c r="U188" s="2176">
        <f t="shared" si="15"/>
        <v>1</v>
      </c>
      <c r="V188" s="2176">
        <f t="shared" si="15"/>
        <v>1</v>
      </c>
      <c r="W188" s="2176">
        <f t="shared" si="15"/>
        <v>1</v>
      </c>
      <c r="X188" s="2176">
        <f t="shared" si="15"/>
        <v>1</v>
      </c>
      <c r="Y188" s="2176">
        <f t="shared" si="15"/>
        <v>1</v>
      </c>
      <c r="Z188" s="2176">
        <f t="shared" si="15"/>
        <v>1</v>
      </c>
      <c r="AA188" s="2176">
        <f t="shared" si="15"/>
        <v>1</v>
      </c>
      <c r="AB188" s="2176">
        <f t="shared" si="15"/>
        <v>1</v>
      </c>
      <c r="AC188" s="2176">
        <f t="shared" si="15"/>
        <v>1</v>
      </c>
      <c r="AD188" s="2176">
        <f t="shared" si="15"/>
        <v>1.0003905086873426</v>
      </c>
      <c r="AE188" s="2176">
        <f t="shared" si="15"/>
        <v>1</v>
      </c>
      <c r="AF188" s="2176">
        <f t="shared" si="15"/>
        <v>1</v>
      </c>
    </row>
    <row r="189" spans="1:32">
      <c r="A189" s="2194">
        <v>200</v>
      </c>
      <c r="B189" s="2195">
        <v>75</v>
      </c>
      <c r="C189" s="2179">
        <v>0</v>
      </c>
      <c r="D189" s="2179">
        <v>0</v>
      </c>
      <c r="E189" s="2179">
        <v>0</v>
      </c>
      <c r="F189" s="2179">
        <v>0</v>
      </c>
      <c r="G189" s="2179">
        <v>0</v>
      </c>
      <c r="H189" s="2179">
        <v>0</v>
      </c>
      <c r="I189" s="2179">
        <v>0</v>
      </c>
      <c r="J189" s="2179">
        <v>0</v>
      </c>
      <c r="K189" s="2179">
        <v>0</v>
      </c>
      <c r="L189" s="2179">
        <v>0</v>
      </c>
      <c r="M189" s="2179">
        <v>0</v>
      </c>
      <c r="N189" s="2179">
        <v>0</v>
      </c>
      <c r="O189" s="2179">
        <v>0</v>
      </c>
      <c r="P189" s="2179">
        <v>0</v>
      </c>
      <c r="Q189" s="2179">
        <v>0</v>
      </c>
      <c r="R189" s="2176">
        <f t="shared" si="15"/>
        <v>1</v>
      </c>
      <c r="S189" s="2176">
        <f t="shared" si="15"/>
        <v>1</v>
      </c>
      <c r="T189" s="2176">
        <f t="shared" si="15"/>
        <v>1</v>
      </c>
      <c r="U189" s="2176">
        <f t="shared" si="15"/>
        <v>1</v>
      </c>
      <c r="V189" s="2176">
        <f t="shared" si="15"/>
        <v>1</v>
      </c>
      <c r="W189" s="2176">
        <f t="shared" si="15"/>
        <v>1</v>
      </c>
      <c r="X189" s="2176">
        <f t="shared" si="15"/>
        <v>1</v>
      </c>
      <c r="Y189" s="2176">
        <f t="shared" si="15"/>
        <v>1</v>
      </c>
      <c r="Z189" s="2176">
        <f t="shared" si="15"/>
        <v>1</v>
      </c>
      <c r="AA189" s="2176">
        <f t="shared" si="15"/>
        <v>1</v>
      </c>
      <c r="AB189" s="2176">
        <f t="shared" si="15"/>
        <v>1</v>
      </c>
      <c r="AC189" s="2176">
        <f t="shared" si="15"/>
        <v>1</v>
      </c>
      <c r="AD189" s="2176">
        <f t="shared" si="15"/>
        <v>1.0003905086873426</v>
      </c>
      <c r="AE189" s="2176">
        <f t="shared" si="15"/>
        <v>1</v>
      </c>
      <c r="AF189" s="2176">
        <f t="shared" si="15"/>
        <v>1</v>
      </c>
    </row>
    <row r="190" spans="1:32">
      <c r="A190" s="2194">
        <v>200</v>
      </c>
      <c r="B190" s="2195">
        <v>76</v>
      </c>
      <c r="C190" s="2179">
        <v>0</v>
      </c>
      <c r="D190" s="2179">
        <v>0</v>
      </c>
      <c r="E190" s="2179">
        <v>0</v>
      </c>
      <c r="F190" s="2179">
        <v>0</v>
      </c>
      <c r="G190" s="2179">
        <v>0</v>
      </c>
      <c r="H190" s="2179">
        <v>0</v>
      </c>
      <c r="I190" s="2179">
        <v>0</v>
      </c>
      <c r="J190" s="2179">
        <v>0</v>
      </c>
      <c r="K190" s="2179">
        <v>0</v>
      </c>
      <c r="L190" s="2179">
        <v>0</v>
      </c>
      <c r="M190" s="2179">
        <v>0</v>
      </c>
      <c r="N190" s="2179">
        <v>0</v>
      </c>
      <c r="O190" s="2179">
        <v>0</v>
      </c>
      <c r="P190" s="2179">
        <v>0</v>
      </c>
      <c r="Q190" s="2179">
        <v>0</v>
      </c>
      <c r="R190" s="2176">
        <f t="shared" si="15"/>
        <v>1</v>
      </c>
      <c r="S190" s="2176">
        <f t="shared" si="15"/>
        <v>1</v>
      </c>
      <c r="T190" s="2176">
        <f t="shared" si="15"/>
        <v>1</v>
      </c>
      <c r="U190" s="2176">
        <f t="shared" si="15"/>
        <v>1</v>
      </c>
      <c r="V190" s="2176">
        <f t="shared" si="15"/>
        <v>1</v>
      </c>
      <c r="W190" s="2176">
        <f t="shared" si="15"/>
        <v>1</v>
      </c>
      <c r="X190" s="2176">
        <f t="shared" si="15"/>
        <v>1</v>
      </c>
      <c r="Y190" s="2176">
        <f t="shared" si="15"/>
        <v>1</v>
      </c>
      <c r="Z190" s="2176">
        <f t="shared" si="15"/>
        <v>1</v>
      </c>
      <c r="AA190" s="2176">
        <f t="shared" si="15"/>
        <v>1</v>
      </c>
      <c r="AB190" s="2176">
        <f t="shared" si="15"/>
        <v>1</v>
      </c>
      <c r="AC190" s="2176">
        <f t="shared" si="15"/>
        <v>1</v>
      </c>
      <c r="AD190" s="2176">
        <f t="shared" si="15"/>
        <v>1.0003905086873426</v>
      </c>
      <c r="AE190" s="2176">
        <f t="shared" si="15"/>
        <v>1</v>
      </c>
      <c r="AF190" s="2176">
        <f t="shared" si="15"/>
        <v>1</v>
      </c>
    </row>
    <row r="191" spans="1:32">
      <c r="A191" s="2194">
        <v>200</v>
      </c>
      <c r="B191" s="2195">
        <v>77</v>
      </c>
      <c r="C191" s="2179">
        <v>0</v>
      </c>
      <c r="D191" s="2179">
        <v>0</v>
      </c>
      <c r="E191" s="2179">
        <v>0</v>
      </c>
      <c r="F191" s="2179">
        <v>0</v>
      </c>
      <c r="G191" s="2179">
        <v>0</v>
      </c>
      <c r="H191" s="2179">
        <v>0</v>
      </c>
      <c r="I191" s="2179">
        <v>0</v>
      </c>
      <c r="J191" s="2179">
        <v>0</v>
      </c>
      <c r="K191" s="2179">
        <v>0</v>
      </c>
      <c r="L191" s="2179">
        <v>0</v>
      </c>
      <c r="M191" s="2179">
        <v>0</v>
      </c>
      <c r="N191" s="2179">
        <v>0</v>
      </c>
      <c r="O191" s="2179">
        <v>0</v>
      </c>
      <c r="P191" s="2179">
        <v>0</v>
      </c>
      <c r="Q191" s="2179">
        <v>0</v>
      </c>
      <c r="R191" s="2176">
        <f t="shared" si="15"/>
        <v>1</v>
      </c>
      <c r="S191" s="2176">
        <f t="shared" si="15"/>
        <v>1</v>
      </c>
      <c r="T191" s="2176">
        <f t="shared" si="15"/>
        <v>1</v>
      </c>
      <c r="U191" s="2176">
        <f t="shared" si="15"/>
        <v>1</v>
      </c>
      <c r="V191" s="2176">
        <f t="shared" si="15"/>
        <v>1</v>
      </c>
      <c r="W191" s="2176">
        <f t="shared" si="15"/>
        <v>1</v>
      </c>
      <c r="X191" s="2176">
        <f t="shared" si="15"/>
        <v>1</v>
      </c>
      <c r="Y191" s="2176">
        <f t="shared" si="15"/>
        <v>1</v>
      </c>
      <c r="Z191" s="2176">
        <f t="shared" si="15"/>
        <v>1</v>
      </c>
      <c r="AA191" s="2176">
        <f t="shared" si="15"/>
        <v>1</v>
      </c>
      <c r="AB191" s="2176">
        <f t="shared" si="15"/>
        <v>1</v>
      </c>
      <c r="AC191" s="2176">
        <f t="shared" si="15"/>
        <v>1</v>
      </c>
      <c r="AD191" s="2176">
        <f t="shared" si="15"/>
        <v>1.0003905086873426</v>
      </c>
      <c r="AE191" s="2176">
        <f t="shared" si="15"/>
        <v>1</v>
      </c>
      <c r="AF191" s="2176">
        <f t="shared" si="15"/>
        <v>1</v>
      </c>
    </row>
    <row r="192" spans="1:32">
      <c r="A192" s="2194">
        <v>200</v>
      </c>
      <c r="B192" s="2195">
        <v>78</v>
      </c>
      <c r="C192" s="2179">
        <v>0</v>
      </c>
      <c r="D192" s="2179">
        <v>0</v>
      </c>
      <c r="E192" s="2179">
        <v>0</v>
      </c>
      <c r="F192" s="2179">
        <v>0</v>
      </c>
      <c r="G192" s="2179">
        <v>0</v>
      </c>
      <c r="H192" s="2179">
        <v>0</v>
      </c>
      <c r="I192" s="2179">
        <v>0</v>
      </c>
      <c r="J192" s="2179">
        <v>0</v>
      </c>
      <c r="K192" s="2179">
        <v>0</v>
      </c>
      <c r="L192" s="2179">
        <v>0</v>
      </c>
      <c r="M192" s="2179">
        <v>0</v>
      </c>
      <c r="N192" s="2179">
        <v>0</v>
      </c>
      <c r="O192" s="2179">
        <v>0</v>
      </c>
      <c r="P192" s="2179">
        <v>0</v>
      </c>
      <c r="Q192" s="2179">
        <v>0</v>
      </c>
      <c r="R192" s="2176">
        <f t="shared" si="15"/>
        <v>1</v>
      </c>
      <c r="S192" s="2176">
        <f t="shared" si="15"/>
        <v>1</v>
      </c>
      <c r="T192" s="2176">
        <f t="shared" si="15"/>
        <v>1</v>
      </c>
      <c r="U192" s="2176">
        <f t="shared" si="15"/>
        <v>1</v>
      </c>
      <c r="V192" s="2176">
        <f t="shared" si="15"/>
        <v>1</v>
      </c>
      <c r="W192" s="2176">
        <f t="shared" si="15"/>
        <v>1</v>
      </c>
      <c r="X192" s="2176">
        <f t="shared" si="15"/>
        <v>1</v>
      </c>
      <c r="Y192" s="2176">
        <f t="shared" si="15"/>
        <v>1</v>
      </c>
      <c r="Z192" s="2176">
        <f t="shared" si="15"/>
        <v>1</v>
      </c>
      <c r="AA192" s="2176">
        <f t="shared" si="15"/>
        <v>1</v>
      </c>
      <c r="AB192" s="2176">
        <f t="shared" si="15"/>
        <v>1</v>
      </c>
      <c r="AC192" s="2176">
        <f t="shared" si="15"/>
        <v>1</v>
      </c>
      <c r="AD192" s="2176">
        <f t="shared" si="15"/>
        <v>1.0003905086873426</v>
      </c>
      <c r="AE192" s="2176">
        <f t="shared" si="15"/>
        <v>1</v>
      </c>
      <c r="AF192" s="2176">
        <f t="shared" si="15"/>
        <v>1</v>
      </c>
    </row>
    <row r="193" spans="1:32">
      <c r="A193" s="2194">
        <v>200</v>
      </c>
      <c r="B193" s="2195">
        <v>79</v>
      </c>
      <c r="C193" s="2179">
        <v>0</v>
      </c>
      <c r="D193" s="2179">
        <v>0</v>
      </c>
      <c r="E193" s="2179">
        <v>0</v>
      </c>
      <c r="F193" s="2179">
        <v>0</v>
      </c>
      <c r="G193" s="2179">
        <v>0</v>
      </c>
      <c r="H193" s="2179">
        <v>0</v>
      </c>
      <c r="I193" s="2179">
        <v>0</v>
      </c>
      <c r="J193" s="2179">
        <v>0</v>
      </c>
      <c r="K193" s="2179">
        <v>0</v>
      </c>
      <c r="L193" s="2179">
        <v>0</v>
      </c>
      <c r="M193" s="2179">
        <v>0</v>
      </c>
      <c r="N193" s="2179">
        <v>0</v>
      </c>
      <c r="O193" s="2179">
        <v>0</v>
      </c>
      <c r="P193" s="2179">
        <v>0</v>
      </c>
      <c r="Q193" s="2179">
        <v>0</v>
      </c>
      <c r="R193" s="2176">
        <f t="shared" si="15"/>
        <v>1</v>
      </c>
      <c r="S193" s="2176">
        <f t="shared" si="15"/>
        <v>1</v>
      </c>
      <c r="T193" s="2176">
        <f t="shared" si="15"/>
        <v>1</v>
      </c>
      <c r="U193" s="2176">
        <f t="shared" si="15"/>
        <v>1</v>
      </c>
      <c r="V193" s="2176">
        <f t="shared" si="15"/>
        <v>1</v>
      </c>
      <c r="W193" s="2176">
        <f t="shared" si="15"/>
        <v>1</v>
      </c>
      <c r="X193" s="2176">
        <f t="shared" si="15"/>
        <v>1</v>
      </c>
      <c r="Y193" s="2176">
        <f t="shared" si="15"/>
        <v>1</v>
      </c>
      <c r="Z193" s="2176">
        <f t="shared" si="15"/>
        <v>1</v>
      </c>
      <c r="AA193" s="2176">
        <f t="shared" si="15"/>
        <v>1</v>
      </c>
      <c r="AB193" s="2176">
        <f t="shared" si="15"/>
        <v>1</v>
      </c>
      <c r="AC193" s="2176">
        <f t="shared" si="15"/>
        <v>1</v>
      </c>
      <c r="AD193" s="2176">
        <f t="shared" si="15"/>
        <v>1.0003905086873426</v>
      </c>
      <c r="AE193" s="2176">
        <f t="shared" si="15"/>
        <v>1</v>
      </c>
      <c r="AF193" s="2176">
        <f t="shared" si="15"/>
        <v>1</v>
      </c>
    </row>
    <row r="194" spans="1:32">
      <c r="A194" s="2194">
        <v>200</v>
      </c>
      <c r="B194" s="2195">
        <v>80</v>
      </c>
      <c r="C194" s="2179">
        <v>0</v>
      </c>
      <c r="D194" s="2179">
        <v>0</v>
      </c>
      <c r="E194" s="2179">
        <v>0</v>
      </c>
      <c r="F194" s="2179">
        <v>0</v>
      </c>
      <c r="G194" s="2179">
        <v>0</v>
      </c>
      <c r="H194" s="2179">
        <v>0</v>
      </c>
      <c r="I194" s="2179">
        <v>0</v>
      </c>
      <c r="J194" s="2179">
        <v>0</v>
      </c>
      <c r="K194" s="2179">
        <v>0</v>
      </c>
      <c r="L194" s="2179">
        <v>0</v>
      </c>
      <c r="M194" s="2179">
        <v>0</v>
      </c>
      <c r="N194" s="2179">
        <v>0</v>
      </c>
      <c r="O194" s="2179">
        <v>0</v>
      </c>
      <c r="P194" s="2179">
        <v>0</v>
      </c>
      <c r="Q194" s="2179">
        <v>0</v>
      </c>
      <c r="R194" s="2176">
        <f t="shared" si="15"/>
        <v>1</v>
      </c>
      <c r="S194" s="2176">
        <f t="shared" si="15"/>
        <v>1</v>
      </c>
      <c r="T194" s="2176">
        <f t="shared" si="15"/>
        <v>1</v>
      </c>
      <c r="U194" s="2176">
        <f t="shared" si="15"/>
        <v>1</v>
      </c>
      <c r="V194" s="2176">
        <f t="shared" si="15"/>
        <v>1</v>
      </c>
      <c r="W194" s="2176">
        <f t="shared" si="15"/>
        <v>1</v>
      </c>
      <c r="X194" s="2176">
        <f t="shared" si="15"/>
        <v>1</v>
      </c>
      <c r="Y194" s="2176">
        <f t="shared" si="15"/>
        <v>1</v>
      </c>
      <c r="Z194" s="2176">
        <f t="shared" si="15"/>
        <v>1</v>
      </c>
      <c r="AA194" s="2176">
        <f t="shared" si="15"/>
        <v>1</v>
      </c>
      <c r="AB194" s="2176">
        <f t="shared" si="15"/>
        <v>1</v>
      </c>
      <c r="AC194" s="2176">
        <f t="shared" si="15"/>
        <v>1</v>
      </c>
      <c r="AD194" s="2176">
        <f t="shared" si="15"/>
        <v>1.0003905086873426</v>
      </c>
      <c r="AE194" s="2176">
        <f t="shared" si="15"/>
        <v>1</v>
      </c>
      <c r="AF194" s="2176">
        <f t="shared" si="15"/>
        <v>1</v>
      </c>
    </row>
    <row r="195" spans="1:32">
      <c r="A195" s="2194">
        <v>200</v>
      </c>
      <c r="B195" s="2195">
        <v>81</v>
      </c>
      <c r="C195" s="2179">
        <v>0</v>
      </c>
      <c r="D195" s="2179">
        <v>0</v>
      </c>
      <c r="E195" s="2179">
        <v>0</v>
      </c>
      <c r="F195" s="2179">
        <v>0</v>
      </c>
      <c r="G195" s="2179">
        <v>0</v>
      </c>
      <c r="H195" s="2179">
        <v>0</v>
      </c>
      <c r="I195" s="2179">
        <v>0</v>
      </c>
      <c r="J195" s="2179">
        <v>0</v>
      </c>
      <c r="K195" s="2179">
        <v>0</v>
      </c>
      <c r="L195" s="2179">
        <v>0</v>
      </c>
      <c r="M195" s="2179">
        <v>0</v>
      </c>
      <c r="N195" s="2179">
        <v>0</v>
      </c>
      <c r="O195" s="2179">
        <v>0</v>
      </c>
      <c r="P195" s="2179">
        <v>0</v>
      </c>
      <c r="Q195" s="2179">
        <v>0</v>
      </c>
      <c r="R195" s="2176">
        <f t="shared" si="15"/>
        <v>1</v>
      </c>
      <c r="S195" s="2176">
        <f t="shared" si="15"/>
        <v>1</v>
      </c>
      <c r="T195" s="2176">
        <f t="shared" si="15"/>
        <v>1</v>
      </c>
      <c r="U195" s="2176">
        <f t="shared" si="15"/>
        <v>1</v>
      </c>
      <c r="V195" s="2176">
        <f t="shared" si="15"/>
        <v>1</v>
      </c>
      <c r="W195" s="2176">
        <f t="shared" si="15"/>
        <v>1</v>
      </c>
      <c r="X195" s="2176">
        <f t="shared" si="15"/>
        <v>1</v>
      </c>
      <c r="Y195" s="2176">
        <f t="shared" si="15"/>
        <v>1</v>
      </c>
      <c r="Z195" s="2176">
        <f t="shared" si="15"/>
        <v>1</v>
      </c>
      <c r="AA195" s="2176">
        <f t="shared" si="15"/>
        <v>1</v>
      </c>
      <c r="AB195" s="2176">
        <f t="shared" si="15"/>
        <v>1</v>
      </c>
      <c r="AC195" s="2176">
        <f t="shared" si="15"/>
        <v>1</v>
      </c>
      <c r="AD195" s="2176">
        <f t="shared" si="15"/>
        <v>1.0003905086873426</v>
      </c>
      <c r="AE195" s="2176">
        <f t="shared" si="15"/>
        <v>1</v>
      </c>
      <c r="AF195" s="2176">
        <f t="shared" si="15"/>
        <v>1</v>
      </c>
    </row>
    <row r="196" spans="1:32">
      <c r="A196" s="2194">
        <v>200</v>
      </c>
      <c r="B196" s="2195">
        <v>82</v>
      </c>
      <c r="C196" s="2179">
        <v>0</v>
      </c>
      <c r="D196" s="2179">
        <v>0</v>
      </c>
      <c r="E196" s="2179">
        <v>0</v>
      </c>
      <c r="F196" s="2179">
        <v>0</v>
      </c>
      <c r="G196" s="2179">
        <v>0</v>
      </c>
      <c r="H196" s="2179">
        <v>0</v>
      </c>
      <c r="I196" s="2179">
        <v>0</v>
      </c>
      <c r="J196" s="2179">
        <v>0</v>
      </c>
      <c r="K196" s="2179">
        <v>0</v>
      </c>
      <c r="L196" s="2179">
        <v>0</v>
      </c>
      <c r="M196" s="2179">
        <v>0</v>
      </c>
      <c r="N196" s="2179">
        <v>0</v>
      </c>
      <c r="O196" s="2179">
        <v>0</v>
      </c>
      <c r="P196" s="2179">
        <v>0</v>
      </c>
      <c r="Q196" s="2179">
        <v>0</v>
      </c>
      <c r="R196" s="2176">
        <f t="shared" ref="R196:AF211" si="16">C196+R195</f>
        <v>1</v>
      </c>
      <c r="S196" s="2176">
        <f t="shared" si="16"/>
        <v>1</v>
      </c>
      <c r="T196" s="2176">
        <f t="shared" si="16"/>
        <v>1</v>
      </c>
      <c r="U196" s="2176">
        <f t="shared" si="16"/>
        <v>1</v>
      </c>
      <c r="V196" s="2176">
        <f t="shared" si="16"/>
        <v>1</v>
      </c>
      <c r="W196" s="2176">
        <f t="shared" si="16"/>
        <v>1</v>
      </c>
      <c r="X196" s="2176">
        <f t="shared" si="16"/>
        <v>1</v>
      </c>
      <c r="Y196" s="2176">
        <f t="shared" si="16"/>
        <v>1</v>
      </c>
      <c r="Z196" s="2176">
        <f t="shared" si="16"/>
        <v>1</v>
      </c>
      <c r="AA196" s="2176">
        <f t="shared" si="16"/>
        <v>1</v>
      </c>
      <c r="AB196" s="2176">
        <f t="shared" si="16"/>
        <v>1</v>
      </c>
      <c r="AC196" s="2176">
        <f t="shared" si="16"/>
        <v>1</v>
      </c>
      <c r="AD196" s="2176">
        <f t="shared" si="16"/>
        <v>1.0003905086873426</v>
      </c>
      <c r="AE196" s="2176">
        <f t="shared" si="16"/>
        <v>1</v>
      </c>
      <c r="AF196" s="2176">
        <f t="shared" si="16"/>
        <v>1</v>
      </c>
    </row>
    <row r="197" spans="1:32">
      <c r="A197" s="2194">
        <v>200</v>
      </c>
      <c r="B197" s="2195">
        <v>83</v>
      </c>
      <c r="C197" s="2179">
        <v>0</v>
      </c>
      <c r="D197" s="2179">
        <v>0</v>
      </c>
      <c r="E197" s="2179">
        <v>0</v>
      </c>
      <c r="F197" s="2179">
        <v>0</v>
      </c>
      <c r="G197" s="2179">
        <v>0</v>
      </c>
      <c r="H197" s="2179">
        <v>0</v>
      </c>
      <c r="I197" s="2179">
        <v>0</v>
      </c>
      <c r="J197" s="2179">
        <v>0</v>
      </c>
      <c r="K197" s="2179">
        <v>0</v>
      </c>
      <c r="L197" s="2179">
        <v>0</v>
      </c>
      <c r="M197" s="2179">
        <v>0</v>
      </c>
      <c r="N197" s="2179">
        <v>0</v>
      </c>
      <c r="O197" s="2179">
        <v>0</v>
      </c>
      <c r="P197" s="2179">
        <v>0</v>
      </c>
      <c r="Q197" s="2179">
        <v>0</v>
      </c>
      <c r="R197" s="2176">
        <f t="shared" si="16"/>
        <v>1</v>
      </c>
      <c r="S197" s="2176">
        <f t="shared" si="16"/>
        <v>1</v>
      </c>
      <c r="T197" s="2176">
        <f t="shared" si="16"/>
        <v>1</v>
      </c>
      <c r="U197" s="2176">
        <f t="shared" si="16"/>
        <v>1</v>
      </c>
      <c r="V197" s="2176">
        <f t="shared" si="16"/>
        <v>1</v>
      </c>
      <c r="W197" s="2176">
        <f t="shared" si="16"/>
        <v>1</v>
      </c>
      <c r="X197" s="2176">
        <f t="shared" si="16"/>
        <v>1</v>
      </c>
      <c r="Y197" s="2176">
        <f t="shared" si="16"/>
        <v>1</v>
      </c>
      <c r="Z197" s="2176">
        <f t="shared" si="16"/>
        <v>1</v>
      </c>
      <c r="AA197" s="2176">
        <f t="shared" si="16"/>
        <v>1</v>
      </c>
      <c r="AB197" s="2176">
        <f t="shared" si="16"/>
        <v>1</v>
      </c>
      <c r="AC197" s="2176">
        <f t="shared" si="16"/>
        <v>1</v>
      </c>
      <c r="AD197" s="2176">
        <f t="shared" si="16"/>
        <v>1.0003905086873426</v>
      </c>
      <c r="AE197" s="2176">
        <f t="shared" si="16"/>
        <v>1</v>
      </c>
      <c r="AF197" s="2176">
        <f t="shared" si="16"/>
        <v>1</v>
      </c>
    </row>
    <row r="198" spans="1:32">
      <c r="A198" s="2194">
        <v>200</v>
      </c>
      <c r="B198" s="2195">
        <v>84</v>
      </c>
      <c r="C198" s="2179">
        <v>0</v>
      </c>
      <c r="D198" s="2179">
        <v>0</v>
      </c>
      <c r="E198" s="2179">
        <v>0</v>
      </c>
      <c r="F198" s="2179">
        <v>0</v>
      </c>
      <c r="G198" s="2179">
        <v>0</v>
      </c>
      <c r="H198" s="2179">
        <v>0</v>
      </c>
      <c r="I198" s="2179">
        <v>0</v>
      </c>
      <c r="J198" s="2179">
        <v>0</v>
      </c>
      <c r="K198" s="2179">
        <v>0</v>
      </c>
      <c r="L198" s="2179">
        <v>0</v>
      </c>
      <c r="M198" s="2179">
        <v>0</v>
      </c>
      <c r="N198" s="2179">
        <v>0</v>
      </c>
      <c r="O198" s="2179">
        <v>0</v>
      </c>
      <c r="P198" s="2179">
        <v>0</v>
      </c>
      <c r="Q198" s="2179">
        <v>0</v>
      </c>
      <c r="R198" s="2176">
        <f t="shared" si="16"/>
        <v>1</v>
      </c>
      <c r="S198" s="2176">
        <f t="shared" si="16"/>
        <v>1</v>
      </c>
      <c r="T198" s="2176">
        <f t="shared" si="16"/>
        <v>1</v>
      </c>
      <c r="U198" s="2176">
        <f t="shared" si="16"/>
        <v>1</v>
      </c>
      <c r="V198" s="2176">
        <f t="shared" si="16"/>
        <v>1</v>
      </c>
      <c r="W198" s="2176">
        <f t="shared" si="16"/>
        <v>1</v>
      </c>
      <c r="X198" s="2176">
        <f t="shared" si="16"/>
        <v>1</v>
      </c>
      <c r="Y198" s="2176">
        <f t="shared" si="16"/>
        <v>1</v>
      </c>
      <c r="Z198" s="2176">
        <f t="shared" si="16"/>
        <v>1</v>
      </c>
      <c r="AA198" s="2176">
        <f t="shared" si="16"/>
        <v>1</v>
      </c>
      <c r="AB198" s="2176">
        <f t="shared" si="16"/>
        <v>1</v>
      </c>
      <c r="AC198" s="2176">
        <f t="shared" si="16"/>
        <v>1</v>
      </c>
      <c r="AD198" s="2176">
        <f t="shared" si="16"/>
        <v>1.0003905086873426</v>
      </c>
      <c r="AE198" s="2176">
        <f t="shared" si="16"/>
        <v>1</v>
      </c>
      <c r="AF198" s="2176">
        <f t="shared" si="16"/>
        <v>1</v>
      </c>
    </row>
    <row r="199" spans="1:32">
      <c r="A199" s="2194">
        <v>200</v>
      </c>
      <c r="B199" s="2195">
        <v>85</v>
      </c>
      <c r="C199" s="2179">
        <v>0</v>
      </c>
      <c r="D199" s="2179">
        <v>0</v>
      </c>
      <c r="E199" s="2179">
        <v>0</v>
      </c>
      <c r="F199" s="2179">
        <v>0</v>
      </c>
      <c r="G199" s="2179">
        <v>0</v>
      </c>
      <c r="H199" s="2179">
        <v>0</v>
      </c>
      <c r="I199" s="2179">
        <v>0</v>
      </c>
      <c r="J199" s="2179">
        <v>0</v>
      </c>
      <c r="K199" s="2179">
        <v>0</v>
      </c>
      <c r="L199" s="2179">
        <v>0</v>
      </c>
      <c r="M199" s="2179">
        <v>0</v>
      </c>
      <c r="N199" s="2179">
        <v>0</v>
      </c>
      <c r="O199" s="2179">
        <v>0</v>
      </c>
      <c r="P199" s="2179">
        <v>0</v>
      </c>
      <c r="Q199" s="2179">
        <v>0</v>
      </c>
      <c r="R199" s="2176">
        <f t="shared" si="16"/>
        <v>1</v>
      </c>
      <c r="S199" s="2176">
        <f t="shared" si="16"/>
        <v>1</v>
      </c>
      <c r="T199" s="2176">
        <f t="shared" si="16"/>
        <v>1</v>
      </c>
      <c r="U199" s="2176">
        <f t="shared" si="16"/>
        <v>1</v>
      </c>
      <c r="V199" s="2176">
        <f t="shared" si="16"/>
        <v>1</v>
      </c>
      <c r="W199" s="2176">
        <f t="shared" si="16"/>
        <v>1</v>
      </c>
      <c r="X199" s="2176">
        <f t="shared" si="16"/>
        <v>1</v>
      </c>
      <c r="Y199" s="2176">
        <f t="shared" si="16"/>
        <v>1</v>
      </c>
      <c r="Z199" s="2176">
        <f t="shared" si="16"/>
        <v>1</v>
      </c>
      <c r="AA199" s="2176">
        <f t="shared" si="16"/>
        <v>1</v>
      </c>
      <c r="AB199" s="2176">
        <f t="shared" si="16"/>
        <v>1</v>
      </c>
      <c r="AC199" s="2176">
        <f t="shared" si="16"/>
        <v>1</v>
      </c>
      <c r="AD199" s="2176">
        <f t="shared" si="16"/>
        <v>1.0003905086873426</v>
      </c>
      <c r="AE199" s="2176">
        <f t="shared" si="16"/>
        <v>1</v>
      </c>
      <c r="AF199" s="2176">
        <f t="shared" si="16"/>
        <v>1</v>
      </c>
    </row>
    <row r="200" spans="1:32">
      <c r="A200" s="2194">
        <v>200</v>
      </c>
      <c r="B200" s="2195">
        <v>86</v>
      </c>
      <c r="C200" s="2179">
        <v>0</v>
      </c>
      <c r="D200" s="2179">
        <v>0</v>
      </c>
      <c r="E200" s="2179">
        <v>0</v>
      </c>
      <c r="F200" s="2179">
        <v>0</v>
      </c>
      <c r="G200" s="2179">
        <v>0</v>
      </c>
      <c r="H200" s="2179">
        <v>0</v>
      </c>
      <c r="I200" s="2179">
        <v>0</v>
      </c>
      <c r="J200" s="2179">
        <v>0</v>
      </c>
      <c r="K200" s="2179">
        <v>0</v>
      </c>
      <c r="L200" s="2179">
        <v>0</v>
      </c>
      <c r="M200" s="2179">
        <v>0</v>
      </c>
      <c r="N200" s="2179">
        <v>0</v>
      </c>
      <c r="O200" s="2179">
        <v>0</v>
      </c>
      <c r="P200" s="2179">
        <v>0</v>
      </c>
      <c r="Q200" s="2179">
        <v>0</v>
      </c>
      <c r="R200" s="2176">
        <f t="shared" si="16"/>
        <v>1</v>
      </c>
      <c r="S200" s="2176">
        <f t="shared" si="16"/>
        <v>1</v>
      </c>
      <c r="T200" s="2176">
        <f t="shared" si="16"/>
        <v>1</v>
      </c>
      <c r="U200" s="2176">
        <f t="shared" si="16"/>
        <v>1</v>
      </c>
      <c r="V200" s="2176">
        <f t="shared" si="16"/>
        <v>1</v>
      </c>
      <c r="W200" s="2176">
        <f t="shared" si="16"/>
        <v>1</v>
      </c>
      <c r="X200" s="2176">
        <f t="shared" si="16"/>
        <v>1</v>
      </c>
      <c r="Y200" s="2176">
        <f t="shared" si="16"/>
        <v>1</v>
      </c>
      <c r="Z200" s="2176">
        <f t="shared" si="16"/>
        <v>1</v>
      </c>
      <c r="AA200" s="2176">
        <f t="shared" si="16"/>
        <v>1</v>
      </c>
      <c r="AB200" s="2176">
        <f t="shared" si="16"/>
        <v>1</v>
      </c>
      <c r="AC200" s="2176">
        <f t="shared" si="16"/>
        <v>1</v>
      </c>
      <c r="AD200" s="2176">
        <f t="shared" si="16"/>
        <v>1.0003905086873426</v>
      </c>
      <c r="AE200" s="2176">
        <f t="shared" si="16"/>
        <v>1</v>
      </c>
      <c r="AF200" s="2176">
        <f t="shared" si="16"/>
        <v>1</v>
      </c>
    </row>
    <row r="201" spans="1:32">
      <c r="A201" s="2194">
        <v>200</v>
      </c>
      <c r="B201" s="2195">
        <v>87</v>
      </c>
      <c r="C201" s="2179">
        <v>0</v>
      </c>
      <c r="D201" s="2179">
        <v>0</v>
      </c>
      <c r="E201" s="2179">
        <v>0</v>
      </c>
      <c r="F201" s="2179">
        <v>0</v>
      </c>
      <c r="G201" s="2179">
        <v>0</v>
      </c>
      <c r="H201" s="2179">
        <v>0</v>
      </c>
      <c r="I201" s="2179">
        <v>0</v>
      </c>
      <c r="J201" s="2179">
        <v>0</v>
      </c>
      <c r="K201" s="2179">
        <v>0</v>
      </c>
      <c r="L201" s="2179">
        <v>0</v>
      </c>
      <c r="M201" s="2179">
        <v>0</v>
      </c>
      <c r="N201" s="2179">
        <v>0</v>
      </c>
      <c r="O201" s="2179">
        <v>0</v>
      </c>
      <c r="P201" s="2179">
        <v>0</v>
      </c>
      <c r="Q201" s="2179">
        <v>0</v>
      </c>
      <c r="R201" s="2176">
        <f t="shared" si="16"/>
        <v>1</v>
      </c>
      <c r="S201" s="2176">
        <f t="shared" si="16"/>
        <v>1</v>
      </c>
      <c r="T201" s="2176">
        <f t="shared" si="16"/>
        <v>1</v>
      </c>
      <c r="U201" s="2176">
        <f t="shared" si="16"/>
        <v>1</v>
      </c>
      <c r="V201" s="2176">
        <f t="shared" si="16"/>
        <v>1</v>
      </c>
      <c r="W201" s="2176">
        <f t="shared" si="16"/>
        <v>1</v>
      </c>
      <c r="X201" s="2176">
        <f t="shared" si="16"/>
        <v>1</v>
      </c>
      <c r="Y201" s="2176">
        <f t="shared" si="16"/>
        <v>1</v>
      </c>
      <c r="Z201" s="2176">
        <f t="shared" si="16"/>
        <v>1</v>
      </c>
      <c r="AA201" s="2176">
        <f t="shared" si="16"/>
        <v>1</v>
      </c>
      <c r="AB201" s="2176">
        <f t="shared" si="16"/>
        <v>1</v>
      </c>
      <c r="AC201" s="2176">
        <f t="shared" si="16"/>
        <v>1</v>
      </c>
      <c r="AD201" s="2176">
        <f t="shared" si="16"/>
        <v>1.0003905086873426</v>
      </c>
      <c r="AE201" s="2176">
        <f t="shared" si="16"/>
        <v>1</v>
      </c>
      <c r="AF201" s="2176">
        <f t="shared" si="16"/>
        <v>1</v>
      </c>
    </row>
    <row r="202" spans="1:32">
      <c r="A202" s="2194">
        <v>200</v>
      </c>
      <c r="B202" s="2195">
        <v>88</v>
      </c>
      <c r="C202" s="2179">
        <v>0</v>
      </c>
      <c r="D202" s="2179">
        <v>0</v>
      </c>
      <c r="E202" s="2179">
        <v>0</v>
      </c>
      <c r="F202" s="2179">
        <v>0</v>
      </c>
      <c r="G202" s="2179">
        <v>0</v>
      </c>
      <c r="H202" s="2179">
        <v>0</v>
      </c>
      <c r="I202" s="2179">
        <v>0</v>
      </c>
      <c r="J202" s="2179">
        <v>0</v>
      </c>
      <c r="K202" s="2179">
        <v>0</v>
      </c>
      <c r="L202" s="2179">
        <v>0</v>
      </c>
      <c r="M202" s="2179">
        <v>0</v>
      </c>
      <c r="N202" s="2179">
        <v>0</v>
      </c>
      <c r="O202" s="2179">
        <v>0</v>
      </c>
      <c r="P202" s="2179">
        <v>0</v>
      </c>
      <c r="Q202" s="2179">
        <v>0</v>
      </c>
      <c r="R202" s="2176">
        <f t="shared" si="16"/>
        <v>1</v>
      </c>
      <c r="S202" s="2176">
        <f t="shared" si="16"/>
        <v>1</v>
      </c>
      <c r="T202" s="2176">
        <f t="shared" si="16"/>
        <v>1</v>
      </c>
      <c r="U202" s="2176">
        <f t="shared" si="16"/>
        <v>1</v>
      </c>
      <c r="V202" s="2176">
        <f t="shared" si="16"/>
        <v>1</v>
      </c>
      <c r="W202" s="2176">
        <f t="shared" si="16"/>
        <v>1</v>
      </c>
      <c r="X202" s="2176">
        <f t="shared" si="16"/>
        <v>1</v>
      </c>
      <c r="Y202" s="2176">
        <f t="shared" si="16"/>
        <v>1</v>
      </c>
      <c r="Z202" s="2176">
        <f t="shared" si="16"/>
        <v>1</v>
      </c>
      <c r="AA202" s="2176">
        <f t="shared" si="16"/>
        <v>1</v>
      </c>
      <c r="AB202" s="2176">
        <f t="shared" si="16"/>
        <v>1</v>
      </c>
      <c r="AC202" s="2176">
        <f t="shared" si="16"/>
        <v>1</v>
      </c>
      <c r="AD202" s="2176">
        <f t="shared" si="16"/>
        <v>1.0003905086873426</v>
      </c>
      <c r="AE202" s="2176">
        <f t="shared" si="16"/>
        <v>1</v>
      </c>
      <c r="AF202" s="2176">
        <f t="shared" si="16"/>
        <v>1</v>
      </c>
    </row>
    <row r="203" spans="1:32">
      <c r="A203" s="2194">
        <v>200</v>
      </c>
      <c r="B203" s="2195">
        <v>89</v>
      </c>
      <c r="C203" s="2179">
        <v>0</v>
      </c>
      <c r="D203" s="2179">
        <v>0</v>
      </c>
      <c r="E203" s="2179">
        <v>0</v>
      </c>
      <c r="F203" s="2179">
        <v>0</v>
      </c>
      <c r="G203" s="2179">
        <v>0</v>
      </c>
      <c r="H203" s="2179">
        <v>0</v>
      </c>
      <c r="I203" s="2179">
        <v>0</v>
      </c>
      <c r="J203" s="2179">
        <v>0</v>
      </c>
      <c r="K203" s="2179">
        <v>0</v>
      </c>
      <c r="L203" s="2179">
        <v>0</v>
      </c>
      <c r="M203" s="2179">
        <v>0</v>
      </c>
      <c r="N203" s="2179">
        <v>0</v>
      </c>
      <c r="O203" s="2179">
        <v>0</v>
      </c>
      <c r="P203" s="2179">
        <v>0</v>
      </c>
      <c r="Q203" s="2179">
        <v>0</v>
      </c>
      <c r="R203" s="2176">
        <f t="shared" si="16"/>
        <v>1</v>
      </c>
      <c r="S203" s="2176">
        <f t="shared" si="16"/>
        <v>1</v>
      </c>
      <c r="T203" s="2176">
        <f t="shared" si="16"/>
        <v>1</v>
      </c>
      <c r="U203" s="2176">
        <f t="shared" si="16"/>
        <v>1</v>
      </c>
      <c r="V203" s="2176">
        <f t="shared" si="16"/>
        <v>1</v>
      </c>
      <c r="W203" s="2176">
        <f t="shared" si="16"/>
        <v>1</v>
      </c>
      <c r="X203" s="2176">
        <f t="shared" si="16"/>
        <v>1</v>
      </c>
      <c r="Y203" s="2176">
        <f t="shared" si="16"/>
        <v>1</v>
      </c>
      <c r="Z203" s="2176">
        <f t="shared" si="16"/>
        <v>1</v>
      </c>
      <c r="AA203" s="2176">
        <f t="shared" si="16"/>
        <v>1</v>
      </c>
      <c r="AB203" s="2176">
        <f t="shared" si="16"/>
        <v>1</v>
      </c>
      <c r="AC203" s="2176">
        <f t="shared" si="16"/>
        <v>1</v>
      </c>
      <c r="AD203" s="2176">
        <f t="shared" si="16"/>
        <v>1.0003905086873426</v>
      </c>
      <c r="AE203" s="2176">
        <f t="shared" si="16"/>
        <v>1</v>
      </c>
      <c r="AF203" s="2176">
        <f t="shared" si="16"/>
        <v>1</v>
      </c>
    </row>
    <row r="204" spans="1:32">
      <c r="A204" s="2194">
        <v>200</v>
      </c>
      <c r="B204" s="2195">
        <v>90</v>
      </c>
      <c r="C204" s="2179">
        <v>0</v>
      </c>
      <c r="D204" s="2179">
        <v>0</v>
      </c>
      <c r="E204" s="2179">
        <v>0</v>
      </c>
      <c r="F204" s="2179">
        <v>0</v>
      </c>
      <c r="G204" s="2179">
        <v>0</v>
      </c>
      <c r="H204" s="2179">
        <v>0</v>
      </c>
      <c r="I204" s="2179">
        <v>0</v>
      </c>
      <c r="J204" s="2179">
        <v>0</v>
      </c>
      <c r="K204" s="2179">
        <v>0</v>
      </c>
      <c r="L204" s="2179">
        <v>0</v>
      </c>
      <c r="M204" s="2179">
        <v>0</v>
      </c>
      <c r="N204" s="2179">
        <v>0</v>
      </c>
      <c r="O204" s="2179">
        <v>0</v>
      </c>
      <c r="P204" s="2179">
        <v>0</v>
      </c>
      <c r="Q204" s="2179">
        <v>0</v>
      </c>
      <c r="R204" s="2176">
        <f t="shared" si="16"/>
        <v>1</v>
      </c>
      <c r="S204" s="2176">
        <f t="shared" si="16"/>
        <v>1</v>
      </c>
      <c r="T204" s="2176">
        <f t="shared" si="16"/>
        <v>1</v>
      </c>
      <c r="U204" s="2176">
        <f t="shared" si="16"/>
        <v>1</v>
      </c>
      <c r="V204" s="2176">
        <f t="shared" si="16"/>
        <v>1</v>
      </c>
      <c r="W204" s="2176">
        <f t="shared" si="16"/>
        <v>1</v>
      </c>
      <c r="X204" s="2176">
        <f t="shared" si="16"/>
        <v>1</v>
      </c>
      <c r="Y204" s="2176">
        <f t="shared" si="16"/>
        <v>1</v>
      </c>
      <c r="Z204" s="2176">
        <f t="shared" si="16"/>
        <v>1</v>
      </c>
      <c r="AA204" s="2176">
        <f t="shared" si="16"/>
        <v>1</v>
      </c>
      <c r="AB204" s="2176">
        <f t="shared" si="16"/>
        <v>1</v>
      </c>
      <c r="AC204" s="2176">
        <f t="shared" si="16"/>
        <v>1</v>
      </c>
      <c r="AD204" s="2176">
        <f t="shared" si="16"/>
        <v>1.0003905086873426</v>
      </c>
      <c r="AE204" s="2176">
        <f t="shared" si="16"/>
        <v>1</v>
      </c>
      <c r="AF204" s="2176">
        <f t="shared" si="16"/>
        <v>1</v>
      </c>
    </row>
    <row r="205" spans="1:32">
      <c r="A205" s="2194">
        <v>200</v>
      </c>
      <c r="B205" s="2195">
        <v>91</v>
      </c>
      <c r="C205" s="2179">
        <v>0</v>
      </c>
      <c r="D205" s="2179">
        <v>0</v>
      </c>
      <c r="E205" s="2179">
        <v>0</v>
      </c>
      <c r="F205" s="2179">
        <v>0</v>
      </c>
      <c r="G205" s="2179">
        <v>0</v>
      </c>
      <c r="H205" s="2179">
        <v>0</v>
      </c>
      <c r="I205" s="2179">
        <v>0</v>
      </c>
      <c r="J205" s="2179">
        <v>0</v>
      </c>
      <c r="K205" s="2179">
        <v>0</v>
      </c>
      <c r="L205" s="2179">
        <v>0</v>
      </c>
      <c r="M205" s="2179">
        <v>0</v>
      </c>
      <c r="N205" s="2179">
        <v>0</v>
      </c>
      <c r="O205" s="2179">
        <v>0</v>
      </c>
      <c r="P205" s="2179">
        <v>0</v>
      </c>
      <c r="Q205" s="2179">
        <v>0</v>
      </c>
      <c r="R205" s="2176">
        <f t="shared" si="16"/>
        <v>1</v>
      </c>
      <c r="S205" s="2176">
        <f t="shared" si="16"/>
        <v>1</v>
      </c>
      <c r="T205" s="2176">
        <f t="shared" si="16"/>
        <v>1</v>
      </c>
      <c r="U205" s="2176">
        <f t="shared" si="16"/>
        <v>1</v>
      </c>
      <c r="V205" s="2176">
        <f t="shared" si="16"/>
        <v>1</v>
      </c>
      <c r="W205" s="2176">
        <f t="shared" si="16"/>
        <v>1</v>
      </c>
      <c r="X205" s="2176">
        <f t="shared" si="16"/>
        <v>1</v>
      </c>
      <c r="Y205" s="2176">
        <f t="shared" si="16"/>
        <v>1</v>
      </c>
      <c r="Z205" s="2176">
        <f t="shared" si="16"/>
        <v>1</v>
      </c>
      <c r="AA205" s="2176">
        <f t="shared" si="16"/>
        <v>1</v>
      </c>
      <c r="AB205" s="2176">
        <f t="shared" si="16"/>
        <v>1</v>
      </c>
      <c r="AC205" s="2176">
        <f t="shared" si="16"/>
        <v>1</v>
      </c>
      <c r="AD205" s="2176">
        <f t="shared" si="16"/>
        <v>1.0003905086873426</v>
      </c>
      <c r="AE205" s="2176">
        <f t="shared" si="16"/>
        <v>1</v>
      </c>
      <c r="AF205" s="2176">
        <f t="shared" si="16"/>
        <v>1</v>
      </c>
    </row>
    <row r="206" spans="1:32">
      <c r="A206" s="2194">
        <v>200</v>
      </c>
      <c r="B206" s="2195">
        <v>92</v>
      </c>
      <c r="C206" s="2179">
        <v>0</v>
      </c>
      <c r="D206" s="2179">
        <v>0</v>
      </c>
      <c r="E206" s="2179">
        <v>0</v>
      </c>
      <c r="F206" s="2179">
        <v>0</v>
      </c>
      <c r="G206" s="2179">
        <v>0</v>
      </c>
      <c r="H206" s="2179">
        <v>0</v>
      </c>
      <c r="I206" s="2179">
        <v>0</v>
      </c>
      <c r="J206" s="2179">
        <v>0</v>
      </c>
      <c r="K206" s="2179">
        <v>0</v>
      </c>
      <c r="L206" s="2179">
        <v>0</v>
      </c>
      <c r="M206" s="2179">
        <v>0</v>
      </c>
      <c r="N206" s="2179">
        <v>0</v>
      </c>
      <c r="O206" s="2179">
        <v>0</v>
      </c>
      <c r="P206" s="2179">
        <v>0</v>
      </c>
      <c r="Q206" s="2179">
        <v>0</v>
      </c>
      <c r="R206" s="2176">
        <f t="shared" si="16"/>
        <v>1</v>
      </c>
      <c r="S206" s="2176">
        <f t="shared" si="16"/>
        <v>1</v>
      </c>
      <c r="T206" s="2176">
        <f t="shared" si="16"/>
        <v>1</v>
      </c>
      <c r="U206" s="2176">
        <f t="shared" si="16"/>
        <v>1</v>
      </c>
      <c r="V206" s="2176">
        <f t="shared" si="16"/>
        <v>1</v>
      </c>
      <c r="W206" s="2176">
        <f t="shared" si="16"/>
        <v>1</v>
      </c>
      <c r="X206" s="2176">
        <f t="shared" si="16"/>
        <v>1</v>
      </c>
      <c r="Y206" s="2176">
        <f t="shared" si="16"/>
        <v>1</v>
      </c>
      <c r="Z206" s="2176">
        <f t="shared" si="16"/>
        <v>1</v>
      </c>
      <c r="AA206" s="2176">
        <f t="shared" si="16"/>
        <v>1</v>
      </c>
      <c r="AB206" s="2176">
        <f t="shared" si="16"/>
        <v>1</v>
      </c>
      <c r="AC206" s="2176">
        <f t="shared" si="16"/>
        <v>1</v>
      </c>
      <c r="AD206" s="2176">
        <f t="shared" si="16"/>
        <v>1.0003905086873426</v>
      </c>
      <c r="AE206" s="2176">
        <f t="shared" si="16"/>
        <v>1</v>
      </c>
      <c r="AF206" s="2176">
        <f t="shared" si="16"/>
        <v>1</v>
      </c>
    </row>
    <row r="207" spans="1:32">
      <c r="A207" s="2194">
        <v>200</v>
      </c>
      <c r="B207" s="2195">
        <v>93</v>
      </c>
      <c r="C207" s="2179">
        <v>0</v>
      </c>
      <c r="D207" s="2179">
        <v>0</v>
      </c>
      <c r="E207" s="2179">
        <v>0</v>
      </c>
      <c r="F207" s="2179">
        <v>0</v>
      </c>
      <c r="G207" s="2179">
        <v>0</v>
      </c>
      <c r="H207" s="2179">
        <v>0</v>
      </c>
      <c r="I207" s="2179">
        <v>0</v>
      </c>
      <c r="J207" s="2179">
        <v>0</v>
      </c>
      <c r="K207" s="2179">
        <v>0</v>
      </c>
      <c r="L207" s="2179">
        <v>0</v>
      </c>
      <c r="M207" s="2179">
        <v>0</v>
      </c>
      <c r="N207" s="2179">
        <v>0</v>
      </c>
      <c r="O207" s="2179">
        <v>0</v>
      </c>
      <c r="P207" s="2179">
        <v>0</v>
      </c>
      <c r="Q207" s="2179">
        <v>0</v>
      </c>
      <c r="R207" s="2176">
        <f t="shared" si="16"/>
        <v>1</v>
      </c>
      <c r="S207" s="2176">
        <f t="shared" si="16"/>
        <v>1</v>
      </c>
      <c r="T207" s="2176">
        <f t="shared" si="16"/>
        <v>1</v>
      </c>
      <c r="U207" s="2176">
        <f t="shared" si="16"/>
        <v>1</v>
      </c>
      <c r="V207" s="2176">
        <f t="shared" si="16"/>
        <v>1</v>
      </c>
      <c r="W207" s="2176">
        <f t="shared" si="16"/>
        <v>1</v>
      </c>
      <c r="X207" s="2176">
        <f t="shared" si="16"/>
        <v>1</v>
      </c>
      <c r="Y207" s="2176">
        <f t="shared" si="16"/>
        <v>1</v>
      </c>
      <c r="Z207" s="2176">
        <f t="shared" si="16"/>
        <v>1</v>
      </c>
      <c r="AA207" s="2176">
        <f t="shared" si="16"/>
        <v>1</v>
      </c>
      <c r="AB207" s="2176">
        <f t="shared" si="16"/>
        <v>1</v>
      </c>
      <c r="AC207" s="2176">
        <f t="shared" si="16"/>
        <v>1</v>
      </c>
      <c r="AD207" s="2176">
        <f t="shared" si="16"/>
        <v>1.0003905086873426</v>
      </c>
      <c r="AE207" s="2176">
        <f t="shared" si="16"/>
        <v>1</v>
      </c>
      <c r="AF207" s="2176">
        <f t="shared" si="16"/>
        <v>1</v>
      </c>
    </row>
    <row r="208" spans="1:32">
      <c r="A208" s="2194">
        <v>200</v>
      </c>
      <c r="B208" s="2195">
        <v>94</v>
      </c>
      <c r="C208" s="2179">
        <v>0</v>
      </c>
      <c r="D208" s="2179">
        <v>0</v>
      </c>
      <c r="E208" s="2179">
        <v>0</v>
      </c>
      <c r="F208" s="2179">
        <v>0</v>
      </c>
      <c r="G208" s="2179">
        <v>0</v>
      </c>
      <c r="H208" s="2179">
        <v>0</v>
      </c>
      <c r="I208" s="2179">
        <v>0</v>
      </c>
      <c r="J208" s="2179">
        <v>0</v>
      </c>
      <c r="K208" s="2179">
        <v>0</v>
      </c>
      <c r="L208" s="2179">
        <v>0</v>
      </c>
      <c r="M208" s="2179">
        <v>0</v>
      </c>
      <c r="N208" s="2179">
        <v>0</v>
      </c>
      <c r="O208" s="2179">
        <v>0</v>
      </c>
      <c r="P208" s="2179">
        <v>0</v>
      </c>
      <c r="Q208" s="2179">
        <v>0</v>
      </c>
      <c r="R208" s="2176">
        <f t="shared" si="16"/>
        <v>1</v>
      </c>
      <c r="S208" s="2176">
        <f t="shared" si="16"/>
        <v>1</v>
      </c>
      <c r="T208" s="2176">
        <f t="shared" si="16"/>
        <v>1</v>
      </c>
      <c r="U208" s="2176">
        <f t="shared" si="16"/>
        <v>1</v>
      </c>
      <c r="V208" s="2176">
        <f t="shared" si="16"/>
        <v>1</v>
      </c>
      <c r="W208" s="2176">
        <f t="shared" si="16"/>
        <v>1</v>
      </c>
      <c r="X208" s="2176">
        <f t="shared" si="16"/>
        <v>1</v>
      </c>
      <c r="Y208" s="2176">
        <f t="shared" si="16"/>
        <v>1</v>
      </c>
      <c r="Z208" s="2176">
        <f t="shared" si="16"/>
        <v>1</v>
      </c>
      <c r="AA208" s="2176">
        <f t="shared" si="16"/>
        <v>1</v>
      </c>
      <c r="AB208" s="2176">
        <f t="shared" si="16"/>
        <v>1</v>
      </c>
      <c r="AC208" s="2176">
        <f t="shared" si="16"/>
        <v>1</v>
      </c>
      <c r="AD208" s="2176">
        <f t="shared" si="16"/>
        <v>1.0003905086873426</v>
      </c>
      <c r="AE208" s="2176">
        <f t="shared" si="16"/>
        <v>1</v>
      </c>
      <c r="AF208" s="2176">
        <f t="shared" si="16"/>
        <v>1</v>
      </c>
    </row>
    <row r="209" spans="1:32">
      <c r="A209" s="2194">
        <v>200</v>
      </c>
      <c r="B209" s="2195">
        <v>95</v>
      </c>
      <c r="C209" s="2179">
        <v>0</v>
      </c>
      <c r="D209" s="2179">
        <v>0</v>
      </c>
      <c r="E209" s="2179">
        <v>0</v>
      </c>
      <c r="F209" s="2179">
        <v>0</v>
      </c>
      <c r="G209" s="2179">
        <v>0</v>
      </c>
      <c r="H209" s="2179">
        <v>0</v>
      </c>
      <c r="I209" s="2179">
        <v>0</v>
      </c>
      <c r="J209" s="2179">
        <v>0</v>
      </c>
      <c r="K209" s="2179">
        <v>0</v>
      </c>
      <c r="L209" s="2179">
        <v>0</v>
      </c>
      <c r="M209" s="2179">
        <v>0</v>
      </c>
      <c r="N209" s="2179">
        <v>0</v>
      </c>
      <c r="O209" s="2179">
        <v>0</v>
      </c>
      <c r="P209" s="2179">
        <v>0</v>
      </c>
      <c r="Q209" s="2179">
        <v>0</v>
      </c>
      <c r="R209" s="2176">
        <f t="shared" si="16"/>
        <v>1</v>
      </c>
      <c r="S209" s="2176">
        <f t="shared" si="16"/>
        <v>1</v>
      </c>
      <c r="T209" s="2176">
        <f t="shared" si="16"/>
        <v>1</v>
      </c>
      <c r="U209" s="2176">
        <f t="shared" si="16"/>
        <v>1</v>
      </c>
      <c r="V209" s="2176">
        <f t="shared" si="16"/>
        <v>1</v>
      </c>
      <c r="W209" s="2176">
        <f t="shared" si="16"/>
        <v>1</v>
      </c>
      <c r="X209" s="2176">
        <f t="shared" si="16"/>
        <v>1</v>
      </c>
      <c r="Y209" s="2176">
        <f t="shared" si="16"/>
        <v>1</v>
      </c>
      <c r="Z209" s="2176">
        <f t="shared" si="16"/>
        <v>1</v>
      </c>
      <c r="AA209" s="2176">
        <f t="shared" si="16"/>
        <v>1</v>
      </c>
      <c r="AB209" s="2176">
        <f t="shared" si="16"/>
        <v>1</v>
      </c>
      <c r="AC209" s="2176">
        <f t="shared" si="16"/>
        <v>1</v>
      </c>
      <c r="AD209" s="2176">
        <f t="shared" si="16"/>
        <v>1.0003905086873426</v>
      </c>
      <c r="AE209" s="2176">
        <f t="shared" si="16"/>
        <v>1</v>
      </c>
      <c r="AF209" s="2176">
        <f t="shared" si="16"/>
        <v>1</v>
      </c>
    </row>
    <row r="210" spans="1:32">
      <c r="A210" s="2194">
        <v>200</v>
      </c>
      <c r="B210" s="2195">
        <v>96</v>
      </c>
      <c r="C210" s="2179">
        <v>0</v>
      </c>
      <c r="D210" s="2179">
        <v>0</v>
      </c>
      <c r="E210" s="2179">
        <v>0</v>
      </c>
      <c r="F210" s="2179">
        <v>0</v>
      </c>
      <c r="G210" s="2179">
        <v>0</v>
      </c>
      <c r="H210" s="2179">
        <v>0</v>
      </c>
      <c r="I210" s="2179">
        <v>0</v>
      </c>
      <c r="J210" s="2179">
        <v>0</v>
      </c>
      <c r="K210" s="2179">
        <v>0</v>
      </c>
      <c r="L210" s="2179">
        <v>0</v>
      </c>
      <c r="M210" s="2179">
        <v>0</v>
      </c>
      <c r="N210" s="2179">
        <v>0</v>
      </c>
      <c r="O210" s="2179">
        <v>0</v>
      </c>
      <c r="P210" s="2179">
        <v>0</v>
      </c>
      <c r="Q210" s="2179">
        <v>0</v>
      </c>
      <c r="R210" s="2176">
        <f t="shared" si="16"/>
        <v>1</v>
      </c>
      <c r="S210" s="2176">
        <f t="shared" si="16"/>
        <v>1</v>
      </c>
      <c r="T210" s="2176">
        <f t="shared" si="16"/>
        <v>1</v>
      </c>
      <c r="U210" s="2176">
        <f t="shared" si="16"/>
        <v>1</v>
      </c>
      <c r="V210" s="2176">
        <f t="shared" si="16"/>
        <v>1</v>
      </c>
      <c r="W210" s="2176">
        <f t="shared" si="16"/>
        <v>1</v>
      </c>
      <c r="X210" s="2176">
        <f t="shared" si="16"/>
        <v>1</v>
      </c>
      <c r="Y210" s="2176">
        <f t="shared" si="16"/>
        <v>1</v>
      </c>
      <c r="Z210" s="2176">
        <f t="shared" si="16"/>
        <v>1</v>
      </c>
      <c r="AA210" s="2176">
        <f t="shared" si="16"/>
        <v>1</v>
      </c>
      <c r="AB210" s="2176">
        <f t="shared" si="16"/>
        <v>1</v>
      </c>
      <c r="AC210" s="2176">
        <f t="shared" si="16"/>
        <v>1</v>
      </c>
      <c r="AD210" s="2176">
        <f t="shared" si="16"/>
        <v>1.0003905086873426</v>
      </c>
      <c r="AE210" s="2176">
        <f t="shared" si="16"/>
        <v>1</v>
      </c>
      <c r="AF210" s="2176">
        <f t="shared" si="16"/>
        <v>1</v>
      </c>
    </row>
    <row r="211" spans="1:32">
      <c r="A211" s="2194">
        <v>200</v>
      </c>
      <c r="B211" s="2195">
        <v>97</v>
      </c>
      <c r="C211" s="2179">
        <v>0</v>
      </c>
      <c r="D211" s="2179">
        <v>0</v>
      </c>
      <c r="E211" s="2179">
        <v>0</v>
      </c>
      <c r="F211" s="2179">
        <v>0</v>
      </c>
      <c r="G211" s="2179">
        <v>0</v>
      </c>
      <c r="H211" s="2179">
        <v>0</v>
      </c>
      <c r="I211" s="2179">
        <v>0</v>
      </c>
      <c r="J211" s="2179">
        <v>0</v>
      </c>
      <c r="K211" s="2179">
        <v>0</v>
      </c>
      <c r="L211" s="2179">
        <v>0</v>
      </c>
      <c r="M211" s="2179">
        <v>0</v>
      </c>
      <c r="N211" s="2179">
        <v>0</v>
      </c>
      <c r="O211" s="2179">
        <v>0</v>
      </c>
      <c r="P211" s="2179">
        <v>0</v>
      </c>
      <c r="Q211" s="2179">
        <v>0</v>
      </c>
      <c r="R211" s="2176">
        <f t="shared" si="16"/>
        <v>1</v>
      </c>
      <c r="S211" s="2176">
        <f t="shared" si="16"/>
        <v>1</v>
      </c>
      <c r="T211" s="2176">
        <f t="shared" si="16"/>
        <v>1</v>
      </c>
      <c r="U211" s="2176">
        <f t="shared" si="16"/>
        <v>1</v>
      </c>
      <c r="V211" s="2176">
        <f t="shared" si="16"/>
        <v>1</v>
      </c>
      <c r="W211" s="2176">
        <f t="shared" si="16"/>
        <v>1</v>
      </c>
      <c r="X211" s="2176">
        <f t="shared" si="16"/>
        <v>1</v>
      </c>
      <c r="Y211" s="2176">
        <f t="shared" si="16"/>
        <v>1</v>
      </c>
      <c r="Z211" s="2176">
        <f t="shared" si="16"/>
        <v>1</v>
      </c>
      <c r="AA211" s="2176">
        <f t="shared" si="16"/>
        <v>1</v>
      </c>
      <c r="AB211" s="2176">
        <f t="shared" si="16"/>
        <v>1</v>
      </c>
      <c r="AC211" s="2176">
        <f t="shared" si="16"/>
        <v>1</v>
      </c>
      <c r="AD211" s="2176">
        <f t="shared" si="16"/>
        <v>1.0003905086873426</v>
      </c>
      <c r="AE211" s="2176">
        <f t="shared" si="16"/>
        <v>1</v>
      </c>
      <c r="AF211" s="2176">
        <f t="shared" si="16"/>
        <v>1</v>
      </c>
    </row>
    <row r="212" spans="1:32">
      <c r="A212" s="2194">
        <v>200</v>
      </c>
      <c r="B212" s="2195">
        <v>98</v>
      </c>
      <c r="C212" s="2179">
        <v>0</v>
      </c>
      <c r="D212" s="2179">
        <v>0</v>
      </c>
      <c r="E212" s="2179">
        <v>0</v>
      </c>
      <c r="F212" s="2179">
        <v>0</v>
      </c>
      <c r="G212" s="2179">
        <v>0</v>
      </c>
      <c r="H212" s="2179">
        <v>0</v>
      </c>
      <c r="I212" s="2179">
        <v>0</v>
      </c>
      <c r="J212" s="2179">
        <v>0</v>
      </c>
      <c r="K212" s="2179">
        <v>0</v>
      </c>
      <c r="L212" s="2179">
        <v>0</v>
      </c>
      <c r="M212" s="2179">
        <v>0</v>
      </c>
      <c r="N212" s="2179">
        <v>0</v>
      </c>
      <c r="O212" s="2179">
        <v>0</v>
      </c>
      <c r="P212" s="2179">
        <v>0</v>
      </c>
      <c r="Q212" s="2179">
        <v>0</v>
      </c>
      <c r="R212" s="2176">
        <f t="shared" ref="R212:AF214" si="17">C212+R211</f>
        <v>1</v>
      </c>
      <c r="S212" s="2176">
        <f t="shared" si="17"/>
        <v>1</v>
      </c>
      <c r="T212" s="2176">
        <f t="shared" si="17"/>
        <v>1</v>
      </c>
      <c r="U212" s="2176">
        <f t="shared" si="17"/>
        <v>1</v>
      </c>
      <c r="V212" s="2176">
        <f t="shared" si="17"/>
        <v>1</v>
      </c>
      <c r="W212" s="2176">
        <f t="shared" si="17"/>
        <v>1</v>
      </c>
      <c r="X212" s="2176">
        <f t="shared" si="17"/>
        <v>1</v>
      </c>
      <c r="Y212" s="2176">
        <f t="shared" si="17"/>
        <v>1</v>
      </c>
      <c r="Z212" s="2176">
        <f t="shared" si="17"/>
        <v>1</v>
      </c>
      <c r="AA212" s="2176">
        <f t="shared" si="17"/>
        <v>1</v>
      </c>
      <c r="AB212" s="2176">
        <f t="shared" si="17"/>
        <v>1</v>
      </c>
      <c r="AC212" s="2176">
        <f t="shared" si="17"/>
        <v>1</v>
      </c>
      <c r="AD212" s="2176">
        <f t="shared" si="17"/>
        <v>1.0003905086873426</v>
      </c>
      <c r="AE212" s="2176">
        <f t="shared" si="17"/>
        <v>1</v>
      </c>
      <c r="AF212" s="2176">
        <f t="shared" si="17"/>
        <v>1</v>
      </c>
    </row>
    <row r="213" spans="1:32">
      <c r="A213" s="2194">
        <v>200</v>
      </c>
      <c r="B213" s="2195">
        <v>99</v>
      </c>
      <c r="C213" s="2179">
        <v>0</v>
      </c>
      <c r="D213" s="2179">
        <v>0</v>
      </c>
      <c r="E213" s="2179">
        <v>0</v>
      </c>
      <c r="F213" s="2179">
        <v>0</v>
      </c>
      <c r="G213" s="2179">
        <v>0</v>
      </c>
      <c r="H213" s="2179">
        <v>0</v>
      </c>
      <c r="I213" s="2179">
        <v>0</v>
      </c>
      <c r="J213" s="2179">
        <v>0</v>
      </c>
      <c r="K213" s="2179">
        <v>0</v>
      </c>
      <c r="L213" s="2179">
        <v>0</v>
      </c>
      <c r="M213" s="2179">
        <v>0</v>
      </c>
      <c r="N213" s="2179">
        <v>0</v>
      </c>
      <c r="O213" s="2179">
        <v>0</v>
      </c>
      <c r="P213" s="2179">
        <v>0</v>
      </c>
      <c r="Q213" s="2179">
        <v>0</v>
      </c>
      <c r="R213" s="2176">
        <f t="shared" si="17"/>
        <v>1</v>
      </c>
      <c r="S213" s="2176">
        <f t="shared" si="17"/>
        <v>1</v>
      </c>
      <c r="T213" s="2176">
        <f t="shared" si="17"/>
        <v>1</v>
      </c>
      <c r="U213" s="2176">
        <f t="shared" si="17"/>
        <v>1</v>
      </c>
      <c r="V213" s="2176">
        <f t="shared" si="17"/>
        <v>1</v>
      </c>
      <c r="W213" s="2176">
        <f t="shared" si="17"/>
        <v>1</v>
      </c>
      <c r="X213" s="2176">
        <f t="shared" si="17"/>
        <v>1</v>
      </c>
      <c r="Y213" s="2176">
        <f t="shared" si="17"/>
        <v>1</v>
      </c>
      <c r="Z213" s="2176">
        <f t="shared" si="17"/>
        <v>1</v>
      </c>
      <c r="AA213" s="2176">
        <f t="shared" si="17"/>
        <v>1</v>
      </c>
      <c r="AB213" s="2176">
        <f t="shared" si="17"/>
        <v>1</v>
      </c>
      <c r="AC213" s="2176">
        <f t="shared" si="17"/>
        <v>1</v>
      </c>
      <c r="AD213" s="2176">
        <f t="shared" si="17"/>
        <v>1.0003905086873426</v>
      </c>
      <c r="AE213" s="2176">
        <f t="shared" si="17"/>
        <v>1</v>
      </c>
      <c r="AF213" s="2176">
        <f t="shared" si="17"/>
        <v>1</v>
      </c>
    </row>
    <row r="214" spans="1:32">
      <c r="A214" s="2194">
        <v>200</v>
      </c>
      <c r="B214" s="2195">
        <v>100</v>
      </c>
      <c r="C214" s="2179">
        <v>0</v>
      </c>
      <c r="D214" s="2179">
        <v>0</v>
      </c>
      <c r="E214" s="2179">
        <v>0</v>
      </c>
      <c r="F214" s="2179">
        <v>0</v>
      </c>
      <c r="G214" s="2179">
        <v>0</v>
      </c>
      <c r="H214" s="2179">
        <v>0</v>
      </c>
      <c r="I214" s="2179">
        <v>0</v>
      </c>
      <c r="J214" s="2179">
        <v>0</v>
      </c>
      <c r="K214" s="2179">
        <v>0</v>
      </c>
      <c r="L214" s="2179">
        <v>0</v>
      </c>
      <c r="M214" s="2179">
        <v>0</v>
      </c>
      <c r="N214" s="2179">
        <v>0</v>
      </c>
      <c r="O214" s="2179">
        <v>0</v>
      </c>
      <c r="P214" s="2179">
        <v>0</v>
      </c>
      <c r="Q214" s="2179">
        <v>0</v>
      </c>
      <c r="R214" s="2176">
        <f t="shared" si="17"/>
        <v>1</v>
      </c>
      <c r="S214" s="2176">
        <f t="shared" si="17"/>
        <v>1</v>
      </c>
      <c r="T214" s="2176">
        <f t="shared" si="17"/>
        <v>1</v>
      </c>
      <c r="U214" s="2176">
        <f t="shared" si="17"/>
        <v>1</v>
      </c>
      <c r="V214" s="2176">
        <f t="shared" si="17"/>
        <v>1</v>
      </c>
      <c r="W214" s="2176">
        <f t="shared" si="17"/>
        <v>1</v>
      </c>
      <c r="X214" s="2176">
        <f t="shared" si="17"/>
        <v>1</v>
      </c>
      <c r="Y214" s="2176">
        <f t="shared" si="17"/>
        <v>1</v>
      </c>
      <c r="Z214" s="2176">
        <f t="shared" si="17"/>
        <v>1</v>
      </c>
      <c r="AA214" s="2176">
        <f t="shared" si="17"/>
        <v>1</v>
      </c>
      <c r="AB214" s="2176">
        <f t="shared" si="17"/>
        <v>1</v>
      </c>
      <c r="AC214" s="2176">
        <f t="shared" si="17"/>
        <v>1</v>
      </c>
      <c r="AD214" s="2176">
        <f t="shared" si="17"/>
        <v>1.0003905086873426</v>
      </c>
      <c r="AE214" s="2176">
        <f t="shared" si="17"/>
        <v>1</v>
      </c>
      <c r="AF214" s="2176">
        <f t="shared" si="17"/>
        <v>1</v>
      </c>
    </row>
  </sheetData>
  <phoneticPr fontId="8" type="noConversion"/>
  <pageMargins left="0.7" right="0.7" top="0.75" bottom="0.75" header="0.3" footer="0.3"/>
  <pageSetup paperSize="9" scale="23" fitToWidth="0" orientation="portrait"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sheetPr>
  <dimension ref="A1:BB285"/>
  <sheetViews>
    <sheetView zoomScale="80" zoomScaleNormal="80" workbookViewId="0">
      <selection activeCell="A2" sqref="A2"/>
    </sheetView>
  </sheetViews>
  <sheetFormatPr defaultColWidth="9" defaultRowHeight="15.75"/>
  <cols>
    <col min="1" max="1" width="9.25" style="2209" customWidth="1"/>
    <col min="2" max="3" width="12.375" style="2209" customWidth="1"/>
    <col min="4" max="4" width="6" style="2209" bestFit="1" customWidth="1"/>
    <col min="5" max="5" width="11.625" style="2209" customWidth="1"/>
    <col min="6" max="7" width="20.625" style="2209" customWidth="1"/>
    <col min="8" max="8" width="10" style="2209" bestFit="1" customWidth="1"/>
    <col min="9" max="10" width="10" style="2209" customWidth="1"/>
    <col min="11" max="11" width="12.5" style="2209" customWidth="1"/>
    <col min="12" max="15" width="20.625" style="2209" customWidth="1"/>
    <col min="16" max="16" width="11.375" style="2213" customWidth="1"/>
    <col min="17" max="17" width="10.75" style="2213" customWidth="1"/>
    <col min="18" max="18" width="15" style="2209" customWidth="1"/>
    <col min="19" max="19" width="16.75" style="2209" customWidth="1"/>
    <col min="20" max="20" width="20.375" style="2209" customWidth="1"/>
    <col min="21" max="21" width="23.875" style="2209" customWidth="1"/>
    <col min="22" max="22" width="26.875" style="2209" customWidth="1"/>
    <col min="23" max="23" width="29.25" style="2209" customWidth="1"/>
    <col min="24" max="25" width="26.125" style="2209" customWidth="1"/>
    <col min="26" max="27" width="16.5" style="2209" customWidth="1"/>
    <col min="28" max="28" width="3.25" style="2209" customWidth="1"/>
    <col min="29" max="29" width="22.625" style="2209" customWidth="1"/>
    <col min="30" max="31" width="6.125" style="2209" customWidth="1"/>
    <col min="32" max="33" width="7.375" style="2209" customWidth="1"/>
    <col min="34" max="36" width="9" style="2209"/>
    <col min="37" max="37" width="3.5" style="2209" customWidth="1"/>
    <col min="38" max="38" width="22.625" style="2209" customWidth="1"/>
    <col min="39" max="40" width="6.125" style="2209" customWidth="1"/>
    <col min="41" max="42" width="7.375" style="2209" customWidth="1"/>
    <col min="43" max="45" width="9" style="2209"/>
    <col min="46" max="46" width="3.125" style="2209" customWidth="1"/>
    <col min="47" max="47" width="32" style="2209" customWidth="1"/>
    <col min="48" max="49" width="9" style="2209"/>
    <col min="50" max="50" width="11.75" style="2209" customWidth="1"/>
    <col min="51" max="51" width="12.875" style="2209" customWidth="1"/>
    <col min="52" max="52" width="19.75" style="2209" customWidth="1"/>
    <col min="53" max="53" width="16.5" style="2209" customWidth="1"/>
    <col min="54" max="16384" width="9" style="2209"/>
  </cols>
  <sheetData>
    <row r="1" spans="1:54" ht="21">
      <c r="A1" s="2240" t="str">
        <f>+封面!A3&amp;" "&amp;封面!A2</f>
        <v xml:space="preserve">        保險股份有限公司(○○分公司) 年度(月、季、半年)報表</v>
      </c>
      <c r="P1" s="2209"/>
      <c r="Q1" s="2209"/>
    </row>
    <row r="2" spans="1:54" ht="21">
      <c r="A2" s="1880" t="s">
        <v>6317</v>
      </c>
      <c r="P2" s="2209"/>
      <c r="Q2" s="2209"/>
    </row>
    <row r="3" spans="1:54">
      <c r="P3" s="2209"/>
      <c r="Q3" s="2209"/>
    </row>
    <row r="4" spans="1:54" ht="88.5" customHeight="1">
      <c r="A4" s="2202" t="s">
        <v>4962</v>
      </c>
      <c r="B4" s="2202" t="s">
        <v>4963</v>
      </c>
      <c r="C4" s="2202" t="s">
        <v>4964</v>
      </c>
      <c r="D4" s="2202" t="s">
        <v>4965</v>
      </c>
      <c r="E4" s="2202" t="s">
        <v>4966</v>
      </c>
      <c r="F4" s="2202" t="s">
        <v>4967</v>
      </c>
      <c r="G4" s="2203" t="s">
        <v>4968</v>
      </c>
      <c r="H4" s="2203" t="s">
        <v>4969</v>
      </c>
      <c r="I4" s="2203" t="s">
        <v>4970</v>
      </c>
      <c r="J4" s="2203" t="s">
        <v>4971</v>
      </c>
      <c r="K4" s="2203" t="s">
        <v>4972</v>
      </c>
      <c r="L4" s="2203" t="s">
        <v>4973</v>
      </c>
      <c r="M4" s="2203" t="s">
        <v>4974</v>
      </c>
      <c r="N4" s="2203" t="s">
        <v>4975</v>
      </c>
      <c r="O4" s="2203" t="s">
        <v>4976</v>
      </c>
      <c r="P4" s="2203" t="s">
        <v>4977</v>
      </c>
      <c r="Q4" s="2203" t="s">
        <v>4978</v>
      </c>
      <c r="R4" s="2202" t="s">
        <v>4979</v>
      </c>
      <c r="S4" s="2202" t="s">
        <v>4980</v>
      </c>
      <c r="T4" s="2204" t="s">
        <v>4882</v>
      </c>
      <c r="U4" s="2205" t="s">
        <v>4883</v>
      </c>
      <c r="V4" s="2206" t="s">
        <v>4884</v>
      </c>
      <c r="W4" s="2207" t="s">
        <v>4885</v>
      </c>
      <c r="X4" s="2206" t="s">
        <v>4886</v>
      </c>
      <c r="Y4" s="2207" t="s">
        <v>4887</v>
      </c>
      <c r="Z4" s="2208"/>
      <c r="AA4" s="2208"/>
      <c r="AC4" s="3770" t="s">
        <v>4981</v>
      </c>
      <c r="AD4" s="3770"/>
      <c r="AE4" s="3770"/>
      <c r="AF4" s="3770"/>
      <c r="AG4" s="3770"/>
      <c r="AH4" s="3770"/>
      <c r="AI4" s="3770"/>
      <c r="AJ4" s="3770"/>
      <c r="AL4" s="3770" t="s">
        <v>4982</v>
      </c>
      <c r="AM4" s="3770"/>
      <c r="AN4" s="3770"/>
      <c r="AO4" s="3770"/>
      <c r="AP4" s="3770"/>
      <c r="AQ4" s="3770"/>
      <c r="AR4" s="3770"/>
      <c r="AS4" s="3770"/>
      <c r="AU4" s="3770" t="s">
        <v>4983</v>
      </c>
      <c r="AV4" s="3770"/>
      <c r="AW4" s="3770"/>
      <c r="AX4" s="3770"/>
      <c r="AY4" s="3770"/>
      <c r="AZ4" s="3770"/>
      <c r="BA4" s="3770"/>
      <c r="BB4" s="3770"/>
    </row>
    <row r="5" spans="1:54" ht="17.25" thickBot="1">
      <c r="A5" s="2210">
        <v>1</v>
      </c>
      <c r="B5" s="2210">
        <f>A5+1</f>
        <v>2</v>
      </c>
      <c r="C5" s="2210">
        <f t="shared" ref="C5:Y5" si="0">B5+1</f>
        <v>3</v>
      </c>
      <c r="D5" s="2210">
        <f t="shared" si="0"/>
        <v>4</v>
      </c>
      <c r="E5" s="2210">
        <f t="shared" si="0"/>
        <v>5</v>
      </c>
      <c r="F5" s="2210">
        <f t="shared" si="0"/>
        <v>6</v>
      </c>
      <c r="G5" s="2210">
        <f t="shared" si="0"/>
        <v>7</v>
      </c>
      <c r="H5" s="2210">
        <f t="shared" si="0"/>
        <v>8</v>
      </c>
      <c r="I5" s="2210">
        <f t="shared" si="0"/>
        <v>9</v>
      </c>
      <c r="J5" s="2210">
        <f t="shared" si="0"/>
        <v>10</v>
      </c>
      <c r="K5" s="2210">
        <f t="shared" si="0"/>
        <v>11</v>
      </c>
      <c r="L5" s="2210">
        <f t="shared" si="0"/>
        <v>12</v>
      </c>
      <c r="M5" s="2210">
        <f t="shared" si="0"/>
        <v>13</v>
      </c>
      <c r="N5" s="2210">
        <f t="shared" si="0"/>
        <v>14</v>
      </c>
      <c r="O5" s="2210">
        <f t="shared" si="0"/>
        <v>15</v>
      </c>
      <c r="P5" s="2210">
        <f t="shared" si="0"/>
        <v>16</v>
      </c>
      <c r="Q5" s="2210">
        <f t="shared" si="0"/>
        <v>17</v>
      </c>
      <c r="R5" s="2210">
        <f t="shared" si="0"/>
        <v>18</v>
      </c>
      <c r="S5" s="2210">
        <f t="shared" si="0"/>
        <v>19</v>
      </c>
      <c r="T5" s="2210">
        <f t="shared" si="0"/>
        <v>20</v>
      </c>
      <c r="U5" s="2210">
        <f t="shared" si="0"/>
        <v>21</v>
      </c>
      <c r="V5" s="2210">
        <f t="shared" si="0"/>
        <v>22</v>
      </c>
      <c r="W5" s="2210">
        <f t="shared" si="0"/>
        <v>23</v>
      </c>
      <c r="X5" s="2210">
        <f t="shared" si="0"/>
        <v>24</v>
      </c>
      <c r="Y5" s="2210">
        <f t="shared" si="0"/>
        <v>25</v>
      </c>
      <c r="Z5" s="2211" t="s">
        <v>4984</v>
      </c>
      <c r="AA5" s="2211" t="s">
        <v>4985</v>
      </c>
      <c r="AC5" s="2212" t="s">
        <v>4986</v>
      </c>
      <c r="AD5" s="3771" t="s">
        <v>4987</v>
      </c>
      <c r="AE5" s="3771"/>
      <c r="AF5" s="3771"/>
      <c r="AG5" s="3771"/>
      <c r="AH5" s="3771"/>
      <c r="AI5" s="3771"/>
      <c r="AJ5" s="2209" t="s">
        <v>4988</v>
      </c>
      <c r="AL5" s="2212" t="s">
        <v>4986</v>
      </c>
      <c r="AM5" s="3771" t="s">
        <v>4987</v>
      </c>
      <c r="AN5" s="3771"/>
      <c r="AO5" s="3771"/>
      <c r="AP5" s="3771"/>
      <c r="AQ5" s="3771"/>
      <c r="AR5" s="3771"/>
      <c r="AS5" s="2209" t="s">
        <v>4988</v>
      </c>
      <c r="AU5" s="2212" t="s">
        <v>4986</v>
      </c>
      <c r="AV5" s="3771" t="s">
        <v>4987</v>
      </c>
      <c r="AW5" s="3771"/>
      <c r="AX5" s="3771"/>
      <c r="AY5" s="3771"/>
      <c r="AZ5" s="3771"/>
      <c r="BA5" s="3771"/>
      <c r="BB5" s="2209" t="s">
        <v>4988</v>
      </c>
    </row>
    <row r="6" spans="1:54" ht="16.5" customHeight="1" thickTop="1">
      <c r="A6" s="2213" t="str">
        <f>C6&amp;D6&amp;LEFT(E6,1)</f>
        <v>FZ1Q</v>
      </c>
      <c r="B6" s="2214" t="s">
        <v>4989</v>
      </c>
      <c r="C6" s="2214" t="s">
        <v>4990</v>
      </c>
      <c r="D6" s="2214" t="s">
        <v>4757</v>
      </c>
      <c r="E6" s="2215" t="s">
        <v>4991</v>
      </c>
      <c r="F6" s="2215">
        <v>95000000000</v>
      </c>
      <c r="G6" s="2216"/>
      <c r="H6" s="2217">
        <v>3.5000000000000003E-2</v>
      </c>
      <c r="I6" s="2217">
        <v>0.02</v>
      </c>
      <c r="J6" s="2217"/>
      <c r="K6" s="2217"/>
      <c r="L6" s="2215"/>
      <c r="M6" s="2215"/>
      <c r="N6" s="2218">
        <f t="shared" ref="N6:N21" si="1">IF(E6="QS",F6*H6,0)</f>
        <v>3325000000.0000005</v>
      </c>
      <c r="O6" s="2218">
        <f t="shared" ref="O6:O21" si="2">IF(E6="QS",F6*I6,0)</f>
        <v>1900000000</v>
      </c>
      <c r="P6" s="2219">
        <f>IF(OR(E6="QS",E6=""),0,(M6-L6)/G6*J6)</f>
        <v>0</v>
      </c>
      <c r="Q6" s="2219">
        <f>IF(OR(E6="QS",E6=""),0,(M6-L6)/G6*K6)</f>
        <v>0</v>
      </c>
      <c r="R6" s="2220">
        <f t="shared" ref="R6:R21" si="3">IF(OR(E6="QS",B6=""),0,CEILING((L6+1)/G6*100,1))</f>
        <v>0</v>
      </c>
      <c r="S6" s="2220">
        <f t="shared" ref="S6:S21" si="4">IF(OR(E6="QS",B6=""),0,CEILING(M6/G6*100,1))</f>
        <v>0</v>
      </c>
      <c r="T6" s="2221">
        <f>IF(OR(E6="QS",B6=""),0,
IF(C6="E1",VLOOKUP($S6,'表30-5-2-5-3'!$B$4:$AF$104,MATCH($D6&amp;"a",'表30-5-2-5-3'!$4:$4,0)-1,FALSE)
-IF($R6-1&lt;=0,0,VLOOKUP($R6-1,'表30-5-2-5-3'!$B$4:$AF$104,MATCH($D6&amp;"a",'表30-5-2-5-3'!$4:$4,0)-1,FALSE))
-VLOOKUP($S6,'表30-5-2-5-3'!$B$4:$AF$104,MATCH($D6,'表30-5-2-5-3'!$4:$4,0)-1,FALSE)*(S6/100-M6/G6)*100
-VLOOKUP($R6,'表30-5-2-5-3'!$B$4:$AF$104,MATCH($D6,'表30-5-2-5-3'!$4:$4,0)-1,FALSE)*(1-(R6/100-L6/G6)*100),
IF(C6="E2",VLOOKUP($S6,'表30-5-2-5-3'!$B$114:$AF$214,MATCH($D6&amp;"a",'表30-5-2-5-3'!$4:$4,0)-1,FALSE)
-IF($R6-1&lt;=0,0,VLOOKUP($R6-1,'表30-5-2-5-3'!$B$114:$AF$214,MATCH($D6&amp;"a",'表30-5-2-5-3'!$4:$4,0)-1,FALSE))
-VLOOKUP($S6,'表30-5-2-5-3'!$B$114:$AF$214,MATCH($D6,'表30-5-2-5-3'!$4:$4,0)-1,FALSE)*(S6/100-M6/G6)*100
-VLOOKUP($R6,'表30-5-2-5-3'!$B$114:$AF$214,MATCH($D6,'表30-5-2-5-3'!$4:$4,0)-1,FALSE)*(1-(R6/100-L6/G6)*100),0)))</f>
        <v>0</v>
      </c>
      <c r="U6" s="2221">
        <f>IF(OR(E6="QS",B6=""),0,
IF(C6="F",VLOOKUP($S6,'表30-5-2-5-2'!$B:$AF,MATCH($D6&amp;"a",'表30-5-2-5-2'!$4:$4,0)-1,FALSE)
-IF($R6-1&lt;=0,0,VLOOKUP($R6-1,'表30-5-2-5-2'!$B:$AF,MATCH($D6&amp;"a",'表30-5-2-5-2'!$4:$4,0)-1,FALSE))
-VLOOKUP($S6,'表30-5-2-5-2'!$B:$AF,MATCH($D6,'表30-5-2-5-2'!$4:$4,0)-1,FALSE)*(S6/100-M6/G6)*100
-VLOOKUP($R6,'表30-5-2-5-2'!$B:$AF,MATCH($D6,'表30-5-2-5-2'!$4:$4,0)-1,FALSE)*(1-(R6/100-L6/G6)*100),0))</f>
        <v>0</v>
      </c>
      <c r="V6" s="2222">
        <f>G6*T6*P6</f>
        <v>0</v>
      </c>
      <c r="W6" s="2222">
        <f>G6*U6*P6</f>
        <v>0</v>
      </c>
      <c r="X6" s="2222">
        <f>G6*T6*Q6</f>
        <v>0</v>
      </c>
      <c r="Y6" s="2222">
        <f>G6*U6*Q6</f>
        <v>0</v>
      </c>
      <c r="Z6" s="2223">
        <f>F6*H6</f>
        <v>3325000000.0000005</v>
      </c>
      <c r="AA6" s="2223">
        <f>F6*I6</f>
        <v>1900000000</v>
      </c>
      <c r="AC6" s="3785">
        <v>0.85</v>
      </c>
      <c r="AD6" s="3772" t="s">
        <v>4992</v>
      </c>
      <c r="AE6" s="3788" t="s">
        <v>4993</v>
      </c>
      <c r="AF6" s="3772" t="s">
        <v>4994</v>
      </c>
      <c r="AG6" s="3791"/>
      <c r="AH6" s="3791"/>
      <c r="AI6" s="3788"/>
      <c r="AL6" s="3785">
        <v>0.85</v>
      </c>
      <c r="AM6" s="3772" t="s">
        <v>4992</v>
      </c>
      <c r="AN6" s="3788" t="s">
        <v>4993</v>
      </c>
      <c r="AO6" s="3798" t="s">
        <v>4995</v>
      </c>
      <c r="AP6" s="3799"/>
      <c r="AQ6" s="3799"/>
      <c r="AR6" s="3800"/>
      <c r="AU6" s="3785">
        <v>0.85</v>
      </c>
      <c r="AV6" s="3772" t="s">
        <v>4992</v>
      </c>
      <c r="AW6" s="3795" t="s">
        <v>4993</v>
      </c>
      <c r="AX6" s="3807" t="s">
        <v>4996</v>
      </c>
      <c r="AY6" s="3808"/>
      <c r="AZ6" s="3823" t="s">
        <v>4997</v>
      </c>
      <c r="BA6" s="3825" t="s">
        <v>4998</v>
      </c>
    </row>
    <row r="7" spans="1:54" ht="17.25" customHeight="1">
      <c r="A7" s="2213" t="str">
        <f t="shared" ref="A7:A22" si="5">C7&amp;D7&amp;LEFT(E7,1)</f>
        <v>FZ1L</v>
      </c>
      <c r="B7" s="2214" t="s">
        <v>4989</v>
      </c>
      <c r="C7" s="2214" t="s">
        <v>4990</v>
      </c>
      <c r="D7" s="2214" t="s">
        <v>4757</v>
      </c>
      <c r="E7" s="2215" t="s">
        <v>4999</v>
      </c>
      <c r="F7" s="2215">
        <v>95000000000</v>
      </c>
      <c r="G7" s="2216">
        <v>95000000000</v>
      </c>
      <c r="H7" s="2224"/>
      <c r="I7" s="2224"/>
      <c r="J7" s="2225">
        <v>0.115</v>
      </c>
      <c r="K7" s="2225">
        <v>4.2500000000000003E-2</v>
      </c>
      <c r="L7" s="2215">
        <v>0</v>
      </c>
      <c r="M7" s="2215">
        <v>5000000000</v>
      </c>
      <c r="N7" s="2218">
        <f t="shared" si="1"/>
        <v>0</v>
      </c>
      <c r="O7" s="2218">
        <f t="shared" si="2"/>
        <v>0</v>
      </c>
      <c r="P7" s="2219">
        <f>IF(OR(E7="QS",E7=""),0,(M7-L7)/G7*J7)</f>
        <v>6.0526315789473685E-3</v>
      </c>
      <c r="Q7" s="2219">
        <f>IF(OR(E7="QS",E7=""),0,(M7-L7)/G7*K7)</f>
        <v>2.2368421052631577E-3</v>
      </c>
      <c r="R7" s="2220">
        <f>IF(OR(E7="QS",B7=""),0,CEILING((L7+1)/G7*100,1))</f>
        <v>1</v>
      </c>
      <c r="S7" s="2220">
        <f t="shared" si="4"/>
        <v>6</v>
      </c>
      <c r="T7" s="2221">
        <f>IF(OR(E7="QS",B7=""),0,
IF(C7="E1",VLOOKUP($S7,'表30-5-2-5-3'!$B$4:$AF$104,MATCH($D7&amp;"a",'表30-5-2-5-3'!$4:$4,0)-1,FALSE)
-IF($R7-1&lt;=0,0,VLOOKUP($R7-1,'表30-5-2-5-3'!$B$4:$AF$104,MATCH($D7&amp;"a",'表30-5-2-5-3'!$4:$4,0)-1,FALSE))
-VLOOKUP($S7,'表30-5-2-5-3'!$B$4:$AF$104,MATCH($D7,'表30-5-2-5-3'!$4:$4,0)-1,FALSE)*(S7/100-M7/G7)*100
-VLOOKUP($R7,'表30-5-2-5-3'!$B$4:$AF$104,MATCH($D7,'表30-5-2-5-3'!$4:$4,0)-1,FALSE)*(1-(R7/100-L7/G7)*100),
IF(C7="E2",VLOOKUP($S7,'表30-5-2-5-3'!$B$114:$AF$214,MATCH($D7&amp;"a",'表30-5-2-5-3'!$4:$4,0)-1,FALSE)
-IF($R7-1&lt;=0,0,VLOOKUP($R7-1,'表30-5-2-5-3'!$B$114:$AF$214,MATCH($D7&amp;"a",'表30-5-2-5-3'!$4:$4,0)-1,FALSE))
-VLOOKUP($S7,'表30-5-2-5-3'!$B$114:$AF$214,MATCH($D7,'表30-5-2-5-3'!$4:$4,0)-1,FALSE)*(S7/100-M7/G7)*100
-VLOOKUP($R7,'表30-5-2-5-3'!$B$114:$AF$214,MATCH($D7,'表30-5-2-5-3'!$4:$4,0)-1,FALSE)*(1-(R7/100-L7/G7)*100),0)))</f>
        <v>0</v>
      </c>
      <c r="U7" s="2221">
        <f>IF(OR(E7="QS",B7=""),0,
IF(C7="F",VLOOKUP($S7,'表30-5-2-5-2'!$B:$AF,MATCH($D7&amp;"a",'表30-5-2-5-2'!$4:$4,0)-1,FALSE)
-IF($R7-1&lt;=0,0,VLOOKUP($R7-1,'表30-5-2-5-2'!$B:$AF,MATCH($D7&amp;"a",'表30-5-2-5-2'!$4:$4,0)-1,FALSE))
-VLOOKUP($S7,'表30-5-2-5-2'!$B:$AF,MATCH($D7,'表30-5-2-5-2'!$4:$4,0)-1,FALSE)*(S7/100-M7/G7)*100
-VLOOKUP($R7,'表30-5-2-5-2'!$B:$AF,MATCH($D7,'表30-5-2-5-2'!$4:$4,0)-1,FALSE)*(1-(R7/100-L7/G7)*100),0))</f>
        <v>0.87820374595500028</v>
      </c>
      <c r="V7" s="2222">
        <f t="shared" ref="V7:V21" si="6">G7*T7*P7</f>
        <v>0</v>
      </c>
      <c r="W7" s="2222">
        <f t="shared" ref="W7:W21" si="7">G7*U7*P7</f>
        <v>504967153.92412513</v>
      </c>
      <c r="X7" s="2222">
        <f t="shared" ref="X7:X21" si="8">G7*T7*Q7</f>
        <v>0</v>
      </c>
      <c r="Y7" s="2222">
        <f t="shared" ref="Y7:Y21" si="9">G7*U7*Q7</f>
        <v>186618296.01543754</v>
      </c>
      <c r="Z7" s="2223">
        <f>G7*P7</f>
        <v>575000000</v>
      </c>
      <c r="AA7" s="2223">
        <f>G7*Q7</f>
        <v>212499999.99999997</v>
      </c>
      <c r="AC7" s="3786"/>
      <c r="AD7" s="3773"/>
      <c r="AE7" s="3789"/>
      <c r="AF7" s="3773"/>
      <c r="AG7" s="3777"/>
      <c r="AH7" s="3777"/>
      <c r="AI7" s="3789"/>
      <c r="AL7" s="3786"/>
      <c r="AM7" s="3773"/>
      <c r="AN7" s="3789"/>
      <c r="AO7" s="3801"/>
      <c r="AP7" s="3802"/>
      <c r="AQ7" s="3802"/>
      <c r="AR7" s="3803"/>
      <c r="AU7" s="3786"/>
      <c r="AV7" s="3773"/>
      <c r="AW7" s="3796"/>
      <c r="AX7" s="3809"/>
      <c r="AY7" s="3810"/>
      <c r="AZ7" s="3824"/>
      <c r="BA7" s="3826"/>
      <c r="BB7" s="2209" t="s">
        <v>5000</v>
      </c>
    </row>
    <row r="8" spans="1:54" ht="16.5" customHeight="1">
      <c r="A8" s="2213" t="str">
        <f t="shared" si="5"/>
        <v>FZ1L</v>
      </c>
      <c r="B8" s="2214" t="s">
        <v>4989</v>
      </c>
      <c r="C8" s="2214" t="s">
        <v>4990</v>
      </c>
      <c r="D8" s="2214" t="s">
        <v>4757</v>
      </c>
      <c r="E8" s="2215" t="s">
        <v>5001</v>
      </c>
      <c r="F8" s="2215">
        <v>95000000000</v>
      </c>
      <c r="G8" s="2216">
        <v>95000000000</v>
      </c>
      <c r="H8" s="2224"/>
      <c r="I8" s="2224"/>
      <c r="J8" s="2225">
        <v>0.115</v>
      </c>
      <c r="K8" s="2225">
        <v>0</v>
      </c>
      <c r="L8" s="2215">
        <v>5000000000</v>
      </c>
      <c r="M8" s="2215">
        <v>95000000000</v>
      </c>
      <c r="N8" s="2218">
        <f t="shared" si="1"/>
        <v>0</v>
      </c>
      <c r="O8" s="2218">
        <f t="shared" si="2"/>
        <v>0</v>
      </c>
      <c r="P8" s="2219">
        <f>IF(OR(E8="QS",E8=""),0,(M8-L8)/G8*J8)</f>
        <v>0.10894736842105263</v>
      </c>
      <c r="Q8" s="2219">
        <f>IF(OR(E8="QS",E8=""),0,(M8-L8)/G8*K8)</f>
        <v>0</v>
      </c>
      <c r="R8" s="2220">
        <f t="shared" si="3"/>
        <v>6</v>
      </c>
      <c r="S8" s="2220">
        <f t="shared" si="4"/>
        <v>100</v>
      </c>
      <c r="T8" s="2221">
        <f>IF(OR(E8="QS",B8=""),0,
IF(C8="E1",VLOOKUP($S8,'表30-5-2-5-3'!$B$4:$AF$104,MATCH($D8&amp;"a",'表30-5-2-5-3'!$4:$4,0)-1,FALSE)
-IF($R8-1&lt;=0,0,VLOOKUP($R8-1,'表30-5-2-5-3'!$B$4:$AF$104,MATCH($D8&amp;"a",'表30-5-2-5-3'!$4:$4,0)-1,FALSE))
-VLOOKUP($S8,'表30-5-2-5-3'!$B$4:$AF$104,MATCH($D8,'表30-5-2-5-3'!$4:$4,0)-1,FALSE)*(S8/100-M8/G8)*100
-VLOOKUP($R8,'表30-5-2-5-3'!$B$4:$AF$104,MATCH($D8,'表30-5-2-5-3'!$4:$4,0)-1,FALSE)*(1-(R8/100-L8/G8)*100),
IF(C8="E2",VLOOKUP($S8,'表30-5-2-5-3'!$B$114:$AF$214,MATCH($D8&amp;"a",'表30-5-2-5-3'!$4:$4,0)-1,FALSE)
-IF($R8-1&lt;=0,0,VLOOKUP($R8-1,'表30-5-2-5-3'!$B$114:$AF$214,MATCH($D8&amp;"a",'表30-5-2-5-3'!$4:$4,0)-1,FALSE))
-VLOOKUP($S8,'表30-5-2-5-3'!$B$114:$AF$214,MATCH($D8,'表30-5-2-5-3'!$4:$4,0)-1,FALSE)*(S8/100-M8/G8)*100
-VLOOKUP($R8,'表30-5-2-5-3'!$B$114:$AF$214,MATCH($D8,'表30-5-2-5-3'!$4:$4,0)-1,FALSE)*(1-(R8/100-L8/G8)*100),0)))</f>
        <v>0</v>
      </c>
      <c r="U8" s="2221">
        <f>IF(OR(E8="QS",B8=""),0,
IF(C8="F",VLOOKUP($S8,'表30-5-2-5-2'!$B:$AF,MATCH($D8&amp;"a",'表30-5-2-5-2'!$4:$4,0)-1,FALSE)
-IF($R8-1&lt;=0,0,VLOOKUP($R8-1,'表30-5-2-5-2'!$B:$AF,MATCH($D8&amp;"a",'表30-5-2-5-2'!$4:$4,0)-1,FALSE))
-VLOOKUP($S8,'表30-5-2-5-2'!$B:$AF,MATCH($D8,'表30-5-2-5-2'!$4:$4,0)-1,FALSE)*(S8/100-M8/G8)*100
-VLOOKUP($R8,'表30-5-2-5-2'!$B:$AF,MATCH($D8,'表30-5-2-5-2'!$4:$4,0)-1,FALSE)*(1-(R8/100-L8/G8)*100),0))</f>
        <v>0.12179625404499966</v>
      </c>
      <c r="V8" s="2222">
        <f t="shared" si="6"/>
        <v>0</v>
      </c>
      <c r="W8" s="2222">
        <f t="shared" si="7"/>
        <v>1260591229.3657463</v>
      </c>
      <c r="X8" s="2222">
        <f t="shared" si="8"/>
        <v>0</v>
      </c>
      <c r="Y8" s="2222">
        <f t="shared" si="9"/>
        <v>0</v>
      </c>
      <c r="Z8" s="2223">
        <f>G8*P8</f>
        <v>10350000000</v>
      </c>
      <c r="AA8" s="2223">
        <f>G8*Q8</f>
        <v>0</v>
      </c>
      <c r="AC8" s="3786"/>
      <c r="AD8" s="3773"/>
      <c r="AE8" s="3789"/>
      <c r="AF8" s="3773"/>
      <c r="AG8" s="3777"/>
      <c r="AH8" s="3777"/>
      <c r="AI8" s="3789"/>
      <c r="AL8" s="3786"/>
      <c r="AM8" s="3773"/>
      <c r="AN8" s="3789"/>
      <c r="AO8" s="3801"/>
      <c r="AP8" s="3802"/>
      <c r="AQ8" s="3802"/>
      <c r="AR8" s="3803"/>
      <c r="AU8" s="3786"/>
      <c r="AV8" s="3773"/>
      <c r="AW8" s="3796"/>
      <c r="AX8" s="3809"/>
      <c r="AY8" s="3810"/>
      <c r="AZ8" s="3827" t="s">
        <v>4998</v>
      </c>
      <c r="BA8" s="3793"/>
    </row>
    <row r="9" spans="1:54" ht="16.5" customHeight="1">
      <c r="A9" s="2213" t="str">
        <f t="shared" si="5"/>
        <v/>
      </c>
      <c r="B9" s="2214"/>
      <c r="C9" s="2214"/>
      <c r="D9" s="2214"/>
      <c r="E9" s="2215"/>
      <c r="F9" s="2215"/>
      <c r="G9" s="2216"/>
      <c r="H9" s="2224"/>
      <c r="I9" s="2224"/>
      <c r="J9" s="2224"/>
      <c r="K9" s="2224"/>
      <c r="L9" s="2215"/>
      <c r="M9" s="2215"/>
      <c r="N9" s="2218">
        <f t="shared" si="1"/>
        <v>0</v>
      </c>
      <c r="O9" s="2218">
        <f t="shared" si="2"/>
        <v>0</v>
      </c>
      <c r="P9" s="2219">
        <f t="shared" ref="P9:P21" si="10">IF(OR(E9="QS",E9=""),0,(M9-L9)/G9*J9)</f>
        <v>0</v>
      </c>
      <c r="Q9" s="2219">
        <f t="shared" ref="Q9:Q21" si="11">IF(OR(E9="QS",E9=""),0,(M9-L9)/G9*K9)</f>
        <v>0</v>
      </c>
      <c r="R9" s="2220">
        <f t="shared" si="3"/>
        <v>0</v>
      </c>
      <c r="S9" s="2220">
        <f t="shared" si="4"/>
        <v>0</v>
      </c>
      <c r="T9" s="2221">
        <f>IF(OR(E9="QS",B9=""),0,
IF(C9="E1",VLOOKUP($S9,'表30-5-2-5-3'!$B$4:$AF$104,MATCH($D9&amp;"a",'表30-5-2-5-3'!$4:$4,0)-1,FALSE)
-IF($R9-1&lt;=0,0,VLOOKUP($R9-1,'表30-5-2-5-3'!$B$4:$AF$104,MATCH($D9&amp;"a",'表30-5-2-5-3'!$4:$4,0)-1,FALSE))
-VLOOKUP($S9,'表30-5-2-5-3'!$B$4:$AF$104,MATCH($D9,'表30-5-2-5-3'!$4:$4,0)-1,FALSE)*(S9/100-M9/G9)*100
-VLOOKUP($R9,'表30-5-2-5-3'!$B$4:$AF$104,MATCH($D9,'表30-5-2-5-3'!$4:$4,0)-1,FALSE)*(1-(R9/100-L9/G9)*100),
IF(C9="E2",VLOOKUP($S9,'表30-5-2-5-3'!$B$114:$AF$214,MATCH($D9&amp;"a",'表30-5-2-5-3'!$4:$4,0)-1,FALSE)
-IF($R9-1&lt;=0,0,VLOOKUP($R9-1,'表30-5-2-5-3'!$B$114:$AF$214,MATCH($D9&amp;"a",'表30-5-2-5-3'!$4:$4,0)-1,FALSE))
-VLOOKUP($S9,'表30-5-2-5-3'!$B$114:$AF$214,MATCH($D9,'表30-5-2-5-3'!$4:$4,0)-1,FALSE)*(S9/100-M9/G9)*100
-VLOOKUP($R9,'表30-5-2-5-3'!$B$114:$AF$214,MATCH($D9,'表30-5-2-5-3'!$4:$4,0)-1,FALSE)*(1-(R9/100-L9/G9)*100),0)))</f>
        <v>0</v>
      </c>
      <c r="U9" s="2221">
        <f>IF(OR(E9="QS",B9=""),0,
IF(C9="F",VLOOKUP($S9,'表30-5-2-5-2'!$B:$AF,MATCH($D9&amp;"a",'表30-5-2-5-2'!$4:$4,0)-1,FALSE)
-IF($R9-1&lt;=0,0,VLOOKUP($R9-1,'表30-5-2-5-2'!$B:$AF,MATCH($D9&amp;"a",'表30-5-2-5-2'!$4:$4,0)-1,FALSE))
-VLOOKUP($S9,'表30-5-2-5-2'!$B:$AF,MATCH($D9,'表30-5-2-5-2'!$4:$4,0)-1,FALSE)*(S9/100-M9/G9)*100
-VLOOKUP($R9,'表30-5-2-5-2'!$B:$AF,MATCH($D9,'表30-5-2-5-2'!$4:$4,0)-1,FALSE)*(1-(R9/100-L9/G9)*100),0))</f>
        <v>0</v>
      </c>
      <c r="V9" s="2222">
        <f t="shared" si="6"/>
        <v>0</v>
      </c>
      <c r="W9" s="2222">
        <f t="shared" si="7"/>
        <v>0</v>
      </c>
      <c r="X9" s="2222">
        <f t="shared" si="8"/>
        <v>0</v>
      </c>
      <c r="Y9" s="2222">
        <f t="shared" si="9"/>
        <v>0</v>
      </c>
      <c r="Z9" s="2223"/>
      <c r="AA9" s="2223"/>
      <c r="AC9" s="3786"/>
      <c r="AD9" s="3773"/>
      <c r="AE9" s="3789"/>
      <c r="AF9" s="3773"/>
      <c r="AG9" s="3777"/>
      <c r="AH9" s="3777"/>
      <c r="AI9" s="3789"/>
      <c r="AL9" s="3786"/>
      <c r="AM9" s="3773"/>
      <c r="AN9" s="3789"/>
      <c r="AO9" s="3804"/>
      <c r="AP9" s="3805"/>
      <c r="AQ9" s="3805"/>
      <c r="AR9" s="3806"/>
      <c r="AU9" s="3786"/>
      <c r="AV9" s="3773"/>
      <c r="AW9" s="3796"/>
      <c r="AX9" s="3809"/>
      <c r="AY9" s="3810"/>
      <c r="AZ9" s="3828"/>
      <c r="BA9" s="3793"/>
    </row>
    <row r="10" spans="1:54" ht="16.5" customHeight="1">
      <c r="A10" s="2213" t="str">
        <f t="shared" si="5"/>
        <v>E1Z1Q</v>
      </c>
      <c r="B10" s="2214" t="s">
        <v>5002</v>
      </c>
      <c r="C10" s="2214" t="s">
        <v>5003</v>
      </c>
      <c r="D10" s="2214" t="s">
        <v>4757</v>
      </c>
      <c r="E10" s="2215" t="s">
        <v>4991</v>
      </c>
      <c r="F10" s="2215">
        <v>95000000000</v>
      </c>
      <c r="G10" s="2216"/>
      <c r="H10" s="2217">
        <v>3.5000000000000003E-2</v>
      </c>
      <c r="I10" s="2217">
        <v>0.02</v>
      </c>
      <c r="J10" s="2217"/>
      <c r="K10" s="2217"/>
      <c r="L10" s="2215"/>
      <c r="M10" s="2215"/>
      <c r="N10" s="2218">
        <f t="shared" si="1"/>
        <v>3325000000.0000005</v>
      </c>
      <c r="O10" s="2218">
        <f t="shared" si="2"/>
        <v>1900000000</v>
      </c>
      <c r="P10" s="2219">
        <f t="shared" si="10"/>
        <v>0</v>
      </c>
      <c r="Q10" s="2219">
        <f t="shared" si="11"/>
        <v>0</v>
      </c>
      <c r="R10" s="2220">
        <f t="shared" si="3"/>
        <v>0</v>
      </c>
      <c r="S10" s="2220">
        <f t="shared" si="4"/>
        <v>0</v>
      </c>
      <c r="T10" s="2221">
        <f>IF(OR(E10="QS",B10=""),0,
IF(C10="E1",VLOOKUP($S10,'表30-5-2-5-3'!$B$4:$AF$104,MATCH($D10&amp;"a",'表30-5-2-5-3'!$4:$4,0)-1,FALSE)
-IF($R10-1&lt;=0,0,VLOOKUP($R10-1,'表30-5-2-5-3'!$B$4:$AF$104,MATCH($D10&amp;"a",'表30-5-2-5-3'!$4:$4,0)-1,FALSE))
-VLOOKUP($S10,'表30-5-2-5-3'!$B$4:$AF$104,MATCH($D10,'表30-5-2-5-3'!$4:$4,0)-1,FALSE)*(S10/100-M10/G10)*100
-VLOOKUP($R10,'表30-5-2-5-3'!$B$4:$AF$104,MATCH($D10,'表30-5-2-5-3'!$4:$4,0)-1,FALSE)*(1-(R10/100-L10/G10)*100),
IF(C10="E2",VLOOKUP($S10,'表30-5-2-5-3'!$B$114:$AF$214,MATCH($D10&amp;"a",'表30-5-2-5-3'!$4:$4,0)-1,FALSE)
-IF($R10-1&lt;=0,0,VLOOKUP($R10-1,'表30-5-2-5-3'!$B$114:$AF$214,MATCH($D10&amp;"a",'表30-5-2-5-3'!$4:$4,0)-1,FALSE))
-VLOOKUP($S10,'表30-5-2-5-3'!$B$114:$AF$214,MATCH($D10,'表30-5-2-5-3'!$4:$4,0)-1,FALSE)*(S10/100-M10/G10)*100
-VLOOKUP($R10,'表30-5-2-5-3'!$B$114:$AF$214,MATCH($D10,'表30-5-2-5-3'!$4:$4,0)-1,FALSE)*(1-(R10/100-L10/G10)*100),0)))</f>
        <v>0</v>
      </c>
      <c r="U10" s="2221">
        <f>IF(OR(E10="QS",B10=""),0,
IF(C10="F",VLOOKUP($S10,'表30-5-2-5-2'!$B:$AF,MATCH($D10&amp;"a",'表30-5-2-5-2'!$4:$4,0)-1,FALSE)
-IF($R10-1&lt;=0,0,VLOOKUP($R10-1,'表30-5-2-5-2'!$B:$AF,MATCH($D10&amp;"a",'表30-5-2-5-2'!$4:$4,0)-1,FALSE))
-VLOOKUP($S10,'表30-5-2-5-2'!$B:$AF,MATCH($D10,'表30-5-2-5-2'!$4:$4,0)-1,FALSE)*(S10/100-M10/G10)*100
-VLOOKUP($R10,'表30-5-2-5-2'!$B:$AF,MATCH($D10,'表30-5-2-5-2'!$4:$4,0)-1,FALSE)*(1-(R10/100-L10/G10)*100),0))</f>
        <v>0</v>
      </c>
      <c r="V10" s="2222">
        <f t="shared" si="6"/>
        <v>0</v>
      </c>
      <c r="W10" s="2222">
        <f t="shared" si="7"/>
        <v>0</v>
      </c>
      <c r="X10" s="2222">
        <f t="shared" si="8"/>
        <v>0</v>
      </c>
      <c r="Y10" s="2222">
        <f t="shared" si="9"/>
        <v>0</v>
      </c>
      <c r="Z10" s="2223">
        <f>F10*H10</f>
        <v>3325000000.0000005</v>
      </c>
      <c r="AA10" s="2223">
        <f>F10*I10</f>
        <v>1900000000</v>
      </c>
      <c r="AC10" s="3786"/>
      <c r="AD10" s="3773"/>
      <c r="AE10" s="3789"/>
      <c r="AF10" s="3773"/>
      <c r="AG10" s="3777"/>
      <c r="AH10" s="3777"/>
      <c r="AI10" s="3789"/>
      <c r="AL10" s="3786"/>
      <c r="AM10" s="3773"/>
      <c r="AN10" s="3789"/>
      <c r="AO10" s="3831" t="s">
        <v>5004</v>
      </c>
      <c r="AP10" s="3832"/>
      <c r="AQ10" s="3832"/>
      <c r="AR10" s="3833"/>
      <c r="AS10" s="2209" t="s">
        <v>5005</v>
      </c>
      <c r="AU10" s="3786"/>
      <c r="AV10" s="3773"/>
      <c r="AW10" s="3796"/>
      <c r="AX10" s="3809"/>
      <c r="AY10" s="3810"/>
      <c r="AZ10" s="3828"/>
      <c r="BA10" s="3793"/>
    </row>
    <row r="11" spans="1:54" ht="16.5" customHeight="1" thickBot="1">
      <c r="A11" s="2213" t="str">
        <f t="shared" si="5"/>
        <v>E1Z1L</v>
      </c>
      <c r="B11" s="2214" t="s">
        <v>5002</v>
      </c>
      <c r="C11" s="2214" t="s">
        <v>5003</v>
      </c>
      <c r="D11" s="2214" t="s">
        <v>4757</v>
      </c>
      <c r="E11" s="2215" t="s">
        <v>4999</v>
      </c>
      <c r="F11" s="2215">
        <v>95000000000</v>
      </c>
      <c r="G11" s="2216">
        <v>95000000000</v>
      </c>
      <c r="H11" s="2224"/>
      <c r="I11" s="2224"/>
      <c r="J11" s="2225">
        <v>0.115</v>
      </c>
      <c r="K11" s="2225">
        <v>4.2500000000000003E-2</v>
      </c>
      <c r="L11" s="2215">
        <v>0</v>
      </c>
      <c r="M11" s="2215">
        <v>5000000000</v>
      </c>
      <c r="N11" s="2218">
        <f t="shared" si="1"/>
        <v>0</v>
      </c>
      <c r="O11" s="2218">
        <f t="shared" si="2"/>
        <v>0</v>
      </c>
      <c r="P11" s="2219">
        <f t="shared" si="10"/>
        <v>6.0526315789473685E-3</v>
      </c>
      <c r="Q11" s="2219">
        <f t="shared" si="11"/>
        <v>2.2368421052631577E-3</v>
      </c>
      <c r="R11" s="2220">
        <f t="shared" si="3"/>
        <v>1</v>
      </c>
      <c r="S11" s="2220">
        <f t="shared" si="4"/>
        <v>6</v>
      </c>
      <c r="T11" s="2221">
        <f>IF(OR(E11="QS",B11=""),0,
IF(C11="E1",VLOOKUP($S11,'表30-5-2-5-3'!$B$4:$AF$104,MATCH($D11&amp;"a",'表30-5-2-5-3'!$4:$4,0)-1,FALSE)
-IF($R11-1&lt;=0,0,VLOOKUP($R11-1,'表30-5-2-5-3'!$B$4:$AF$104,MATCH($D11&amp;"a",'表30-5-2-5-3'!$4:$4,0)-1,FALSE))
-VLOOKUP($S11,'表30-5-2-5-3'!$B$4:$AF$104,MATCH($D11,'表30-5-2-5-3'!$4:$4,0)-1,FALSE)*(S11/100-M11/G11)*100
-VLOOKUP($R11,'表30-5-2-5-3'!$B$4:$AF$104,MATCH($D11,'表30-5-2-5-3'!$4:$4,0)-1,FALSE)*(1-(R11/100-L11/G11)*100),
IF(C11="E2",VLOOKUP($S11,'表30-5-2-5-3'!$B$114:$AF$214,MATCH($D11&amp;"a",'表30-5-2-5-3'!$4:$4,0)-1,FALSE)
-IF($R11-1&lt;=0,0,VLOOKUP($R11-1,'表30-5-2-5-3'!$B$114:$AF$214,MATCH($D11&amp;"a",'表30-5-2-5-3'!$4:$4,0)-1,FALSE))
-VLOOKUP($S11,'表30-5-2-5-3'!$B$114:$AF$214,MATCH($D11,'表30-5-2-5-3'!$4:$4,0)-1,FALSE)*(S11/100-M11/G11)*100
-VLOOKUP($R11,'表30-5-2-5-3'!$B$114:$AF$214,MATCH($D11,'表30-5-2-5-3'!$4:$4,0)-1,FALSE)*(1-(R11/100-L11/G11)*100),0)))</f>
        <v>0.99986942324756312</v>
      </c>
      <c r="U11" s="2221">
        <f>IF(OR(E11="QS",B11=""),0,
IF(C11="F",VLOOKUP($S11,'表30-5-2-5-2'!$B:$AF,MATCH($D11&amp;"a",'表30-5-2-5-2'!$4:$4,0)-1,FALSE)
-IF($R11-1&lt;=0,0,VLOOKUP($R11-1,'表30-5-2-5-2'!$B:$AF,MATCH($D11&amp;"a",'表30-5-2-5-2'!$4:$4,0)-1,FALSE))
-VLOOKUP($S11,'表30-5-2-5-2'!$B:$AF,MATCH($D11,'表30-5-2-5-2'!$4:$4,0)-1,FALSE)*(S11/100-M11/G11)*100
-VLOOKUP($R11,'表30-5-2-5-2'!$B:$AF,MATCH($D11,'表30-5-2-5-2'!$4:$4,0)-1,FALSE)*(1-(R11/100-L11/G11)*100),0))</f>
        <v>0</v>
      </c>
      <c r="V11" s="2222">
        <f t="shared" si="6"/>
        <v>574924918.36734879</v>
      </c>
      <c r="W11" s="2222">
        <f t="shared" si="7"/>
        <v>0</v>
      </c>
      <c r="X11" s="2222">
        <f t="shared" si="8"/>
        <v>212472252.44010714</v>
      </c>
      <c r="Y11" s="2222">
        <f t="shared" si="9"/>
        <v>0</v>
      </c>
      <c r="Z11" s="2223">
        <f>G11*P11</f>
        <v>575000000</v>
      </c>
      <c r="AA11" s="2223">
        <f>G11*Q11</f>
        <v>212499999.99999997</v>
      </c>
      <c r="AC11" s="3786"/>
      <c r="AD11" s="3773"/>
      <c r="AE11" s="3789"/>
      <c r="AF11" s="3773"/>
      <c r="AG11" s="3777"/>
      <c r="AH11" s="3777"/>
      <c r="AI11" s="3789"/>
      <c r="AL11" s="3786"/>
      <c r="AM11" s="3773"/>
      <c r="AN11" s="3789"/>
      <c r="AO11" s="3809"/>
      <c r="AP11" s="3834"/>
      <c r="AQ11" s="3834"/>
      <c r="AR11" s="3810"/>
      <c r="AU11" s="3786"/>
      <c r="AV11" s="3773"/>
      <c r="AW11" s="3796"/>
      <c r="AX11" s="3814"/>
      <c r="AY11" s="3815"/>
      <c r="AZ11" s="3828"/>
      <c r="BA11" s="3793"/>
      <c r="BB11" s="2209" t="s">
        <v>5005</v>
      </c>
    </row>
    <row r="12" spans="1:54" ht="15.75" customHeight="1">
      <c r="A12" s="2213" t="str">
        <f t="shared" si="5"/>
        <v>E1Z1L</v>
      </c>
      <c r="B12" s="2214" t="s">
        <v>5002</v>
      </c>
      <c r="C12" s="2214" t="s">
        <v>5003</v>
      </c>
      <c r="D12" s="2214" t="s">
        <v>4757</v>
      </c>
      <c r="E12" s="2215" t="s">
        <v>5001</v>
      </c>
      <c r="F12" s="2215">
        <v>95000000000</v>
      </c>
      <c r="G12" s="2216">
        <v>95000000000</v>
      </c>
      <c r="H12" s="2224"/>
      <c r="I12" s="2224"/>
      <c r="J12" s="2225">
        <v>0.115</v>
      </c>
      <c r="K12" s="2225">
        <v>0</v>
      </c>
      <c r="L12" s="2215">
        <v>5000000000</v>
      </c>
      <c r="M12" s="2215">
        <v>10000000000</v>
      </c>
      <c r="N12" s="2218">
        <f t="shared" si="1"/>
        <v>0</v>
      </c>
      <c r="O12" s="2218">
        <f t="shared" si="2"/>
        <v>0</v>
      </c>
      <c r="P12" s="2219">
        <f t="shared" si="10"/>
        <v>6.0526315789473685E-3</v>
      </c>
      <c r="Q12" s="2219">
        <f t="shared" si="11"/>
        <v>0</v>
      </c>
      <c r="R12" s="2220">
        <f t="shared" si="3"/>
        <v>6</v>
      </c>
      <c r="S12" s="2220">
        <f t="shared" si="4"/>
        <v>11</v>
      </c>
      <c r="T12" s="2221">
        <f>IF(OR(E12="QS",B12=""),0,
IF(C12="E1",VLOOKUP($S12,'表30-5-2-5-3'!$B$4:$AF$104,MATCH($D12&amp;"a",'表30-5-2-5-3'!$4:$4,0)-1,FALSE)
-IF($R12-1&lt;=0,0,VLOOKUP($R12-1,'表30-5-2-5-3'!$B$4:$AF$104,MATCH($D12&amp;"a",'表30-5-2-5-3'!$4:$4,0)-1,FALSE))
-VLOOKUP($S12,'表30-5-2-5-3'!$B$4:$AF$104,MATCH($D12,'表30-5-2-5-3'!$4:$4,0)-1,FALSE)*(S12/100-M12/G12)*100
-VLOOKUP($R12,'表30-5-2-5-3'!$B$4:$AF$104,MATCH($D12,'表30-5-2-5-3'!$4:$4,0)-1,FALSE)*(1-(R12/100-L12/G12)*100),
IF(C12="E2",VLOOKUP($S12,'表30-5-2-5-3'!$B$114:$AF$214,MATCH($D12&amp;"a",'表30-5-2-5-3'!$4:$4,0)-1,FALSE)
-IF($R12-1&lt;=0,0,VLOOKUP($R12-1,'表30-5-2-5-3'!$B$114:$AF$214,MATCH($D12&amp;"a",'表30-5-2-5-3'!$4:$4,0)-1,FALSE))
-VLOOKUP($S12,'表30-5-2-5-3'!$B$114:$AF$214,MATCH($D12,'表30-5-2-5-3'!$4:$4,0)-1,FALSE)*(S12/100-M12/G12)*100
-VLOOKUP($R12,'表30-5-2-5-3'!$B$114:$AF$214,MATCH($D12,'表30-5-2-5-3'!$4:$4,0)-1,FALSE)*(1-(R12/100-L12/G12)*100),0)))</f>
        <v>1.3057675243680132E-4</v>
      </c>
      <c r="U12" s="2221">
        <f>IF(OR(E12="QS",B12=""),0,
IF(C12="F",VLOOKUP($S12,'表30-5-2-5-2'!$B:$AF,MATCH($D12&amp;"a",'表30-5-2-5-2'!$4:$4,0)-1,FALSE)
-IF($R12-1&lt;=0,0,VLOOKUP($R12-1,'表30-5-2-5-2'!$B:$AF,MATCH($D12&amp;"a",'表30-5-2-5-2'!$4:$4,0)-1,FALSE))
-VLOOKUP($S12,'表30-5-2-5-2'!$B:$AF,MATCH($D12,'表30-5-2-5-2'!$4:$4,0)-1,FALSE)*(S12/100-M12/G12)*100
-VLOOKUP($R12,'表30-5-2-5-2'!$B:$AF,MATCH($D12,'表30-5-2-5-2'!$4:$4,0)-1,FALSE)*(1-(R12/100-L12/G12)*100),0))</f>
        <v>0</v>
      </c>
      <c r="V12" s="2222">
        <f t="shared" si="6"/>
        <v>75081.632651160762</v>
      </c>
      <c r="W12" s="2222">
        <f t="shared" si="7"/>
        <v>0</v>
      </c>
      <c r="X12" s="2222">
        <f t="shared" si="8"/>
        <v>0</v>
      </c>
      <c r="Y12" s="2222">
        <f t="shared" si="9"/>
        <v>0</v>
      </c>
      <c r="Z12" s="2223">
        <f>G12*P12</f>
        <v>575000000</v>
      </c>
      <c r="AA12" s="2223">
        <f>G12*Q12</f>
        <v>0</v>
      </c>
      <c r="AC12" s="3786"/>
      <c r="AD12" s="3773"/>
      <c r="AE12" s="3789"/>
      <c r="AF12" s="3773"/>
      <c r="AG12" s="3777"/>
      <c r="AH12" s="3777"/>
      <c r="AI12" s="3789"/>
      <c r="AL12" s="3786"/>
      <c r="AM12" s="3773"/>
      <c r="AN12" s="3789"/>
      <c r="AO12" s="3809"/>
      <c r="AP12" s="3834"/>
      <c r="AQ12" s="3834"/>
      <c r="AR12" s="3810"/>
      <c r="AU12" s="3786"/>
      <c r="AV12" s="3773"/>
      <c r="AW12" s="3796"/>
      <c r="AX12" s="3801" t="s">
        <v>4998</v>
      </c>
      <c r="AY12" s="3838"/>
      <c r="AZ12" s="3829"/>
      <c r="BA12" s="3793"/>
    </row>
    <row r="13" spans="1:54" ht="15.75" customHeight="1" thickBot="1">
      <c r="A13" s="2213" t="str">
        <f t="shared" si="5"/>
        <v>E1Z1L</v>
      </c>
      <c r="B13" s="2214" t="s">
        <v>5002</v>
      </c>
      <c r="C13" s="2214" t="s">
        <v>5003</v>
      </c>
      <c r="D13" s="2214" t="s">
        <v>4757</v>
      </c>
      <c r="E13" s="2215" t="s">
        <v>4888</v>
      </c>
      <c r="F13" s="2215">
        <v>95000000000</v>
      </c>
      <c r="G13" s="2216">
        <v>95000000000</v>
      </c>
      <c r="H13" s="2224"/>
      <c r="I13" s="2224"/>
      <c r="J13" s="2225">
        <v>0.115</v>
      </c>
      <c r="K13" s="2225">
        <v>0.115</v>
      </c>
      <c r="L13" s="2215">
        <v>10000000000</v>
      </c>
      <c r="M13" s="2215">
        <v>20000000000</v>
      </c>
      <c r="N13" s="2218">
        <f t="shared" si="1"/>
        <v>0</v>
      </c>
      <c r="O13" s="2218">
        <f t="shared" si="2"/>
        <v>0</v>
      </c>
      <c r="P13" s="2219">
        <f t="shared" si="10"/>
        <v>1.2105263157894737E-2</v>
      </c>
      <c r="Q13" s="2219">
        <f t="shared" si="11"/>
        <v>1.2105263157894737E-2</v>
      </c>
      <c r="R13" s="2220">
        <f t="shared" si="3"/>
        <v>11</v>
      </c>
      <c r="S13" s="2220">
        <f t="shared" si="4"/>
        <v>22</v>
      </c>
      <c r="T13" s="2221">
        <f>IF(OR(E13="QS",B13=""),0,
IF(C13="E1",VLOOKUP($S13,'表30-5-2-5-3'!$B$4:$AF$104,MATCH($D13&amp;"a",'表30-5-2-5-3'!$4:$4,0)-1,FALSE)
-IF($R13-1&lt;=0,0,VLOOKUP($R13-1,'表30-5-2-5-3'!$B$4:$AF$104,MATCH($D13&amp;"a",'表30-5-2-5-3'!$4:$4,0)-1,FALSE))
-VLOOKUP($S13,'表30-5-2-5-3'!$B$4:$AF$104,MATCH($D13,'表30-5-2-5-3'!$4:$4,0)-1,FALSE)*(S13/100-M13/G13)*100
-VLOOKUP($R13,'表30-5-2-5-3'!$B$4:$AF$104,MATCH($D13,'表30-5-2-5-3'!$4:$4,0)-1,FALSE)*(1-(R13/100-L13/G13)*100),
IF(C13="E2",VLOOKUP($S13,'表30-5-2-5-3'!$B$114:$AF$214,MATCH($D13&amp;"a",'表30-5-2-5-3'!$4:$4,0)-1,FALSE)
-IF($R13-1&lt;=0,0,VLOOKUP($R13-1,'表30-5-2-5-3'!$B$114:$AF$214,MATCH($D13&amp;"a",'表30-5-2-5-3'!$4:$4,0)-1,FALSE))
-VLOOKUP($S13,'表30-5-2-5-3'!$B$114:$AF$214,MATCH($D13,'表30-5-2-5-3'!$4:$4,0)-1,FALSE)*(S13/100-M13/G13)*100
-VLOOKUP($R13,'表30-5-2-5-3'!$B$114:$AF$214,MATCH($D13,'表30-5-2-5-3'!$4:$4,0)-1,FALSE)*(1-(R13/100-L13/G13)*100),0)))</f>
        <v>0</v>
      </c>
      <c r="U13" s="2221">
        <f>IF(OR(E13="QS",B13=""),0,
IF(C13="F",VLOOKUP($S13,'表30-5-2-5-2'!$B:$AF,MATCH($D13&amp;"a",'表30-5-2-5-2'!$4:$4,0)-1,FALSE)
-IF($R13-1&lt;=0,0,VLOOKUP($R13-1,'表30-5-2-5-2'!$B:$AF,MATCH($D13&amp;"a",'表30-5-2-5-2'!$4:$4,0)-1,FALSE))
-VLOOKUP($S13,'表30-5-2-5-2'!$B:$AF,MATCH($D13,'表30-5-2-5-2'!$4:$4,0)-1,FALSE)*(S13/100-M13/G13)*100
-VLOOKUP($R13,'表30-5-2-5-2'!$B:$AF,MATCH($D13,'表30-5-2-5-2'!$4:$4,0)-1,FALSE)*(1-(R13/100-L13/G13)*100),0))</f>
        <v>0</v>
      </c>
      <c r="V13" s="2222">
        <f t="shared" si="6"/>
        <v>0</v>
      </c>
      <c r="W13" s="2222">
        <f t="shared" si="7"/>
        <v>0</v>
      </c>
      <c r="X13" s="2222">
        <f t="shared" si="8"/>
        <v>0</v>
      </c>
      <c r="Y13" s="2222">
        <f t="shared" si="9"/>
        <v>0</v>
      </c>
      <c r="Z13" s="2223">
        <f>G13*P13</f>
        <v>1150000000</v>
      </c>
      <c r="AA13" s="2223">
        <f>G13*Q13</f>
        <v>1150000000</v>
      </c>
      <c r="AC13" s="3786"/>
      <c r="AD13" s="3773"/>
      <c r="AE13" s="3789"/>
      <c r="AF13" s="3773"/>
      <c r="AG13" s="3777"/>
      <c r="AH13" s="3777"/>
      <c r="AI13" s="3789"/>
      <c r="AL13" s="3786"/>
      <c r="AM13" s="3773"/>
      <c r="AN13" s="3789"/>
      <c r="AO13" s="3835"/>
      <c r="AP13" s="3836"/>
      <c r="AQ13" s="3836"/>
      <c r="AR13" s="3837"/>
      <c r="AU13" s="3786"/>
      <c r="AV13" s="3773"/>
      <c r="AW13" s="3796"/>
      <c r="AX13" s="3804"/>
      <c r="AY13" s="3838"/>
      <c r="AZ13" s="3830"/>
      <c r="BA13" s="3793"/>
      <c r="BB13" s="2209" t="s">
        <v>5006</v>
      </c>
    </row>
    <row r="14" spans="1:54" ht="16.5" customHeight="1">
      <c r="A14" s="2213" t="str">
        <f t="shared" si="5"/>
        <v>E1Z1L</v>
      </c>
      <c r="B14" s="2214" t="s">
        <v>5002</v>
      </c>
      <c r="C14" s="2214" t="s">
        <v>5003</v>
      </c>
      <c r="D14" s="2214" t="s">
        <v>4757</v>
      </c>
      <c r="E14" s="2215" t="s">
        <v>4889</v>
      </c>
      <c r="F14" s="2215">
        <v>95000000000</v>
      </c>
      <c r="G14" s="2216">
        <v>95000000000</v>
      </c>
      <c r="H14" s="2224"/>
      <c r="I14" s="2224"/>
      <c r="J14" s="2225">
        <v>0.115</v>
      </c>
      <c r="K14" s="2225">
        <v>0</v>
      </c>
      <c r="L14" s="2215">
        <v>20000000000</v>
      </c>
      <c r="M14" s="2215">
        <v>95000000000</v>
      </c>
      <c r="N14" s="2218">
        <f t="shared" si="1"/>
        <v>0</v>
      </c>
      <c r="O14" s="2218">
        <f t="shared" si="2"/>
        <v>0</v>
      </c>
      <c r="P14" s="2219">
        <f t="shared" si="10"/>
        <v>9.0789473684210531E-2</v>
      </c>
      <c r="Q14" s="2219">
        <f t="shared" si="11"/>
        <v>0</v>
      </c>
      <c r="R14" s="2220">
        <f t="shared" si="3"/>
        <v>22</v>
      </c>
      <c r="S14" s="2220">
        <f t="shared" si="4"/>
        <v>100</v>
      </c>
      <c r="T14" s="2221">
        <f>IF(OR(E14="QS",B14=""),0,
IF(C14="E1",VLOOKUP($S14,'表30-5-2-5-3'!$B$4:$AF$104,MATCH($D14&amp;"a",'表30-5-2-5-3'!$4:$4,0)-1,FALSE)
-IF($R14-1&lt;=0,0,VLOOKUP($R14-1,'表30-5-2-5-3'!$B$4:$AF$104,MATCH($D14&amp;"a",'表30-5-2-5-3'!$4:$4,0)-1,FALSE))
-VLOOKUP($S14,'表30-5-2-5-3'!$B$4:$AF$104,MATCH($D14,'表30-5-2-5-3'!$4:$4,0)-1,FALSE)*(S14/100-M14/G14)*100
-VLOOKUP($R14,'表30-5-2-5-3'!$B$4:$AF$104,MATCH($D14,'表30-5-2-5-3'!$4:$4,0)-1,FALSE)*(1-(R14/100-L14/G14)*100),
IF(C14="E2",VLOOKUP($S14,'表30-5-2-5-3'!$B$114:$AF$214,MATCH($D14&amp;"a",'表30-5-2-5-3'!$4:$4,0)-1,FALSE)
-IF($R14-1&lt;=0,0,VLOOKUP($R14-1,'表30-5-2-5-3'!$B$114:$AF$214,MATCH($D14&amp;"a",'表30-5-2-5-3'!$4:$4,0)-1,FALSE))
-VLOOKUP($S14,'表30-5-2-5-3'!$B$114:$AF$214,MATCH($D14,'表30-5-2-5-3'!$4:$4,0)-1,FALSE)*(S14/100-M14/G14)*100
-VLOOKUP($R14,'表30-5-2-5-3'!$B$114:$AF$214,MATCH($D14,'表30-5-2-5-3'!$4:$4,0)-1,FALSE)*(1-(R14/100-L14/G14)*100),0)))</f>
        <v>0</v>
      </c>
      <c r="U14" s="2221">
        <f>IF(OR(E14="QS",B14=""),0,
IF(C14="F",VLOOKUP($S14,'表30-5-2-5-2'!$B:$AF,MATCH($D14&amp;"a",'表30-5-2-5-2'!$4:$4,0)-1,FALSE)
-IF($R14-1&lt;=0,0,VLOOKUP($R14-1,'表30-5-2-5-2'!$B:$AF,MATCH($D14&amp;"a",'表30-5-2-5-2'!$4:$4,0)-1,FALSE))
-VLOOKUP($S14,'表30-5-2-5-2'!$B:$AF,MATCH($D14,'表30-5-2-5-2'!$4:$4,0)-1,FALSE)*(S14/100-M14/G14)*100
-VLOOKUP($R14,'表30-5-2-5-2'!$B:$AF,MATCH($D14,'表30-5-2-5-2'!$4:$4,0)-1,FALSE)*(1-(R14/100-L14/G14)*100),0))</f>
        <v>0</v>
      </c>
      <c r="V14" s="2222">
        <f t="shared" si="6"/>
        <v>0</v>
      </c>
      <c r="W14" s="2222">
        <f t="shared" si="7"/>
        <v>0</v>
      </c>
      <c r="X14" s="2222">
        <f t="shared" si="8"/>
        <v>0</v>
      </c>
      <c r="Y14" s="2222">
        <f t="shared" si="9"/>
        <v>0</v>
      </c>
      <c r="Z14" s="2223">
        <f>G14*P14</f>
        <v>8625000000</v>
      </c>
      <c r="AA14" s="2223">
        <f>G14*Q14</f>
        <v>0</v>
      </c>
      <c r="AC14" s="3786"/>
      <c r="AD14" s="3773"/>
      <c r="AE14" s="3789"/>
      <c r="AF14" s="3773"/>
      <c r="AG14" s="3777"/>
      <c r="AH14" s="3777"/>
      <c r="AI14" s="3789"/>
      <c r="AL14" s="3786"/>
      <c r="AM14" s="3773"/>
      <c r="AN14" s="3789"/>
      <c r="AO14" s="3798" t="s">
        <v>5007</v>
      </c>
      <c r="AP14" s="3799"/>
      <c r="AQ14" s="3799"/>
      <c r="AR14" s="3800"/>
      <c r="AS14" s="2209" t="s">
        <v>5008</v>
      </c>
      <c r="AU14" s="3786"/>
      <c r="AV14" s="3773"/>
      <c r="AW14" s="3796"/>
      <c r="AX14" s="3839" t="s">
        <v>4998</v>
      </c>
      <c r="AY14" s="3807" t="s">
        <v>5009</v>
      </c>
      <c r="AZ14" s="3808"/>
      <c r="BA14" s="3811" t="s">
        <v>4998</v>
      </c>
    </row>
    <row r="15" spans="1:54" ht="17.25" customHeight="1">
      <c r="A15" s="2213" t="str">
        <f t="shared" si="5"/>
        <v/>
      </c>
      <c r="B15" s="2214"/>
      <c r="C15" s="2214"/>
      <c r="D15" s="2214"/>
      <c r="E15" s="2215"/>
      <c r="F15" s="2215"/>
      <c r="G15" s="2216"/>
      <c r="H15" s="2217"/>
      <c r="I15" s="2217"/>
      <c r="J15" s="2217"/>
      <c r="K15" s="2217"/>
      <c r="L15" s="2215"/>
      <c r="M15" s="2215"/>
      <c r="N15" s="2218">
        <f t="shared" si="1"/>
        <v>0</v>
      </c>
      <c r="O15" s="2218">
        <f t="shared" si="2"/>
        <v>0</v>
      </c>
      <c r="P15" s="2219">
        <f t="shared" si="10"/>
        <v>0</v>
      </c>
      <c r="Q15" s="2219">
        <f t="shared" si="11"/>
        <v>0</v>
      </c>
      <c r="R15" s="2220">
        <f t="shared" si="3"/>
        <v>0</v>
      </c>
      <c r="S15" s="2220">
        <f t="shared" si="4"/>
        <v>0</v>
      </c>
      <c r="T15" s="2221">
        <f>IF(OR(E15="QS",B15=""),0,
IF(C15="E1",VLOOKUP($S15,'表30-5-2-5-3'!$B$4:$AF$104,MATCH($D15&amp;"a",'表30-5-2-5-3'!$4:$4,0)-1,FALSE)
-IF($R15-1&lt;=0,0,VLOOKUP($R15-1,'表30-5-2-5-3'!$B$4:$AF$104,MATCH($D15&amp;"a",'表30-5-2-5-3'!$4:$4,0)-1,FALSE))
-VLOOKUP($S15,'表30-5-2-5-3'!$B$4:$AF$104,MATCH($D15,'表30-5-2-5-3'!$4:$4,0)-1,FALSE)*(S15/100-M15/G15)*100
-VLOOKUP($R15,'表30-5-2-5-3'!$B$4:$AF$104,MATCH($D15,'表30-5-2-5-3'!$4:$4,0)-1,FALSE)*(1-(R15/100-L15/G15)*100),
IF(C15="E2",VLOOKUP($S15,'表30-5-2-5-3'!$B$114:$AF$214,MATCH($D15&amp;"a",'表30-5-2-5-3'!$4:$4,0)-1,FALSE)
-IF($R15-1&lt;=0,0,VLOOKUP($R15-1,'表30-5-2-5-3'!$B$114:$AF$214,MATCH($D15&amp;"a",'表30-5-2-5-3'!$4:$4,0)-1,FALSE))
-VLOOKUP($S15,'表30-5-2-5-3'!$B$114:$AF$214,MATCH($D15,'表30-5-2-5-3'!$4:$4,0)-1,FALSE)*(S15/100-M15/G15)*100
-VLOOKUP($R15,'表30-5-2-5-3'!$B$114:$AF$214,MATCH($D15,'表30-5-2-5-3'!$4:$4,0)-1,FALSE)*(1-(R15/100-L15/G15)*100),0)))</f>
        <v>0</v>
      </c>
      <c r="U15" s="2221">
        <f>IF(OR(E15="QS",B15=""),0,
IF(C15="F",VLOOKUP($S15,'表30-5-2-5-2'!$B:$AF,MATCH($D15&amp;"a",'表30-5-2-5-2'!$4:$4,0)-1,FALSE)
-IF($R15-1&lt;=0,0,VLOOKUP($R15-1,'表30-5-2-5-2'!$B:$AF,MATCH($D15&amp;"a",'表30-5-2-5-2'!$4:$4,0)-1,FALSE))
-VLOOKUP($S15,'表30-5-2-5-2'!$B:$AF,MATCH($D15,'表30-5-2-5-2'!$4:$4,0)-1,FALSE)*(S15/100-M15/G15)*100
-VLOOKUP($R15,'表30-5-2-5-2'!$B:$AF,MATCH($D15,'表30-5-2-5-2'!$4:$4,0)-1,FALSE)*(1-(R15/100-L15/G15)*100),0))</f>
        <v>0</v>
      </c>
      <c r="V15" s="2222">
        <f t="shared" si="6"/>
        <v>0</v>
      </c>
      <c r="W15" s="2222">
        <f t="shared" si="7"/>
        <v>0</v>
      </c>
      <c r="X15" s="2222">
        <f t="shared" si="8"/>
        <v>0</v>
      </c>
      <c r="Y15" s="2222">
        <f t="shared" si="9"/>
        <v>0</v>
      </c>
      <c r="Z15" s="2223"/>
      <c r="AA15" s="2223"/>
      <c r="AC15" s="3786"/>
      <c r="AD15" s="3773"/>
      <c r="AE15" s="3789"/>
      <c r="AF15" s="3773"/>
      <c r="AG15" s="3777"/>
      <c r="AH15" s="3777"/>
      <c r="AI15" s="3789"/>
      <c r="AL15" s="3786"/>
      <c r="AM15" s="3773"/>
      <c r="AN15" s="3789"/>
      <c r="AO15" s="3801"/>
      <c r="AP15" s="3802"/>
      <c r="AQ15" s="3802"/>
      <c r="AR15" s="3803"/>
      <c r="AU15" s="3786"/>
      <c r="AV15" s="3773"/>
      <c r="AW15" s="3796"/>
      <c r="AX15" s="3801"/>
      <c r="AY15" s="3809"/>
      <c r="AZ15" s="3810"/>
      <c r="BA15" s="3812"/>
      <c r="BB15" s="2209" t="s">
        <v>5010</v>
      </c>
    </row>
    <row r="16" spans="1:54" ht="16.5" customHeight="1">
      <c r="A16" s="2213" t="str">
        <f t="shared" si="5"/>
        <v>E2Z1Q</v>
      </c>
      <c r="B16" s="2214" t="s">
        <v>5011</v>
      </c>
      <c r="C16" s="2214" t="s">
        <v>5012</v>
      </c>
      <c r="D16" s="2214" t="s">
        <v>4757</v>
      </c>
      <c r="E16" s="2215" t="s">
        <v>4991</v>
      </c>
      <c r="F16" s="2215">
        <v>95000000000</v>
      </c>
      <c r="G16" s="2216"/>
      <c r="H16" s="2217">
        <v>3.5000000000000003E-2</v>
      </c>
      <c r="I16" s="2217">
        <v>0.02</v>
      </c>
      <c r="J16" s="2217"/>
      <c r="K16" s="2217"/>
      <c r="L16" s="2215"/>
      <c r="M16" s="2215"/>
      <c r="N16" s="2218">
        <f t="shared" si="1"/>
        <v>3325000000.0000005</v>
      </c>
      <c r="O16" s="2218">
        <f t="shared" si="2"/>
        <v>1900000000</v>
      </c>
      <c r="P16" s="2219">
        <f t="shared" si="10"/>
        <v>0</v>
      </c>
      <c r="Q16" s="2219">
        <f t="shared" si="11"/>
        <v>0</v>
      </c>
      <c r="R16" s="2220">
        <f t="shared" si="3"/>
        <v>0</v>
      </c>
      <c r="S16" s="2220">
        <f t="shared" si="4"/>
        <v>0</v>
      </c>
      <c r="T16" s="2221">
        <f>IF(OR(E16="QS",B16=""),0,
IF(C16="E1",VLOOKUP($S16,'表30-5-2-5-3'!$B$4:$AF$104,MATCH($D16&amp;"a",'表30-5-2-5-3'!$4:$4,0)-1,FALSE)
-IF($R16-1&lt;=0,0,VLOOKUP($R16-1,'表30-5-2-5-3'!$B$4:$AF$104,MATCH($D16&amp;"a",'表30-5-2-5-3'!$4:$4,0)-1,FALSE))
-VLOOKUP($S16,'表30-5-2-5-3'!$B$4:$AF$104,MATCH($D16,'表30-5-2-5-3'!$4:$4,0)-1,FALSE)*(S16/100-M16/G16)*100
-VLOOKUP($R16,'表30-5-2-5-3'!$B$4:$AF$104,MATCH($D16,'表30-5-2-5-3'!$4:$4,0)-1,FALSE)*(1-(R16/100-L16/G16)*100),
IF(C16="E2",VLOOKUP($S16,'表30-5-2-5-3'!$B$114:$AF$214,MATCH($D16&amp;"a",'表30-5-2-5-3'!$4:$4,0)-1,FALSE)
-IF($R16-1&lt;=0,0,VLOOKUP($R16-1,'表30-5-2-5-3'!$B$114:$AF$214,MATCH($D16&amp;"a",'表30-5-2-5-3'!$4:$4,0)-1,FALSE))
-VLOOKUP($S16,'表30-5-2-5-3'!$B$114:$AF$214,MATCH($D16,'表30-5-2-5-3'!$4:$4,0)-1,FALSE)*(S16/100-M16/G16)*100
-VLOOKUP($R16,'表30-5-2-5-3'!$B$114:$AF$214,MATCH($D16,'表30-5-2-5-3'!$4:$4,0)-1,FALSE)*(1-(R16/100-L16/G16)*100),0)))</f>
        <v>0</v>
      </c>
      <c r="U16" s="2221">
        <f>IF(OR(E16="QS",B16=""),0,
IF(C16="F",VLOOKUP($S16,'表30-5-2-5-2'!$B:$AF,MATCH($D16&amp;"a",'表30-5-2-5-2'!$4:$4,0)-1,FALSE)
-IF($R16-1&lt;=0,0,VLOOKUP($R16-1,'表30-5-2-5-2'!$B:$AF,MATCH($D16&amp;"a",'表30-5-2-5-2'!$4:$4,0)-1,FALSE))
-VLOOKUP($S16,'表30-5-2-5-2'!$B:$AF,MATCH($D16,'表30-5-2-5-2'!$4:$4,0)-1,FALSE)*(S16/100-M16/G16)*100
-VLOOKUP($R16,'表30-5-2-5-2'!$B:$AF,MATCH($D16,'表30-5-2-5-2'!$4:$4,0)-1,FALSE)*(1-(R16/100-L16/G16)*100),0))</f>
        <v>0</v>
      </c>
      <c r="V16" s="2222">
        <f t="shared" si="6"/>
        <v>0</v>
      </c>
      <c r="W16" s="2222">
        <f t="shared" si="7"/>
        <v>0</v>
      </c>
      <c r="X16" s="2222">
        <f t="shared" si="8"/>
        <v>0</v>
      </c>
      <c r="Y16" s="2222">
        <f t="shared" si="9"/>
        <v>0</v>
      </c>
      <c r="Z16" s="2223">
        <f>F16*H16</f>
        <v>3325000000.0000005</v>
      </c>
      <c r="AA16" s="2223">
        <f>F16*I16</f>
        <v>1900000000</v>
      </c>
      <c r="AC16" s="3786"/>
      <c r="AD16" s="3773"/>
      <c r="AE16" s="3789"/>
      <c r="AF16" s="3773"/>
      <c r="AG16" s="3777"/>
      <c r="AH16" s="3777"/>
      <c r="AI16" s="3789"/>
      <c r="AL16" s="3786"/>
      <c r="AM16" s="3773"/>
      <c r="AN16" s="3789"/>
      <c r="AO16" s="3801"/>
      <c r="AP16" s="3802"/>
      <c r="AQ16" s="3802"/>
      <c r="AR16" s="3803"/>
      <c r="AU16" s="3786"/>
      <c r="AV16" s="3773"/>
      <c r="AW16" s="3796"/>
      <c r="AX16" s="3801"/>
      <c r="AY16" s="3809"/>
      <c r="AZ16" s="3810"/>
      <c r="BA16" s="3811" t="s">
        <v>4998</v>
      </c>
    </row>
    <row r="17" spans="1:54" ht="16.5" customHeight="1" thickBot="1">
      <c r="A17" s="2213" t="str">
        <f t="shared" si="5"/>
        <v>E2Z1L</v>
      </c>
      <c r="B17" s="2214" t="s">
        <v>5011</v>
      </c>
      <c r="C17" s="2214" t="s">
        <v>5012</v>
      </c>
      <c r="D17" s="2214" t="s">
        <v>4757</v>
      </c>
      <c r="E17" s="2215" t="s">
        <v>4999</v>
      </c>
      <c r="F17" s="2215">
        <v>95000000000</v>
      </c>
      <c r="G17" s="2216">
        <v>95000000000</v>
      </c>
      <c r="H17" s="2224"/>
      <c r="I17" s="2224"/>
      <c r="J17" s="2225">
        <v>0.115</v>
      </c>
      <c r="K17" s="2225">
        <v>7.2499999999999995E-2</v>
      </c>
      <c r="L17" s="2215">
        <v>0</v>
      </c>
      <c r="M17" s="2215">
        <v>5000000000</v>
      </c>
      <c r="N17" s="2218">
        <f t="shared" si="1"/>
        <v>0</v>
      </c>
      <c r="O17" s="2218">
        <f t="shared" si="2"/>
        <v>0</v>
      </c>
      <c r="P17" s="2219">
        <f t="shared" si="10"/>
        <v>6.0526315789473685E-3</v>
      </c>
      <c r="Q17" s="2219">
        <f t="shared" si="11"/>
        <v>3.8157894736842099E-3</v>
      </c>
      <c r="R17" s="2220">
        <f t="shared" si="3"/>
        <v>1</v>
      </c>
      <c r="S17" s="2220">
        <f t="shared" si="4"/>
        <v>6</v>
      </c>
      <c r="T17" s="2221">
        <f>IF(OR(E17="QS",B17=""),0,
IF(C17="E1",VLOOKUP($S17,'表30-5-2-5-3'!$B$4:$AF$104,MATCH($D17&amp;"a",'表30-5-2-5-3'!$4:$4,0)-1,FALSE)
-IF($R17-1&lt;=0,0,VLOOKUP($R17-1,'表30-5-2-5-3'!$B$4:$AF$104,MATCH($D17&amp;"a",'表30-5-2-5-3'!$4:$4,0)-1,FALSE))
-VLOOKUP($S17,'表30-5-2-5-3'!$B$4:$AF$104,MATCH($D17,'表30-5-2-5-3'!$4:$4,0)-1,FALSE)*(S17/100-M17/G17)*100
-VLOOKUP($R17,'表30-5-2-5-3'!$B$4:$AF$104,MATCH($D17,'表30-5-2-5-3'!$4:$4,0)-1,FALSE)*(1-(R17/100-L17/G17)*100),
IF(C17="E2",VLOOKUP($S17,'表30-5-2-5-3'!$B$114:$AF$214,MATCH($D17&amp;"a",'表30-5-2-5-3'!$4:$4,0)-1,FALSE)
-IF($R17-1&lt;=0,0,VLOOKUP($R17-1,'表30-5-2-5-3'!$B$114:$AF$214,MATCH($D17&amp;"a",'表30-5-2-5-3'!$4:$4,0)-1,FALSE))
-VLOOKUP($S17,'表30-5-2-5-3'!$B$114:$AF$214,MATCH($D17,'表30-5-2-5-3'!$4:$4,0)-1,FALSE)*(S17/100-M17/G17)*100
-VLOOKUP($R17,'表30-5-2-5-3'!$B$114:$AF$214,MATCH($D17,'表30-5-2-5-3'!$4:$4,0)-1,FALSE)*(1-(R17/100-L17/G17)*100),0)))</f>
        <v>0.99979454868993178</v>
      </c>
      <c r="U17" s="2221">
        <f>IF(OR(E17="QS",B17=""),0,
IF(C17="F",VLOOKUP($S17,'表30-5-2-5-2'!$B:$AF,MATCH($D17&amp;"a",'表30-5-2-5-2'!$4:$4,0)-1,FALSE)
-IF($R17-1&lt;=0,0,VLOOKUP($R17-1,'表30-5-2-5-2'!$B:$AF,MATCH($D17&amp;"a",'表30-5-2-5-2'!$4:$4,0)-1,FALSE))
-VLOOKUP($S17,'表30-5-2-5-2'!$B:$AF,MATCH($D17,'表30-5-2-5-2'!$4:$4,0)-1,FALSE)*(S17/100-M17/G17)*100
-VLOOKUP($R17,'表30-5-2-5-2'!$B:$AF,MATCH($D17,'表30-5-2-5-2'!$4:$4,0)-1,FALSE)*(1-(R17/100-L17/G17)*100),0))</f>
        <v>0</v>
      </c>
      <c r="V17" s="2222">
        <f>G17*T17*P17</f>
        <v>574881865.49671078</v>
      </c>
      <c r="W17" s="2222">
        <f t="shared" si="7"/>
        <v>0</v>
      </c>
      <c r="X17" s="2222">
        <f t="shared" si="8"/>
        <v>362425523.90010023</v>
      </c>
      <c r="Y17" s="2222">
        <f t="shared" si="9"/>
        <v>0</v>
      </c>
      <c r="Z17" s="2223">
        <f>G17*P17</f>
        <v>575000000</v>
      </c>
      <c r="AA17" s="2223">
        <f>G17*Q17</f>
        <v>362499999.99999994</v>
      </c>
      <c r="AC17" s="3786"/>
      <c r="AD17" s="3773"/>
      <c r="AE17" s="3789"/>
      <c r="AF17" s="3774"/>
      <c r="AG17" s="3778"/>
      <c r="AH17" s="3778"/>
      <c r="AI17" s="3790"/>
      <c r="AL17" s="3786"/>
      <c r="AM17" s="3773"/>
      <c r="AN17" s="3789"/>
      <c r="AO17" s="3804"/>
      <c r="AP17" s="3805"/>
      <c r="AQ17" s="3805"/>
      <c r="AR17" s="3806"/>
      <c r="AU17" s="3786"/>
      <c r="AV17" s="3773"/>
      <c r="AW17" s="3796"/>
      <c r="AX17" s="3801"/>
      <c r="AY17" s="3809"/>
      <c r="AZ17" s="3810"/>
      <c r="BA17" s="3812"/>
      <c r="BB17" s="2209" t="s">
        <v>5013</v>
      </c>
    </row>
    <row r="18" spans="1:54" ht="16.5" customHeight="1">
      <c r="A18" s="2213" t="str">
        <f t="shared" si="5"/>
        <v>E2Z1L</v>
      </c>
      <c r="B18" s="2214" t="s">
        <v>5011</v>
      </c>
      <c r="C18" s="2214" t="s">
        <v>5012</v>
      </c>
      <c r="D18" s="2214" t="s">
        <v>4757</v>
      </c>
      <c r="E18" s="2215" t="s">
        <v>5001</v>
      </c>
      <c r="F18" s="2215">
        <v>95000000000</v>
      </c>
      <c r="G18" s="2216">
        <v>95000000000</v>
      </c>
      <c r="H18" s="2224"/>
      <c r="I18" s="2224"/>
      <c r="J18" s="2225">
        <v>0.115</v>
      </c>
      <c r="K18" s="2225">
        <v>3.5000000000000003E-2</v>
      </c>
      <c r="L18" s="2215">
        <v>5000000000</v>
      </c>
      <c r="M18" s="2215">
        <v>12000000000</v>
      </c>
      <c r="N18" s="2218">
        <f t="shared" si="1"/>
        <v>0</v>
      </c>
      <c r="O18" s="2218">
        <f t="shared" si="2"/>
        <v>0</v>
      </c>
      <c r="P18" s="2219">
        <f t="shared" si="10"/>
        <v>8.4736842105263156E-3</v>
      </c>
      <c r="Q18" s="2219">
        <f t="shared" si="11"/>
        <v>2.5789473684210526E-3</v>
      </c>
      <c r="R18" s="2220">
        <f t="shared" si="3"/>
        <v>6</v>
      </c>
      <c r="S18" s="2220">
        <f t="shared" si="4"/>
        <v>13</v>
      </c>
      <c r="T18" s="2221">
        <f>IF(OR(E18="QS",B18=""),0,
IF(C18="E1",VLOOKUP($S18,'表30-5-2-5-3'!$B$4:$AF$104,MATCH($D18&amp;"a",'表30-5-2-5-3'!$4:$4,0)-1,FALSE)
-IF($R18-1&lt;=0,0,VLOOKUP($R18-1,'表30-5-2-5-3'!$B$4:$AF$104,MATCH($D18&amp;"a",'表30-5-2-5-3'!$4:$4,0)-1,FALSE))
-VLOOKUP($S18,'表30-5-2-5-3'!$B$4:$AF$104,MATCH($D18,'表30-5-2-5-3'!$4:$4,0)-1,FALSE)*(S18/100-M18/G18)*100
-VLOOKUP($R18,'表30-5-2-5-3'!$B$4:$AF$104,MATCH($D18,'表30-5-2-5-3'!$4:$4,0)-1,FALSE)*(1-(R18/100-L18/G18)*100),
IF(C18="E2",VLOOKUP($S18,'表30-5-2-5-3'!$B$114:$AF$214,MATCH($D18&amp;"a",'表30-5-2-5-3'!$4:$4,0)-1,FALSE)
-IF($R18-1&lt;=0,0,VLOOKUP($R18-1,'表30-5-2-5-3'!$B$114:$AF$214,MATCH($D18&amp;"a",'表30-5-2-5-3'!$4:$4,0)-1,FALSE))
-VLOOKUP($S18,'表30-5-2-5-3'!$B$114:$AF$214,MATCH($D18,'表30-5-2-5-3'!$4:$4,0)-1,FALSE)*(S18/100-M18/G18)*100
-VLOOKUP($R18,'表30-5-2-5-3'!$B$114:$AF$214,MATCH($D18,'表30-5-2-5-3'!$4:$4,0)-1,FALSE)*(1-(R18/100-L18/G18)*100),0)))</f>
        <v>2.0545131006824842E-4</v>
      </c>
      <c r="U18" s="2221">
        <f>IF(OR(E18="QS",B18=""),0,
IF(C18="F",VLOOKUP($S18,'表30-5-2-5-2'!$B:$AF,MATCH($D18&amp;"a",'表30-5-2-5-2'!$4:$4,0)-1,FALSE)
-IF($R18-1&lt;=0,0,VLOOKUP($R18-1,'表30-5-2-5-2'!$B:$AF,MATCH($D18&amp;"a",'表30-5-2-5-2'!$4:$4,0)-1,FALSE))
-VLOOKUP($S18,'表30-5-2-5-2'!$B:$AF,MATCH($D18,'表30-5-2-5-2'!$4:$4,0)-1,FALSE)*(S18/100-M18/G18)*100
-VLOOKUP($R18,'表30-5-2-5-2'!$B:$AF,MATCH($D18,'表30-5-2-5-2'!$4:$4,0)-1,FALSE)*(1-(R18/100-L18/G18)*100),0))</f>
        <v>0</v>
      </c>
      <c r="V18" s="2222">
        <f t="shared" si="6"/>
        <v>165388.30460493997</v>
      </c>
      <c r="W18" s="2222">
        <f t="shared" si="7"/>
        <v>0</v>
      </c>
      <c r="X18" s="2222">
        <f t="shared" si="8"/>
        <v>50335.570966720858</v>
      </c>
      <c r="Y18" s="2222">
        <f t="shared" si="9"/>
        <v>0</v>
      </c>
      <c r="Z18" s="2223">
        <f>G18*P18</f>
        <v>805000000</v>
      </c>
      <c r="AA18" s="2223">
        <f>G18*Q18</f>
        <v>245000000</v>
      </c>
      <c r="AC18" s="3786"/>
      <c r="AD18" s="3773"/>
      <c r="AE18" s="3789"/>
      <c r="AF18" s="3775" t="s">
        <v>5014</v>
      </c>
      <c r="AG18" s="3776"/>
      <c r="AH18" s="3779" t="s">
        <v>5015</v>
      </c>
      <c r="AI18" s="3780"/>
      <c r="AJ18" s="2209" t="s">
        <v>5013</v>
      </c>
      <c r="AL18" s="3786"/>
      <c r="AM18" s="3773"/>
      <c r="AN18" s="3789"/>
      <c r="AO18" s="3775" t="s">
        <v>5014</v>
      </c>
      <c r="AP18" s="3776"/>
      <c r="AQ18" s="3779" t="s">
        <v>5015</v>
      </c>
      <c r="AR18" s="3780"/>
      <c r="AS18" s="2209" t="s">
        <v>5013</v>
      </c>
      <c r="AU18" s="3786"/>
      <c r="AV18" s="3773"/>
      <c r="AW18" s="3796"/>
      <c r="AX18" s="3816" t="s">
        <v>5016</v>
      </c>
      <c r="AY18" s="3817"/>
      <c r="AZ18" s="3818"/>
      <c r="BA18" s="3812"/>
    </row>
    <row r="19" spans="1:54" ht="16.5" customHeight="1">
      <c r="A19" s="2213" t="str">
        <f t="shared" si="5"/>
        <v>E2Z1L</v>
      </c>
      <c r="B19" s="2214" t="s">
        <v>5011</v>
      </c>
      <c r="C19" s="2214" t="s">
        <v>5012</v>
      </c>
      <c r="D19" s="2214" t="s">
        <v>4757</v>
      </c>
      <c r="E19" s="2215" t="s">
        <v>4888</v>
      </c>
      <c r="F19" s="2215">
        <v>95000000000</v>
      </c>
      <c r="G19" s="2216">
        <v>95000000000</v>
      </c>
      <c r="H19" s="2224"/>
      <c r="I19" s="2224"/>
      <c r="J19" s="2225">
        <v>0.115</v>
      </c>
      <c r="K19" s="2225">
        <v>0</v>
      </c>
      <c r="L19" s="2215">
        <v>12000000000</v>
      </c>
      <c r="M19" s="2215">
        <v>20000000000</v>
      </c>
      <c r="N19" s="2218">
        <f t="shared" si="1"/>
        <v>0</v>
      </c>
      <c r="O19" s="2218">
        <f t="shared" si="2"/>
        <v>0</v>
      </c>
      <c r="P19" s="2219">
        <f t="shared" si="10"/>
        <v>9.6842105263157899E-3</v>
      </c>
      <c r="Q19" s="2219">
        <f t="shared" si="11"/>
        <v>0</v>
      </c>
      <c r="R19" s="2220">
        <f t="shared" si="3"/>
        <v>13</v>
      </c>
      <c r="S19" s="2220">
        <f t="shared" si="4"/>
        <v>22</v>
      </c>
      <c r="T19" s="2221">
        <f>IF(OR(E19="QS",B19=""),0,
IF(C19="E1",VLOOKUP($S19,'表30-5-2-5-3'!$B$4:$AF$104,MATCH($D19&amp;"a",'表30-5-2-5-3'!$4:$4,0)-1,FALSE)
-IF($R19-1&lt;=0,0,VLOOKUP($R19-1,'表30-5-2-5-3'!$B$4:$AF$104,MATCH($D19&amp;"a",'表30-5-2-5-3'!$4:$4,0)-1,FALSE))
-VLOOKUP($S19,'表30-5-2-5-3'!$B$4:$AF$104,MATCH($D19,'表30-5-2-5-3'!$4:$4,0)-1,FALSE)*(S19/100-M19/G19)*100
-VLOOKUP($R19,'表30-5-2-5-3'!$B$4:$AF$104,MATCH($D19,'表30-5-2-5-3'!$4:$4,0)-1,FALSE)*(1-(R19/100-L19/G19)*100),
IF(C19="E2",VLOOKUP($S19,'表30-5-2-5-3'!$B$114:$AF$214,MATCH($D19&amp;"a",'表30-5-2-5-3'!$4:$4,0)-1,FALSE)
-IF($R19-1&lt;=0,0,VLOOKUP($R19-1,'表30-5-2-5-3'!$B$114:$AF$214,MATCH($D19&amp;"a",'表30-5-2-5-3'!$4:$4,0)-1,FALSE))
-VLOOKUP($S19,'表30-5-2-5-3'!$B$114:$AF$214,MATCH($D19,'表30-5-2-5-3'!$4:$4,0)-1,FALSE)*(S19/100-M19/G19)*100
-VLOOKUP($R19,'表30-5-2-5-3'!$B$114:$AF$214,MATCH($D19,'表30-5-2-5-3'!$4:$4,0)-1,FALSE)*(1-(R19/100-L19/G19)*100),0)))</f>
        <v>0</v>
      </c>
      <c r="U19" s="2221">
        <f>IF(OR(E19="QS",B19=""),0,
IF(C19="F",VLOOKUP($S19,'表30-5-2-5-2'!$B:$AF,MATCH($D19&amp;"a",'表30-5-2-5-2'!$4:$4,0)-1,FALSE)
-IF($R19-1&lt;=0,0,VLOOKUP($R19-1,'表30-5-2-5-2'!$B:$AF,MATCH($D19&amp;"a",'表30-5-2-5-2'!$4:$4,0)-1,FALSE))
-VLOOKUP($S19,'表30-5-2-5-2'!$B:$AF,MATCH($D19,'表30-5-2-5-2'!$4:$4,0)-1,FALSE)*(S19/100-M19/G19)*100
-VLOOKUP($R19,'表30-5-2-5-2'!$B:$AF,MATCH($D19,'表30-5-2-5-2'!$4:$4,0)-1,FALSE)*(1-(R19/100-L19/G19)*100),0))</f>
        <v>0</v>
      </c>
      <c r="V19" s="2222">
        <f t="shared" si="6"/>
        <v>0</v>
      </c>
      <c r="W19" s="2222">
        <f t="shared" si="7"/>
        <v>0</v>
      </c>
      <c r="X19" s="2222">
        <f t="shared" si="8"/>
        <v>0</v>
      </c>
      <c r="Y19" s="2222">
        <f t="shared" si="9"/>
        <v>0</v>
      </c>
      <c r="Z19" s="2223">
        <f>G19*P19</f>
        <v>920000000</v>
      </c>
      <c r="AA19" s="2223">
        <f>G19*Q19</f>
        <v>0</v>
      </c>
      <c r="AC19" s="3786"/>
      <c r="AD19" s="3773"/>
      <c r="AE19" s="3789"/>
      <c r="AF19" s="3773"/>
      <c r="AG19" s="3777"/>
      <c r="AH19" s="3781"/>
      <c r="AI19" s="3782"/>
      <c r="AL19" s="3786"/>
      <c r="AM19" s="3773"/>
      <c r="AN19" s="3789"/>
      <c r="AO19" s="3773"/>
      <c r="AP19" s="3777"/>
      <c r="AQ19" s="3781"/>
      <c r="AR19" s="3782"/>
      <c r="AU19" s="3786"/>
      <c r="AV19" s="3773"/>
      <c r="AW19" s="3796"/>
      <c r="AX19" s="3819"/>
      <c r="AY19" s="3820"/>
      <c r="AZ19" s="3782"/>
      <c r="BA19" s="3812"/>
    </row>
    <row r="20" spans="1:54" ht="17.25" customHeight="1" thickBot="1">
      <c r="A20" s="2213" t="str">
        <f t="shared" si="5"/>
        <v>E2Z1L</v>
      </c>
      <c r="B20" s="2214" t="s">
        <v>5011</v>
      </c>
      <c r="C20" s="2214" t="s">
        <v>5012</v>
      </c>
      <c r="D20" s="2214" t="s">
        <v>4757</v>
      </c>
      <c r="E20" s="2215" t="s">
        <v>4889</v>
      </c>
      <c r="F20" s="2215">
        <v>95000000000</v>
      </c>
      <c r="G20" s="2216">
        <v>95000000000</v>
      </c>
      <c r="H20" s="2224"/>
      <c r="I20" s="2224"/>
      <c r="J20" s="2225">
        <v>0.115</v>
      </c>
      <c r="K20" s="2225">
        <v>5.5E-2</v>
      </c>
      <c r="L20" s="2215">
        <v>20000000000</v>
      </c>
      <c r="M20" s="2215">
        <v>70000000000</v>
      </c>
      <c r="N20" s="2218">
        <f t="shared" si="1"/>
        <v>0</v>
      </c>
      <c r="O20" s="2218">
        <f t="shared" si="2"/>
        <v>0</v>
      </c>
      <c r="P20" s="2219">
        <f t="shared" si="10"/>
        <v>6.0526315789473685E-2</v>
      </c>
      <c r="Q20" s="2219">
        <f t="shared" si="11"/>
        <v>2.8947368421052631E-2</v>
      </c>
      <c r="R20" s="2220">
        <f t="shared" si="3"/>
        <v>22</v>
      </c>
      <c r="S20" s="2220">
        <f t="shared" si="4"/>
        <v>74</v>
      </c>
      <c r="T20" s="2221">
        <f>IF(OR(E20="QS",B20=""),0,
IF(C20="E1",VLOOKUP($S20,'表30-5-2-5-3'!$B$4:$AF$104,MATCH($D20&amp;"a",'表30-5-2-5-3'!$4:$4,0)-1,FALSE)
-IF($R20-1&lt;=0,0,VLOOKUP($R20-1,'表30-5-2-5-3'!$B$4:$AF$104,MATCH($D20&amp;"a",'表30-5-2-5-3'!$4:$4,0)-1,FALSE))
-VLOOKUP($S20,'表30-5-2-5-3'!$B$4:$AF$104,MATCH($D20,'表30-5-2-5-3'!$4:$4,0)-1,FALSE)*(S20/100-M20/G20)*100
-VLOOKUP($R20,'表30-5-2-5-3'!$B$4:$AF$104,MATCH($D20,'表30-5-2-5-3'!$4:$4,0)-1,FALSE)*(1-(R20/100-L20/G20)*100),
IF(C20="E2",VLOOKUP($S20,'表30-5-2-5-3'!$B$114:$AF$214,MATCH($D20&amp;"a",'表30-5-2-5-3'!$4:$4,0)-1,FALSE)
-IF($R20-1&lt;=0,0,VLOOKUP($R20-1,'表30-5-2-5-3'!$B$114:$AF$214,MATCH($D20&amp;"a",'表30-5-2-5-3'!$4:$4,0)-1,FALSE))
-VLOOKUP($S20,'表30-5-2-5-3'!$B$114:$AF$214,MATCH($D20,'表30-5-2-5-3'!$4:$4,0)-1,FALSE)*(S20/100-M20/G20)*100
-VLOOKUP($R20,'表30-5-2-5-3'!$B$114:$AF$214,MATCH($D20,'表30-5-2-5-3'!$4:$4,0)-1,FALSE)*(1-(R20/100-L20/G20)*100),0)))</f>
        <v>0</v>
      </c>
      <c r="U20" s="2221">
        <f>IF(OR(E20="QS",B20=""),0,
IF(C20="F",VLOOKUP($S20,'表30-5-2-5-2'!$B:$AF,MATCH($D20&amp;"a",'表30-5-2-5-2'!$4:$4,0)-1,FALSE)
-IF($R20-1&lt;=0,0,VLOOKUP($R20-1,'表30-5-2-5-2'!$B:$AF,MATCH($D20&amp;"a",'表30-5-2-5-2'!$4:$4,0)-1,FALSE))
-VLOOKUP($S20,'表30-5-2-5-2'!$B:$AF,MATCH($D20,'表30-5-2-5-2'!$4:$4,0)-1,FALSE)*(S20/100-M20/G20)*100
-VLOOKUP($R20,'表30-5-2-5-2'!$B:$AF,MATCH($D20,'表30-5-2-5-2'!$4:$4,0)-1,FALSE)*(1-(R20/100-L20/G20)*100),0))</f>
        <v>0</v>
      </c>
      <c r="V20" s="2222">
        <f t="shared" si="6"/>
        <v>0</v>
      </c>
      <c r="W20" s="2222">
        <f t="shared" si="7"/>
        <v>0</v>
      </c>
      <c r="X20" s="2222">
        <f t="shared" si="8"/>
        <v>0</v>
      </c>
      <c r="Y20" s="2222">
        <f t="shared" si="9"/>
        <v>0</v>
      </c>
      <c r="Z20" s="2223">
        <f>G20*P20</f>
        <v>5750000000</v>
      </c>
      <c r="AA20" s="2223">
        <f>G20*Q20</f>
        <v>2750000000</v>
      </c>
      <c r="AC20" s="3787"/>
      <c r="AD20" s="3774"/>
      <c r="AE20" s="3790"/>
      <c r="AF20" s="3774"/>
      <c r="AG20" s="3778"/>
      <c r="AH20" s="3783"/>
      <c r="AI20" s="3784"/>
      <c r="AL20" s="3787"/>
      <c r="AM20" s="3774"/>
      <c r="AN20" s="3790"/>
      <c r="AO20" s="3774"/>
      <c r="AP20" s="3778"/>
      <c r="AQ20" s="3783"/>
      <c r="AR20" s="3784"/>
      <c r="AU20" s="3787"/>
      <c r="AV20" s="3774"/>
      <c r="AW20" s="3797"/>
      <c r="AX20" s="3821"/>
      <c r="AY20" s="3822"/>
      <c r="AZ20" s="3784"/>
      <c r="BA20" s="3813"/>
    </row>
    <row r="21" spans="1:54">
      <c r="A21" s="2213" t="str">
        <f t="shared" si="5"/>
        <v>E2Z1L</v>
      </c>
      <c r="B21" s="2214" t="s">
        <v>5011</v>
      </c>
      <c r="C21" s="2214" t="s">
        <v>5012</v>
      </c>
      <c r="D21" s="2214" t="s">
        <v>4757</v>
      </c>
      <c r="E21" s="2215" t="s">
        <v>4890</v>
      </c>
      <c r="F21" s="2215">
        <v>95000000000</v>
      </c>
      <c r="G21" s="2216">
        <v>95000000000</v>
      </c>
      <c r="H21" s="2224"/>
      <c r="I21" s="2224"/>
      <c r="J21" s="2225">
        <v>0.115</v>
      </c>
      <c r="K21" s="2225">
        <v>7.2499999999999995E-2</v>
      </c>
      <c r="L21" s="2215">
        <v>70000000000</v>
      </c>
      <c r="M21" s="2215">
        <v>95000000000</v>
      </c>
      <c r="N21" s="2218">
        <f t="shared" si="1"/>
        <v>0</v>
      </c>
      <c r="O21" s="2218">
        <f t="shared" si="2"/>
        <v>0</v>
      </c>
      <c r="P21" s="2219">
        <f t="shared" si="10"/>
        <v>3.0263157894736843E-2</v>
      </c>
      <c r="Q21" s="2219">
        <f t="shared" si="11"/>
        <v>1.9078947368421049E-2</v>
      </c>
      <c r="R21" s="2220">
        <f t="shared" si="3"/>
        <v>74</v>
      </c>
      <c r="S21" s="2220">
        <f t="shared" si="4"/>
        <v>100</v>
      </c>
      <c r="T21" s="2221">
        <f>IF(OR(E21="QS",B21=""),0,
IF(C21="E1",VLOOKUP($S21,'表30-5-2-5-3'!$B$4:$AF$104,MATCH($D21&amp;"a",'表30-5-2-5-3'!$4:$4,0)-1,FALSE)
-IF($R21-1&lt;=0,0,VLOOKUP($R21-1,'表30-5-2-5-3'!$B$4:$AF$104,MATCH($D21&amp;"a",'表30-5-2-5-3'!$4:$4,0)-1,FALSE))
-VLOOKUP($S21,'表30-5-2-5-3'!$B$4:$AF$104,MATCH($D21,'表30-5-2-5-3'!$4:$4,0)-1,FALSE)*(S21/100-M21/G21)*100
-VLOOKUP($R21,'表30-5-2-5-3'!$B$4:$AF$104,MATCH($D21,'表30-5-2-5-3'!$4:$4,0)-1,FALSE)*(1-(R21/100-L21/G21)*100),
IF(C21="E2",VLOOKUP($S21,'表30-5-2-5-3'!$B$114:$AF$214,MATCH($D21&amp;"a",'表30-5-2-5-3'!$4:$4,0)-1,FALSE)
-IF($R21-1&lt;=0,0,VLOOKUP($R21-1,'表30-5-2-5-3'!$B$114:$AF$214,MATCH($D21&amp;"a",'表30-5-2-5-3'!$4:$4,0)-1,FALSE))
-VLOOKUP($S21,'表30-5-2-5-3'!$B$114:$AF$214,MATCH($D21,'表30-5-2-5-3'!$4:$4,0)-1,FALSE)*(S21/100-M21/G21)*100
-VLOOKUP($R21,'表30-5-2-5-3'!$B$114:$AF$214,MATCH($D21,'表30-5-2-5-3'!$4:$4,0)-1,FALSE)*(1-(R21/100-L21/G21)*100),0)))</f>
        <v>0</v>
      </c>
      <c r="U21" s="2221">
        <f>IF(OR(E21="QS",B21=""),0,
IF(C21="F",VLOOKUP($S21,'表30-5-2-5-2'!$B:$AF,MATCH($D21&amp;"a",'表30-5-2-5-2'!$4:$4,0)-1,FALSE)
-IF($R21-1&lt;=0,0,VLOOKUP($R21-1,'表30-5-2-5-2'!$B:$AF,MATCH($D21&amp;"a",'表30-5-2-5-2'!$4:$4,0)-1,FALSE))
-VLOOKUP($S21,'表30-5-2-5-2'!$B:$AF,MATCH($D21,'表30-5-2-5-2'!$4:$4,0)-1,FALSE)*(S21/100-M21/G21)*100
-VLOOKUP($R21,'表30-5-2-5-2'!$B:$AF,MATCH($D21,'表30-5-2-5-2'!$4:$4,0)-1,FALSE)*(1-(R21/100-L21/G21)*100),0))</f>
        <v>0</v>
      </c>
      <c r="V21" s="2222">
        <f t="shared" si="6"/>
        <v>0</v>
      </c>
      <c r="W21" s="2222">
        <f t="shared" si="7"/>
        <v>0</v>
      </c>
      <c r="X21" s="2222">
        <f t="shared" si="8"/>
        <v>0</v>
      </c>
      <c r="Y21" s="2222">
        <f t="shared" si="9"/>
        <v>0</v>
      </c>
      <c r="Z21" s="2223">
        <f>G21*P21</f>
        <v>2875000000</v>
      </c>
      <c r="AA21" s="2223">
        <f>G21*Q21</f>
        <v>1812499999.9999998</v>
      </c>
      <c r="AD21" s="3792" t="s">
        <v>5017</v>
      </c>
      <c r="AE21" s="3792"/>
      <c r="AF21" s="3792" t="s">
        <v>5018</v>
      </c>
      <c r="AG21" s="3792"/>
      <c r="AH21" s="3792"/>
      <c r="AI21" s="3792"/>
      <c r="AJ21" s="2209" t="s">
        <v>5019</v>
      </c>
      <c r="AM21" s="3792" t="s">
        <v>5017</v>
      </c>
      <c r="AN21" s="3792"/>
      <c r="AO21" s="3792" t="s">
        <v>5018</v>
      </c>
      <c r="AP21" s="3792"/>
      <c r="AQ21" s="3792"/>
      <c r="AR21" s="3792"/>
      <c r="AS21" s="2209" t="s">
        <v>5019</v>
      </c>
      <c r="AV21" s="3792" t="s">
        <v>5017</v>
      </c>
      <c r="AW21" s="3792"/>
      <c r="AX21" s="3792" t="s">
        <v>5018</v>
      </c>
      <c r="AY21" s="3792"/>
      <c r="AZ21" s="3792"/>
      <c r="BA21" s="3792"/>
      <c r="BB21" s="2209" t="s">
        <v>5019</v>
      </c>
    </row>
    <row r="22" spans="1:54" ht="16.5">
      <c r="A22" s="2213" t="str">
        <f t="shared" si="5"/>
        <v/>
      </c>
      <c r="B22" s="2214"/>
      <c r="C22" s="2214"/>
      <c r="D22" s="2214"/>
      <c r="E22" s="2215"/>
      <c r="F22" s="2215"/>
      <c r="G22" s="2216"/>
      <c r="H22" s="2224"/>
      <c r="I22" s="2224"/>
      <c r="J22" s="2225"/>
      <c r="K22" s="2225"/>
      <c r="L22" s="2215"/>
      <c r="M22" s="2215"/>
      <c r="N22" s="2218"/>
      <c r="O22" s="2218"/>
      <c r="P22" s="2219"/>
      <c r="Q22" s="2219"/>
      <c r="R22" s="2220"/>
      <c r="S22" s="2220"/>
      <c r="T22" s="2226"/>
      <c r="U22" s="2226"/>
      <c r="V22" s="2222"/>
      <c r="W22" s="2222"/>
      <c r="X22" s="2222"/>
      <c r="Y22" s="2222"/>
      <c r="Z22" s="2223"/>
      <c r="AA22" s="2223"/>
      <c r="AC22" s="2227"/>
    </row>
    <row r="23" spans="1:54" ht="15.75" customHeight="1">
      <c r="A23" s="2213"/>
      <c r="B23" s="2214"/>
      <c r="C23" s="2214"/>
      <c r="D23" s="2214"/>
      <c r="E23" s="2215"/>
      <c r="F23" s="2215"/>
      <c r="G23" s="2216"/>
      <c r="H23" s="2224"/>
      <c r="I23" s="2224"/>
      <c r="J23" s="2224"/>
      <c r="K23" s="2224"/>
      <c r="L23" s="2215"/>
      <c r="M23" s="2215"/>
      <c r="N23" s="2218"/>
      <c r="O23" s="2218"/>
      <c r="P23" s="2219"/>
      <c r="Q23" s="2219"/>
      <c r="R23" s="2220"/>
      <c r="S23" s="2220"/>
      <c r="T23" s="2220"/>
      <c r="U23" s="2228"/>
      <c r="V23" s="2222"/>
      <c r="W23" s="2222"/>
      <c r="X23" s="2222"/>
      <c r="Y23" s="2222"/>
      <c r="Z23" s="2223"/>
      <c r="AA23" s="2223"/>
    </row>
    <row r="24" spans="1:54" ht="17.25" thickBot="1">
      <c r="A24" s="2213" t="str">
        <f t="shared" ref="A24:A40" si="12">D24&amp;LEFT(E24,1)</f>
        <v/>
      </c>
      <c r="B24" s="2214"/>
      <c r="C24" s="2214"/>
      <c r="D24" s="2214"/>
      <c r="E24" s="2215"/>
      <c r="F24" s="2215"/>
      <c r="G24" s="2216"/>
      <c r="H24" s="2224"/>
      <c r="I24" s="2224"/>
      <c r="J24" s="2224"/>
      <c r="K24" s="2224"/>
      <c r="L24" s="2215"/>
      <c r="M24" s="2215"/>
      <c r="N24" s="2218"/>
      <c r="O24" s="2218"/>
      <c r="P24" s="2219"/>
      <c r="Q24" s="2219"/>
      <c r="R24" s="2220"/>
      <c r="S24" s="2220"/>
      <c r="T24" s="2220"/>
      <c r="U24" s="2228"/>
      <c r="V24" s="2222"/>
      <c r="W24" s="2222"/>
      <c r="X24" s="2222"/>
      <c r="Y24" s="2222"/>
      <c r="Z24" s="2223"/>
      <c r="AA24" s="2223"/>
      <c r="AU24" s="2212" t="s">
        <v>4986</v>
      </c>
      <c r="AV24" s="3771" t="s">
        <v>4987</v>
      </c>
      <c r="AW24" s="3771"/>
      <c r="AX24" s="3771"/>
      <c r="AY24" s="3771"/>
      <c r="AZ24" s="3771"/>
      <c r="BA24" s="3771"/>
      <c r="BB24" s="2209" t="s">
        <v>4988</v>
      </c>
    </row>
    <row r="25" spans="1:54" ht="15.75" customHeight="1">
      <c r="A25" s="2227" t="s">
        <v>5020</v>
      </c>
      <c r="E25" s="2229"/>
      <c r="F25" s="2229"/>
      <c r="G25" s="2230"/>
      <c r="H25" s="2231"/>
      <c r="I25" s="2231"/>
      <c r="J25" s="2231"/>
      <c r="K25" s="2231"/>
      <c r="L25" s="2229"/>
      <c r="M25" s="2229"/>
      <c r="N25" s="2229"/>
      <c r="O25" s="2229"/>
      <c r="P25" s="2232"/>
      <c r="Q25" s="2232"/>
      <c r="R25" s="2230"/>
      <c r="S25" s="2230"/>
      <c r="T25" s="2230"/>
      <c r="U25" s="2233"/>
      <c r="V25" s="2223"/>
      <c r="W25" s="2223"/>
      <c r="X25" s="2223"/>
      <c r="Y25" s="2223"/>
      <c r="Z25" s="2223"/>
      <c r="AA25" s="2223"/>
      <c r="AU25" s="3785">
        <v>0.85</v>
      </c>
      <c r="AV25" s="3772" t="s">
        <v>4992</v>
      </c>
      <c r="AW25" s="3795" t="s">
        <v>4993</v>
      </c>
      <c r="AX25" s="3807" t="s">
        <v>5021</v>
      </c>
      <c r="AY25" s="3840"/>
      <c r="AZ25" s="3841"/>
      <c r="BA25" s="3825" t="s">
        <v>4998</v>
      </c>
    </row>
    <row r="26" spans="1:54" ht="17.25" customHeight="1" thickBot="1">
      <c r="E26" s="2229"/>
      <c r="F26" s="2229"/>
      <c r="G26" s="2230"/>
      <c r="H26" s="2231"/>
      <c r="I26" s="2231"/>
      <c r="J26" s="2231"/>
      <c r="K26" s="2231"/>
      <c r="L26" s="2229"/>
      <c r="M26" s="2229"/>
      <c r="N26" s="2229"/>
      <c r="O26" s="2229"/>
      <c r="P26" s="2232"/>
      <c r="Q26" s="2232"/>
      <c r="R26" s="2230"/>
      <c r="S26" s="2230"/>
      <c r="T26" s="2230"/>
      <c r="U26" s="2233"/>
      <c r="V26" s="2223"/>
      <c r="W26" s="2223"/>
      <c r="X26" s="2223"/>
      <c r="Y26" s="2223"/>
      <c r="Z26" s="2223"/>
      <c r="AA26" s="2223"/>
      <c r="AU26" s="3786"/>
      <c r="AV26" s="3773"/>
      <c r="AW26" s="3796"/>
      <c r="AX26" s="3814"/>
      <c r="AY26" s="3842"/>
      <c r="AZ26" s="3843"/>
      <c r="BA26" s="3826"/>
      <c r="BB26" s="2209" t="s">
        <v>5000</v>
      </c>
    </row>
    <row r="27" spans="1:54" ht="15.75" customHeight="1">
      <c r="E27" s="2229"/>
      <c r="F27" s="2229"/>
      <c r="G27" s="2230"/>
      <c r="H27" s="2231"/>
      <c r="I27" s="2231"/>
      <c r="J27" s="2231"/>
      <c r="K27" s="2231"/>
      <c r="L27" s="2229"/>
      <c r="M27" s="2229"/>
      <c r="N27" s="2229"/>
      <c r="O27" s="2229"/>
      <c r="P27" s="2232"/>
      <c r="Q27" s="2232"/>
      <c r="R27" s="2230"/>
      <c r="S27" s="2230"/>
      <c r="T27" s="2230"/>
      <c r="U27" s="2233"/>
      <c r="V27" s="2223"/>
      <c r="W27" s="2223"/>
      <c r="X27" s="2223"/>
      <c r="Y27" s="2223"/>
      <c r="Z27" s="2223"/>
      <c r="AA27" s="2223"/>
      <c r="AU27" s="3786"/>
      <c r="AV27" s="3773"/>
      <c r="AW27" s="3796"/>
      <c r="AX27" s="3816" t="s">
        <v>5022</v>
      </c>
      <c r="AY27" s="3844"/>
      <c r="AZ27" s="3791" t="s">
        <v>4998</v>
      </c>
      <c r="BA27" s="3788"/>
    </row>
    <row r="28" spans="1:54" ht="16.5" customHeight="1">
      <c r="E28" s="2229"/>
      <c r="F28" s="2229"/>
      <c r="G28" s="2230"/>
      <c r="H28" s="2231"/>
      <c r="I28" s="2231"/>
      <c r="J28" s="2231"/>
      <c r="K28" s="2231"/>
      <c r="L28" s="2229"/>
      <c r="M28" s="2229"/>
      <c r="N28" s="2229"/>
      <c r="O28" s="2229"/>
      <c r="P28" s="2232"/>
      <c r="Q28" s="2232"/>
      <c r="R28" s="2230"/>
      <c r="S28" s="2230"/>
      <c r="T28" s="2230"/>
      <c r="U28" s="2233"/>
      <c r="V28" s="2223"/>
      <c r="W28" s="2223"/>
      <c r="X28" s="2223"/>
      <c r="Y28" s="2223"/>
      <c r="Z28" s="2223"/>
      <c r="AA28" s="2223"/>
      <c r="AU28" s="3786"/>
      <c r="AV28" s="3773"/>
      <c r="AW28" s="3796"/>
      <c r="AX28" s="3819"/>
      <c r="AY28" s="3781"/>
      <c r="AZ28" s="3777"/>
      <c r="BA28" s="3789"/>
    </row>
    <row r="29" spans="1:54" ht="16.5" customHeight="1">
      <c r="E29" s="2229"/>
      <c r="F29" s="2229"/>
      <c r="G29" s="2230"/>
      <c r="H29" s="2231"/>
      <c r="I29" s="2231"/>
      <c r="J29" s="2231"/>
      <c r="K29" s="2231"/>
      <c r="L29" s="2229"/>
      <c r="M29" s="2229"/>
      <c r="N29" s="2229"/>
      <c r="O29" s="2229"/>
      <c r="P29" s="2232"/>
      <c r="Q29" s="2232"/>
      <c r="R29" s="2230"/>
      <c r="S29" s="2230"/>
      <c r="T29" s="2230"/>
      <c r="U29" s="2233"/>
      <c r="V29" s="2223"/>
      <c r="W29" s="2223"/>
      <c r="X29" s="2223"/>
      <c r="Y29" s="2223"/>
      <c r="Z29" s="2223"/>
      <c r="AA29" s="2223"/>
      <c r="AK29" s="2234"/>
      <c r="AT29" s="2234"/>
      <c r="AU29" s="3786"/>
      <c r="AV29" s="3773"/>
      <c r="AW29" s="3796"/>
      <c r="AX29" s="3819"/>
      <c r="AY29" s="3781"/>
      <c r="AZ29" s="3777"/>
      <c r="BA29" s="3789"/>
    </row>
    <row r="30" spans="1:54" ht="16.5" customHeight="1" thickBot="1">
      <c r="A30" s="2209" t="str">
        <f t="shared" si="12"/>
        <v/>
      </c>
      <c r="E30" s="2229"/>
      <c r="F30" s="2229"/>
      <c r="G30" s="2230"/>
      <c r="H30" s="2231"/>
      <c r="I30" s="2231"/>
      <c r="J30" s="2231"/>
      <c r="K30" s="2231"/>
      <c r="L30" s="2229"/>
      <c r="M30" s="2229"/>
      <c r="N30" s="2229"/>
      <c r="O30" s="2229"/>
      <c r="P30" s="2232"/>
      <c r="Q30" s="2232"/>
      <c r="R30" s="2230"/>
      <c r="S30" s="2230"/>
      <c r="T30" s="2230"/>
      <c r="U30" s="2233"/>
      <c r="V30" s="2223"/>
      <c r="W30" s="2223"/>
      <c r="X30" s="2223"/>
      <c r="Y30" s="2223"/>
      <c r="Z30" s="2223"/>
      <c r="AA30" s="2223"/>
      <c r="AU30" s="3786"/>
      <c r="AV30" s="3773"/>
      <c r="AW30" s="3796"/>
      <c r="AX30" s="3821"/>
      <c r="AY30" s="3783"/>
      <c r="AZ30" s="3778"/>
      <c r="BA30" s="3790"/>
      <c r="BB30" s="2209" t="s">
        <v>5005</v>
      </c>
    </row>
    <row r="31" spans="1:54" ht="15.75" customHeight="1">
      <c r="A31" s="2209" t="str">
        <f t="shared" si="12"/>
        <v/>
      </c>
      <c r="E31" s="2229"/>
      <c r="F31" s="2229"/>
      <c r="G31" s="2230"/>
      <c r="H31" s="2231"/>
      <c r="I31" s="2231"/>
      <c r="J31" s="2231"/>
      <c r="K31" s="2231"/>
      <c r="L31" s="2229"/>
      <c r="M31" s="2229"/>
      <c r="N31" s="2229"/>
      <c r="O31" s="2229"/>
      <c r="P31" s="2232"/>
      <c r="Q31" s="2232"/>
      <c r="R31" s="2230"/>
      <c r="S31" s="2230"/>
      <c r="T31" s="2230"/>
      <c r="U31" s="2233"/>
      <c r="V31" s="2223"/>
      <c r="W31" s="2223"/>
      <c r="X31" s="2223"/>
      <c r="Y31" s="2223"/>
      <c r="Z31" s="2223"/>
      <c r="AA31" s="2223"/>
      <c r="AU31" s="3786"/>
      <c r="AV31" s="3773"/>
      <c r="AW31" s="3796"/>
      <c r="AX31" s="3772" t="s">
        <v>4998</v>
      </c>
      <c r="AY31" s="3791"/>
      <c r="AZ31" s="3791"/>
      <c r="BA31" s="3788"/>
    </row>
    <row r="32" spans="1:54" ht="16.5" thickBot="1">
      <c r="A32" s="2209" t="str">
        <f t="shared" si="12"/>
        <v/>
      </c>
      <c r="E32" s="2229"/>
      <c r="F32" s="2229"/>
      <c r="G32" s="2230"/>
      <c r="H32" s="2231"/>
      <c r="I32" s="2231"/>
      <c r="J32" s="2231"/>
      <c r="K32" s="2231"/>
      <c r="L32" s="2229"/>
      <c r="M32" s="2229"/>
      <c r="N32" s="2229"/>
      <c r="O32" s="2229"/>
      <c r="P32" s="2232"/>
      <c r="Q32" s="2232"/>
      <c r="R32" s="2230"/>
      <c r="S32" s="2230"/>
      <c r="T32" s="2230"/>
      <c r="U32" s="2233"/>
      <c r="V32" s="2223"/>
      <c r="W32" s="2223"/>
      <c r="X32" s="2223"/>
      <c r="Y32" s="2223"/>
      <c r="Z32" s="2223"/>
      <c r="AA32" s="2223"/>
      <c r="AU32" s="3786"/>
      <c r="AV32" s="3773"/>
      <c r="AW32" s="3796"/>
      <c r="AX32" s="3774"/>
      <c r="AY32" s="3778"/>
      <c r="AZ32" s="3778"/>
      <c r="BA32" s="3790"/>
      <c r="BB32" s="2209" t="s">
        <v>5006</v>
      </c>
    </row>
    <row r="33" spans="1:54" ht="15.75" customHeight="1">
      <c r="A33" s="2209" t="str">
        <f t="shared" si="12"/>
        <v/>
      </c>
      <c r="E33" s="2229"/>
      <c r="F33" s="2229"/>
      <c r="G33" s="2230"/>
      <c r="H33" s="2231"/>
      <c r="I33" s="2231"/>
      <c r="J33" s="2231"/>
      <c r="K33" s="2231"/>
      <c r="L33" s="2229"/>
      <c r="M33" s="2229"/>
      <c r="N33" s="2229"/>
      <c r="O33" s="2229"/>
      <c r="P33" s="2232"/>
      <c r="Q33" s="2232"/>
      <c r="R33" s="2230"/>
      <c r="S33" s="2230"/>
      <c r="T33" s="2230"/>
      <c r="U33" s="2233"/>
      <c r="V33" s="2223"/>
      <c r="W33" s="2223"/>
      <c r="X33" s="2223"/>
      <c r="Y33" s="2223"/>
      <c r="Z33" s="2223"/>
      <c r="AA33" s="2223"/>
      <c r="AU33" s="3786"/>
      <c r="AV33" s="3773"/>
      <c r="AW33" s="3796"/>
      <c r="AX33" s="3772" t="s">
        <v>4998</v>
      </c>
      <c r="AY33" s="3845" t="s">
        <v>5023</v>
      </c>
      <c r="AZ33" s="3841"/>
      <c r="BA33" s="3788" t="s">
        <v>4998</v>
      </c>
    </row>
    <row r="34" spans="1:54" ht="16.5" customHeight="1">
      <c r="A34" s="2209" t="str">
        <f t="shared" si="12"/>
        <v/>
      </c>
      <c r="E34" s="2229"/>
      <c r="F34" s="2229"/>
      <c r="G34" s="2230"/>
      <c r="H34" s="2231"/>
      <c r="I34" s="2231"/>
      <c r="J34" s="2231"/>
      <c r="K34" s="2231"/>
      <c r="L34" s="2229"/>
      <c r="M34" s="2229"/>
      <c r="N34" s="2229"/>
      <c r="O34" s="2229"/>
      <c r="P34" s="2232"/>
      <c r="Q34" s="2232"/>
      <c r="R34" s="2230"/>
      <c r="S34" s="2230"/>
      <c r="T34" s="2230"/>
      <c r="U34" s="2233"/>
      <c r="V34" s="2223"/>
      <c r="W34" s="2223"/>
      <c r="X34" s="2223"/>
      <c r="Y34" s="2223"/>
      <c r="Z34" s="2223"/>
      <c r="AA34" s="2223"/>
      <c r="AU34" s="3786"/>
      <c r="AV34" s="3773"/>
      <c r="AW34" s="3796"/>
      <c r="AX34" s="3773"/>
      <c r="AY34" s="3846"/>
      <c r="AZ34" s="3847"/>
      <c r="BA34" s="3789"/>
      <c r="BB34" s="2209" t="s">
        <v>5010</v>
      </c>
    </row>
    <row r="35" spans="1:54" ht="15.75" customHeight="1">
      <c r="A35" s="2209" t="str">
        <f t="shared" si="12"/>
        <v/>
      </c>
      <c r="E35" s="2229"/>
      <c r="F35" s="2229"/>
      <c r="G35" s="2230"/>
      <c r="H35" s="2231"/>
      <c r="I35" s="2231"/>
      <c r="J35" s="2231"/>
      <c r="K35" s="2231"/>
      <c r="L35" s="2229"/>
      <c r="M35" s="2229"/>
      <c r="N35" s="2229"/>
      <c r="O35" s="2229"/>
      <c r="P35" s="2232"/>
      <c r="Q35" s="2232"/>
      <c r="R35" s="2230"/>
      <c r="S35" s="2230"/>
      <c r="T35" s="2230"/>
      <c r="U35" s="2233"/>
      <c r="V35" s="2223"/>
      <c r="W35" s="2223"/>
      <c r="X35" s="2223"/>
      <c r="Y35" s="2223"/>
      <c r="Z35" s="2223"/>
      <c r="AA35" s="2223"/>
      <c r="AU35" s="3786"/>
      <c r="AV35" s="3773"/>
      <c r="AW35" s="3796"/>
      <c r="AX35" s="3773"/>
      <c r="AY35" s="3846"/>
      <c r="AZ35" s="3847"/>
      <c r="BA35" s="3789" t="s">
        <v>4998</v>
      </c>
    </row>
    <row r="36" spans="1:54" ht="17.25" customHeight="1" thickBot="1">
      <c r="A36" s="2209" t="str">
        <f t="shared" si="12"/>
        <v/>
      </c>
      <c r="E36" s="2229"/>
      <c r="F36" s="2229"/>
      <c r="G36" s="2230"/>
      <c r="H36" s="2231"/>
      <c r="I36" s="2231"/>
      <c r="J36" s="2231"/>
      <c r="K36" s="2231"/>
      <c r="L36" s="2229"/>
      <c r="M36" s="2229"/>
      <c r="N36" s="2229"/>
      <c r="O36" s="2229"/>
      <c r="P36" s="2232"/>
      <c r="Q36" s="2232"/>
      <c r="R36" s="2230"/>
      <c r="S36" s="2230"/>
      <c r="T36" s="2230"/>
      <c r="U36" s="2233"/>
      <c r="V36" s="2223"/>
      <c r="W36" s="2223"/>
      <c r="X36" s="2223"/>
      <c r="Y36" s="2223"/>
      <c r="Z36" s="2223"/>
      <c r="AA36" s="2223"/>
      <c r="AU36" s="3786"/>
      <c r="AV36" s="3773"/>
      <c r="AW36" s="3796"/>
      <c r="AX36" s="3774"/>
      <c r="AY36" s="3848"/>
      <c r="AZ36" s="3843"/>
      <c r="BA36" s="3790"/>
      <c r="BB36" s="2209" t="s">
        <v>5013</v>
      </c>
    </row>
    <row r="37" spans="1:54" ht="15.75" customHeight="1">
      <c r="A37" s="2209" t="str">
        <f t="shared" si="12"/>
        <v/>
      </c>
      <c r="E37" s="2229"/>
      <c r="F37" s="2229"/>
      <c r="G37" s="2230"/>
      <c r="H37" s="2231"/>
      <c r="I37" s="2231"/>
      <c r="J37" s="2231"/>
      <c r="K37" s="2231"/>
      <c r="L37" s="2229"/>
      <c r="M37" s="2229"/>
      <c r="N37" s="2229"/>
      <c r="O37" s="2229"/>
      <c r="P37" s="2232"/>
      <c r="Q37" s="2232"/>
      <c r="R37" s="2230"/>
      <c r="S37" s="2230"/>
      <c r="T37" s="2230"/>
      <c r="U37" s="2233"/>
      <c r="V37" s="2223"/>
      <c r="W37" s="2223"/>
      <c r="X37" s="2223"/>
      <c r="Y37" s="2223"/>
      <c r="Z37" s="2223"/>
      <c r="AA37" s="2223"/>
      <c r="AU37" s="3786"/>
      <c r="AV37" s="3773"/>
      <c r="AW37" s="3796"/>
      <c r="AX37" s="3807" t="s">
        <v>5024</v>
      </c>
      <c r="AY37" s="3840"/>
      <c r="AZ37" s="3841"/>
      <c r="BA37" s="3788" t="s">
        <v>4998</v>
      </c>
    </row>
    <row r="38" spans="1:54" ht="16.5" customHeight="1">
      <c r="A38" s="2209" t="str">
        <f t="shared" si="12"/>
        <v/>
      </c>
      <c r="E38" s="2229"/>
      <c r="F38" s="2229"/>
      <c r="G38" s="2230"/>
      <c r="H38" s="2231"/>
      <c r="I38" s="2231"/>
      <c r="J38" s="2231"/>
      <c r="K38" s="2231"/>
      <c r="L38" s="2229"/>
      <c r="M38" s="2229"/>
      <c r="N38" s="2229"/>
      <c r="O38" s="2229"/>
      <c r="P38" s="2232"/>
      <c r="Q38" s="2232"/>
      <c r="R38" s="2230"/>
      <c r="S38" s="2230"/>
      <c r="T38" s="2230"/>
      <c r="U38" s="2233"/>
      <c r="V38" s="2223"/>
      <c r="W38" s="2223"/>
      <c r="X38" s="2223"/>
      <c r="Y38" s="2223"/>
      <c r="Z38" s="2223"/>
      <c r="AA38" s="2223"/>
      <c r="AU38" s="3786"/>
      <c r="AV38" s="3773"/>
      <c r="AW38" s="3796"/>
      <c r="AX38" s="3809"/>
      <c r="AY38" s="3834"/>
      <c r="AZ38" s="3847"/>
      <c r="BA38" s="3793"/>
    </row>
    <row r="39" spans="1:54" ht="17.25" customHeight="1" thickBot="1">
      <c r="A39" s="2209" t="str">
        <f t="shared" si="12"/>
        <v/>
      </c>
      <c r="E39" s="2229"/>
      <c r="F39" s="2229"/>
      <c r="G39" s="2230"/>
      <c r="H39" s="2231"/>
      <c r="I39" s="2231"/>
      <c r="J39" s="2231"/>
      <c r="K39" s="2231"/>
      <c r="L39" s="2229"/>
      <c r="M39" s="2229"/>
      <c r="N39" s="2229"/>
      <c r="O39" s="2229"/>
      <c r="P39" s="2232"/>
      <c r="Q39" s="2232"/>
      <c r="R39" s="2230"/>
      <c r="S39" s="2230"/>
      <c r="T39" s="2230"/>
      <c r="U39" s="2233"/>
      <c r="V39" s="2223"/>
      <c r="W39" s="2223"/>
      <c r="X39" s="2223"/>
      <c r="Y39" s="2223"/>
      <c r="Z39" s="2223"/>
      <c r="AA39" s="2223"/>
      <c r="AU39" s="3787"/>
      <c r="AV39" s="3774"/>
      <c r="AW39" s="3797"/>
      <c r="AX39" s="3814"/>
      <c r="AY39" s="3842"/>
      <c r="AZ39" s="3843"/>
      <c r="BA39" s="3794"/>
    </row>
    <row r="40" spans="1:54">
      <c r="A40" s="2209" t="str">
        <f t="shared" si="12"/>
        <v/>
      </c>
      <c r="E40" s="2229"/>
      <c r="F40" s="2229"/>
      <c r="G40" s="2230"/>
      <c r="H40" s="2231"/>
      <c r="I40" s="2231"/>
      <c r="J40" s="2231"/>
      <c r="K40" s="2231"/>
      <c r="L40" s="2229"/>
      <c r="M40" s="2229"/>
      <c r="N40" s="2229"/>
      <c r="O40" s="2229"/>
      <c r="P40" s="2232"/>
      <c r="Q40" s="2232"/>
      <c r="R40" s="2230"/>
      <c r="S40" s="2230"/>
      <c r="T40" s="2230"/>
      <c r="U40" s="2233"/>
      <c r="V40" s="2223"/>
      <c r="W40" s="2223"/>
      <c r="X40" s="2223"/>
      <c r="Y40" s="2223"/>
      <c r="Z40" s="2223"/>
      <c r="AA40" s="2223"/>
      <c r="AV40" s="3792" t="s">
        <v>5017</v>
      </c>
      <c r="AW40" s="3792"/>
      <c r="AX40" s="3792" t="s">
        <v>5018</v>
      </c>
      <c r="AY40" s="3792"/>
      <c r="AZ40" s="3792"/>
      <c r="BA40" s="3792"/>
      <c r="BB40" s="2209" t="s">
        <v>5019</v>
      </c>
    </row>
    <row r="41" spans="1:54">
      <c r="E41" s="2229"/>
      <c r="F41" s="2229"/>
      <c r="G41" s="2230"/>
      <c r="H41" s="2231"/>
      <c r="I41" s="2231"/>
      <c r="J41" s="2231"/>
      <c r="K41" s="2231"/>
      <c r="L41" s="2229"/>
      <c r="M41" s="2229"/>
      <c r="N41" s="2229"/>
      <c r="O41" s="2229"/>
      <c r="P41" s="2232"/>
      <c r="Q41" s="2232"/>
      <c r="R41" s="2230"/>
      <c r="S41" s="2230"/>
      <c r="T41" s="2230"/>
      <c r="U41" s="2233"/>
      <c r="V41" s="2223"/>
      <c r="W41" s="2223"/>
      <c r="X41" s="2223"/>
      <c r="Y41" s="2223"/>
      <c r="Z41" s="2223"/>
      <c r="AA41" s="2223"/>
      <c r="AU41" s="2235"/>
      <c r="AV41" s="2236"/>
      <c r="AW41" s="2236"/>
      <c r="AX41" s="2236"/>
      <c r="AY41" s="2236"/>
      <c r="AZ41" s="2236"/>
      <c r="BA41" s="2237"/>
    </row>
    <row r="42" spans="1:54">
      <c r="E42" s="2229"/>
      <c r="F42" s="2229"/>
      <c r="G42" s="2230"/>
      <c r="H42" s="2231"/>
      <c r="I42" s="2231"/>
      <c r="J42" s="2231"/>
      <c r="K42" s="2231"/>
      <c r="L42" s="2229"/>
      <c r="M42" s="2229"/>
      <c r="N42" s="2229"/>
      <c r="O42" s="2229"/>
      <c r="P42" s="2232"/>
      <c r="Q42" s="2232"/>
      <c r="R42" s="2230"/>
      <c r="S42" s="2230"/>
      <c r="T42" s="2230"/>
      <c r="U42" s="2233"/>
      <c r="V42" s="2223"/>
      <c r="W42" s="2223"/>
      <c r="X42" s="2223"/>
      <c r="Y42" s="2223"/>
      <c r="Z42" s="2223"/>
      <c r="AA42" s="2223"/>
      <c r="AU42" s="2235"/>
      <c r="AV42" s="2236"/>
      <c r="AW42" s="2236"/>
      <c r="AX42" s="2236"/>
      <c r="AY42" s="2236"/>
      <c r="AZ42" s="2236"/>
      <c r="BA42" s="2237"/>
    </row>
    <row r="43" spans="1:54">
      <c r="E43" s="2229"/>
      <c r="F43" s="2229"/>
      <c r="G43" s="2230"/>
      <c r="H43" s="2231"/>
      <c r="I43" s="2231"/>
      <c r="J43" s="2231"/>
      <c r="K43" s="2231"/>
      <c r="L43" s="2229"/>
      <c r="M43" s="2229"/>
      <c r="N43" s="2229"/>
      <c r="O43" s="2229"/>
      <c r="P43" s="2232"/>
      <c r="Q43" s="2232"/>
      <c r="R43" s="2230"/>
      <c r="S43" s="2230"/>
      <c r="T43" s="2230"/>
      <c r="U43" s="2233"/>
      <c r="V43" s="2223"/>
      <c r="W43" s="2223"/>
      <c r="X43" s="2223"/>
      <c r="Y43" s="2223"/>
      <c r="Z43" s="2223"/>
      <c r="AA43" s="2223"/>
      <c r="AV43" s="2237"/>
      <c r="AW43" s="2237"/>
      <c r="AX43" s="2237"/>
      <c r="AY43" s="2237"/>
      <c r="AZ43" s="2237"/>
      <c r="BA43" s="2237"/>
    </row>
    <row r="44" spans="1:54">
      <c r="E44" s="2229"/>
      <c r="F44" s="2229"/>
      <c r="G44" s="2230"/>
      <c r="H44" s="2231"/>
      <c r="I44" s="2231"/>
      <c r="J44" s="2231"/>
      <c r="K44" s="2231"/>
      <c r="L44" s="2229"/>
      <c r="M44" s="2229"/>
      <c r="N44" s="2229"/>
      <c r="O44" s="2229"/>
      <c r="P44" s="2232"/>
      <c r="Q44" s="2232"/>
      <c r="R44" s="2230"/>
      <c r="S44" s="2230"/>
      <c r="T44" s="2230"/>
      <c r="U44" s="2233"/>
      <c r="V44" s="2223"/>
      <c r="W44" s="2223"/>
      <c r="X44" s="2223"/>
      <c r="Y44" s="2223"/>
      <c r="Z44" s="2223"/>
      <c r="AA44" s="2223"/>
    </row>
    <row r="45" spans="1:54">
      <c r="E45" s="2229"/>
      <c r="F45" s="2229"/>
      <c r="G45" s="2230"/>
      <c r="H45" s="2231"/>
      <c r="I45" s="2231"/>
      <c r="J45" s="2231"/>
      <c r="K45" s="2231"/>
      <c r="L45" s="2229"/>
      <c r="M45" s="2229"/>
      <c r="N45" s="2229"/>
      <c r="O45" s="2229"/>
      <c r="P45" s="2232"/>
      <c r="Q45" s="2232"/>
      <c r="R45" s="2230"/>
      <c r="S45" s="2230"/>
      <c r="T45" s="2230"/>
      <c r="U45" s="2233"/>
      <c r="V45" s="2223"/>
      <c r="W45" s="2223"/>
      <c r="X45" s="2223"/>
      <c r="Y45" s="2223"/>
      <c r="Z45" s="2223"/>
      <c r="AA45" s="2223"/>
    </row>
    <row r="46" spans="1:54">
      <c r="E46" s="2229"/>
      <c r="F46" s="2229"/>
      <c r="G46" s="2230"/>
      <c r="H46" s="2231"/>
      <c r="I46" s="2231"/>
      <c r="J46" s="2231"/>
      <c r="K46" s="2231"/>
      <c r="L46" s="2229"/>
      <c r="M46" s="2229"/>
      <c r="N46" s="2229"/>
      <c r="O46" s="2229"/>
      <c r="P46" s="2232"/>
      <c r="Q46" s="2232"/>
      <c r="R46" s="2230"/>
      <c r="S46" s="2230"/>
      <c r="T46" s="2230"/>
      <c r="U46" s="2233"/>
      <c r="V46" s="2223"/>
      <c r="W46" s="2223"/>
      <c r="X46" s="2223"/>
      <c r="Y46" s="2223"/>
      <c r="Z46" s="2223"/>
      <c r="AA46" s="2223"/>
    </row>
    <row r="47" spans="1:54">
      <c r="E47" s="2229"/>
      <c r="F47" s="2229"/>
      <c r="G47" s="2230"/>
      <c r="H47" s="2231"/>
      <c r="I47" s="2231"/>
      <c r="J47" s="2231"/>
      <c r="K47" s="2231"/>
      <c r="L47" s="2229"/>
      <c r="M47" s="2229"/>
      <c r="N47" s="2229"/>
      <c r="O47" s="2229"/>
      <c r="P47" s="2232"/>
      <c r="Q47" s="2232"/>
      <c r="R47" s="2230"/>
      <c r="S47" s="2230"/>
      <c r="T47" s="2230"/>
      <c r="U47" s="2233"/>
      <c r="V47" s="2223"/>
      <c r="W47" s="2223"/>
      <c r="X47" s="2223"/>
      <c r="Y47" s="2223"/>
      <c r="Z47" s="2223"/>
      <c r="AA47" s="2223"/>
    </row>
    <row r="48" spans="1:54">
      <c r="E48" s="2229"/>
      <c r="F48" s="2229"/>
      <c r="G48" s="2230"/>
      <c r="H48" s="2231"/>
      <c r="I48" s="2231"/>
      <c r="J48" s="2231"/>
      <c r="K48" s="2231"/>
      <c r="L48" s="2229"/>
      <c r="M48" s="2229"/>
      <c r="N48" s="2229"/>
      <c r="O48" s="2229"/>
      <c r="P48" s="2232"/>
      <c r="Q48" s="2232"/>
      <c r="R48" s="2230"/>
      <c r="S48" s="2230"/>
      <c r="T48" s="2230"/>
      <c r="U48" s="2233"/>
      <c r="V48" s="2223"/>
      <c r="W48" s="2223"/>
      <c r="X48" s="2223"/>
      <c r="Y48" s="2223"/>
      <c r="Z48" s="2223"/>
      <c r="AA48" s="2223"/>
    </row>
    <row r="49" spans="5:27">
      <c r="E49" s="2229"/>
      <c r="F49" s="2229"/>
      <c r="G49" s="2230"/>
      <c r="H49" s="2231"/>
      <c r="I49" s="2231"/>
      <c r="J49" s="2231"/>
      <c r="K49" s="2231"/>
      <c r="L49" s="2229"/>
      <c r="M49" s="2229"/>
      <c r="N49" s="2229"/>
      <c r="O49" s="2229"/>
      <c r="P49" s="2232"/>
      <c r="Q49" s="2232"/>
      <c r="R49" s="2230"/>
      <c r="S49" s="2230"/>
      <c r="T49" s="2230"/>
      <c r="U49" s="2233"/>
      <c r="V49" s="2223"/>
      <c r="W49" s="2223"/>
      <c r="X49" s="2223"/>
      <c r="Y49" s="2223"/>
      <c r="Z49" s="2223"/>
      <c r="AA49" s="2223"/>
    </row>
    <row r="50" spans="5:27">
      <c r="E50" s="2229"/>
      <c r="F50" s="2229"/>
      <c r="G50" s="2230"/>
      <c r="H50" s="2231"/>
      <c r="I50" s="2231"/>
      <c r="J50" s="2231"/>
      <c r="K50" s="2231"/>
      <c r="L50" s="2229"/>
      <c r="M50" s="2229"/>
      <c r="N50" s="2229"/>
      <c r="O50" s="2229"/>
      <c r="P50" s="2232"/>
      <c r="Q50" s="2232"/>
      <c r="R50" s="2230"/>
      <c r="S50" s="2230"/>
      <c r="T50" s="2230"/>
      <c r="U50" s="2233"/>
      <c r="V50" s="2223"/>
      <c r="W50" s="2223"/>
      <c r="X50" s="2223"/>
      <c r="Y50" s="2223"/>
      <c r="Z50" s="2223"/>
      <c r="AA50" s="2223"/>
    </row>
    <row r="51" spans="5:27">
      <c r="E51" s="2229"/>
      <c r="F51" s="2229"/>
      <c r="G51" s="2230"/>
      <c r="H51" s="2231"/>
      <c r="I51" s="2231"/>
      <c r="J51" s="2231"/>
      <c r="K51" s="2231"/>
      <c r="L51" s="2229"/>
      <c r="M51" s="2229"/>
      <c r="N51" s="2229"/>
      <c r="O51" s="2229"/>
      <c r="P51" s="2232"/>
      <c r="Q51" s="2232"/>
      <c r="R51" s="2230"/>
      <c r="S51" s="2230"/>
      <c r="T51" s="2230"/>
      <c r="U51" s="2233"/>
      <c r="V51" s="2223"/>
      <c r="W51" s="2223"/>
      <c r="X51" s="2223"/>
      <c r="Y51" s="2223"/>
      <c r="Z51" s="2223"/>
      <c r="AA51" s="2223"/>
    </row>
    <row r="52" spans="5:27">
      <c r="E52" s="2229"/>
      <c r="F52" s="2229"/>
      <c r="G52" s="2230"/>
      <c r="H52" s="2231"/>
      <c r="I52" s="2231"/>
      <c r="J52" s="2231"/>
      <c r="K52" s="2231"/>
      <c r="L52" s="2229"/>
      <c r="M52" s="2229"/>
      <c r="N52" s="2229"/>
      <c r="O52" s="2229"/>
      <c r="P52" s="2232"/>
      <c r="Q52" s="2232"/>
      <c r="R52" s="2230"/>
      <c r="S52" s="2230"/>
      <c r="T52" s="2230"/>
      <c r="U52" s="2233"/>
      <c r="V52" s="2223"/>
      <c r="W52" s="2223"/>
      <c r="X52" s="2223"/>
      <c r="Y52" s="2223"/>
      <c r="Z52" s="2223"/>
      <c r="AA52" s="2223"/>
    </row>
    <row r="53" spans="5:27">
      <c r="E53" s="2229"/>
      <c r="F53" s="2229"/>
      <c r="G53" s="2230"/>
      <c r="H53" s="2231"/>
      <c r="I53" s="2231"/>
      <c r="J53" s="2231"/>
      <c r="K53" s="2231"/>
      <c r="L53" s="2229"/>
      <c r="M53" s="2229"/>
      <c r="N53" s="2229"/>
      <c r="O53" s="2229"/>
      <c r="P53" s="2232"/>
      <c r="Q53" s="2232"/>
      <c r="R53" s="2230"/>
      <c r="S53" s="2230"/>
      <c r="T53" s="2230"/>
      <c r="U53" s="2233"/>
      <c r="V53" s="2223"/>
      <c r="W53" s="2223"/>
      <c r="X53" s="2223"/>
      <c r="Y53" s="2223"/>
      <c r="Z53" s="2223"/>
      <c r="AA53" s="2223"/>
    </row>
    <row r="54" spans="5:27">
      <c r="E54" s="2229"/>
      <c r="F54" s="2229"/>
      <c r="G54" s="2230"/>
      <c r="H54" s="2231"/>
      <c r="I54" s="2231"/>
      <c r="J54" s="2231"/>
      <c r="K54" s="2231"/>
      <c r="L54" s="2229"/>
      <c r="M54" s="2229"/>
      <c r="N54" s="2229"/>
      <c r="O54" s="2229"/>
      <c r="P54" s="2232"/>
      <c r="Q54" s="2232"/>
      <c r="R54" s="2230"/>
      <c r="S54" s="2230"/>
      <c r="T54" s="2230"/>
      <c r="U54" s="2233"/>
      <c r="V54" s="2223"/>
      <c r="W54" s="2223"/>
      <c r="X54" s="2223"/>
      <c r="Y54" s="2223"/>
      <c r="Z54" s="2223"/>
      <c r="AA54" s="2223"/>
    </row>
    <row r="55" spans="5:27">
      <c r="E55" s="2229"/>
      <c r="F55" s="2229"/>
      <c r="G55" s="2230"/>
      <c r="H55" s="2231"/>
      <c r="I55" s="2231"/>
      <c r="J55" s="2231"/>
      <c r="K55" s="2231"/>
      <c r="L55" s="2229"/>
      <c r="M55" s="2229"/>
      <c r="N55" s="2229"/>
      <c r="O55" s="2229"/>
      <c r="P55" s="2232"/>
      <c r="Q55" s="2232"/>
      <c r="R55" s="2230"/>
      <c r="S55" s="2230"/>
      <c r="T55" s="2230"/>
      <c r="U55" s="2233"/>
      <c r="V55" s="2223"/>
      <c r="W55" s="2223"/>
      <c r="X55" s="2223"/>
      <c r="Y55" s="2223"/>
      <c r="Z55" s="2223"/>
      <c r="AA55" s="2223"/>
    </row>
    <row r="56" spans="5:27">
      <c r="E56" s="2229"/>
      <c r="F56" s="2229"/>
      <c r="G56" s="2230"/>
      <c r="H56" s="2231"/>
      <c r="I56" s="2231"/>
      <c r="J56" s="2231"/>
      <c r="K56" s="2231"/>
      <c r="L56" s="2229"/>
      <c r="M56" s="2229"/>
      <c r="N56" s="2229"/>
      <c r="O56" s="2229"/>
      <c r="P56" s="2232"/>
      <c r="Q56" s="2232"/>
      <c r="R56" s="2230"/>
      <c r="S56" s="2230"/>
      <c r="T56" s="2230"/>
      <c r="U56" s="2233"/>
      <c r="V56" s="2223"/>
      <c r="W56" s="2223"/>
      <c r="X56" s="2223"/>
      <c r="Y56" s="2223"/>
      <c r="Z56" s="2223"/>
      <c r="AA56" s="2223"/>
    </row>
    <row r="57" spans="5:27">
      <c r="E57" s="2229"/>
      <c r="F57" s="2229"/>
      <c r="G57" s="2230"/>
      <c r="H57" s="2231"/>
      <c r="I57" s="2231"/>
      <c r="J57" s="2231"/>
      <c r="K57" s="2231"/>
      <c r="L57" s="2229"/>
      <c r="M57" s="2229"/>
      <c r="N57" s="2229"/>
      <c r="O57" s="2229"/>
      <c r="P57" s="2232"/>
      <c r="Q57" s="2232"/>
      <c r="R57" s="2230"/>
      <c r="S57" s="2230"/>
      <c r="T57" s="2230"/>
      <c r="U57" s="2233"/>
      <c r="V57" s="2223"/>
      <c r="W57" s="2223"/>
      <c r="X57" s="2223"/>
      <c r="Y57" s="2223"/>
      <c r="Z57" s="2223"/>
      <c r="AA57" s="2223"/>
    </row>
    <row r="58" spans="5:27">
      <c r="E58" s="2229"/>
      <c r="F58" s="2229"/>
      <c r="G58" s="2230"/>
      <c r="H58" s="2231"/>
      <c r="I58" s="2231"/>
      <c r="J58" s="2231"/>
      <c r="K58" s="2231"/>
      <c r="L58" s="2229"/>
      <c r="M58" s="2229"/>
      <c r="N58" s="2229"/>
      <c r="O58" s="2229"/>
      <c r="P58" s="2232"/>
      <c r="Q58" s="2232"/>
      <c r="R58" s="2230"/>
      <c r="S58" s="2230"/>
      <c r="T58" s="2230"/>
      <c r="U58" s="2233"/>
      <c r="V58" s="2223"/>
      <c r="W58" s="2223"/>
      <c r="X58" s="2223"/>
      <c r="Y58" s="2223"/>
      <c r="Z58" s="2223"/>
      <c r="AA58" s="2223"/>
    </row>
    <row r="59" spans="5:27">
      <c r="E59" s="2229"/>
      <c r="F59" s="2229"/>
      <c r="G59" s="2230"/>
      <c r="H59" s="2231"/>
      <c r="I59" s="2231"/>
      <c r="J59" s="2231"/>
      <c r="K59" s="2231"/>
      <c r="L59" s="2229"/>
      <c r="M59" s="2229"/>
      <c r="N59" s="2229"/>
      <c r="O59" s="2229"/>
      <c r="P59" s="2232"/>
      <c r="Q59" s="2232"/>
      <c r="R59" s="2230"/>
      <c r="S59" s="2230"/>
      <c r="T59" s="2230"/>
      <c r="U59" s="2233"/>
      <c r="V59" s="2223"/>
      <c r="W59" s="2223"/>
      <c r="X59" s="2223"/>
      <c r="Y59" s="2223"/>
      <c r="Z59" s="2223"/>
      <c r="AA59" s="2223"/>
    </row>
    <row r="60" spans="5:27">
      <c r="E60" s="2229"/>
      <c r="F60" s="2229"/>
      <c r="G60" s="2230"/>
      <c r="H60" s="2231"/>
      <c r="I60" s="2231"/>
      <c r="J60" s="2231"/>
      <c r="K60" s="2231"/>
      <c r="L60" s="2229"/>
      <c r="M60" s="2229"/>
      <c r="N60" s="2229"/>
      <c r="O60" s="2229"/>
      <c r="P60" s="2232"/>
      <c r="Q60" s="2232"/>
      <c r="R60" s="2230"/>
      <c r="S60" s="2230"/>
      <c r="T60" s="2230"/>
      <c r="U60" s="2233"/>
      <c r="V60" s="2223"/>
      <c r="W60" s="2223"/>
      <c r="X60" s="2223"/>
      <c r="Y60" s="2223"/>
      <c r="Z60" s="2223"/>
      <c r="AA60" s="2223"/>
    </row>
    <row r="61" spans="5:27">
      <c r="E61" s="2229"/>
      <c r="F61" s="2229"/>
      <c r="G61" s="2230"/>
      <c r="H61" s="2231"/>
      <c r="I61" s="2231"/>
      <c r="J61" s="2231"/>
      <c r="K61" s="2231"/>
      <c r="L61" s="2229"/>
      <c r="M61" s="2229"/>
      <c r="N61" s="2229"/>
      <c r="O61" s="2229"/>
      <c r="P61" s="2232"/>
      <c r="Q61" s="2232"/>
      <c r="R61" s="2230"/>
      <c r="S61" s="2230"/>
      <c r="T61" s="2230"/>
      <c r="U61" s="2233"/>
      <c r="V61" s="2223"/>
      <c r="W61" s="2223"/>
      <c r="X61" s="2223"/>
      <c r="Y61" s="2223"/>
      <c r="Z61" s="2223"/>
      <c r="AA61" s="2223"/>
    </row>
    <row r="62" spans="5:27">
      <c r="E62" s="2229"/>
      <c r="F62" s="2229"/>
      <c r="G62" s="2230"/>
      <c r="H62" s="2231"/>
      <c r="I62" s="2231"/>
      <c r="J62" s="2231"/>
      <c r="K62" s="2231"/>
      <c r="L62" s="2229"/>
      <c r="M62" s="2229"/>
      <c r="N62" s="2229"/>
      <c r="O62" s="2229"/>
      <c r="P62" s="2232"/>
      <c r="Q62" s="2232"/>
      <c r="R62" s="2230"/>
      <c r="S62" s="2230"/>
      <c r="T62" s="2230"/>
      <c r="U62" s="2233"/>
      <c r="V62" s="2223"/>
      <c r="W62" s="2223"/>
      <c r="X62" s="2223"/>
      <c r="Y62" s="2223"/>
      <c r="Z62" s="2223"/>
      <c r="AA62" s="2223"/>
    </row>
    <row r="63" spans="5:27">
      <c r="E63" s="2229"/>
      <c r="F63" s="2229"/>
      <c r="G63" s="2230"/>
      <c r="H63" s="2231"/>
      <c r="I63" s="2231"/>
      <c r="J63" s="2231"/>
      <c r="K63" s="2231"/>
      <c r="L63" s="2229"/>
      <c r="M63" s="2229"/>
      <c r="N63" s="2229"/>
      <c r="O63" s="2229"/>
      <c r="P63" s="2232"/>
      <c r="Q63" s="2232"/>
      <c r="R63" s="2230"/>
      <c r="S63" s="2230"/>
      <c r="T63" s="2230"/>
      <c r="U63" s="2233"/>
      <c r="V63" s="2223"/>
      <c r="W63" s="2223"/>
      <c r="X63" s="2223"/>
      <c r="Y63" s="2223"/>
      <c r="Z63" s="2223"/>
      <c r="AA63" s="2223"/>
    </row>
    <row r="64" spans="5:27">
      <c r="E64" s="2229"/>
      <c r="F64" s="2229"/>
      <c r="G64" s="2230"/>
      <c r="H64" s="2231"/>
      <c r="I64" s="2231"/>
      <c r="J64" s="2231"/>
      <c r="K64" s="2231"/>
      <c r="L64" s="2229"/>
      <c r="M64" s="2229"/>
      <c r="N64" s="2229"/>
      <c r="O64" s="2229"/>
      <c r="P64" s="2232"/>
      <c r="Q64" s="2232"/>
      <c r="R64" s="2230"/>
      <c r="S64" s="2230"/>
      <c r="T64" s="2230"/>
      <c r="U64" s="2233"/>
      <c r="V64" s="2223"/>
      <c r="W64" s="2223"/>
      <c r="X64" s="2223"/>
      <c r="Y64" s="2223"/>
      <c r="Z64" s="2223"/>
      <c r="AA64" s="2223"/>
    </row>
    <row r="65" spans="5:27">
      <c r="E65" s="2229"/>
      <c r="F65" s="2229"/>
      <c r="G65" s="2230"/>
      <c r="H65" s="2231"/>
      <c r="I65" s="2231"/>
      <c r="J65" s="2231"/>
      <c r="K65" s="2231"/>
      <c r="L65" s="2229"/>
      <c r="M65" s="2229"/>
      <c r="N65" s="2229"/>
      <c r="O65" s="2229"/>
      <c r="P65" s="2232"/>
      <c r="Q65" s="2232"/>
      <c r="R65" s="2230"/>
      <c r="S65" s="2230"/>
      <c r="T65" s="2230"/>
      <c r="U65" s="2233"/>
      <c r="V65" s="2223"/>
      <c r="W65" s="2223"/>
      <c r="X65" s="2223"/>
      <c r="Y65" s="2223"/>
      <c r="Z65" s="2223"/>
      <c r="AA65" s="2223"/>
    </row>
    <row r="66" spans="5:27">
      <c r="E66" s="2229"/>
      <c r="F66" s="2229"/>
      <c r="G66" s="2230"/>
      <c r="H66" s="2231"/>
      <c r="I66" s="2231"/>
      <c r="J66" s="2231"/>
      <c r="K66" s="2231"/>
      <c r="L66" s="2229"/>
      <c r="M66" s="2229"/>
      <c r="N66" s="2229"/>
      <c r="O66" s="2229"/>
      <c r="P66" s="2232"/>
      <c r="Q66" s="2232"/>
      <c r="R66" s="2230"/>
      <c r="S66" s="2230"/>
      <c r="T66" s="2230"/>
      <c r="U66" s="2233"/>
      <c r="V66" s="2223"/>
      <c r="W66" s="2223"/>
      <c r="X66" s="2223"/>
      <c r="Y66" s="2223"/>
      <c r="Z66" s="2223"/>
      <c r="AA66" s="2223"/>
    </row>
    <row r="67" spans="5:27">
      <c r="E67" s="2229"/>
      <c r="F67" s="2229"/>
      <c r="G67" s="2230"/>
      <c r="H67" s="2231"/>
      <c r="I67" s="2231"/>
      <c r="J67" s="2231"/>
      <c r="K67" s="2231"/>
      <c r="L67" s="2229"/>
      <c r="M67" s="2229"/>
      <c r="N67" s="2229"/>
      <c r="O67" s="2229"/>
      <c r="P67" s="2232"/>
      <c r="Q67" s="2232"/>
      <c r="R67" s="2230"/>
      <c r="S67" s="2230"/>
      <c r="T67" s="2230"/>
      <c r="U67" s="2233"/>
      <c r="V67" s="2223"/>
      <c r="W67" s="2223"/>
      <c r="X67" s="2223"/>
      <c r="Y67" s="2223"/>
      <c r="Z67" s="2223"/>
      <c r="AA67" s="2223"/>
    </row>
    <row r="68" spans="5:27">
      <c r="E68" s="2229"/>
      <c r="F68" s="2229"/>
      <c r="G68" s="2230"/>
      <c r="H68" s="2231"/>
      <c r="I68" s="2231"/>
      <c r="J68" s="2231"/>
      <c r="K68" s="2231"/>
      <c r="L68" s="2229"/>
      <c r="M68" s="2229"/>
      <c r="N68" s="2229"/>
      <c r="O68" s="2229"/>
      <c r="P68" s="2232"/>
      <c r="Q68" s="2232"/>
      <c r="R68" s="2230"/>
      <c r="S68" s="2230"/>
      <c r="T68" s="2230"/>
      <c r="U68" s="2233"/>
      <c r="V68" s="2223"/>
      <c r="W68" s="2223"/>
      <c r="X68" s="2223"/>
      <c r="Y68" s="2223"/>
      <c r="Z68" s="2223"/>
      <c r="AA68" s="2223"/>
    </row>
    <row r="69" spans="5:27">
      <c r="E69" s="2229"/>
      <c r="F69" s="2229"/>
      <c r="G69" s="2230"/>
      <c r="H69" s="2231"/>
      <c r="I69" s="2231"/>
      <c r="J69" s="2231"/>
      <c r="K69" s="2231"/>
      <c r="L69" s="2229"/>
      <c r="M69" s="2229"/>
      <c r="N69" s="2229"/>
      <c r="O69" s="2229"/>
      <c r="P69" s="2232"/>
      <c r="Q69" s="2232"/>
      <c r="R69" s="2230"/>
      <c r="S69" s="2230"/>
      <c r="T69" s="2230"/>
      <c r="U69" s="2233"/>
      <c r="V69" s="2223"/>
      <c r="W69" s="2223"/>
      <c r="X69" s="2223"/>
      <c r="Y69" s="2223"/>
      <c r="Z69" s="2223"/>
      <c r="AA69" s="2223"/>
    </row>
    <row r="70" spans="5:27">
      <c r="E70" s="2229"/>
      <c r="F70" s="2229"/>
      <c r="G70" s="2230"/>
      <c r="H70" s="2231"/>
      <c r="I70" s="2231"/>
      <c r="J70" s="2231"/>
      <c r="K70" s="2231"/>
      <c r="L70" s="2229"/>
      <c r="M70" s="2229"/>
      <c r="N70" s="2229"/>
      <c r="O70" s="2229"/>
      <c r="P70" s="2232"/>
      <c r="Q70" s="2232"/>
      <c r="R70" s="2230"/>
      <c r="S70" s="2230"/>
      <c r="T70" s="2230"/>
      <c r="U70" s="2233"/>
      <c r="V70" s="2223"/>
      <c r="W70" s="2223"/>
      <c r="X70" s="2223"/>
      <c r="Y70" s="2223"/>
      <c r="Z70" s="2223"/>
      <c r="AA70" s="2223"/>
    </row>
    <row r="71" spans="5:27">
      <c r="E71" s="2229"/>
      <c r="F71" s="2229"/>
      <c r="G71" s="2230"/>
      <c r="H71" s="2231"/>
      <c r="I71" s="2231"/>
      <c r="J71" s="2231"/>
      <c r="K71" s="2231"/>
      <c r="L71" s="2229"/>
      <c r="M71" s="2229"/>
      <c r="N71" s="2229"/>
      <c r="O71" s="2229"/>
      <c r="P71" s="2232"/>
      <c r="Q71" s="2232"/>
      <c r="R71" s="2230"/>
      <c r="S71" s="2230"/>
      <c r="T71" s="2230"/>
      <c r="U71" s="2233"/>
      <c r="V71" s="2223"/>
      <c r="W71" s="2223"/>
      <c r="X71" s="2223"/>
      <c r="Y71" s="2223"/>
      <c r="Z71" s="2223"/>
      <c r="AA71" s="2223"/>
    </row>
    <row r="72" spans="5:27">
      <c r="E72" s="2229"/>
      <c r="F72" s="2229"/>
      <c r="G72" s="2230"/>
      <c r="H72" s="2231"/>
      <c r="I72" s="2231"/>
      <c r="J72" s="2231"/>
      <c r="K72" s="2231"/>
      <c r="L72" s="2229"/>
      <c r="M72" s="2229"/>
      <c r="N72" s="2229"/>
      <c r="O72" s="2229"/>
      <c r="P72" s="2232"/>
      <c r="Q72" s="2232"/>
      <c r="R72" s="2230"/>
      <c r="S72" s="2230"/>
      <c r="T72" s="2230"/>
      <c r="U72" s="2233"/>
      <c r="V72" s="2223"/>
      <c r="W72" s="2223"/>
      <c r="X72" s="2223"/>
      <c r="Y72" s="2223"/>
      <c r="Z72" s="2223"/>
      <c r="AA72" s="2223"/>
    </row>
    <row r="73" spans="5:27">
      <c r="E73" s="2229"/>
      <c r="F73" s="2229"/>
      <c r="G73" s="2230"/>
      <c r="H73" s="2231"/>
      <c r="I73" s="2231"/>
      <c r="J73" s="2231"/>
      <c r="K73" s="2231"/>
      <c r="L73" s="2229"/>
      <c r="M73" s="2229"/>
      <c r="N73" s="2229"/>
      <c r="O73" s="2229"/>
      <c r="P73" s="2232"/>
      <c r="Q73" s="2232"/>
      <c r="R73" s="2230"/>
      <c r="S73" s="2230"/>
      <c r="T73" s="2230"/>
      <c r="U73" s="2233"/>
      <c r="V73" s="2223"/>
      <c r="W73" s="2223"/>
      <c r="X73" s="2223"/>
      <c r="Y73" s="2223"/>
      <c r="Z73" s="2223"/>
      <c r="AA73" s="2223"/>
    </row>
    <row r="74" spans="5:27">
      <c r="E74" s="2229"/>
      <c r="F74" s="2229"/>
      <c r="G74" s="2230"/>
      <c r="H74" s="2231"/>
      <c r="I74" s="2231"/>
      <c r="J74" s="2231"/>
      <c r="K74" s="2231"/>
      <c r="L74" s="2229"/>
      <c r="M74" s="2229"/>
      <c r="N74" s="2229"/>
      <c r="O74" s="2229"/>
      <c r="P74" s="2232"/>
      <c r="Q74" s="2232"/>
      <c r="R74" s="2230"/>
      <c r="S74" s="2230"/>
      <c r="T74" s="2230"/>
      <c r="U74" s="2233"/>
      <c r="V74" s="2223"/>
      <c r="W74" s="2223"/>
      <c r="X74" s="2223"/>
      <c r="Y74" s="2223"/>
      <c r="Z74" s="2223"/>
      <c r="AA74" s="2223"/>
    </row>
    <row r="75" spans="5:27">
      <c r="E75" s="2229"/>
      <c r="F75" s="2229"/>
      <c r="G75" s="2230"/>
      <c r="H75" s="2231"/>
      <c r="I75" s="2231"/>
      <c r="J75" s="2231"/>
      <c r="K75" s="2231"/>
      <c r="L75" s="2229"/>
      <c r="M75" s="2229"/>
      <c r="N75" s="2229"/>
      <c r="O75" s="2229"/>
      <c r="P75" s="2232"/>
      <c r="Q75" s="2232"/>
      <c r="R75" s="2230"/>
      <c r="S75" s="2230"/>
      <c r="T75" s="2230"/>
      <c r="U75" s="2233"/>
      <c r="V75" s="2223"/>
      <c r="W75" s="2223"/>
      <c r="X75" s="2223"/>
      <c r="Y75" s="2223"/>
      <c r="Z75" s="2223"/>
      <c r="AA75" s="2223"/>
    </row>
    <row r="76" spans="5:27">
      <c r="E76" s="2229"/>
      <c r="F76" s="2229"/>
      <c r="G76" s="2230"/>
      <c r="H76" s="2231"/>
      <c r="I76" s="2231"/>
      <c r="J76" s="2231"/>
      <c r="K76" s="2231"/>
      <c r="L76" s="2229"/>
      <c r="M76" s="2229"/>
      <c r="N76" s="2229"/>
      <c r="O76" s="2229"/>
      <c r="P76" s="2232"/>
      <c r="Q76" s="2232"/>
      <c r="R76" s="2230"/>
      <c r="S76" s="2230"/>
      <c r="T76" s="2230"/>
      <c r="U76" s="2233"/>
      <c r="V76" s="2223"/>
      <c r="W76" s="2223"/>
      <c r="X76" s="2223"/>
      <c r="Y76" s="2223"/>
      <c r="Z76" s="2223"/>
      <c r="AA76" s="2223"/>
    </row>
    <row r="77" spans="5:27">
      <c r="E77" s="2229"/>
      <c r="F77" s="2229"/>
      <c r="G77" s="2230"/>
      <c r="H77" s="2231"/>
      <c r="I77" s="2231"/>
      <c r="J77" s="2231"/>
      <c r="K77" s="2231"/>
      <c r="L77" s="2229"/>
      <c r="M77" s="2229"/>
      <c r="N77" s="2229"/>
      <c r="O77" s="2229"/>
      <c r="P77" s="2232"/>
      <c r="Q77" s="2232"/>
      <c r="R77" s="2230"/>
      <c r="S77" s="2230"/>
      <c r="T77" s="2230"/>
      <c r="U77" s="2233"/>
      <c r="V77" s="2223"/>
      <c r="W77" s="2223"/>
      <c r="X77" s="2223"/>
      <c r="Y77" s="2223"/>
      <c r="Z77" s="2223"/>
      <c r="AA77" s="2223"/>
    </row>
    <row r="78" spans="5:27">
      <c r="E78" s="2229"/>
      <c r="F78" s="2229"/>
      <c r="G78" s="2230"/>
      <c r="H78" s="2231"/>
      <c r="I78" s="2231"/>
      <c r="J78" s="2231"/>
      <c r="K78" s="2231"/>
      <c r="L78" s="2229"/>
      <c r="M78" s="2229"/>
      <c r="N78" s="2229"/>
      <c r="O78" s="2229"/>
      <c r="P78" s="2232"/>
      <c r="Q78" s="2232"/>
      <c r="R78" s="2230"/>
      <c r="S78" s="2230"/>
      <c r="T78" s="2230"/>
      <c r="U78" s="2233"/>
      <c r="V78" s="2223"/>
      <c r="W78" s="2223"/>
      <c r="X78" s="2223"/>
      <c r="Y78" s="2223"/>
      <c r="Z78" s="2223"/>
      <c r="AA78" s="2223"/>
    </row>
    <row r="79" spans="5:27">
      <c r="E79" s="2229"/>
      <c r="F79" s="2229"/>
      <c r="G79" s="2230"/>
      <c r="H79" s="2231"/>
      <c r="I79" s="2231"/>
      <c r="J79" s="2231"/>
      <c r="K79" s="2231"/>
      <c r="L79" s="2229"/>
      <c r="M79" s="2229"/>
      <c r="N79" s="2229"/>
      <c r="O79" s="2229"/>
      <c r="P79" s="2232"/>
      <c r="Q79" s="2232"/>
      <c r="R79" s="2230"/>
      <c r="S79" s="2230"/>
      <c r="T79" s="2230"/>
      <c r="U79" s="2233"/>
      <c r="V79" s="2223"/>
      <c r="W79" s="2223"/>
      <c r="X79" s="2223"/>
      <c r="Y79" s="2223"/>
      <c r="Z79" s="2223"/>
      <c r="AA79" s="2223"/>
    </row>
    <row r="80" spans="5:27">
      <c r="E80" s="2229"/>
      <c r="F80" s="2229"/>
      <c r="G80" s="2230"/>
      <c r="H80" s="2231"/>
      <c r="I80" s="2231"/>
      <c r="J80" s="2231"/>
      <c r="K80" s="2231"/>
      <c r="L80" s="2229"/>
      <c r="M80" s="2229"/>
      <c r="N80" s="2229"/>
      <c r="O80" s="2229"/>
      <c r="P80" s="2232"/>
      <c r="Q80" s="2232"/>
      <c r="R80" s="2230"/>
      <c r="S80" s="2230"/>
      <c r="T80" s="2230"/>
      <c r="U80" s="2233"/>
      <c r="V80" s="2223"/>
      <c r="W80" s="2223"/>
      <c r="X80" s="2223"/>
      <c r="Y80" s="2223"/>
      <c r="Z80" s="2223"/>
      <c r="AA80" s="2223"/>
    </row>
    <row r="81" spans="5:27">
      <c r="E81" s="2229"/>
      <c r="F81" s="2229"/>
      <c r="G81" s="2230"/>
      <c r="H81" s="2231"/>
      <c r="I81" s="2231"/>
      <c r="J81" s="2231"/>
      <c r="K81" s="2231"/>
      <c r="L81" s="2229"/>
      <c r="M81" s="2229"/>
      <c r="N81" s="2229"/>
      <c r="O81" s="2229"/>
      <c r="P81" s="2232"/>
      <c r="Q81" s="2232"/>
      <c r="R81" s="2230"/>
      <c r="S81" s="2230"/>
      <c r="T81" s="2230"/>
      <c r="U81" s="2233"/>
      <c r="V81" s="2223"/>
      <c r="W81" s="2223"/>
      <c r="X81" s="2223"/>
      <c r="Y81" s="2223"/>
      <c r="Z81" s="2223"/>
      <c r="AA81" s="2223"/>
    </row>
    <row r="82" spans="5:27">
      <c r="E82" s="2229"/>
      <c r="F82" s="2229"/>
      <c r="G82" s="2230"/>
      <c r="H82" s="2231"/>
      <c r="I82" s="2231"/>
      <c r="J82" s="2231"/>
      <c r="K82" s="2231"/>
      <c r="L82" s="2229"/>
      <c r="M82" s="2229"/>
      <c r="N82" s="2229"/>
      <c r="O82" s="2229"/>
      <c r="P82" s="2232"/>
      <c r="Q82" s="2232"/>
      <c r="R82" s="2230"/>
      <c r="S82" s="2230"/>
      <c r="T82" s="2230"/>
      <c r="U82" s="2233"/>
      <c r="V82" s="2223"/>
      <c r="W82" s="2223"/>
      <c r="X82" s="2223"/>
      <c r="Y82" s="2223"/>
      <c r="Z82" s="2223"/>
      <c r="AA82" s="2223"/>
    </row>
    <row r="83" spans="5:27">
      <c r="E83" s="2229"/>
      <c r="F83" s="2229"/>
      <c r="G83" s="2230"/>
      <c r="H83" s="2231"/>
      <c r="I83" s="2231"/>
      <c r="J83" s="2231"/>
      <c r="K83" s="2231"/>
      <c r="L83" s="2229"/>
      <c r="M83" s="2229"/>
      <c r="N83" s="2229"/>
      <c r="O83" s="2229"/>
      <c r="P83" s="2232"/>
      <c r="Q83" s="2232"/>
      <c r="R83" s="2230"/>
      <c r="S83" s="2230"/>
      <c r="T83" s="2230"/>
      <c r="U83" s="2233"/>
      <c r="V83" s="2223"/>
      <c r="W83" s="2223"/>
      <c r="X83" s="2223"/>
      <c r="Y83" s="2223"/>
      <c r="Z83" s="2223"/>
      <c r="AA83" s="2223"/>
    </row>
    <row r="84" spans="5:27">
      <c r="E84" s="2229"/>
      <c r="F84" s="2229"/>
      <c r="G84" s="2230"/>
      <c r="H84" s="2231"/>
      <c r="I84" s="2231"/>
      <c r="J84" s="2231"/>
      <c r="K84" s="2231"/>
      <c r="L84" s="2229"/>
      <c r="M84" s="2229"/>
      <c r="N84" s="2229"/>
      <c r="O84" s="2229"/>
      <c r="P84" s="2232"/>
      <c r="Q84" s="2232"/>
      <c r="R84" s="2230"/>
      <c r="S84" s="2230"/>
      <c r="T84" s="2230"/>
      <c r="U84" s="2233"/>
      <c r="V84" s="2223"/>
      <c r="W84" s="2223"/>
      <c r="X84" s="2223"/>
      <c r="Y84" s="2223"/>
      <c r="Z84" s="2223"/>
      <c r="AA84" s="2223"/>
    </row>
    <row r="85" spans="5:27">
      <c r="E85" s="2229"/>
      <c r="F85" s="2229"/>
      <c r="G85" s="2230"/>
      <c r="H85" s="2231"/>
      <c r="I85" s="2231"/>
      <c r="J85" s="2231"/>
      <c r="K85" s="2231"/>
      <c r="L85" s="2229"/>
      <c r="M85" s="2229"/>
      <c r="N85" s="2229"/>
      <c r="O85" s="2229"/>
      <c r="P85" s="2232"/>
      <c r="Q85" s="2232"/>
      <c r="R85" s="2230"/>
      <c r="S85" s="2230"/>
      <c r="T85" s="2230"/>
      <c r="U85" s="2233"/>
      <c r="V85" s="2223"/>
      <c r="W85" s="2223"/>
      <c r="X85" s="2223"/>
      <c r="Y85" s="2223"/>
      <c r="Z85" s="2223"/>
      <c r="AA85" s="2223"/>
    </row>
    <row r="86" spans="5:27">
      <c r="E86" s="2229"/>
      <c r="F86" s="2229"/>
      <c r="G86" s="2230"/>
      <c r="H86" s="2231"/>
      <c r="I86" s="2231"/>
      <c r="J86" s="2231"/>
      <c r="K86" s="2231"/>
      <c r="L86" s="2229"/>
      <c r="M86" s="2229"/>
      <c r="N86" s="2229"/>
      <c r="O86" s="2229"/>
      <c r="P86" s="2232"/>
      <c r="Q86" s="2232"/>
      <c r="R86" s="2230"/>
      <c r="S86" s="2230"/>
      <c r="T86" s="2230"/>
      <c r="U86" s="2233"/>
      <c r="V86" s="2223"/>
      <c r="W86" s="2223"/>
      <c r="X86" s="2223"/>
      <c r="Y86" s="2223"/>
      <c r="Z86" s="2223"/>
      <c r="AA86" s="2223"/>
    </row>
    <row r="87" spans="5:27">
      <c r="E87" s="2229"/>
      <c r="F87" s="2229"/>
      <c r="G87" s="2230"/>
      <c r="H87" s="2231"/>
      <c r="I87" s="2231"/>
      <c r="J87" s="2231"/>
      <c r="K87" s="2231"/>
      <c r="L87" s="2229"/>
      <c r="M87" s="2229"/>
      <c r="N87" s="2229"/>
      <c r="O87" s="2229"/>
      <c r="P87" s="2232"/>
      <c r="Q87" s="2232"/>
      <c r="R87" s="2230"/>
      <c r="S87" s="2230"/>
      <c r="T87" s="2230"/>
      <c r="U87" s="2233"/>
      <c r="V87" s="2223"/>
      <c r="W87" s="2223"/>
      <c r="X87" s="2223"/>
      <c r="Y87" s="2223"/>
      <c r="Z87" s="2223"/>
      <c r="AA87" s="2223"/>
    </row>
    <row r="88" spans="5:27">
      <c r="E88" s="2229"/>
      <c r="F88" s="2229"/>
      <c r="G88" s="2230"/>
      <c r="H88" s="2231"/>
      <c r="I88" s="2231"/>
      <c r="J88" s="2231"/>
      <c r="K88" s="2231"/>
      <c r="L88" s="2229"/>
      <c r="M88" s="2229"/>
      <c r="N88" s="2229"/>
      <c r="O88" s="2229"/>
      <c r="P88" s="2232"/>
      <c r="Q88" s="2232"/>
      <c r="R88" s="2230"/>
      <c r="S88" s="2230"/>
      <c r="T88" s="2230"/>
      <c r="U88" s="2233"/>
      <c r="V88" s="2223"/>
      <c r="W88" s="2223"/>
      <c r="X88" s="2223"/>
      <c r="Y88" s="2223"/>
      <c r="Z88" s="2223"/>
      <c r="AA88" s="2223"/>
    </row>
    <row r="89" spans="5:27">
      <c r="E89" s="2229"/>
      <c r="F89" s="2229"/>
      <c r="G89" s="2230"/>
      <c r="H89" s="2231"/>
      <c r="I89" s="2231"/>
      <c r="J89" s="2231"/>
      <c r="K89" s="2231"/>
      <c r="L89" s="2229"/>
      <c r="M89" s="2229"/>
      <c r="N89" s="2229"/>
      <c r="O89" s="2229"/>
      <c r="P89" s="2232"/>
      <c r="Q89" s="2232"/>
      <c r="R89" s="2230"/>
      <c r="S89" s="2230"/>
      <c r="T89" s="2230"/>
      <c r="U89" s="2233"/>
      <c r="V89" s="2223"/>
      <c r="W89" s="2223"/>
      <c r="X89" s="2223"/>
      <c r="Y89" s="2223"/>
      <c r="Z89" s="2223"/>
      <c r="AA89" s="2223"/>
    </row>
    <row r="90" spans="5:27">
      <c r="E90" s="2229"/>
      <c r="F90" s="2229"/>
      <c r="G90" s="2230"/>
      <c r="H90" s="2231"/>
      <c r="I90" s="2231"/>
      <c r="J90" s="2231"/>
      <c r="K90" s="2231"/>
      <c r="L90" s="2229"/>
      <c r="M90" s="2229"/>
      <c r="N90" s="2229"/>
      <c r="O90" s="2229"/>
      <c r="P90" s="2232"/>
      <c r="Q90" s="2232"/>
      <c r="R90" s="2230"/>
      <c r="S90" s="2230"/>
      <c r="T90" s="2230"/>
      <c r="U90" s="2233"/>
      <c r="V90" s="2223"/>
      <c r="W90" s="2223"/>
      <c r="X90" s="2223"/>
      <c r="Y90" s="2223"/>
      <c r="Z90" s="2223"/>
      <c r="AA90" s="2223"/>
    </row>
    <row r="91" spans="5:27">
      <c r="E91" s="2229"/>
      <c r="F91" s="2229"/>
      <c r="G91" s="2230"/>
      <c r="H91" s="2231"/>
      <c r="I91" s="2231"/>
      <c r="J91" s="2231"/>
      <c r="K91" s="2231"/>
      <c r="L91" s="2229"/>
      <c r="M91" s="2229"/>
      <c r="N91" s="2229"/>
      <c r="O91" s="2229"/>
      <c r="P91" s="2232"/>
      <c r="Q91" s="2232"/>
      <c r="R91" s="2230"/>
      <c r="S91" s="2230"/>
      <c r="T91" s="2230"/>
      <c r="U91" s="2233"/>
      <c r="V91" s="2223"/>
      <c r="W91" s="2223"/>
      <c r="X91" s="2223"/>
      <c r="Y91" s="2223"/>
      <c r="Z91" s="2223"/>
      <c r="AA91" s="2223"/>
    </row>
    <row r="92" spans="5:27">
      <c r="E92" s="2229"/>
      <c r="F92" s="2229"/>
      <c r="G92" s="2230"/>
      <c r="H92" s="2231"/>
      <c r="I92" s="2231"/>
      <c r="J92" s="2231"/>
      <c r="K92" s="2231"/>
      <c r="L92" s="2229"/>
      <c r="M92" s="2229"/>
      <c r="N92" s="2229"/>
      <c r="O92" s="2229"/>
      <c r="P92" s="2232"/>
      <c r="Q92" s="2232"/>
      <c r="R92" s="2230"/>
      <c r="S92" s="2230"/>
      <c r="T92" s="2230"/>
      <c r="U92" s="2233"/>
      <c r="V92" s="2223"/>
      <c r="W92" s="2223"/>
      <c r="X92" s="2223"/>
      <c r="Y92" s="2223"/>
      <c r="Z92" s="2223"/>
      <c r="AA92" s="2223"/>
    </row>
    <row r="93" spans="5:27">
      <c r="E93" s="2229"/>
      <c r="F93" s="2229"/>
      <c r="G93" s="2230"/>
      <c r="H93" s="2231"/>
      <c r="I93" s="2231"/>
      <c r="J93" s="2231"/>
      <c r="K93" s="2231"/>
      <c r="L93" s="2229"/>
      <c r="M93" s="2229"/>
      <c r="N93" s="2229"/>
      <c r="O93" s="2229"/>
      <c r="P93" s="2232"/>
      <c r="Q93" s="2232"/>
      <c r="R93" s="2230"/>
      <c r="S93" s="2230"/>
      <c r="T93" s="2230"/>
      <c r="U93" s="2233"/>
      <c r="V93" s="2223"/>
      <c r="W93" s="2223"/>
      <c r="X93" s="2223"/>
      <c r="Y93" s="2223"/>
      <c r="Z93" s="2223"/>
      <c r="AA93" s="2223"/>
    </row>
    <row r="94" spans="5:27">
      <c r="E94" s="2229"/>
      <c r="F94" s="2229"/>
      <c r="G94" s="2230"/>
      <c r="H94" s="2231"/>
      <c r="I94" s="2231"/>
      <c r="J94" s="2231"/>
      <c r="K94" s="2231"/>
      <c r="L94" s="2229"/>
      <c r="M94" s="2229"/>
      <c r="N94" s="2229"/>
      <c r="O94" s="2229"/>
      <c r="P94" s="2232"/>
      <c r="Q94" s="2232"/>
      <c r="R94" s="2230"/>
      <c r="S94" s="2230"/>
      <c r="T94" s="2230"/>
      <c r="U94" s="2233"/>
      <c r="V94" s="2223"/>
      <c r="W94" s="2223"/>
      <c r="X94" s="2223"/>
      <c r="Y94" s="2223"/>
      <c r="Z94" s="2223"/>
      <c r="AA94" s="2223"/>
    </row>
    <row r="95" spans="5:27">
      <c r="E95" s="2229"/>
      <c r="F95" s="2229"/>
      <c r="G95" s="2230"/>
      <c r="H95" s="2231"/>
      <c r="I95" s="2231"/>
      <c r="J95" s="2231"/>
      <c r="K95" s="2231"/>
      <c r="L95" s="2229"/>
      <c r="M95" s="2229"/>
      <c r="N95" s="2229"/>
      <c r="O95" s="2229"/>
      <c r="P95" s="2232"/>
      <c r="Q95" s="2232"/>
      <c r="R95" s="2230"/>
      <c r="S95" s="2230"/>
      <c r="T95" s="2230"/>
      <c r="U95" s="2233"/>
      <c r="V95" s="2223"/>
      <c r="W95" s="2223"/>
      <c r="X95" s="2223"/>
      <c r="Y95" s="2223"/>
      <c r="Z95" s="2223"/>
      <c r="AA95" s="2223"/>
    </row>
    <row r="96" spans="5:27">
      <c r="E96" s="2229"/>
      <c r="F96" s="2229"/>
      <c r="G96" s="2230"/>
      <c r="H96" s="2231"/>
      <c r="I96" s="2231"/>
      <c r="J96" s="2231"/>
      <c r="K96" s="2231"/>
      <c r="L96" s="2229"/>
      <c r="M96" s="2229"/>
      <c r="N96" s="2229"/>
      <c r="O96" s="2229"/>
      <c r="P96" s="2232"/>
      <c r="Q96" s="2232"/>
      <c r="R96" s="2230"/>
      <c r="S96" s="2230"/>
      <c r="T96" s="2230"/>
      <c r="U96" s="2233"/>
      <c r="V96" s="2223"/>
      <c r="W96" s="2223"/>
      <c r="X96" s="2223"/>
      <c r="Y96" s="2223"/>
      <c r="Z96" s="2223"/>
      <c r="AA96" s="2223"/>
    </row>
    <row r="97" spans="5:27">
      <c r="E97" s="2229"/>
      <c r="F97" s="2229"/>
      <c r="G97" s="2230"/>
      <c r="H97" s="2231"/>
      <c r="I97" s="2231"/>
      <c r="J97" s="2231"/>
      <c r="K97" s="2231"/>
      <c r="L97" s="2229"/>
      <c r="M97" s="2229"/>
      <c r="N97" s="2229"/>
      <c r="O97" s="2229"/>
      <c r="P97" s="2232"/>
      <c r="Q97" s="2232"/>
      <c r="R97" s="2230"/>
      <c r="S97" s="2230"/>
      <c r="T97" s="2230"/>
      <c r="U97" s="2233"/>
      <c r="V97" s="2223"/>
      <c r="W97" s="2223"/>
      <c r="X97" s="2223"/>
      <c r="Y97" s="2223"/>
      <c r="Z97" s="2223"/>
      <c r="AA97" s="2223"/>
    </row>
    <row r="98" spans="5:27">
      <c r="E98" s="2229"/>
      <c r="F98" s="2229"/>
      <c r="G98" s="2230"/>
      <c r="H98" s="2231"/>
      <c r="I98" s="2231"/>
      <c r="J98" s="2231"/>
      <c r="K98" s="2231"/>
      <c r="L98" s="2229"/>
      <c r="M98" s="2229"/>
      <c r="N98" s="2229"/>
      <c r="O98" s="2229"/>
      <c r="P98" s="2232"/>
      <c r="Q98" s="2232"/>
      <c r="R98" s="2230"/>
      <c r="S98" s="2230"/>
      <c r="T98" s="2230"/>
      <c r="U98" s="2233"/>
      <c r="V98" s="2223"/>
      <c r="W98" s="2223"/>
      <c r="X98" s="2223"/>
      <c r="Y98" s="2223"/>
      <c r="Z98" s="2223"/>
      <c r="AA98" s="2223"/>
    </row>
    <row r="99" spans="5:27">
      <c r="E99" s="2229"/>
      <c r="F99" s="2229"/>
      <c r="G99" s="2230"/>
      <c r="H99" s="2231"/>
      <c r="I99" s="2231"/>
      <c r="J99" s="2231"/>
      <c r="K99" s="2231"/>
      <c r="L99" s="2229"/>
      <c r="M99" s="2229"/>
      <c r="N99" s="2229"/>
      <c r="O99" s="2229"/>
      <c r="P99" s="2232"/>
      <c r="Q99" s="2232"/>
      <c r="R99" s="2230"/>
      <c r="S99" s="2230"/>
      <c r="T99" s="2230"/>
      <c r="U99" s="2233"/>
      <c r="V99" s="2223"/>
      <c r="W99" s="2223"/>
      <c r="X99" s="2223"/>
      <c r="Y99" s="2223"/>
      <c r="Z99" s="2223"/>
      <c r="AA99" s="2223"/>
    </row>
    <row r="100" spans="5:27">
      <c r="E100" s="2229"/>
      <c r="F100" s="2229"/>
      <c r="G100" s="2230"/>
      <c r="H100" s="2231"/>
      <c r="I100" s="2231"/>
      <c r="J100" s="2231"/>
      <c r="K100" s="2231"/>
      <c r="L100" s="2229"/>
      <c r="M100" s="2229"/>
      <c r="N100" s="2229"/>
      <c r="O100" s="2229"/>
      <c r="P100" s="2232"/>
      <c r="Q100" s="2232"/>
      <c r="R100" s="2230"/>
      <c r="S100" s="2230"/>
      <c r="T100" s="2230"/>
      <c r="U100" s="2233"/>
      <c r="V100" s="2223"/>
      <c r="W100" s="2223"/>
      <c r="X100" s="2223"/>
      <c r="Y100" s="2223"/>
      <c r="Z100" s="2223"/>
      <c r="AA100" s="2223"/>
    </row>
    <row r="101" spans="5:27">
      <c r="E101" s="2229"/>
      <c r="F101" s="2229"/>
      <c r="G101" s="2230"/>
      <c r="H101" s="2231"/>
      <c r="I101" s="2231"/>
      <c r="J101" s="2231"/>
      <c r="K101" s="2231"/>
      <c r="L101" s="2229"/>
      <c r="M101" s="2229"/>
      <c r="N101" s="2229"/>
      <c r="O101" s="2229"/>
      <c r="P101" s="2232"/>
      <c r="Q101" s="2232"/>
      <c r="R101" s="2230"/>
      <c r="S101" s="2230"/>
      <c r="T101" s="2230"/>
      <c r="U101" s="2233"/>
      <c r="V101" s="2223"/>
      <c r="W101" s="2223"/>
      <c r="X101" s="2223"/>
      <c r="Y101" s="2223"/>
      <c r="Z101" s="2223"/>
      <c r="AA101" s="2223"/>
    </row>
    <row r="102" spans="5:27">
      <c r="E102" s="2229"/>
      <c r="F102" s="2229"/>
      <c r="G102" s="2230"/>
      <c r="H102" s="2231"/>
      <c r="I102" s="2231"/>
      <c r="J102" s="2231"/>
      <c r="K102" s="2231"/>
      <c r="L102" s="2229"/>
      <c r="M102" s="2229"/>
      <c r="N102" s="2229"/>
      <c r="O102" s="2229"/>
      <c r="P102" s="2232"/>
      <c r="Q102" s="2232"/>
      <c r="R102" s="2230"/>
      <c r="S102" s="2230"/>
      <c r="T102" s="2230"/>
      <c r="U102" s="2233"/>
      <c r="V102" s="2223"/>
      <c r="W102" s="2223"/>
      <c r="X102" s="2223"/>
      <c r="Y102" s="2223"/>
      <c r="Z102" s="2223"/>
      <c r="AA102" s="2223"/>
    </row>
    <row r="103" spans="5:27">
      <c r="E103" s="2229"/>
      <c r="F103" s="2229"/>
      <c r="G103" s="2230"/>
      <c r="H103" s="2231"/>
      <c r="I103" s="2231"/>
      <c r="J103" s="2231"/>
      <c r="K103" s="2231"/>
      <c r="L103" s="2229"/>
      <c r="M103" s="2229"/>
      <c r="N103" s="2229"/>
      <c r="O103" s="2229"/>
      <c r="P103" s="2232"/>
      <c r="Q103" s="2232"/>
      <c r="R103" s="2230"/>
      <c r="S103" s="2230"/>
      <c r="T103" s="2230"/>
      <c r="U103" s="2233"/>
      <c r="V103" s="2223"/>
      <c r="W103" s="2223"/>
      <c r="X103" s="2223"/>
      <c r="Y103" s="2223"/>
      <c r="Z103" s="2223"/>
      <c r="AA103" s="2223"/>
    </row>
    <row r="104" spans="5:27">
      <c r="E104" s="2229"/>
      <c r="F104" s="2229"/>
      <c r="G104" s="2230"/>
      <c r="H104" s="2231"/>
      <c r="I104" s="2231"/>
      <c r="J104" s="2231"/>
      <c r="K104" s="2231"/>
      <c r="L104" s="2229"/>
      <c r="M104" s="2229"/>
      <c r="N104" s="2229"/>
      <c r="O104" s="2229"/>
      <c r="P104" s="2232"/>
      <c r="Q104" s="2232"/>
      <c r="R104" s="2230"/>
      <c r="S104" s="2230"/>
      <c r="T104" s="2230"/>
      <c r="U104" s="2233"/>
      <c r="V104" s="2223"/>
      <c r="W104" s="2223"/>
      <c r="X104" s="2223"/>
      <c r="Y104" s="2223"/>
      <c r="Z104" s="2223"/>
      <c r="AA104" s="2223"/>
    </row>
    <row r="105" spans="5:27">
      <c r="E105" s="2229"/>
      <c r="F105" s="2229"/>
      <c r="G105" s="2230"/>
      <c r="H105" s="2231"/>
      <c r="I105" s="2231"/>
      <c r="J105" s="2231"/>
      <c r="K105" s="2231"/>
      <c r="L105" s="2229"/>
      <c r="M105" s="2229"/>
      <c r="N105" s="2229"/>
      <c r="O105" s="2229"/>
      <c r="P105" s="2232"/>
      <c r="Q105" s="2232"/>
      <c r="R105" s="2230"/>
      <c r="S105" s="2230"/>
      <c r="T105" s="2230"/>
      <c r="U105" s="2233"/>
      <c r="V105" s="2223"/>
      <c r="W105" s="2223"/>
      <c r="X105" s="2223"/>
      <c r="Y105" s="2223"/>
      <c r="Z105" s="2223"/>
      <c r="AA105" s="2223"/>
    </row>
    <row r="106" spans="5:27">
      <c r="E106" s="2229"/>
      <c r="F106" s="2229"/>
      <c r="G106" s="2230"/>
      <c r="H106" s="2231"/>
      <c r="I106" s="2231"/>
      <c r="J106" s="2231"/>
      <c r="K106" s="2231"/>
      <c r="L106" s="2229"/>
      <c r="M106" s="2229"/>
      <c r="N106" s="2229"/>
      <c r="O106" s="2229"/>
      <c r="P106" s="2232"/>
      <c r="Q106" s="2232"/>
      <c r="R106" s="2230"/>
      <c r="S106" s="2230"/>
      <c r="T106" s="2230"/>
      <c r="U106" s="2233"/>
      <c r="V106" s="2223"/>
      <c r="W106" s="2223"/>
      <c r="X106" s="2223"/>
      <c r="Y106" s="2223"/>
      <c r="Z106" s="2223"/>
      <c r="AA106" s="2223"/>
    </row>
    <row r="107" spans="5:27">
      <c r="E107" s="2229"/>
      <c r="F107" s="2229"/>
      <c r="G107" s="2230"/>
      <c r="H107" s="2231"/>
      <c r="I107" s="2231"/>
      <c r="J107" s="2231"/>
      <c r="K107" s="2231"/>
      <c r="L107" s="2229"/>
      <c r="M107" s="2229"/>
      <c r="N107" s="2229"/>
      <c r="O107" s="2229"/>
      <c r="P107" s="2232"/>
      <c r="Q107" s="2232"/>
      <c r="R107" s="2230"/>
      <c r="S107" s="2230"/>
      <c r="T107" s="2230"/>
      <c r="U107" s="2233"/>
      <c r="V107" s="2223"/>
      <c r="W107" s="2223"/>
      <c r="X107" s="2223"/>
      <c r="Y107" s="2223"/>
      <c r="Z107" s="2223"/>
      <c r="AA107" s="2223"/>
    </row>
    <row r="108" spans="5:27">
      <c r="E108" s="2229"/>
      <c r="F108" s="2229"/>
      <c r="G108" s="2230"/>
      <c r="H108" s="2231"/>
      <c r="I108" s="2231"/>
      <c r="J108" s="2231"/>
      <c r="K108" s="2231"/>
      <c r="L108" s="2229"/>
      <c r="M108" s="2229"/>
      <c r="N108" s="2229"/>
      <c r="O108" s="2229"/>
      <c r="P108" s="2232"/>
      <c r="Q108" s="2232"/>
      <c r="R108" s="2230"/>
      <c r="S108" s="2230"/>
      <c r="T108" s="2230"/>
      <c r="U108" s="2233"/>
      <c r="V108" s="2223"/>
      <c r="W108" s="2223"/>
      <c r="X108" s="2223"/>
      <c r="Y108" s="2223"/>
      <c r="Z108" s="2223"/>
      <c r="AA108" s="2223"/>
    </row>
    <row r="109" spans="5:27">
      <c r="E109" s="2229"/>
      <c r="F109" s="2229"/>
      <c r="G109" s="2230"/>
      <c r="H109" s="2231"/>
      <c r="I109" s="2231"/>
      <c r="J109" s="2231"/>
      <c r="K109" s="2231"/>
      <c r="L109" s="2229"/>
      <c r="M109" s="2229"/>
      <c r="N109" s="2229"/>
      <c r="O109" s="2229"/>
      <c r="P109" s="2232"/>
      <c r="Q109" s="2232"/>
      <c r="R109" s="2230"/>
      <c r="S109" s="2230"/>
      <c r="T109" s="2230"/>
      <c r="U109" s="2233"/>
      <c r="V109" s="2223"/>
      <c r="W109" s="2223"/>
      <c r="X109" s="2223"/>
      <c r="Y109" s="2223"/>
      <c r="Z109" s="2223"/>
      <c r="AA109" s="2223"/>
    </row>
    <row r="110" spans="5:27">
      <c r="E110" s="2229"/>
      <c r="F110" s="2229"/>
      <c r="G110" s="2230"/>
      <c r="H110" s="2231"/>
      <c r="I110" s="2231"/>
      <c r="J110" s="2231"/>
      <c r="K110" s="2231"/>
      <c r="L110" s="2229"/>
      <c r="M110" s="2229"/>
      <c r="N110" s="2229"/>
      <c r="O110" s="2229"/>
      <c r="P110" s="2232"/>
      <c r="Q110" s="2232"/>
      <c r="R110" s="2230"/>
      <c r="S110" s="2230"/>
      <c r="T110" s="2230"/>
      <c r="U110" s="2233"/>
      <c r="V110" s="2223"/>
      <c r="W110" s="2223"/>
      <c r="X110" s="2223"/>
      <c r="Y110" s="2223"/>
      <c r="Z110" s="2223"/>
      <c r="AA110" s="2223"/>
    </row>
    <row r="111" spans="5:27">
      <c r="E111" s="2229"/>
      <c r="F111" s="2229"/>
      <c r="G111" s="2230"/>
      <c r="H111" s="2231"/>
      <c r="I111" s="2231"/>
      <c r="J111" s="2231"/>
      <c r="K111" s="2231"/>
      <c r="L111" s="2229"/>
      <c r="M111" s="2229"/>
      <c r="N111" s="2229"/>
      <c r="O111" s="2229"/>
      <c r="P111" s="2232"/>
      <c r="Q111" s="2232"/>
      <c r="R111" s="2230"/>
      <c r="S111" s="2230"/>
      <c r="T111" s="2230"/>
      <c r="U111" s="2233"/>
      <c r="V111" s="2223"/>
      <c r="W111" s="2223"/>
      <c r="X111" s="2223"/>
      <c r="Y111" s="2223"/>
      <c r="Z111" s="2223"/>
      <c r="AA111" s="2223"/>
    </row>
    <row r="112" spans="5:27">
      <c r="E112" s="2229"/>
      <c r="F112" s="2229"/>
      <c r="G112" s="2230"/>
      <c r="H112" s="2231"/>
      <c r="I112" s="2231"/>
      <c r="J112" s="2231"/>
      <c r="K112" s="2231"/>
      <c r="L112" s="2229"/>
      <c r="M112" s="2229"/>
      <c r="N112" s="2229"/>
      <c r="O112" s="2229"/>
      <c r="P112" s="2232"/>
      <c r="Q112" s="2232"/>
      <c r="R112" s="2230"/>
      <c r="S112" s="2230"/>
      <c r="T112" s="2230"/>
      <c r="U112" s="2233"/>
      <c r="V112" s="2223"/>
      <c r="W112" s="2223"/>
      <c r="X112" s="2223"/>
      <c r="Y112" s="2223"/>
      <c r="Z112" s="2223"/>
      <c r="AA112" s="2223"/>
    </row>
    <row r="113" spans="5:27">
      <c r="E113" s="2229"/>
      <c r="F113" s="2229"/>
      <c r="G113" s="2230"/>
      <c r="H113" s="2231"/>
      <c r="I113" s="2231"/>
      <c r="J113" s="2231"/>
      <c r="K113" s="2231"/>
      <c r="L113" s="2229"/>
      <c r="M113" s="2229"/>
      <c r="N113" s="2229"/>
      <c r="O113" s="2229"/>
      <c r="P113" s="2232"/>
      <c r="Q113" s="2232"/>
      <c r="R113" s="2230"/>
      <c r="S113" s="2230"/>
      <c r="T113" s="2230"/>
      <c r="U113" s="2233"/>
      <c r="V113" s="2223"/>
      <c r="W113" s="2223"/>
      <c r="X113" s="2223"/>
      <c r="Y113" s="2223"/>
      <c r="Z113" s="2223"/>
      <c r="AA113" s="2223"/>
    </row>
    <row r="114" spans="5:27">
      <c r="E114" s="2229"/>
      <c r="F114" s="2229"/>
      <c r="G114" s="2230"/>
      <c r="H114" s="2231"/>
      <c r="I114" s="2231"/>
      <c r="J114" s="2231"/>
      <c r="K114" s="2231"/>
      <c r="L114" s="2229"/>
      <c r="M114" s="2229"/>
      <c r="N114" s="2229"/>
      <c r="O114" s="2229"/>
      <c r="P114" s="2232"/>
      <c r="Q114" s="2232"/>
      <c r="R114" s="2230"/>
      <c r="S114" s="2230"/>
      <c r="T114" s="2230"/>
      <c r="U114" s="2233"/>
      <c r="V114" s="2223"/>
      <c r="W114" s="2223"/>
      <c r="X114" s="2223"/>
      <c r="Y114" s="2223"/>
      <c r="Z114" s="2223"/>
      <c r="AA114" s="2223"/>
    </row>
    <row r="115" spans="5:27">
      <c r="E115" s="2229"/>
      <c r="F115" s="2229"/>
      <c r="G115" s="2230"/>
      <c r="H115" s="2231"/>
      <c r="I115" s="2231"/>
      <c r="J115" s="2231"/>
      <c r="K115" s="2231"/>
      <c r="L115" s="2229"/>
      <c r="M115" s="2229"/>
      <c r="N115" s="2229"/>
      <c r="O115" s="2229"/>
      <c r="P115" s="2232"/>
      <c r="Q115" s="2232"/>
      <c r="R115" s="2230"/>
      <c r="S115" s="2230"/>
      <c r="T115" s="2230"/>
      <c r="U115" s="2233"/>
      <c r="V115" s="2223"/>
      <c r="W115" s="2223"/>
      <c r="X115" s="2223"/>
      <c r="Y115" s="2223"/>
      <c r="Z115" s="2223"/>
      <c r="AA115" s="2223"/>
    </row>
    <row r="116" spans="5:27">
      <c r="E116" s="2229"/>
      <c r="F116" s="2229"/>
      <c r="G116" s="2230"/>
      <c r="H116" s="2231"/>
      <c r="I116" s="2231"/>
      <c r="J116" s="2231"/>
      <c r="K116" s="2231"/>
      <c r="L116" s="2229"/>
      <c r="M116" s="2229"/>
      <c r="N116" s="2229"/>
      <c r="O116" s="2229"/>
      <c r="P116" s="2232"/>
      <c r="Q116" s="2232"/>
      <c r="R116" s="2230"/>
      <c r="S116" s="2230"/>
      <c r="T116" s="2230"/>
      <c r="U116" s="2233"/>
      <c r="V116" s="2223"/>
      <c r="W116" s="2223"/>
      <c r="X116" s="2223"/>
      <c r="Y116" s="2223"/>
      <c r="Z116" s="2223"/>
      <c r="AA116" s="2223"/>
    </row>
    <row r="117" spans="5:27">
      <c r="E117" s="2229"/>
      <c r="F117" s="2229"/>
      <c r="G117" s="2230"/>
      <c r="H117" s="2231"/>
      <c r="I117" s="2231"/>
      <c r="J117" s="2231"/>
      <c r="K117" s="2231"/>
      <c r="L117" s="2229"/>
      <c r="M117" s="2229"/>
      <c r="N117" s="2229"/>
      <c r="O117" s="2229"/>
      <c r="P117" s="2232"/>
      <c r="Q117" s="2232"/>
      <c r="R117" s="2230"/>
      <c r="S117" s="2230"/>
      <c r="T117" s="2230"/>
      <c r="U117" s="2233"/>
      <c r="V117" s="2223"/>
      <c r="W117" s="2223"/>
      <c r="X117" s="2223"/>
      <c r="Y117" s="2223"/>
      <c r="Z117" s="2223"/>
      <c r="AA117" s="2223"/>
    </row>
    <row r="118" spans="5:27">
      <c r="E118" s="2229"/>
      <c r="F118" s="2229"/>
      <c r="G118" s="2230"/>
      <c r="H118" s="2231"/>
      <c r="I118" s="2231"/>
      <c r="J118" s="2231"/>
      <c r="K118" s="2231"/>
      <c r="L118" s="2229"/>
      <c r="M118" s="2229"/>
      <c r="N118" s="2229"/>
      <c r="O118" s="2229"/>
      <c r="P118" s="2232"/>
      <c r="Q118" s="2232"/>
      <c r="R118" s="2230"/>
      <c r="S118" s="2230"/>
      <c r="T118" s="2230"/>
      <c r="U118" s="2233"/>
      <c r="V118" s="2223"/>
      <c r="W118" s="2223"/>
      <c r="X118" s="2223"/>
      <c r="Y118" s="2223"/>
      <c r="Z118" s="2223"/>
      <c r="AA118" s="2223"/>
    </row>
    <row r="119" spans="5:27">
      <c r="E119" s="2229"/>
      <c r="F119" s="2229"/>
      <c r="G119" s="2230"/>
      <c r="H119" s="2231"/>
      <c r="I119" s="2231"/>
      <c r="J119" s="2231"/>
      <c r="K119" s="2231"/>
      <c r="L119" s="2229"/>
      <c r="M119" s="2229"/>
      <c r="N119" s="2229"/>
      <c r="O119" s="2229"/>
      <c r="P119" s="2232"/>
      <c r="Q119" s="2232"/>
      <c r="R119" s="2230"/>
      <c r="S119" s="2230"/>
      <c r="T119" s="2230"/>
      <c r="U119" s="2233"/>
      <c r="V119" s="2223"/>
      <c r="W119" s="2223"/>
      <c r="X119" s="2223"/>
      <c r="Y119" s="2223"/>
      <c r="Z119" s="2223"/>
      <c r="AA119" s="2223"/>
    </row>
    <row r="120" spans="5:27">
      <c r="E120" s="2229"/>
      <c r="F120" s="2229"/>
      <c r="G120" s="2230"/>
      <c r="H120" s="2231"/>
      <c r="I120" s="2231"/>
      <c r="J120" s="2231"/>
      <c r="K120" s="2231"/>
      <c r="L120" s="2229"/>
      <c r="M120" s="2229"/>
      <c r="N120" s="2229"/>
      <c r="O120" s="2229"/>
      <c r="P120" s="2232"/>
      <c r="Q120" s="2232"/>
      <c r="R120" s="2230"/>
      <c r="S120" s="2230"/>
      <c r="T120" s="2230"/>
      <c r="U120" s="2233"/>
      <c r="V120" s="2223"/>
      <c r="W120" s="2223"/>
      <c r="X120" s="2223"/>
      <c r="Y120" s="2223"/>
      <c r="Z120" s="2223"/>
      <c r="AA120" s="2223"/>
    </row>
    <row r="121" spans="5:27">
      <c r="E121" s="2229"/>
      <c r="F121" s="2229"/>
      <c r="G121" s="2230"/>
      <c r="H121" s="2231"/>
      <c r="I121" s="2231"/>
      <c r="J121" s="2231"/>
      <c r="K121" s="2231"/>
      <c r="L121" s="2229"/>
      <c r="M121" s="2229"/>
      <c r="N121" s="2229"/>
      <c r="O121" s="2229"/>
      <c r="P121" s="2232"/>
      <c r="Q121" s="2232"/>
      <c r="R121" s="2230"/>
      <c r="S121" s="2230"/>
      <c r="T121" s="2230"/>
      <c r="U121" s="2233"/>
      <c r="V121" s="2223"/>
      <c r="W121" s="2223"/>
      <c r="X121" s="2223"/>
      <c r="Y121" s="2223"/>
      <c r="Z121" s="2223"/>
      <c r="AA121" s="2223"/>
    </row>
    <row r="122" spans="5:27">
      <c r="E122" s="2229"/>
      <c r="F122" s="2229"/>
      <c r="G122" s="2230"/>
      <c r="H122" s="2231"/>
      <c r="I122" s="2231"/>
      <c r="J122" s="2231"/>
      <c r="K122" s="2231"/>
      <c r="L122" s="2229"/>
      <c r="M122" s="2229"/>
      <c r="N122" s="2229"/>
      <c r="O122" s="2229"/>
      <c r="P122" s="2232"/>
      <c r="Q122" s="2232"/>
      <c r="R122" s="2230"/>
      <c r="S122" s="2230"/>
      <c r="T122" s="2230"/>
      <c r="U122" s="2233"/>
      <c r="V122" s="2223"/>
      <c r="W122" s="2223"/>
      <c r="X122" s="2223"/>
      <c r="Y122" s="2223"/>
      <c r="Z122" s="2223"/>
      <c r="AA122" s="2223"/>
    </row>
    <row r="123" spans="5:27">
      <c r="E123" s="2229"/>
      <c r="F123" s="2229"/>
      <c r="G123" s="2230"/>
      <c r="H123" s="2231"/>
      <c r="I123" s="2231"/>
      <c r="J123" s="2231"/>
      <c r="K123" s="2231"/>
      <c r="L123" s="2229"/>
      <c r="M123" s="2229"/>
      <c r="N123" s="2229"/>
      <c r="O123" s="2229"/>
      <c r="P123" s="2232"/>
      <c r="Q123" s="2232"/>
      <c r="R123" s="2230"/>
      <c r="S123" s="2230"/>
      <c r="T123" s="2230"/>
      <c r="U123" s="2233"/>
      <c r="V123" s="2223"/>
      <c r="W123" s="2223"/>
      <c r="X123" s="2223"/>
      <c r="Y123" s="2223"/>
      <c r="Z123" s="2223"/>
      <c r="AA123" s="2223"/>
    </row>
    <row r="124" spans="5:27">
      <c r="E124" s="2229"/>
      <c r="F124" s="2229"/>
      <c r="G124" s="2230"/>
      <c r="H124" s="2231"/>
      <c r="I124" s="2231"/>
      <c r="J124" s="2231"/>
      <c r="K124" s="2231"/>
      <c r="L124" s="2229"/>
      <c r="M124" s="2229"/>
      <c r="N124" s="2229"/>
      <c r="O124" s="2229"/>
      <c r="P124" s="2232"/>
      <c r="Q124" s="2232"/>
      <c r="R124" s="2230"/>
      <c r="S124" s="2230"/>
      <c r="T124" s="2230"/>
      <c r="U124" s="2233"/>
      <c r="V124" s="2223"/>
      <c r="W124" s="2223"/>
      <c r="X124" s="2223"/>
      <c r="Y124" s="2223"/>
      <c r="Z124" s="2223"/>
      <c r="AA124" s="2223"/>
    </row>
    <row r="125" spans="5:27">
      <c r="E125" s="2229"/>
      <c r="F125" s="2229"/>
      <c r="G125" s="2230"/>
      <c r="H125" s="2231"/>
      <c r="I125" s="2231"/>
      <c r="J125" s="2231"/>
      <c r="K125" s="2231"/>
      <c r="L125" s="2229"/>
      <c r="M125" s="2229"/>
      <c r="N125" s="2229"/>
      <c r="O125" s="2229"/>
      <c r="P125" s="2232"/>
      <c r="Q125" s="2232"/>
      <c r="R125" s="2230"/>
      <c r="S125" s="2230"/>
      <c r="T125" s="2230"/>
      <c r="U125" s="2233"/>
      <c r="V125" s="2223"/>
      <c r="W125" s="2223"/>
      <c r="X125" s="2223"/>
      <c r="Y125" s="2223"/>
      <c r="Z125" s="2223"/>
      <c r="AA125" s="2223"/>
    </row>
    <row r="126" spans="5:27">
      <c r="E126" s="2229"/>
      <c r="F126" s="2229"/>
      <c r="G126" s="2230"/>
      <c r="H126" s="2231"/>
      <c r="I126" s="2231"/>
      <c r="J126" s="2231"/>
      <c r="K126" s="2231"/>
      <c r="L126" s="2229"/>
      <c r="M126" s="2229"/>
      <c r="N126" s="2229"/>
      <c r="O126" s="2229"/>
      <c r="P126" s="2232"/>
      <c r="Q126" s="2232"/>
      <c r="R126" s="2230"/>
      <c r="S126" s="2230"/>
      <c r="T126" s="2230"/>
      <c r="U126" s="2233"/>
      <c r="V126" s="2223"/>
      <c r="W126" s="2223"/>
      <c r="X126" s="2223"/>
      <c r="Y126" s="2223"/>
      <c r="Z126" s="2223"/>
      <c r="AA126" s="2223"/>
    </row>
    <row r="127" spans="5:27">
      <c r="E127" s="2229"/>
      <c r="F127" s="2229"/>
      <c r="G127" s="2230"/>
      <c r="H127" s="2231"/>
      <c r="I127" s="2231"/>
      <c r="J127" s="2231"/>
      <c r="K127" s="2231"/>
      <c r="L127" s="2229"/>
      <c r="M127" s="2229"/>
      <c r="N127" s="2229"/>
      <c r="O127" s="2229"/>
      <c r="P127" s="2232"/>
      <c r="Q127" s="2232"/>
      <c r="R127" s="2230"/>
      <c r="S127" s="2230"/>
      <c r="T127" s="2230"/>
      <c r="U127" s="2233"/>
      <c r="V127" s="2223"/>
      <c r="W127" s="2223"/>
      <c r="X127" s="2223"/>
      <c r="Y127" s="2223"/>
      <c r="Z127" s="2223"/>
      <c r="AA127" s="2223"/>
    </row>
    <row r="128" spans="5:27">
      <c r="E128" s="2229"/>
      <c r="F128" s="2229"/>
      <c r="G128" s="2230"/>
      <c r="H128" s="2231"/>
      <c r="I128" s="2231"/>
      <c r="J128" s="2231"/>
      <c r="K128" s="2231"/>
      <c r="L128" s="2229"/>
      <c r="M128" s="2229"/>
      <c r="N128" s="2229"/>
      <c r="O128" s="2229"/>
      <c r="P128" s="2232"/>
      <c r="Q128" s="2232"/>
      <c r="R128" s="2230"/>
      <c r="S128" s="2230"/>
      <c r="T128" s="2230"/>
      <c r="U128" s="2233"/>
      <c r="V128" s="2223"/>
      <c r="W128" s="2223"/>
      <c r="X128" s="2223"/>
      <c r="Y128" s="2223"/>
      <c r="Z128" s="2223"/>
      <c r="AA128" s="2223"/>
    </row>
    <row r="129" spans="5:27">
      <c r="E129" s="2229"/>
      <c r="F129" s="2229"/>
      <c r="G129" s="2230"/>
      <c r="H129" s="2231"/>
      <c r="I129" s="2231"/>
      <c r="J129" s="2231"/>
      <c r="K129" s="2231"/>
      <c r="L129" s="2229"/>
      <c r="M129" s="2229"/>
      <c r="N129" s="2229"/>
      <c r="O129" s="2229"/>
      <c r="P129" s="2232"/>
      <c r="Q129" s="2232"/>
      <c r="R129" s="2230"/>
      <c r="S129" s="2230"/>
      <c r="T129" s="2230"/>
      <c r="U129" s="2233"/>
      <c r="V129" s="2223"/>
      <c r="W129" s="2223"/>
      <c r="X129" s="2223"/>
      <c r="Y129" s="2223"/>
      <c r="Z129" s="2223"/>
      <c r="AA129" s="2223"/>
    </row>
    <row r="130" spans="5:27">
      <c r="E130" s="2229"/>
      <c r="F130" s="2229"/>
      <c r="G130" s="2230"/>
      <c r="H130" s="2231"/>
      <c r="I130" s="2231"/>
      <c r="J130" s="2231"/>
      <c r="K130" s="2231"/>
      <c r="L130" s="2229"/>
      <c r="M130" s="2229"/>
      <c r="N130" s="2229"/>
      <c r="O130" s="2229"/>
      <c r="P130" s="2232"/>
      <c r="Q130" s="2232"/>
      <c r="R130" s="2230"/>
      <c r="S130" s="2230"/>
      <c r="T130" s="2230"/>
      <c r="U130" s="2233"/>
      <c r="V130" s="2223"/>
      <c r="W130" s="2223"/>
      <c r="X130" s="2223"/>
      <c r="Y130" s="2223"/>
      <c r="Z130" s="2223"/>
      <c r="AA130" s="2223"/>
    </row>
    <row r="131" spans="5:27">
      <c r="E131" s="2229"/>
      <c r="F131" s="2229"/>
      <c r="G131" s="2230"/>
      <c r="H131" s="2231"/>
      <c r="I131" s="2231"/>
      <c r="J131" s="2231"/>
      <c r="K131" s="2231"/>
      <c r="L131" s="2229"/>
      <c r="M131" s="2229"/>
      <c r="N131" s="2229"/>
      <c r="O131" s="2229"/>
      <c r="P131" s="2232"/>
      <c r="Q131" s="2232"/>
      <c r="R131" s="2230"/>
      <c r="S131" s="2230"/>
      <c r="T131" s="2230"/>
      <c r="U131" s="2233"/>
      <c r="V131" s="2223"/>
      <c r="W131" s="2223"/>
      <c r="X131" s="2223"/>
      <c r="Y131" s="2223"/>
      <c r="Z131" s="2223"/>
      <c r="AA131" s="2223"/>
    </row>
    <row r="132" spans="5:27">
      <c r="E132" s="2229"/>
      <c r="F132" s="2229"/>
      <c r="G132" s="2230"/>
      <c r="H132" s="2231"/>
      <c r="I132" s="2231"/>
      <c r="J132" s="2231"/>
      <c r="K132" s="2231"/>
      <c r="L132" s="2229"/>
      <c r="M132" s="2229"/>
      <c r="N132" s="2229"/>
      <c r="O132" s="2229"/>
      <c r="P132" s="2232"/>
      <c r="Q132" s="2232"/>
      <c r="R132" s="2230"/>
      <c r="S132" s="2230"/>
      <c r="T132" s="2230"/>
      <c r="U132" s="2233"/>
      <c r="V132" s="2223"/>
      <c r="W132" s="2223"/>
      <c r="X132" s="2223"/>
      <c r="Y132" s="2223"/>
      <c r="Z132" s="2223"/>
      <c r="AA132" s="2223"/>
    </row>
    <row r="133" spans="5:27">
      <c r="E133" s="2229"/>
      <c r="F133" s="2229"/>
      <c r="G133" s="2230"/>
      <c r="H133" s="2231"/>
      <c r="I133" s="2231"/>
      <c r="J133" s="2231"/>
      <c r="K133" s="2231"/>
      <c r="L133" s="2229"/>
      <c r="M133" s="2229"/>
      <c r="N133" s="2229"/>
      <c r="O133" s="2229"/>
      <c r="P133" s="2232"/>
      <c r="Q133" s="2232"/>
      <c r="R133" s="2230"/>
      <c r="S133" s="2230"/>
      <c r="T133" s="2230"/>
      <c r="U133" s="2233"/>
      <c r="V133" s="2223"/>
      <c r="W133" s="2223"/>
      <c r="X133" s="2223"/>
      <c r="Y133" s="2223"/>
      <c r="Z133" s="2223"/>
      <c r="AA133" s="2223"/>
    </row>
    <row r="134" spans="5:27">
      <c r="E134" s="2229"/>
      <c r="F134" s="2229"/>
      <c r="G134" s="2230"/>
      <c r="H134" s="2231"/>
      <c r="I134" s="2231"/>
      <c r="J134" s="2231"/>
      <c r="K134" s="2231"/>
      <c r="L134" s="2229"/>
      <c r="M134" s="2229"/>
      <c r="N134" s="2229"/>
      <c r="O134" s="2229"/>
      <c r="P134" s="2232"/>
      <c r="Q134" s="2232"/>
      <c r="R134" s="2230"/>
      <c r="S134" s="2230"/>
      <c r="T134" s="2230"/>
      <c r="U134" s="2233"/>
      <c r="V134" s="2223"/>
      <c r="W134" s="2223"/>
      <c r="X134" s="2223"/>
      <c r="Y134" s="2223"/>
      <c r="Z134" s="2223"/>
      <c r="AA134" s="2223"/>
    </row>
    <row r="135" spans="5:27">
      <c r="E135" s="2229"/>
      <c r="F135" s="2229"/>
      <c r="G135" s="2230"/>
      <c r="H135" s="2231"/>
      <c r="I135" s="2231"/>
      <c r="J135" s="2231"/>
      <c r="K135" s="2231"/>
      <c r="L135" s="2229"/>
      <c r="M135" s="2229"/>
      <c r="N135" s="2229"/>
      <c r="O135" s="2229"/>
      <c r="P135" s="2232"/>
      <c r="Q135" s="2232"/>
      <c r="R135" s="2230"/>
      <c r="S135" s="2230"/>
      <c r="T135" s="2230"/>
      <c r="U135" s="2233"/>
      <c r="V135" s="2223"/>
      <c r="W135" s="2223"/>
      <c r="X135" s="2223"/>
      <c r="Y135" s="2223"/>
      <c r="Z135" s="2223"/>
      <c r="AA135" s="2223"/>
    </row>
    <row r="136" spans="5:27">
      <c r="E136" s="2229"/>
      <c r="F136" s="2229"/>
      <c r="G136" s="2230"/>
      <c r="H136" s="2231"/>
      <c r="I136" s="2231"/>
      <c r="J136" s="2231"/>
      <c r="K136" s="2231"/>
      <c r="L136" s="2229"/>
      <c r="M136" s="2229"/>
      <c r="N136" s="2229"/>
      <c r="O136" s="2229"/>
      <c r="P136" s="2232"/>
      <c r="Q136" s="2232"/>
      <c r="R136" s="2230"/>
      <c r="S136" s="2230"/>
      <c r="T136" s="2230"/>
      <c r="U136" s="2233"/>
      <c r="V136" s="2223"/>
      <c r="W136" s="2223"/>
      <c r="X136" s="2223"/>
      <c r="Y136" s="2223"/>
      <c r="Z136" s="2223"/>
      <c r="AA136" s="2223"/>
    </row>
    <row r="137" spans="5:27">
      <c r="E137" s="2229"/>
      <c r="F137" s="2229"/>
      <c r="G137" s="2230"/>
      <c r="H137" s="2231"/>
      <c r="I137" s="2231"/>
      <c r="J137" s="2231"/>
      <c r="K137" s="2231"/>
      <c r="L137" s="2229"/>
      <c r="M137" s="2229"/>
      <c r="N137" s="2229"/>
      <c r="O137" s="2229"/>
      <c r="P137" s="2232"/>
      <c r="Q137" s="2232"/>
      <c r="R137" s="2230"/>
      <c r="S137" s="2230"/>
      <c r="T137" s="2230"/>
      <c r="U137" s="2233"/>
      <c r="V137" s="2223"/>
      <c r="W137" s="2223"/>
      <c r="X137" s="2223"/>
      <c r="Y137" s="2223"/>
      <c r="Z137" s="2223"/>
      <c r="AA137" s="2223"/>
    </row>
    <row r="138" spans="5:27">
      <c r="E138" s="2229"/>
      <c r="F138" s="2229"/>
      <c r="G138" s="2230"/>
      <c r="H138" s="2231"/>
      <c r="I138" s="2231"/>
      <c r="J138" s="2231"/>
      <c r="K138" s="2231"/>
      <c r="L138" s="2229"/>
      <c r="M138" s="2229"/>
      <c r="N138" s="2229"/>
      <c r="O138" s="2229"/>
      <c r="P138" s="2232"/>
      <c r="Q138" s="2232"/>
      <c r="R138" s="2230"/>
      <c r="S138" s="2230"/>
      <c r="T138" s="2230"/>
      <c r="U138" s="2233"/>
      <c r="V138" s="2223"/>
      <c r="W138" s="2223"/>
      <c r="X138" s="2223"/>
      <c r="Y138" s="2223"/>
      <c r="Z138" s="2223"/>
      <c r="AA138" s="2223"/>
    </row>
    <row r="139" spans="5:27">
      <c r="E139" s="2229"/>
      <c r="F139" s="2229"/>
      <c r="G139" s="2230"/>
      <c r="H139" s="2231"/>
      <c r="I139" s="2231"/>
      <c r="J139" s="2231"/>
      <c r="K139" s="2231"/>
      <c r="L139" s="2229"/>
      <c r="M139" s="2229"/>
      <c r="N139" s="2229"/>
      <c r="O139" s="2229"/>
      <c r="P139" s="2232"/>
      <c r="Q139" s="2232"/>
      <c r="R139" s="2230"/>
      <c r="S139" s="2230"/>
      <c r="T139" s="2230"/>
      <c r="U139" s="2233"/>
      <c r="V139" s="2223"/>
      <c r="W139" s="2223"/>
      <c r="X139" s="2223"/>
      <c r="Y139" s="2223"/>
      <c r="Z139" s="2223"/>
      <c r="AA139" s="2223"/>
    </row>
    <row r="140" spans="5:27">
      <c r="E140" s="2229"/>
      <c r="F140" s="2229"/>
      <c r="G140" s="2230"/>
      <c r="H140" s="2231"/>
      <c r="I140" s="2231"/>
      <c r="J140" s="2231"/>
      <c r="K140" s="2231"/>
      <c r="L140" s="2229"/>
      <c r="M140" s="2229"/>
      <c r="N140" s="2229"/>
      <c r="O140" s="2229"/>
      <c r="P140" s="2232"/>
      <c r="Q140" s="2232"/>
      <c r="R140" s="2230"/>
      <c r="S140" s="2230"/>
      <c r="T140" s="2230"/>
      <c r="U140" s="2233"/>
      <c r="V140" s="2223"/>
      <c r="W140" s="2223"/>
      <c r="X140" s="2223"/>
      <c r="Y140" s="2223"/>
      <c r="Z140" s="2223"/>
      <c r="AA140" s="2223"/>
    </row>
    <row r="141" spans="5:27">
      <c r="E141" s="2229"/>
      <c r="F141" s="2229"/>
      <c r="G141" s="2230"/>
      <c r="H141" s="2231"/>
      <c r="I141" s="2231"/>
      <c r="J141" s="2231"/>
      <c r="K141" s="2231"/>
      <c r="L141" s="2229"/>
      <c r="M141" s="2229"/>
      <c r="N141" s="2229"/>
      <c r="O141" s="2229"/>
      <c r="P141" s="2232"/>
      <c r="Q141" s="2232"/>
      <c r="R141" s="2230"/>
      <c r="S141" s="2230"/>
      <c r="T141" s="2230"/>
      <c r="U141" s="2233"/>
      <c r="V141" s="2223"/>
      <c r="W141" s="2223"/>
      <c r="X141" s="2223"/>
      <c r="Y141" s="2223"/>
      <c r="Z141" s="2223"/>
      <c r="AA141" s="2223"/>
    </row>
    <row r="142" spans="5:27">
      <c r="E142" s="2229"/>
      <c r="F142" s="2229"/>
      <c r="G142" s="2230"/>
      <c r="H142" s="2231"/>
      <c r="I142" s="2231"/>
      <c r="J142" s="2231"/>
      <c r="K142" s="2231"/>
      <c r="L142" s="2229"/>
      <c r="M142" s="2229"/>
      <c r="N142" s="2229"/>
      <c r="O142" s="2229"/>
      <c r="P142" s="2232"/>
      <c r="Q142" s="2232"/>
      <c r="R142" s="2230"/>
      <c r="S142" s="2230"/>
      <c r="T142" s="2230"/>
      <c r="U142" s="2233"/>
      <c r="V142" s="2223"/>
      <c r="W142" s="2223"/>
      <c r="X142" s="2223"/>
      <c r="Y142" s="2223"/>
      <c r="Z142" s="2223"/>
      <c r="AA142" s="2223"/>
    </row>
    <row r="143" spans="5:27">
      <c r="E143" s="2229"/>
      <c r="F143" s="2229"/>
      <c r="G143" s="2230"/>
      <c r="H143" s="2231"/>
      <c r="I143" s="2231"/>
      <c r="J143" s="2231"/>
      <c r="K143" s="2231"/>
      <c r="L143" s="2229"/>
      <c r="M143" s="2229"/>
      <c r="N143" s="2229"/>
      <c r="O143" s="2229"/>
      <c r="P143" s="2232"/>
      <c r="Q143" s="2232"/>
      <c r="R143" s="2230"/>
      <c r="S143" s="2230"/>
      <c r="T143" s="2230"/>
      <c r="U143" s="2233"/>
      <c r="V143" s="2223"/>
      <c r="W143" s="2223"/>
      <c r="X143" s="2223"/>
      <c r="Y143" s="2223"/>
      <c r="Z143" s="2223"/>
      <c r="AA143" s="2223"/>
    </row>
    <row r="144" spans="5:27">
      <c r="E144" s="2229"/>
      <c r="F144" s="2229"/>
      <c r="G144" s="2230"/>
      <c r="H144" s="2231"/>
      <c r="I144" s="2231"/>
      <c r="J144" s="2231"/>
      <c r="K144" s="2231"/>
      <c r="L144" s="2229"/>
      <c r="M144" s="2229"/>
      <c r="N144" s="2229"/>
      <c r="O144" s="2229"/>
      <c r="P144" s="2232"/>
      <c r="Q144" s="2232"/>
      <c r="R144" s="2230"/>
      <c r="S144" s="2230"/>
      <c r="T144" s="2230"/>
      <c r="U144" s="2233"/>
      <c r="V144" s="2223"/>
      <c r="W144" s="2223"/>
      <c r="X144" s="2223"/>
      <c r="Y144" s="2223"/>
      <c r="Z144" s="2223"/>
      <c r="AA144" s="2223"/>
    </row>
    <row r="145" spans="5:27">
      <c r="E145" s="2229"/>
      <c r="F145" s="2229"/>
      <c r="G145" s="2230"/>
      <c r="H145" s="2231"/>
      <c r="I145" s="2231"/>
      <c r="J145" s="2231"/>
      <c r="K145" s="2231"/>
      <c r="L145" s="2229"/>
      <c r="M145" s="2229"/>
      <c r="N145" s="2229"/>
      <c r="O145" s="2229"/>
      <c r="P145" s="2232"/>
      <c r="Q145" s="2232"/>
      <c r="R145" s="2230"/>
      <c r="S145" s="2230"/>
      <c r="T145" s="2230"/>
      <c r="U145" s="2233"/>
      <c r="V145" s="2223"/>
      <c r="W145" s="2223"/>
      <c r="X145" s="2223"/>
      <c r="Y145" s="2223"/>
      <c r="Z145" s="2223"/>
      <c r="AA145" s="2223"/>
    </row>
    <row r="146" spans="5:27">
      <c r="E146" s="2229"/>
      <c r="F146" s="2229"/>
      <c r="G146" s="2230"/>
      <c r="H146" s="2231"/>
      <c r="I146" s="2231"/>
      <c r="J146" s="2231"/>
      <c r="K146" s="2231"/>
      <c r="L146" s="2229"/>
      <c r="M146" s="2229"/>
      <c r="N146" s="2229"/>
      <c r="O146" s="2229"/>
      <c r="P146" s="2232"/>
      <c r="Q146" s="2232"/>
      <c r="R146" s="2230"/>
      <c r="S146" s="2230"/>
      <c r="T146" s="2230"/>
      <c r="U146" s="2233"/>
      <c r="V146" s="2223"/>
      <c r="W146" s="2223"/>
      <c r="X146" s="2223"/>
      <c r="Y146" s="2223"/>
      <c r="Z146" s="2223"/>
      <c r="AA146" s="2223"/>
    </row>
    <row r="147" spans="5:27">
      <c r="E147" s="2229"/>
      <c r="F147" s="2229"/>
      <c r="G147" s="2230"/>
      <c r="H147" s="2231"/>
      <c r="I147" s="2231"/>
      <c r="J147" s="2231"/>
      <c r="K147" s="2231"/>
      <c r="L147" s="2229"/>
      <c r="M147" s="2229"/>
      <c r="N147" s="2229"/>
      <c r="O147" s="2229"/>
      <c r="P147" s="2232"/>
      <c r="Q147" s="2232"/>
      <c r="R147" s="2230"/>
      <c r="S147" s="2230"/>
      <c r="T147" s="2230"/>
      <c r="U147" s="2233"/>
      <c r="V147" s="2223"/>
      <c r="W147" s="2223"/>
      <c r="X147" s="2223"/>
      <c r="Y147" s="2223"/>
      <c r="Z147" s="2223"/>
      <c r="AA147" s="2223"/>
    </row>
    <row r="148" spans="5:27">
      <c r="E148" s="2229"/>
      <c r="F148" s="2229"/>
      <c r="G148" s="2230"/>
      <c r="H148" s="2231"/>
      <c r="I148" s="2231"/>
      <c r="J148" s="2231"/>
      <c r="K148" s="2231"/>
      <c r="L148" s="2229"/>
      <c r="M148" s="2229"/>
      <c r="N148" s="2229"/>
      <c r="O148" s="2229"/>
      <c r="P148" s="2232"/>
      <c r="Q148" s="2232"/>
      <c r="R148" s="2230"/>
      <c r="S148" s="2230"/>
      <c r="T148" s="2230"/>
      <c r="U148" s="2233"/>
      <c r="V148" s="2223"/>
      <c r="W148" s="2223"/>
      <c r="X148" s="2223"/>
      <c r="Y148" s="2223"/>
      <c r="Z148" s="2223"/>
      <c r="AA148" s="2223"/>
    </row>
    <row r="149" spans="5:27">
      <c r="E149" s="2229"/>
      <c r="F149" s="2229"/>
      <c r="G149" s="2230"/>
      <c r="H149" s="2231"/>
      <c r="I149" s="2231"/>
      <c r="J149" s="2231"/>
      <c r="K149" s="2231"/>
      <c r="L149" s="2229"/>
      <c r="M149" s="2229"/>
      <c r="N149" s="2229"/>
      <c r="O149" s="2229"/>
      <c r="P149" s="2232"/>
      <c r="Q149" s="2232"/>
      <c r="R149" s="2230"/>
      <c r="S149" s="2230"/>
      <c r="T149" s="2230"/>
      <c r="U149" s="2233"/>
      <c r="V149" s="2223"/>
      <c r="W149" s="2223"/>
      <c r="X149" s="2223"/>
      <c r="Y149" s="2223"/>
      <c r="Z149" s="2223"/>
      <c r="AA149" s="2223"/>
    </row>
    <row r="150" spans="5:27">
      <c r="E150" s="2229"/>
      <c r="F150" s="2229"/>
      <c r="G150" s="2230"/>
      <c r="H150" s="2231"/>
      <c r="I150" s="2231"/>
      <c r="J150" s="2231"/>
      <c r="K150" s="2231"/>
      <c r="L150" s="2229"/>
      <c r="M150" s="2229"/>
      <c r="N150" s="2229"/>
      <c r="O150" s="2229"/>
      <c r="P150" s="2232"/>
      <c r="Q150" s="2232"/>
      <c r="R150" s="2230"/>
      <c r="S150" s="2230"/>
      <c r="T150" s="2230"/>
      <c r="U150" s="2233"/>
      <c r="V150" s="2223"/>
      <c r="W150" s="2223"/>
      <c r="X150" s="2223"/>
      <c r="Y150" s="2223"/>
      <c r="Z150" s="2223"/>
      <c r="AA150" s="2223"/>
    </row>
    <row r="151" spans="5:27">
      <c r="E151" s="2229"/>
      <c r="F151" s="2229"/>
      <c r="G151" s="2230"/>
      <c r="H151" s="2231"/>
      <c r="I151" s="2231"/>
      <c r="J151" s="2231"/>
      <c r="K151" s="2231"/>
      <c r="L151" s="2229"/>
      <c r="M151" s="2229"/>
      <c r="N151" s="2229"/>
      <c r="O151" s="2229"/>
      <c r="P151" s="2232"/>
      <c r="Q151" s="2232"/>
      <c r="R151" s="2230"/>
      <c r="S151" s="2230"/>
      <c r="T151" s="2230"/>
      <c r="U151" s="2233"/>
      <c r="V151" s="2223"/>
      <c r="W151" s="2223"/>
      <c r="X151" s="2223"/>
      <c r="Y151" s="2223"/>
      <c r="Z151" s="2223"/>
      <c r="AA151" s="2223"/>
    </row>
    <row r="152" spans="5:27">
      <c r="E152" s="2229"/>
      <c r="F152" s="2229"/>
      <c r="G152" s="2230"/>
      <c r="H152" s="2231"/>
      <c r="I152" s="2231"/>
      <c r="J152" s="2231"/>
      <c r="K152" s="2231"/>
      <c r="L152" s="2229"/>
      <c r="M152" s="2229"/>
      <c r="N152" s="2229"/>
      <c r="O152" s="2229"/>
      <c r="P152" s="2232"/>
      <c r="Q152" s="2232"/>
      <c r="R152" s="2230"/>
      <c r="S152" s="2230"/>
      <c r="T152" s="2230"/>
      <c r="U152" s="2233"/>
      <c r="V152" s="2223"/>
      <c r="W152" s="2223"/>
      <c r="X152" s="2223"/>
      <c r="Y152" s="2223"/>
      <c r="Z152" s="2223"/>
      <c r="AA152" s="2223"/>
    </row>
    <row r="153" spans="5:27">
      <c r="E153" s="2229"/>
      <c r="F153" s="2229"/>
      <c r="G153" s="2230"/>
      <c r="H153" s="2231"/>
      <c r="I153" s="2231"/>
      <c r="J153" s="2231"/>
      <c r="K153" s="2231"/>
      <c r="L153" s="2229"/>
      <c r="M153" s="2229"/>
      <c r="N153" s="2229"/>
      <c r="O153" s="2229"/>
      <c r="P153" s="2232"/>
      <c r="Q153" s="2232"/>
      <c r="R153" s="2230"/>
      <c r="S153" s="2230"/>
      <c r="T153" s="2230"/>
      <c r="U153" s="2233"/>
      <c r="V153" s="2223"/>
      <c r="W153" s="2223"/>
      <c r="X153" s="2223"/>
      <c r="Y153" s="2223"/>
      <c r="Z153" s="2223"/>
      <c r="AA153" s="2223"/>
    </row>
    <row r="154" spans="5:27">
      <c r="E154" s="2229"/>
      <c r="F154" s="2229"/>
      <c r="G154" s="2230"/>
      <c r="H154" s="2231"/>
      <c r="I154" s="2231"/>
      <c r="J154" s="2231"/>
      <c r="K154" s="2231"/>
      <c r="L154" s="2229"/>
      <c r="M154" s="2229"/>
      <c r="N154" s="2229"/>
      <c r="O154" s="2229"/>
      <c r="P154" s="2232"/>
      <c r="Q154" s="2232"/>
      <c r="R154" s="2230"/>
      <c r="S154" s="2230"/>
      <c r="T154" s="2230"/>
      <c r="U154" s="2233"/>
      <c r="V154" s="2223"/>
      <c r="W154" s="2223"/>
      <c r="X154" s="2223"/>
      <c r="Y154" s="2223"/>
      <c r="Z154" s="2223"/>
      <c r="AA154" s="2223"/>
    </row>
    <row r="155" spans="5:27">
      <c r="E155" s="2229"/>
      <c r="F155" s="2229"/>
      <c r="G155" s="2230"/>
      <c r="H155" s="2231"/>
      <c r="I155" s="2231"/>
      <c r="J155" s="2231"/>
      <c r="K155" s="2231"/>
      <c r="L155" s="2229"/>
      <c r="M155" s="2229"/>
      <c r="N155" s="2229"/>
      <c r="O155" s="2229"/>
      <c r="P155" s="2232"/>
      <c r="Q155" s="2232"/>
      <c r="R155" s="2230"/>
      <c r="S155" s="2230"/>
      <c r="T155" s="2230"/>
      <c r="U155" s="2233"/>
      <c r="V155" s="2223"/>
      <c r="W155" s="2223"/>
      <c r="X155" s="2223"/>
      <c r="Y155" s="2223"/>
      <c r="Z155" s="2223"/>
      <c r="AA155" s="2223"/>
    </row>
    <row r="156" spans="5:27">
      <c r="E156" s="2229"/>
      <c r="F156" s="2229"/>
      <c r="G156" s="2230"/>
      <c r="H156" s="2231"/>
      <c r="I156" s="2231"/>
      <c r="J156" s="2231"/>
      <c r="K156" s="2231"/>
      <c r="L156" s="2229"/>
      <c r="M156" s="2229"/>
      <c r="N156" s="2229"/>
      <c r="O156" s="2229"/>
      <c r="P156" s="2232"/>
      <c r="Q156" s="2232"/>
      <c r="R156" s="2230"/>
      <c r="S156" s="2230"/>
      <c r="T156" s="2230"/>
      <c r="U156" s="2233"/>
      <c r="V156" s="2223"/>
      <c r="W156" s="2223"/>
      <c r="X156" s="2223"/>
      <c r="Y156" s="2223"/>
      <c r="Z156" s="2223"/>
      <c r="AA156" s="2223"/>
    </row>
    <row r="157" spans="5:27">
      <c r="E157" s="2229"/>
      <c r="F157" s="2229"/>
      <c r="G157" s="2230"/>
      <c r="H157" s="2231"/>
      <c r="I157" s="2231"/>
      <c r="J157" s="2231"/>
      <c r="K157" s="2231"/>
      <c r="L157" s="2229"/>
      <c r="M157" s="2229"/>
      <c r="N157" s="2229"/>
      <c r="O157" s="2229"/>
      <c r="P157" s="2232"/>
      <c r="Q157" s="2232"/>
      <c r="R157" s="2230"/>
      <c r="S157" s="2230"/>
      <c r="T157" s="2230"/>
      <c r="U157" s="2233"/>
      <c r="V157" s="2223"/>
      <c r="W157" s="2223"/>
      <c r="X157" s="2223"/>
      <c r="Y157" s="2223"/>
      <c r="Z157" s="2223"/>
      <c r="AA157" s="2223"/>
    </row>
    <row r="158" spans="5:27">
      <c r="E158" s="2229"/>
      <c r="F158" s="2229"/>
      <c r="G158" s="2230"/>
      <c r="H158" s="2231"/>
      <c r="I158" s="2231"/>
      <c r="J158" s="2231"/>
      <c r="K158" s="2231"/>
      <c r="L158" s="2229"/>
      <c r="M158" s="2229"/>
      <c r="N158" s="2229"/>
      <c r="O158" s="2229"/>
      <c r="P158" s="2232"/>
      <c r="Q158" s="2232"/>
      <c r="R158" s="2230"/>
      <c r="S158" s="2230"/>
      <c r="T158" s="2230"/>
      <c r="U158" s="2233"/>
      <c r="V158" s="2223"/>
      <c r="W158" s="2223"/>
      <c r="X158" s="2223"/>
      <c r="Y158" s="2223"/>
      <c r="Z158" s="2223"/>
      <c r="AA158" s="2223"/>
    </row>
    <row r="159" spans="5:27">
      <c r="E159" s="2229"/>
      <c r="F159" s="2229"/>
      <c r="G159" s="2230"/>
      <c r="H159" s="2231"/>
      <c r="I159" s="2231"/>
      <c r="J159" s="2231"/>
      <c r="K159" s="2231"/>
      <c r="L159" s="2229"/>
      <c r="M159" s="2229"/>
      <c r="N159" s="2229"/>
      <c r="O159" s="2229"/>
      <c r="P159" s="2232"/>
      <c r="Q159" s="2232"/>
      <c r="R159" s="2230"/>
      <c r="S159" s="2230"/>
      <c r="T159" s="2230"/>
      <c r="U159" s="2233"/>
      <c r="V159" s="2223"/>
      <c r="W159" s="2223"/>
      <c r="X159" s="2223"/>
      <c r="Y159" s="2223"/>
      <c r="Z159" s="2223"/>
      <c r="AA159" s="2223"/>
    </row>
    <row r="160" spans="5:27">
      <c r="E160" s="2229"/>
      <c r="F160" s="2229"/>
      <c r="G160" s="2230"/>
      <c r="H160" s="2231"/>
      <c r="I160" s="2231"/>
      <c r="J160" s="2231"/>
      <c r="K160" s="2231"/>
      <c r="L160" s="2229"/>
      <c r="M160" s="2229"/>
      <c r="N160" s="2229"/>
      <c r="O160" s="2229"/>
      <c r="P160" s="2232"/>
      <c r="Q160" s="2232"/>
      <c r="R160" s="2230"/>
      <c r="S160" s="2230"/>
      <c r="T160" s="2230"/>
      <c r="U160" s="2233"/>
      <c r="V160" s="2223"/>
      <c r="W160" s="2223"/>
      <c r="X160" s="2223"/>
      <c r="Y160" s="2223"/>
      <c r="Z160" s="2223"/>
      <c r="AA160" s="2223"/>
    </row>
    <row r="161" spans="5:27">
      <c r="E161" s="2229"/>
      <c r="F161" s="2229"/>
      <c r="G161" s="2230"/>
      <c r="H161" s="2231"/>
      <c r="I161" s="2231"/>
      <c r="J161" s="2231"/>
      <c r="K161" s="2231"/>
      <c r="L161" s="2229"/>
      <c r="M161" s="2229"/>
      <c r="N161" s="2229"/>
      <c r="O161" s="2229"/>
      <c r="P161" s="2232"/>
      <c r="Q161" s="2232"/>
      <c r="R161" s="2230"/>
      <c r="S161" s="2230"/>
      <c r="T161" s="2230"/>
      <c r="U161" s="2233"/>
      <c r="V161" s="2223"/>
      <c r="W161" s="2223"/>
      <c r="X161" s="2223"/>
      <c r="Y161" s="2223"/>
      <c r="Z161" s="2223"/>
      <c r="AA161" s="2223"/>
    </row>
    <row r="162" spans="5:27">
      <c r="E162" s="2229"/>
      <c r="F162" s="2229"/>
      <c r="G162" s="2230"/>
      <c r="H162" s="2231"/>
      <c r="I162" s="2231"/>
      <c r="J162" s="2231"/>
      <c r="K162" s="2231"/>
      <c r="L162" s="2229"/>
      <c r="M162" s="2229"/>
      <c r="N162" s="2229"/>
      <c r="O162" s="2229"/>
      <c r="P162" s="2232"/>
      <c r="Q162" s="2232"/>
      <c r="R162" s="2230"/>
      <c r="S162" s="2230"/>
      <c r="T162" s="2230"/>
      <c r="U162" s="2233"/>
      <c r="V162" s="2223"/>
      <c r="W162" s="2223"/>
      <c r="X162" s="2223"/>
      <c r="Y162" s="2223"/>
      <c r="Z162" s="2223"/>
      <c r="AA162" s="2223"/>
    </row>
    <row r="163" spans="5:27">
      <c r="E163" s="2229"/>
      <c r="F163" s="2229"/>
      <c r="G163" s="2230"/>
      <c r="H163" s="2231"/>
      <c r="I163" s="2231"/>
      <c r="J163" s="2231"/>
      <c r="K163" s="2231"/>
      <c r="L163" s="2229"/>
      <c r="M163" s="2229"/>
      <c r="N163" s="2229"/>
      <c r="O163" s="2229"/>
      <c r="P163" s="2232"/>
      <c r="Q163" s="2232"/>
      <c r="R163" s="2230"/>
      <c r="S163" s="2230"/>
      <c r="T163" s="2230"/>
      <c r="U163" s="2233"/>
      <c r="V163" s="2223"/>
      <c r="W163" s="2223"/>
      <c r="X163" s="2223"/>
      <c r="Y163" s="2223"/>
      <c r="Z163" s="2223"/>
      <c r="AA163" s="2223"/>
    </row>
    <row r="164" spans="5:27">
      <c r="E164" s="2229"/>
      <c r="F164" s="2229"/>
      <c r="G164" s="2230"/>
      <c r="H164" s="2231"/>
      <c r="I164" s="2231"/>
      <c r="J164" s="2231"/>
      <c r="K164" s="2231"/>
      <c r="L164" s="2229"/>
      <c r="M164" s="2229"/>
      <c r="N164" s="2229"/>
      <c r="O164" s="2229"/>
      <c r="P164" s="2232"/>
      <c r="Q164" s="2232"/>
      <c r="R164" s="2230"/>
      <c r="S164" s="2230"/>
      <c r="T164" s="2230"/>
      <c r="U164" s="2233"/>
      <c r="V164" s="2223"/>
      <c r="W164" s="2223"/>
      <c r="X164" s="2223"/>
      <c r="Y164" s="2223"/>
      <c r="Z164" s="2223"/>
      <c r="AA164" s="2223"/>
    </row>
    <row r="165" spans="5:27">
      <c r="E165" s="2229"/>
      <c r="F165" s="2229"/>
      <c r="G165" s="2230"/>
      <c r="H165" s="2231"/>
      <c r="I165" s="2231"/>
      <c r="J165" s="2231"/>
      <c r="K165" s="2231"/>
      <c r="L165" s="2229"/>
      <c r="M165" s="2229"/>
      <c r="N165" s="2229"/>
      <c r="O165" s="2229"/>
      <c r="P165" s="2232"/>
      <c r="Q165" s="2232"/>
      <c r="R165" s="2230"/>
      <c r="S165" s="2230"/>
      <c r="T165" s="2230"/>
      <c r="U165" s="2233"/>
      <c r="V165" s="2223"/>
      <c r="W165" s="2223"/>
      <c r="X165" s="2223"/>
      <c r="Y165" s="2223"/>
      <c r="Z165" s="2223"/>
      <c r="AA165" s="2223"/>
    </row>
    <row r="166" spans="5:27">
      <c r="E166" s="2229"/>
      <c r="F166" s="2229"/>
      <c r="G166" s="2230"/>
      <c r="H166" s="2231"/>
      <c r="I166" s="2231"/>
      <c r="J166" s="2231"/>
      <c r="K166" s="2231"/>
      <c r="L166" s="2229"/>
      <c r="M166" s="2229"/>
      <c r="N166" s="2229"/>
      <c r="O166" s="2229"/>
      <c r="P166" s="2232"/>
      <c r="Q166" s="2232"/>
      <c r="R166" s="2230"/>
      <c r="S166" s="2230"/>
      <c r="T166" s="2230"/>
      <c r="U166" s="2233"/>
      <c r="V166" s="2223"/>
      <c r="W166" s="2223"/>
      <c r="X166" s="2223"/>
      <c r="Y166" s="2223"/>
      <c r="Z166" s="2223"/>
      <c r="AA166" s="2223"/>
    </row>
    <row r="167" spans="5:27">
      <c r="E167" s="2229"/>
      <c r="F167" s="2229"/>
      <c r="G167" s="2230"/>
      <c r="H167" s="2231"/>
      <c r="I167" s="2231"/>
      <c r="J167" s="2231"/>
      <c r="K167" s="2231"/>
      <c r="L167" s="2229"/>
      <c r="M167" s="2229"/>
      <c r="N167" s="2229"/>
      <c r="O167" s="2229"/>
      <c r="P167" s="2232"/>
      <c r="Q167" s="2232"/>
      <c r="R167" s="2230"/>
      <c r="S167" s="2230"/>
      <c r="T167" s="2230"/>
      <c r="U167" s="2233"/>
      <c r="V167" s="2223"/>
      <c r="W167" s="2223"/>
      <c r="X167" s="2223"/>
      <c r="Y167" s="2223"/>
      <c r="Z167" s="2223"/>
      <c r="AA167" s="2223"/>
    </row>
    <row r="168" spans="5:27">
      <c r="E168" s="2229"/>
      <c r="F168" s="2229"/>
      <c r="G168" s="2230"/>
      <c r="H168" s="2231"/>
      <c r="I168" s="2231"/>
      <c r="J168" s="2231"/>
      <c r="K168" s="2231"/>
      <c r="L168" s="2229"/>
      <c r="M168" s="2229"/>
      <c r="N168" s="2229"/>
      <c r="O168" s="2229"/>
      <c r="P168" s="2232"/>
      <c r="Q168" s="2232"/>
      <c r="R168" s="2230"/>
      <c r="S168" s="2230"/>
      <c r="T168" s="2230"/>
      <c r="U168" s="2233"/>
      <c r="V168" s="2223"/>
      <c r="W168" s="2223"/>
      <c r="X168" s="2223"/>
      <c r="Y168" s="2223"/>
      <c r="Z168" s="2223"/>
      <c r="AA168" s="2223"/>
    </row>
    <row r="169" spans="5:27">
      <c r="E169" s="2229"/>
      <c r="F169" s="2229"/>
      <c r="G169" s="2230"/>
      <c r="H169" s="2231"/>
      <c r="I169" s="2231"/>
      <c r="J169" s="2231"/>
      <c r="K169" s="2231"/>
      <c r="L169" s="2229"/>
      <c r="M169" s="2229"/>
      <c r="N169" s="2229"/>
      <c r="O169" s="2229"/>
      <c r="P169" s="2232"/>
      <c r="Q169" s="2232"/>
      <c r="R169" s="2230"/>
      <c r="S169" s="2230"/>
      <c r="T169" s="2230"/>
      <c r="U169" s="2233"/>
      <c r="V169" s="2223"/>
      <c r="W169" s="2223"/>
      <c r="X169" s="2223"/>
      <c r="Y169" s="2223"/>
      <c r="Z169" s="2223"/>
      <c r="AA169" s="2223"/>
    </row>
    <row r="170" spans="5:27">
      <c r="E170" s="2229"/>
      <c r="F170" s="2229"/>
      <c r="G170" s="2230"/>
      <c r="H170" s="2231"/>
      <c r="I170" s="2231"/>
      <c r="J170" s="2231"/>
      <c r="K170" s="2231"/>
      <c r="L170" s="2229"/>
      <c r="M170" s="2229"/>
      <c r="N170" s="2229"/>
      <c r="O170" s="2229"/>
      <c r="P170" s="2232"/>
      <c r="Q170" s="2232"/>
      <c r="R170" s="2230"/>
      <c r="S170" s="2230"/>
      <c r="T170" s="2230"/>
      <c r="U170" s="2233"/>
      <c r="V170" s="2223"/>
      <c r="W170" s="2223"/>
      <c r="X170" s="2223"/>
      <c r="Y170" s="2223"/>
      <c r="Z170" s="2223"/>
      <c r="AA170" s="2223"/>
    </row>
    <row r="171" spans="5:27">
      <c r="E171" s="2229"/>
      <c r="F171" s="2229"/>
      <c r="G171" s="2230"/>
      <c r="H171" s="2231"/>
      <c r="I171" s="2231"/>
      <c r="J171" s="2231"/>
      <c r="K171" s="2231"/>
      <c r="L171" s="2229"/>
      <c r="M171" s="2229"/>
      <c r="N171" s="2229"/>
      <c r="O171" s="2229"/>
      <c r="P171" s="2232"/>
      <c r="Q171" s="2232"/>
      <c r="R171" s="2230"/>
      <c r="S171" s="2230"/>
      <c r="T171" s="2230"/>
      <c r="U171" s="2233"/>
      <c r="V171" s="2223"/>
      <c r="W171" s="2223"/>
      <c r="X171" s="2223"/>
      <c r="Y171" s="2223"/>
      <c r="Z171" s="2223"/>
      <c r="AA171" s="2223"/>
    </row>
    <row r="172" spans="5:27">
      <c r="E172" s="2229"/>
      <c r="F172" s="2229"/>
      <c r="G172" s="2230"/>
      <c r="H172" s="2231"/>
      <c r="I172" s="2231"/>
      <c r="J172" s="2231"/>
      <c r="K172" s="2231"/>
      <c r="L172" s="2229"/>
      <c r="M172" s="2229"/>
      <c r="N172" s="2229"/>
      <c r="O172" s="2229"/>
      <c r="P172" s="2232"/>
      <c r="Q172" s="2232"/>
      <c r="R172" s="2230"/>
      <c r="S172" s="2230"/>
      <c r="T172" s="2230"/>
      <c r="U172" s="2233"/>
      <c r="V172" s="2223"/>
      <c r="W172" s="2223"/>
      <c r="X172" s="2223"/>
      <c r="Y172" s="2223"/>
      <c r="Z172" s="2223"/>
      <c r="AA172" s="2223"/>
    </row>
    <row r="173" spans="5:27">
      <c r="E173" s="2229"/>
      <c r="F173" s="2229"/>
      <c r="G173" s="2230"/>
      <c r="H173" s="2231"/>
      <c r="I173" s="2231"/>
      <c r="J173" s="2231"/>
      <c r="K173" s="2231"/>
      <c r="L173" s="2229"/>
      <c r="M173" s="2229"/>
      <c r="N173" s="2229"/>
      <c r="O173" s="2229"/>
      <c r="P173" s="2232"/>
      <c r="Q173" s="2232"/>
      <c r="R173" s="2230"/>
      <c r="S173" s="2230"/>
      <c r="T173" s="2230"/>
      <c r="U173" s="2233"/>
      <c r="V173" s="2223"/>
      <c r="W173" s="2223"/>
      <c r="X173" s="2223"/>
      <c r="Y173" s="2223"/>
      <c r="Z173" s="2223"/>
      <c r="AA173" s="2223"/>
    </row>
    <row r="174" spans="5:27">
      <c r="E174" s="2229"/>
      <c r="F174" s="2229"/>
      <c r="G174" s="2230"/>
      <c r="H174" s="2231"/>
      <c r="I174" s="2231"/>
      <c r="J174" s="2231"/>
      <c r="K174" s="2231"/>
      <c r="L174" s="2229"/>
      <c r="M174" s="2229"/>
      <c r="N174" s="2229"/>
      <c r="O174" s="2229"/>
      <c r="P174" s="2232"/>
      <c r="Q174" s="2232"/>
      <c r="R174" s="2230"/>
      <c r="S174" s="2230"/>
      <c r="T174" s="2230"/>
      <c r="U174" s="2233"/>
      <c r="V174" s="2223"/>
      <c r="W174" s="2223"/>
      <c r="X174" s="2223"/>
      <c r="Y174" s="2223"/>
      <c r="Z174" s="2223"/>
      <c r="AA174" s="2223"/>
    </row>
    <row r="175" spans="5:27">
      <c r="E175" s="2229"/>
      <c r="F175" s="2229"/>
      <c r="G175" s="2230"/>
      <c r="H175" s="2231"/>
      <c r="I175" s="2231"/>
      <c r="J175" s="2231"/>
      <c r="K175" s="2231"/>
      <c r="L175" s="2229"/>
      <c r="M175" s="2229"/>
      <c r="N175" s="2229"/>
      <c r="O175" s="2229"/>
      <c r="P175" s="2232"/>
      <c r="Q175" s="2232"/>
      <c r="R175" s="2230"/>
      <c r="S175" s="2230"/>
      <c r="T175" s="2230"/>
      <c r="U175" s="2233"/>
      <c r="V175" s="2223"/>
      <c r="W175" s="2223"/>
      <c r="X175" s="2223"/>
      <c r="Y175" s="2223"/>
      <c r="Z175" s="2223"/>
      <c r="AA175" s="2223"/>
    </row>
    <row r="176" spans="5:27">
      <c r="E176" s="2229"/>
      <c r="F176" s="2229"/>
      <c r="G176" s="2230"/>
      <c r="H176" s="2231"/>
      <c r="I176" s="2231"/>
      <c r="J176" s="2231"/>
      <c r="K176" s="2231"/>
      <c r="L176" s="2229"/>
      <c r="M176" s="2229"/>
      <c r="N176" s="2229"/>
      <c r="O176" s="2229"/>
      <c r="P176" s="2232"/>
      <c r="Q176" s="2232"/>
      <c r="R176" s="2230"/>
      <c r="S176" s="2230"/>
      <c r="T176" s="2230"/>
      <c r="U176" s="2233"/>
      <c r="V176" s="2223"/>
      <c r="W176" s="2223"/>
      <c r="X176" s="2223"/>
      <c r="Y176" s="2223"/>
      <c r="Z176" s="2223"/>
      <c r="AA176" s="2223"/>
    </row>
    <row r="177" spans="5:27">
      <c r="E177" s="2229"/>
      <c r="F177" s="2229"/>
      <c r="G177" s="2230"/>
      <c r="H177" s="2231"/>
      <c r="I177" s="2231"/>
      <c r="J177" s="2231"/>
      <c r="K177" s="2231"/>
      <c r="L177" s="2229"/>
      <c r="M177" s="2229"/>
      <c r="N177" s="2229"/>
      <c r="O177" s="2229"/>
      <c r="P177" s="2232"/>
      <c r="Q177" s="2232"/>
      <c r="R177" s="2230"/>
      <c r="S177" s="2230"/>
      <c r="T177" s="2230"/>
      <c r="U177" s="2233"/>
      <c r="V177" s="2223"/>
      <c r="W177" s="2223"/>
      <c r="X177" s="2223"/>
      <c r="Y177" s="2223"/>
      <c r="Z177" s="2223"/>
      <c r="AA177" s="2223"/>
    </row>
    <row r="178" spans="5:27">
      <c r="E178" s="2229"/>
      <c r="F178" s="2229"/>
      <c r="G178" s="2230"/>
      <c r="H178" s="2231"/>
      <c r="I178" s="2231"/>
      <c r="J178" s="2231"/>
      <c r="K178" s="2231"/>
      <c r="L178" s="2229"/>
      <c r="M178" s="2229"/>
      <c r="N178" s="2229"/>
      <c r="O178" s="2229"/>
      <c r="P178" s="2232"/>
      <c r="Q178" s="2232"/>
      <c r="R178" s="2230"/>
      <c r="S178" s="2230"/>
      <c r="T178" s="2230"/>
      <c r="U178" s="2233"/>
      <c r="V178" s="2223"/>
      <c r="W178" s="2223"/>
      <c r="X178" s="2223"/>
      <c r="Y178" s="2223"/>
      <c r="Z178" s="2223"/>
      <c r="AA178" s="2223"/>
    </row>
    <row r="179" spans="5:27">
      <c r="E179" s="2229"/>
      <c r="F179" s="2229"/>
      <c r="G179" s="2230"/>
      <c r="H179" s="2231"/>
      <c r="I179" s="2231"/>
      <c r="J179" s="2231"/>
      <c r="K179" s="2231"/>
      <c r="L179" s="2229"/>
      <c r="M179" s="2229"/>
      <c r="N179" s="2229"/>
      <c r="O179" s="2229"/>
      <c r="P179" s="2232"/>
      <c r="Q179" s="2232"/>
      <c r="R179" s="2230"/>
      <c r="S179" s="2230"/>
      <c r="T179" s="2230"/>
      <c r="U179" s="2233"/>
      <c r="V179" s="2223"/>
      <c r="W179" s="2223"/>
      <c r="X179" s="2223"/>
      <c r="Y179" s="2223"/>
      <c r="Z179" s="2223"/>
      <c r="AA179" s="2223"/>
    </row>
    <row r="180" spans="5:27">
      <c r="E180" s="2229"/>
      <c r="F180" s="2229"/>
      <c r="G180" s="2230"/>
      <c r="H180" s="2231"/>
      <c r="I180" s="2231"/>
      <c r="J180" s="2231"/>
      <c r="K180" s="2231"/>
      <c r="L180" s="2229"/>
      <c r="M180" s="2229"/>
      <c r="N180" s="2229"/>
      <c r="O180" s="2229"/>
      <c r="P180" s="2232"/>
      <c r="Q180" s="2232"/>
      <c r="R180" s="2230"/>
      <c r="S180" s="2230"/>
      <c r="T180" s="2230"/>
      <c r="U180" s="2233"/>
      <c r="V180" s="2223"/>
      <c r="W180" s="2223"/>
      <c r="X180" s="2223"/>
      <c r="Y180" s="2223"/>
      <c r="Z180" s="2223"/>
      <c r="AA180" s="2223"/>
    </row>
    <row r="181" spans="5:27">
      <c r="E181" s="2229"/>
      <c r="F181" s="2229"/>
      <c r="G181" s="2230"/>
      <c r="H181" s="2231"/>
      <c r="I181" s="2231"/>
      <c r="J181" s="2231"/>
      <c r="K181" s="2231"/>
      <c r="L181" s="2229"/>
      <c r="M181" s="2229"/>
      <c r="N181" s="2229"/>
      <c r="O181" s="2229"/>
      <c r="P181" s="2232"/>
      <c r="Q181" s="2232"/>
      <c r="R181" s="2230"/>
      <c r="S181" s="2230"/>
      <c r="T181" s="2230"/>
      <c r="U181" s="2233"/>
      <c r="V181" s="2223"/>
      <c r="W181" s="2223"/>
      <c r="X181" s="2223"/>
      <c r="Y181" s="2223"/>
      <c r="Z181" s="2223"/>
      <c r="AA181" s="2223"/>
    </row>
    <row r="182" spans="5:27">
      <c r="E182" s="2229"/>
      <c r="F182" s="2229"/>
      <c r="G182" s="2230"/>
      <c r="H182" s="2231"/>
      <c r="I182" s="2231"/>
      <c r="J182" s="2231"/>
      <c r="K182" s="2231"/>
      <c r="L182" s="2229"/>
      <c r="M182" s="2229"/>
      <c r="N182" s="2229"/>
      <c r="O182" s="2229"/>
      <c r="P182" s="2232"/>
      <c r="Q182" s="2232"/>
      <c r="R182" s="2230"/>
      <c r="S182" s="2230"/>
      <c r="T182" s="2230"/>
      <c r="U182" s="2233"/>
      <c r="V182" s="2223"/>
      <c r="W182" s="2223"/>
      <c r="X182" s="2223"/>
      <c r="Y182" s="2223"/>
      <c r="Z182" s="2223"/>
      <c r="AA182" s="2223"/>
    </row>
    <row r="183" spans="5:27">
      <c r="E183" s="2229"/>
      <c r="F183" s="2229"/>
      <c r="G183" s="2230"/>
      <c r="H183" s="2231"/>
      <c r="I183" s="2231"/>
      <c r="J183" s="2231"/>
      <c r="K183" s="2231"/>
      <c r="L183" s="2229"/>
      <c r="M183" s="2229"/>
      <c r="N183" s="2229"/>
      <c r="O183" s="2229"/>
      <c r="P183" s="2232"/>
      <c r="Q183" s="2232"/>
      <c r="R183" s="2230"/>
      <c r="S183" s="2230"/>
      <c r="T183" s="2230"/>
      <c r="U183" s="2233"/>
      <c r="V183" s="2223"/>
      <c r="W183" s="2223"/>
      <c r="X183" s="2223"/>
      <c r="Y183" s="2223"/>
      <c r="Z183" s="2223"/>
      <c r="AA183" s="2223"/>
    </row>
    <row r="184" spans="5:27">
      <c r="E184" s="2229"/>
      <c r="F184" s="2229"/>
      <c r="G184" s="2230"/>
      <c r="H184" s="2231"/>
      <c r="I184" s="2231"/>
      <c r="J184" s="2231"/>
      <c r="K184" s="2231"/>
      <c r="L184" s="2229"/>
      <c r="M184" s="2229"/>
      <c r="N184" s="2229"/>
      <c r="O184" s="2229"/>
      <c r="P184" s="2232"/>
      <c r="Q184" s="2232"/>
      <c r="R184" s="2230"/>
      <c r="S184" s="2230"/>
      <c r="T184" s="2230"/>
      <c r="U184" s="2233"/>
      <c r="V184" s="2223"/>
      <c r="W184" s="2223"/>
      <c r="X184" s="2223"/>
      <c r="Y184" s="2223"/>
      <c r="Z184" s="2223"/>
      <c r="AA184" s="2223"/>
    </row>
    <row r="185" spans="5:27">
      <c r="E185" s="2229"/>
      <c r="F185" s="2229"/>
      <c r="G185" s="2230"/>
      <c r="H185" s="2231"/>
      <c r="I185" s="2231"/>
      <c r="J185" s="2231"/>
      <c r="K185" s="2231"/>
      <c r="L185" s="2229"/>
      <c r="M185" s="2229"/>
      <c r="N185" s="2229"/>
      <c r="O185" s="2229"/>
      <c r="P185" s="2232"/>
      <c r="Q185" s="2232"/>
      <c r="R185" s="2230"/>
      <c r="S185" s="2230"/>
      <c r="T185" s="2230"/>
      <c r="U185" s="2233"/>
      <c r="V185" s="2223"/>
      <c r="W185" s="2223"/>
      <c r="X185" s="2223"/>
      <c r="Y185" s="2223"/>
      <c r="Z185" s="2223"/>
      <c r="AA185" s="2223"/>
    </row>
    <row r="186" spans="5:27">
      <c r="E186" s="2229"/>
      <c r="F186" s="2229"/>
      <c r="G186" s="2230"/>
      <c r="H186" s="2231"/>
      <c r="I186" s="2231"/>
      <c r="J186" s="2231"/>
      <c r="K186" s="2231"/>
      <c r="L186" s="2229"/>
      <c r="M186" s="2229"/>
      <c r="N186" s="2229"/>
      <c r="O186" s="2229"/>
      <c r="P186" s="2232"/>
      <c r="Q186" s="2232"/>
      <c r="R186" s="2230"/>
      <c r="S186" s="2230"/>
      <c r="T186" s="2230"/>
      <c r="U186" s="2233"/>
      <c r="V186" s="2223"/>
      <c r="W186" s="2223"/>
      <c r="X186" s="2223"/>
      <c r="Y186" s="2223"/>
      <c r="Z186" s="2223"/>
      <c r="AA186" s="2223"/>
    </row>
    <row r="187" spans="5:27">
      <c r="E187" s="2229"/>
      <c r="F187" s="2229"/>
      <c r="G187" s="2230"/>
      <c r="H187" s="2231"/>
      <c r="I187" s="2231"/>
      <c r="J187" s="2231"/>
      <c r="K187" s="2231"/>
      <c r="L187" s="2229"/>
      <c r="M187" s="2229"/>
      <c r="N187" s="2229"/>
      <c r="O187" s="2229"/>
      <c r="P187" s="2232"/>
      <c r="Q187" s="2232"/>
      <c r="R187" s="2230"/>
      <c r="S187" s="2230"/>
      <c r="T187" s="2230"/>
      <c r="U187" s="2233"/>
      <c r="V187" s="2223"/>
      <c r="W187" s="2223"/>
      <c r="X187" s="2223"/>
      <c r="Y187" s="2223"/>
      <c r="Z187" s="2223"/>
      <c r="AA187" s="2223"/>
    </row>
    <row r="188" spans="5:27">
      <c r="E188" s="2229"/>
      <c r="F188" s="2229"/>
      <c r="G188" s="2230"/>
      <c r="H188" s="2231"/>
      <c r="I188" s="2231"/>
      <c r="J188" s="2231"/>
      <c r="K188" s="2231"/>
      <c r="L188" s="2229"/>
      <c r="M188" s="2229"/>
      <c r="N188" s="2229"/>
      <c r="O188" s="2229"/>
      <c r="P188" s="2232"/>
      <c r="Q188" s="2232"/>
      <c r="R188" s="2230"/>
      <c r="S188" s="2230"/>
      <c r="T188" s="2230"/>
      <c r="U188" s="2233"/>
      <c r="V188" s="2223"/>
      <c r="W188" s="2223"/>
      <c r="X188" s="2223"/>
      <c r="Y188" s="2223"/>
      <c r="Z188" s="2223"/>
      <c r="AA188" s="2223"/>
    </row>
    <row r="189" spans="5:27">
      <c r="E189" s="2229"/>
      <c r="F189" s="2229"/>
      <c r="G189" s="2230"/>
      <c r="H189" s="2231"/>
      <c r="I189" s="2231"/>
      <c r="J189" s="2231"/>
      <c r="K189" s="2231"/>
      <c r="L189" s="2229"/>
      <c r="M189" s="2229"/>
      <c r="N189" s="2229"/>
      <c r="O189" s="2229"/>
      <c r="P189" s="2232"/>
      <c r="Q189" s="2232"/>
      <c r="R189" s="2230"/>
      <c r="S189" s="2230"/>
      <c r="T189" s="2230"/>
      <c r="U189" s="2233"/>
      <c r="V189" s="2223"/>
      <c r="W189" s="2223"/>
      <c r="X189" s="2223"/>
      <c r="Y189" s="2223"/>
      <c r="Z189" s="2223"/>
      <c r="AA189" s="2223"/>
    </row>
    <row r="190" spans="5:27">
      <c r="E190" s="2229"/>
      <c r="F190" s="2229"/>
      <c r="G190" s="2230"/>
      <c r="H190" s="2231"/>
      <c r="I190" s="2231"/>
      <c r="J190" s="2231"/>
      <c r="K190" s="2231"/>
      <c r="L190" s="2229"/>
      <c r="M190" s="2229"/>
      <c r="N190" s="2229"/>
      <c r="O190" s="2229"/>
      <c r="P190" s="2232"/>
      <c r="Q190" s="2232"/>
      <c r="R190" s="2230"/>
      <c r="S190" s="2230"/>
      <c r="T190" s="2230"/>
      <c r="U190" s="2233"/>
      <c r="V190" s="2223"/>
      <c r="W190" s="2223"/>
      <c r="X190" s="2223"/>
      <c r="Y190" s="2223"/>
      <c r="Z190" s="2223"/>
      <c r="AA190" s="2223"/>
    </row>
    <row r="191" spans="5:27">
      <c r="E191" s="2229"/>
      <c r="F191" s="2229"/>
      <c r="G191" s="2230"/>
      <c r="H191" s="2231"/>
      <c r="I191" s="2231"/>
      <c r="J191" s="2231"/>
      <c r="K191" s="2231"/>
      <c r="L191" s="2229"/>
      <c r="M191" s="2229"/>
      <c r="N191" s="2229"/>
      <c r="O191" s="2229"/>
      <c r="P191" s="2232"/>
      <c r="Q191" s="2232"/>
      <c r="R191" s="2230"/>
      <c r="S191" s="2230"/>
      <c r="T191" s="2230"/>
      <c r="U191" s="2233"/>
      <c r="V191" s="2223"/>
      <c r="W191" s="2223"/>
      <c r="X191" s="2223"/>
      <c r="Y191" s="2223"/>
      <c r="Z191" s="2223"/>
      <c r="AA191" s="2223"/>
    </row>
    <row r="192" spans="5:27">
      <c r="E192" s="2229"/>
      <c r="F192" s="2229"/>
      <c r="G192" s="2230"/>
      <c r="H192" s="2231"/>
      <c r="I192" s="2231"/>
      <c r="J192" s="2231"/>
      <c r="K192" s="2231"/>
      <c r="L192" s="2229"/>
      <c r="M192" s="2229"/>
      <c r="N192" s="2229"/>
      <c r="O192" s="2229"/>
      <c r="P192" s="2232"/>
      <c r="Q192" s="2232"/>
      <c r="R192" s="2230"/>
      <c r="S192" s="2230"/>
      <c r="T192" s="2230"/>
      <c r="U192" s="2233"/>
      <c r="V192" s="2223"/>
      <c r="W192" s="2223"/>
      <c r="X192" s="2223"/>
      <c r="Y192" s="2223"/>
      <c r="Z192" s="2223"/>
      <c r="AA192" s="2223"/>
    </row>
    <row r="193" spans="5:27">
      <c r="E193" s="2229"/>
      <c r="F193" s="2229"/>
      <c r="G193" s="2230"/>
      <c r="H193" s="2231"/>
      <c r="I193" s="2231"/>
      <c r="J193" s="2231"/>
      <c r="K193" s="2231"/>
      <c r="L193" s="2229"/>
      <c r="M193" s="2229"/>
      <c r="N193" s="2229"/>
      <c r="O193" s="2229"/>
      <c r="P193" s="2232"/>
      <c r="Q193" s="2232"/>
      <c r="R193" s="2230"/>
      <c r="S193" s="2230"/>
      <c r="T193" s="2230"/>
      <c r="U193" s="2233"/>
      <c r="V193" s="2223"/>
      <c r="W193" s="2223"/>
      <c r="X193" s="2223"/>
      <c r="Y193" s="2223"/>
      <c r="Z193" s="2223"/>
      <c r="AA193" s="2223"/>
    </row>
    <row r="194" spans="5:27">
      <c r="E194" s="2229"/>
      <c r="F194" s="2229"/>
      <c r="G194" s="2230"/>
      <c r="H194" s="2231"/>
      <c r="I194" s="2231"/>
      <c r="J194" s="2231"/>
      <c r="K194" s="2231"/>
      <c r="L194" s="2229"/>
      <c r="M194" s="2229"/>
      <c r="N194" s="2229"/>
      <c r="O194" s="2229"/>
      <c r="P194" s="2232"/>
      <c r="Q194" s="2232"/>
      <c r="R194" s="2230"/>
      <c r="S194" s="2230"/>
      <c r="T194" s="2230"/>
      <c r="U194" s="2233"/>
      <c r="V194" s="2223"/>
      <c r="W194" s="2223"/>
      <c r="X194" s="2223"/>
      <c r="Y194" s="2223"/>
      <c r="Z194" s="2223"/>
      <c r="AA194" s="2223"/>
    </row>
    <row r="195" spans="5:27">
      <c r="E195" s="2229"/>
      <c r="F195" s="2229"/>
      <c r="G195" s="2230"/>
      <c r="H195" s="2231"/>
      <c r="I195" s="2231"/>
      <c r="J195" s="2231"/>
      <c r="K195" s="2231"/>
      <c r="L195" s="2229"/>
      <c r="M195" s="2229"/>
      <c r="N195" s="2229"/>
      <c r="O195" s="2229"/>
      <c r="P195" s="2232"/>
      <c r="Q195" s="2232"/>
      <c r="R195" s="2230"/>
      <c r="S195" s="2230"/>
      <c r="T195" s="2230"/>
      <c r="U195" s="2233"/>
      <c r="V195" s="2223"/>
      <c r="W195" s="2223"/>
      <c r="X195" s="2223"/>
      <c r="Y195" s="2223"/>
      <c r="Z195" s="2223"/>
      <c r="AA195" s="2223"/>
    </row>
    <row r="196" spans="5:27">
      <c r="E196" s="2229"/>
      <c r="F196" s="2229"/>
      <c r="G196" s="2230"/>
      <c r="H196" s="2231"/>
      <c r="I196" s="2231"/>
      <c r="J196" s="2231"/>
      <c r="K196" s="2231"/>
      <c r="L196" s="2229"/>
      <c r="M196" s="2229"/>
      <c r="N196" s="2229"/>
      <c r="O196" s="2229"/>
      <c r="P196" s="2232"/>
      <c r="Q196" s="2232"/>
      <c r="R196" s="2230"/>
      <c r="S196" s="2230"/>
      <c r="T196" s="2230"/>
      <c r="U196" s="2233"/>
      <c r="V196" s="2223"/>
      <c r="W196" s="2223"/>
      <c r="X196" s="2223"/>
      <c r="Y196" s="2223"/>
      <c r="Z196" s="2223"/>
      <c r="AA196" s="2223"/>
    </row>
    <row r="197" spans="5:27">
      <c r="E197" s="2229"/>
      <c r="F197" s="2229"/>
      <c r="G197" s="2230"/>
      <c r="H197" s="2231"/>
      <c r="I197" s="2231"/>
      <c r="J197" s="2231"/>
      <c r="K197" s="2231"/>
      <c r="L197" s="2229"/>
      <c r="M197" s="2229"/>
      <c r="N197" s="2229"/>
      <c r="O197" s="2229"/>
      <c r="P197" s="2232"/>
      <c r="Q197" s="2232"/>
      <c r="R197" s="2230"/>
      <c r="S197" s="2230"/>
      <c r="T197" s="2230"/>
      <c r="U197" s="2233"/>
      <c r="V197" s="2223"/>
      <c r="W197" s="2223"/>
      <c r="X197" s="2223"/>
      <c r="Y197" s="2223"/>
      <c r="Z197" s="2223"/>
      <c r="AA197" s="2223"/>
    </row>
    <row r="198" spans="5:27">
      <c r="E198" s="2229"/>
      <c r="F198" s="2229"/>
      <c r="G198" s="2230"/>
      <c r="H198" s="2231"/>
      <c r="I198" s="2231"/>
      <c r="J198" s="2231"/>
      <c r="K198" s="2231"/>
      <c r="L198" s="2229"/>
      <c r="M198" s="2229"/>
      <c r="N198" s="2229"/>
      <c r="O198" s="2229"/>
      <c r="P198" s="2232"/>
      <c r="Q198" s="2232"/>
      <c r="R198" s="2230"/>
      <c r="S198" s="2230"/>
      <c r="T198" s="2230"/>
      <c r="U198" s="2233"/>
      <c r="V198" s="2223"/>
      <c r="W198" s="2223"/>
      <c r="X198" s="2223"/>
      <c r="Y198" s="2223"/>
      <c r="Z198" s="2223"/>
      <c r="AA198" s="2223"/>
    </row>
    <row r="199" spans="5:27">
      <c r="E199" s="2229"/>
      <c r="F199" s="2229"/>
      <c r="G199" s="2230"/>
      <c r="H199" s="2231"/>
      <c r="I199" s="2231"/>
      <c r="J199" s="2231"/>
      <c r="K199" s="2231"/>
      <c r="L199" s="2229"/>
      <c r="M199" s="2229"/>
      <c r="N199" s="2229"/>
      <c r="O199" s="2229"/>
      <c r="P199" s="2232"/>
      <c r="Q199" s="2232"/>
      <c r="R199" s="2230"/>
      <c r="S199" s="2230"/>
      <c r="T199" s="2230"/>
      <c r="U199" s="2233"/>
      <c r="V199" s="2223"/>
      <c r="W199" s="2223"/>
      <c r="X199" s="2223"/>
      <c r="Y199" s="2223"/>
      <c r="Z199" s="2223"/>
      <c r="AA199" s="2223"/>
    </row>
    <row r="200" spans="5:27">
      <c r="E200" s="2229"/>
      <c r="F200" s="2229"/>
      <c r="G200" s="2230"/>
      <c r="H200" s="2231"/>
      <c r="I200" s="2231"/>
      <c r="J200" s="2231"/>
      <c r="K200" s="2231"/>
      <c r="L200" s="2229"/>
      <c r="M200" s="2229"/>
      <c r="N200" s="2229"/>
      <c r="O200" s="2229"/>
      <c r="P200" s="2232"/>
      <c r="Q200" s="2232"/>
      <c r="R200" s="2230"/>
      <c r="S200" s="2230"/>
      <c r="T200" s="2230"/>
      <c r="U200" s="2233"/>
      <c r="V200" s="2223"/>
      <c r="W200" s="2223"/>
      <c r="X200" s="2223"/>
      <c r="Y200" s="2223"/>
      <c r="Z200" s="2223"/>
      <c r="AA200" s="2223"/>
    </row>
    <row r="201" spans="5:27">
      <c r="E201" s="2229"/>
      <c r="F201" s="2229"/>
      <c r="G201" s="2230"/>
      <c r="H201" s="2231"/>
      <c r="I201" s="2231"/>
      <c r="J201" s="2231"/>
      <c r="K201" s="2231"/>
      <c r="L201" s="2229"/>
      <c r="M201" s="2229"/>
      <c r="N201" s="2229"/>
      <c r="O201" s="2229"/>
      <c r="P201" s="2232"/>
      <c r="Q201" s="2232"/>
      <c r="R201" s="2230"/>
      <c r="S201" s="2230"/>
      <c r="T201" s="2230"/>
      <c r="U201" s="2233"/>
      <c r="V201" s="2223"/>
      <c r="W201" s="2223"/>
      <c r="X201" s="2223"/>
      <c r="Y201" s="2223"/>
      <c r="Z201" s="2223"/>
      <c r="AA201" s="2223"/>
    </row>
    <row r="202" spans="5:27">
      <c r="E202" s="2229"/>
      <c r="F202" s="2229"/>
      <c r="G202" s="2230"/>
      <c r="H202" s="2231"/>
      <c r="I202" s="2231"/>
      <c r="J202" s="2231"/>
      <c r="K202" s="2231"/>
      <c r="L202" s="2229"/>
      <c r="M202" s="2229"/>
      <c r="N202" s="2229"/>
      <c r="O202" s="2229"/>
      <c r="P202" s="2232"/>
      <c r="Q202" s="2232"/>
      <c r="R202" s="2230"/>
      <c r="S202" s="2230"/>
      <c r="T202" s="2230"/>
      <c r="U202" s="2233"/>
      <c r="V202" s="2223"/>
      <c r="W202" s="2223"/>
      <c r="X202" s="2223"/>
      <c r="Y202" s="2223"/>
      <c r="Z202" s="2223"/>
      <c r="AA202" s="2223"/>
    </row>
    <row r="203" spans="5:27">
      <c r="E203" s="2229"/>
      <c r="F203" s="2229"/>
      <c r="G203" s="2230"/>
      <c r="H203" s="2231"/>
      <c r="I203" s="2231"/>
      <c r="J203" s="2231"/>
      <c r="K203" s="2231"/>
      <c r="L203" s="2229"/>
      <c r="M203" s="2229"/>
      <c r="N203" s="2229"/>
      <c r="O203" s="2229"/>
      <c r="P203" s="2232"/>
      <c r="Q203" s="2232"/>
      <c r="R203" s="2230"/>
      <c r="S203" s="2230"/>
      <c r="T203" s="2230"/>
      <c r="U203" s="2233"/>
      <c r="V203" s="2223"/>
      <c r="W203" s="2223"/>
      <c r="X203" s="2223"/>
      <c r="Y203" s="2223"/>
      <c r="Z203" s="2223"/>
      <c r="AA203" s="2223"/>
    </row>
    <row r="204" spans="5:27">
      <c r="E204" s="2229"/>
      <c r="F204" s="2229"/>
      <c r="G204" s="2230"/>
      <c r="H204" s="2231"/>
      <c r="I204" s="2231"/>
      <c r="J204" s="2231"/>
      <c r="K204" s="2231"/>
      <c r="L204" s="2229"/>
      <c r="M204" s="2229"/>
      <c r="N204" s="2229"/>
      <c r="O204" s="2229"/>
      <c r="P204" s="2232"/>
      <c r="Q204" s="2232"/>
      <c r="R204" s="2230"/>
      <c r="S204" s="2230"/>
      <c r="T204" s="2230"/>
      <c r="U204" s="2233"/>
      <c r="V204" s="2223"/>
      <c r="W204" s="2223"/>
      <c r="X204" s="2223"/>
      <c r="Y204" s="2223"/>
      <c r="Z204" s="2223"/>
      <c r="AA204" s="2223"/>
    </row>
    <row r="205" spans="5:27">
      <c r="E205" s="2229"/>
      <c r="F205" s="2229"/>
      <c r="G205" s="2230"/>
      <c r="H205" s="2231"/>
      <c r="I205" s="2231"/>
      <c r="J205" s="2231"/>
      <c r="K205" s="2231"/>
      <c r="L205" s="2229"/>
      <c r="M205" s="2229"/>
      <c r="N205" s="2229"/>
      <c r="O205" s="2229"/>
      <c r="P205" s="2232"/>
      <c r="Q205" s="2232"/>
      <c r="R205" s="2230"/>
      <c r="S205" s="2230"/>
      <c r="T205" s="2230"/>
      <c r="U205" s="2233"/>
      <c r="V205" s="2223"/>
      <c r="W205" s="2223"/>
      <c r="X205" s="2223"/>
      <c r="Y205" s="2223"/>
      <c r="Z205" s="2223"/>
      <c r="AA205" s="2223"/>
    </row>
    <row r="206" spans="5:27">
      <c r="E206" s="2229"/>
      <c r="F206" s="2229"/>
      <c r="G206" s="2230"/>
      <c r="H206" s="2231"/>
      <c r="I206" s="2231"/>
      <c r="J206" s="2231"/>
      <c r="K206" s="2231"/>
      <c r="L206" s="2229"/>
      <c r="M206" s="2229"/>
      <c r="N206" s="2229"/>
      <c r="O206" s="2229"/>
      <c r="P206" s="2232"/>
      <c r="Q206" s="2232"/>
      <c r="R206" s="2230"/>
      <c r="S206" s="2230"/>
      <c r="T206" s="2230"/>
      <c r="U206" s="2233"/>
      <c r="V206" s="2223"/>
      <c r="W206" s="2223"/>
      <c r="X206" s="2223"/>
      <c r="Y206" s="2223"/>
      <c r="Z206" s="2223"/>
      <c r="AA206" s="2223"/>
    </row>
    <row r="207" spans="5:27">
      <c r="E207" s="2229"/>
      <c r="F207" s="2229"/>
      <c r="G207" s="2230"/>
      <c r="H207" s="2231"/>
      <c r="I207" s="2231"/>
      <c r="J207" s="2231"/>
      <c r="K207" s="2231"/>
      <c r="L207" s="2229"/>
      <c r="M207" s="2229"/>
      <c r="N207" s="2229"/>
      <c r="O207" s="2229"/>
      <c r="P207" s="2232"/>
      <c r="Q207" s="2232"/>
      <c r="R207" s="2230"/>
      <c r="S207" s="2230"/>
      <c r="T207" s="2230"/>
      <c r="U207" s="2233"/>
      <c r="V207" s="2223"/>
      <c r="W207" s="2223"/>
      <c r="X207" s="2223"/>
      <c r="Y207" s="2223"/>
      <c r="Z207" s="2223"/>
      <c r="AA207" s="2223"/>
    </row>
    <row r="208" spans="5:27">
      <c r="E208" s="2229"/>
      <c r="F208" s="2229"/>
      <c r="G208" s="2230"/>
      <c r="H208" s="2231"/>
      <c r="I208" s="2231"/>
      <c r="J208" s="2231"/>
      <c r="K208" s="2231"/>
      <c r="L208" s="2229"/>
      <c r="M208" s="2229"/>
      <c r="N208" s="2229"/>
      <c r="O208" s="2229"/>
      <c r="P208" s="2232"/>
      <c r="Q208" s="2232"/>
      <c r="R208" s="2230"/>
      <c r="S208" s="2230"/>
      <c r="T208" s="2230"/>
      <c r="U208" s="2233"/>
      <c r="V208" s="2223"/>
      <c r="W208" s="2223"/>
      <c r="X208" s="2223"/>
      <c r="Y208" s="2223"/>
      <c r="Z208" s="2223"/>
      <c r="AA208" s="2223"/>
    </row>
    <row r="209" s="2209" customFormat="1"/>
    <row r="210" s="2209" customFormat="1"/>
    <row r="211" s="2209" customFormat="1"/>
    <row r="212" s="2209" customFormat="1"/>
    <row r="213" s="2209" customFormat="1"/>
    <row r="214" s="2209" customFormat="1"/>
    <row r="215" s="2209" customFormat="1"/>
    <row r="216" s="2209" customFormat="1"/>
    <row r="217" s="2209" customFormat="1"/>
    <row r="218" s="2209" customFormat="1"/>
    <row r="219" s="2209" customFormat="1"/>
    <row r="220" s="2209" customFormat="1"/>
    <row r="221" s="2209" customFormat="1"/>
    <row r="222" s="2209" customFormat="1"/>
    <row r="223" s="2209" customFormat="1"/>
    <row r="224" s="2209" customFormat="1"/>
    <row r="225" s="2209" customFormat="1"/>
    <row r="226" s="2209" customFormat="1"/>
    <row r="227" s="2209" customFormat="1"/>
    <row r="228" s="2209" customFormat="1"/>
    <row r="229" s="2209" customFormat="1"/>
    <row r="230" s="2209" customFormat="1"/>
    <row r="231" s="2209" customFormat="1"/>
    <row r="232" s="2209" customFormat="1"/>
    <row r="233" s="2209" customFormat="1"/>
    <row r="234" s="2209" customFormat="1"/>
    <row r="235" s="2209" customFormat="1"/>
    <row r="236" s="2209" customFormat="1"/>
    <row r="237" s="2209" customFormat="1"/>
    <row r="238" s="2209" customFormat="1"/>
    <row r="239" s="2209" customFormat="1"/>
    <row r="240" s="2209" customFormat="1"/>
    <row r="241" s="2209" customFormat="1"/>
    <row r="242" s="2209" customFormat="1"/>
    <row r="243" s="2209" customFormat="1"/>
    <row r="244" s="2209" customFormat="1"/>
    <row r="245" s="2209" customFormat="1"/>
    <row r="246" s="2209" customFormat="1"/>
    <row r="247" s="2209" customFormat="1"/>
    <row r="248" s="2209" customFormat="1"/>
    <row r="249" s="2209" customFormat="1"/>
    <row r="250" s="2209" customFormat="1"/>
    <row r="251" s="2209" customFormat="1"/>
    <row r="252" s="2209" customFormat="1"/>
    <row r="253" s="2209" customFormat="1"/>
    <row r="254" s="2209" customFormat="1"/>
    <row r="255" s="2209" customFormat="1"/>
    <row r="256" s="2209" customFormat="1"/>
    <row r="257" s="2209" customFormat="1"/>
    <row r="258" s="2209" customFormat="1"/>
    <row r="259" s="2209" customFormat="1"/>
    <row r="260" s="2209" customFormat="1"/>
    <row r="261" s="2209" customFormat="1"/>
    <row r="262" s="2209" customFormat="1"/>
    <row r="263" s="2209" customFormat="1"/>
    <row r="264" s="2209" customFormat="1"/>
    <row r="265" s="2209" customFormat="1"/>
    <row r="266" s="2209" customFormat="1"/>
    <row r="267" s="2209" customFormat="1"/>
    <row r="268" s="2209" customFormat="1"/>
    <row r="269" s="2209" customFormat="1"/>
    <row r="270" s="2209" customFormat="1"/>
    <row r="271" s="2209" customFormat="1"/>
    <row r="272" s="2209" customFormat="1"/>
    <row r="273" s="2209" customFormat="1"/>
    <row r="274" s="2209" customFormat="1"/>
    <row r="275" s="2209" customFormat="1"/>
    <row r="276" s="2209" customFormat="1"/>
    <row r="277" s="2209" customFormat="1"/>
    <row r="278" s="2209" customFormat="1"/>
    <row r="279" s="2209" customFormat="1"/>
    <row r="280" s="2209" customFormat="1"/>
    <row r="281" s="2209" customFormat="1"/>
    <row r="282" s="2209" customFormat="1"/>
    <row r="283" s="2209" customFormat="1"/>
    <row r="284" s="2209" customFormat="1"/>
    <row r="285" s="2209" customFormat="1"/>
  </sheetData>
  <mergeCells count="56">
    <mergeCell ref="AV40:AW40"/>
    <mergeCell ref="AX40:BA40"/>
    <mergeCell ref="AV24:BA24"/>
    <mergeCell ref="AU25:AU39"/>
    <mergeCell ref="AV25:AV39"/>
    <mergeCell ref="AW25:AW39"/>
    <mergeCell ref="AX25:AZ26"/>
    <mergeCell ref="BA25:BA26"/>
    <mergeCell ref="AX27:AY30"/>
    <mergeCell ref="AZ27:BA30"/>
    <mergeCell ref="AX31:BA32"/>
    <mergeCell ref="AX33:AX36"/>
    <mergeCell ref="AY33:AZ36"/>
    <mergeCell ref="BA33:BA34"/>
    <mergeCell ref="BA35:BA36"/>
    <mergeCell ref="AX37:AZ39"/>
    <mergeCell ref="AN6:AN20"/>
    <mergeCell ref="BA6:BA7"/>
    <mergeCell ref="AZ8:BA13"/>
    <mergeCell ref="AO10:AR13"/>
    <mergeCell ref="AX12:AY13"/>
    <mergeCell ref="AO14:AR17"/>
    <mergeCell ref="AX14:AX17"/>
    <mergeCell ref="AD21:AE21"/>
    <mergeCell ref="AF21:AI21"/>
    <mergeCell ref="AM21:AN21"/>
    <mergeCell ref="AO21:AR21"/>
    <mergeCell ref="AV21:AW21"/>
    <mergeCell ref="AX21:BA21"/>
    <mergeCell ref="BA37:BA39"/>
    <mergeCell ref="AW6:AW20"/>
    <mergeCell ref="AO6:AR9"/>
    <mergeCell ref="AQ18:AR20"/>
    <mergeCell ref="AY14:AZ17"/>
    <mergeCell ref="BA14:BA15"/>
    <mergeCell ref="BA16:BA20"/>
    <mergeCell ref="AX6:AY11"/>
    <mergeCell ref="AX18:AZ20"/>
    <mergeCell ref="AZ6:AZ7"/>
    <mergeCell ref="AO18:AP20"/>
    <mergeCell ref="AU4:BB4"/>
    <mergeCell ref="AD5:AI5"/>
    <mergeCell ref="AM5:AR5"/>
    <mergeCell ref="AV5:BA5"/>
    <mergeCell ref="AM6:AM20"/>
    <mergeCell ref="AF18:AG20"/>
    <mergeCell ref="AH18:AI20"/>
    <mergeCell ref="AC4:AJ4"/>
    <mergeCell ref="AL4:AS4"/>
    <mergeCell ref="AC6:AC20"/>
    <mergeCell ref="AD6:AD20"/>
    <mergeCell ref="AE6:AE20"/>
    <mergeCell ref="AF6:AI17"/>
    <mergeCell ref="AL6:AL20"/>
    <mergeCell ref="AU6:AU20"/>
    <mergeCell ref="AV6:AV20"/>
  </mergeCells>
  <phoneticPr fontId="8" type="noConversion"/>
  <pageMargins left="0.70866141732283472" right="0.70866141732283472" top="0.74803149606299213" bottom="0.74803149606299213" header="0.31496062992125984" footer="0.31496062992125984"/>
  <pageSetup paperSize="9" scale="35" fitToWidth="0" orientation="landscape" r:id="rId1"/>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2">
    <pageSetUpPr fitToPage="1"/>
  </sheetPr>
  <dimension ref="A1:AC29"/>
  <sheetViews>
    <sheetView showGridLines="0" zoomScale="130" zoomScaleNormal="130" workbookViewId="0"/>
  </sheetViews>
  <sheetFormatPr defaultColWidth="8.875" defaultRowHeight="13.5"/>
  <cols>
    <col min="1" max="1" width="44.625" style="141" customWidth="1"/>
    <col min="2" max="2" width="47.5" style="141" customWidth="1"/>
    <col min="3" max="3" width="11.375" style="361" customWidth="1"/>
    <col min="4" max="4" width="16.625" style="362" customWidth="1"/>
    <col min="5" max="5" width="9.625" style="362" customWidth="1"/>
    <col min="6" max="6" width="10.375" style="362" customWidth="1"/>
    <col min="7" max="7" width="12.125" style="361" customWidth="1"/>
    <col min="8" max="16384" width="8.875" style="141"/>
  </cols>
  <sheetData>
    <row r="1" spans="1:7" s="353" customFormat="1" ht="16.5">
      <c r="A1" s="14" t="str">
        <f>+封面!A3&amp;" "&amp;封面!A2</f>
        <v xml:space="preserve">        保險股份有限公司(○○分公司) 年度(月、季、半年)報表</v>
      </c>
      <c r="C1" s="1254"/>
      <c r="D1" s="1255"/>
      <c r="E1" s="1254"/>
      <c r="F1" s="1254"/>
    </row>
    <row r="2" spans="1:7" s="353" customFormat="1" ht="15.75" thickBot="1">
      <c r="A2" s="139" t="s">
        <v>4109</v>
      </c>
      <c r="B2" s="1256"/>
      <c r="C2" s="1257"/>
      <c r="D2" s="1258"/>
      <c r="E2" s="1257"/>
      <c r="F2" s="1257"/>
      <c r="G2" s="1259" t="s">
        <v>2843</v>
      </c>
    </row>
    <row r="3" spans="1:7" ht="38.25" customHeight="1">
      <c r="A3" s="354" t="s">
        <v>3073</v>
      </c>
      <c r="B3" s="355" t="s">
        <v>3074</v>
      </c>
      <c r="C3" s="1260" t="s">
        <v>4110</v>
      </c>
      <c r="D3" s="1261" t="s">
        <v>4111</v>
      </c>
      <c r="E3" s="1262" t="s">
        <v>4112</v>
      </c>
      <c r="F3" s="1263" t="s">
        <v>597</v>
      </c>
      <c r="G3" s="1264" t="s">
        <v>4113</v>
      </c>
    </row>
    <row r="4" spans="1:7" ht="14.45" customHeight="1">
      <c r="A4" s="1265" t="s">
        <v>4114</v>
      </c>
      <c r="B4" s="1266" t="s">
        <v>4115</v>
      </c>
      <c r="C4" s="1267"/>
      <c r="D4" s="1268"/>
      <c r="E4" s="1269">
        <f>'表30-8-6'!H8</f>
        <v>0</v>
      </c>
      <c r="F4" s="1270"/>
      <c r="G4" s="1271">
        <f>ROUND(C4*MAX((D4-E4),0),0)</f>
        <v>0</v>
      </c>
    </row>
    <row r="5" spans="1:7" ht="14.45" customHeight="1">
      <c r="A5" s="31" t="s">
        <v>4116</v>
      </c>
      <c r="B5" s="1272" t="s">
        <v>4115</v>
      </c>
      <c r="C5" s="1273"/>
      <c r="D5" s="1274"/>
      <c r="E5" s="1275">
        <f>'表30-8-6'!H8</f>
        <v>0</v>
      </c>
      <c r="F5" s="1276"/>
      <c r="G5" s="1277">
        <f>ROUND(C5*MAX((D5-E5),0),0)</f>
        <v>0</v>
      </c>
    </row>
    <row r="6" spans="1:7" ht="14.45" customHeight="1">
      <c r="A6" s="31" t="s">
        <v>4117</v>
      </c>
      <c r="B6" s="1272"/>
      <c r="C6" s="1278">
        <f>SUM(C7:C8)</f>
        <v>0</v>
      </c>
      <c r="D6" s="1279"/>
      <c r="E6" s="1275"/>
      <c r="F6" s="1276"/>
      <c r="G6" s="1277">
        <f>SUM(G7:G8)</f>
        <v>0</v>
      </c>
    </row>
    <row r="7" spans="1:7" ht="14.45" customHeight="1">
      <c r="A7" s="356" t="s">
        <v>4118</v>
      </c>
      <c r="B7" s="1272" t="s">
        <v>4115</v>
      </c>
      <c r="C7" s="1273"/>
      <c r="D7" s="1274"/>
      <c r="E7" s="1275">
        <f>'表30-8-6'!H8</f>
        <v>0</v>
      </c>
      <c r="F7" s="1276"/>
      <c r="G7" s="1277">
        <f>ROUND(C7*MAX((D7-E7),0),0)</f>
        <v>0</v>
      </c>
    </row>
    <row r="8" spans="1:7" ht="14.45" customHeight="1">
      <c r="A8" s="356" t="s">
        <v>4119</v>
      </c>
      <c r="B8" s="1272" t="s">
        <v>4115</v>
      </c>
      <c r="C8" s="1273"/>
      <c r="D8" s="1274"/>
      <c r="E8" s="1275">
        <f>'表30-8-6'!H8</f>
        <v>0</v>
      </c>
      <c r="F8" s="1276"/>
      <c r="G8" s="1277">
        <f>ROUND(C8*MAX((D8-E8),0),0)</f>
        <v>0</v>
      </c>
    </row>
    <row r="9" spans="1:7" ht="14.45" customHeight="1">
      <c r="A9" s="31" t="s">
        <v>4120</v>
      </c>
      <c r="B9" s="1272"/>
      <c r="C9" s="1278">
        <f>SUM(C10:C11)</f>
        <v>0</v>
      </c>
      <c r="D9" s="1279"/>
      <c r="E9" s="1275"/>
      <c r="F9" s="1276"/>
      <c r="G9" s="1277">
        <f>SUM(G10:G11)</f>
        <v>0</v>
      </c>
    </row>
    <row r="10" spans="1:7" ht="14.45" customHeight="1">
      <c r="A10" s="356" t="s">
        <v>4121</v>
      </c>
      <c r="B10" s="1272" t="s">
        <v>4115</v>
      </c>
      <c r="C10" s="1273"/>
      <c r="D10" s="1274"/>
      <c r="E10" s="1280">
        <f>'表30-8-6'!H8</f>
        <v>0</v>
      </c>
      <c r="F10" s="1276"/>
      <c r="G10" s="1277">
        <f>ROUND(C10*MAX((D10-E10),0),0)</f>
        <v>0</v>
      </c>
    </row>
    <row r="11" spans="1:7" ht="14.45" customHeight="1">
      <c r="A11" s="356" t="s">
        <v>4122</v>
      </c>
      <c r="B11" s="1272" t="s">
        <v>4115</v>
      </c>
      <c r="C11" s="1273"/>
      <c r="D11" s="1274"/>
      <c r="E11" s="1280">
        <f>'表30-8-6'!H8</f>
        <v>0</v>
      </c>
      <c r="F11" s="1276"/>
      <c r="G11" s="1281">
        <f>ROUND(C11*MAX((D11-E11),0),0)</f>
        <v>0</v>
      </c>
    </row>
    <row r="12" spans="1:7" ht="14.45" customHeight="1">
      <c r="A12" s="1282" t="s">
        <v>4123</v>
      </c>
      <c r="B12" s="1283"/>
      <c r="C12" s="1284">
        <f>SUM(C13:C14)</f>
        <v>0</v>
      </c>
      <c r="D12" s="1285"/>
      <c r="E12" s="1286"/>
      <c r="F12" s="1279"/>
      <c r="G12" s="1287">
        <f>SUM(G13:G14)</f>
        <v>0</v>
      </c>
    </row>
    <row r="13" spans="1:7" ht="14.45" customHeight="1">
      <c r="A13" s="356" t="s">
        <v>4124</v>
      </c>
      <c r="B13" s="1272" t="s">
        <v>4115</v>
      </c>
      <c r="C13" s="1288"/>
      <c r="D13" s="1289"/>
      <c r="E13" s="1279">
        <f>'表30-8-6'!H8</f>
        <v>0</v>
      </c>
      <c r="F13" s="1279"/>
      <c r="G13" s="1290">
        <f>ROUND(+C13*MAX(D13-E13,0)+0.8*F13,0)</f>
        <v>0</v>
      </c>
    </row>
    <row r="14" spans="1:7" ht="14.45" customHeight="1" thickBot="1">
      <c r="A14" s="1291" t="s">
        <v>4125</v>
      </c>
      <c r="B14" s="1292" t="s">
        <v>4126</v>
      </c>
      <c r="C14" s="1293"/>
      <c r="D14" s="1294"/>
      <c r="E14" s="1295">
        <f>'表30-8-6'!H8</f>
        <v>0</v>
      </c>
      <c r="F14" s="1295"/>
      <c r="G14" s="1296">
        <f>ROUND(+C14*MAX(D14-E14,0)+0.8*F14,0)</f>
        <v>0</v>
      </c>
    </row>
    <row r="15" spans="1:7" ht="20.45" customHeight="1" thickTop="1" thickBot="1">
      <c r="A15" s="357" t="s">
        <v>4127</v>
      </c>
      <c r="B15" s="358"/>
      <c r="C15" s="359">
        <f>SUM(C4:C5,C7:C8,C10:C11,C13:C14)</f>
        <v>0</v>
      </c>
      <c r="D15" s="360"/>
      <c r="E15" s="360"/>
      <c r="F15" s="360"/>
      <c r="G15" s="1297">
        <f>SUM(G4:G5,G7:G8,G10:G11,G13:G14)</f>
        <v>0</v>
      </c>
    </row>
    <row r="16" spans="1:7" ht="14.25">
      <c r="A16" s="1298" t="s">
        <v>608</v>
      </c>
    </row>
    <row r="17" spans="1:29" ht="14.25">
      <c r="A17" s="141" t="s">
        <v>4128</v>
      </c>
    </row>
    <row r="29" spans="1:29" ht="15.75">
      <c r="AC29" s="363"/>
    </row>
  </sheetData>
  <phoneticPr fontId="8" type="noConversion"/>
  <pageMargins left="0.51181102362204722" right="0.35433070866141736" top="0.39370078740157483" bottom="0.27559055118110237" header="0.15748031496062992" footer="0.23622047244094491"/>
  <pageSetup paperSize="9" scale="90" fitToHeight="2" orientation="landscape" r:id="rId1"/>
  <headerFooter alignWithMargins="0">
    <oddFooter>&amp;C&amp;P/&amp;N&amp;R&amp;A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11">
    <tabColor rgb="FFFFFF00"/>
    <pageSetUpPr fitToPage="1"/>
  </sheetPr>
  <dimension ref="A1:F17"/>
  <sheetViews>
    <sheetView showGridLines="0" workbookViewId="0">
      <selection activeCell="A17" sqref="A17"/>
    </sheetView>
  </sheetViews>
  <sheetFormatPr defaultRowHeight="15.75"/>
  <cols>
    <col min="1" max="1" width="41.875" style="1577" customWidth="1"/>
    <col min="2" max="2" width="56.25" style="1577" customWidth="1"/>
    <col min="3" max="3" width="18.125" style="1577" customWidth="1"/>
    <col min="4" max="4" width="11.75" style="1577" customWidth="1"/>
    <col min="5" max="5" width="14" style="1577" customWidth="1"/>
    <col min="6" max="6" width="22.5" style="1577" customWidth="1"/>
    <col min="7" max="16384" width="9" style="1577"/>
  </cols>
  <sheetData>
    <row r="1" spans="1:6" ht="16.5">
      <c r="A1" s="1303" t="str">
        <f>+封面!A3&amp;" "&amp;封面!A2</f>
        <v xml:space="preserve">        保險股份有限公司(○○分公司) 年度(月、季、半年)報表</v>
      </c>
      <c r="B1" s="1675"/>
      <c r="C1" s="1676"/>
      <c r="D1" s="1676"/>
      <c r="E1" s="1677"/>
      <c r="F1" s="1676"/>
    </row>
    <row r="2" spans="1:6" ht="16.5" thickBot="1">
      <c r="A2" s="1678" t="s">
        <v>4489</v>
      </c>
      <c r="B2" s="1679"/>
      <c r="C2" s="1680"/>
      <c r="D2" s="1680"/>
      <c r="E2" s="1675"/>
      <c r="F2" s="1681" t="s">
        <v>4212</v>
      </c>
    </row>
    <row r="3" spans="1:6" ht="49.9" customHeight="1">
      <c r="A3" s="1682" t="s">
        <v>4355</v>
      </c>
      <c r="B3" s="1683" t="s">
        <v>4356</v>
      </c>
      <c r="C3" s="1684" t="s">
        <v>4357</v>
      </c>
      <c r="D3" s="1685" t="s">
        <v>4490</v>
      </c>
      <c r="E3" s="1686" t="s">
        <v>4358</v>
      </c>
      <c r="F3" s="1687" t="s">
        <v>4359</v>
      </c>
    </row>
    <row r="4" spans="1:6">
      <c r="A4" s="1688" t="s">
        <v>4491</v>
      </c>
      <c r="B4" s="1689"/>
      <c r="C4" s="1690">
        <f>SUM(C5:C6)</f>
        <v>0</v>
      </c>
      <c r="D4" s="1691"/>
      <c r="E4" s="1692"/>
      <c r="F4" s="1693">
        <f>SUM(F5:F6)</f>
        <v>0</v>
      </c>
    </row>
    <row r="5" spans="1:6">
      <c r="A5" s="1694" t="s">
        <v>4492</v>
      </c>
      <c r="B5" s="1695" t="s">
        <v>4493</v>
      </c>
      <c r="C5" s="1696">
        <f>'表21-1'!J39-SUM('表21-1'!J19:J21,'表21-1'!J37)</f>
        <v>0</v>
      </c>
      <c r="D5" s="1697"/>
      <c r="E5" s="1698">
        <v>5.0000000000000001E-3</v>
      </c>
      <c r="F5" s="1699">
        <f>ROUND((C5+D5)*E5,0)</f>
        <v>0</v>
      </c>
    </row>
    <row r="6" spans="1:6">
      <c r="A6" s="1694" t="s">
        <v>4494</v>
      </c>
      <c r="B6" s="1695" t="s">
        <v>4495</v>
      </c>
      <c r="C6" s="1696">
        <f>'表21-3'!I49-SUM('表21-3'!I20:I22,'表21-3'!I38)</f>
        <v>0</v>
      </c>
      <c r="D6" s="1697"/>
      <c r="E6" s="1698">
        <v>0.01</v>
      </c>
      <c r="F6" s="1699">
        <f>ROUND((C6+D6)*E6,0)</f>
        <v>0</v>
      </c>
    </row>
    <row r="7" spans="1:6" ht="42.75">
      <c r="A7" s="2827" t="s">
        <v>4496</v>
      </c>
      <c r="B7" s="2845" t="s">
        <v>6158</v>
      </c>
      <c r="C7" s="2848">
        <f>表03!H104-表03!H98-表03!H68-表03!H69-表03!H70-表03!H71-表03!H72-'表30-8-3'!D26-C8+C9</f>
        <v>0</v>
      </c>
      <c r="D7" s="2828"/>
      <c r="E7" s="1698">
        <v>2.5000000000000001E-3</v>
      </c>
      <c r="F7" s="1699">
        <f>ROUND(C7*E7,0)</f>
        <v>0</v>
      </c>
    </row>
    <row r="8" spans="1:6" ht="28.5">
      <c r="A8" s="2842" t="s">
        <v>6156</v>
      </c>
      <c r="B8" s="2835"/>
      <c r="C8" s="2846"/>
      <c r="D8" s="2836"/>
      <c r="E8" s="2837"/>
      <c r="F8" s="2844"/>
    </row>
    <row r="9" spans="1:6" ht="16.5" thickBot="1">
      <c r="A9" s="2843" t="s">
        <v>6157</v>
      </c>
      <c r="B9" s="2838"/>
      <c r="C9" s="2847"/>
      <c r="D9" s="2839"/>
      <c r="E9" s="2840"/>
      <c r="F9" s="2841"/>
    </row>
    <row r="10" spans="1:6" ht="30" thickTop="1" thickBot="1">
      <c r="A10" s="2829" t="s">
        <v>4497</v>
      </c>
      <c r="B10" s="2830" t="s">
        <v>4498</v>
      </c>
      <c r="C10" s="2831"/>
      <c r="D10" s="2832"/>
      <c r="E10" s="2833">
        <v>0.05</v>
      </c>
      <c r="F10" s="2834">
        <f>IF(C10="y",(F4+F7)*E10,0)</f>
        <v>0</v>
      </c>
    </row>
    <row r="11" spans="1:6" ht="17.25" thickTop="1" thickBot="1">
      <c r="A11" s="1700" t="s">
        <v>4499</v>
      </c>
      <c r="B11" s="1701"/>
      <c r="C11" s="1702">
        <f>SUM(C5:C7)</f>
        <v>0</v>
      </c>
      <c r="D11" s="1703"/>
      <c r="E11" s="1704"/>
      <c r="F11" s="1705">
        <f>SUM(F5:F10)</f>
        <v>0</v>
      </c>
    </row>
    <row r="12" spans="1:6">
      <c r="A12" s="1706" t="s">
        <v>4500</v>
      </c>
      <c r="B12" s="1706"/>
      <c r="C12" s="1707"/>
      <c r="D12" s="1707"/>
      <c r="E12" s="1708"/>
      <c r="F12" s="1707"/>
    </row>
    <row r="13" spans="1:6">
      <c r="A13" s="1709" t="s">
        <v>3076</v>
      </c>
    </row>
    <row r="14" spans="1:6">
      <c r="A14" s="1709" t="s">
        <v>3077</v>
      </c>
    </row>
    <row r="15" spans="1:6">
      <c r="A15" s="1709" t="s">
        <v>3078</v>
      </c>
    </row>
    <row r="16" spans="1:6">
      <c r="A16" s="1709" t="s">
        <v>3079</v>
      </c>
    </row>
    <row r="17" spans="1:1">
      <c r="A17" s="2849" t="s">
        <v>6159</v>
      </c>
    </row>
  </sheetData>
  <phoneticPr fontId="8" type="noConversion"/>
  <pageMargins left="0" right="0" top="0" bottom="0" header="0" footer="0"/>
  <pageSetup paperSize="9" scale="72"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pageSetUpPr fitToPage="1"/>
  </sheetPr>
  <dimension ref="A1:L74"/>
  <sheetViews>
    <sheetView showGridLines="0" workbookViewId="0">
      <selection activeCell="A2" sqref="A2"/>
    </sheetView>
  </sheetViews>
  <sheetFormatPr defaultColWidth="15.625" defaultRowHeight="15.75"/>
  <cols>
    <col min="1" max="1" width="6" style="1777" customWidth="1"/>
    <col min="2" max="2" width="7.5" style="1777" customWidth="1"/>
    <col min="3" max="3" width="43.75" style="1777" customWidth="1"/>
    <col min="4" max="4" width="74.625" style="1777" customWidth="1"/>
    <col min="5" max="5" width="15.875" style="1568" customWidth="1"/>
    <col min="6" max="6" width="15.625" style="1779"/>
    <col min="7" max="7" width="17.875" style="1568" customWidth="1"/>
    <col min="8" max="8" width="19.375" style="1777" customWidth="1"/>
    <col min="9" max="9" width="8.5" style="1780" customWidth="1"/>
    <col min="10" max="10" width="8.5" style="1777" customWidth="1"/>
    <col min="11" max="11" width="10.75" style="1777" customWidth="1"/>
    <col min="12" max="12" width="19.5" style="1777" customWidth="1"/>
    <col min="13" max="16384" width="15.625" style="1777"/>
  </cols>
  <sheetData>
    <row r="1" spans="1:9" ht="16.5">
      <c r="A1" s="1835" t="str">
        <f>+封面!A3&amp;" "&amp;封面!A2</f>
        <v xml:space="preserve">        保險股份有限公司(○○分公司) 年度(月、季、半年)報表</v>
      </c>
      <c r="D1" s="1778"/>
    </row>
    <row r="2" spans="1:9" ht="16.5">
      <c r="A2" s="1857" t="s">
        <v>4569</v>
      </c>
      <c r="D2" s="1780"/>
      <c r="G2" s="1570"/>
    </row>
    <row r="3" spans="1:9" ht="16.5">
      <c r="A3" s="2251" t="s">
        <v>4541</v>
      </c>
      <c r="B3" s="2250"/>
      <c r="C3" s="2250"/>
      <c r="E3" s="1777"/>
      <c r="G3" s="1570"/>
    </row>
    <row r="4" spans="1:9" ht="17.25" thickBot="1">
      <c r="B4" s="1782" t="s">
        <v>4542</v>
      </c>
      <c r="E4" s="1777"/>
      <c r="G4" s="1569" t="s">
        <v>4543</v>
      </c>
    </row>
    <row r="5" spans="1:9" ht="16.5">
      <c r="B5" s="2850" t="s">
        <v>5463</v>
      </c>
      <c r="C5" s="2851" t="s">
        <v>6160</v>
      </c>
      <c r="D5" s="2851" t="s">
        <v>6161</v>
      </c>
      <c r="E5" s="2851" t="s">
        <v>6162</v>
      </c>
      <c r="F5" s="2851" t="s">
        <v>6163</v>
      </c>
      <c r="G5" s="2852" t="s">
        <v>6164</v>
      </c>
    </row>
    <row r="6" spans="1:9" ht="16.5">
      <c r="B6" s="2853">
        <v>1</v>
      </c>
      <c r="C6" s="2854" t="s">
        <v>6165</v>
      </c>
      <c r="D6" s="2855" t="s">
        <v>6166</v>
      </c>
      <c r="E6" s="2856">
        <f ca="1">'表30-1'!B27</f>
        <v>0</v>
      </c>
      <c r="F6" s="2857"/>
      <c r="G6" s="2858"/>
    </row>
    <row r="7" spans="1:9" ht="16.5">
      <c r="B7" s="2853">
        <v>2</v>
      </c>
      <c r="C7" s="2859" t="s">
        <v>6167</v>
      </c>
      <c r="D7" s="2860" t="s">
        <v>6168</v>
      </c>
      <c r="E7" s="2861"/>
      <c r="F7" s="2862">
        <v>0.2</v>
      </c>
      <c r="G7" s="2863">
        <f ca="1">E6*F7</f>
        <v>0</v>
      </c>
    </row>
    <row r="8" spans="1:9" ht="17.25" thickBot="1">
      <c r="B8" s="2864">
        <v>3</v>
      </c>
      <c r="C8" s="2865" t="s">
        <v>6169</v>
      </c>
      <c r="D8" s="2866" t="s">
        <v>6170</v>
      </c>
      <c r="E8" s="2867"/>
      <c r="F8" s="2868">
        <v>1</v>
      </c>
      <c r="G8" s="2869">
        <f ca="1">E6*F8</f>
        <v>0</v>
      </c>
    </row>
    <row r="9" spans="1:9" ht="16.5" thickBot="1">
      <c r="C9" s="1781"/>
      <c r="D9" s="1780"/>
      <c r="G9" s="1570"/>
    </row>
    <row r="10" spans="1:9" ht="17.25" thickBot="1">
      <c r="B10" s="1783" t="s">
        <v>4544</v>
      </c>
      <c r="C10" s="1784" t="s">
        <v>4545</v>
      </c>
      <c r="D10" s="1785" t="s">
        <v>4546</v>
      </c>
      <c r="E10" s="1786" t="s">
        <v>4547</v>
      </c>
      <c r="F10" s="1785" t="s">
        <v>4548</v>
      </c>
      <c r="G10" s="1786" t="s">
        <v>4549</v>
      </c>
      <c r="H10" s="1787" t="s">
        <v>4550</v>
      </c>
    </row>
    <row r="11" spans="1:9" ht="16.5">
      <c r="A11" s="1788"/>
      <c r="B11" s="1851">
        <v>4</v>
      </c>
      <c r="C11" s="1789" t="s">
        <v>4551</v>
      </c>
      <c r="D11" s="1790" t="s">
        <v>4552</v>
      </c>
      <c r="E11" s="1791">
        <f>表03!O101</f>
        <v>0</v>
      </c>
      <c r="F11" s="1792">
        <v>1</v>
      </c>
      <c r="G11" s="1793">
        <f t="shared" ref="G11:G29" si="0">ROUND(E11*F11,0)</f>
        <v>0</v>
      </c>
      <c r="H11" s="1794"/>
    </row>
    <row r="12" spans="1:9" ht="16.5">
      <c r="A12" s="1795"/>
      <c r="B12" s="1852">
        <f>B11+1</f>
        <v>5</v>
      </c>
      <c r="C12" s="1840" t="s">
        <v>4571</v>
      </c>
      <c r="D12" s="1710" t="s">
        <v>4501</v>
      </c>
      <c r="E12" s="1837">
        <f>'表25-2'!U48-SUM('表25-2'!U19:U21,'表25-2'!U37)</f>
        <v>0</v>
      </c>
      <c r="F12" s="1815">
        <v>1</v>
      </c>
      <c r="G12" s="1838">
        <f t="shared" si="0"/>
        <v>0</v>
      </c>
      <c r="H12" s="1839"/>
    </row>
    <row r="13" spans="1:9" ht="16.5">
      <c r="A13" s="1798" t="s">
        <v>4553</v>
      </c>
      <c r="B13" s="1852">
        <f>B12+1</f>
        <v>6</v>
      </c>
      <c r="C13" s="1840" t="s">
        <v>4572</v>
      </c>
      <c r="D13" s="1711" t="s">
        <v>4502</v>
      </c>
      <c r="E13" s="1837">
        <f ca="1">'表30-8-8'!G13</f>
        <v>0</v>
      </c>
      <c r="F13" s="1815">
        <v>1</v>
      </c>
      <c r="G13" s="1838">
        <f t="shared" ca="1" si="0"/>
        <v>0</v>
      </c>
      <c r="H13" s="1839"/>
    </row>
    <row r="14" spans="1:9" ht="16.5">
      <c r="A14" s="1846" t="s">
        <v>4555</v>
      </c>
      <c r="B14" s="1852">
        <f>B13+1</f>
        <v>7</v>
      </c>
      <c r="C14" s="1796" t="s">
        <v>4554</v>
      </c>
      <c r="D14" s="1799"/>
      <c r="E14" s="2248"/>
      <c r="F14" s="1800"/>
      <c r="G14" s="1801"/>
      <c r="H14" s="1797"/>
    </row>
    <row r="15" spans="1:9" ht="33.75" thickBot="1">
      <c r="A15" s="1802"/>
      <c r="B15" s="1853">
        <f>B14+1</f>
        <v>8</v>
      </c>
      <c r="C15" s="1803" t="s">
        <v>4556</v>
      </c>
      <c r="D15" s="1804"/>
      <c r="E15" s="2249"/>
      <c r="F15" s="1805">
        <v>1</v>
      </c>
      <c r="G15" s="1806">
        <f t="shared" si="0"/>
        <v>0</v>
      </c>
      <c r="H15" s="1807"/>
      <c r="I15" s="1808"/>
    </row>
    <row r="16" spans="1:9" ht="16.5">
      <c r="A16" s="1809"/>
      <c r="B16" s="1850">
        <f t="shared" ref="B16:B31" si="1">B15+1</f>
        <v>9</v>
      </c>
      <c r="C16" s="1810" t="s">
        <v>4557</v>
      </c>
      <c r="D16" s="1711" t="s">
        <v>4503</v>
      </c>
      <c r="E16" s="1811">
        <f>-'表30-8-5'!$J$12</f>
        <v>0</v>
      </c>
      <c r="F16" s="1812">
        <v>1</v>
      </c>
      <c r="G16" s="1811">
        <f t="shared" si="0"/>
        <v>0</v>
      </c>
      <c r="H16" s="1854" t="s">
        <v>4558</v>
      </c>
    </row>
    <row r="17" spans="1:9" ht="33">
      <c r="A17" s="1795"/>
      <c r="B17" s="1849">
        <f t="shared" si="1"/>
        <v>10</v>
      </c>
      <c r="C17" s="1813" t="s">
        <v>4559</v>
      </c>
      <c r="D17" s="1711" t="s">
        <v>4504</v>
      </c>
      <c r="E17" s="1814">
        <f>IF('表30-8-5'!$I$7&gt;0,'表30-8-5'!$I$7,0)</f>
        <v>0</v>
      </c>
      <c r="F17" s="1815">
        <v>0.2</v>
      </c>
      <c r="G17" s="1814">
        <f t="shared" si="0"/>
        <v>0</v>
      </c>
      <c r="H17" s="1855" t="s">
        <v>4558</v>
      </c>
    </row>
    <row r="18" spans="1:9" ht="33">
      <c r="A18" s="1795"/>
      <c r="B18" s="1849">
        <f t="shared" si="1"/>
        <v>11</v>
      </c>
      <c r="C18" s="1813" t="s">
        <v>4560</v>
      </c>
      <c r="D18" s="1711" t="s">
        <v>4505</v>
      </c>
      <c r="E18" s="1814">
        <f>IF('表30-8-5'!$I$8&gt;0,'表30-8-5'!$I$8,0)</f>
        <v>0</v>
      </c>
      <c r="F18" s="1815">
        <v>0.2</v>
      </c>
      <c r="G18" s="1814">
        <f t="shared" si="0"/>
        <v>0</v>
      </c>
      <c r="H18" s="1855" t="s">
        <v>4558</v>
      </c>
    </row>
    <row r="19" spans="1:9" ht="16.5">
      <c r="A19" s="1795"/>
      <c r="B19" s="2870">
        <f t="shared" si="1"/>
        <v>12</v>
      </c>
      <c r="C19" s="2871" t="s">
        <v>6171</v>
      </c>
      <c r="D19" s="2872" t="s">
        <v>6172</v>
      </c>
      <c r="E19" s="2873">
        <f>+'表30-8-5'!J23</f>
        <v>0</v>
      </c>
      <c r="F19" s="2874">
        <v>0.2</v>
      </c>
      <c r="G19" s="2873">
        <f t="shared" si="0"/>
        <v>0</v>
      </c>
      <c r="H19" s="2875" t="s">
        <v>6173</v>
      </c>
    </row>
    <row r="20" spans="1:9" ht="16.5">
      <c r="A20" s="1795"/>
      <c r="B20" s="2876">
        <f>B19+1</f>
        <v>13</v>
      </c>
      <c r="C20" s="2877" t="s">
        <v>4573</v>
      </c>
      <c r="D20" s="2878" t="s">
        <v>6174</v>
      </c>
      <c r="E20" s="2873">
        <f>'表25-1'!S47-SUM('表25-1'!S18:S20,'表25-1'!S36)</f>
        <v>0</v>
      </c>
      <c r="F20" s="2874">
        <v>1</v>
      </c>
      <c r="G20" s="2873">
        <f>ROUND(E20*F20,0)</f>
        <v>0</v>
      </c>
      <c r="H20" s="2879"/>
    </row>
    <row r="21" spans="1:9" ht="33">
      <c r="A21" s="1795"/>
      <c r="B21" s="2870">
        <f>B20+1</f>
        <v>14</v>
      </c>
      <c r="C21" s="2871" t="s">
        <v>6175</v>
      </c>
      <c r="D21" s="2878" t="s">
        <v>6176</v>
      </c>
      <c r="E21" s="2873">
        <f>'表30-8-7'!M27</f>
        <v>0</v>
      </c>
      <c r="F21" s="2874">
        <v>1</v>
      </c>
      <c r="G21" s="2873">
        <f t="shared" si="0"/>
        <v>0</v>
      </c>
      <c r="H21" s="2879"/>
    </row>
    <row r="22" spans="1:9" ht="33">
      <c r="A22" s="1795"/>
      <c r="B22" s="2870">
        <f t="shared" si="1"/>
        <v>15</v>
      </c>
      <c r="C22" s="2871" t="s">
        <v>6177</v>
      </c>
      <c r="D22" s="2878" t="s">
        <v>6178</v>
      </c>
      <c r="E22" s="2873">
        <f>'表30-8-7'!M28</f>
        <v>0</v>
      </c>
      <c r="F22" s="2874">
        <v>1</v>
      </c>
      <c r="G22" s="2873">
        <f t="shared" si="0"/>
        <v>0</v>
      </c>
      <c r="H22" s="2879"/>
    </row>
    <row r="23" spans="1:9" ht="33">
      <c r="A23" s="1798" t="s">
        <v>4553</v>
      </c>
      <c r="B23" s="2870">
        <f t="shared" si="1"/>
        <v>16</v>
      </c>
      <c r="C23" s="2871" t="s">
        <v>6179</v>
      </c>
      <c r="D23" s="2880"/>
      <c r="E23" s="2881"/>
      <c r="F23" s="2874">
        <v>1</v>
      </c>
      <c r="G23" s="2873">
        <f t="shared" si="0"/>
        <v>0</v>
      </c>
      <c r="H23" s="2879"/>
    </row>
    <row r="24" spans="1:9" ht="33">
      <c r="A24" s="1845" t="s">
        <v>4561</v>
      </c>
      <c r="B24" s="2870">
        <f t="shared" si="1"/>
        <v>17</v>
      </c>
      <c r="C24" s="2882" t="s">
        <v>4626</v>
      </c>
      <c r="D24" s="2883" t="s">
        <v>6180</v>
      </c>
      <c r="E24" s="2873">
        <f>'表30-8-3'!D28</f>
        <v>0</v>
      </c>
      <c r="F24" s="2874">
        <v>1</v>
      </c>
      <c r="G24" s="2873">
        <f>ROUND(E24*F24,0)</f>
        <v>0</v>
      </c>
      <c r="H24" s="2879"/>
    </row>
    <row r="25" spans="1:9" ht="16.5">
      <c r="B25" s="2870">
        <f t="shared" si="1"/>
        <v>18</v>
      </c>
      <c r="C25" s="2871" t="s">
        <v>6181</v>
      </c>
      <c r="D25" s="2883" t="s">
        <v>6182</v>
      </c>
      <c r="E25" s="2874">
        <f>'表30-8-3'!C6</f>
        <v>0</v>
      </c>
      <c r="F25" s="2874">
        <v>1</v>
      </c>
      <c r="G25" s="2873">
        <f t="shared" si="0"/>
        <v>0</v>
      </c>
      <c r="H25" s="2879"/>
    </row>
    <row r="26" spans="1:9" ht="33">
      <c r="A26" s="1795"/>
      <c r="B26" s="2870">
        <f t="shared" si="1"/>
        <v>19</v>
      </c>
      <c r="C26" s="2871" t="s">
        <v>6183</v>
      </c>
      <c r="D26" s="2884"/>
      <c r="E26" s="2881"/>
      <c r="F26" s="2874">
        <v>1</v>
      </c>
      <c r="G26" s="2873">
        <f t="shared" si="0"/>
        <v>0</v>
      </c>
      <c r="H26" s="2879"/>
    </row>
    <row r="27" spans="1:9" ht="66">
      <c r="A27" s="1795"/>
      <c r="B27" s="2870">
        <f t="shared" si="1"/>
        <v>20</v>
      </c>
      <c r="C27" s="2871" t="s">
        <v>6184</v>
      </c>
      <c r="D27" s="2880"/>
      <c r="E27" s="2881"/>
      <c r="F27" s="2874">
        <v>1</v>
      </c>
      <c r="G27" s="2873">
        <f t="shared" si="0"/>
        <v>0</v>
      </c>
      <c r="H27" s="2879"/>
    </row>
    <row r="28" spans="1:9" ht="49.5">
      <c r="A28" s="1795"/>
      <c r="B28" s="2870">
        <f t="shared" si="1"/>
        <v>21</v>
      </c>
      <c r="C28" s="2871" t="s">
        <v>6185</v>
      </c>
      <c r="D28" s="2880"/>
      <c r="E28" s="2881"/>
      <c r="F28" s="2874">
        <v>1</v>
      </c>
      <c r="G28" s="2873">
        <f t="shared" si="0"/>
        <v>0</v>
      </c>
      <c r="H28" s="2879"/>
    </row>
    <row r="29" spans="1:9" ht="49.5">
      <c r="A29" s="1795"/>
      <c r="B29" s="2870">
        <f t="shared" si="1"/>
        <v>22</v>
      </c>
      <c r="C29" s="2871" t="s">
        <v>6186</v>
      </c>
      <c r="D29" s="2880"/>
      <c r="E29" s="2881"/>
      <c r="F29" s="2874">
        <v>1</v>
      </c>
      <c r="G29" s="2873">
        <f t="shared" si="0"/>
        <v>0</v>
      </c>
      <c r="H29" s="2879"/>
    </row>
    <row r="30" spans="1:9" ht="33.75" thickBot="1">
      <c r="A30" s="1802"/>
      <c r="B30" s="2885">
        <f t="shared" si="1"/>
        <v>23</v>
      </c>
      <c r="C30" s="2886" t="s">
        <v>6187</v>
      </c>
      <c r="D30" s="2887"/>
      <c r="E30" s="2888"/>
      <c r="F30" s="2889">
        <v>1</v>
      </c>
      <c r="G30" s="2890">
        <f>ROUND(E30*F30,0)</f>
        <v>0</v>
      </c>
      <c r="H30" s="2891"/>
    </row>
    <row r="31" spans="1:9" ht="17.25" thickBot="1">
      <c r="A31" s="1816" t="s">
        <v>4553</v>
      </c>
      <c r="B31" s="2892">
        <f t="shared" si="1"/>
        <v>24</v>
      </c>
      <c r="C31" s="2893" t="s">
        <v>6188</v>
      </c>
      <c r="D31" s="2894" t="str">
        <f>"自有資本額：第"&amp;B11&amp;"列至第"&amp;B15&amp;"列合計扣除第"&amp;B16&amp;"列至第"&amp;B31-1&amp;"列合計後之數額"</f>
        <v>自有資本額：第4列至第8列合計扣除第9列至第23列合計後之數額</v>
      </c>
      <c r="E31" s="2895"/>
      <c r="F31" s="2896"/>
      <c r="G31" s="2897">
        <f ca="1">SUM(G11:G15)-SUM(G16:G30)</f>
        <v>0</v>
      </c>
      <c r="H31" s="2898"/>
      <c r="I31" s="1817"/>
    </row>
    <row r="32" spans="1:9" ht="49.5">
      <c r="A32" s="1818" t="s">
        <v>4562</v>
      </c>
      <c r="B32" s="2899">
        <f>B31+1</f>
        <v>25</v>
      </c>
      <c r="C32" s="2900" t="s">
        <v>6189</v>
      </c>
      <c r="D32" s="2901" t="s">
        <v>6190</v>
      </c>
      <c r="E32" s="2902">
        <f>'表30-8-1'!M32</f>
        <v>0</v>
      </c>
      <c r="F32" s="2903">
        <v>1</v>
      </c>
      <c r="G32" s="2904">
        <f t="shared" ref="G32:G38" si="2">ROUND(E32*F32,0)</f>
        <v>0</v>
      </c>
      <c r="H32" s="2905"/>
    </row>
    <row r="33" spans="1:9" ht="49.5">
      <c r="A33" s="1845" t="s">
        <v>4555</v>
      </c>
      <c r="B33" s="2870">
        <f t="shared" ref="B33:B39" si="3">B32+1</f>
        <v>26</v>
      </c>
      <c r="C33" s="2906" t="s">
        <v>6191</v>
      </c>
      <c r="D33" s="2883" t="s">
        <v>6192</v>
      </c>
      <c r="E33" s="2907">
        <f>'表30-8-2'!M32</f>
        <v>0</v>
      </c>
      <c r="F33" s="2874">
        <v>1</v>
      </c>
      <c r="G33" s="2873">
        <f t="shared" si="2"/>
        <v>0</v>
      </c>
      <c r="H33" s="2879"/>
    </row>
    <row r="34" spans="1:9" ht="33.75" thickBot="1">
      <c r="A34" s="1802"/>
      <c r="B34" s="2885">
        <f t="shared" si="3"/>
        <v>27</v>
      </c>
      <c r="C34" s="2908" t="s">
        <v>6193</v>
      </c>
      <c r="D34" s="2887"/>
      <c r="E34" s="2888"/>
      <c r="F34" s="2889">
        <v>1</v>
      </c>
      <c r="G34" s="2890">
        <f>ROUND(E34*F34,0)</f>
        <v>0</v>
      </c>
      <c r="H34" s="2891"/>
      <c r="I34" s="1819"/>
    </row>
    <row r="35" spans="1:9" ht="66">
      <c r="A35" s="1795"/>
      <c r="B35" s="2909">
        <f t="shared" si="3"/>
        <v>28</v>
      </c>
      <c r="C35" s="2910" t="s">
        <v>6194</v>
      </c>
      <c r="D35" s="2911"/>
      <c r="E35" s="2912"/>
      <c r="F35" s="2913">
        <v>1</v>
      </c>
      <c r="G35" s="2914">
        <f t="shared" si="2"/>
        <v>0</v>
      </c>
      <c r="H35" s="2915"/>
    </row>
    <row r="36" spans="1:9" ht="49.5">
      <c r="A36" s="1798" t="s">
        <v>4562</v>
      </c>
      <c r="B36" s="2870">
        <f t="shared" si="3"/>
        <v>29</v>
      </c>
      <c r="C36" s="2871" t="s">
        <v>6195</v>
      </c>
      <c r="D36" s="2880"/>
      <c r="E36" s="2881"/>
      <c r="F36" s="2874">
        <v>1</v>
      </c>
      <c r="G36" s="2873">
        <f t="shared" si="2"/>
        <v>0</v>
      </c>
      <c r="H36" s="2879"/>
    </row>
    <row r="37" spans="1:9" ht="49.5">
      <c r="A37" s="1820" t="s">
        <v>4563</v>
      </c>
      <c r="B37" s="2870">
        <f t="shared" si="3"/>
        <v>30</v>
      </c>
      <c r="C37" s="2871" t="s">
        <v>6196</v>
      </c>
      <c r="D37" s="2880"/>
      <c r="E37" s="2881"/>
      <c r="F37" s="2874">
        <v>1</v>
      </c>
      <c r="G37" s="2873">
        <f t="shared" si="2"/>
        <v>0</v>
      </c>
      <c r="H37" s="2879"/>
    </row>
    <row r="38" spans="1:9" ht="33.75" thickBot="1">
      <c r="A38" s="1802"/>
      <c r="B38" s="2885">
        <f t="shared" si="3"/>
        <v>31</v>
      </c>
      <c r="C38" s="2886" t="s">
        <v>6197</v>
      </c>
      <c r="D38" s="2887"/>
      <c r="E38" s="2888"/>
      <c r="F38" s="2889">
        <v>1</v>
      </c>
      <c r="G38" s="2890">
        <f t="shared" si="2"/>
        <v>0</v>
      </c>
      <c r="H38" s="2891"/>
    </row>
    <row r="39" spans="1:9" ht="16.5">
      <c r="A39" s="1821" t="s">
        <v>4562</v>
      </c>
      <c r="B39" s="2909">
        <f t="shared" si="3"/>
        <v>32</v>
      </c>
      <c r="C39" s="2916" t="s">
        <v>6198</v>
      </c>
      <c r="D39" s="2917" t="str">
        <f>"自有資本額：第"&amp;B32&amp;"列至第"&amp;B34&amp;"列合計扣除第"&amp;B35&amp;"列至第"&amp;B39-1&amp;"列合計後之數額"</f>
        <v>自有資本額：第25列至第27列合計扣除第28列至第31列合計後之數額</v>
      </c>
      <c r="E39" s="2918"/>
      <c r="F39" s="2919"/>
      <c r="G39" s="2914">
        <f>SUM(G32:G34)-SUM(G35:G38)</f>
        <v>0</v>
      </c>
      <c r="H39" s="2915"/>
      <c r="I39" s="1817"/>
    </row>
    <row r="40" spans="1:9" ht="17.25" thickBot="1">
      <c r="A40" s="1816" t="s">
        <v>4562</v>
      </c>
      <c r="B40" s="2920">
        <f>B39+1</f>
        <v>33</v>
      </c>
      <c r="C40" s="2921" t="s">
        <v>6199</v>
      </c>
      <c r="D40" s="2922" t="str">
        <f>"自有資本：Min(第"&amp;B39&amp;"列自有資本額,第"&amp;B7&amp;"列限額)"</f>
        <v>自有資本：Min(第32列自有資本額,第2列限額)</v>
      </c>
      <c r="E40" s="2923"/>
      <c r="F40" s="2924"/>
      <c r="G40" s="2925">
        <f ca="1">MIN(G39,G7)</f>
        <v>0</v>
      </c>
      <c r="H40" s="2926"/>
      <c r="I40" s="1817"/>
    </row>
    <row r="41" spans="1:9" ht="16.5">
      <c r="A41" s="1822"/>
      <c r="B41" s="2899">
        <f>B40+1</f>
        <v>34</v>
      </c>
      <c r="C41" s="2900" t="s">
        <v>6200</v>
      </c>
      <c r="D41" s="2927" t="str">
        <f>"第"&amp;B65&amp;"列金額"&amp;TEXT(1-VLOOKUP(H61,G62:H65,2,0),"##%")&amp;"之部分"</f>
        <v>第55列金額50%之部分</v>
      </c>
      <c r="E41" s="2902">
        <f>E65-E42</f>
        <v>0</v>
      </c>
      <c r="F41" s="2903">
        <v>1</v>
      </c>
      <c r="G41" s="2904">
        <f t="shared" ref="G41:G47" si="4">ROUND(E41*F41,0)</f>
        <v>0</v>
      </c>
      <c r="H41" s="2905"/>
    </row>
    <row r="42" spans="1:9" ht="16.5">
      <c r="A42" s="1821"/>
      <c r="B42" s="2870">
        <f t="shared" ref="B42:B57" si="5">B41+1</f>
        <v>35</v>
      </c>
      <c r="C42" s="2906" t="s">
        <v>6201</v>
      </c>
      <c r="D42" s="2928" t="str">
        <f>"第"&amp;B65&amp;"列金額"&amp;TEXT(VLOOKUP(H61,G62:H65,2,0),"##%")&amp;"之部分"</f>
        <v>第55列金額50%之部分</v>
      </c>
      <c r="E42" s="2907">
        <f>E65*VLOOKUP(H61,G62:H65,2,0)</f>
        <v>0</v>
      </c>
      <c r="F42" s="2874">
        <v>1</v>
      </c>
      <c r="G42" s="2873">
        <f t="shared" si="4"/>
        <v>0</v>
      </c>
      <c r="H42" s="2879"/>
    </row>
    <row r="43" spans="1:9" ht="49.5">
      <c r="A43" s="1821"/>
      <c r="B43" s="2870">
        <f t="shared" si="5"/>
        <v>36</v>
      </c>
      <c r="C43" s="2906" t="s">
        <v>6202</v>
      </c>
      <c r="D43" s="2883" t="s">
        <v>6203</v>
      </c>
      <c r="E43" s="2929">
        <f>'表30-8-1'!M31</f>
        <v>0</v>
      </c>
      <c r="F43" s="2874">
        <v>1</v>
      </c>
      <c r="G43" s="2873">
        <f t="shared" si="4"/>
        <v>0</v>
      </c>
      <c r="H43" s="2879"/>
    </row>
    <row r="44" spans="1:9" ht="49.5">
      <c r="A44" s="1798" t="s">
        <v>4564</v>
      </c>
      <c r="B44" s="2870">
        <f t="shared" si="5"/>
        <v>37</v>
      </c>
      <c r="C44" s="2906" t="s">
        <v>6204</v>
      </c>
      <c r="D44" s="2906" t="s">
        <v>6205</v>
      </c>
      <c r="E44" s="2929">
        <f>'表30-8-2'!M31</f>
        <v>0</v>
      </c>
      <c r="F44" s="2874">
        <v>1</v>
      </c>
      <c r="G44" s="2873">
        <f t="shared" si="4"/>
        <v>0</v>
      </c>
      <c r="H44" s="2879"/>
    </row>
    <row r="45" spans="1:9" ht="33">
      <c r="A45" s="1845" t="s">
        <v>4565</v>
      </c>
      <c r="B45" s="2870">
        <f t="shared" si="5"/>
        <v>38</v>
      </c>
      <c r="C45" s="2906" t="s">
        <v>6206</v>
      </c>
      <c r="D45" s="2872" t="s">
        <v>6207</v>
      </c>
      <c r="E45" s="2930">
        <f>'表30-8-1'!M33</f>
        <v>0</v>
      </c>
      <c r="F45" s="2874">
        <v>1</v>
      </c>
      <c r="G45" s="2873">
        <f t="shared" si="4"/>
        <v>0</v>
      </c>
      <c r="H45" s="2879"/>
    </row>
    <row r="46" spans="1:9" ht="33">
      <c r="A46" s="1821"/>
      <c r="B46" s="2870">
        <f t="shared" si="5"/>
        <v>39</v>
      </c>
      <c r="C46" s="2906" t="s">
        <v>6208</v>
      </c>
      <c r="D46" s="2872" t="s">
        <v>6209</v>
      </c>
      <c r="E46" s="2930">
        <f>'表30-8-2'!M33</f>
        <v>0</v>
      </c>
      <c r="F46" s="2874">
        <v>1</v>
      </c>
      <c r="G46" s="2873">
        <f t="shared" si="4"/>
        <v>0</v>
      </c>
      <c r="H46" s="2879"/>
    </row>
    <row r="47" spans="1:9" ht="33">
      <c r="A47" s="1821"/>
      <c r="B47" s="2870">
        <f>B46+1</f>
        <v>40</v>
      </c>
      <c r="C47" s="2906" t="s">
        <v>6210</v>
      </c>
      <c r="D47" s="2906" t="s">
        <v>6211</v>
      </c>
      <c r="E47" s="2930">
        <f>'表30-8-2'!M34</f>
        <v>0</v>
      </c>
      <c r="F47" s="2874">
        <v>1</v>
      </c>
      <c r="G47" s="2873">
        <f t="shared" si="4"/>
        <v>0</v>
      </c>
      <c r="H47" s="2879"/>
      <c r="I47" s="1817"/>
    </row>
    <row r="48" spans="1:9" ht="16.5">
      <c r="A48" s="1821"/>
      <c r="B48" s="2870">
        <f>B47+1</f>
        <v>41</v>
      </c>
      <c r="C48" s="2906" t="s">
        <v>6212</v>
      </c>
      <c r="D48" s="2928" t="str">
        <f>"自有資本額：第"&amp;B39&amp;"列扣除第"&amp;B40&amp;"列"</f>
        <v>自有資本額：第32列扣除第33列</v>
      </c>
      <c r="E48" s="2931"/>
      <c r="F48" s="2874">
        <v>1</v>
      </c>
      <c r="G48" s="2873">
        <f ca="1">G39-G40</f>
        <v>0</v>
      </c>
      <c r="H48" s="2879"/>
      <c r="I48" s="1817"/>
    </row>
    <row r="49" spans="1:9" ht="33">
      <c r="A49" s="1821"/>
      <c r="B49" s="2870">
        <f t="shared" si="5"/>
        <v>42</v>
      </c>
      <c r="C49" s="2906" t="s">
        <v>6213</v>
      </c>
      <c r="D49" s="2880"/>
      <c r="E49" s="2881"/>
      <c r="F49" s="2874">
        <v>1</v>
      </c>
      <c r="G49" s="2873">
        <f t="shared" ref="G49:G54" si="6">ROUND(E49*F49,0)</f>
        <v>0</v>
      </c>
      <c r="H49" s="2879"/>
    </row>
    <row r="50" spans="1:9" ht="33.75" thickBot="1">
      <c r="A50" s="1823"/>
      <c r="B50" s="2885">
        <f t="shared" si="5"/>
        <v>43</v>
      </c>
      <c r="C50" s="2908" t="s">
        <v>6214</v>
      </c>
      <c r="D50" s="2887"/>
      <c r="E50" s="2888"/>
      <c r="F50" s="2889">
        <v>1</v>
      </c>
      <c r="G50" s="2890">
        <f t="shared" si="6"/>
        <v>0</v>
      </c>
      <c r="H50" s="2891"/>
      <c r="I50" s="1817"/>
    </row>
    <row r="51" spans="1:9" ht="66">
      <c r="A51" s="1821"/>
      <c r="B51" s="2909">
        <f t="shared" si="5"/>
        <v>44</v>
      </c>
      <c r="C51" s="2910" t="s">
        <v>6215</v>
      </c>
      <c r="D51" s="2911"/>
      <c r="E51" s="2912"/>
      <c r="F51" s="2913">
        <v>1</v>
      </c>
      <c r="G51" s="2914">
        <f t="shared" si="6"/>
        <v>0</v>
      </c>
      <c r="H51" s="2915"/>
      <c r="I51" s="1817"/>
    </row>
    <row r="52" spans="1:9" ht="49.5">
      <c r="A52" s="1798" t="s">
        <v>4564</v>
      </c>
      <c r="B52" s="2870">
        <f t="shared" si="5"/>
        <v>45</v>
      </c>
      <c r="C52" s="2871" t="s">
        <v>6216</v>
      </c>
      <c r="D52" s="2932"/>
      <c r="E52" s="2933"/>
      <c r="F52" s="2934">
        <v>1</v>
      </c>
      <c r="G52" s="2935">
        <f t="shared" si="6"/>
        <v>0</v>
      </c>
      <c r="H52" s="2936"/>
      <c r="I52" s="1817"/>
    </row>
    <row r="53" spans="1:9" ht="49.5">
      <c r="A53" s="1845" t="s">
        <v>4613</v>
      </c>
      <c r="B53" s="2937">
        <f t="shared" si="5"/>
        <v>46</v>
      </c>
      <c r="C53" s="2871" t="s">
        <v>6217</v>
      </c>
      <c r="D53" s="2880"/>
      <c r="E53" s="2881"/>
      <c r="F53" s="2874">
        <v>1</v>
      </c>
      <c r="G53" s="2873">
        <f t="shared" si="6"/>
        <v>0</v>
      </c>
      <c r="H53" s="2879"/>
      <c r="I53" s="1817"/>
    </row>
    <row r="54" spans="1:9" ht="33.75" thickBot="1">
      <c r="A54" s="1824"/>
      <c r="B54" s="2885">
        <f t="shared" si="5"/>
        <v>47</v>
      </c>
      <c r="C54" s="2886" t="s">
        <v>6218</v>
      </c>
      <c r="D54" s="2887"/>
      <c r="E54" s="2888"/>
      <c r="F54" s="2889">
        <v>1</v>
      </c>
      <c r="G54" s="2890">
        <f t="shared" si="6"/>
        <v>0</v>
      </c>
      <c r="H54" s="2891"/>
      <c r="I54" s="1817"/>
    </row>
    <row r="55" spans="1:9" ht="16.5">
      <c r="A55" s="1821"/>
      <c r="B55" s="2909">
        <f>B54+1</f>
        <v>48</v>
      </c>
      <c r="C55" s="2916" t="s">
        <v>6219</v>
      </c>
      <c r="D55" s="2938" t="str">
        <f>"自有資本額：第"&amp;B41&amp;"列至第"&amp;B50&amp;"列合計扣除第"&amp;B51&amp;"列至第"&amp;B55-1&amp;"列合計後之數額"</f>
        <v>自有資本額：第34列至第43列合計扣除第44列至第47列合計後之數額</v>
      </c>
      <c r="E55" s="2939"/>
      <c r="F55" s="2940"/>
      <c r="G55" s="2941">
        <f ca="1">G41+SUM(G42:G50)-SUM(G51:G54)</f>
        <v>0</v>
      </c>
      <c r="H55" s="2915"/>
      <c r="I55" s="1817"/>
    </row>
    <row r="56" spans="1:9" ht="16.5">
      <c r="A56" s="1821" t="s">
        <v>4564</v>
      </c>
      <c r="B56" s="2942">
        <f t="shared" si="5"/>
        <v>49</v>
      </c>
      <c r="C56" s="2943" t="s">
        <v>6220</v>
      </c>
      <c r="D56" s="2944" t="str">
        <f>"自有資本：Min(第"&amp;B55&amp;"列扣除第"&amp;B41&amp;"列後之自有資本額,第"&amp;B8&amp;"列限額)"</f>
        <v>自有資本：Min(第48列扣除第34列後之自有資本額,第3列限額)</v>
      </c>
      <c r="E56" s="2945"/>
      <c r="F56" s="2946"/>
      <c r="G56" s="2947">
        <f ca="1">G41+MIN(SUM(G42:G50)-SUM(G51:G54),G8)</f>
        <v>0</v>
      </c>
      <c r="H56" s="2879"/>
      <c r="I56" s="1817"/>
    </row>
    <row r="57" spans="1:9" ht="17.25" thickBot="1">
      <c r="A57" s="1825"/>
      <c r="B57" s="2948">
        <f t="shared" si="5"/>
        <v>50</v>
      </c>
      <c r="C57" s="2949" t="s">
        <v>6221</v>
      </c>
      <c r="D57" s="2950" t="str">
        <f>"自有資本額：第"&amp;B55&amp;"列扣除第"&amp;B56&amp;"列"</f>
        <v>自有資本額：第48列扣除第49列</v>
      </c>
      <c r="E57" s="2951"/>
      <c r="F57" s="2952"/>
      <c r="G57" s="2953">
        <f ca="1">G55-G56</f>
        <v>0</v>
      </c>
      <c r="H57" s="2926"/>
      <c r="I57" s="1817"/>
    </row>
    <row r="58" spans="1:9" ht="17.25" thickBot="1">
      <c r="A58" s="1826"/>
      <c r="B58" s="2954">
        <f>B57+1</f>
        <v>51</v>
      </c>
      <c r="C58" s="2955" t="s">
        <v>6222</v>
      </c>
      <c r="D58" s="2956" t="str">
        <f>"自有資本額：第"&amp;B31&amp;"列加第"&amp;B40&amp;"加第"&amp;B56&amp;"列"</f>
        <v>自有資本額：第24列加第33加第49列</v>
      </c>
      <c r="E58" s="2957"/>
      <c r="F58" s="2958"/>
      <c r="G58" s="2959">
        <f ca="1">G31+G40+G56</f>
        <v>0</v>
      </c>
      <c r="H58" s="2960"/>
      <c r="I58" s="1817"/>
    </row>
    <row r="59" spans="1:9">
      <c r="B59" s="2961"/>
      <c r="C59" s="2961"/>
      <c r="D59" s="2961"/>
      <c r="E59" s="2564"/>
      <c r="F59" s="2962"/>
      <c r="G59" s="2564"/>
      <c r="H59" s="2961"/>
    </row>
    <row r="60" spans="1:9" ht="17.25" thickBot="1">
      <c r="B60" s="2963" t="s">
        <v>6223</v>
      </c>
      <c r="C60" s="2961"/>
      <c r="D60" s="2961"/>
      <c r="E60" s="2564"/>
      <c r="F60" s="2962"/>
      <c r="G60" s="2964" t="s">
        <v>6224</v>
      </c>
      <c r="H60" s="2965"/>
    </row>
    <row r="61" spans="1:9" ht="17.25" thickBot="1">
      <c r="B61" s="2966" t="s">
        <v>5463</v>
      </c>
      <c r="C61" s="2967" t="s">
        <v>6225</v>
      </c>
      <c r="D61" s="2967" t="s">
        <v>6161</v>
      </c>
      <c r="E61" s="2968" t="s">
        <v>4566</v>
      </c>
      <c r="F61" s="2962"/>
      <c r="G61" s="2969" t="s">
        <v>6226</v>
      </c>
      <c r="H61" s="2984">
        <v>113</v>
      </c>
    </row>
    <row r="62" spans="1:9" ht="33.75" customHeight="1">
      <c r="B62" s="2970">
        <f>B58+1</f>
        <v>52</v>
      </c>
      <c r="C62" s="2971" t="s">
        <v>6227</v>
      </c>
      <c r="D62" s="2972" t="s">
        <v>6228</v>
      </c>
      <c r="E62" s="2973">
        <f>'表30-8-3'!D6</f>
        <v>0</v>
      </c>
      <c r="F62" s="2974"/>
      <c r="G62" s="2975">
        <v>112</v>
      </c>
      <c r="H62" s="2976">
        <v>0.25</v>
      </c>
    </row>
    <row r="63" spans="1:9" ht="33.75" customHeight="1">
      <c r="B63" s="2870">
        <f>B62+1</f>
        <v>53</v>
      </c>
      <c r="C63" s="2906" t="s">
        <v>6229</v>
      </c>
      <c r="D63" s="2883" t="s">
        <v>6230</v>
      </c>
      <c r="E63" s="2977">
        <f>'表30-8-3'!B6</f>
        <v>0</v>
      </c>
      <c r="F63" s="2974"/>
      <c r="G63" s="2978">
        <v>113</v>
      </c>
      <c r="H63" s="2979">
        <v>0.5</v>
      </c>
    </row>
    <row r="64" spans="1:9" ht="33.75" customHeight="1">
      <c r="B64" s="2870">
        <f>B63+1</f>
        <v>54</v>
      </c>
      <c r="C64" s="2906" t="s">
        <v>6181</v>
      </c>
      <c r="D64" s="2883" t="s">
        <v>6231</v>
      </c>
      <c r="E64" s="2977">
        <f>'表30-8-3'!C6</f>
        <v>0</v>
      </c>
      <c r="F64" s="2974"/>
      <c r="G64" s="2978">
        <v>114</v>
      </c>
      <c r="H64" s="2979">
        <v>0.75</v>
      </c>
    </row>
    <row r="65" spans="2:12" ht="33.75" customHeight="1" thickBot="1">
      <c r="B65" s="2948">
        <f>B64+1</f>
        <v>55</v>
      </c>
      <c r="C65" s="2949" t="s">
        <v>6232</v>
      </c>
      <c r="D65" s="2980" t="str">
        <f>"第"&amp;B62&amp;"列至第"&amp;B64&amp;"列合計"</f>
        <v>第52列至第54列合計</v>
      </c>
      <c r="E65" s="2981">
        <f>SUM(E62:E64)</f>
        <v>0</v>
      </c>
      <c r="F65" s="2974"/>
      <c r="G65" s="2982">
        <v>115</v>
      </c>
      <c r="H65" s="2983">
        <v>1</v>
      </c>
    </row>
    <row r="66" spans="2:12" ht="33" customHeight="1">
      <c r="D66" s="1828"/>
      <c r="E66" s="1829"/>
      <c r="F66" s="1777"/>
      <c r="I66" s="1817"/>
    </row>
    <row r="67" spans="2:12" ht="16.5">
      <c r="B67" s="1834" t="s">
        <v>4567</v>
      </c>
      <c r="C67" s="1781"/>
      <c r="D67" s="1781"/>
      <c r="E67" s="1781"/>
      <c r="F67" s="1827"/>
      <c r="G67" s="1830"/>
      <c r="I67" s="1831"/>
      <c r="J67" s="1832"/>
      <c r="L67" s="1833"/>
    </row>
    <row r="68" spans="2:12" ht="16.5">
      <c r="B68" s="1836" t="s">
        <v>4570</v>
      </c>
      <c r="F68" s="1781"/>
      <c r="G68" s="1781"/>
    </row>
    <row r="69" spans="2:12" ht="16.5">
      <c r="B69" s="1834" t="s">
        <v>4568</v>
      </c>
    </row>
    <row r="71" spans="2:12">
      <c r="C71" s="1834"/>
    </row>
    <row r="72" spans="2:12">
      <c r="C72" s="1834"/>
    </row>
    <row r="73" spans="2:12">
      <c r="C73" s="1834"/>
    </row>
    <row r="74" spans="2:12">
      <c r="C74" s="1834"/>
    </row>
  </sheetData>
  <phoneticPr fontId="8" type="noConversion"/>
  <printOptions horizontalCentered="1"/>
  <pageMargins left="0.31496062992125984" right="0.31496062992125984" top="0.3" bottom="0.33" header="0.2" footer="0.2"/>
  <pageSetup paperSize="9" scale="4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06">
    <tabColor rgb="FFFFFF00"/>
    <pageSetUpPr fitToPage="1"/>
  </sheetPr>
  <dimension ref="A1:N47"/>
  <sheetViews>
    <sheetView topLeftCell="A22" workbookViewId="0">
      <selection activeCell="A47" sqref="A47"/>
    </sheetView>
  </sheetViews>
  <sheetFormatPr defaultRowHeight="15.75"/>
  <cols>
    <col min="1" max="1" width="5.625" style="349" customWidth="1"/>
    <col min="2" max="13" width="15.625" style="349" customWidth="1"/>
    <col min="14" max="14" width="30.625" style="349" customWidth="1"/>
    <col min="15" max="16384" width="9" style="349"/>
  </cols>
  <sheetData>
    <row r="1" spans="1:14" ht="16.5">
      <c r="A1" s="3003" t="str">
        <f>+封面!A3&amp;" "&amp;封面!A2</f>
        <v xml:space="preserve">        保險股份有限公司(○○分公司) 年度(月、季、半年)報表</v>
      </c>
      <c r="B1" s="2294"/>
      <c r="C1" s="2294"/>
      <c r="D1" s="2294"/>
      <c r="E1" s="2294"/>
      <c r="F1" s="2294"/>
      <c r="G1" s="3004"/>
      <c r="H1" s="3004"/>
      <c r="I1" s="3004"/>
      <c r="J1" s="3004"/>
      <c r="K1" s="3004"/>
      <c r="L1" s="3004"/>
      <c r="M1" s="3004"/>
      <c r="N1" s="3004"/>
    </row>
    <row r="2" spans="1:14" ht="16.5">
      <c r="A2" s="3005" t="s">
        <v>6279</v>
      </c>
      <c r="B2" s="3004"/>
      <c r="C2" s="3004"/>
      <c r="D2" s="3004"/>
      <c r="E2" s="3004"/>
      <c r="F2" s="3004"/>
      <c r="G2" s="3004"/>
      <c r="H2" s="3004"/>
      <c r="I2" s="3004"/>
      <c r="J2" s="3004"/>
      <c r="K2" s="3004"/>
      <c r="L2" s="3004"/>
      <c r="M2" s="3004"/>
      <c r="N2" s="3004"/>
    </row>
    <row r="3" spans="1:14" s="9" customFormat="1" ht="16.5">
      <c r="A3" s="2183" t="s">
        <v>6280</v>
      </c>
      <c r="B3" s="2177"/>
      <c r="C3" s="2177"/>
      <c r="D3" s="2177"/>
      <c r="E3" s="2177"/>
      <c r="F3" s="2177"/>
      <c r="G3" s="2177"/>
      <c r="H3" s="2177"/>
      <c r="I3" s="2177"/>
      <c r="J3" s="2177"/>
      <c r="K3" s="2177"/>
      <c r="L3" s="2177"/>
      <c r="M3" s="3017"/>
      <c r="N3" s="3017" t="s">
        <v>5983</v>
      </c>
    </row>
    <row r="4" spans="1:14" s="351" customFormat="1" ht="49.5">
      <c r="A4" s="3849" t="s">
        <v>5268</v>
      </c>
      <c r="B4" s="3007" t="s">
        <v>6281</v>
      </c>
      <c r="C4" s="3007" t="s">
        <v>6255</v>
      </c>
      <c r="D4" s="3008" t="s">
        <v>6256</v>
      </c>
      <c r="E4" s="3008" t="s">
        <v>6282</v>
      </c>
      <c r="F4" s="3007" t="s">
        <v>6258</v>
      </c>
      <c r="G4" s="3007" t="s">
        <v>6259</v>
      </c>
      <c r="H4" s="3007" t="s">
        <v>6260</v>
      </c>
      <c r="I4" s="2624" t="s">
        <v>6283</v>
      </c>
      <c r="J4" s="2624" t="s">
        <v>6284</v>
      </c>
      <c r="K4" s="3007" t="s">
        <v>6261</v>
      </c>
      <c r="L4" s="3010" t="s">
        <v>2034</v>
      </c>
      <c r="M4" s="3010" t="s">
        <v>2038</v>
      </c>
      <c r="N4" s="3007" t="s">
        <v>6262</v>
      </c>
    </row>
    <row r="5" spans="1:14" s="351" customFormat="1">
      <c r="A5" s="3850"/>
      <c r="B5" s="3007">
        <v>1</v>
      </c>
      <c r="C5" s="3007">
        <v>2</v>
      </c>
      <c r="D5" s="3007">
        <v>3</v>
      </c>
      <c r="E5" s="3007">
        <v>4</v>
      </c>
      <c r="F5" s="3007">
        <v>5</v>
      </c>
      <c r="G5" s="3007">
        <v>6</v>
      </c>
      <c r="H5" s="3007">
        <v>7</v>
      </c>
      <c r="I5" s="2624">
        <v>8</v>
      </c>
      <c r="J5" s="2624">
        <v>9</v>
      </c>
      <c r="K5" s="2624">
        <v>10</v>
      </c>
      <c r="L5" s="2624">
        <v>11</v>
      </c>
      <c r="M5" s="2624">
        <v>12</v>
      </c>
      <c r="N5" s="2624">
        <v>13</v>
      </c>
    </row>
    <row r="6" spans="1:14" s="351" customFormat="1">
      <c r="A6" s="3007">
        <v>1</v>
      </c>
      <c r="B6" s="3011"/>
      <c r="C6" s="3011"/>
      <c r="D6" s="3011"/>
      <c r="E6" s="3011"/>
      <c r="F6" s="3011"/>
      <c r="G6" s="3011"/>
      <c r="H6" s="3011"/>
      <c r="I6" s="3011"/>
      <c r="J6" s="3011"/>
      <c r="K6" s="3011"/>
      <c r="L6" s="3011"/>
      <c r="M6" s="3011"/>
      <c r="N6" s="3011"/>
    </row>
    <row r="7" spans="1:14" s="351" customFormat="1">
      <c r="A7" s="3007">
        <f t="shared" ref="A7:A34" si="0">A6+1</f>
        <v>2</v>
      </c>
      <c r="B7" s="3011"/>
      <c r="C7" s="3011"/>
      <c r="D7" s="3011"/>
      <c r="E7" s="3011"/>
      <c r="F7" s="3011"/>
      <c r="G7" s="3011"/>
      <c r="H7" s="3011"/>
      <c r="I7" s="3011"/>
      <c r="J7" s="3011"/>
      <c r="K7" s="3011"/>
      <c r="L7" s="3011"/>
      <c r="M7" s="3011"/>
      <c r="N7" s="3011"/>
    </row>
    <row r="8" spans="1:14" s="351" customFormat="1">
      <c r="A8" s="3007">
        <f t="shared" si="0"/>
        <v>3</v>
      </c>
      <c r="B8" s="3011"/>
      <c r="C8" s="3011"/>
      <c r="D8" s="3011"/>
      <c r="E8" s="3011"/>
      <c r="F8" s="3011"/>
      <c r="G8" s="3011"/>
      <c r="H8" s="3011"/>
      <c r="I8" s="3011"/>
      <c r="J8" s="3011"/>
      <c r="K8" s="3011"/>
      <c r="L8" s="3011"/>
      <c r="M8" s="3011"/>
      <c r="N8" s="3011"/>
    </row>
    <row r="9" spans="1:14" s="351" customFormat="1">
      <c r="A9" s="3007">
        <f t="shared" si="0"/>
        <v>4</v>
      </c>
      <c r="B9" s="3011"/>
      <c r="C9" s="3011"/>
      <c r="D9" s="3011"/>
      <c r="E9" s="3011"/>
      <c r="F9" s="3011"/>
      <c r="G9" s="3011"/>
      <c r="H9" s="3011"/>
      <c r="I9" s="3011"/>
      <c r="J9" s="3011"/>
      <c r="K9" s="3011"/>
      <c r="L9" s="3011"/>
      <c r="M9" s="3011"/>
      <c r="N9" s="3011"/>
    </row>
    <row r="10" spans="1:14" s="351" customFormat="1">
      <c r="A10" s="3007">
        <f t="shared" si="0"/>
        <v>5</v>
      </c>
      <c r="B10" s="3011"/>
      <c r="C10" s="3011"/>
      <c r="D10" s="3011"/>
      <c r="E10" s="3011"/>
      <c r="F10" s="3011"/>
      <c r="G10" s="3011"/>
      <c r="H10" s="3011"/>
      <c r="I10" s="3011"/>
      <c r="J10" s="3011"/>
      <c r="K10" s="3011"/>
      <c r="L10" s="3011"/>
      <c r="M10" s="3011"/>
      <c r="N10" s="3011"/>
    </row>
    <row r="11" spans="1:14" s="351" customFormat="1">
      <c r="A11" s="3007">
        <f t="shared" si="0"/>
        <v>6</v>
      </c>
      <c r="B11" s="3011"/>
      <c r="C11" s="3011"/>
      <c r="D11" s="3011"/>
      <c r="E11" s="3011"/>
      <c r="F11" s="3011"/>
      <c r="G11" s="3011"/>
      <c r="H11" s="3011"/>
      <c r="I11" s="3011"/>
      <c r="J11" s="3011"/>
      <c r="K11" s="3011"/>
      <c r="L11" s="3011"/>
      <c r="M11" s="3011"/>
      <c r="N11" s="3011"/>
    </row>
    <row r="12" spans="1:14" s="351" customFormat="1">
      <c r="A12" s="3007">
        <f t="shared" si="0"/>
        <v>7</v>
      </c>
      <c r="B12" s="3011"/>
      <c r="C12" s="3011"/>
      <c r="D12" s="3011"/>
      <c r="E12" s="3011"/>
      <c r="F12" s="3011"/>
      <c r="G12" s="3011"/>
      <c r="H12" s="3011"/>
      <c r="I12" s="3011"/>
      <c r="J12" s="3011"/>
      <c r="K12" s="3011"/>
      <c r="L12" s="3011"/>
      <c r="M12" s="3011"/>
      <c r="N12" s="3011"/>
    </row>
    <row r="13" spans="1:14" s="351" customFormat="1">
      <c r="A13" s="3007">
        <f t="shared" si="0"/>
        <v>8</v>
      </c>
      <c r="B13" s="3011"/>
      <c r="C13" s="3011"/>
      <c r="D13" s="3011"/>
      <c r="E13" s="3011"/>
      <c r="F13" s="3011"/>
      <c r="G13" s="3011"/>
      <c r="H13" s="3011"/>
      <c r="I13" s="3011"/>
      <c r="J13" s="3011"/>
      <c r="K13" s="3011"/>
      <c r="L13" s="3011"/>
      <c r="M13" s="3011"/>
      <c r="N13" s="3011"/>
    </row>
    <row r="14" spans="1:14" s="351" customFormat="1">
      <c r="A14" s="3007">
        <f t="shared" si="0"/>
        <v>9</v>
      </c>
      <c r="B14" s="3011"/>
      <c r="C14" s="3011"/>
      <c r="D14" s="3011"/>
      <c r="E14" s="3011"/>
      <c r="F14" s="3011"/>
      <c r="G14" s="3011"/>
      <c r="H14" s="3011"/>
      <c r="I14" s="3011"/>
      <c r="J14" s="3011"/>
      <c r="K14" s="3011"/>
      <c r="L14" s="3011"/>
      <c r="M14" s="3011"/>
      <c r="N14" s="3011"/>
    </row>
    <row r="15" spans="1:14" s="351" customFormat="1" ht="33">
      <c r="A15" s="3007">
        <f t="shared" si="0"/>
        <v>10</v>
      </c>
      <c r="B15" s="3013" t="s">
        <v>6263</v>
      </c>
      <c r="C15" s="3012"/>
      <c r="D15" s="3012"/>
      <c r="E15" s="3012"/>
      <c r="F15" s="3012"/>
      <c r="G15" s="3012"/>
      <c r="H15" s="3012"/>
      <c r="I15" s="3012"/>
      <c r="J15" s="3012"/>
      <c r="K15" s="3012"/>
      <c r="L15" s="3012"/>
      <c r="M15" s="3012"/>
      <c r="N15" s="3018" t="s">
        <v>731</v>
      </c>
    </row>
    <row r="16" spans="1:14" s="351" customFormat="1">
      <c r="A16" s="3007">
        <f t="shared" si="0"/>
        <v>11</v>
      </c>
      <c r="B16" s="3011"/>
      <c r="C16" s="3011"/>
      <c r="D16" s="3011"/>
      <c r="E16" s="3011"/>
      <c r="F16" s="3011"/>
      <c r="G16" s="3011"/>
      <c r="H16" s="3011"/>
      <c r="I16" s="3011"/>
      <c r="J16" s="3011"/>
      <c r="K16" s="3011"/>
      <c r="L16" s="3011"/>
      <c r="M16" s="3011"/>
      <c r="N16" s="3011"/>
    </row>
    <row r="17" spans="1:14" s="351" customFormat="1">
      <c r="A17" s="3007">
        <f t="shared" si="0"/>
        <v>12</v>
      </c>
      <c r="B17" s="3011"/>
      <c r="C17" s="3011"/>
      <c r="D17" s="3011"/>
      <c r="E17" s="3011"/>
      <c r="F17" s="3011"/>
      <c r="G17" s="3011"/>
      <c r="H17" s="3011"/>
      <c r="I17" s="3011"/>
      <c r="J17" s="3011"/>
      <c r="K17" s="3011"/>
      <c r="L17" s="3011"/>
      <c r="M17" s="3011"/>
      <c r="N17" s="3011"/>
    </row>
    <row r="18" spans="1:14" s="351" customFormat="1">
      <c r="A18" s="3007">
        <f t="shared" si="0"/>
        <v>13</v>
      </c>
      <c r="B18" s="3011"/>
      <c r="C18" s="3011"/>
      <c r="D18" s="3011"/>
      <c r="E18" s="3011"/>
      <c r="F18" s="3011"/>
      <c r="G18" s="3011"/>
      <c r="H18" s="3011"/>
      <c r="I18" s="3011"/>
      <c r="J18" s="3011"/>
      <c r="K18" s="3011"/>
      <c r="L18" s="3011"/>
      <c r="M18" s="3011"/>
      <c r="N18" s="3011"/>
    </row>
    <row r="19" spans="1:14" s="351" customFormat="1">
      <c r="A19" s="3007">
        <f t="shared" si="0"/>
        <v>14</v>
      </c>
      <c r="B19" s="3011"/>
      <c r="C19" s="3011"/>
      <c r="D19" s="3011"/>
      <c r="E19" s="3011"/>
      <c r="F19" s="3011"/>
      <c r="G19" s="3011"/>
      <c r="H19" s="3011"/>
      <c r="I19" s="3011"/>
      <c r="J19" s="3011"/>
      <c r="K19" s="3011"/>
      <c r="L19" s="3011"/>
      <c r="M19" s="3011"/>
      <c r="N19" s="3011"/>
    </row>
    <row r="20" spans="1:14" s="351" customFormat="1">
      <c r="A20" s="3007">
        <f t="shared" si="0"/>
        <v>15</v>
      </c>
      <c r="B20" s="3011"/>
      <c r="C20" s="3011"/>
      <c r="D20" s="3011"/>
      <c r="E20" s="3011"/>
      <c r="F20" s="3011"/>
      <c r="G20" s="3011"/>
      <c r="H20" s="3011"/>
      <c r="I20" s="3011"/>
      <c r="J20" s="3011"/>
      <c r="K20" s="3011"/>
      <c r="L20" s="3011"/>
      <c r="M20" s="3011"/>
      <c r="N20" s="3011"/>
    </row>
    <row r="21" spans="1:14" s="351" customFormat="1">
      <c r="A21" s="3007">
        <f t="shared" si="0"/>
        <v>16</v>
      </c>
      <c r="B21" s="3011"/>
      <c r="C21" s="3011"/>
      <c r="D21" s="3011"/>
      <c r="E21" s="3011"/>
      <c r="F21" s="3011"/>
      <c r="G21" s="3011"/>
      <c r="H21" s="3011"/>
      <c r="I21" s="3011"/>
      <c r="J21" s="3011"/>
      <c r="K21" s="3011"/>
      <c r="L21" s="3011"/>
      <c r="M21" s="3011"/>
      <c r="N21" s="3011"/>
    </row>
    <row r="22" spans="1:14" s="351" customFormat="1">
      <c r="A22" s="3007">
        <f t="shared" si="0"/>
        <v>17</v>
      </c>
      <c r="B22" s="3011"/>
      <c r="C22" s="3011"/>
      <c r="D22" s="3011"/>
      <c r="E22" s="3011"/>
      <c r="F22" s="3011"/>
      <c r="G22" s="3011"/>
      <c r="H22" s="3011"/>
      <c r="I22" s="3011"/>
      <c r="J22" s="3011"/>
      <c r="K22" s="3011"/>
      <c r="L22" s="3011"/>
      <c r="M22" s="3011"/>
      <c r="N22" s="3011"/>
    </row>
    <row r="23" spans="1:14" s="351" customFormat="1">
      <c r="A23" s="3007">
        <f t="shared" si="0"/>
        <v>18</v>
      </c>
      <c r="B23" s="3011"/>
      <c r="C23" s="3011"/>
      <c r="D23" s="3011"/>
      <c r="E23" s="3011"/>
      <c r="F23" s="3011"/>
      <c r="G23" s="3011"/>
      <c r="H23" s="3011"/>
      <c r="I23" s="3011"/>
      <c r="J23" s="3011"/>
      <c r="K23" s="3011"/>
      <c r="L23" s="3011"/>
      <c r="M23" s="3011"/>
      <c r="N23" s="3011"/>
    </row>
    <row r="24" spans="1:14" s="351" customFormat="1">
      <c r="A24" s="3007">
        <f t="shared" si="0"/>
        <v>19</v>
      </c>
      <c r="B24" s="3011"/>
      <c r="C24" s="3011"/>
      <c r="D24" s="3011"/>
      <c r="E24" s="3011"/>
      <c r="F24" s="3011"/>
      <c r="G24" s="3011"/>
      <c r="H24" s="3011"/>
      <c r="I24" s="3011"/>
      <c r="J24" s="3011"/>
      <c r="K24" s="3011"/>
      <c r="L24" s="3011"/>
      <c r="M24" s="3011"/>
      <c r="N24" s="3011"/>
    </row>
    <row r="25" spans="1:14" s="351" customFormat="1" ht="33">
      <c r="A25" s="3007">
        <f t="shared" si="0"/>
        <v>20</v>
      </c>
      <c r="B25" s="3013" t="s">
        <v>6263</v>
      </c>
      <c r="C25" s="3012"/>
      <c r="D25" s="3012"/>
      <c r="E25" s="3012"/>
      <c r="F25" s="3012"/>
      <c r="G25" s="3012"/>
      <c r="H25" s="3012"/>
      <c r="I25" s="3012"/>
      <c r="J25" s="3012"/>
      <c r="K25" s="3012"/>
      <c r="L25" s="3012"/>
      <c r="M25" s="3012"/>
      <c r="N25" s="3018" t="s">
        <v>731</v>
      </c>
    </row>
    <row r="26" spans="1:14" s="351" customFormat="1">
      <c r="A26" s="3007">
        <f t="shared" si="0"/>
        <v>21</v>
      </c>
      <c r="B26" s="3011"/>
      <c r="C26" s="3011"/>
      <c r="D26" s="3011"/>
      <c r="E26" s="3011"/>
      <c r="F26" s="3011"/>
      <c r="G26" s="3011"/>
      <c r="H26" s="3011"/>
      <c r="I26" s="3011"/>
      <c r="J26" s="3011"/>
      <c r="K26" s="3011"/>
      <c r="L26" s="3011"/>
      <c r="M26" s="3011"/>
      <c r="N26" s="3011"/>
    </row>
    <row r="27" spans="1:14" s="351" customFormat="1">
      <c r="A27" s="3007">
        <f t="shared" si="0"/>
        <v>22</v>
      </c>
      <c r="B27" s="3011"/>
      <c r="C27" s="3011"/>
      <c r="D27" s="3011"/>
      <c r="E27" s="3011"/>
      <c r="F27" s="3011"/>
      <c r="G27" s="3011"/>
      <c r="H27" s="3011"/>
      <c r="I27" s="3011"/>
      <c r="J27" s="3011"/>
      <c r="K27" s="3011"/>
      <c r="L27" s="3011"/>
      <c r="M27" s="3011"/>
      <c r="N27" s="3011"/>
    </row>
    <row r="28" spans="1:14" s="351" customFormat="1">
      <c r="A28" s="3007">
        <f t="shared" si="0"/>
        <v>23</v>
      </c>
      <c r="B28" s="3011"/>
      <c r="C28" s="3011"/>
      <c r="D28" s="3011"/>
      <c r="E28" s="3011"/>
      <c r="F28" s="3011"/>
      <c r="G28" s="3011"/>
      <c r="H28" s="3011"/>
      <c r="I28" s="3011"/>
      <c r="J28" s="3011"/>
      <c r="K28" s="3011"/>
      <c r="L28" s="3011"/>
      <c r="M28" s="3011"/>
      <c r="N28" s="3011"/>
    </row>
    <row r="29" spans="1:14" s="351" customFormat="1">
      <c r="A29" s="3007">
        <f t="shared" si="0"/>
        <v>24</v>
      </c>
      <c r="B29" s="3011"/>
      <c r="C29" s="3011"/>
      <c r="D29" s="3011"/>
      <c r="E29" s="3011"/>
      <c r="F29" s="3011"/>
      <c r="G29" s="3011"/>
      <c r="H29" s="3011"/>
      <c r="I29" s="3011"/>
      <c r="J29" s="3011"/>
      <c r="K29" s="3011"/>
      <c r="L29" s="3011"/>
      <c r="M29" s="3011"/>
      <c r="N29" s="3011"/>
    </row>
    <row r="30" spans="1:14" s="351" customFormat="1">
      <c r="A30" s="3007">
        <f t="shared" si="0"/>
        <v>25</v>
      </c>
      <c r="B30" s="3007"/>
      <c r="C30" s="3019"/>
      <c r="D30" s="3011"/>
      <c r="E30" s="3011"/>
      <c r="F30" s="3011"/>
      <c r="G30" s="3011"/>
      <c r="H30" s="3011"/>
      <c r="I30" s="3011"/>
      <c r="J30" s="3011"/>
      <c r="K30" s="3011"/>
      <c r="L30" s="3011"/>
      <c r="M30" s="3011"/>
      <c r="N30" s="3011"/>
    </row>
    <row r="31" spans="1:14" s="351" customFormat="1" ht="15.75" customHeight="1">
      <c r="A31" s="3007">
        <f t="shared" si="0"/>
        <v>26</v>
      </c>
      <c r="B31" s="3857" t="s">
        <v>6285</v>
      </c>
      <c r="C31" s="3851" t="s">
        <v>4576</v>
      </c>
      <c r="D31" s="3852"/>
      <c r="E31" s="3852"/>
      <c r="F31" s="3852"/>
      <c r="G31" s="3852"/>
      <c r="H31" s="3852"/>
      <c r="I31" s="3852"/>
      <c r="J31" s="3853"/>
      <c r="K31" s="3011"/>
      <c r="L31" s="3011"/>
      <c r="M31" s="3011"/>
      <c r="N31" s="3011"/>
    </row>
    <row r="32" spans="1:14" s="279" customFormat="1" ht="16.5" customHeight="1">
      <c r="A32" s="3007">
        <f t="shared" si="0"/>
        <v>27</v>
      </c>
      <c r="B32" s="3858"/>
      <c r="C32" s="3851" t="s">
        <v>6286</v>
      </c>
      <c r="D32" s="3852"/>
      <c r="E32" s="3852"/>
      <c r="F32" s="3852"/>
      <c r="G32" s="3852"/>
      <c r="H32" s="3852"/>
      <c r="I32" s="3852"/>
      <c r="J32" s="3853"/>
      <c r="K32" s="3020"/>
      <c r="L32" s="3014"/>
      <c r="M32" s="3014"/>
      <c r="N32" s="3014"/>
    </row>
    <row r="33" spans="1:14" s="279" customFormat="1" ht="16.5" customHeight="1">
      <c r="A33" s="3007">
        <f t="shared" si="0"/>
        <v>28</v>
      </c>
      <c r="B33" s="3859"/>
      <c r="C33" s="3851" t="s">
        <v>1919</v>
      </c>
      <c r="D33" s="3852"/>
      <c r="E33" s="3852"/>
      <c r="F33" s="3852"/>
      <c r="G33" s="3852"/>
      <c r="H33" s="3852"/>
      <c r="I33" s="3852"/>
      <c r="J33" s="3853"/>
      <c r="K33" s="3020"/>
      <c r="L33" s="3014"/>
      <c r="M33" s="3014"/>
      <c r="N33" s="3014"/>
    </row>
    <row r="34" spans="1:14" s="351" customFormat="1" ht="16.5" customHeight="1">
      <c r="A34" s="3007">
        <f t="shared" si="0"/>
        <v>29</v>
      </c>
      <c r="B34" s="3854" t="s">
        <v>6287</v>
      </c>
      <c r="C34" s="3855"/>
      <c r="D34" s="3855"/>
      <c r="E34" s="3855"/>
      <c r="F34" s="3855"/>
      <c r="G34" s="3855"/>
      <c r="H34" s="3855"/>
      <c r="I34" s="3855"/>
      <c r="J34" s="3856"/>
      <c r="K34" s="3011"/>
      <c r="L34" s="3015"/>
      <c r="M34" s="3021"/>
      <c r="N34" s="3011"/>
    </row>
    <row r="35" spans="1:14" ht="16.5">
      <c r="A35" s="2621" t="s">
        <v>6288</v>
      </c>
      <c r="B35" s="3004"/>
      <c r="C35" s="3004"/>
      <c r="D35" s="3004"/>
      <c r="E35" s="3004"/>
      <c r="F35" s="3004"/>
      <c r="G35" s="3004"/>
      <c r="H35" s="3004"/>
      <c r="I35" s="3004"/>
      <c r="J35" s="3004"/>
      <c r="K35" s="3004"/>
      <c r="L35" s="3004"/>
      <c r="M35" s="3004"/>
      <c r="N35" s="3004"/>
    </row>
    <row r="36" spans="1:14" s="9" customFormat="1" ht="16.5">
      <c r="A36" s="2183" t="s">
        <v>6268</v>
      </c>
      <c r="B36" s="2177"/>
      <c r="C36" s="2177"/>
      <c r="D36" s="2177"/>
      <c r="E36" s="2177"/>
      <c r="F36" s="2177"/>
      <c r="G36" s="2177"/>
      <c r="H36" s="2177"/>
      <c r="I36" s="2177"/>
      <c r="J36" s="2177"/>
      <c r="K36" s="2177"/>
      <c r="L36" s="2177"/>
      <c r="M36" s="2177"/>
      <c r="N36" s="2177"/>
    </row>
    <row r="37" spans="1:14" s="9" customFormat="1" ht="16.5">
      <c r="A37" s="3016" t="s">
        <v>6269</v>
      </c>
      <c r="B37" s="2177"/>
      <c r="C37" s="2177"/>
      <c r="D37" s="2177"/>
      <c r="E37" s="2177"/>
      <c r="F37" s="2177"/>
      <c r="G37" s="2177"/>
      <c r="H37" s="2177"/>
      <c r="I37" s="2177"/>
      <c r="J37" s="2177"/>
      <c r="K37" s="2177"/>
      <c r="L37" s="2177"/>
      <c r="M37" s="2177"/>
      <c r="N37" s="2177"/>
    </row>
    <row r="38" spans="1:14" s="9" customFormat="1" ht="16.5">
      <c r="A38" s="3016" t="s">
        <v>6270</v>
      </c>
      <c r="B38" s="2177"/>
      <c r="C38" s="2177"/>
      <c r="D38" s="2177"/>
      <c r="E38" s="2177"/>
      <c r="F38" s="2177"/>
      <c r="G38" s="2177"/>
      <c r="H38" s="2177"/>
      <c r="I38" s="2177"/>
      <c r="J38" s="2177"/>
      <c r="K38" s="2177"/>
      <c r="L38" s="2177"/>
      <c r="M38" s="2177"/>
      <c r="N38" s="2177"/>
    </row>
    <row r="39" spans="1:14" s="9" customFormat="1" ht="16.5">
      <c r="A39" s="2183" t="s">
        <v>6289</v>
      </c>
      <c r="B39" s="3022"/>
      <c r="C39" s="2177"/>
      <c r="D39" s="2177"/>
      <c r="E39" s="2177"/>
      <c r="F39" s="2177"/>
      <c r="G39" s="2177"/>
      <c r="H39" s="2177"/>
      <c r="I39" s="2177"/>
      <c r="J39" s="2177"/>
      <c r="K39" s="2177"/>
      <c r="L39" s="2177"/>
      <c r="M39" s="2177"/>
      <c r="N39" s="2177"/>
    </row>
    <row r="40" spans="1:14" s="9" customFormat="1" ht="16.5">
      <c r="A40" s="2183" t="s">
        <v>6272</v>
      </c>
      <c r="B40" s="2177"/>
      <c r="C40" s="2177"/>
      <c r="D40" s="2177"/>
      <c r="E40" s="2177"/>
      <c r="F40" s="2177"/>
      <c r="G40" s="2177"/>
      <c r="H40" s="2177"/>
      <c r="I40" s="2177"/>
      <c r="J40" s="2177"/>
      <c r="K40" s="2177"/>
      <c r="L40" s="2177"/>
      <c r="M40" s="2177"/>
      <c r="N40" s="2177"/>
    </row>
    <row r="41" spans="1:14" s="9" customFormat="1" ht="16.5">
      <c r="A41" s="2183" t="s">
        <v>6290</v>
      </c>
      <c r="B41" s="2177"/>
      <c r="C41" s="2177"/>
      <c r="D41" s="2177"/>
      <c r="E41" s="2177"/>
      <c r="F41" s="2177"/>
      <c r="G41" s="2177"/>
      <c r="H41" s="2177"/>
      <c r="I41" s="2177"/>
      <c r="J41" s="2177"/>
      <c r="K41" s="2177"/>
      <c r="L41" s="2177"/>
      <c r="M41" s="2177"/>
      <c r="N41" s="2177"/>
    </row>
    <row r="42" spans="1:14" s="9" customFormat="1" ht="16.5">
      <c r="A42" s="2183" t="s">
        <v>6291</v>
      </c>
      <c r="B42" s="2177"/>
      <c r="C42" s="2177"/>
      <c r="D42" s="2177"/>
      <c r="E42" s="2177"/>
      <c r="F42" s="2177"/>
      <c r="G42" s="2177"/>
      <c r="H42" s="2177"/>
      <c r="I42" s="2177"/>
      <c r="J42" s="2177"/>
      <c r="K42" s="2177"/>
      <c r="L42" s="2177"/>
      <c r="M42" s="2177"/>
      <c r="N42" s="2177"/>
    </row>
    <row r="43" spans="1:14" ht="16.5">
      <c r="A43" s="2183" t="s">
        <v>6275</v>
      </c>
      <c r="B43" s="2177"/>
      <c r="C43" s="3004"/>
      <c r="D43" s="3004"/>
      <c r="E43" s="3004"/>
      <c r="F43" s="3004"/>
      <c r="G43" s="3004"/>
      <c r="H43" s="3004"/>
      <c r="I43" s="3004"/>
      <c r="J43" s="3004"/>
      <c r="K43" s="3004"/>
      <c r="L43" s="3004"/>
      <c r="M43" s="3004"/>
      <c r="N43" s="3004"/>
    </row>
    <row r="44" spans="1:14" ht="16.5">
      <c r="A44" s="2183" t="s">
        <v>6292</v>
      </c>
      <c r="B44" s="2177"/>
      <c r="C44" s="3004"/>
      <c r="D44" s="3004"/>
      <c r="E44" s="3004"/>
      <c r="F44" s="3004"/>
      <c r="G44" s="3004"/>
      <c r="H44" s="3004"/>
      <c r="I44" s="3004"/>
      <c r="J44" s="3004"/>
      <c r="K44" s="3004"/>
      <c r="L44" s="3004"/>
      <c r="M44" s="3004"/>
      <c r="N44" s="3004"/>
    </row>
    <row r="45" spans="1:14" ht="16.5">
      <c r="A45" s="2183" t="s">
        <v>6277</v>
      </c>
      <c r="B45" s="2177"/>
      <c r="C45" s="3004"/>
      <c r="D45" s="3004"/>
      <c r="E45" s="3004"/>
      <c r="F45" s="3004"/>
      <c r="G45" s="3004"/>
      <c r="H45" s="3004"/>
      <c r="I45" s="3004"/>
      <c r="J45" s="3004"/>
      <c r="K45" s="3004"/>
      <c r="L45" s="3004"/>
      <c r="M45" s="3004"/>
      <c r="N45" s="3004"/>
    </row>
    <row r="46" spans="1:14" ht="16.5">
      <c r="A46" s="2183" t="s">
        <v>6278</v>
      </c>
      <c r="B46" s="3004"/>
      <c r="C46" s="3004"/>
      <c r="D46" s="3004"/>
      <c r="E46" s="3004"/>
      <c r="F46" s="3004"/>
      <c r="G46" s="3004"/>
      <c r="H46" s="3004"/>
      <c r="I46" s="3004"/>
      <c r="J46" s="3004"/>
      <c r="K46" s="3004"/>
      <c r="L46" s="3004"/>
      <c r="M46" s="3004"/>
      <c r="N46" s="3004"/>
    </row>
    <row r="47" spans="1:14" ht="16.5">
      <c r="A47" s="2762" t="s">
        <v>6293</v>
      </c>
    </row>
  </sheetData>
  <mergeCells count="6">
    <mergeCell ref="A4:A5"/>
    <mergeCell ref="C32:J32"/>
    <mergeCell ref="C33:J33"/>
    <mergeCell ref="B34:J34"/>
    <mergeCell ref="C31:J31"/>
    <mergeCell ref="B31:B33"/>
  </mergeCells>
  <phoneticPr fontId="6" type="noConversion"/>
  <pageMargins left="0" right="0" top="0" bottom="0" header="0" footer="0"/>
  <pageSetup paperSize="9" scale="64"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7">
    <tabColor rgb="FFFFFF00"/>
    <pageSetUpPr fitToPage="1"/>
  </sheetPr>
  <dimension ref="A1:N48"/>
  <sheetViews>
    <sheetView topLeftCell="A19" workbookViewId="0">
      <selection activeCell="A48" sqref="A48"/>
    </sheetView>
  </sheetViews>
  <sheetFormatPr defaultRowHeight="15.75"/>
  <cols>
    <col min="1" max="1" width="5.625" style="349" customWidth="1"/>
    <col min="2" max="13" width="15.625" style="349" customWidth="1"/>
    <col min="14" max="14" width="30.625" style="9" customWidth="1"/>
    <col min="15" max="16384" width="9" style="349"/>
  </cols>
  <sheetData>
    <row r="1" spans="1:14" ht="16.5">
      <c r="A1" s="3003" t="str">
        <f>+封面!A3&amp;" "&amp;封面!A2</f>
        <v xml:space="preserve">        保險股份有限公司(○○分公司) 年度(月、季、半年)報表</v>
      </c>
      <c r="B1" s="2294"/>
      <c r="C1" s="2294"/>
      <c r="D1" s="2294"/>
      <c r="E1" s="2294"/>
      <c r="F1" s="2294"/>
      <c r="G1" s="3004"/>
      <c r="H1" s="3004"/>
      <c r="I1" s="3004"/>
      <c r="J1" s="3004"/>
      <c r="K1" s="3004"/>
      <c r="L1" s="3004"/>
      <c r="M1" s="3004"/>
      <c r="N1" s="2177"/>
    </row>
    <row r="2" spans="1:14" ht="16.5">
      <c r="A2" s="3023" t="s">
        <v>6251</v>
      </c>
      <c r="B2" s="3004"/>
      <c r="C2" s="3004"/>
      <c r="D2" s="3004"/>
      <c r="E2" s="3004"/>
      <c r="F2" s="3004"/>
      <c r="G2" s="3004"/>
      <c r="H2" s="3004"/>
      <c r="I2" s="3004"/>
      <c r="J2" s="3004"/>
      <c r="K2" s="3004"/>
      <c r="L2" s="3004"/>
      <c r="M2" s="3004"/>
      <c r="N2" s="2177"/>
    </row>
    <row r="3" spans="1:14" s="9" customFormat="1" ht="16.5">
      <c r="A3" s="2183" t="s">
        <v>6252</v>
      </c>
      <c r="B3" s="2177"/>
      <c r="C3" s="2177"/>
      <c r="D3" s="2177"/>
      <c r="E3" s="2177"/>
      <c r="F3" s="2177"/>
      <c r="G3" s="2177"/>
      <c r="H3" s="2177"/>
      <c r="I3" s="2177"/>
      <c r="J3" s="2177"/>
      <c r="K3" s="2177"/>
      <c r="L3" s="2177"/>
      <c r="M3" s="2177"/>
      <c r="N3" s="3006" t="s">
        <v>6253</v>
      </c>
    </row>
    <row r="4" spans="1:14" ht="66">
      <c r="A4" s="3849" t="s">
        <v>5268</v>
      </c>
      <c r="B4" s="3007" t="s">
        <v>6254</v>
      </c>
      <c r="C4" s="3007" t="s">
        <v>6255</v>
      </c>
      <c r="D4" s="3008" t="s">
        <v>6256</v>
      </c>
      <c r="E4" s="3007" t="s">
        <v>6257</v>
      </c>
      <c r="F4" s="3007" t="s">
        <v>6258</v>
      </c>
      <c r="G4" s="3007" t="s">
        <v>6259</v>
      </c>
      <c r="H4" s="3007" t="s">
        <v>6260</v>
      </c>
      <c r="I4" s="3009" t="s">
        <v>732</v>
      </c>
      <c r="J4" s="3009" t="s">
        <v>730</v>
      </c>
      <c r="K4" s="2624" t="s">
        <v>6261</v>
      </c>
      <c r="L4" s="3010" t="s">
        <v>2035</v>
      </c>
      <c r="M4" s="3010" t="s">
        <v>2036</v>
      </c>
      <c r="N4" s="2624" t="s">
        <v>6262</v>
      </c>
    </row>
    <row r="5" spans="1:14">
      <c r="A5" s="3850"/>
      <c r="B5" s="3007">
        <v>1</v>
      </c>
      <c r="C5" s="3007">
        <v>2</v>
      </c>
      <c r="D5" s="3007">
        <v>3</v>
      </c>
      <c r="E5" s="3007">
        <v>4</v>
      </c>
      <c r="F5" s="3007">
        <v>5</v>
      </c>
      <c r="G5" s="3007">
        <v>6</v>
      </c>
      <c r="H5" s="3007">
        <v>7</v>
      </c>
      <c r="I5" s="2624">
        <v>8</v>
      </c>
      <c r="J5" s="2624">
        <v>9</v>
      </c>
      <c r="K5" s="2624">
        <v>10</v>
      </c>
      <c r="L5" s="2624">
        <v>11</v>
      </c>
      <c r="M5" s="2624">
        <v>12</v>
      </c>
      <c r="N5" s="2624">
        <v>13</v>
      </c>
    </row>
    <row r="6" spans="1:14">
      <c r="A6" s="3007">
        <v>1</v>
      </c>
      <c r="B6" s="3011"/>
      <c r="C6" s="3011"/>
      <c r="D6" s="3011"/>
      <c r="E6" s="3011"/>
      <c r="F6" s="3011"/>
      <c r="G6" s="3011"/>
      <c r="H6" s="3011"/>
      <c r="I6" s="3011"/>
      <c r="J6" s="3011"/>
      <c r="K6" s="3011"/>
      <c r="L6" s="3011"/>
      <c r="M6" s="3011"/>
      <c r="N6" s="3012"/>
    </row>
    <row r="7" spans="1:14">
      <c r="A7" s="3007">
        <f t="shared" ref="A7:A35" si="0">A6+1</f>
        <v>2</v>
      </c>
      <c r="B7" s="3011"/>
      <c r="C7" s="3011"/>
      <c r="D7" s="3011"/>
      <c r="E7" s="3011"/>
      <c r="F7" s="3011"/>
      <c r="G7" s="3011"/>
      <c r="H7" s="3011"/>
      <c r="I7" s="3011"/>
      <c r="J7" s="3011"/>
      <c r="K7" s="3011"/>
      <c r="L7" s="3011"/>
      <c r="M7" s="3011"/>
      <c r="N7" s="3012"/>
    </row>
    <row r="8" spans="1:14">
      <c r="A8" s="3007">
        <f t="shared" si="0"/>
        <v>3</v>
      </c>
      <c r="B8" s="3011"/>
      <c r="C8" s="3011"/>
      <c r="D8" s="3011"/>
      <c r="E8" s="3011"/>
      <c r="F8" s="3011"/>
      <c r="G8" s="3011"/>
      <c r="H8" s="3011"/>
      <c r="I8" s="3011"/>
      <c r="J8" s="3011"/>
      <c r="K8" s="3011"/>
      <c r="L8" s="3011"/>
      <c r="M8" s="3011"/>
      <c r="N8" s="3012"/>
    </row>
    <row r="9" spans="1:14">
      <c r="A9" s="3007">
        <f t="shared" si="0"/>
        <v>4</v>
      </c>
      <c r="B9" s="3011"/>
      <c r="C9" s="3011"/>
      <c r="D9" s="3011"/>
      <c r="E9" s="3011"/>
      <c r="F9" s="3011"/>
      <c r="G9" s="3011"/>
      <c r="H9" s="3011"/>
      <c r="I9" s="3011"/>
      <c r="J9" s="3011"/>
      <c r="K9" s="3011"/>
      <c r="L9" s="3011"/>
      <c r="M9" s="3011"/>
      <c r="N9" s="3012"/>
    </row>
    <row r="10" spans="1:14">
      <c r="A10" s="3007">
        <f t="shared" si="0"/>
        <v>5</v>
      </c>
      <c r="B10" s="3011"/>
      <c r="C10" s="3011"/>
      <c r="D10" s="3011"/>
      <c r="E10" s="3011"/>
      <c r="F10" s="3011"/>
      <c r="G10" s="3011"/>
      <c r="H10" s="3011"/>
      <c r="I10" s="3011"/>
      <c r="J10" s="3011"/>
      <c r="K10" s="3011"/>
      <c r="L10" s="3011"/>
      <c r="M10" s="3011"/>
      <c r="N10" s="3012"/>
    </row>
    <row r="11" spans="1:14">
      <c r="A11" s="3007">
        <f t="shared" si="0"/>
        <v>6</v>
      </c>
      <c r="B11" s="3011"/>
      <c r="C11" s="3011"/>
      <c r="D11" s="3011"/>
      <c r="E11" s="3011"/>
      <c r="F11" s="3011"/>
      <c r="G11" s="3011"/>
      <c r="H11" s="3011"/>
      <c r="I11" s="3011"/>
      <c r="J11" s="3011"/>
      <c r="K11" s="3011"/>
      <c r="L11" s="3011"/>
      <c r="M11" s="3011"/>
      <c r="N11" s="3012"/>
    </row>
    <row r="12" spans="1:14">
      <c r="A12" s="3007">
        <f t="shared" si="0"/>
        <v>7</v>
      </c>
      <c r="B12" s="3011"/>
      <c r="C12" s="3011"/>
      <c r="D12" s="3011"/>
      <c r="E12" s="3011"/>
      <c r="F12" s="3011"/>
      <c r="G12" s="3011"/>
      <c r="H12" s="3011"/>
      <c r="I12" s="3011"/>
      <c r="J12" s="3011"/>
      <c r="K12" s="3011"/>
      <c r="L12" s="3011"/>
      <c r="M12" s="3011"/>
      <c r="N12" s="3012"/>
    </row>
    <row r="13" spans="1:14">
      <c r="A13" s="3007">
        <f t="shared" si="0"/>
        <v>8</v>
      </c>
      <c r="B13" s="3011"/>
      <c r="C13" s="3011"/>
      <c r="D13" s="3011"/>
      <c r="E13" s="3011"/>
      <c r="F13" s="3011"/>
      <c r="G13" s="3011"/>
      <c r="H13" s="3011"/>
      <c r="I13" s="3011"/>
      <c r="J13" s="3011"/>
      <c r="K13" s="3011"/>
      <c r="L13" s="3011"/>
      <c r="M13" s="3011"/>
      <c r="N13" s="3012"/>
    </row>
    <row r="14" spans="1:14">
      <c r="A14" s="3007">
        <f t="shared" si="0"/>
        <v>9</v>
      </c>
      <c r="B14" s="3011"/>
      <c r="C14" s="3011"/>
      <c r="D14" s="3011"/>
      <c r="E14" s="3011"/>
      <c r="F14" s="3011"/>
      <c r="G14" s="3011"/>
      <c r="H14" s="3011"/>
      <c r="I14" s="3011"/>
      <c r="J14" s="3011"/>
      <c r="K14" s="3011"/>
      <c r="L14" s="3011"/>
      <c r="M14" s="3011"/>
      <c r="N14" s="3012"/>
    </row>
    <row r="15" spans="1:14" ht="33">
      <c r="A15" s="3007">
        <f t="shared" si="0"/>
        <v>10</v>
      </c>
      <c r="B15" s="3013" t="s">
        <v>6263</v>
      </c>
      <c r="C15" s="3012"/>
      <c r="D15" s="3012"/>
      <c r="E15" s="3012"/>
      <c r="F15" s="3012"/>
      <c r="G15" s="3012"/>
      <c r="H15" s="3012"/>
      <c r="I15" s="3012"/>
      <c r="J15" s="3012"/>
      <c r="K15" s="3012"/>
      <c r="L15" s="3012"/>
      <c r="M15" s="3012"/>
      <c r="N15" s="3012" t="s">
        <v>6264</v>
      </c>
    </row>
    <row r="16" spans="1:14">
      <c r="A16" s="3007">
        <f t="shared" si="0"/>
        <v>11</v>
      </c>
      <c r="B16" s="3011"/>
      <c r="C16" s="3011"/>
      <c r="D16" s="3011"/>
      <c r="E16" s="3011"/>
      <c r="F16" s="3011"/>
      <c r="G16" s="3011"/>
      <c r="H16" s="3011"/>
      <c r="I16" s="3011"/>
      <c r="J16" s="3011"/>
      <c r="K16" s="3011"/>
      <c r="L16" s="3011"/>
      <c r="M16" s="3011"/>
      <c r="N16" s="3012"/>
    </row>
    <row r="17" spans="1:14">
      <c r="A17" s="3007">
        <f t="shared" si="0"/>
        <v>12</v>
      </c>
      <c r="B17" s="3011"/>
      <c r="C17" s="3011"/>
      <c r="D17" s="3011"/>
      <c r="E17" s="3011"/>
      <c r="F17" s="3011"/>
      <c r="G17" s="3011"/>
      <c r="H17" s="3011"/>
      <c r="I17" s="3011"/>
      <c r="J17" s="3011"/>
      <c r="K17" s="3011"/>
      <c r="L17" s="3011"/>
      <c r="M17" s="3011"/>
      <c r="N17" s="3012"/>
    </row>
    <row r="18" spans="1:14">
      <c r="A18" s="3007">
        <f t="shared" si="0"/>
        <v>13</v>
      </c>
      <c r="B18" s="3011"/>
      <c r="C18" s="3011"/>
      <c r="D18" s="3011"/>
      <c r="E18" s="3011"/>
      <c r="F18" s="3011"/>
      <c r="G18" s="3011"/>
      <c r="H18" s="3011"/>
      <c r="I18" s="3011"/>
      <c r="J18" s="3011"/>
      <c r="K18" s="3011"/>
      <c r="L18" s="3011"/>
      <c r="M18" s="3011"/>
      <c r="N18" s="3012"/>
    </row>
    <row r="19" spans="1:14">
      <c r="A19" s="3007">
        <f t="shared" si="0"/>
        <v>14</v>
      </c>
      <c r="B19" s="3011"/>
      <c r="C19" s="3011"/>
      <c r="D19" s="3011"/>
      <c r="E19" s="3011"/>
      <c r="F19" s="3011"/>
      <c r="G19" s="3011"/>
      <c r="H19" s="3011"/>
      <c r="I19" s="3011"/>
      <c r="J19" s="3011"/>
      <c r="K19" s="3011"/>
      <c r="L19" s="3011"/>
      <c r="M19" s="3011"/>
      <c r="N19" s="3012"/>
    </row>
    <row r="20" spans="1:14">
      <c r="A20" s="3007">
        <f t="shared" si="0"/>
        <v>15</v>
      </c>
      <c r="B20" s="3011"/>
      <c r="C20" s="3011"/>
      <c r="D20" s="3011"/>
      <c r="E20" s="3011"/>
      <c r="F20" s="3011"/>
      <c r="G20" s="3011"/>
      <c r="H20" s="3011"/>
      <c r="I20" s="3011"/>
      <c r="J20" s="3011"/>
      <c r="K20" s="3011"/>
      <c r="L20" s="3011"/>
      <c r="M20" s="3011"/>
      <c r="N20" s="3012"/>
    </row>
    <row r="21" spans="1:14">
      <c r="A21" s="3007">
        <f t="shared" si="0"/>
        <v>16</v>
      </c>
      <c r="B21" s="3011"/>
      <c r="C21" s="3011"/>
      <c r="D21" s="3011"/>
      <c r="E21" s="3011"/>
      <c r="F21" s="3011"/>
      <c r="G21" s="3011"/>
      <c r="H21" s="3011"/>
      <c r="I21" s="3011"/>
      <c r="J21" s="3011"/>
      <c r="K21" s="3011"/>
      <c r="L21" s="3011"/>
      <c r="M21" s="3011"/>
      <c r="N21" s="3012"/>
    </row>
    <row r="22" spans="1:14">
      <c r="A22" s="3007">
        <f t="shared" si="0"/>
        <v>17</v>
      </c>
      <c r="B22" s="3011"/>
      <c r="C22" s="3011"/>
      <c r="D22" s="3011"/>
      <c r="E22" s="3011"/>
      <c r="F22" s="3011"/>
      <c r="G22" s="3011"/>
      <c r="H22" s="3011"/>
      <c r="I22" s="3011"/>
      <c r="J22" s="3011"/>
      <c r="K22" s="3011"/>
      <c r="L22" s="3011"/>
      <c r="M22" s="3011"/>
      <c r="N22" s="3012"/>
    </row>
    <row r="23" spans="1:14">
      <c r="A23" s="3007">
        <f t="shared" si="0"/>
        <v>18</v>
      </c>
      <c r="B23" s="3011"/>
      <c r="C23" s="3011"/>
      <c r="D23" s="3011"/>
      <c r="E23" s="3011"/>
      <c r="F23" s="3011"/>
      <c r="G23" s="3011"/>
      <c r="H23" s="3011"/>
      <c r="I23" s="3011"/>
      <c r="J23" s="3011"/>
      <c r="K23" s="3011"/>
      <c r="L23" s="3011"/>
      <c r="M23" s="3011"/>
      <c r="N23" s="3012"/>
    </row>
    <row r="24" spans="1:14">
      <c r="A24" s="3007">
        <f t="shared" si="0"/>
        <v>19</v>
      </c>
      <c r="B24" s="3011"/>
      <c r="C24" s="3011"/>
      <c r="D24" s="3011"/>
      <c r="E24" s="3011"/>
      <c r="F24" s="3011"/>
      <c r="G24" s="3011"/>
      <c r="H24" s="3011"/>
      <c r="I24" s="3011"/>
      <c r="J24" s="3011"/>
      <c r="K24" s="3011"/>
      <c r="L24" s="3011"/>
      <c r="M24" s="3011"/>
      <c r="N24" s="3012"/>
    </row>
    <row r="25" spans="1:14" ht="33">
      <c r="A25" s="3007">
        <f t="shared" si="0"/>
        <v>20</v>
      </c>
      <c r="B25" s="3013" t="s">
        <v>6263</v>
      </c>
      <c r="C25" s="3012"/>
      <c r="D25" s="3012"/>
      <c r="E25" s="3012"/>
      <c r="F25" s="3012"/>
      <c r="G25" s="3012"/>
      <c r="H25" s="3012"/>
      <c r="I25" s="3012"/>
      <c r="J25" s="3012"/>
      <c r="K25" s="3012"/>
      <c r="L25" s="3012"/>
      <c r="M25" s="3012"/>
      <c r="N25" s="3012" t="s">
        <v>6264</v>
      </c>
    </row>
    <row r="26" spans="1:14">
      <c r="A26" s="3007">
        <f t="shared" si="0"/>
        <v>21</v>
      </c>
      <c r="B26" s="3011"/>
      <c r="C26" s="3011"/>
      <c r="D26" s="3011"/>
      <c r="E26" s="3011"/>
      <c r="F26" s="3011"/>
      <c r="G26" s="3011"/>
      <c r="H26" s="3011"/>
      <c r="I26" s="3011"/>
      <c r="J26" s="3011"/>
      <c r="K26" s="3011"/>
      <c r="L26" s="3011"/>
      <c r="M26" s="3011"/>
      <c r="N26" s="3012"/>
    </row>
    <row r="27" spans="1:14">
      <c r="A27" s="3007">
        <f t="shared" si="0"/>
        <v>22</v>
      </c>
      <c r="B27" s="3011"/>
      <c r="C27" s="3011"/>
      <c r="D27" s="3011"/>
      <c r="E27" s="3011"/>
      <c r="F27" s="3011"/>
      <c r="G27" s="3011"/>
      <c r="H27" s="3011"/>
      <c r="I27" s="3011"/>
      <c r="J27" s="3011"/>
      <c r="K27" s="3011"/>
      <c r="L27" s="3011"/>
      <c r="M27" s="3011"/>
      <c r="N27" s="3012"/>
    </row>
    <row r="28" spans="1:14">
      <c r="A28" s="3007">
        <f t="shared" si="0"/>
        <v>23</v>
      </c>
      <c r="B28" s="3011"/>
      <c r="C28" s="3011"/>
      <c r="D28" s="3011"/>
      <c r="E28" s="3011"/>
      <c r="F28" s="3011"/>
      <c r="G28" s="3011"/>
      <c r="H28" s="3011"/>
      <c r="I28" s="3011"/>
      <c r="J28" s="3011"/>
      <c r="K28" s="3011"/>
      <c r="L28" s="3011"/>
      <c r="M28" s="3011"/>
      <c r="N28" s="3012"/>
    </row>
    <row r="29" spans="1:14">
      <c r="A29" s="3007">
        <f t="shared" si="0"/>
        <v>24</v>
      </c>
      <c r="B29" s="3011"/>
      <c r="C29" s="3011"/>
      <c r="D29" s="3011"/>
      <c r="E29" s="3011"/>
      <c r="F29" s="3011"/>
      <c r="G29" s="3011"/>
      <c r="H29" s="3011"/>
      <c r="I29" s="3011"/>
      <c r="J29" s="3011"/>
      <c r="K29" s="3011"/>
      <c r="L29" s="3011"/>
      <c r="M29" s="3011"/>
      <c r="N29" s="3012"/>
    </row>
    <row r="30" spans="1:14">
      <c r="A30" s="3007">
        <f t="shared" si="0"/>
        <v>25</v>
      </c>
      <c r="B30" s="3011"/>
      <c r="C30" s="3011"/>
      <c r="D30" s="3011"/>
      <c r="E30" s="3011"/>
      <c r="F30" s="3011"/>
      <c r="G30" s="3011"/>
      <c r="H30" s="3011"/>
      <c r="I30" s="3011"/>
      <c r="J30" s="3011"/>
      <c r="K30" s="3011"/>
      <c r="L30" s="3011"/>
      <c r="M30" s="3011"/>
      <c r="N30" s="3012"/>
    </row>
    <row r="31" spans="1:14" ht="16.5" customHeight="1">
      <c r="A31" s="3007">
        <f t="shared" si="0"/>
        <v>26</v>
      </c>
      <c r="B31" s="3865" t="s">
        <v>1920</v>
      </c>
      <c r="C31" s="3851" t="s">
        <v>4577</v>
      </c>
      <c r="D31" s="3860"/>
      <c r="E31" s="3860"/>
      <c r="F31" s="3860"/>
      <c r="G31" s="3860"/>
      <c r="H31" s="3860"/>
      <c r="I31" s="3860"/>
      <c r="J31" s="3861"/>
      <c r="K31" s="3011"/>
      <c r="L31" s="3011"/>
      <c r="M31" s="3011"/>
      <c r="N31" s="3012"/>
    </row>
    <row r="32" spans="1:14" s="279" customFormat="1" ht="15.75" customHeight="1">
      <c r="A32" s="3007">
        <f t="shared" si="0"/>
        <v>27</v>
      </c>
      <c r="B32" s="3866"/>
      <c r="C32" s="3851" t="s">
        <v>6265</v>
      </c>
      <c r="D32" s="3860"/>
      <c r="E32" s="3860"/>
      <c r="F32" s="3860"/>
      <c r="G32" s="3860"/>
      <c r="H32" s="3860"/>
      <c r="I32" s="3860"/>
      <c r="J32" s="3861"/>
      <c r="K32" s="3014"/>
      <c r="L32" s="3014"/>
      <c r="M32" s="3012"/>
      <c r="N32" s="3012"/>
    </row>
    <row r="33" spans="1:14" s="279" customFormat="1" ht="15.75" customHeight="1">
      <c r="A33" s="3007">
        <f t="shared" si="0"/>
        <v>28</v>
      </c>
      <c r="B33" s="3866"/>
      <c r="C33" s="3851" t="s">
        <v>1921</v>
      </c>
      <c r="D33" s="3860"/>
      <c r="E33" s="3860"/>
      <c r="F33" s="3860"/>
      <c r="G33" s="3860"/>
      <c r="H33" s="3860"/>
      <c r="I33" s="3860"/>
      <c r="J33" s="3861"/>
      <c r="K33" s="3014"/>
      <c r="L33" s="3014"/>
      <c r="M33" s="3012"/>
      <c r="N33" s="3012"/>
    </row>
    <row r="34" spans="1:14" s="279" customFormat="1" ht="15.75" customHeight="1">
      <c r="A34" s="3007">
        <f t="shared" si="0"/>
        <v>29</v>
      </c>
      <c r="B34" s="3867"/>
      <c r="C34" s="3862" t="s">
        <v>4578</v>
      </c>
      <c r="D34" s="3863"/>
      <c r="E34" s="3863"/>
      <c r="F34" s="3863"/>
      <c r="G34" s="3863"/>
      <c r="H34" s="3863"/>
      <c r="I34" s="3863"/>
      <c r="J34" s="3864"/>
      <c r="K34" s="3014"/>
      <c r="L34" s="3014"/>
      <c r="M34" s="3012"/>
      <c r="N34" s="3012"/>
    </row>
    <row r="35" spans="1:14" ht="16.5" customHeight="1">
      <c r="A35" s="3007">
        <f t="shared" si="0"/>
        <v>30</v>
      </c>
      <c r="B35" s="3854" t="s">
        <v>6266</v>
      </c>
      <c r="C35" s="3855"/>
      <c r="D35" s="3855"/>
      <c r="E35" s="3855"/>
      <c r="F35" s="3855"/>
      <c r="G35" s="3855"/>
      <c r="H35" s="3855"/>
      <c r="I35" s="3855"/>
      <c r="J35" s="3856"/>
      <c r="K35" s="3011"/>
      <c r="L35" s="3015"/>
      <c r="M35" s="3011"/>
      <c r="N35" s="3012"/>
    </row>
    <row r="36" spans="1:14" ht="16.5">
      <c r="A36" s="2621" t="s">
        <v>6267</v>
      </c>
      <c r="B36" s="3004"/>
      <c r="C36" s="3004"/>
      <c r="D36" s="3004"/>
      <c r="E36" s="3004"/>
      <c r="F36" s="3004"/>
      <c r="G36" s="3004"/>
      <c r="H36" s="3004"/>
      <c r="I36" s="3004"/>
      <c r="J36" s="3004"/>
      <c r="K36" s="3004"/>
      <c r="L36" s="3004"/>
      <c r="M36" s="3004"/>
      <c r="N36" s="2177"/>
    </row>
    <row r="37" spans="1:14" s="9" customFormat="1" ht="16.5">
      <c r="A37" s="2183" t="s">
        <v>6268</v>
      </c>
      <c r="B37" s="2177"/>
      <c r="C37" s="2177"/>
      <c r="D37" s="2177"/>
      <c r="E37" s="2177"/>
      <c r="F37" s="2177"/>
      <c r="G37" s="2177"/>
      <c r="H37" s="2177"/>
      <c r="I37" s="2177"/>
      <c r="J37" s="2177"/>
      <c r="K37" s="2177"/>
      <c r="L37" s="2177"/>
      <c r="M37" s="2177"/>
      <c r="N37" s="2177"/>
    </row>
    <row r="38" spans="1:14" s="9" customFormat="1" ht="16.5">
      <c r="A38" s="3016" t="s">
        <v>6269</v>
      </c>
      <c r="B38" s="2177"/>
      <c r="C38" s="2177"/>
      <c r="D38" s="2177"/>
      <c r="E38" s="2177"/>
      <c r="F38" s="2177"/>
      <c r="G38" s="2177"/>
      <c r="H38" s="2177"/>
      <c r="I38" s="2177"/>
      <c r="J38" s="2177"/>
      <c r="K38" s="2177"/>
      <c r="L38" s="2177"/>
      <c r="M38" s="2177"/>
      <c r="N38" s="2177"/>
    </row>
    <row r="39" spans="1:14" s="9" customFormat="1" ht="16.5">
      <c r="A39" s="3016" t="s">
        <v>6270</v>
      </c>
      <c r="B39" s="2177"/>
      <c r="C39" s="2177"/>
      <c r="D39" s="2177"/>
      <c r="E39" s="2177"/>
      <c r="F39" s="2177"/>
      <c r="G39" s="2177"/>
      <c r="H39" s="2177"/>
      <c r="I39" s="2177"/>
      <c r="J39" s="2177"/>
      <c r="K39" s="2177"/>
      <c r="L39" s="2177"/>
      <c r="M39" s="2177"/>
      <c r="N39" s="2177"/>
    </row>
    <row r="40" spans="1:14" s="9" customFormat="1" ht="16.5">
      <c r="A40" s="2183" t="s">
        <v>6271</v>
      </c>
      <c r="B40" s="2183"/>
      <c r="C40" s="2177"/>
      <c r="D40" s="2177"/>
      <c r="E40" s="2177"/>
      <c r="F40" s="2177"/>
      <c r="G40" s="2177"/>
      <c r="H40" s="2177"/>
      <c r="I40" s="2177"/>
      <c r="J40" s="2177"/>
      <c r="K40" s="2177"/>
      <c r="L40" s="2177"/>
      <c r="M40" s="2177"/>
      <c r="N40" s="2177"/>
    </row>
    <row r="41" spans="1:14" s="9" customFormat="1" ht="16.5">
      <c r="A41" s="2621" t="s">
        <v>6272</v>
      </c>
      <c r="B41" s="2177"/>
      <c r="C41" s="2177"/>
      <c r="D41" s="2177"/>
      <c r="E41" s="2177"/>
      <c r="F41" s="2177"/>
      <c r="G41" s="2177"/>
      <c r="H41" s="2177"/>
      <c r="I41" s="2177"/>
      <c r="J41" s="2177"/>
      <c r="K41" s="2177"/>
      <c r="L41" s="2177"/>
      <c r="M41" s="2177"/>
      <c r="N41" s="2177"/>
    </row>
    <row r="42" spans="1:14" s="9" customFormat="1" ht="16.5">
      <c r="A42" s="2621" t="s">
        <v>6273</v>
      </c>
      <c r="B42" s="2177"/>
      <c r="C42" s="2177"/>
      <c r="D42" s="2177"/>
      <c r="E42" s="2177"/>
      <c r="F42" s="2177"/>
      <c r="G42" s="2177"/>
      <c r="H42" s="2177"/>
      <c r="I42" s="2177"/>
      <c r="J42" s="2177"/>
      <c r="K42" s="2177"/>
      <c r="L42" s="2177"/>
      <c r="M42" s="2177"/>
      <c r="N42" s="2177"/>
    </row>
    <row r="43" spans="1:14" s="9" customFormat="1" ht="16.5">
      <c r="A43" s="2183" t="s">
        <v>6274</v>
      </c>
      <c r="B43" s="2177"/>
      <c r="C43" s="2177"/>
      <c r="D43" s="2177"/>
      <c r="E43" s="2177"/>
      <c r="F43" s="2177"/>
      <c r="G43" s="2177"/>
      <c r="H43" s="2177"/>
      <c r="I43" s="2177"/>
      <c r="J43" s="2177"/>
      <c r="K43" s="2177"/>
      <c r="L43" s="2177"/>
      <c r="M43" s="2177"/>
      <c r="N43" s="2177"/>
    </row>
    <row r="44" spans="1:14" s="9" customFormat="1" ht="16.5">
      <c r="A44" s="2183" t="s">
        <v>6275</v>
      </c>
      <c r="B44" s="2177"/>
      <c r="C44" s="2177"/>
      <c r="D44" s="2177"/>
      <c r="E44" s="2177"/>
      <c r="F44" s="2177"/>
      <c r="G44" s="2177"/>
      <c r="H44" s="2177"/>
      <c r="I44" s="2177"/>
      <c r="J44" s="2177"/>
      <c r="K44" s="2177"/>
      <c r="L44" s="2177"/>
      <c r="M44" s="2177"/>
      <c r="N44" s="2177"/>
    </row>
    <row r="45" spans="1:14" ht="16.5">
      <c r="A45" s="2621" t="s">
        <v>6276</v>
      </c>
      <c r="B45" s="3004"/>
      <c r="C45" s="3004"/>
      <c r="D45" s="3004"/>
      <c r="E45" s="3004"/>
      <c r="F45" s="3004"/>
      <c r="G45" s="3004"/>
      <c r="H45" s="3004"/>
      <c r="I45" s="3004"/>
      <c r="J45" s="3004"/>
      <c r="K45" s="3004"/>
      <c r="L45" s="3004"/>
      <c r="M45" s="3004"/>
      <c r="N45" s="2177"/>
    </row>
    <row r="46" spans="1:14" ht="16.5">
      <c r="A46" s="2183" t="s">
        <v>6277</v>
      </c>
      <c r="B46" s="3004"/>
      <c r="C46" s="3004"/>
      <c r="D46" s="3004"/>
      <c r="E46" s="3004"/>
      <c r="F46" s="3004"/>
      <c r="G46" s="3004"/>
      <c r="H46" s="3004"/>
      <c r="I46" s="3004"/>
      <c r="J46" s="3004"/>
      <c r="K46" s="3004"/>
      <c r="L46" s="3004"/>
      <c r="M46" s="3004"/>
      <c r="N46" s="2177"/>
    </row>
    <row r="47" spans="1:14" ht="16.5">
      <c r="A47" s="2183" t="s">
        <v>6278</v>
      </c>
      <c r="B47" s="3004"/>
      <c r="C47" s="3004"/>
      <c r="D47" s="3004"/>
      <c r="E47" s="3004"/>
      <c r="F47" s="3004"/>
      <c r="G47" s="3004"/>
      <c r="H47" s="3004"/>
      <c r="I47" s="3004"/>
      <c r="J47" s="3004"/>
      <c r="K47" s="3004"/>
      <c r="L47" s="3004"/>
      <c r="M47" s="3004"/>
      <c r="N47" s="2177"/>
    </row>
    <row r="48" spans="1:14" ht="16.5">
      <c r="A48" s="2762" t="s">
        <v>6293</v>
      </c>
    </row>
  </sheetData>
  <mergeCells count="7">
    <mergeCell ref="A4:A5"/>
    <mergeCell ref="C32:J32"/>
    <mergeCell ref="C34:J34"/>
    <mergeCell ref="B35:J35"/>
    <mergeCell ref="B31:B34"/>
    <mergeCell ref="C33:J33"/>
    <mergeCell ref="C31:J31"/>
  </mergeCells>
  <phoneticPr fontId="6" type="noConversion"/>
  <pageMargins left="0" right="0" top="0" bottom="0" header="0" footer="0"/>
  <pageSetup paperSize="9" scale="64"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12">
    <tabColor rgb="FFFFFF00"/>
    <pageSetUpPr fitToPage="1"/>
  </sheetPr>
  <dimension ref="A1:G43"/>
  <sheetViews>
    <sheetView showGridLines="0" view="pageBreakPreview" zoomScaleNormal="115" zoomScaleSheetLayoutView="100" workbookViewId="0">
      <selection activeCell="A43" sqref="A43:B43"/>
    </sheetView>
  </sheetViews>
  <sheetFormatPr defaultRowHeight="13.5"/>
  <cols>
    <col min="1" max="1" width="4.875" style="277" customWidth="1"/>
    <col min="2" max="2" width="25.375" style="277" customWidth="1"/>
    <col min="3" max="3" width="32.75" style="277" bestFit="1" customWidth="1"/>
    <col min="4" max="4" width="20.25" style="277" customWidth="1"/>
    <col min="5" max="5" width="23.125" style="277" customWidth="1"/>
    <col min="6" max="6" width="20.625" style="277" customWidth="1"/>
    <col min="7" max="8" width="17.75" style="277" customWidth="1"/>
    <col min="9" max="9" width="16.625" style="277" customWidth="1"/>
    <col min="10" max="10" width="16.25" style="277" customWidth="1"/>
    <col min="11" max="16384" width="9" style="277"/>
  </cols>
  <sheetData>
    <row r="1" spans="1:7" ht="14.25">
      <c r="A1" s="33" t="str">
        <f>+封面!A3&amp;" "&amp;封面!A2</f>
        <v xml:space="preserve">        保險股份有限公司(○○分公司) 年度(月、季、半年)報表</v>
      </c>
      <c r="B1" s="338"/>
      <c r="C1" s="338"/>
      <c r="D1" s="338"/>
      <c r="E1" s="338"/>
      <c r="F1" s="338"/>
      <c r="G1" s="338"/>
    </row>
    <row r="2" spans="1:7" ht="14.25">
      <c r="A2" s="339" t="s">
        <v>3056</v>
      </c>
      <c r="B2" s="339"/>
      <c r="C2" s="339"/>
      <c r="D2" s="339"/>
      <c r="E2" s="339"/>
      <c r="F2" s="338"/>
      <c r="G2" s="338"/>
    </row>
    <row r="3" spans="1:7" ht="14.25">
      <c r="A3" s="338" t="s">
        <v>3057</v>
      </c>
      <c r="B3" s="2985"/>
      <c r="C3" s="2985"/>
      <c r="D3" s="2985"/>
      <c r="E3" s="2985"/>
      <c r="F3" s="338"/>
      <c r="G3" s="338"/>
    </row>
    <row r="4" spans="1:7" ht="28.5">
      <c r="A4" s="3363" t="s">
        <v>1912</v>
      </c>
      <c r="B4" s="2986" t="s">
        <v>6233</v>
      </c>
      <c r="C4" s="2986" t="s">
        <v>6234</v>
      </c>
      <c r="D4" s="2987" t="s">
        <v>1979</v>
      </c>
      <c r="E4" s="2987" t="s">
        <v>2037</v>
      </c>
    </row>
    <row r="5" spans="1:7">
      <c r="A5" s="3363"/>
      <c r="B5" s="2988" t="s">
        <v>1974</v>
      </c>
      <c r="C5" s="2988" t="s">
        <v>1975</v>
      </c>
      <c r="D5" s="2989" t="s">
        <v>63</v>
      </c>
      <c r="E5" s="2990" t="s">
        <v>31</v>
      </c>
    </row>
    <row r="6" spans="1:7">
      <c r="A6" s="340">
        <v>1</v>
      </c>
      <c r="B6" s="2991">
        <f>'表25-8'!$E$8</f>
        <v>0</v>
      </c>
      <c r="C6" s="2991"/>
      <c r="D6" s="2992">
        <f>D23</f>
        <v>0</v>
      </c>
      <c r="E6" s="2993">
        <v>1</v>
      </c>
    </row>
    <row r="7" spans="1:7">
      <c r="A7" s="339"/>
      <c r="B7" s="2985"/>
      <c r="C7" s="2985"/>
      <c r="D7" s="2985"/>
      <c r="E7" s="2985"/>
      <c r="F7" s="338"/>
      <c r="G7" s="338"/>
    </row>
    <row r="8" spans="1:7" ht="14.25">
      <c r="A8" s="338" t="s">
        <v>3058</v>
      </c>
      <c r="B8" s="2985"/>
      <c r="C8" s="2985"/>
      <c r="D8" s="2985"/>
      <c r="E8" s="2985"/>
    </row>
    <row r="9" spans="1:7" ht="28.5">
      <c r="A9" s="3227" t="s">
        <v>1913</v>
      </c>
      <c r="B9" s="3868" t="s">
        <v>6235</v>
      </c>
      <c r="C9" s="3869"/>
      <c r="D9" s="2987" t="s">
        <v>3059</v>
      </c>
      <c r="E9" s="2987" t="s">
        <v>4575</v>
      </c>
    </row>
    <row r="10" spans="1:7">
      <c r="A10" s="3229"/>
      <c r="B10" s="3870"/>
      <c r="C10" s="3871"/>
      <c r="D10" s="2988" t="s">
        <v>64</v>
      </c>
      <c r="E10" s="2994" t="s">
        <v>4574</v>
      </c>
    </row>
    <row r="11" spans="1:7" ht="14.25">
      <c r="A11" s="342">
        <v>2</v>
      </c>
      <c r="B11" s="3872" t="s">
        <v>6236</v>
      </c>
      <c r="C11" s="2995" t="s">
        <v>6237</v>
      </c>
      <c r="D11" s="2996">
        <f>'表13-2'!Y8+'表13-2'!Y7</f>
        <v>0</v>
      </c>
      <c r="E11" s="2997">
        <f>D11*$E$6</f>
        <v>0</v>
      </c>
    </row>
    <row r="12" spans="1:7" ht="14.25">
      <c r="A12" s="342">
        <v>3</v>
      </c>
      <c r="B12" s="3873"/>
      <c r="C12" s="2995" t="s">
        <v>6238</v>
      </c>
      <c r="D12" s="2996">
        <f>'表13-2'!Y9</f>
        <v>0</v>
      </c>
      <c r="E12" s="2997">
        <f>D12*$E$6</f>
        <v>0</v>
      </c>
    </row>
    <row r="13" spans="1:7" ht="14.25">
      <c r="A13" s="342">
        <v>4</v>
      </c>
      <c r="B13" s="3873"/>
      <c r="C13" s="2995" t="s">
        <v>6239</v>
      </c>
      <c r="D13" s="2996">
        <f>'表13-2'!Y10</f>
        <v>0</v>
      </c>
      <c r="E13" s="2997">
        <f>D13*$E$6</f>
        <v>0</v>
      </c>
    </row>
    <row r="14" spans="1:7" ht="15">
      <c r="A14" s="342">
        <v>5</v>
      </c>
      <c r="B14" s="3874"/>
      <c r="C14" s="2995" t="s">
        <v>6240</v>
      </c>
      <c r="D14" s="2996">
        <f>SUM(D11:D13)</f>
        <v>0</v>
      </c>
      <c r="E14" s="2998">
        <f>SUM(E11:E13)</f>
        <v>0</v>
      </c>
    </row>
    <row r="15" spans="1:7" ht="14.25">
      <c r="A15" s="342">
        <v>6</v>
      </c>
      <c r="B15" s="3872" t="s">
        <v>6241</v>
      </c>
      <c r="C15" s="2999" t="s">
        <v>690</v>
      </c>
      <c r="D15" s="2996">
        <f>'表13-2'!Y16</f>
        <v>0</v>
      </c>
      <c r="E15" s="2997">
        <f>D15*$E$6</f>
        <v>0</v>
      </c>
    </row>
    <row r="16" spans="1:7" ht="14.25">
      <c r="A16" s="342">
        <v>7</v>
      </c>
      <c r="B16" s="3873"/>
      <c r="C16" s="2999" t="s">
        <v>691</v>
      </c>
      <c r="D16" s="2996">
        <f>'表13-2'!Y17</f>
        <v>0</v>
      </c>
      <c r="E16" s="2997">
        <f>D16*$E$6</f>
        <v>0</v>
      </c>
    </row>
    <row r="17" spans="1:7" ht="15">
      <c r="A17" s="342">
        <v>8</v>
      </c>
      <c r="B17" s="3874"/>
      <c r="C17" s="2995" t="s">
        <v>6240</v>
      </c>
      <c r="D17" s="2996">
        <f>SUM(D15:D16)</f>
        <v>0</v>
      </c>
      <c r="E17" s="2998">
        <f>SUM(E15:E16)</f>
        <v>0</v>
      </c>
    </row>
    <row r="18" spans="1:7" ht="14.25">
      <c r="A18" s="342">
        <v>9</v>
      </c>
      <c r="B18" s="3877" t="s">
        <v>6242</v>
      </c>
      <c r="C18" s="2995" t="s">
        <v>6243</v>
      </c>
      <c r="D18" s="2996">
        <f>'表13-2'!Y20</f>
        <v>0</v>
      </c>
      <c r="E18" s="2997">
        <f>D18*$E$6</f>
        <v>0</v>
      </c>
    </row>
    <row r="19" spans="1:7" ht="14.25">
      <c r="A19" s="342">
        <v>10</v>
      </c>
      <c r="B19" s="3878"/>
      <c r="C19" s="2995" t="s">
        <v>6244</v>
      </c>
      <c r="D19" s="2996">
        <f>'表13-2'!Y21</f>
        <v>0</v>
      </c>
      <c r="E19" s="2997">
        <f>D19*$E$6</f>
        <v>0</v>
      </c>
    </row>
    <row r="20" spans="1:7" ht="14.25">
      <c r="A20" s="342">
        <v>11</v>
      </c>
      <c r="B20" s="3878"/>
      <c r="C20" s="2995" t="s">
        <v>6245</v>
      </c>
      <c r="D20" s="2996">
        <f>'表13-2'!Y22</f>
        <v>0</v>
      </c>
      <c r="E20" s="2997">
        <f>D20*$E$6</f>
        <v>0</v>
      </c>
    </row>
    <row r="21" spans="1:7" ht="14.25">
      <c r="A21" s="342">
        <v>12</v>
      </c>
      <c r="B21" s="3878"/>
      <c r="C21" s="2995" t="s">
        <v>6246</v>
      </c>
      <c r="D21" s="2996">
        <f>'表13-2'!Y23</f>
        <v>0</v>
      </c>
      <c r="E21" s="2997">
        <f>D21*$E$6</f>
        <v>0</v>
      </c>
    </row>
    <row r="22" spans="1:7" ht="15">
      <c r="A22" s="342">
        <v>13</v>
      </c>
      <c r="B22" s="3879"/>
      <c r="C22" s="2995" t="s">
        <v>6247</v>
      </c>
      <c r="D22" s="2996">
        <f>SUM(D18:D21)</f>
        <v>0</v>
      </c>
      <c r="E22" s="2998">
        <f>SUM(E18:E21)</f>
        <v>0</v>
      </c>
    </row>
    <row r="23" spans="1:7" ht="15">
      <c r="A23" s="342">
        <v>14</v>
      </c>
      <c r="B23" s="3880" t="s">
        <v>6248</v>
      </c>
      <c r="C23" s="3881"/>
      <c r="D23" s="2996">
        <f>D14+D17+D22</f>
        <v>0</v>
      </c>
      <c r="E23" s="2998">
        <f>E14+E17+E22</f>
        <v>0</v>
      </c>
    </row>
    <row r="24" spans="1:7">
      <c r="A24" s="343"/>
      <c r="B24" s="3000"/>
      <c r="C24" s="3000"/>
      <c r="D24" s="3001"/>
      <c r="E24" s="3001"/>
      <c r="F24" s="344"/>
      <c r="G24" s="344"/>
    </row>
    <row r="25" spans="1:7" ht="27">
      <c r="A25" s="345" t="s">
        <v>3066</v>
      </c>
      <c r="B25" s="3882" t="s">
        <v>6249</v>
      </c>
      <c r="C25" s="3883"/>
      <c r="D25" s="3002" t="s">
        <v>6250</v>
      </c>
      <c r="E25" s="3001"/>
      <c r="F25" s="344"/>
      <c r="G25" s="344"/>
    </row>
    <row r="26" spans="1:7" ht="14.25">
      <c r="A26" s="346">
        <v>15</v>
      </c>
      <c r="B26" s="3875" t="s">
        <v>3067</v>
      </c>
      <c r="C26" s="3876"/>
      <c r="D26" s="1841">
        <f>'表13-1'!U21</f>
        <v>0</v>
      </c>
      <c r="E26" s="63"/>
      <c r="F26" s="344"/>
      <c r="G26" s="344"/>
    </row>
    <row r="27" spans="1:7" ht="14.25">
      <c r="A27" s="346">
        <v>16</v>
      </c>
      <c r="B27" s="347" t="s">
        <v>3068</v>
      </c>
      <c r="C27" s="345"/>
      <c r="D27" s="1841"/>
      <c r="E27" s="63"/>
      <c r="F27" s="344"/>
      <c r="G27" s="344"/>
    </row>
    <row r="28" spans="1:7" ht="14.25">
      <c r="A28" s="346">
        <v>17</v>
      </c>
      <c r="B28" s="3875" t="s">
        <v>3069</v>
      </c>
      <c r="C28" s="3876"/>
      <c r="D28" s="1841">
        <f>D26-D27</f>
        <v>0</v>
      </c>
    </row>
    <row r="29" spans="1:7">
      <c r="A29" s="348"/>
      <c r="B29" s="322"/>
      <c r="C29" s="322"/>
    </row>
    <row r="30" spans="1:7" ht="14.25">
      <c r="A30" s="277" t="s">
        <v>2915</v>
      </c>
    </row>
    <row r="31" spans="1:7" ht="14.25">
      <c r="A31" s="3024">
        <v>1</v>
      </c>
      <c r="B31" s="3025" t="s">
        <v>6294</v>
      </c>
      <c r="C31" s="3026"/>
    </row>
    <row r="32" spans="1:7" ht="14.25">
      <c r="A32" s="3024">
        <v>2</v>
      </c>
      <c r="B32" s="3025" t="s">
        <v>6295</v>
      </c>
      <c r="C32" s="3026"/>
    </row>
    <row r="33" spans="1:4" ht="14.25">
      <c r="A33" s="3024">
        <v>3</v>
      </c>
      <c r="B33" s="3025" t="s">
        <v>6296</v>
      </c>
      <c r="C33" s="3025"/>
      <c r="D33" s="35"/>
    </row>
    <row r="34" spans="1:4" ht="14.25">
      <c r="A34" s="3024">
        <v>4</v>
      </c>
      <c r="B34" s="3025" t="s">
        <v>6297</v>
      </c>
      <c r="C34" s="3025"/>
      <c r="D34" s="35"/>
    </row>
    <row r="35" spans="1:4" ht="14.25">
      <c r="A35" s="3024">
        <v>5</v>
      </c>
      <c r="B35" s="3025" t="s">
        <v>6298</v>
      </c>
      <c r="C35" s="3025"/>
      <c r="D35" s="35"/>
    </row>
    <row r="36" spans="1:4" ht="14.25">
      <c r="A36" s="3024">
        <v>6</v>
      </c>
      <c r="B36" s="3025" t="s">
        <v>6299</v>
      </c>
      <c r="C36" s="3025"/>
      <c r="D36" s="35"/>
    </row>
    <row r="37" spans="1:4" ht="14.25">
      <c r="A37" s="3024">
        <v>7</v>
      </c>
      <c r="B37" s="3025" t="s">
        <v>6300</v>
      </c>
      <c r="C37" s="3025"/>
      <c r="D37" s="35"/>
    </row>
    <row r="38" spans="1:4" ht="14.25">
      <c r="A38" s="3024">
        <v>8</v>
      </c>
      <c r="B38" s="3025" t="s">
        <v>6301</v>
      </c>
      <c r="C38" s="3025"/>
      <c r="D38" s="35"/>
    </row>
    <row r="39" spans="1:4" ht="14.25">
      <c r="A39" s="3024">
        <v>9</v>
      </c>
      <c r="B39" s="3025" t="s">
        <v>6302</v>
      </c>
      <c r="C39" s="3025"/>
      <c r="D39" s="35"/>
    </row>
    <row r="40" spans="1:4" ht="14.25">
      <c r="A40" s="3024">
        <v>10</v>
      </c>
      <c r="B40" s="3025" t="s">
        <v>6303</v>
      </c>
      <c r="C40" s="3025"/>
      <c r="D40" s="35"/>
    </row>
    <row r="41" spans="1:4" ht="14.25">
      <c r="A41" s="3024">
        <v>11</v>
      </c>
      <c r="B41" s="3025" t="s">
        <v>6304</v>
      </c>
      <c r="C41" s="3025"/>
      <c r="D41" s="35"/>
    </row>
    <row r="42" spans="1:4" ht="14.25">
      <c r="A42" s="3024">
        <v>12</v>
      </c>
      <c r="B42" s="3025" t="s">
        <v>6305</v>
      </c>
      <c r="C42" s="3026"/>
    </row>
    <row r="43" spans="1:4" ht="15">
      <c r="A43" s="3027">
        <v>13</v>
      </c>
      <c r="B43" s="2814" t="s">
        <v>6131</v>
      </c>
      <c r="C43" s="3026"/>
    </row>
  </sheetData>
  <mergeCells count="10">
    <mergeCell ref="A4:A5"/>
    <mergeCell ref="A9:A10"/>
    <mergeCell ref="B9:C10"/>
    <mergeCell ref="B11:B14"/>
    <mergeCell ref="B28:C28"/>
    <mergeCell ref="B15:B17"/>
    <mergeCell ref="B18:B22"/>
    <mergeCell ref="B23:C23"/>
    <mergeCell ref="B25:C25"/>
    <mergeCell ref="B26:C26"/>
  </mergeCells>
  <phoneticPr fontId="8" type="noConversion"/>
  <pageMargins left="0" right="0" top="0" bottom="0" header="0" footer="0"/>
  <pageSetup paperSize="9" scale="92"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工作表13">
    <pageSetUpPr fitToPage="1"/>
  </sheetPr>
  <dimension ref="A1:AB60"/>
  <sheetViews>
    <sheetView showGridLines="0" view="pageBreakPreview" zoomScale="110" zoomScaleNormal="100" zoomScaleSheetLayoutView="110" workbookViewId="0"/>
  </sheetViews>
  <sheetFormatPr defaultRowHeight="13.5"/>
  <cols>
    <col min="1" max="1" width="9" style="1712"/>
    <col min="2" max="2" width="10.5" style="1712" customWidth="1"/>
    <col min="3" max="3" width="36.25" style="1712" customWidth="1"/>
    <col min="4" max="4" width="15.375" style="1712" customWidth="1"/>
    <col min="5" max="5" width="13" style="1712" customWidth="1"/>
    <col min="6" max="6" width="11.75" style="1712" customWidth="1"/>
    <col min="7" max="7" width="17.375" style="1712" customWidth="1"/>
    <col min="8" max="8" width="14.125" style="1712" bestFit="1" customWidth="1"/>
    <col min="9" max="9" width="16.375" style="1712" customWidth="1"/>
    <col min="10" max="10" width="17.875" style="1712" customWidth="1"/>
    <col min="11" max="16384" width="9" style="1712"/>
  </cols>
  <sheetData>
    <row r="1" spans="1:22" ht="16.5">
      <c r="A1" s="1303" t="str">
        <f>+封面!A3&amp;" "&amp;封面!A2</f>
        <v xml:space="preserve">        保險股份有限公司(○○分公司) 年度(月、季、半年)報表</v>
      </c>
      <c r="L1" s="1713"/>
      <c r="M1" s="1714"/>
      <c r="N1" s="1714"/>
      <c r="O1" s="1714"/>
      <c r="P1" s="1714"/>
      <c r="Q1" s="1714"/>
      <c r="R1" s="1714"/>
      <c r="S1" s="1714"/>
      <c r="T1" s="1714"/>
      <c r="U1" s="1714"/>
      <c r="V1" s="1714"/>
    </row>
    <row r="2" spans="1:22" ht="14.25">
      <c r="A2" s="1715" t="s">
        <v>4506</v>
      </c>
      <c r="L2" s="1713"/>
      <c r="M2" s="1716"/>
      <c r="N2" s="1716"/>
      <c r="O2" s="1716"/>
      <c r="P2" s="1716"/>
      <c r="Q2" s="1716"/>
      <c r="R2" s="1716"/>
      <c r="S2" s="1716"/>
      <c r="T2" s="1716"/>
      <c r="U2" s="1716"/>
      <c r="V2" s="1716"/>
    </row>
    <row r="3" spans="1:22" ht="14.25">
      <c r="A3" s="1717"/>
      <c r="E3" s="1585" t="s">
        <v>4507</v>
      </c>
    </row>
    <row r="4" spans="1:22" ht="16.5" customHeight="1">
      <c r="A4" s="3884" t="s">
        <v>4294</v>
      </c>
      <c r="B4" s="3888" t="s">
        <v>4508</v>
      </c>
      <c r="C4" s="3889"/>
      <c r="D4" s="1718" t="s">
        <v>4214</v>
      </c>
      <c r="E4" s="1719" t="s">
        <v>4509</v>
      </c>
      <c r="G4" s="1720"/>
      <c r="H4" s="1720"/>
    </row>
    <row r="5" spans="1:22" ht="14.25">
      <c r="A5" s="3885"/>
      <c r="B5" s="3886" t="s">
        <v>212</v>
      </c>
      <c r="C5" s="3887"/>
      <c r="D5" s="1721" t="s">
        <v>425</v>
      </c>
      <c r="E5" s="1722" t="s">
        <v>479</v>
      </c>
      <c r="G5" s="1723" t="s">
        <v>4510</v>
      </c>
      <c r="H5" s="1723" t="s">
        <v>4511</v>
      </c>
    </row>
    <row r="6" spans="1:22" ht="16.5" customHeight="1">
      <c r="A6" s="1724">
        <v>1</v>
      </c>
      <c r="B6" s="3892" t="s">
        <v>4512</v>
      </c>
      <c r="C6" s="1725" t="s">
        <v>4513</v>
      </c>
      <c r="D6" s="1726">
        <f>SUMIF($B$19:$B$53,"A",$E$19:$E$53)</f>
        <v>0</v>
      </c>
      <c r="E6" s="1726">
        <f>SUMIF($B$19:$B$53,"A",$J$19:$J$53)</f>
        <v>0</v>
      </c>
      <c r="G6" s="1727" t="s">
        <v>525</v>
      </c>
      <c r="H6" s="1728">
        <v>7.8100000000000003E-2</v>
      </c>
    </row>
    <row r="7" spans="1:22" ht="16.5" customHeight="1">
      <c r="A7" s="1724">
        <v>2</v>
      </c>
      <c r="B7" s="3893"/>
      <c r="C7" s="1725" t="s">
        <v>4514</v>
      </c>
      <c r="D7" s="1726">
        <f>SUMIF($B$19:$B$53,"B",$E$19:$E$53)</f>
        <v>0</v>
      </c>
      <c r="E7" s="1726">
        <f>SUMIF($B$19:$B$53,"B",$J$19:$J$53)</f>
        <v>0</v>
      </c>
      <c r="G7" s="1727" t="s">
        <v>526</v>
      </c>
      <c r="H7" s="1728">
        <v>8.8300000000000003E-2</v>
      </c>
    </row>
    <row r="8" spans="1:22" ht="14.25">
      <c r="A8" s="1724">
        <v>3</v>
      </c>
      <c r="B8" s="3894"/>
      <c r="C8" s="1725" t="s">
        <v>4515</v>
      </c>
      <c r="D8" s="1726">
        <f>SUMIF($B$19:$B$53,"C",$E$19:$E$53)</f>
        <v>0</v>
      </c>
      <c r="E8" s="1726">
        <f>SUMIF($B$19:$B$53,"C",$J$19:$J$53)</f>
        <v>0</v>
      </c>
      <c r="G8" s="1727" t="s">
        <v>527</v>
      </c>
      <c r="H8" s="1728">
        <v>3.5299999999999998E-2</v>
      </c>
    </row>
    <row r="9" spans="1:22" ht="16.5" customHeight="1">
      <c r="A9" s="1724">
        <v>4</v>
      </c>
      <c r="B9" s="3892" t="s">
        <v>4516</v>
      </c>
      <c r="C9" s="1729" t="s">
        <v>4517</v>
      </c>
      <c r="D9" s="1726">
        <f>SUMIF($B$19:$B$53,"D",$E$19:$E$53)</f>
        <v>0</v>
      </c>
      <c r="E9" s="1726">
        <f>SUMIF($B$19:$B$53,"D",$J$19:$J$53)</f>
        <v>0</v>
      </c>
      <c r="G9" s="1727" t="s">
        <v>528</v>
      </c>
      <c r="H9" s="1728">
        <v>0.1</v>
      </c>
    </row>
    <row r="10" spans="1:22" ht="16.5" customHeight="1">
      <c r="A10" s="1724">
        <v>5</v>
      </c>
      <c r="B10" s="3894"/>
      <c r="C10" s="1729" t="s">
        <v>4518</v>
      </c>
      <c r="D10" s="1726">
        <f>SUMIF($B$19:$B$53,"E",$E$19:$E$53)</f>
        <v>0</v>
      </c>
      <c r="E10" s="1726">
        <f>SUMIF($B$19:$B$53,"E",$J$19:$J$53)</f>
        <v>0</v>
      </c>
      <c r="G10" s="1727" t="s">
        <v>529</v>
      </c>
      <c r="H10" s="1728">
        <v>0.1</v>
      </c>
    </row>
    <row r="11" spans="1:22" ht="16.5" customHeight="1">
      <c r="A11" s="1724">
        <v>6</v>
      </c>
      <c r="B11" s="3898" t="s">
        <v>4519</v>
      </c>
      <c r="C11" s="1730" t="s">
        <v>4520</v>
      </c>
      <c r="D11" s="1726">
        <f>SUMIF($B$19:$B$53,"F",$E$19:$E$53)</f>
        <v>0</v>
      </c>
      <c r="E11" s="1726">
        <f>SUMIF($B$19:$B$53,"F",$J$19:$J$53)</f>
        <v>0</v>
      </c>
      <c r="G11" s="1727" t="s">
        <v>530</v>
      </c>
      <c r="H11" s="1728">
        <v>0.12280000000000001</v>
      </c>
    </row>
    <row r="12" spans="1:22" ht="16.5" customHeight="1">
      <c r="A12" s="1724">
        <v>7</v>
      </c>
      <c r="B12" s="3899"/>
      <c r="C12" s="1730" t="s">
        <v>4521</v>
      </c>
      <c r="D12" s="1726">
        <f>SUMIF($B$19:$B$53,"G",$E$19:$E$53)</f>
        <v>0</v>
      </c>
      <c r="E12" s="1726">
        <f>SUMIF($B$19:$B$53,"G",$J$19:$J$53)</f>
        <v>0</v>
      </c>
      <c r="G12" s="1727" t="s">
        <v>531</v>
      </c>
      <c r="H12" s="1728">
        <v>0.12280000000000001</v>
      </c>
    </row>
    <row r="13" spans="1:22" ht="16.5" customHeight="1">
      <c r="A13" s="1724">
        <v>8</v>
      </c>
      <c r="B13" s="3899"/>
      <c r="C13" s="1730" t="s">
        <v>4522</v>
      </c>
      <c r="D13" s="1726">
        <f>SUMIF($B$19:$B$53,"H",$E$19:$E$53)</f>
        <v>0</v>
      </c>
      <c r="E13" s="1726">
        <f>SUMIF($B$19:$B$53,"H",$J$19:$J$53)</f>
        <v>0</v>
      </c>
      <c r="G13" s="1727" t="s">
        <v>532</v>
      </c>
      <c r="H13" s="1728">
        <v>0.11169999999999999</v>
      </c>
    </row>
    <row r="14" spans="1:22" ht="16.5" customHeight="1">
      <c r="A14" s="1724">
        <v>9</v>
      </c>
      <c r="B14" s="3900"/>
      <c r="C14" s="1730" t="s">
        <v>4523</v>
      </c>
      <c r="D14" s="1726">
        <f>SUMIF($B$19:$B$53,"I",$E$19:$E$53)</f>
        <v>0</v>
      </c>
      <c r="E14" s="1726">
        <f>SUMIF($B$19:$B$53,"I",$J$19:$J$53)</f>
        <v>0</v>
      </c>
      <c r="G14" s="1727" t="s">
        <v>533</v>
      </c>
      <c r="H14" s="1728">
        <v>0.11169999999999999</v>
      </c>
    </row>
    <row r="15" spans="1:22">
      <c r="A15" s="1724">
        <v>10</v>
      </c>
      <c r="B15" s="3890" t="s">
        <v>4524</v>
      </c>
      <c r="C15" s="3891"/>
      <c r="D15" s="1731">
        <f>SUM(D6:D14)</f>
        <v>0</v>
      </c>
      <c r="E15" s="1731">
        <f>SUM(E6:E14)</f>
        <v>0</v>
      </c>
      <c r="G15" s="1732"/>
      <c r="H15" s="1733"/>
    </row>
    <row r="17" spans="1:28" ht="28.5" customHeight="1">
      <c r="A17" s="3901" t="s">
        <v>4294</v>
      </c>
      <c r="B17" s="1718" t="s">
        <v>4508</v>
      </c>
      <c r="C17" s="1718" t="s">
        <v>4525</v>
      </c>
      <c r="D17" s="1734" t="s">
        <v>4526</v>
      </c>
      <c r="E17" s="1718" t="s">
        <v>4214</v>
      </c>
      <c r="F17" s="1718" t="s">
        <v>4511</v>
      </c>
      <c r="G17" s="1735" t="s">
        <v>725</v>
      </c>
      <c r="H17" s="1718" t="s">
        <v>4527</v>
      </c>
      <c r="I17" s="1718" t="s">
        <v>4528</v>
      </c>
      <c r="J17" s="1718" t="s">
        <v>4509</v>
      </c>
    </row>
    <row r="18" spans="1:28">
      <c r="A18" s="3901"/>
      <c r="B18" s="1736" t="s">
        <v>480</v>
      </c>
      <c r="C18" s="1736" t="s">
        <v>481</v>
      </c>
      <c r="D18" s="1737" t="s">
        <v>174</v>
      </c>
      <c r="E18" s="1736" t="s">
        <v>175</v>
      </c>
      <c r="F18" s="1737" t="s">
        <v>176</v>
      </c>
      <c r="G18" s="1736" t="s">
        <v>177</v>
      </c>
      <c r="H18" s="1737" t="s">
        <v>178</v>
      </c>
      <c r="I18" s="1736" t="s">
        <v>482</v>
      </c>
      <c r="J18" s="1736" t="s">
        <v>483</v>
      </c>
    </row>
    <row r="19" spans="1:28">
      <c r="A19" s="1738">
        <v>11</v>
      </c>
      <c r="B19" s="1727"/>
      <c r="C19" s="1739"/>
      <c r="D19" s="1739"/>
      <c r="E19" s="1740"/>
      <c r="F19" s="1741">
        <f t="shared" ref="F19:F53" si="0">IFERROR(VLOOKUP(B19,$G$6:$H$14,2),0)</f>
        <v>0</v>
      </c>
      <c r="G19" s="1742"/>
      <c r="H19" s="1743">
        <f>IF(D19="A",(G19+1)*0.4,G19*0.4)</f>
        <v>0</v>
      </c>
      <c r="I19" s="1741">
        <f t="shared" ref="I19:I53" si="1">F19+F19*H19</f>
        <v>0</v>
      </c>
      <c r="J19" s="1744">
        <f t="shared" ref="J19:J53" si="2">E19*I19</f>
        <v>0</v>
      </c>
    </row>
    <row r="20" spans="1:28">
      <c r="A20" s="1738">
        <v>12</v>
      </c>
      <c r="B20" s="1727"/>
      <c r="C20" s="1739"/>
      <c r="D20" s="1739"/>
      <c r="E20" s="1740"/>
      <c r="F20" s="1741">
        <f t="shared" si="0"/>
        <v>0</v>
      </c>
      <c r="G20" s="1742"/>
      <c r="H20" s="1743">
        <f t="shared" ref="H20:H53" si="3">IF(D20="A",(G20+1)*0.4,G20*0.4)</f>
        <v>0</v>
      </c>
      <c r="I20" s="1741">
        <f t="shared" si="1"/>
        <v>0</v>
      </c>
      <c r="J20" s="1744">
        <f t="shared" si="2"/>
        <v>0</v>
      </c>
    </row>
    <row r="21" spans="1:28">
      <c r="A21" s="1738">
        <v>13</v>
      </c>
      <c r="B21" s="1727"/>
      <c r="C21" s="1739"/>
      <c r="D21" s="1739"/>
      <c r="E21" s="1740"/>
      <c r="F21" s="1741">
        <f t="shared" si="0"/>
        <v>0</v>
      </c>
      <c r="G21" s="1742"/>
      <c r="H21" s="1743">
        <f t="shared" si="3"/>
        <v>0</v>
      </c>
      <c r="I21" s="1741">
        <f t="shared" si="1"/>
        <v>0</v>
      </c>
      <c r="J21" s="1744">
        <f t="shared" si="2"/>
        <v>0</v>
      </c>
    </row>
    <row r="22" spans="1:28">
      <c r="A22" s="1738">
        <v>14</v>
      </c>
      <c r="B22" s="1727"/>
      <c r="C22" s="1739"/>
      <c r="D22" s="1739"/>
      <c r="E22" s="1740"/>
      <c r="F22" s="1741">
        <f t="shared" si="0"/>
        <v>0</v>
      </c>
      <c r="G22" s="1742"/>
      <c r="H22" s="1743">
        <f t="shared" si="3"/>
        <v>0</v>
      </c>
      <c r="I22" s="1741">
        <f t="shared" si="1"/>
        <v>0</v>
      </c>
      <c r="J22" s="1744">
        <f t="shared" si="2"/>
        <v>0</v>
      </c>
    </row>
    <row r="23" spans="1:28">
      <c r="A23" s="1738">
        <v>15</v>
      </c>
      <c r="B23" s="1727"/>
      <c r="C23" s="1739"/>
      <c r="D23" s="1739"/>
      <c r="E23" s="1740"/>
      <c r="F23" s="1741">
        <f t="shared" si="0"/>
        <v>0</v>
      </c>
      <c r="G23" s="1742"/>
      <c r="H23" s="1743">
        <f t="shared" si="3"/>
        <v>0</v>
      </c>
      <c r="I23" s="1741">
        <f t="shared" si="1"/>
        <v>0</v>
      </c>
      <c r="J23" s="1744">
        <f t="shared" si="2"/>
        <v>0</v>
      </c>
    </row>
    <row r="24" spans="1:28">
      <c r="A24" s="1738">
        <v>16</v>
      </c>
      <c r="B24" s="1727"/>
      <c r="C24" s="1739"/>
      <c r="D24" s="1739"/>
      <c r="E24" s="1740"/>
      <c r="F24" s="1741">
        <f t="shared" si="0"/>
        <v>0</v>
      </c>
      <c r="G24" s="1742"/>
      <c r="H24" s="1743">
        <f t="shared" si="3"/>
        <v>0</v>
      </c>
      <c r="I24" s="1741">
        <f t="shared" si="1"/>
        <v>0</v>
      </c>
      <c r="J24" s="1744">
        <f t="shared" si="2"/>
        <v>0</v>
      </c>
    </row>
    <row r="25" spans="1:28">
      <c r="A25" s="1738">
        <v>17</v>
      </c>
      <c r="B25" s="1727"/>
      <c r="C25" s="1739"/>
      <c r="D25" s="1739"/>
      <c r="E25" s="1740"/>
      <c r="F25" s="1741">
        <f t="shared" si="0"/>
        <v>0</v>
      </c>
      <c r="G25" s="1742"/>
      <c r="H25" s="1743">
        <f t="shared" si="3"/>
        <v>0</v>
      </c>
      <c r="I25" s="1741">
        <f t="shared" si="1"/>
        <v>0</v>
      </c>
      <c r="J25" s="1744">
        <f t="shared" si="2"/>
        <v>0</v>
      </c>
    </row>
    <row r="26" spans="1:28" ht="15.75">
      <c r="A26" s="1738">
        <v>18</v>
      </c>
      <c r="B26" s="1727"/>
      <c r="C26" s="1739"/>
      <c r="D26" s="1739"/>
      <c r="E26" s="1740"/>
      <c r="F26" s="1741">
        <f t="shared" si="0"/>
        <v>0</v>
      </c>
      <c r="G26" s="1742"/>
      <c r="H26" s="1743">
        <f t="shared" si="3"/>
        <v>0</v>
      </c>
      <c r="I26" s="1741">
        <f t="shared" si="1"/>
        <v>0</v>
      </c>
      <c r="J26" s="1744">
        <f t="shared" si="2"/>
        <v>0</v>
      </c>
      <c r="AB26" s="1745"/>
    </row>
    <row r="27" spans="1:28">
      <c r="A27" s="1738">
        <v>19</v>
      </c>
      <c r="B27" s="1727"/>
      <c r="C27" s="1739"/>
      <c r="D27" s="1739"/>
      <c r="E27" s="1740"/>
      <c r="F27" s="1741">
        <f t="shared" si="0"/>
        <v>0</v>
      </c>
      <c r="G27" s="1742"/>
      <c r="H27" s="1743">
        <f t="shared" si="3"/>
        <v>0</v>
      </c>
      <c r="I27" s="1741">
        <f t="shared" si="1"/>
        <v>0</v>
      </c>
      <c r="J27" s="1744">
        <f t="shared" si="2"/>
        <v>0</v>
      </c>
    </row>
    <row r="28" spans="1:28">
      <c r="A28" s="1738">
        <v>20</v>
      </c>
      <c r="B28" s="1727"/>
      <c r="C28" s="1739"/>
      <c r="D28" s="1739"/>
      <c r="E28" s="1740"/>
      <c r="F28" s="1741">
        <f t="shared" si="0"/>
        <v>0</v>
      </c>
      <c r="G28" s="1742"/>
      <c r="H28" s="1743">
        <f t="shared" si="3"/>
        <v>0</v>
      </c>
      <c r="I28" s="1741">
        <f t="shared" si="1"/>
        <v>0</v>
      </c>
      <c r="J28" s="1744">
        <f t="shared" si="2"/>
        <v>0</v>
      </c>
    </row>
    <row r="29" spans="1:28">
      <c r="A29" s="1738">
        <v>21</v>
      </c>
      <c r="B29" s="1727"/>
      <c r="C29" s="1739"/>
      <c r="D29" s="1739"/>
      <c r="E29" s="1740"/>
      <c r="F29" s="1741">
        <f t="shared" si="0"/>
        <v>0</v>
      </c>
      <c r="G29" s="1742"/>
      <c r="H29" s="1743">
        <f t="shared" si="3"/>
        <v>0</v>
      </c>
      <c r="I29" s="1741">
        <f t="shared" si="1"/>
        <v>0</v>
      </c>
      <c r="J29" s="1744">
        <f t="shared" si="2"/>
        <v>0</v>
      </c>
    </row>
    <row r="30" spans="1:28">
      <c r="A30" s="1738">
        <v>22</v>
      </c>
      <c r="B30" s="1727"/>
      <c r="C30" s="1739"/>
      <c r="D30" s="1739"/>
      <c r="E30" s="1740"/>
      <c r="F30" s="1741">
        <f t="shared" si="0"/>
        <v>0</v>
      </c>
      <c r="G30" s="1742"/>
      <c r="H30" s="1743">
        <f t="shared" si="3"/>
        <v>0</v>
      </c>
      <c r="I30" s="1741">
        <f t="shared" si="1"/>
        <v>0</v>
      </c>
      <c r="J30" s="1744">
        <f t="shared" si="2"/>
        <v>0</v>
      </c>
    </row>
    <row r="31" spans="1:28">
      <c r="A31" s="1738">
        <v>23</v>
      </c>
      <c r="B31" s="1727"/>
      <c r="C31" s="1739"/>
      <c r="D31" s="1739"/>
      <c r="E31" s="1740"/>
      <c r="F31" s="1741">
        <f t="shared" si="0"/>
        <v>0</v>
      </c>
      <c r="G31" s="1742"/>
      <c r="H31" s="1743">
        <f t="shared" si="3"/>
        <v>0</v>
      </c>
      <c r="I31" s="1741">
        <f t="shared" si="1"/>
        <v>0</v>
      </c>
      <c r="J31" s="1744">
        <f t="shared" si="2"/>
        <v>0</v>
      </c>
    </row>
    <row r="32" spans="1:28">
      <c r="A32" s="1738">
        <v>24</v>
      </c>
      <c r="B32" s="1727"/>
      <c r="C32" s="1739"/>
      <c r="D32" s="1739"/>
      <c r="E32" s="1740"/>
      <c r="F32" s="1741">
        <f t="shared" si="0"/>
        <v>0</v>
      </c>
      <c r="G32" s="1742"/>
      <c r="H32" s="1743">
        <f t="shared" si="3"/>
        <v>0</v>
      </c>
      <c r="I32" s="1741">
        <f t="shared" si="1"/>
        <v>0</v>
      </c>
      <c r="J32" s="1744">
        <f t="shared" si="2"/>
        <v>0</v>
      </c>
    </row>
    <row r="33" spans="1:10">
      <c r="A33" s="1738">
        <v>25</v>
      </c>
      <c r="B33" s="1727"/>
      <c r="C33" s="1739"/>
      <c r="D33" s="1739"/>
      <c r="E33" s="1740"/>
      <c r="F33" s="1741">
        <f t="shared" si="0"/>
        <v>0</v>
      </c>
      <c r="G33" s="1742"/>
      <c r="H33" s="1743">
        <f t="shared" si="3"/>
        <v>0</v>
      </c>
      <c r="I33" s="1741">
        <f t="shared" si="1"/>
        <v>0</v>
      </c>
      <c r="J33" s="1744">
        <f t="shared" si="2"/>
        <v>0</v>
      </c>
    </row>
    <row r="34" spans="1:10">
      <c r="A34" s="1738">
        <v>26</v>
      </c>
      <c r="B34" s="1727"/>
      <c r="C34" s="1739"/>
      <c r="D34" s="1739"/>
      <c r="E34" s="1740"/>
      <c r="F34" s="1741">
        <f t="shared" si="0"/>
        <v>0</v>
      </c>
      <c r="G34" s="1742"/>
      <c r="H34" s="1743">
        <f t="shared" si="3"/>
        <v>0</v>
      </c>
      <c r="I34" s="1741">
        <f t="shared" si="1"/>
        <v>0</v>
      </c>
      <c r="J34" s="1744">
        <f t="shared" si="2"/>
        <v>0</v>
      </c>
    </row>
    <row r="35" spans="1:10">
      <c r="A35" s="1738">
        <v>27</v>
      </c>
      <c r="B35" s="1727"/>
      <c r="C35" s="1739"/>
      <c r="D35" s="1739"/>
      <c r="E35" s="1740"/>
      <c r="F35" s="1741">
        <f t="shared" si="0"/>
        <v>0</v>
      </c>
      <c r="G35" s="1742"/>
      <c r="H35" s="1743">
        <f t="shared" si="3"/>
        <v>0</v>
      </c>
      <c r="I35" s="1741">
        <f t="shared" si="1"/>
        <v>0</v>
      </c>
      <c r="J35" s="1744">
        <f t="shared" si="2"/>
        <v>0</v>
      </c>
    </row>
    <row r="36" spans="1:10">
      <c r="A36" s="1738">
        <v>28</v>
      </c>
      <c r="B36" s="1727"/>
      <c r="C36" s="1739"/>
      <c r="D36" s="1739"/>
      <c r="E36" s="1740"/>
      <c r="F36" s="1741">
        <f t="shared" si="0"/>
        <v>0</v>
      </c>
      <c r="G36" s="1742"/>
      <c r="H36" s="1743">
        <f t="shared" si="3"/>
        <v>0</v>
      </c>
      <c r="I36" s="1741">
        <f t="shared" si="1"/>
        <v>0</v>
      </c>
      <c r="J36" s="1744">
        <f t="shared" si="2"/>
        <v>0</v>
      </c>
    </row>
    <row r="37" spans="1:10">
      <c r="A37" s="1738">
        <v>29</v>
      </c>
      <c r="B37" s="1727"/>
      <c r="C37" s="1739"/>
      <c r="D37" s="1739"/>
      <c r="E37" s="1740"/>
      <c r="F37" s="1741">
        <f t="shared" si="0"/>
        <v>0</v>
      </c>
      <c r="G37" s="1742"/>
      <c r="H37" s="1743">
        <f t="shared" si="3"/>
        <v>0</v>
      </c>
      <c r="I37" s="1741">
        <f t="shared" si="1"/>
        <v>0</v>
      </c>
      <c r="J37" s="1744">
        <f t="shared" si="2"/>
        <v>0</v>
      </c>
    </row>
    <row r="38" spans="1:10">
      <c r="A38" s="1738">
        <v>30</v>
      </c>
      <c r="B38" s="1727"/>
      <c r="C38" s="1739"/>
      <c r="D38" s="1739"/>
      <c r="E38" s="1740"/>
      <c r="F38" s="1741">
        <f t="shared" si="0"/>
        <v>0</v>
      </c>
      <c r="G38" s="1742"/>
      <c r="H38" s="1743">
        <f t="shared" si="3"/>
        <v>0</v>
      </c>
      <c r="I38" s="1741">
        <f t="shared" si="1"/>
        <v>0</v>
      </c>
      <c r="J38" s="1744">
        <f t="shared" si="2"/>
        <v>0</v>
      </c>
    </row>
    <row r="39" spans="1:10">
      <c r="A39" s="1738">
        <v>31</v>
      </c>
      <c r="B39" s="1727"/>
      <c r="C39" s="1739"/>
      <c r="D39" s="1739"/>
      <c r="E39" s="1740"/>
      <c r="F39" s="1741">
        <f t="shared" si="0"/>
        <v>0</v>
      </c>
      <c r="G39" s="1742"/>
      <c r="H39" s="1743">
        <f t="shared" si="3"/>
        <v>0</v>
      </c>
      <c r="I39" s="1741">
        <f t="shared" si="1"/>
        <v>0</v>
      </c>
      <c r="J39" s="1744">
        <f t="shared" si="2"/>
        <v>0</v>
      </c>
    </row>
    <row r="40" spans="1:10">
      <c r="A40" s="1738">
        <v>32</v>
      </c>
      <c r="B40" s="1727"/>
      <c r="C40" s="1739"/>
      <c r="D40" s="1739"/>
      <c r="E40" s="1740"/>
      <c r="F40" s="1741">
        <f t="shared" si="0"/>
        <v>0</v>
      </c>
      <c r="G40" s="1742"/>
      <c r="H40" s="1743">
        <f t="shared" si="3"/>
        <v>0</v>
      </c>
      <c r="I40" s="1741">
        <f t="shared" si="1"/>
        <v>0</v>
      </c>
      <c r="J40" s="1744">
        <f t="shared" si="2"/>
        <v>0</v>
      </c>
    </row>
    <row r="41" spans="1:10">
      <c r="A41" s="1738">
        <v>33</v>
      </c>
      <c r="B41" s="1727"/>
      <c r="C41" s="1739"/>
      <c r="D41" s="1739"/>
      <c r="E41" s="1740"/>
      <c r="F41" s="1741">
        <f t="shared" si="0"/>
        <v>0</v>
      </c>
      <c r="G41" s="1742"/>
      <c r="H41" s="1743">
        <f t="shared" si="3"/>
        <v>0</v>
      </c>
      <c r="I41" s="1741">
        <f t="shared" si="1"/>
        <v>0</v>
      </c>
      <c r="J41" s="1744">
        <f t="shared" si="2"/>
        <v>0</v>
      </c>
    </row>
    <row r="42" spans="1:10">
      <c r="A42" s="1738">
        <v>34</v>
      </c>
      <c r="B42" s="1727"/>
      <c r="C42" s="1739"/>
      <c r="D42" s="1739"/>
      <c r="E42" s="1740"/>
      <c r="F42" s="1741">
        <f t="shared" si="0"/>
        <v>0</v>
      </c>
      <c r="G42" s="1742"/>
      <c r="H42" s="1743">
        <f t="shared" si="3"/>
        <v>0</v>
      </c>
      <c r="I42" s="1741">
        <f t="shared" si="1"/>
        <v>0</v>
      </c>
      <c r="J42" s="1744">
        <f t="shared" si="2"/>
        <v>0</v>
      </c>
    </row>
    <row r="43" spans="1:10">
      <c r="A43" s="1738">
        <v>35</v>
      </c>
      <c r="B43" s="1727"/>
      <c r="C43" s="1739"/>
      <c r="D43" s="1739"/>
      <c r="E43" s="1740"/>
      <c r="F43" s="1741">
        <f t="shared" si="0"/>
        <v>0</v>
      </c>
      <c r="G43" s="1742"/>
      <c r="H43" s="1743">
        <f t="shared" si="3"/>
        <v>0</v>
      </c>
      <c r="I43" s="1741">
        <f t="shared" si="1"/>
        <v>0</v>
      </c>
      <c r="J43" s="1744">
        <f t="shared" si="2"/>
        <v>0</v>
      </c>
    </row>
    <row r="44" spans="1:10">
      <c r="A44" s="1738">
        <v>36</v>
      </c>
      <c r="B44" s="1727"/>
      <c r="C44" s="1739"/>
      <c r="D44" s="1739"/>
      <c r="E44" s="1740"/>
      <c r="F44" s="1741">
        <f t="shared" si="0"/>
        <v>0</v>
      </c>
      <c r="G44" s="1742"/>
      <c r="H44" s="1743">
        <f t="shared" si="3"/>
        <v>0</v>
      </c>
      <c r="I44" s="1741">
        <f t="shared" si="1"/>
        <v>0</v>
      </c>
      <c r="J44" s="1744">
        <f t="shared" si="2"/>
        <v>0</v>
      </c>
    </row>
    <row r="45" spans="1:10">
      <c r="A45" s="1738">
        <v>37</v>
      </c>
      <c r="B45" s="1727"/>
      <c r="C45" s="1739"/>
      <c r="D45" s="1739"/>
      <c r="E45" s="1740"/>
      <c r="F45" s="1741">
        <f t="shared" si="0"/>
        <v>0</v>
      </c>
      <c r="G45" s="1742"/>
      <c r="H45" s="1743">
        <f t="shared" si="3"/>
        <v>0</v>
      </c>
      <c r="I45" s="1741">
        <f t="shared" si="1"/>
        <v>0</v>
      </c>
      <c r="J45" s="1744">
        <f t="shared" si="2"/>
        <v>0</v>
      </c>
    </row>
    <row r="46" spans="1:10">
      <c r="A46" s="1738">
        <v>38</v>
      </c>
      <c r="B46" s="1727"/>
      <c r="C46" s="1739"/>
      <c r="D46" s="1739"/>
      <c r="E46" s="1740"/>
      <c r="F46" s="1741">
        <f t="shared" si="0"/>
        <v>0</v>
      </c>
      <c r="G46" s="1742"/>
      <c r="H46" s="1743">
        <f t="shared" si="3"/>
        <v>0</v>
      </c>
      <c r="I46" s="1741">
        <f t="shared" si="1"/>
        <v>0</v>
      </c>
      <c r="J46" s="1744">
        <f t="shared" si="2"/>
        <v>0</v>
      </c>
    </row>
    <row r="47" spans="1:10">
      <c r="A47" s="1738">
        <v>39</v>
      </c>
      <c r="B47" s="1727"/>
      <c r="C47" s="1739"/>
      <c r="D47" s="1739"/>
      <c r="E47" s="1740"/>
      <c r="F47" s="1741">
        <f t="shared" si="0"/>
        <v>0</v>
      </c>
      <c r="G47" s="1742"/>
      <c r="H47" s="1743">
        <f t="shared" si="3"/>
        <v>0</v>
      </c>
      <c r="I47" s="1741">
        <f t="shared" si="1"/>
        <v>0</v>
      </c>
      <c r="J47" s="1744">
        <f t="shared" si="2"/>
        <v>0</v>
      </c>
    </row>
    <row r="48" spans="1:10">
      <c r="A48" s="1738">
        <v>40</v>
      </c>
      <c r="B48" s="1727"/>
      <c r="C48" s="1739"/>
      <c r="D48" s="1739"/>
      <c r="E48" s="1740"/>
      <c r="F48" s="1741">
        <f t="shared" si="0"/>
        <v>0</v>
      </c>
      <c r="G48" s="1742"/>
      <c r="H48" s="1743">
        <f t="shared" si="3"/>
        <v>0</v>
      </c>
      <c r="I48" s="1741">
        <f t="shared" si="1"/>
        <v>0</v>
      </c>
      <c r="J48" s="1744">
        <f t="shared" si="2"/>
        <v>0</v>
      </c>
    </row>
    <row r="49" spans="1:14">
      <c r="A49" s="1738">
        <v>41</v>
      </c>
      <c r="B49" s="1727"/>
      <c r="C49" s="1739"/>
      <c r="D49" s="1739"/>
      <c r="E49" s="1740"/>
      <c r="F49" s="1741">
        <f t="shared" si="0"/>
        <v>0</v>
      </c>
      <c r="G49" s="1742"/>
      <c r="H49" s="1743">
        <f t="shared" si="3"/>
        <v>0</v>
      </c>
      <c r="I49" s="1741">
        <f t="shared" si="1"/>
        <v>0</v>
      </c>
      <c r="J49" s="1744">
        <f t="shared" si="2"/>
        <v>0</v>
      </c>
    </row>
    <row r="50" spans="1:14">
      <c r="A50" s="1738">
        <v>42</v>
      </c>
      <c r="B50" s="1727"/>
      <c r="C50" s="1739"/>
      <c r="D50" s="1739"/>
      <c r="E50" s="1740"/>
      <c r="F50" s="1741">
        <f t="shared" si="0"/>
        <v>0</v>
      </c>
      <c r="G50" s="1742"/>
      <c r="H50" s="1743">
        <f t="shared" si="3"/>
        <v>0</v>
      </c>
      <c r="I50" s="1741">
        <f t="shared" si="1"/>
        <v>0</v>
      </c>
      <c r="J50" s="1744">
        <f t="shared" si="2"/>
        <v>0</v>
      </c>
    </row>
    <row r="51" spans="1:14">
      <c r="A51" s="1738">
        <v>43</v>
      </c>
      <c r="B51" s="1727"/>
      <c r="C51" s="1739"/>
      <c r="D51" s="1739"/>
      <c r="E51" s="1740"/>
      <c r="F51" s="1741">
        <f t="shared" si="0"/>
        <v>0</v>
      </c>
      <c r="G51" s="1742"/>
      <c r="H51" s="1743">
        <f t="shared" si="3"/>
        <v>0</v>
      </c>
      <c r="I51" s="1741">
        <f t="shared" si="1"/>
        <v>0</v>
      </c>
      <c r="J51" s="1744">
        <f t="shared" si="2"/>
        <v>0</v>
      </c>
    </row>
    <row r="52" spans="1:14">
      <c r="A52" s="1738">
        <v>44</v>
      </c>
      <c r="B52" s="1727"/>
      <c r="C52" s="1739"/>
      <c r="D52" s="1739"/>
      <c r="E52" s="1740"/>
      <c r="F52" s="1741">
        <f t="shared" si="0"/>
        <v>0</v>
      </c>
      <c r="G52" s="1742"/>
      <c r="H52" s="1743">
        <f t="shared" si="3"/>
        <v>0</v>
      </c>
      <c r="I52" s="1741">
        <f t="shared" si="1"/>
        <v>0</v>
      </c>
      <c r="J52" s="1744">
        <f t="shared" si="2"/>
        <v>0</v>
      </c>
    </row>
    <row r="53" spans="1:14">
      <c r="A53" s="1738">
        <v>45</v>
      </c>
      <c r="B53" s="1727"/>
      <c r="C53" s="1739"/>
      <c r="D53" s="1739"/>
      <c r="E53" s="1740"/>
      <c r="F53" s="1741">
        <f t="shared" si="0"/>
        <v>0</v>
      </c>
      <c r="G53" s="1742"/>
      <c r="H53" s="1743">
        <f t="shared" si="3"/>
        <v>0</v>
      </c>
      <c r="I53" s="1741">
        <f t="shared" si="1"/>
        <v>0</v>
      </c>
      <c r="J53" s="1744">
        <f t="shared" si="2"/>
        <v>0</v>
      </c>
    </row>
    <row r="54" spans="1:14">
      <c r="A54" s="1746"/>
      <c r="B54" s="1714"/>
      <c r="C54" s="1747"/>
      <c r="D54" s="1748"/>
      <c r="E54" s="1749"/>
      <c r="F54" s="1750"/>
      <c r="G54" s="1751"/>
      <c r="H54" s="1749"/>
      <c r="I54" s="1752"/>
    </row>
    <row r="55" spans="1:14" ht="14.25">
      <c r="A55" s="1712" t="s">
        <v>4529</v>
      </c>
    </row>
    <row r="56" spans="1:14" ht="43.5" customHeight="1">
      <c r="A56" s="1753">
        <v>1</v>
      </c>
      <c r="B56" s="3897" t="s">
        <v>4530</v>
      </c>
      <c r="C56" s="3897"/>
      <c r="D56" s="3897"/>
      <c r="E56" s="3897"/>
      <c r="F56" s="3897"/>
      <c r="G56" s="3897"/>
      <c r="H56" s="3897"/>
      <c r="I56" s="3897"/>
      <c r="J56" s="3897"/>
    </row>
    <row r="57" spans="1:14" ht="14.25">
      <c r="A57" s="1712">
        <v>2</v>
      </c>
      <c r="B57" s="1712" t="s">
        <v>4331</v>
      </c>
    </row>
    <row r="58" spans="1:14" ht="14.25">
      <c r="A58" s="1712">
        <v>3</v>
      </c>
      <c r="B58" s="1378" t="s">
        <v>724</v>
      </c>
    </row>
    <row r="59" spans="1:14" ht="16.899999999999999" customHeight="1">
      <c r="A59" s="1754">
        <v>4</v>
      </c>
      <c r="B59" s="3895" t="s">
        <v>4531</v>
      </c>
      <c r="C59" s="3895"/>
      <c r="D59" s="3895"/>
      <c r="E59" s="3895"/>
      <c r="F59" s="3895"/>
      <c r="G59" s="3895"/>
      <c r="H59" s="3895"/>
      <c r="I59" s="3895"/>
      <c r="J59" s="3895"/>
      <c r="K59" s="1585"/>
      <c r="L59" s="1585"/>
      <c r="M59" s="1585"/>
      <c r="N59" s="1585"/>
    </row>
    <row r="60" spans="1:14">
      <c r="A60" s="1585">
        <v>5</v>
      </c>
      <c r="B60" s="3896" t="s">
        <v>4532</v>
      </c>
      <c r="C60" s="3896"/>
      <c r="D60" s="3896"/>
      <c r="E60" s="3896"/>
      <c r="F60" s="3896"/>
      <c r="G60" s="3896"/>
      <c r="H60" s="3896"/>
      <c r="I60" s="3896"/>
      <c r="J60" s="3896"/>
    </row>
  </sheetData>
  <mergeCells count="11">
    <mergeCell ref="B59:J59"/>
    <mergeCell ref="B60:J60"/>
    <mergeCell ref="B56:J56"/>
    <mergeCell ref="B11:B14"/>
    <mergeCell ref="A17:A18"/>
    <mergeCell ref="A4:A5"/>
    <mergeCell ref="B5:C5"/>
    <mergeCell ref="B4:C4"/>
    <mergeCell ref="B15:C15"/>
    <mergeCell ref="B6:B8"/>
    <mergeCell ref="B9:B10"/>
  </mergeCells>
  <phoneticPr fontId="6" type="noConversion"/>
  <pageMargins left="0" right="0" top="0" bottom="0" header="0" footer="0"/>
  <pageSetup paperSize="9" scale="67" orientation="landscape" r:id="rId1"/>
  <headerFooter alignWithMargins="0">
    <oddFooter>&amp;C&amp;P/&amp;N&amp;R&amp;A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工作表14">
    <tabColor rgb="FFFFFF00"/>
    <pageSetUpPr fitToPage="1"/>
  </sheetPr>
  <dimension ref="A1:AD26"/>
  <sheetViews>
    <sheetView showGridLines="0" view="pageBreakPreview" zoomScaleNormal="100" zoomScaleSheetLayoutView="100" workbookViewId="0">
      <selection activeCell="A24" sqref="A24"/>
    </sheetView>
  </sheetViews>
  <sheetFormatPr defaultRowHeight="15.75"/>
  <cols>
    <col min="1" max="1" width="5.75" style="320" customWidth="1"/>
    <col min="2" max="2" width="18.875" style="320" customWidth="1"/>
    <col min="3" max="3" width="8.875" style="320" customWidth="1"/>
    <col min="4" max="4" width="12.75" style="320" customWidth="1"/>
    <col min="5" max="9" width="13.625" style="320" customWidth="1"/>
    <col min="10" max="10" width="12.75" style="320" customWidth="1"/>
    <col min="11" max="16384" width="9" style="320"/>
  </cols>
  <sheetData>
    <row r="1" spans="1:10" ht="16.5">
      <c r="A1" s="14" t="str">
        <f>+封面!A3&amp;" "&amp;封面!A2</f>
        <v xml:space="preserve">        保險股份有限公司(○○分公司) 年度(月、季、半年)報表</v>
      </c>
      <c r="E1" s="321"/>
      <c r="F1" s="321"/>
      <c r="G1" s="321"/>
      <c r="H1" s="321"/>
      <c r="I1" s="321"/>
      <c r="J1" s="321"/>
    </row>
    <row r="2" spans="1:10">
      <c r="A2" s="322" t="s">
        <v>3044</v>
      </c>
    </row>
    <row r="3" spans="1:10" ht="9.75" customHeight="1"/>
    <row r="4" spans="1:10" ht="17.649999999999999" customHeight="1">
      <c r="A4" s="3227" t="s">
        <v>1913</v>
      </c>
      <c r="B4" s="3903" t="s">
        <v>717</v>
      </c>
      <c r="C4" s="3904"/>
      <c r="D4" s="3905"/>
      <c r="E4" s="3218" t="s">
        <v>3045</v>
      </c>
      <c r="F4" s="3238" t="s">
        <v>707</v>
      </c>
      <c r="G4" s="3218" t="s">
        <v>3046</v>
      </c>
      <c r="H4" s="3222" t="s">
        <v>3047</v>
      </c>
      <c r="I4" s="3222"/>
      <c r="J4" s="3218" t="s">
        <v>3048</v>
      </c>
    </row>
    <row r="5" spans="1:10" ht="43.5" customHeight="1">
      <c r="A5" s="3228"/>
      <c r="B5" s="3906"/>
      <c r="C5" s="3907"/>
      <c r="D5" s="3908"/>
      <c r="E5" s="3219"/>
      <c r="F5" s="3219"/>
      <c r="G5" s="3219"/>
      <c r="H5" s="37" t="s">
        <v>708</v>
      </c>
      <c r="I5" s="323" t="s">
        <v>3049</v>
      </c>
      <c r="J5" s="3219"/>
    </row>
    <row r="6" spans="1:10">
      <c r="A6" s="3229"/>
      <c r="B6" s="3909" t="s">
        <v>654</v>
      </c>
      <c r="C6" s="3910"/>
      <c r="D6" s="3911"/>
      <c r="E6" s="324" t="s">
        <v>534</v>
      </c>
      <c r="F6" s="324" t="s">
        <v>171</v>
      </c>
      <c r="G6" s="324" t="s">
        <v>172</v>
      </c>
      <c r="H6" s="324" t="s">
        <v>535</v>
      </c>
      <c r="I6" s="324" t="s">
        <v>536</v>
      </c>
      <c r="J6" s="324" t="s">
        <v>537</v>
      </c>
    </row>
    <row r="7" spans="1:10" ht="28.5" customHeight="1">
      <c r="A7" s="325">
        <v>1</v>
      </c>
      <c r="B7" s="3242" t="s">
        <v>3050</v>
      </c>
      <c r="C7" s="3902"/>
      <c r="D7" s="3243"/>
      <c r="E7" s="327">
        <f>SUMPRODUCT(('表10-1'!J6:J25="A1")*('表10-1'!I6:I25="A")*('表10-1'!AA6:AA25))+SUMPRODUCT(('表10-1'!J6:J25="A1")*('表10-1'!I6:I25="B")*('表10-1'!AA6:AA25))+SUMPRODUCT(('表10-1'!J6:J25="A2")*('表10-1'!I6:I25="A")*('表10-1'!AA6:AA25))+SUMPRODUCT(('表10-1'!J6:J25="A2")*('表10-1'!I6:I25="B")*('表10-1'!AA6:AA25))</f>
        <v>0</v>
      </c>
      <c r="F7" s="328">
        <f>SUMPRODUCT(('表10-1'!J6:J25="A1")*('表10-1'!I6:I25="A")*('表10-1'!V6:V25))+SUMPRODUCT(('表10-1'!J6:J25="A1")*('表10-1'!I6:I25="B")*('表10-1'!V6:V25))+SUMPRODUCT(('表10-1'!J6:J25="A2")*('表10-1'!I6:I25="A")*('表10-1'!V6:V25))+SUMPRODUCT(('表10-1'!J6:J25="A2")*('表10-1'!I6:I25="B")*('表10-1'!V6:V25))</f>
        <v>0</v>
      </c>
      <c r="G7" s="328">
        <f>SUMPRODUCT(('表10-1'!J6:J25="A1")*('表10-1'!I6:I25="A")*('表10-1'!AB6:AB25))+SUMPRODUCT(('表10-1'!J6:J25="A1")*('表10-1'!I6:I25="B")*('表10-1'!AB6:AB25))+SUMPRODUCT(('表10-1'!J6:J25="A2")*('表10-1'!I6:I25="A")*('表10-1'!AB6:AB25))+SUMPRODUCT(('表10-1'!J6:J25="A2")*('表10-1'!I6:I25="B")*('表10-1'!AB6:AB25))</f>
        <v>0</v>
      </c>
      <c r="H7" s="328">
        <f>F7-E7</f>
        <v>0</v>
      </c>
      <c r="I7" s="328">
        <f>G7-E7</f>
        <v>0</v>
      </c>
      <c r="J7" s="328">
        <f>I7-H7</f>
        <v>0</v>
      </c>
    </row>
    <row r="8" spans="1:10" ht="28.5" customHeight="1">
      <c r="A8" s="325">
        <v>2</v>
      </c>
      <c r="B8" s="3242" t="s">
        <v>3051</v>
      </c>
      <c r="C8" s="3902"/>
      <c r="D8" s="3243"/>
      <c r="E8" s="327">
        <f>SUMPRODUCT(('表10-1'!J6:J25="B")*('表10-1'!I6:I25="A")*('表10-1'!AA6:AA25))+SUMPRODUCT(('表10-1'!J6:J25="B")*('表10-1'!I6:I25="B")*('表10-1'!AA6:AA25))</f>
        <v>0</v>
      </c>
      <c r="F8" s="328">
        <f>SUMPRODUCT(('表10-1'!J6:J25="B")*('表10-1'!I6:I25="A")*('表10-1'!V6:V25))+SUMPRODUCT(('表10-1'!J6:J25="B")*('表10-1'!I6:I25="B")*('表10-1'!V6:V25))</f>
        <v>0</v>
      </c>
      <c r="G8" s="328">
        <f>SUMPRODUCT(('表10-1'!J6:J25="B")*('表10-1'!I6:I25="A")*('表10-1'!AB6:AB25))+SUMPRODUCT(('表10-1'!J6:J25="B")*('表10-1'!I6:I25="B")*('表10-1'!AB6:AB25))</f>
        <v>0</v>
      </c>
      <c r="H8" s="328">
        <f>F8-E8</f>
        <v>0</v>
      </c>
      <c r="I8" s="328">
        <f>G8-E8</f>
        <v>0</v>
      </c>
      <c r="J8" s="328">
        <f>I8-H8</f>
        <v>0</v>
      </c>
    </row>
    <row r="9" spans="1:10" ht="28.5" customHeight="1">
      <c r="A9" s="325">
        <v>3</v>
      </c>
      <c r="B9" s="3242" t="s">
        <v>3052</v>
      </c>
      <c r="C9" s="3902"/>
      <c r="D9" s="3243"/>
      <c r="E9" s="327">
        <f>'表09-1'!AD16</f>
        <v>0</v>
      </c>
      <c r="F9" s="329">
        <f>'表09-1'!Y16</f>
        <v>0</v>
      </c>
      <c r="G9" s="330">
        <f>'表09-1'!AE16</f>
        <v>0</v>
      </c>
      <c r="H9" s="328">
        <f>F9-E9</f>
        <v>0</v>
      </c>
      <c r="I9" s="328">
        <f>G9-E9</f>
        <v>0</v>
      </c>
      <c r="J9" s="328">
        <f>I9-H9</f>
        <v>0</v>
      </c>
    </row>
    <row r="10" spans="1:10" ht="28.5" customHeight="1">
      <c r="A10" s="325">
        <v>4</v>
      </c>
      <c r="B10" s="3242" t="s">
        <v>3053</v>
      </c>
      <c r="C10" s="3902"/>
      <c r="D10" s="3243"/>
      <c r="E10" s="327">
        <f>'表12-1'!Z16</f>
        <v>0</v>
      </c>
      <c r="F10" s="328">
        <f>'表12-1'!U16</f>
        <v>0</v>
      </c>
      <c r="G10" s="328">
        <f>'表12-1'!AA16</f>
        <v>0</v>
      </c>
      <c r="H10" s="328">
        <f>F10-E10</f>
        <v>0</v>
      </c>
      <c r="I10" s="328">
        <f>G10-E10</f>
        <v>0</v>
      </c>
      <c r="J10" s="328">
        <f>I10-H10</f>
        <v>0</v>
      </c>
    </row>
    <row r="11" spans="1:10" ht="28.5" customHeight="1">
      <c r="A11" s="325">
        <v>5</v>
      </c>
      <c r="B11" s="3242" t="s">
        <v>3054</v>
      </c>
      <c r="C11" s="3902"/>
      <c r="D11" s="3243"/>
      <c r="E11" s="327">
        <f>'表12-1'!Z17</f>
        <v>0</v>
      </c>
      <c r="F11" s="328">
        <f>'表12-1'!U17</f>
        <v>0</v>
      </c>
      <c r="G11" s="328">
        <f>'表12-1'!AA17</f>
        <v>0</v>
      </c>
      <c r="H11" s="328">
        <f>F11-E11</f>
        <v>0</v>
      </c>
      <c r="I11" s="328">
        <f>G11-E11</f>
        <v>0</v>
      </c>
      <c r="J11" s="328">
        <f>I11-H11</f>
        <v>0</v>
      </c>
    </row>
    <row r="12" spans="1:10">
      <c r="A12" s="325">
        <v>6</v>
      </c>
      <c r="B12" s="3242" t="s">
        <v>3055</v>
      </c>
      <c r="C12" s="3902"/>
      <c r="D12" s="3243"/>
      <c r="E12" s="331"/>
      <c r="F12" s="331"/>
      <c r="G12" s="331"/>
      <c r="H12" s="328">
        <f>SUM(H7:H11)</f>
        <v>0</v>
      </c>
      <c r="I12" s="331"/>
      <c r="J12" s="328">
        <f>SUM(J7:J11)</f>
        <v>0</v>
      </c>
    </row>
    <row r="14" spans="1:10">
      <c r="A14" s="332"/>
      <c r="B14" s="333"/>
      <c r="C14" s="333"/>
      <c r="D14" s="333"/>
    </row>
    <row r="15" spans="1:10" ht="28.5">
      <c r="A15" s="3913" t="s">
        <v>672</v>
      </c>
      <c r="B15" s="3903" t="s">
        <v>673</v>
      </c>
      <c r="C15" s="3904"/>
      <c r="D15" s="3905"/>
      <c r="E15" s="37" t="s">
        <v>674</v>
      </c>
      <c r="F15" s="37" t="s">
        <v>660</v>
      </c>
      <c r="G15" s="37" t="s">
        <v>675</v>
      </c>
      <c r="H15" s="334" t="s">
        <v>676</v>
      </c>
      <c r="I15" s="37" t="s">
        <v>677</v>
      </c>
      <c r="J15" s="37" t="s">
        <v>678</v>
      </c>
    </row>
    <row r="16" spans="1:10">
      <c r="A16" s="3914"/>
      <c r="B16" s="3906"/>
      <c r="C16" s="3907"/>
      <c r="D16" s="3908"/>
      <c r="E16" s="335" t="s">
        <v>679</v>
      </c>
      <c r="F16" s="335" t="s">
        <v>680</v>
      </c>
      <c r="G16" s="335" t="s">
        <v>681</v>
      </c>
      <c r="H16" s="335" t="s">
        <v>682</v>
      </c>
      <c r="I16" s="335" t="s">
        <v>683</v>
      </c>
      <c r="J16" s="336" t="s">
        <v>684</v>
      </c>
    </row>
    <row r="17" spans="1:30">
      <c r="A17" s="325">
        <v>7</v>
      </c>
      <c r="B17" s="3222" t="s">
        <v>3050</v>
      </c>
      <c r="C17" s="3238" t="s">
        <v>685</v>
      </c>
      <c r="D17" s="41" t="s">
        <v>686</v>
      </c>
      <c r="E17" s="327">
        <f>SUMPRODUCT(('表10-1'!J6:J25="A1")*('表10-1'!I6:I25="C")*('表10-1'!X6:X25&gt;=0)*(-('表10-1'!W6:W25)&lt;=('表10-1'!X6:X25))*('表10-1'!AA6:AA25))+SUMPRODUCT(('表10-1'!J6:J25="A1")*('表10-1'!I6:I25="D")*('表10-1'!X6:X25&gt;=0)*(-('表10-1'!W6:W25)&lt;=('表10-1'!X6:X25))*('表10-1'!AA6:AA25))+SUMPRODUCT(('表10-1'!J6:J25="A1")*('表10-1'!I6:I25="E")*('表10-1'!X6:X25&gt;=0)*(-('表10-1'!W6:W25)&lt;=('表10-1'!X6:X25))*('表10-1'!AA6:AA25))+SUMPRODUCT(('表10-1'!J6:J25="A2")*('表10-1'!I6:I25="C")*('表10-1'!X6:X25&gt;=0)*(-('表10-1'!W6:W25)&lt;=('表10-1'!X6:X25))*('表10-1'!AA6:AA25))+SUMPRODUCT(('表10-1'!J6:J25="A2")*('表10-1'!I6:I25="D")*('表10-1'!X6:X25&gt;=0)*(-('表10-1'!W6:W25)&lt;=('表10-1'!X6:X25))*('表10-1'!AA6:AA25))+SUMPRODUCT(('表10-1'!J6:J25="A2")*('表10-1'!I6:I25="E")*('表10-1'!X6:X25&gt;=0)*(-('表10-1'!W6:W25)&lt;=('表10-1'!X6:X25))*('表10-1'!AA6:AA25))</f>
        <v>0</v>
      </c>
      <c r="F17" s="327">
        <f>SUMPRODUCT(('表10-1'!J6:J25="A1")*('表10-1'!I6:I25="C")*('表10-1'!X6:X25&gt;=0)*(-('表10-1'!W6:W25)&lt;=('表10-1'!X6:X25))*('表10-1'!U6:U25))+SUMPRODUCT(('表10-1'!J6:J25="A1")*('表10-1'!I6:I25="D")*('表10-1'!X6:X25&gt;=0)*(-('表10-1'!W6:W25)&lt;=('表10-1'!X6:X25))*('表10-1'!U6:U25))+SUMPRODUCT(('表10-1'!J6:J25="A1")*('表10-1'!I6:I25="E")*('表10-1'!X6:X25&gt;=0)*(-('表10-1'!W6:W25)&lt;=('表10-1'!X6:X25))*('表10-1'!U6:U25))+SUMPRODUCT(('表10-1'!J6:J25="A2")*('表10-1'!I6:I25="C")*('表10-1'!X6:X25&gt;=0)*(-('表10-1'!W6:W25)&lt;=('表10-1'!X6:X25))*('表10-1'!U6:U25))+SUMPRODUCT(('表10-1'!J6:J25="A2")*('表10-1'!I6:I25="D")*('表10-1'!X6:X25&gt;=0)*(-('表10-1'!W6:W25)&lt;=('表10-1'!X6:X25))*('表10-1'!U6:U25))+SUMPRODUCT(('表10-1'!J6:J25="A2")*('表10-1'!I6:I25="E")*('表10-1'!X6:X25&gt;=0)*(-('表10-1'!W6:W25)&lt;=('表10-1'!X6:X25))*('表10-1'!U6:U25))</f>
        <v>0</v>
      </c>
      <c r="G17" s="327">
        <f>SUMPRODUCT(('表10-1'!J6:J25="A1")*('表10-1'!I6:I25="C")*('表10-1'!X6:X25&gt;=0)*(-('表10-1'!W6:W25)&lt;=('表10-1'!X6:X25))*('表10-1'!V6:V25))+SUMPRODUCT(('表10-1'!J6:J25="A1")*('表10-1'!I6:I25="D")*('表10-1'!X6:X25&gt;=0)*(-('表10-1'!W6:W25)&lt;=('表10-1'!X6:X25))*('表10-1'!V6:V25))+SUMPRODUCT(('表10-1'!J6:J25="A1")*('表10-1'!I6:I25="E")*('表10-1'!X6:X25&gt;=0)*(-('表10-1'!W6:W25)&lt;=('表10-1'!X6:X25))*('表10-1'!V6:V25))+SUMPRODUCT(('表10-1'!J6:J25="A2")*('表10-1'!I6:I25="C")*('表10-1'!X6:X25&gt;=0)*(-('表10-1'!W6:W25)&lt;=('表10-1'!X6:X25))*('表10-1'!V6:V25))+SUMPRODUCT(('表10-1'!J6:J25="A2")*('表10-1'!I6:I25="D")*('表10-1'!X6:X25&gt;=0)*(-('表10-1'!W6:W25)&lt;=('表10-1'!X6:X25))*('表10-1'!V6:V25))+SUMPRODUCT(('表10-1'!J6:J25="A2")*('表10-1'!I6:I25="E")*('表10-1'!X6:X25&gt;=0)*(-('表10-1'!W6:W25)&lt;=('表10-1'!X6:X25))*('表10-1'!V6:V25))</f>
        <v>0</v>
      </c>
      <c r="H17" s="327">
        <f>SUMPRODUCT(('表10-1'!J6:J25="A1")*('表10-1'!I6:I25="C")*('表10-1'!X6:X25&gt;=0)*(-('表10-1'!W6:W25)&lt;=('表10-1'!X6:X25))*('表10-1'!X6:X25))+SUMPRODUCT(('表10-1'!J6:J25="A1")*('表10-1'!I6:I25="D")*('表10-1'!X6:X25&gt;=0)*(-('表10-1'!W6:W25)&lt;=('表10-1'!X6:X25))*('表10-1'!X6:X25))+SUMPRODUCT(('表10-1'!J6:J25="A1")*('表10-1'!I6:I25="E")*('表10-1'!X6:X25&gt;=0)*(-('表10-1'!W6:W25)&lt;=('表10-1'!X6:X25))*('表10-1'!X6:X25))+SUMPRODUCT(('表10-1'!J6:J25="A2")*('表10-1'!I6:I25="C")*('表10-1'!X6:X25&gt;=0)*(-('表10-1'!W6:W25)&lt;=('表10-1'!X6:X25))*('表10-1'!X6:X25))+SUMPRODUCT(('表10-1'!J6:J25="A2")*('表10-1'!I6:I25="D")*('表10-1'!X6:X25&gt;=0)*(-('表10-1'!W6:W25)&lt;=('表10-1'!X6:X25))*('表10-1'!X6:X25))+SUMPRODUCT(('表10-1'!J6:J25="A2")*('表10-1'!I6:I25="E")*('表10-1'!X6:X25&gt;=0)*(-('表10-1'!W6:W25)&lt;=('表10-1'!X6:X25))*('表10-1'!X6:X25))</f>
        <v>0</v>
      </c>
      <c r="I17" s="327">
        <f>-(SUMPRODUCT(('表10-1'!J6:J25="A1")*('表10-1'!I6:I25="C")*('表10-1'!X6:X25&gt;=0)*(-('表10-1'!W6:W25)&lt;=('表10-1'!X6:X25))*('表10-1'!W6:W25&lt;0)*('表10-1'!W6:W25))+SUMPRODUCT(('表10-1'!J6:J25="A1")*('表10-1'!I6:I25="D")*('表10-1'!X6:X25&gt;=0)*(-('表10-1'!W6:W25)&lt;=('表10-1'!X6:X25))*('表10-1'!W6:W25&lt;0)*('表10-1'!W6:W25))+SUMPRODUCT(('表10-1'!J6:J25="A1")*('表10-1'!I6:I25="E")*('表10-1'!X6:X25&gt;=0)*(-('表10-1'!W6:W25)&lt;=('表10-1'!X6:X25))*('表10-1'!W6:W25&lt;0)*('表10-1'!W6:W25))+SUMPRODUCT(('表10-1'!J6:J25="A2")*('表10-1'!I6:I25="C")*('表10-1'!X6:X25&gt;=0)*(-('表10-1'!W6:W25)&lt;=('表10-1'!X6:X25))*('表10-1'!W6:W25&lt;0)*('表10-1'!W6:W25))+SUMPRODUCT(('表10-1'!J6:J25="A2")*('表10-1'!I6:I25="D")*('表10-1'!X6:X25&gt;=0)*(-('表10-1'!W6:W25)&lt;=('表10-1'!X6:X25))*('表10-1'!W6:W25&lt;0)*('表10-1'!W6:W25))+SUMPRODUCT(('表10-1'!J6:J25="A2")*('表10-1'!I6:I25="E")*('表10-1'!X6:X25&gt;=0)*(-('表10-1'!W6:W25)&lt;=('表10-1'!X6:X25))*('表10-1'!W6:W25&lt;0)*('表10-1'!W6:W25)))</f>
        <v>0</v>
      </c>
      <c r="J17" s="327">
        <f>+H17-I17</f>
        <v>0</v>
      </c>
    </row>
    <row r="18" spans="1:30">
      <c r="A18" s="325">
        <v>8</v>
      </c>
      <c r="B18" s="3222"/>
      <c r="C18" s="3239"/>
      <c r="D18" s="41" t="s">
        <v>687</v>
      </c>
      <c r="E18" s="327">
        <f>SUMPRODUCT(('表10-1'!J6:J25="A1")*('表10-1'!I6:I25="C")*('表10-1'!X6:X25&gt;=0)*(-('表10-1'!W6:W25)&gt;('表10-1'!X6:X25))*('表10-1'!AA6:AA25))+SUMPRODUCT(('表10-1'!J6:J25="A1")*('表10-1'!I6:I25="D")*('表10-1'!X6:X25&gt;=0)*(-('表10-1'!W6:W25)&gt;('表10-1'!X6:X25))*('表10-1'!AA6:AA25))+SUMPRODUCT(('表10-1'!J6:J25="A1")*('表10-1'!I6:I25="E")*('表10-1'!X6:X25&gt;=0)*(-('表10-1'!W6:W25)&gt;('表10-1'!X6:X25))*('表10-1'!AA6:AA25))+SUMPRODUCT(('表10-1'!J6:J25="A2")*('表10-1'!I6:I25="C")*('表10-1'!X6:X25&gt;=0)*(-('表10-1'!W6:W25)&gt;('表10-1'!X6:X25))*('表10-1'!AA6:AA25))+SUMPRODUCT(('表10-1'!J6:J25="A2")*('表10-1'!I6:I25="D")*('表10-1'!X6:X25&gt;=0)*(-('表10-1'!W6:W25)&gt;('表10-1'!X6:X25))*('表10-1'!AA6:AA25))+SUMPRODUCT(('表10-1'!J6:J25="A2")*('表10-1'!I6:I25="E")*('表10-1'!X6:X25&gt;=0)*(-('表10-1'!W6:W25)&gt;('表10-1'!X6:X25))*('表10-1'!AA6:AA25))</f>
        <v>0</v>
      </c>
      <c r="F18" s="327">
        <f>SUMPRODUCT(('表10-1'!J6:J25="A1")*('表10-1'!I6:I25="C")*('表10-1'!X6:X25&gt;=0)*(-('表10-1'!W6:W25)&gt;('表10-1'!X6:X25))*('表10-1'!U6:U25))+SUMPRODUCT(('表10-1'!J6:J25="A1")*('表10-1'!I6:I25="D")*('表10-1'!X6:X25&gt;=0)*(-('表10-1'!W6:W25)&gt;('表10-1'!X6:X25))*('表10-1'!U6:U25))+SUMPRODUCT(('表10-1'!J6:J25="A1")*('表10-1'!I6:I25="E")*('表10-1'!X6:X25&gt;=0)*(-('表10-1'!W6:W25)&gt;('表10-1'!X6:X25))*('表10-1'!U6:U25))+SUMPRODUCT(('表10-1'!J6:J25="A2")*('表10-1'!I6:I25="C")*('表10-1'!X6:X25&gt;=0)*(-('表10-1'!W6:W25)&gt;('表10-1'!X6:X25))*('表10-1'!U6:U25))+SUMPRODUCT(('表10-1'!J6:J25="A2")*('表10-1'!I6:I25="D")*('表10-1'!X6:X25&gt;=0)*(-('表10-1'!W6:W25)&gt;('表10-1'!X6:X25))*('表10-1'!U6:U25))+SUMPRODUCT(('表10-1'!J6:J25="A2")*('表10-1'!I6:I25="E")*('表10-1'!X6:X25&gt;=0)*(-('表10-1'!W6:W25)&gt;('表10-1'!X6:X25))*('表10-1'!U6:U25))</f>
        <v>0</v>
      </c>
      <c r="G18" s="327">
        <f>SUMPRODUCT(('表10-1'!J6:J25="A1")*('表10-1'!I6:I25="C")*('表10-1'!X6:X25&gt;=0)*(-('表10-1'!W6:W25)&gt;('表10-1'!X6:X25))*('表10-1'!V6:V25))+SUMPRODUCT(('表10-1'!J6:J25="A1")*('表10-1'!I6:I25="D")*('表10-1'!X6:X25&gt;=0)*(-('表10-1'!W6:W25)&gt;('表10-1'!X6:X25))*('表10-1'!V6:V25))+SUMPRODUCT(('表10-1'!J6:J25="A1")*('表10-1'!I6:I25="E")*('表10-1'!X6:X25&gt;=0)*(-('表10-1'!W6:W25)&gt;('表10-1'!X6:X25))*('表10-1'!V6:V25))+SUMPRODUCT(('表10-1'!J6:J25="A2")*('表10-1'!I6:I25="C")*('表10-1'!X6:X25&gt;=0)*(-('表10-1'!W6:W25)&gt;('表10-1'!X6:X25))*('表10-1'!V6:V25))+SUMPRODUCT(('表10-1'!J6:J25="A2")*('表10-1'!I6:I25="D")*('表10-1'!X6:X25&gt;=0)*(-('表10-1'!W6:W25)&gt;('表10-1'!X6:X25))*('表10-1'!V6:V25))+SUMPRODUCT(('表10-1'!J6:J25="A2")*('表10-1'!I6:I25="E")*('表10-1'!X6:X25&gt;=0)*(-('表10-1'!W6:W25)&gt;('表10-1'!X6:X25))*('表10-1'!V6:V25))</f>
        <v>0</v>
      </c>
      <c r="H18" s="331"/>
      <c r="I18" s="331"/>
      <c r="J18" s="331"/>
    </row>
    <row r="19" spans="1:30">
      <c r="A19" s="325">
        <v>9</v>
      </c>
      <c r="B19" s="3222"/>
      <c r="C19" s="3912" t="s">
        <v>688</v>
      </c>
      <c r="D19" s="3915"/>
      <c r="E19" s="327">
        <f>SUMPRODUCT(('表10-1'!J6:J25="A1")*('表10-1'!I6:I25="C")*('表10-1'!X6:X25&lt;0)*('表10-1'!AA6:AA25))+SUMPRODUCT(('表10-1'!J6:J25="A1")*('表10-1'!I6:I25="D")*('表10-1'!X6:X25&lt;0)*('表10-1'!AA6:AA25))+SUMPRODUCT(('表10-1'!J6:J25="A1")*('表10-1'!I6:I25="E")*('表10-1'!X6:X25&lt;0)*('表10-1'!AA6:AA25))+SUMPRODUCT(('表10-1'!J6:J25="A2")*('表10-1'!I6:I25="C")*('表10-1'!X6:X25&lt;0)*('表10-1'!AA6:AA25))+SUMPRODUCT(('表10-1'!J6:J25="A2")*('表10-1'!I6:I25="D")*('表10-1'!X6:X25&lt;0)*('表10-1'!AA6:AA25))+SUMPRODUCT(('表10-1'!J6:J25="A2")*('表10-1'!I6:I25="E")*('表10-1'!X6:X25&lt;0)*('表10-1'!AA6:AA25))</f>
        <v>0</v>
      </c>
      <c r="F19" s="327">
        <f>SUMPRODUCT(('表10-1'!J6:J25="A1")*('表10-1'!I6:I25="C")*('表10-1'!X6:X25&lt;0)*('表10-1'!U6:U25))+SUMPRODUCT(('表10-1'!J6:J25="A1")*('表10-1'!I6:I25="D")*('表10-1'!X6:X25&lt;0)*('表10-1'!U6:U25))+SUMPRODUCT(('表10-1'!J6:J25="A1")*('表10-1'!I6:I25="E")*('表10-1'!X6:X25&lt;0)*('表10-1'!U6:U25))+SUMPRODUCT(('表10-1'!J6:J25="A2")*('表10-1'!I6:I25="C")*('表10-1'!X6:X25&lt;0)*('表10-1'!U6:U25))+SUMPRODUCT(('表10-1'!J6:J25="A2")*('表10-1'!I6:I25="D")*('表10-1'!X6:X25&lt;0)*('表10-1'!U6:U25))+SUMPRODUCT(('表10-1'!J6:J25="A2")*('表10-1'!I6:I25="E")*('表10-1'!X6:X25&lt;0)*('表10-1'!U6:U25))</f>
        <v>0</v>
      </c>
      <c r="G19" s="327">
        <f>SUMPRODUCT(('表10-1'!J6:J25="A1")*('表10-1'!I6:I25="C")*('表10-1'!X6:X25&lt;0)*('表10-1'!V6:V25))+SUMPRODUCT(('表10-1'!J6:J25="A1")*('表10-1'!I6:I25="D")*('表10-1'!X6:X25&lt;0)*('表10-1'!V6:V25))+SUMPRODUCT(('表10-1'!J6:J25="A1")*('表10-1'!I6:I25="E")*('表10-1'!X6:X25&lt;0)*('表10-1'!V6:V25))+SUMPRODUCT(('表10-1'!J6:J25="A2")*('表10-1'!I6:I25="C")*('表10-1'!X6:X25&lt;0)*('表10-1'!V6:V25))+SUMPRODUCT(('表10-1'!J6:J25="A2")*('表10-1'!I6:I25="D")*('表10-1'!X6:X25&lt;0)*('表10-1'!V6:V25))+SUMPRODUCT(('表10-1'!J6:J25="A2")*('表10-1'!I6:I25="E")*('表10-1'!X6:X25&lt;0)*('表10-1'!V6:V25))</f>
        <v>0</v>
      </c>
      <c r="H19" s="331"/>
      <c r="I19" s="331"/>
      <c r="J19" s="331"/>
    </row>
    <row r="20" spans="1:30">
      <c r="A20" s="325">
        <v>10</v>
      </c>
      <c r="B20" s="3222" t="s">
        <v>3051</v>
      </c>
      <c r="C20" s="3238" t="s">
        <v>685</v>
      </c>
      <c r="D20" s="41" t="s">
        <v>686</v>
      </c>
      <c r="E20" s="327">
        <f>SUMPRODUCT(('表10-1'!J6:J25="B")*('表10-1'!I6:I25="C")*('表10-1'!X6:X25&gt;=0)*(-('表10-1'!W6:W25)&lt;=('表10-1'!X6:X25))*('表10-1'!AA6:AA25))+SUMPRODUCT(('表10-1'!J6:J25="B")*('表10-1'!I6:I25="D")*('表10-1'!X6:X25&gt;=0)*(-('表10-1'!W6:W25)&lt;=('表10-1'!X6:X25))*('表10-1'!AA6:AA25))+SUMPRODUCT(('表10-1'!J6:J25="B")*('表10-1'!I6:I25="E")*('表10-1'!X6:X25&gt;=0)*(-('表10-1'!W6:W25)&lt;=('表10-1'!X6:X25))*('表10-1'!AA6:AA25))</f>
        <v>0</v>
      </c>
      <c r="F20" s="327">
        <f>SUMPRODUCT(('表10-1'!J6:J25="B")*('表10-1'!I6:I25="C")*('表10-1'!X6:X25&gt;=0)*(-('表10-1'!W6:W25)&lt;=('表10-1'!X6:X25))*('表10-1'!U6:U25))+SUMPRODUCT(('表10-1'!J6:J25="B")*('表10-1'!I6:I25="D")*('表10-1'!X6:X25&gt;=0)*(-('表10-1'!W6:W25)&lt;=('表10-1'!X6:X25))*('表10-1'!U6:U25))+SUMPRODUCT(('表10-1'!J6:J25="B")*('表10-1'!I6:I25="E")*('表10-1'!X6:X25&gt;=0)*(-('表10-1'!W6:W25)&lt;=('表10-1'!X6:X25))*('表10-1'!U6:U25))</f>
        <v>0</v>
      </c>
      <c r="G20" s="327">
        <f>SUMPRODUCT(('表10-1'!J6:J25="B")*('表10-1'!I6:I25="C")*('表10-1'!X6:X25&gt;=0)*(-('表10-1'!W6:W25)&lt;=('表10-1'!X6:X25))*('表10-1'!V6:V25))+SUMPRODUCT(('表10-1'!J6:J25="B")*('表10-1'!I6:I25="D")*('表10-1'!X6:X25&gt;=0)*(-('表10-1'!W6:W25)&lt;=('表10-1'!X6:X25))*('表10-1'!V6:V25))+SUMPRODUCT(('表10-1'!J6:J25="B")*('表10-1'!I6:I25="E")*('表10-1'!X6:X25&gt;=0)*(-('表10-1'!W6:W25)&lt;=('表10-1'!X6:X25))*('表10-1'!V6:V25))</f>
        <v>0</v>
      </c>
      <c r="H20" s="327">
        <f>SUMPRODUCT(('表10-1'!J6:J25="B")*('表10-1'!I6:I25="C")*('表10-1'!X6:X25&gt;=0)*(-('表10-1'!W6:W25)&lt;=('表10-1'!X6:X25))*('表10-1'!X6:X25))+SUMPRODUCT(('表10-1'!J6:J25="B")*('表10-1'!I6:I25="D")*('表10-1'!X6:X25&gt;=0)*(-('表10-1'!W6:W25)&lt;=('表10-1'!X6:X25))*('表10-1'!X6:X25))+SUMPRODUCT(('表10-1'!J6:J25="B")*('表10-1'!I6:I25="E")*('表10-1'!X6:X25&gt;=0)*(-('表10-1'!W6:W25)&lt;=('表10-1'!X6:X25))*('表10-1'!X6:X25))</f>
        <v>0</v>
      </c>
      <c r="I20" s="327">
        <f>-(SUMPRODUCT(('表10-1'!J6:J25="B")*('表10-1'!I6:I25="C")*('表10-1'!X6:X25&gt;=0)*(-('表10-1'!W6:W25)&lt;=('表10-1'!X6:X25))*('表10-1'!W6:W25&lt;0)*('表10-1'!W6:W25))+SUMPRODUCT(('表10-1'!J6:J25="B")*('表10-1'!I6:I25="D")*('表10-1'!X6:X25&gt;=0)*(-('表10-1'!W6:W25)&lt;=('表10-1'!X6:X25))*('表10-1'!W6:W25&lt;0)*('表10-1'!W6:W25))+SUMPRODUCT(('表10-1'!J6:J25="B")*('表10-1'!I6:I25="E")*('表10-1'!X6:X25&gt;=0)*(-('表10-1'!W6:W25)&lt;=('表10-1'!X6:X25))*('表10-1'!W6:W25&lt;0)*('表10-1'!W6:W25)))</f>
        <v>0</v>
      </c>
      <c r="J20" s="327">
        <f>+H20-I20</f>
        <v>0</v>
      </c>
    </row>
    <row r="21" spans="1:30">
      <c r="A21" s="325">
        <v>11</v>
      </c>
      <c r="B21" s="3222"/>
      <c r="C21" s="3239"/>
      <c r="D21" s="41" t="s">
        <v>687</v>
      </c>
      <c r="E21" s="327">
        <f>SUMPRODUCT(('表10-1'!J6:J25="B")*('表10-1'!I6:I25="C")*('表10-1'!X6:X25&gt;=0)*(-('表10-1'!W6:W25)&gt;('表10-1'!X6:X25))*('表10-1'!AA6:AA25))+SUMPRODUCT(('表10-1'!J6:J25="B")*('表10-1'!I6:I25="D")*('表10-1'!X6:X25&gt;=0)*(-('表10-1'!W6:W25)&gt;('表10-1'!X6:X25))*('表10-1'!AA6:AA25))+SUMPRODUCT(('表10-1'!J6:J25="B")*('表10-1'!I6:I25="E")*('表10-1'!X6:X25&gt;=0)*(-('表10-1'!W6:W25)&gt;('表10-1'!X6:X25))*('表10-1'!AA6:AA25))</f>
        <v>0</v>
      </c>
      <c r="F21" s="327">
        <f>SUMPRODUCT(('表10-1'!J6:J25="B")*('表10-1'!I6:I25="C")*('表10-1'!X6:X25&gt;=0)*(-('表10-1'!W6:W25)&gt;('表10-1'!X6:X25))*('表10-1'!U6:U25))+SUMPRODUCT(('表10-1'!J6:J25="B")*('表10-1'!I6:I25="D")*('表10-1'!X6:X25&gt;=0)*(-('表10-1'!W6:W25)&gt;('表10-1'!X6:X25))*('表10-1'!U6:U25))+SUMPRODUCT(('表10-1'!J6:J25="B")*('表10-1'!I6:I25="E")*('表10-1'!X6:X25&gt;=0)*(-('表10-1'!W6:W25)&gt;('表10-1'!X6:X25))*('表10-1'!U6:U25))</f>
        <v>0</v>
      </c>
      <c r="G21" s="327">
        <f>SUMPRODUCT(('表10-1'!J6:J25="B")*('表10-1'!I6:I25="C")*('表10-1'!X6:X25&gt;=0)*(-('表10-1'!W6:W25)&gt;('表10-1'!X6:X25))*('表10-1'!V6:V25))+SUMPRODUCT(('表10-1'!J6:J25="B")*('表10-1'!I6:I25="D")*('表10-1'!X6:X25&gt;=0)*(-('表10-1'!W6:W25)&gt;('表10-1'!X6:X25))*('表10-1'!V6:V25))+SUMPRODUCT(('表10-1'!J6:J25="B")*('表10-1'!I6:I25="E")*('表10-1'!X6:X25&gt;=0)*(-('表10-1'!W6:W25)&gt;('表10-1'!X6:X25))*('表10-1'!V6:V25))</f>
        <v>0</v>
      </c>
      <c r="H21" s="331"/>
      <c r="I21" s="331"/>
      <c r="J21" s="331"/>
    </row>
    <row r="22" spans="1:30">
      <c r="A22" s="325">
        <v>12</v>
      </c>
      <c r="B22" s="3222"/>
      <c r="C22" s="3912" t="s">
        <v>688</v>
      </c>
      <c r="D22" s="3915"/>
      <c r="E22" s="327">
        <f>SUMPRODUCT(('表10-1'!J6:J25="B")*('表10-1'!I6:I25="C")*('表10-1'!X6:X25&lt;0)*('表10-1'!AA6:AA25))+SUMPRODUCT(('表10-1'!J6:J25="B")*('表10-1'!I6:I25="D")*('表10-1'!X6:X25&lt;0)*('表10-1'!AA6:AA25))+SUMPRODUCT(('表10-1'!J6:J25="B")*('表10-1'!I6:I25="E")*('表10-1'!X6:X25&lt;0)*('表10-1'!AA6:AA25))</f>
        <v>0</v>
      </c>
      <c r="F22" s="327">
        <f>SUMPRODUCT(('表10-1'!J6:J25="B")*('表10-1'!I6:I25="C")*('表10-1'!X6:X25&lt;0)*('表10-1'!U6:U25))+SUMPRODUCT(('表10-1'!J6:J25="B")*('表10-1'!I6:I25="D")*('表10-1'!X6:X25&lt;0)*('表10-1'!U6:U25))+SUMPRODUCT(('表10-1'!J6:J25="B")*('表10-1'!I6:I25="E")*('表10-1'!X6:X25&lt;0)*('表10-1'!U6:U25))</f>
        <v>0</v>
      </c>
      <c r="G22" s="327">
        <f>SUMPRODUCT(('表10-1'!J6:J25="B")*('表10-1'!I6:I25="C")*('表10-1'!X6:X25&lt;0)*('表10-1'!V6:V25))+SUMPRODUCT(('表10-1'!J6:J25="B")*('表10-1'!I6:I25="D")*('表10-1'!X6:X25&lt;0)*('表10-1'!V6:V25))+SUMPRODUCT(('表10-1'!J6:J25="B")*('表10-1'!I6:I25="E")*('表10-1'!X6:X25&lt;0)*('表10-1'!V6:V25))</f>
        <v>0</v>
      </c>
      <c r="H22" s="331"/>
      <c r="I22" s="331"/>
      <c r="J22" s="331"/>
    </row>
    <row r="23" spans="1:30">
      <c r="A23" s="325">
        <v>13</v>
      </c>
      <c r="B23" s="3912" t="s">
        <v>689</v>
      </c>
      <c r="C23" s="3210"/>
      <c r="D23" s="3211"/>
      <c r="E23" s="331"/>
      <c r="F23" s="331"/>
      <c r="G23" s="331"/>
      <c r="H23" s="331"/>
      <c r="I23" s="331"/>
      <c r="J23" s="327">
        <f>+J17+J20</f>
        <v>0</v>
      </c>
    </row>
    <row r="24" spans="1:30">
      <c r="A24" s="3028" t="s">
        <v>6306</v>
      </c>
      <c r="B24" s="2814" t="s">
        <v>6131</v>
      </c>
    </row>
    <row r="26" spans="1:30" ht="16.5">
      <c r="AD26" s="309"/>
    </row>
  </sheetData>
  <mergeCells count="23">
    <mergeCell ref="B23:D23"/>
    <mergeCell ref="A15:A16"/>
    <mergeCell ref="B15:D16"/>
    <mergeCell ref="B17:B19"/>
    <mergeCell ref="C17:C18"/>
    <mergeCell ref="C19:D19"/>
    <mergeCell ref="B20:B22"/>
    <mergeCell ref="C20:C21"/>
    <mergeCell ref="C22:D22"/>
    <mergeCell ref="B12:D12"/>
    <mergeCell ref="J4:J5"/>
    <mergeCell ref="A4:A6"/>
    <mergeCell ref="E4:E5"/>
    <mergeCell ref="F4:F5"/>
    <mergeCell ref="G4:G5"/>
    <mergeCell ref="H4:I4"/>
    <mergeCell ref="B4:D5"/>
    <mergeCell ref="B6:D6"/>
    <mergeCell ref="B7:D7"/>
    <mergeCell ref="B8:D8"/>
    <mergeCell ref="B9:D9"/>
    <mergeCell ref="B10:D10"/>
    <mergeCell ref="B11:D11"/>
  </mergeCells>
  <phoneticPr fontId="8" type="noConversion"/>
  <pageMargins left="0.70866141732283472" right="0.70866141732283472" top="0.74803149606299213" bottom="0.74803149606299213" header="0.31496062992125984" footer="0.31496062992125984"/>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工作表15">
    <tabColor rgb="FFFFFF00"/>
    <pageSetUpPr fitToPage="1"/>
  </sheetPr>
  <dimension ref="A1:H21"/>
  <sheetViews>
    <sheetView showGridLines="0" workbookViewId="0"/>
  </sheetViews>
  <sheetFormatPr defaultRowHeight="16.5"/>
  <cols>
    <col min="1" max="1" width="9" style="309"/>
    <col min="2" max="7" width="12.75" style="309" customWidth="1"/>
    <col min="8" max="8" width="29.625" style="309" bestFit="1" customWidth="1"/>
    <col min="9" max="16384" width="9" style="309"/>
  </cols>
  <sheetData>
    <row r="1" spans="1:8">
      <c r="A1" s="14" t="s">
        <v>1868</v>
      </c>
    </row>
    <row r="2" spans="1:8">
      <c r="A2" s="310" t="s">
        <v>767</v>
      </c>
    </row>
    <row r="3" spans="1:8">
      <c r="A3" s="310"/>
      <c r="B3" s="311"/>
      <c r="C3" s="311"/>
      <c r="D3" s="312"/>
      <c r="E3" s="312"/>
      <c r="F3" s="312"/>
      <c r="G3" s="312"/>
      <c r="H3" s="312"/>
    </row>
    <row r="4" spans="1:8" ht="15.75" customHeight="1">
      <c r="A4" s="3916" t="s">
        <v>94</v>
      </c>
      <c r="B4" s="3917" t="s">
        <v>652</v>
      </c>
      <c r="C4" s="3918"/>
      <c r="D4" s="3918"/>
      <c r="E4" s="3918"/>
      <c r="F4" s="3918"/>
      <c r="G4" s="3918"/>
      <c r="H4" s="3919" t="s">
        <v>693</v>
      </c>
    </row>
    <row r="5" spans="1:8" ht="15.75" customHeight="1">
      <c r="A5" s="3916"/>
      <c r="B5" s="3913" t="s">
        <v>694</v>
      </c>
      <c r="C5" s="3916" t="s">
        <v>695</v>
      </c>
      <c r="D5" s="3916" t="s">
        <v>695</v>
      </c>
      <c r="E5" s="3916" t="s">
        <v>695</v>
      </c>
      <c r="F5" s="3916" t="s">
        <v>695</v>
      </c>
      <c r="G5" s="3916" t="s">
        <v>696</v>
      </c>
      <c r="H5" s="3919"/>
    </row>
    <row r="6" spans="1:8">
      <c r="A6" s="3916"/>
      <c r="B6" s="3921"/>
      <c r="C6" s="3913"/>
      <c r="D6" s="3913"/>
      <c r="E6" s="3913"/>
      <c r="F6" s="3913"/>
      <c r="G6" s="3913"/>
      <c r="H6" s="3920"/>
    </row>
    <row r="7" spans="1:8">
      <c r="A7" s="3916"/>
      <c r="B7" s="313" t="s">
        <v>78</v>
      </c>
      <c r="C7" s="313" t="s">
        <v>29</v>
      </c>
      <c r="D7" s="313" t="s">
        <v>171</v>
      </c>
      <c r="E7" s="313" t="s">
        <v>172</v>
      </c>
      <c r="F7" s="313" t="s">
        <v>173</v>
      </c>
      <c r="G7" s="1199" t="s">
        <v>3043</v>
      </c>
      <c r="H7" s="313" t="s">
        <v>709</v>
      </c>
    </row>
    <row r="8" spans="1:8">
      <c r="A8" s="42">
        <v>1</v>
      </c>
      <c r="B8" s="314"/>
      <c r="C8" s="314"/>
      <c r="D8" s="314"/>
      <c r="E8" s="314"/>
      <c r="F8" s="314"/>
      <c r="G8" s="315"/>
      <c r="H8" s="315">
        <f>SUM(B8:G8)/5</f>
        <v>0</v>
      </c>
    </row>
    <row r="11" spans="1:8">
      <c r="A11" s="316" t="s">
        <v>457</v>
      </c>
    </row>
    <row r="12" spans="1:8">
      <c r="A12" s="317">
        <v>1</v>
      </c>
      <c r="B12" s="318" t="s">
        <v>697</v>
      </c>
    </row>
    <row r="13" spans="1:8">
      <c r="A13" s="317">
        <v>2</v>
      </c>
      <c r="B13" s="318" t="s">
        <v>698</v>
      </c>
    </row>
    <row r="14" spans="1:8">
      <c r="A14" s="44"/>
      <c r="B14" s="318" t="s">
        <v>699</v>
      </c>
    </row>
    <row r="15" spans="1:8">
      <c r="A15" s="44"/>
      <c r="B15" s="318" t="s">
        <v>700</v>
      </c>
    </row>
    <row r="16" spans="1:8">
      <c r="A16" s="44"/>
      <c r="B16" s="319" t="s">
        <v>701</v>
      </c>
    </row>
    <row r="17" spans="1:2">
      <c r="A17" s="317">
        <v>3</v>
      </c>
      <c r="B17" s="318" t="s">
        <v>702</v>
      </c>
    </row>
    <row r="18" spans="1:2">
      <c r="A18" s="44"/>
      <c r="B18" s="318" t="s">
        <v>703</v>
      </c>
    </row>
    <row r="19" spans="1:2">
      <c r="A19" s="44"/>
      <c r="B19" s="318" t="s">
        <v>699</v>
      </c>
    </row>
    <row r="20" spans="1:2">
      <c r="A20" s="44"/>
      <c r="B20" s="318" t="s">
        <v>704</v>
      </c>
    </row>
    <row r="21" spans="1:2">
      <c r="A21" s="44"/>
      <c r="B21" s="319" t="s">
        <v>701</v>
      </c>
    </row>
  </sheetData>
  <mergeCells count="9">
    <mergeCell ref="A4:A7"/>
    <mergeCell ref="B4:G4"/>
    <mergeCell ref="H4:H6"/>
    <mergeCell ref="B5:B6"/>
    <mergeCell ref="C5:C6"/>
    <mergeCell ref="D5:D6"/>
    <mergeCell ref="G5:G6"/>
    <mergeCell ref="E5:E6"/>
    <mergeCell ref="F5:F6"/>
  </mergeCells>
  <phoneticPr fontId="8" type="noConversion"/>
  <dataValidations count="1">
    <dataValidation type="whole" allowBlank="1" showInputMessage="1" showErrorMessage="1" errorTitle="錯誤" error="輸入資料格式錯誤!!" sqref="H4 D3:H3 D6:G6" xr:uid="{00000000-0002-0000-4800-000000000000}">
      <formula1>-9.99999999999999E+28</formula1>
      <formula2>9.99999999999999E+30</formula2>
    </dataValidation>
  </dataValidations>
  <pageMargins left="0" right="0" top="0" bottom="0" header="0" footer="0"/>
  <pageSetup paperSize="9"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工作表24">
    <pageSetUpPr fitToPage="1"/>
  </sheetPr>
  <dimension ref="A1:Y54"/>
  <sheetViews>
    <sheetView workbookViewId="0"/>
  </sheetViews>
  <sheetFormatPr defaultColWidth="20.625" defaultRowHeight="15.75"/>
  <cols>
    <col min="1" max="1" width="5.625" style="10" customWidth="1"/>
    <col min="2" max="2" width="30.625" style="10" customWidth="1"/>
    <col min="3" max="16384" width="20.625" style="10"/>
  </cols>
  <sheetData>
    <row r="1" spans="1:24" ht="16.5">
      <c r="A1" s="17" t="s">
        <v>1867</v>
      </c>
      <c r="B1" s="278"/>
      <c r="C1" s="278"/>
      <c r="D1" s="278"/>
      <c r="E1" s="278"/>
      <c r="F1" s="278"/>
      <c r="G1" s="278"/>
      <c r="H1" s="278"/>
      <c r="I1" s="278"/>
      <c r="J1" s="278"/>
      <c r="K1" s="278"/>
      <c r="L1" s="278"/>
      <c r="M1" s="278"/>
      <c r="N1" s="278"/>
      <c r="O1" s="278"/>
      <c r="P1" s="278"/>
      <c r="Q1" s="278"/>
      <c r="R1" s="278"/>
      <c r="S1" s="278"/>
      <c r="T1" s="278"/>
      <c r="U1" s="278"/>
      <c r="V1" s="278"/>
      <c r="W1" s="279"/>
    </row>
    <row r="2" spans="1:24" ht="16.5">
      <c r="A2" s="1858" t="s">
        <v>2982</v>
      </c>
      <c r="B2" s="278"/>
      <c r="C2" s="278"/>
      <c r="D2" s="278"/>
      <c r="E2" s="278"/>
      <c r="F2" s="278"/>
      <c r="G2" s="278"/>
      <c r="H2" s="278"/>
      <c r="I2" s="278"/>
      <c r="J2" s="278"/>
      <c r="K2" s="278"/>
      <c r="L2" s="278"/>
      <c r="M2" s="278"/>
      <c r="N2" s="278"/>
      <c r="O2" s="278"/>
      <c r="P2" s="278"/>
      <c r="Q2" s="278"/>
      <c r="R2" s="278"/>
      <c r="W2" s="279"/>
    </row>
    <row r="3" spans="1:24" ht="16.5">
      <c r="A3" s="280" t="s">
        <v>2983</v>
      </c>
      <c r="B3" s="278"/>
      <c r="C3" s="278"/>
      <c r="D3" s="278"/>
      <c r="E3" s="278"/>
      <c r="F3" s="278"/>
      <c r="G3" s="278"/>
      <c r="H3" s="278"/>
      <c r="I3" s="278"/>
      <c r="J3" s="278"/>
      <c r="K3" s="278"/>
      <c r="L3" s="278"/>
      <c r="M3" s="278"/>
      <c r="N3" s="278"/>
      <c r="O3" s="278"/>
      <c r="P3" s="278"/>
      <c r="Q3" s="278"/>
      <c r="R3" s="278"/>
      <c r="V3" s="281"/>
      <c r="W3" s="281" t="s">
        <v>2984</v>
      </c>
    </row>
    <row r="4" spans="1:24" ht="15.75" customHeight="1">
      <c r="A4" s="3927" t="s">
        <v>1917</v>
      </c>
      <c r="B4" s="3944" t="s">
        <v>2985</v>
      </c>
      <c r="C4" s="3945"/>
      <c r="D4" s="3944" t="s">
        <v>2986</v>
      </c>
      <c r="E4" s="3946"/>
      <c r="F4" s="3946"/>
      <c r="G4" s="3945"/>
      <c r="H4" s="3927" t="s">
        <v>2987</v>
      </c>
      <c r="I4" s="3927" t="s">
        <v>2988</v>
      </c>
      <c r="J4" s="3927" t="s">
        <v>2989</v>
      </c>
      <c r="K4" s="3927" t="s">
        <v>2990</v>
      </c>
      <c r="L4" s="3927" t="s">
        <v>2991</v>
      </c>
      <c r="M4" s="3927" t="s">
        <v>2992</v>
      </c>
      <c r="N4" s="3927" t="s">
        <v>2993</v>
      </c>
      <c r="O4" s="3927" t="s">
        <v>2994</v>
      </c>
      <c r="P4" s="3927" t="s">
        <v>2995</v>
      </c>
      <c r="Q4" s="3927" t="s">
        <v>2996</v>
      </c>
      <c r="R4" s="3927" t="s">
        <v>2997</v>
      </c>
      <c r="S4" s="3927" t="s">
        <v>2998</v>
      </c>
      <c r="T4" s="3927" t="s">
        <v>2999</v>
      </c>
      <c r="U4" s="3927" t="s">
        <v>3000</v>
      </c>
      <c r="V4" s="3927" t="s">
        <v>3001</v>
      </c>
      <c r="W4" s="3927" t="s">
        <v>2839</v>
      </c>
      <c r="X4" s="279"/>
    </row>
    <row r="5" spans="1:24" ht="16.5">
      <c r="A5" s="3929"/>
      <c r="B5" s="40" t="s">
        <v>3002</v>
      </c>
      <c r="C5" s="40" t="s">
        <v>3003</v>
      </c>
      <c r="D5" s="40" t="s">
        <v>3002</v>
      </c>
      <c r="E5" s="40" t="s">
        <v>3003</v>
      </c>
      <c r="F5" s="40" t="s">
        <v>3004</v>
      </c>
      <c r="G5" s="40" t="s">
        <v>3005</v>
      </c>
      <c r="H5" s="3928"/>
      <c r="I5" s="3928"/>
      <c r="J5" s="3928"/>
      <c r="K5" s="3928"/>
      <c r="L5" s="3928"/>
      <c r="M5" s="3928"/>
      <c r="N5" s="3928"/>
      <c r="O5" s="3928"/>
      <c r="P5" s="3928"/>
      <c r="Q5" s="3928"/>
      <c r="R5" s="3928"/>
      <c r="S5" s="3928"/>
      <c r="T5" s="3928"/>
      <c r="U5" s="3928"/>
      <c r="V5" s="3928"/>
      <c r="W5" s="3928"/>
      <c r="X5" s="279"/>
    </row>
    <row r="6" spans="1:24">
      <c r="A6" s="3928"/>
      <c r="B6" s="282" t="s">
        <v>424</v>
      </c>
      <c r="C6" s="282" t="s">
        <v>425</v>
      </c>
      <c r="D6" s="282" t="s">
        <v>171</v>
      </c>
      <c r="E6" s="282" t="s">
        <v>172</v>
      </c>
      <c r="F6" s="282" t="s">
        <v>173</v>
      </c>
      <c r="G6" s="282" t="s">
        <v>174</v>
      </c>
      <c r="H6" s="282" t="s">
        <v>175</v>
      </c>
      <c r="I6" s="282" t="s">
        <v>176</v>
      </c>
      <c r="J6" s="282" t="s">
        <v>177</v>
      </c>
      <c r="K6" s="282" t="s">
        <v>178</v>
      </c>
      <c r="L6" s="282" t="s">
        <v>179</v>
      </c>
      <c r="M6" s="282" t="s">
        <v>180</v>
      </c>
      <c r="N6" s="282" t="s">
        <v>418</v>
      </c>
      <c r="O6" s="282" t="s">
        <v>419</v>
      </c>
      <c r="P6" s="282" t="s">
        <v>420</v>
      </c>
      <c r="Q6" s="282" t="s">
        <v>421</v>
      </c>
      <c r="R6" s="282" t="s">
        <v>422</v>
      </c>
      <c r="S6" s="282" t="s">
        <v>426</v>
      </c>
      <c r="T6" s="282" t="s">
        <v>427</v>
      </c>
      <c r="U6" s="282" t="s">
        <v>428</v>
      </c>
      <c r="V6" s="282" t="s">
        <v>429</v>
      </c>
      <c r="W6" s="282" t="s">
        <v>430</v>
      </c>
      <c r="X6" s="279"/>
    </row>
    <row r="7" spans="1:24">
      <c r="A7" s="283">
        <v>1</v>
      </c>
      <c r="B7" s="284"/>
      <c r="C7" s="285"/>
      <c r="D7" s="284"/>
      <c r="E7" s="285"/>
      <c r="F7" s="285"/>
      <c r="G7" s="285"/>
      <c r="H7" s="285"/>
      <c r="I7" s="285"/>
      <c r="J7" s="285"/>
      <c r="K7" s="285"/>
      <c r="L7" s="285"/>
      <c r="M7" s="285"/>
      <c r="N7" s="285"/>
      <c r="O7" s="285"/>
      <c r="P7" s="286"/>
      <c r="Q7" s="285"/>
      <c r="R7" s="287"/>
      <c r="S7" s="287"/>
      <c r="T7" s="287"/>
      <c r="U7" s="287"/>
      <c r="V7" s="285"/>
      <c r="W7" s="285"/>
      <c r="X7" s="279"/>
    </row>
    <row r="8" spans="1:24">
      <c r="A8" s="283">
        <v>2</v>
      </c>
      <c r="B8" s="284"/>
      <c r="C8" s="285"/>
      <c r="D8" s="284"/>
      <c r="E8" s="285"/>
      <c r="F8" s="285"/>
      <c r="G8" s="285"/>
      <c r="H8" s="285"/>
      <c r="I8" s="285"/>
      <c r="J8" s="285"/>
      <c r="K8" s="285"/>
      <c r="L8" s="285"/>
      <c r="M8" s="285"/>
      <c r="N8" s="285"/>
      <c r="O8" s="285"/>
      <c r="P8" s="286"/>
      <c r="Q8" s="285"/>
      <c r="R8" s="287"/>
      <c r="S8" s="287"/>
      <c r="T8" s="287"/>
      <c r="U8" s="287"/>
      <c r="V8" s="285"/>
      <c r="W8" s="285"/>
      <c r="X8" s="279"/>
    </row>
    <row r="9" spans="1:24">
      <c r="A9" s="283">
        <v>3</v>
      </c>
      <c r="B9" s="284"/>
      <c r="C9" s="285"/>
      <c r="D9" s="284"/>
      <c r="E9" s="285"/>
      <c r="F9" s="285"/>
      <c r="G9" s="285"/>
      <c r="H9" s="285"/>
      <c r="I9" s="285"/>
      <c r="J9" s="285"/>
      <c r="K9" s="285"/>
      <c r="L9" s="285"/>
      <c r="M9" s="285"/>
      <c r="N9" s="285"/>
      <c r="O9" s="285"/>
      <c r="P9" s="286"/>
      <c r="Q9" s="285"/>
      <c r="R9" s="287"/>
      <c r="S9" s="287"/>
      <c r="T9" s="287"/>
      <c r="U9" s="287"/>
      <c r="V9" s="285"/>
      <c r="W9" s="285"/>
      <c r="X9" s="279"/>
    </row>
    <row r="10" spans="1:24">
      <c r="A10" s="283">
        <v>4</v>
      </c>
      <c r="B10" s="284"/>
      <c r="C10" s="285"/>
      <c r="D10" s="284"/>
      <c r="E10" s="285"/>
      <c r="F10" s="285"/>
      <c r="G10" s="285"/>
      <c r="H10" s="285"/>
      <c r="I10" s="285"/>
      <c r="J10" s="285"/>
      <c r="K10" s="285"/>
      <c r="L10" s="285"/>
      <c r="M10" s="285"/>
      <c r="N10" s="285"/>
      <c r="O10" s="285"/>
      <c r="P10" s="286"/>
      <c r="Q10" s="285"/>
      <c r="R10" s="287"/>
      <c r="S10" s="287"/>
      <c r="T10" s="287"/>
      <c r="U10" s="287"/>
      <c r="V10" s="285"/>
      <c r="W10" s="285"/>
      <c r="X10" s="279"/>
    </row>
    <row r="11" spans="1:24">
      <c r="A11" s="283">
        <v>5</v>
      </c>
      <c r="B11" s="284"/>
      <c r="C11" s="285"/>
      <c r="D11" s="284"/>
      <c r="E11" s="285"/>
      <c r="F11" s="285"/>
      <c r="G11" s="285"/>
      <c r="H11" s="285"/>
      <c r="I11" s="285"/>
      <c r="J11" s="285"/>
      <c r="K11" s="285"/>
      <c r="L11" s="285"/>
      <c r="M11" s="285"/>
      <c r="N11" s="285"/>
      <c r="O11" s="285"/>
      <c r="P11" s="286"/>
      <c r="Q11" s="285"/>
      <c r="R11" s="287"/>
      <c r="S11" s="287"/>
      <c r="T11" s="287"/>
      <c r="U11" s="287"/>
      <c r="V11" s="285"/>
      <c r="W11" s="285"/>
      <c r="X11" s="279"/>
    </row>
    <row r="12" spans="1:24">
      <c r="A12" s="283">
        <v>6</v>
      </c>
      <c r="B12" s="284"/>
      <c r="C12" s="285"/>
      <c r="D12" s="284"/>
      <c r="E12" s="285"/>
      <c r="F12" s="285"/>
      <c r="G12" s="285"/>
      <c r="H12" s="285"/>
      <c r="I12" s="285"/>
      <c r="J12" s="285"/>
      <c r="K12" s="285"/>
      <c r="L12" s="285"/>
      <c r="M12" s="285"/>
      <c r="N12" s="285"/>
      <c r="O12" s="285"/>
      <c r="P12" s="286"/>
      <c r="Q12" s="285"/>
      <c r="R12" s="287"/>
      <c r="S12" s="287"/>
      <c r="T12" s="287"/>
      <c r="U12" s="287"/>
      <c r="V12" s="285"/>
      <c r="W12" s="285"/>
      <c r="X12" s="279"/>
    </row>
    <row r="13" spans="1:24">
      <c r="A13" s="283">
        <v>7</v>
      </c>
      <c r="B13" s="284"/>
      <c r="C13" s="285"/>
      <c r="D13" s="284"/>
      <c r="E13" s="285"/>
      <c r="F13" s="285"/>
      <c r="G13" s="285"/>
      <c r="H13" s="285"/>
      <c r="I13" s="285"/>
      <c r="J13" s="285"/>
      <c r="K13" s="285"/>
      <c r="L13" s="285"/>
      <c r="M13" s="285"/>
      <c r="N13" s="285"/>
      <c r="O13" s="285"/>
      <c r="P13" s="286"/>
      <c r="Q13" s="285"/>
      <c r="R13" s="287"/>
      <c r="S13" s="287"/>
      <c r="T13" s="287"/>
      <c r="U13" s="287"/>
      <c r="V13" s="285"/>
      <c r="W13" s="285"/>
      <c r="X13" s="279"/>
    </row>
    <row r="14" spans="1:24">
      <c r="A14" s="283">
        <v>8</v>
      </c>
      <c r="B14" s="284"/>
      <c r="C14" s="285"/>
      <c r="D14" s="284"/>
      <c r="E14" s="285"/>
      <c r="F14" s="285"/>
      <c r="G14" s="285"/>
      <c r="H14" s="285"/>
      <c r="I14" s="285"/>
      <c r="J14" s="285"/>
      <c r="K14" s="285"/>
      <c r="L14" s="285"/>
      <c r="M14" s="285"/>
      <c r="N14" s="285"/>
      <c r="O14" s="285"/>
      <c r="P14" s="286"/>
      <c r="Q14" s="285"/>
      <c r="R14" s="287"/>
      <c r="S14" s="287"/>
      <c r="T14" s="287"/>
      <c r="U14" s="287"/>
      <c r="V14" s="285"/>
      <c r="W14" s="285"/>
      <c r="X14" s="279"/>
    </row>
    <row r="15" spans="1:24">
      <c r="A15" s="283">
        <v>9</v>
      </c>
      <c r="B15" s="284"/>
      <c r="C15" s="285"/>
      <c r="D15" s="284"/>
      <c r="E15" s="285"/>
      <c r="F15" s="285"/>
      <c r="G15" s="285"/>
      <c r="H15" s="285"/>
      <c r="I15" s="285"/>
      <c r="J15" s="285"/>
      <c r="K15" s="285"/>
      <c r="L15" s="285"/>
      <c r="M15" s="285"/>
      <c r="N15" s="285"/>
      <c r="O15" s="285"/>
      <c r="P15" s="286"/>
      <c r="Q15" s="285"/>
      <c r="R15" s="287"/>
      <c r="S15" s="287"/>
      <c r="T15" s="287"/>
      <c r="U15" s="287"/>
      <c r="V15" s="285"/>
      <c r="W15" s="285"/>
      <c r="X15" s="279"/>
    </row>
    <row r="16" spans="1:24">
      <c r="A16" s="283">
        <v>10</v>
      </c>
      <c r="B16" s="284"/>
      <c r="C16" s="285"/>
      <c r="D16" s="284"/>
      <c r="E16" s="285"/>
      <c r="F16" s="285"/>
      <c r="G16" s="285"/>
      <c r="H16" s="285"/>
      <c r="I16" s="285"/>
      <c r="J16" s="285"/>
      <c r="K16" s="285"/>
      <c r="L16" s="285"/>
      <c r="M16" s="285"/>
      <c r="N16" s="285"/>
      <c r="O16" s="285"/>
      <c r="P16" s="286"/>
      <c r="Q16" s="285"/>
      <c r="R16" s="287"/>
      <c r="S16" s="287"/>
      <c r="T16" s="287"/>
      <c r="U16" s="287"/>
      <c r="V16" s="285"/>
      <c r="W16" s="285"/>
      <c r="X16" s="279"/>
    </row>
    <row r="17" spans="1:25">
      <c r="A17" s="288"/>
      <c r="B17" s="289"/>
      <c r="C17" s="290"/>
      <c r="D17" s="289"/>
      <c r="E17" s="290"/>
      <c r="F17" s="290"/>
      <c r="G17" s="290"/>
      <c r="H17" s="290"/>
      <c r="I17" s="290"/>
      <c r="J17" s="290"/>
      <c r="K17" s="290"/>
      <c r="L17" s="290"/>
      <c r="M17" s="290"/>
      <c r="N17" s="290"/>
      <c r="O17" s="291"/>
      <c r="P17" s="290"/>
      <c r="Q17" s="292"/>
      <c r="R17" s="292"/>
      <c r="S17" s="290"/>
      <c r="T17" s="290"/>
      <c r="U17" s="290"/>
      <c r="V17" s="290"/>
      <c r="W17" s="279"/>
    </row>
    <row r="18" spans="1:25" ht="16.5">
      <c r="A18" s="280" t="s">
        <v>3006</v>
      </c>
      <c r="B18" s="289"/>
      <c r="C18" s="290"/>
      <c r="D18" s="289"/>
      <c r="E18" s="290"/>
      <c r="F18" s="290"/>
      <c r="G18" s="290"/>
      <c r="H18" s="290"/>
      <c r="I18" s="290"/>
      <c r="J18" s="290"/>
      <c r="K18" s="290"/>
      <c r="L18" s="290"/>
      <c r="M18" s="290"/>
      <c r="N18" s="290"/>
      <c r="O18" s="291"/>
      <c r="P18" s="290"/>
      <c r="Q18" s="292"/>
      <c r="R18" s="292"/>
      <c r="S18" s="290"/>
      <c r="T18" s="290"/>
      <c r="U18" s="290"/>
      <c r="V18" s="290"/>
      <c r="W18" s="279"/>
    </row>
    <row r="19" spans="1:25" ht="15.75" customHeight="1">
      <c r="A19" s="3927" t="s">
        <v>1917</v>
      </c>
      <c r="B19" s="3930" t="s">
        <v>3007</v>
      </c>
      <c r="C19" s="3932" t="s">
        <v>3008</v>
      </c>
      <c r="D19" s="3933"/>
      <c r="E19" s="3934"/>
      <c r="F19" s="3935" t="s">
        <v>769</v>
      </c>
      <c r="G19" s="3936"/>
      <c r="H19" s="3937"/>
      <c r="I19" s="290"/>
      <c r="J19" s="3927" t="s">
        <v>1917</v>
      </c>
      <c r="K19" s="3938" t="s">
        <v>3009</v>
      </c>
      <c r="L19" s="3939"/>
      <c r="M19" s="3930" t="s">
        <v>3010</v>
      </c>
      <c r="N19" s="290"/>
      <c r="O19" s="291"/>
      <c r="P19" s="290"/>
      <c r="Q19" s="292"/>
      <c r="R19" s="292"/>
      <c r="S19" s="290"/>
      <c r="T19" s="290"/>
      <c r="U19" s="290"/>
      <c r="V19" s="290"/>
      <c r="W19" s="279"/>
    </row>
    <row r="20" spans="1:25" ht="33">
      <c r="A20" s="3929"/>
      <c r="B20" s="3931"/>
      <c r="C20" s="293" t="s">
        <v>3011</v>
      </c>
      <c r="D20" s="293" t="s">
        <v>3012</v>
      </c>
      <c r="E20" s="293" t="s">
        <v>3013</v>
      </c>
      <c r="F20" s="293" t="s">
        <v>3011</v>
      </c>
      <c r="G20" s="293" t="s">
        <v>3012</v>
      </c>
      <c r="H20" s="293" t="s">
        <v>3013</v>
      </c>
      <c r="I20" s="290"/>
      <c r="J20" s="3929"/>
      <c r="K20" s="3940"/>
      <c r="L20" s="3941"/>
      <c r="M20" s="3931"/>
      <c r="N20" s="290"/>
      <c r="P20" s="290"/>
      <c r="Q20" s="291"/>
      <c r="R20" s="290"/>
      <c r="S20" s="292"/>
      <c r="T20" s="292"/>
      <c r="U20" s="292"/>
      <c r="V20" s="292"/>
      <c r="W20" s="290"/>
      <c r="X20" s="290"/>
      <c r="Y20" s="279"/>
    </row>
    <row r="21" spans="1:25">
      <c r="A21" s="3928"/>
      <c r="B21" s="282" t="s">
        <v>84</v>
      </c>
      <c r="C21" s="282" t="s">
        <v>144</v>
      </c>
      <c r="D21" s="282" t="s">
        <v>301</v>
      </c>
      <c r="E21" s="282" t="s">
        <v>302</v>
      </c>
      <c r="F21" s="282" t="s">
        <v>303</v>
      </c>
      <c r="G21" s="282" t="s">
        <v>304</v>
      </c>
      <c r="H21" s="282" t="s">
        <v>305</v>
      </c>
      <c r="I21" s="290"/>
      <c r="J21" s="3928"/>
      <c r="K21" s="3942" t="s">
        <v>752</v>
      </c>
      <c r="L21" s="3943"/>
      <c r="M21" s="282" t="s">
        <v>743</v>
      </c>
      <c r="N21" s="290"/>
      <c r="P21" s="290"/>
      <c r="Q21" s="291"/>
      <c r="R21" s="290"/>
      <c r="S21" s="292"/>
      <c r="T21" s="292"/>
      <c r="U21" s="292"/>
      <c r="V21" s="292"/>
      <c r="W21" s="290"/>
      <c r="X21" s="290"/>
      <c r="Y21" s="279"/>
    </row>
    <row r="22" spans="1:25" ht="16.5">
      <c r="A22" s="283">
        <v>1</v>
      </c>
      <c r="B22" s="294" t="s">
        <v>3014</v>
      </c>
      <c r="C22" s="295">
        <f t="shared" ref="C22:H22" si="0">C23++C28</f>
        <v>0</v>
      </c>
      <c r="D22" s="295">
        <f t="shared" si="0"/>
        <v>0</v>
      </c>
      <c r="E22" s="295">
        <f t="shared" si="0"/>
        <v>0</v>
      </c>
      <c r="F22" s="295">
        <f>F23++F28</f>
        <v>0</v>
      </c>
      <c r="G22" s="295">
        <f t="shared" si="0"/>
        <v>0</v>
      </c>
      <c r="H22" s="295">
        <f t="shared" si="0"/>
        <v>0</v>
      </c>
      <c r="I22" s="290"/>
      <c r="J22" s="296">
        <f>A37+1</f>
        <v>17</v>
      </c>
      <c r="K22" s="3922" t="s">
        <v>3015</v>
      </c>
      <c r="L22" s="294" t="s">
        <v>3016</v>
      </c>
      <c r="M22" s="297">
        <f>SUM(C24:E24,C29:E29,C34:E34)</f>
        <v>0</v>
      </c>
      <c r="N22" s="290"/>
      <c r="O22" s="290"/>
      <c r="P22" s="290"/>
      <c r="Q22" s="291"/>
      <c r="R22" s="290"/>
      <c r="S22" s="292"/>
      <c r="T22" s="292"/>
      <c r="U22" s="292"/>
      <c r="V22" s="292"/>
      <c r="W22" s="290"/>
      <c r="X22" s="290"/>
      <c r="Y22" s="279"/>
    </row>
    <row r="23" spans="1:25" ht="16.5">
      <c r="A23" s="283">
        <f>A22+1</f>
        <v>2</v>
      </c>
      <c r="B23" s="298" t="s">
        <v>3017</v>
      </c>
      <c r="C23" s="295">
        <f t="shared" ref="C23:H23" si="1">C24+C25</f>
        <v>0</v>
      </c>
      <c r="D23" s="295">
        <f t="shared" si="1"/>
        <v>0</v>
      </c>
      <c r="E23" s="295">
        <f t="shared" si="1"/>
        <v>0</v>
      </c>
      <c r="F23" s="295">
        <f t="shared" si="1"/>
        <v>0</v>
      </c>
      <c r="G23" s="295">
        <f t="shared" si="1"/>
        <v>0</v>
      </c>
      <c r="H23" s="295">
        <f t="shared" si="1"/>
        <v>0</v>
      </c>
      <c r="I23" s="290"/>
      <c r="J23" s="296">
        <f t="shared" ref="J23:J28" si="2">J22+1</f>
        <v>18</v>
      </c>
      <c r="K23" s="3923"/>
      <c r="L23" s="294" t="s">
        <v>3018</v>
      </c>
      <c r="M23" s="299">
        <f>M24+M25</f>
        <v>0</v>
      </c>
      <c r="N23" s="290"/>
      <c r="O23" s="290"/>
      <c r="P23" s="290"/>
      <c r="Q23" s="291"/>
      <c r="R23" s="290"/>
      <c r="S23" s="292"/>
      <c r="T23" s="292"/>
      <c r="U23" s="292"/>
      <c r="V23" s="292"/>
      <c r="W23" s="290"/>
      <c r="X23" s="290"/>
      <c r="Y23" s="279"/>
    </row>
    <row r="24" spans="1:25" ht="33" customHeight="1">
      <c r="A24" s="283">
        <f t="shared" ref="A24:A36" si="3">A23+1</f>
        <v>3</v>
      </c>
      <c r="B24" s="300" t="s">
        <v>3016</v>
      </c>
      <c r="C24" s="301">
        <f>SUMPRODUCT(($F$7:$F$16="C")*1,($J$7:$J$16="A")*1,($K$7:$K$16="Y")*1,$S$7:$S$16,$T$7:$T$16,$U$7:$U$16)</f>
        <v>0</v>
      </c>
      <c r="D24" s="301">
        <f>SUMPRODUCT(($F$7:$F$16="C")*1,($J$7:$J$16="B1")*1,($K$7:$K$16="Y")*1,$S$7:$S$16,$T$7:$T$16,$U$7:$U$16)</f>
        <v>0</v>
      </c>
      <c r="E24" s="301">
        <f>SUMPRODUCT(($F$7:$F$16="C")*1,($J$7:$J$16="B2")*1,($K$7:$K$16="Y")*1,$S$7:$S$16,$T$7:$T$16,$U$7:$U$16)</f>
        <v>0</v>
      </c>
      <c r="F24" s="301">
        <f>C24</f>
        <v>0</v>
      </c>
      <c r="G24" s="301">
        <f>D24</f>
        <v>0</v>
      </c>
      <c r="H24" s="301">
        <f>E24</f>
        <v>0</v>
      </c>
      <c r="I24" s="290"/>
      <c r="J24" s="296">
        <f t="shared" si="2"/>
        <v>19</v>
      </c>
      <c r="K24" s="3923"/>
      <c r="L24" s="298" t="s">
        <v>3019</v>
      </c>
      <c r="M24" s="297">
        <f>SUM(C26:E26,C31:E31,C36:E36)</f>
        <v>0</v>
      </c>
      <c r="N24" s="290"/>
      <c r="O24" s="290"/>
      <c r="P24" s="290"/>
      <c r="Q24" s="291"/>
      <c r="R24" s="290"/>
      <c r="S24" s="292"/>
      <c r="T24" s="292"/>
      <c r="U24" s="292"/>
      <c r="V24" s="292"/>
      <c r="W24" s="290"/>
      <c r="X24" s="290"/>
      <c r="Y24" s="279"/>
    </row>
    <row r="25" spans="1:25" ht="33" customHeight="1">
      <c r="A25" s="283">
        <f t="shared" si="3"/>
        <v>4</v>
      </c>
      <c r="B25" s="300" t="s">
        <v>3018</v>
      </c>
      <c r="C25" s="295">
        <f t="shared" ref="C25:H25" si="4">C26+C27</f>
        <v>0</v>
      </c>
      <c r="D25" s="295">
        <f t="shared" si="4"/>
        <v>0</v>
      </c>
      <c r="E25" s="295">
        <f t="shared" si="4"/>
        <v>0</v>
      </c>
      <c r="F25" s="295">
        <f t="shared" si="4"/>
        <v>0</v>
      </c>
      <c r="G25" s="295">
        <f t="shared" si="4"/>
        <v>0</v>
      </c>
      <c r="H25" s="295">
        <f t="shared" si="4"/>
        <v>0</v>
      </c>
      <c r="I25" s="290"/>
      <c r="J25" s="296">
        <f t="shared" si="2"/>
        <v>20</v>
      </c>
      <c r="K25" s="3924"/>
      <c r="L25" s="298" t="s">
        <v>3020</v>
      </c>
      <c r="M25" s="297">
        <f>SUM(C27:E27,C32:E32,C37:E37)</f>
        <v>0</v>
      </c>
      <c r="N25" s="290"/>
      <c r="O25" s="290"/>
      <c r="P25" s="290"/>
      <c r="Q25" s="291"/>
      <c r="R25" s="290"/>
      <c r="S25" s="292"/>
      <c r="T25" s="292"/>
      <c r="U25" s="292"/>
      <c r="V25" s="292"/>
      <c r="W25" s="290"/>
      <c r="X25" s="290"/>
      <c r="Y25" s="279"/>
    </row>
    <row r="26" spans="1:25" ht="33" customHeight="1">
      <c r="A26" s="283">
        <f t="shared" si="3"/>
        <v>5</v>
      </c>
      <c r="B26" s="302" t="s">
        <v>3021</v>
      </c>
      <c r="C26" s="301">
        <f>SUMPRODUCT(($F$7:$F$16="C")*1,($J$7:$J$16="A")*1,($K$7:$K$16="N")*1,($L$7:$L$16="Y")*1,$S$7:$S$16,$T$7:$T$16,$U$7:$U$16)</f>
        <v>0</v>
      </c>
      <c r="D26" s="301">
        <f>SUMPRODUCT(($F$7:$F$16="C")*1,($J$7:$J$16="B1")*1,($K$7:$K$16="N")*1,($L$7:$L$16="Y")*1,$S$7:$S$16,$T$7:$T$16,$U$7:$U$16)</f>
        <v>0</v>
      </c>
      <c r="E26" s="301">
        <f>SUMPRODUCT(($F$7:$F$16="C")*1,($J$7:$J$16="B2")*1,($K$7:$K$16="N")*1,($L$7:$L$16="Y")*1,$S$7:$S$16,$T$7:$T$16,$U$7:$U$16)</f>
        <v>0</v>
      </c>
      <c r="F26" s="301">
        <f t="shared" ref="F26:H27" si="5">IF($M$23=0,0,C26/$M$23*$M$28)</f>
        <v>0</v>
      </c>
      <c r="G26" s="301">
        <f t="shared" si="5"/>
        <v>0</v>
      </c>
      <c r="H26" s="301">
        <f t="shared" si="5"/>
        <v>0</v>
      </c>
      <c r="I26" s="290"/>
      <c r="J26" s="296">
        <f t="shared" si="2"/>
        <v>21</v>
      </c>
      <c r="K26" s="3925" t="s">
        <v>3022</v>
      </c>
      <c r="L26" s="3926"/>
      <c r="M26" s="294">
        <f>表03!O96*10%</f>
        <v>0</v>
      </c>
      <c r="N26" s="290"/>
      <c r="O26" s="290"/>
      <c r="P26" s="290"/>
      <c r="Q26" s="291"/>
      <c r="R26" s="290"/>
      <c r="S26" s="292"/>
      <c r="T26" s="292"/>
      <c r="U26" s="292"/>
      <c r="V26" s="292"/>
      <c r="W26" s="290"/>
      <c r="X26" s="290"/>
      <c r="Y26" s="279"/>
    </row>
    <row r="27" spans="1:25" ht="33">
      <c r="A27" s="283">
        <f t="shared" si="3"/>
        <v>6</v>
      </c>
      <c r="B27" s="302" t="s">
        <v>3023</v>
      </c>
      <c r="C27" s="301">
        <f>SUMPRODUCT(($F$7:$F$16="C")*1,($J$7:$J$16="A")*1,($K$7:$K$16="N")*1,($L$7:$L$16="N")*1,$S$7:$S$16,$T$7:$T$16,$U$7:$U$16)</f>
        <v>0</v>
      </c>
      <c r="D27" s="301">
        <f>SUMPRODUCT(($F$7:$F$16="C")*1,($J$7:$J$16="B1")*1,($K$7:$K$16="N")*1,($L$7:$L$16="N")*1,$S$7:$S$16,$T$7:$T$16,$U$7:$U$16)</f>
        <v>0</v>
      </c>
      <c r="E27" s="301">
        <f>SUMPRODUCT(($F$7:$F$16="C")*1,($J$7:$J$16="B2")*1,($K$7:$K$16="N")*1,($L$7:$L$16="N")*1,$S$7:$S$16,$T$7:$T$16,$U$7:$U$16)</f>
        <v>0</v>
      </c>
      <c r="F27" s="301">
        <f t="shared" si="5"/>
        <v>0</v>
      </c>
      <c r="G27" s="301">
        <f t="shared" si="5"/>
        <v>0</v>
      </c>
      <c r="H27" s="301">
        <f t="shared" si="5"/>
        <v>0</v>
      </c>
      <c r="I27" s="290"/>
      <c r="J27" s="296">
        <f t="shared" si="2"/>
        <v>22</v>
      </c>
      <c r="K27" s="3925" t="s">
        <v>3024</v>
      </c>
      <c r="L27" s="3926"/>
      <c r="M27" s="297">
        <f>M22</f>
        <v>0</v>
      </c>
      <c r="N27" s="290"/>
      <c r="O27" s="290"/>
      <c r="P27" s="290"/>
      <c r="Q27" s="291"/>
      <c r="R27" s="290"/>
      <c r="S27" s="292"/>
      <c r="T27" s="292"/>
      <c r="U27" s="292"/>
      <c r="V27" s="292"/>
      <c r="W27" s="290"/>
      <c r="X27" s="290"/>
      <c r="Y27" s="279"/>
    </row>
    <row r="28" spans="1:25" ht="16.5" customHeight="1">
      <c r="A28" s="283">
        <f t="shared" si="3"/>
        <v>7</v>
      </c>
      <c r="B28" s="298" t="s">
        <v>3025</v>
      </c>
      <c r="C28" s="295">
        <f t="shared" ref="C28:H28" si="6">C29+C30</f>
        <v>0</v>
      </c>
      <c r="D28" s="295">
        <f t="shared" si="6"/>
        <v>0</v>
      </c>
      <c r="E28" s="295">
        <f t="shared" si="6"/>
        <v>0</v>
      </c>
      <c r="F28" s="295">
        <f t="shared" si="6"/>
        <v>0</v>
      </c>
      <c r="G28" s="295">
        <f t="shared" si="6"/>
        <v>0</v>
      </c>
      <c r="H28" s="295">
        <f t="shared" si="6"/>
        <v>0</v>
      </c>
      <c r="I28" s="290"/>
      <c r="J28" s="296">
        <f t="shared" si="2"/>
        <v>23</v>
      </c>
      <c r="K28" s="3925" t="s">
        <v>3026</v>
      </c>
      <c r="L28" s="3926"/>
      <c r="M28" s="297">
        <f>IF(M25=0,0,
IF(M25&gt;0,MAX(M23-M26,0)))</f>
        <v>0</v>
      </c>
      <c r="N28" s="290"/>
      <c r="O28" s="290"/>
      <c r="P28" s="290"/>
      <c r="Q28" s="291"/>
      <c r="R28" s="290"/>
      <c r="S28" s="292"/>
      <c r="T28" s="292"/>
      <c r="U28" s="292"/>
      <c r="V28" s="292"/>
      <c r="W28" s="290"/>
      <c r="X28" s="290"/>
      <c r="Y28" s="279"/>
    </row>
    <row r="29" spans="1:25" ht="16.5">
      <c r="A29" s="283">
        <f t="shared" si="3"/>
        <v>8</v>
      </c>
      <c r="B29" s="300" t="s">
        <v>3016</v>
      </c>
      <c r="C29" s="301">
        <f>SUMPRODUCT(($F$7:$F$16="B")*1,($J$7:$J$16="A")*1,($K$7:$K$16="Y")*1,$S$7:$S$16,$T$7:$T$16,$U$7:$U$16)</f>
        <v>0</v>
      </c>
      <c r="D29" s="301">
        <f>SUMPRODUCT(($F$7:$F$16="B")*1,($J$7:$J$16="B1")*1,($K$7:$K$16="Y")*1,$S$7:$S$16,$T$7:$T$16,$U$7:$U$16)</f>
        <v>0</v>
      </c>
      <c r="E29" s="301">
        <f>SUMPRODUCT(($F$7:$F$16="B")*1,($J$7:$J$16="B2")*1,($K$7:$K$16="Y")*1,$S$7:$S$16,$T$7:$T$16,$U$7:$U$16)</f>
        <v>0</v>
      </c>
      <c r="F29" s="301">
        <f>C29</f>
        <v>0</v>
      </c>
      <c r="G29" s="301">
        <f>D29</f>
        <v>0</v>
      </c>
      <c r="H29" s="301">
        <f>E29</f>
        <v>0</v>
      </c>
      <c r="I29" s="290"/>
      <c r="J29" s="290"/>
      <c r="K29" s="290"/>
      <c r="L29" s="290"/>
      <c r="M29" s="291"/>
      <c r="N29" s="290"/>
      <c r="O29" s="292"/>
      <c r="P29" s="292"/>
      <c r="Q29" s="290"/>
      <c r="R29" s="290"/>
      <c r="S29" s="279"/>
      <c r="T29" s="279"/>
      <c r="U29" s="279"/>
    </row>
    <row r="30" spans="1:25" ht="16.5">
      <c r="A30" s="283">
        <f t="shared" si="3"/>
        <v>9</v>
      </c>
      <c r="B30" s="300" t="s">
        <v>3018</v>
      </c>
      <c r="C30" s="295">
        <f t="shared" ref="C30:H30" si="7">C31+C32</f>
        <v>0</v>
      </c>
      <c r="D30" s="295">
        <f t="shared" si="7"/>
        <v>0</v>
      </c>
      <c r="E30" s="295">
        <f t="shared" si="7"/>
        <v>0</v>
      </c>
      <c r="F30" s="295">
        <f t="shared" si="7"/>
        <v>0</v>
      </c>
      <c r="G30" s="295">
        <f t="shared" si="7"/>
        <v>0</v>
      </c>
      <c r="H30" s="295">
        <f t="shared" si="7"/>
        <v>0</v>
      </c>
      <c r="I30" s="290"/>
      <c r="N30" s="290"/>
      <c r="O30" s="290"/>
      <c r="P30" s="290"/>
      <c r="Q30" s="291"/>
      <c r="R30" s="290"/>
      <c r="S30" s="292"/>
      <c r="T30" s="292"/>
      <c r="U30" s="292"/>
      <c r="V30" s="292"/>
      <c r="W30" s="290"/>
      <c r="X30" s="290"/>
      <c r="Y30" s="279"/>
    </row>
    <row r="31" spans="1:25" ht="33">
      <c r="A31" s="283">
        <f t="shared" si="3"/>
        <v>10</v>
      </c>
      <c r="B31" s="302" t="s">
        <v>3021</v>
      </c>
      <c r="C31" s="301">
        <f>SUMPRODUCT(($F$7:$F$16="B")*1,($J$7:$J$16="A")*1,($K$7:$K$16="N")*1,($L$7:$L$16="Y")*1,$S$7:$S$16,$T$7:$T$16,$U$7:$U$16)</f>
        <v>0</v>
      </c>
      <c r="D31" s="301">
        <f>SUMPRODUCT(($F$7:$F$16="B")*1,($J$7:$J$16="B1")*1,($K$7:$K$16="N")*1,($L$7:$L$16="Y")*1,$S$7:$S$16,$T$7:$T$16,$U$7:$U$16)</f>
        <v>0</v>
      </c>
      <c r="E31" s="301">
        <f>SUMPRODUCT(($F$7:$F$16="B")*1,($J$7:$J$16="B2")*1,($K$7:$K$16="N")*1,($L$7:$L$16="Y")*1,$S$7:$S$16,$T$7:$T$16,$U$7:$U$16)</f>
        <v>0</v>
      </c>
      <c r="F31" s="301">
        <f t="shared" ref="F31:H32" si="8">IF($M$23=0,0,C31/$M$23*$M$28)</f>
        <v>0</v>
      </c>
      <c r="G31" s="301">
        <f t="shared" si="8"/>
        <v>0</v>
      </c>
      <c r="H31" s="301">
        <f t="shared" si="8"/>
        <v>0</v>
      </c>
      <c r="I31" s="290"/>
      <c r="J31" s="290"/>
      <c r="K31" s="290"/>
      <c r="L31" s="290"/>
      <c r="M31" s="290"/>
      <c r="N31" s="290"/>
      <c r="O31" s="290"/>
      <c r="P31" s="290"/>
      <c r="Q31" s="291"/>
      <c r="R31" s="290"/>
      <c r="S31" s="292"/>
      <c r="T31" s="292"/>
      <c r="U31" s="292"/>
      <c r="V31" s="292"/>
      <c r="W31" s="290"/>
      <c r="X31" s="290"/>
      <c r="Y31" s="279"/>
    </row>
    <row r="32" spans="1:25" ht="33">
      <c r="A32" s="283">
        <f t="shared" si="3"/>
        <v>11</v>
      </c>
      <c r="B32" s="302" t="s">
        <v>3023</v>
      </c>
      <c r="C32" s="301">
        <f>SUMPRODUCT(($F$7:$F$16="B")*1,($J$7:$J$16="A")*1,($K$7:$K$16="N")*1,($L$7:$L$16="N")*1,$S$7:$S$16,$T$7:$T$16,$U$7:$U$16)</f>
        <v>0</v>
      </c>
      <c r="D32" s="301">
        <f>SUMPRODUCT(($F$7:$F$16="B")*1,($J$7:$J$16="B1")*1,($K$7:$K$16="N")*1,($L$7:$L$16="N")*1,$S$7:$S$16,$T$7:$T$16,$U$7:$U$16)</f>
        <v>0</v>
      </c>
      <c r="E32" s="301">
        <f>SUMPRODUCT(($F$7:$F$16="B")*1,($J$7:$J$16="B2")*1,($K$7:$K$16="N")*1,($L$7:$L$16="N")*1,$S$7:$S$16,$T$7:$T$16,$U$7:$U$16)</f>
        <v>0</v>
      </c>
      <c r="F32" s="301">
        <f t="shared" si="8"/>
        <v>0</v>
      </c>
      <c r="G32" s="301">
        <f t="shared" si="8"/>
        <v>0</v>
      </c>
      <c r="H32" s="301">
        <f t="shared" si="8"/>
        <v>0</v>
      </c>
      <c r="I32" s="290"/>
      <c r="J32" s="290"/>
      <c r="K32" s="290"/>
      <c r="L32" s="290"/>
      <c r="M32" s="290"/>
      <c r="N32" s="290"/>
      <c r="O32" s="290"/>
      <c r="P32" s="290"/>
      <c r="Q32" s="291"/>
      <c r="R32" s="290"/>
      <c r="S32" s="292"/>
      <c r="T32" s="292"/>
      <c r="U32" s="292"/>
      <c r="V32" s="292"/>
      <c r="W32" s="290"/>
      <c r="X32" s="290"/>
      <c r="Y32" s="279"/>
    </row>
    <row r="33" spans="1:25" ht="16.5">
      <c r="A33" s="283">
        <f t="shared" si="3"/>
        <v>12</v>
      </c>
      <c r="B33" s="294" t="s">
        <v>3027</v>
      </c>
      <c r="C33" s="295">
        <f t="shared" ref="C33:H33" si="9">C34+C35</f>
        <v>0</v>
      </c>
      <c r="D33" s="295">
        <f t="shared" si="9"/>
        <v>0</v>
      </c>
      <c r="E33" s="295">
        <f t="shared" si="9"/>
        <v>0</v>
      </c>
      <c r="F33" s="295">
        <f t="shared" si="9"/>
        <v>0</v>
      </c>
      <c r="G33" s="295">
        <f t="shared" si="9"/>
        <v>0</v>
      </c>
      <c r="H33" s="295">
        <f t="shared" si="9"/>
        <v>0</v>
      </c>
      <c r="I33" s="290"/>
      <c r="J33" s="290"/>
      <c r="K33" s="290"/>
      <c r="L33" s="290"/>
      <c r="M33" s="290"/>
      <c r="N33" s="290"/>
      <c r="O33" s="290"/>
      <c r="P33" s="290"/>
      <c r="Q33" s="291"/>
      <c r="R33" s="290"/>
      <c r="S33" s="292"/>
      <c r="T33" s="292"/>
      <c r="U33" s="292"/>
      <c r="V33" s="292"/>
      <c r="W33" s="290"/>
      <c r="X33" s="290"/>
      <c r="Y33" s="279"/>
    </row>
    <row r="34" spans="1:25" ht="16.5">
      <c r="A34" s="283">
        <f t="shared" si="3"/>
        <v>13</v>
      </c>
      <c r="B34" s="298" t="s">
        <v>3016</v>
      </c>
      <c r="C34" s="301">
        <f>SUMPRODUCT(($F$7:$F$16="A")*1,($J$7:$J$16="A")*1,($K$7:$K$16="Y")*1,$S$7:$S$16,$T$7:$T$16,$U$7:$U$16)</f>
        <v>0</v>
      </c>
      <c r="D34" s="301">
        <f>SUMPRODUCT(($F$7:$F$16="A")*1,($J$7:$J$16="B1")*1,($K$7:$K$16="Y")*1,$S$7:$S$16,$T$7:$T$16,$U$7:$U$16)</f>
        <v>0</v>
      </c>
      <c r="E34" s="301">
        <f>SUMPRODUCT(($F$7:$F$16="A")*1,($J$7:$J$16="B2")*1,($K$7:$K$16="Y")*1,$S$7:$S$16,$T$7:$T$16,$U$7:$U$16)</f>
        <v>0</v>
      </c>
      <c r="F34" s="301">
        <f>C34</f>
        <v>0</v>
      </c>
      <c r="G34" s="301">
        <f>D34</f>
        <v>0</v>
      </c>
      <c r="H34" s="301">
        <f>E34</f>
        <v>0</v>
      </c>
      <c r="I34" s="290"/>
      <c r="J34" s="290"/>
      <c r="K34" s="290"/>
      <c r="L34" s="290"/>
      <c r="M34" s="290"/>
      <c r="N34" s="290"/>
      <c r="O34" s="290"/>
      <c r="P34" s="290"/>
      <c r="Q34" s="291"/>
      <c r="R34" s="290"/>
      <c r="S34" s="292"/>
      <c r="T34" s="292"/>
      <c r="U34" s="292"/>
      <c r="V34" s="292"/>
      <c r="W34" s="290"/>
      <c r="X34" s="290"/>
      <c r="Y34" s="279"/>
    </row>
    <row r="35" spans="1:25" ht="16.5">
      <c r="A35" s="283">
        <f t="shared" si="3"/>
        <v>14</v>
      </c>
      <c r="B35" s="298" t="s">
        <v>3018</v>
      </c>
      <c r="C35" s="295">
        <f t="shared" ref="C35:H35" si="10">C36+C37</f>
        <v>0</v>
      </c>
      <c r="D35" s="295">
        <f t="shared" si="10"/>
        <v>0</v>
      </c>
      <c r="E35" s="295">
        <f>E36+E37</f>
        <v>0</v>
      </c>
      <c r="F35" s="295">
        <f t="shared" si="10"/>
        <v>0</v>
      </c>
      <c r="G35" s="295">
        <f t="shared" si="10"/>
        <v>0</v>
      </c>
      <c r="H35" s="295">
        <f t="shared" si="10"/>
        <v>0</v>
      </c>
      <c r="I35" s="290"/>
      <c r="J35" s="290"/>
      <c r="K35" s="290"/>
      <c r="L35" s="290"/>
      <c r="M35" s="290"/>
      <c r="N35" s="290"/>
      <c r="O35" s="290"/>
      <c r="P35" s="290"/>
      <c r="Q35" s="291"/>
      <c r="R35" s="290"/>
      <c r="S35" s="292"/>
      <c r="T35" s="292"/>
      <c r="U35" s="292"/>
      <c r="V35" s="292"/>
      <c r="W35" s="290"/>
      <c r="X35" s="290"/>
      <c r="Y35" s="279"/>
    </row>
    <row r="36" spans="1:25" ht="16.5">
      <c r="A36" s="283">
        <f t="shared" si="3"/>
        <v>15</v>
      </c>
      <c r="B36" s="300" t="s">
        <v>3021</v>
      </c>
      <c r="C36" s="301">
        <f>SUMPRODUCT(($F$7:$F$16="A")*1,($J$7:$J$16="A")*1,($K$7:$K$16="N")*1,($L$7:$L$16="Y")*1,$S$7:$S$16,$T$7:$T$16,$U$7:$U$16)</f>
        <v>0</v>
      </c>
      <c r="D36" s="301">
        <f>SUMPRODUCT(($F$7:$F$16="A")*1,($J$7:$J$16="B1")*1,($K$7:$K$16="N")*1,($L$7:$L$16="Y")*1,$S$7:$S$16,$T$7:$T$16,$U$7:$U$16)</f>
        <v>0</v>
      </c>
      <c r="E36" s="301">
        <f>SUMPRODUCT(($F$7:$F$16="A")*1,($J$7:$J$16="B2")*1,($K$7:$K$16="N")*1,($L$7:$L$16="Y")*1,$S$7:$S$16,$T$7:$T$16,$U$7:$U$16)</f>
        <v>0</v>
      </c>
      <c r="F36" s="301">
        <f t="shared" ref="F36:H37" si="11">IF($M$23=0,0,C36/$M$23*$M$28)</f>
        <v>0</v>
      </c>
      <c r="G36" s="301">
        <f t="shared" si="11"/>
        <v>0</v>
      </c>
      <c r="H36" s="301">
        <f t="shared" si="11"/>
        <v>0</v>
      </c>
      <c r="I36" s="290"/>
      <c r="J36" s="290"/>
      <c r="K36" s="290"/>
      <c r="L36" s="290"/>
      <c r="M36" s="290"/>
      <c r="N36" s="290"/>
      <c r="O36" s="290"/>
      <c r="P36" s="290"/>
      <c r="Q36" s="291"/>
      <c r="R36" s="290"/>
      <c r="S36" s="292"/>
      <c r="T36" s="292"/>
      <c r="U36" s="292"/>
      <c r="V36" s="292"/>
      <c r="W36" s="290"/>
      <c r="X36" s="290"/>
      <c r="Y36" s="279"/>
    </row>
    <row r="37" spans="1:25" ht="16.5">
      <c r="A37" s="283">
        <f>A36+1</f>
        <v>16</v>
      </c>
      <c r="B37" s="300" t="s">
        <v>3023</v>
      </c>
      <c r="C37" s="301">
        <f>SUMPRODUCT(($F$7:$F$16="A")*1,($J$7:$J$16="A")*1,($K$7:$K$16="N")*1,($L$7:$L$16="N")*1,$S$7:$S$16,$T$7:$T$16,$U$7:$U$16)</f>
        <v>0</v>
      </c>
      <c r="D37" s="301">
        <f>SUMPRODUCT(($F$7:$F$16="A")*1,($J$7:$J$16="B1")*1,($K$7:$K$16="N")*1,($L$7:$L$16="N")*1,$S$7:$S$16,$T$7:$T$16,$U$7:$U$16)</f>
        <v>0</v>
      </c>
      <c r="E37" s="301">
        <f>SUMPRODUCT(($F$7:$F$16="A")*1,($J$7:$J$16="B2")*1,($K$7:$K$16="N")*1,($L$7:$L$16="N")*1,$S$7:$S$16,$T$7:$T$16,$U$7:$U$16)</f>
        <v>0</v>
      </c>
      <c r="F37" s="301">
        <f t="shared" si="11"/>
        <v>0</v>
      </c>
      <c r="G37" s="301">
        <f t="shared" si="11"/>
        <v>0</v>
      </c>
      <c r="H37" s="301">
        <f t="shared" si="11"/>
        <v>0</v>
      </c>
      <c r="I37" s="290"/>
      <c r="J37" s="290"/>
      <c r="K37" s="290"/>
      <c r="L37" s="290"/>
      <c r="M37" s="290"/>
      <c r="N37" s="290"/>
      <c r="O37" s="290"/>
      <c r="P37" s="290"/>
      <c r="Q37" s="291"/>
      <c r="R37" s="290"/>
      <c r="S37" s="292"/>
      <c r="T37" s="292"/>
      <c r="U37" s="292"/>
      <c r="V37" s="292"/>
      <c r="W37" s="290"/>
      <c r="X37" s="290"/>
      <c r="Y37" s="279"/>
    </row>
    <row r="38" spans="1:25">
      <c r="A38" s="288"/>
      <c r="B38" s="289"/>
      <c r="C38" s="290"/>
      <c r="D38" s="289"/>
      <c r="E38" s="290"/>
      <c r="F38" s="290"/>
      <c r="G38" s="290"/>
      <c r="H38" s="290"/>
      <c r="I38" s="290"/>
      <c r="J38" s="290"/>
      <c r="K38" s="290"/>
      <c r="L38" s="290"/>
      <c r="M38" s="290"/>
      <c r="N38" s="290"/>
      <c r="O38" s="291"/>
      <c r="P38" s="290"/>
      <c r="Q38" s="292"/>
      <c r="R38" s="292"/>
      <c r="S38" s="290"/>
      <c r="T38" s="290"/>
      <c r="U38" s="290"/>
      <c r="V38" s="290"/>
      <c r="W38" s="279"/>
    </row>
    <row r="39" spans="1:25" ht="16.5">
      <c r="A39" s="303" t="s">
        <v>3028</v>
      </c>
      <c r="B39" s="280"/>
      <c r="C39" s="278"/>
      <c r="D39" s="278"/>
      <c r="E39" s="278"/>
      <c r="F39" s="278"/>
      <c r="G39" s="278"/>
      <c r="H39" s="278"/>
      <c r="I39" s="278"/>
      <c r="J39" s="278"/>
      <c r="K39" s="278"/>
      <c r="L39" s="278"/>
      <c r="M39" s="278"/>
      <c r="N39" s="278"/>
      <c r="O39" s="278"/>
      <c r="P39" s="278"/>
      <c r="Q39" s="278"/>
      <c r="R39" s="278"/>
      <c r="S39" s="278"/>
      <c r="T39" s="278"/>
      <c r="U39" s="278"/>
      <c r="V39" s="278"/>
      <c r="W39" s="279"/>
    </row>
    <row r="40" spans="1:25" ht="16.5">
      <c r="A40" s="303">
        <v>1</v>
      </c>
      <c r="B40" s="280" t="s">
        <v>3029</v>
      </c>
      <c r="C40" s="304"/>
      <c r="D40" s="304"/>
      <c r="E40" s="304"/>
      <c r="F40" s="304"/>
      <c r="G40" s="304"/>
      <c r="H40" s="304"/>
      <c r="I40" s="304"/>
      <c r="J40" s="304"/>
      <c r="K40" s="304"/>
      <c r="L40" s="304"/>
      <c r="M40" s="304"/>
      <c r="N40" s="304"/>
      <c r="O40" s="304"/>
      <c r="P40" s="304"/>
      <c r="Q40" s="304"/>
      <c r="R40" s="304"/>
      <c r="S40" s="304"/>
      <c r="T40" s="304"/>
      <c r="U40" s="304"/>
      <c r="V40" s="304"/>
      <c r="W40" s="279"/>
    </row>
    <row r="41" spans="1:25" ht="16.5">
      <c r="A41" s="303">
        <v>2</v>
      </c>
      <c r="B41" s="280" t="s">
        <v>3030</v>
      </c>
      <c r="C41" s="304"/>
      <c r="D41" s="304"/>
      <c r="E41" s="304"/>
      <c r="F41" s="304"/>
      <c r="G41" s="304"/>
      <c r="H41" s="304"/>
      <c r="I41" s="304"/>
      <c r="J41" s="304"/>
      <c r="K41" s="304"/>
      <c r="L41" s="304"/>
      <c r="M41" s="304"/>
      <c r="N41" s="304"/>
      <c r="O41" s="304"/>
      <c r="P41" s="304"/>
      <c r="Q41" s="304"/>
      <c r="R41" s="304"/>
      <c r="S41" s="304"/>
      <c r="T41" s="304"/>
      <c r="U41" s="304"/>
      <c r="V41" s="304"/>
      <c r="W41" s="279"/>
    </row>
    <row r="42" spans="1:25" ht="16.5">
      <c r="A42" s="303"/>
      <c r="B42" s="280" t="s">
        <v>3031</v>
      </c>
      <c r="C42" s="304"/>
      <c r="D42" s="304"/>
      <c r="E42" s="304"/>
      <c r="F42" s="304"/>
      <c r="G42" s="304"/>
      <c r="H42" s="304"/>
      <c r="I42" s="304"/>
      <c r="J42" s="304"/>
      <c r="K42" s="304"/>
      <c r="L42" s="304"/>
      <c r="M42" s="304"/>
      <c r="N42" s="304"/>
      <c r="O42" s="304"/>
      <c r="P42" s="304"/>
      <c r="Q42" s="304"/>
      <c r="R42" s="304"/>
      <c r="S42" s="304"/>
      <c r="T42" s="304"/>
      <c r="U42" s="304"/>
      <c r="V42" s="304"/>
      <c r="W42" s="279"/>
    </row>
    <row r="43" spans="1:25" ht="16.5">
      <c r="A43" s="303">
        <v>3</v>
      </c>
      <c r="B43" s="280" t="s">
        <v>3032</v>
      </c>
      <c r="C43" s="304"/>
      <c r="D43" s="304"/>
      <c r="E43" s="304"/>
      <c r="F43" s="304"/>
      <c r="G43" s="304"/>
      <c r="H43" s="304"/>
      <c r="I43" s="304"/>
      <c r="J43" s="304"/>
      <c r="K43" s="304"/>
      <c r="L43" s="304"/>
      <c r="M43" s="304"/>
      <c r="N43" s="304"/>
      <c r="O43" s="304"/>
      <c r="P43" s="304"/>
      <c r="Q43" s="304"/>
      <c r="R43" s="304"/>
      <c r="S43" s="304"/>
      <c r="T43" s="304"/>
      <c r="U43" s="304"/>
      <c r="V43" s="304"/>
      <c r="W43" s="279"/>
    </row>
    <row r="44" spans="1:25" ht="16.5">
      <c r="A44" s="303">
        <v>4</v>
      </c>
      <c r="B44" s="305" t="s">
        <v>3033</v>
      </c>
      <c r="C44" s="304"/>
      <c r="D44" s="304"/>
      <c r="E44" s="304"/>
      <c r="F44" s="304"/>
      <c r="G44" s="304"/>
      <c r="H44" s="304"/>
      <c r="I44" s="304"/>
      <c r="J44" s="304"/>
      <c r="K44" s="304"/>
      <c r="L44" s="304"/>
      <c r="M44" s="304"/>
      <c r="N44" s="304"/>
      <c r="O44" s="304"/>
      <c r="P44" s="304"/>
      <c r="Q44" s="304"/>
      <c r="R44" s="304"/>
      <c r="S44" s="304"/>
      <c r="T44" s="304"/>
      <c r="U44" s="304"/>
      <c r="V44" s="304"/>
      <c r="W44" s="279"/>
    </row>
    <row r="45" spans="1:25" ht="16.5">
      <c r="A45" s="303">
        <v>5</v>
      </c>
      <c r="B45" s="305" t="s">
        <v>3034</v>
      </c>
      <c r="C45" s="304"/>
      <c r="D45" s="304"/>
      <c r="E45" s="304"/>
      <c r="F45" s="304"/>
      <c r="G45" s="304"/>
      <c r="H45" s="304"/>
      <c r="I45" s="304"/>
      <c r="J45" s="304"/>
      <c r="K45" s="304"/>
      <c r="L45" s="304"/>
      <c r="M45" s="304"/>
      <c r="N45" s="304"/>
      <c r="O45" s="304"/>
      <c r="P45" s="304"/>
      <c r="Q45" s="304"/>
      <c r="R45" s="304"/>
      <c r="S45" s="304"/>
      <c r="T45" s="304"/>
      <c r="U45" s="304"/>
      <c r="V45" s="304"/>
      <c r="W45" s="279"/>
    </row>
    <row r="46" spans="1:25" ht="16.5">
      <c r="A46" s="303">
        <v>6</v>
      </c>
      <c r="B46" s="305" t="s">
        <v>3035</v>
      </c>
      <c r="C46" s="304"/>
      <c r="D46" s="304"/>
      <c r="E46" s="304"/>
      <c r="F46" s="304"/>
      <c r="G46" s="304"/>
      <c r="H46" s="304"/>
      <c r="I46" s="304"/>
      <c r="J46" s="304"/>
      <c r="K46" s="304"/>
      <c r="L46" s="304"/>
      <c r="M46" s="304"/>
      <c r="N46" s="304"/>
      <c r="O46" s="304"/>
      <c r="P46" s="304"/>
      <c r="Q46" s="304"/>
      <c r="R46" s="304"/>
      <c r="S46" s="304"/>
      <c r="T46" s="304"/>
      <c r="U46" s="304"/>
      <c r="V46" s="304"/>
      <c r="W46" s="279"/>
    </row>
    <row r="47" spans="1:25" s="308" customFormat="1" ht="16.5">
      <c r="A47" s="306">
        <v>7</v>
      </c>
      <c r="B47" s="1242" t="s">
        <v>4579</v>
      </c>
      <c r="C47" s="278"/>
      <c r="D47" s="278"/>
      <c r="E47" s="278"/>
      <c r="F47" s="278"/>
      <c r="G47" s="278"/>
      <c r="H47" s="278"/>
      <c r="I47" s="278"/>
      <c r="J47" s="278"/>
      <c r="K47" s="278"/>
      <c r="L47" s="278"/>
      <c r="M47" s="278"/>
      <c r="N47" s="278"/>
      <c r="O47" s="278"/>
      <c r="P47" s="278"/>
      <c r="Q47" s="278"/>
      <c r="R47" s="278"/>
      <c r="S47" s="278"/>
      <c r="T47" s="278"/>
      <c r="U47" s="278"/>
    </row>
    <row r="48" spans="1:25" ht="16.5">
      <c r="A48" s="288"/>
      <c r="B48" s="307" t="s">
        <v>3036</v>
      </c>
    </row>
    <row r="49" spans="1:23" ht="16.5">
      <c r="A49" s="288">
        <v>8</v>
      </c>
      <c r="B49" s="307" t="s">
        <v>3037</v>
      </c>
    </row>
    <row r="50" spans="1:23" ht="16.5">
      <c r="A50" s="288">
        <v>9</v>
      </c>
      <c r="B50" s="305" t="s">
        <v>3038</v>
      </c>
      <c r="C50" s="304"/>
      <c r="D50" s="304"/>
      <c r="E50" s="304"/>
      <c r="F50" s="304"/>
      <c r="G50" s="304"/>
      <c r="H50" s="304"/>
      <c r="I50" s="304"/>
      <c r="J50" s="304"/>
      <c r="K50" s="304"/>
      <c r="L50" s="304"/>
      <c r="M50" s="304"/>
      <c r="N50" s="304"/>
      <c r="O50" s="304"/>
      <c r="P50" s="304"/>
      <c r="Q50" s="304"/>
      <c r="R50" s="304"/>
      <c r="S50" s="304"/>
      <c r="T50" s="304"/>
      <c r="U50" s="304"/>
      <c r="V50" s="304"/>
      <c r="W50" s="279"/>
    </row>
    <row r="51" spans="1:23" ht="16.5">
      <c r="A51" s="288">
        <v>10</v>
      </c>
      <c r="B51" s="305" t="s">
        <v>3039</v>
      </c>
      <c r="C51" s="304"/>
      <c r="D51" s="304"/>
      <c r="E51" s="304"/>
      <c r="F51" s="304"/>
      <c r="G51" s="304"/>
      <c r="H51" s="304"/>
      <c r="I51" s="304"/>
      <c r="J51" s="304"/>
      <c r="K51" s="304"/>
      <c r="L51" s="304"/>
      <c r="M51" s="304"/>
      <c r="N51" s="304"/>
      <c r="O51" s="304"/>
      <c r="P51" s="304"/>
      <c r="Q51" s="304"/>
      <c r="R51" s="304"/>
      <c r="S51" s="304"/>
      <c r="T51" s="304"/>
      <c r="U51" s="304"/>
      <c r="V51" s="304"/>
      <c r="W51" s="279"/>
    </row>
    <row r="52" spans="1:23" ht="16.5">
      <c r="A52" s="288">
        <v>11</v>
      </c>
      <c r="B52" s="305" t="s">
        <v>3040</v>
      </c>
      <c r="C52" s="304"/>
      <c r="D52" s="304"/>
      <c r="E52" s="304"/>
      <c r="F52" s="304"/>
      <c r="G52" s="304"/>
      <c r="H52" s="304"/>
      <c r="I52" s="304"/>
      <c r="J52" s="304"/>
      <c r="K52" s="304"/>
      <c r="L52" s="304"/>
      <c r="M52" s="304"/>
      <c r="N52" s="304"/>
      <c r="O52" s="304"/>
      <c r="P52" s="304"/>
      <c r="Q52" s="304"/>
      <c r="R52" s="304"/>
      <c r="S52" s="304"/>
      <c r="T52" s="304"/>
      <c r="U52" s="304"/>
      <c r="V52" s="304"/>
      <c r="W52" s="279"/>
    </row>
    <row r="53" spans="1:23" ht="16.5">
      <c r="A53" s="288">
        <v>12</v>
      </c>
      <c r="B53" s="305" t="s">
        <v>3041</v>
      </c>
      <c r="C53" s="304"/>
      <c r="D53" s="304"/>
      <c r="E53" s="304"/>
      <c r="F53" s="304"/>
      <c r="G53" s="304"/>
      <c r="H53" s="304"/>
      <c r="I53" s="304"/>
      <c r="J53" s="304"/>
      <c r="K53" s="304"/>
      <c r="L53" s="304"/>
      <c r="M53" s="304"/>
      <c r="N53" s="304"/>
      <c r="O53" s="304"/>
      <c r="P53" s="304"/>
      <c r="Q53" s="304"/>
      <c r="R53" s="304"/>
      <c r="S53" s="304"/>
      <c r="T53" s="304"/>
      <c r="U53" s="304"/>
      <c r="V53" s="304"/>
      <c r="W53" s="279"/>
    </row>
    <row r="54" spans="1:23" ht="16.5">
      <c r="A54" s="288">
        <v>13</v>
      </c>
      <c r="B54" s="280" t="s">
        <v>3042</v>
      </c>
      <c r="C54" s="278"/>
      <c r="D54" s="278"/>
      <c r="E54" s="278"/>
      <c r="F54" s="278"/>
      <c r="G54" s="278"/>
      <c r="H54" s="278"/>
      <c r="I54" s="278"/>
      <c r="J54" s="278"/>
      <c r="K54" s="278"/>
      <c r="L54" s="278"/>
      <c r="M54" s="278"/>
      <c r="N54" s="278"/>
      <c r="O54" s="278"/>
      <c r="P54" s="278"/>
      <c r="Q54" s="278"/>
      <c r="R54" s="278"/>
      <c r="S54" s="278"/>
      <c r="T54" s="278"/>
      <c r="U54" s="278"/>
      <c r="V54" s="278"/>
      <c r="W54" s="279"/>
    </row>
  </sheetData>
  <mergeCells count="31">
    <mergeCell ref="A4:A6"/>
    <mergeCell ref="B4:C4"/>
    <mergeCell ref="D4:G4"/>
    <mergeCell ref="H4:H5"/>
    <mergeCell ref="I4:I5"/>
    <mergeCell ref="J4:J5"/>
    <mergeCell ref="K4:K5"/>
    <mergeCell ref="L4:L5"/>
    <mergeCell ref="M4:M5"/>
    <mergeCell ref="N4:N5"/>
    <mergeCell ref="V4:V5"/>
    <mergeCell ref="W4:W5"/>
    <mergeCell ref="U4:U5"/>
    <mergeCell ref="A19:A21"/>
    <mergeCell ref="B19:B20"/>
    <mergeCell ref="C19:E19"/>
    <mergeCell ref="F19:H19"/>
    <mergeCell ref="J19:J21"/>
    <mergeCell ref="K19:L20"/>
    <mergeCell ref="M19:M20"/>
    <mergeCell ref="K21:L21"/>
    <mergeCell ref="O4:O5"/>
    <mergeCell ref="P4:P5"/>
    <mergeCell ref="Q4:Q5"/>
    <mergeCell ref="R4:R5"/>
    <mergeCell ref="S4:S5"/>
    <mergeCell ref="K22:K25"/>
    <mergeCell ref="K26:L26"/>
    <mergeCell ref="K27:L27"/>
    <mergeCell ref="K28:L28"/>
    <mergeCell ref="T4:T5"/>
  </mergeCells>
  <phoneticPr fontId="8" type="noConversion"/>
  <pageMargins left="0.7" right="0.7" top="0.75" bottom="0.75" header="0.3" footer="0.3"/>
  <pageSetup paperSize="9" scale="51" fitToWidth="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G17"/>
  <sheetViews>
    <sheetView workbookViewId="0"/>
  </sheetViews>
  <sheetFormatPr defaultRowHeight="16.5"/>
  <cols>
    <col min="1" max="1" width="5.375" style="1203" customWidth="1"/>
    <col min="2" max="2" width="24.5" style="1203" customWidth="1"/>
    <col min="3" max="3" width="23.625" style="1203" customWidth="1"/>
    <col min="4" max="4" width="25" style="1203" bestFit="1" customWidth="1"/>
    <col min="5" max="5" width="19" style="1203" customWidth="1"/>
    <col min="6" max="6" width="22.625" style="1203" customWidth="1"/>
    <col min="7" max="7" width="25.625" style="1203" customWidth="1"/>
    <col min="8" max="16384" width="9" style="1203"/>
  </cols>
  <sheetData>
    <row r="1" spans="1:7">
      <c r="A1" s="1202" t="s">
        <v>1939</v>
      </c>
    </row>
    <row r="2" spans="1:7">
      <c r="A2" s="1859" t="s">
        <v>1956</v>
      </c>
      <c r="C2" s="1205"/>
      <c r="D2" s="1205"/>
      <c r="E2" s="1205"/>
    </row>
    <row r="3" spans="1:7">
      <c r="B3" s="1204"/>
      <c r="C3" s="1205"/>
      <c r="D3" s="1205"/>
      <c r="E3" s="1205"/>
    </row>
    <row r="4" spans="1:7">
      <c r="B4" s="1206" t="s">
        <v>1945</v>
      </c>
    </row>
    <row r="5" spans="1:7" ht="33">
      <c r="A5" s="3947" t="s">
        <v>4024</v>
      </c>
      <c r="B5" s="1207" t="s">
        <v>1957</v>
      </c>
      <c r="C5" s="1207" t="s">
        <v>1944</v>
      </c>
      <c r="D5" s="1207" t="s">
        <v>1946</v>
      </c>
    </row>
    <row r="6" spans="1:7">
      <c r="A6" s="3947"/>
      <c r="B6" s="1844" t="s">
        <v>1949</v>
      </c>
      <c r="C6" s="1844" t="s">
        <v>425</v>
      </c>
      <c r="D6" s="1844" t="s">
        <v>1948</v>
      </c>
    </row>
    <row r="7" spans="1:7">
      <c r="A7" s="1208">
        <v>1</v>
      </c>
      <c r="B7" s="1842">
        <f>'表25-1'!S10+'表25-1'!S23+'表25-1'!S29+'表25-1'!S32</f>
        <v>0</v>
      </c>
      <c r="C7" s="1842">
        <f>'表25-1'!R10+'表25-1'!R23+'表25-1'!R29+'表25-1'!R32</f>
        <v>0</v>
      </c>
      <c r="D7" s="1842">
        <f>SUM(B7:C7)</f>
        <v>0</v>
      </c>
    </row>
    <row r="8" spans="1:7">
      <c r="A8" s="1209"/>
    </row>
    <row r="9" spans="1:7">
      <c r="A9" s="1209"/>
      <c r="B9" s="1210"/>
      <c r="C9" s="1211"/>
    </row>
    <row r="10" spans="1:7">
      <c r="A10" s="1209"/>
      <c r="B10" s="1203" t="s">
        <v>1954</v>
      </c>
    </row>
    <row r="11" spans="1:7" ht="33">
      <c r="A11" s="3947" t="s">
        <v>4024</v>
      </c>
      <c r="B11" s="1207" t="s">
        <v>1943</v>
      </c>
      <c r="C11" s="1212" t="s">
        <v>1958</v>
      </c>
      <c r="D11" s="1212" t="s">
        <v>1950</v>
      </c>
      <c r="E11" s="1207" t="s">
        <v>1947</v>
      </c>
      <c r="F11" s="1207" t="s">
        <v>1955</v>
      </c>
      <c r="G11" s="1207" t="s">
        <v>1972</v>
      </c>
    </row>
    <row r="12" spans="1:7">
      <c r="A12" s="3947"/>
      <c r="B12" s="1844" t="s">
        <v>31</v>
      </c>
      <c r="C12" s="1844" t="s">
        <v>1951</v>
      </c>
      <c r="D12" s="1844" t="s">
        <v>1973</v>
      </c>
      <c r="E12" s="1844" t="s">
        <v>175</v>
      </c>
      <c r="F12" s="1844" t="s">
        <v>1952</v>
      </c>
      <c r="G12" s="1844" t="s">
        <v>1953</v>
      </c>
    </row>
    <row r="13" spans="1:7">
      <c r="A13" s="1208">
        <v>2</v>
      </c>
      <c r="B13" s="1213">
        <f ca="1">'表30-1'!B27</f>
        <v>0</v>
      </c>
      <c r="C13" s="1213">
        <f ca="1">0.5*('表30-1'!B13+'表30-1'!B25+(('表30-1'!B16+'表30-1'!B24)^2+('表30-1'!B14+'表30-1'!B17)^2+'表30-1'!B18^2+('表30-1'!B19-'表30-4'!F13)^2+'表30-1'!B20^2+'表30-1'!B21^2+'表30-1'!B22^2)^0.5)</f>
        <v>0</v>
      </c>
      <c r="D13" s="1214">
        <f ca="1">IFERROR(B13/C13-1,0)</f>
        <v>0</v>
      </c>
      <c r="E13" s="1843">
        <f ca="1">SUM('表30-8'!G11:G12,'表30-8'!G15,'表30-8'!G40,'表30-8'!G56)-SUM('表30-8'!G16:G30)</f>
        <v>0</v>
      </c>
      <c r="F13" s="1213">
        <f ca="1">D13*E13</f>
        <v>0</v>
      </c>
      <c r="G13" s="1213">
        <f ca="1">MIN(F13,D7)</f>
        <v>0</v>
      </c>
    </row>
    <row r="15" spans="1:7">
      <c r="A15" s="1203" t="s">
        <v>1976</v>
      </c>
    </row>
    <row r="16" spans="1:7">
      <c r="A16" s="1203" t="s">
        <v>4025</v>
      </c>
    </row>
    <row r="17" spans="2:2">
      <c r="B17" s="1203" t="s">
        <v>2032</v>
      </c>
    </row>
  </sheetData>
  <mergeCells count="2">
    <mergeCell ref="A5:A6"/>
    <mergeCell ref="A11:A12"/>
  </mergeCells>
  <phoneticPr fontId="8" type="noConversion"/>
  <pageMargins left="0.7" right="0.7" top="0.75" bottom="0.75" header="0.3" footer="0.3"/>
  <pageSetup paperSize="9" scale="6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6">
    <pageSetUpPr fitToPage="1"/>
  </sheetPr>
  <dimension ref="A1:G36"/>
  <sheetViews>
    <sheetView showGridLines="0" zoomScaleNormal="100" workbookViewId="0"/>
  </sheetViews>
  <sheetFormatPr defaultRowHeight="15.75"/>
  <cols>
    <col min="1" max="1" width="37.125" style="234" customWidth="1"/>
    <col min="2" max="2" width="11.5" style="234" customWidth="1"/>
    <col min="3" max="3" width="25.625" style="234" customWidth="1"/>
    <col min="4" max="4" width="17.875" style="234" customWidth="1"/>
    <col min="5" max="5" width="18.75" style="234" customWidth="1"/>
    <col min="6" max="6" width="25.625" style="234" customWidth="1"/>
    <col min="7" max="16384" width="9" style="234"/>
  </cols>
  <sheetData>
    <row r="1" spans="1:7" ht="16.5">
      <c r="A1" s="14" t="str">
        <f>+封面!A3&amp;" "&amp;封面!A2</f>
        <v xml:space="preserve">        保險股份有限公司(○○分公司) 年度(月、季、半年)報表</v>
      </c>
      <c r="B1" s="230"/>
      <c r="C1" s="231"/>
      <c r="D1" s="232"/>
      <c r="E1" s="232"/>
      <c r="F1" s="233"/>
      <c r="G1" s="138"/>
    </row>
    <row r="2" spans="1:7" ht="16.5" thickBot="1">
      <c r="A2" s="138" t="s">
        <v>2964</v>
      </c>
      <c r="B2" s="230"/>
      <c r="C2" s="231"/>
      <c r="D2" s="232"/>
      <c r="E2" s="232"/>
      <c r="F2" s="233" t="s">
        <v>2965</v>
      </c>
      <c r="G2" s="138"/>
    </row>
    <row r="3" spans="1:7">
      <c r="A3" s="235" t="s">
        <v>2941</v>
      </c>
      <c r="B3" s="236" t="s">
        <v>2966</v>
      </c>
      <c r="C3" s="237" t="s">
        <v>2902</v>
      </c>
      <c r="D3" s="238" t="s">
        <v>2926</v>
      </c>
      <c r="E3" s="238" t="s">
        <v>2967</v>
      </c>
      <c r="F3" s="239" t="s">
        <v>2968</v>
      </c>
      <c r="G3" s="138"/>
    </row>
    <row r="4" spans="1:7">
      <c r="A4" s="29" t="s">
        <v>1916</v>
      </c>
      <c r="B4" s="240"/>
      <c r="C4" s="241"/>
      <c r="D4" s="242"/>
      <c r="E4" s="242"/>
      <c r="F4" s="243"/>
      <c r="G4" s="138"/>
    </row>
    <row r="5" spans="1:7">
      <c r="A5" s="244" t="s">
        <v>2969</v>
      </c>
      <c r="B5" s="245" t="s">
        <v>276</v>
      </c>
      <c r="C5" s="246">
        <f>'表30-13'!F8</f>
        <v>0</v>
      </c>
      <c r="D5" s="247">
        <v>1.1000000000000001E-2</v>
      </c>
      <c r="E5" s="247">
        <f>ROUND(D5*0.85,4)</f>
        <v>9.4000000000000004E-3</v>
      </c>
      <c r="F5" s="248">
        <f t="shared" ref="F5:F22" si="0">ROUND(C5*(D5-E5),0)</f>
        <v>0</v>
      </c>
      <c r="G5" s="138"/>
    </row>
    <row r="6" spans="1:7">
      <c r="A6" s="249"/>
      <c r="B6" s="250" t="s">
        <v>277</v>
      </c>
      <c r="C6" s="251">
        <f>'表30-13'!F12</f>
        <v>0</v>
      </c>
      <c r="D6" s="252">
        <v>1.1000000000000001E-2</v>
      </c>
      <c r="E6" s="252">
        <f>ROUND(D6*0.9,4)</f>
        <v>9.9000000000000008E-3</v>
      </c>
      <c r="F6" s="253">
        <f t="shared" si="0"/>
        <v>0</v>
      </c>
      <c r="G6" s="138"/>
    </row>
    <row r="7" spans="1:7">
      <c r="A7" s="254"/>
      <c r="B7" s="255" t="s">
        <v>278</v>
      </c>
      <c r="C7" s="256">
        <f>'表30-13'!F16</f>
        <v>0</v>
      </c>
      <c r="D7" s="257">
        <v>1.1000000000000001E-2</v>
      </c>
      <c r="E7" s="257">
        <f>ROUND(D7*0.95,4)</f>
        <v>1.0500000000000001E-2</v>
      </c>
      <c r="F7" s="258">
        <f t="shared" si="0"/>
        <v>0</v>
      </c>
      <c r="G7" s="138"/>
    </row>
    <row r="8" spans="1:7">
      <c r="A8" s="3948" t="s">
        <v>2970</v>
      </c>
      <c r="B8" s="245" t="s">
        <v>276</v>
      </c>
      <c r="C8" s="246">
        <f>'表30-13'!F21</f>
        <v>0</v>
      </c>
      <c r="D8" s="247">
        <v>8.1000000000000003E-2</v>
      </c>
      <c r="E8" s="252">
        <v>6.8900000000000003E-2</v>
      </c>
      <c r="F8" s="248">
        <f t="shared" si="0"/>
        <v>0</v>
      </c>
      <c r="G8" s="138"/>
    </row>
    <row r="9" spans="1:7">
      <c r="A9" s="3949"/>
      <c r="B9" s="250" t="s">
        <v>277</v>
      </c>
      <c r="C9" s="251">
        <f>'表30-13'!F25</f>
        <v>0</v>
      </c>
      <c r="D9" s="252">
        <v>8.1000000000000003E-2</v>
      </c>
      <c r="E9" s="252">
        <v>7.2900000000000006E-2</v>
      </c>
      <c r="F9" s="253">
        <f t="shared" si="0"/>
        <v>0</v>
      </c>
      <c r="G9" s="138"/>
    </row>
    <row r="10" spans="1:7" ht="15" customHeight="1">
      <c r="A10" s="254"/>
      <c r="B10" s="255" t="s">
        <v>278</v>
      </c>
      <c r="C10" s="256">
        <f>'表30-13'!F29</f>
        <v>0</v>
      </c>
      <c r="D10" s="257">
        <v>8.1000000000000003E-2</v>
      </c>
      <c r="E10" s="257">
        <v>7.6999999999999999E-2</v>
      </c>
      <c r="F10" s="258">
        <f t="shared" si="0"/>
        <v>0</v>
      </c>
      <c r="G10" s="138"/>
    </row>
    <row r="11" spans="1:7" ht="15" customHeight="1">
      <c r="A11" s="3948" t="s">
        <v>2971</v>
      </c>
      <c r="B11" s="245" t="s">
        <v>276</v>
      </c>
      <c r="C11" s="246">
        <f>'表30-13'!F34</f>
        <v>0</v>
      </c>
      <c r="D11" s="247">
        <v>1.4E-2</v>
      </c>
      <c r="E11" s="252">
        <f>ROUND(D11*0.85,4)</f>
        <v>1.1900000000000001E-2</v>
      </c>
      <c r="F11" s="248">
        <f t="shared" si="0"/>
        <v>0</v>
      </c>
      <c r="G11" s="138"/>
    </row>
    <row r="12" spans="1:7" ht="15" customHeight="1">
      <c r="A12" s="3949"/>
      <c r="B12" s="250" t="s">
        <v>277</v>
      </c>
      <c r="C12" s="251">
        <f>'表30-13'!F38</f>
        <v>0</v>
      </c>
      <c r="D12" s="252">
        <v>1.4E-2</v>
      </c>
      <c r="E12" s="252">
        <f>ROUND(D12*0.9,4)</f>
        <v>1.26E-2</v>
      </c>
      <c r="F12" s="253">
        <f t="shared" si="0"/>
        <v>0</v>
      </c>
      <c r="G12" s="138"/>
    </row>
    <row r="13" spans="1:7" ht="15" customHeight="1">
      <c r="A13" s="254"/>
      <c r="B13" s="255" t="s">
        <v>278</v>
      </c>
      <c r="C13" s="256">
        <f>'表30-13'!F42</f>
        <v>0</v>
      </c>
      <c r="D13" s="257">
        <v>1.4E-2</v>
      </c>
      <c r="E13" s="257">
        <f>ROUND(D13*0.95,4)</f>
        <v>1.3299999999999999E-2</v>
      </c>
      <c r="F13" s="258">
        <f t="shared" si="0"/>
        <v>0</v>
      </c>
      <c r="G13" s="138"/>
    </row>
    <row r="14" spans="1:7">
      <c r="A14" s="3948" t="s">
        <v>2972</v>
      </c>
      <c r="B14" s="245" t="s">
        <v>276</v>
      </c>
      <c r="C14" s="246">
        <f>'表30-13'!F47</f>
        <v>0</v>
      </c>
      <c r="D14" s="247">
        <v>0.01</v>
      </c>
      <c r="E14" s="252">
        <f>ROUND(D14*0.85,4)</f>
        <v>8.5000000000000006E-3</v>
      </c>
      <c r="F14" s="248">
        <f t="shared" si="0"/>
        <v>0</v>
      </c>
      <c r="G14" s="138"/>
    </row>
    <row r="15" spans="1:7">
      <c r="A15" s="3949"/>
      <c r="B15" s="250" t="s">
        <v>277</v>
      </c>
      <c r="C15" s="251">
        <f>'表30-13'!F51</f>
        <v>0</v>
      </c>
      <c r="D15" s="252">
        <v>0.01</v>
      </c>
      <c r="E15" s="252">
        <f>ROUND(D15*0.9,4)</f>
        <v>8.9999999999999993E-3</v>
      </c>
      <c r="F15" s="253">
        <f t="shared" si="0"/>
        <v>0</v>
      </c>
      <c r="G15" s="138"/>
    </row>
    <row r="16" spans="1:7">
      <c r="A16" s="254"/>
      <c r="B16" s="255" t="s">
        <v>278</v>
      </c>
      <c r="C16" s="256">
        <f>'表30-13'!F55</f>
        <v>0</v>
      </c>
      <c r="D16" s="252">
        <v>0.01</v>
      </c>
      <c r="E16" s="257">
        <f>ROUND(D16*0.95,4)</f>
        <v>9.4999999999999998E-3</v>
      </c>
      <c r="F16" s="258">
        <f t="shared" si="0"/>
        <v>0</v>
      </c>
      <c r="G16" s="138"/>
    </row>
    <row r="17" spans="1:7">
      <c r="A17" s="3948" t="s">
        <v>2973</v>
      </c>
      <c r="B17" s="245" t="s">
        <v>276</v>
      </c>
      <c r="C17" s="259">
        <f>'表30-13'!F60</f>
        <v>0</v>
      </c>
      <c r="D17" s="247">
        <v>8.1000000000000003E-2</v>
      </c>
      <c r="E17" s="260">
        <v>6.8900000000000003E-2</v>
      </c>
      <c r="F17" s="248">
        <f t="shared" si="0"/>
        <v>0</v>
      </c>
      <c r="G17" s="138"/>
    </row>
    <row r="18" spans="1:7">
      <c r="A18" s="3949"/>
      <c r="B18" s="250" t="s">
        <v>277</v>
      </c>
      <c r="C18" s="261">
        <f>'表30-13'!F64</f>
        <v>0</v>
      </c>
      <c r="D18" s="252">
        <v>8.1000000000000003E-2</v>
      </c>
      <c r="E18" s="260">
        <v>7.2900000000000006E-2</v>
      </c>
      <c r="F18" s="253">
        <f t="shared" si="0"/>
        <v>0</v>
      </c>
      <c r="G18" s="138"/>
    </row>
    <row r="19" spans="1:7">
      <c r="A19" s="262"/>
      <c r="B19" s="255" t="s">
        <v>278</v>
      </c>
      <c r="C19" s="261">
        <f>'表30-13'!F68</f>
        <v>0</v>
      </c>
      <c r="D19" s="252">
        <v>8.1000000000000003E-2</v>
      </c>
      <c r="E19" s="263">
        <v>7.6999999999999999E-2</v>
      </c>
      <c r="F19" s="253">
        <f t="shared" si="0"/>
        <v>0</v>
      </c>
      <c r="G19" s="138"/>
    </row>
    <row r="20" spans="1:7">
      <c r="A20" s="264" t="s">
        <v>2974</v>
      </c>
      <c r="B20" s="245" t="s">
        <v>276</v>
      </c>
      <c r="C20" s="259">
        <f>'表30-13'!F73</f>
        <v>0</v>
      </c>
      <c r="D20" s="247">
        <v>1.4E-2</v>
      </c>
      <c r="E20" s="260">
        <f>ROUND(D20*0.85,4)</f>
        <v>1.1900000000000001E-2</v>
      </c>
      <c r="F20" s="248">
        <f t="shared" si="0"/>
        <v>0</v>
      </c>
      <c r="G20" s="138"/>
    </row>
    <row r="21" spans="1:7">
      <c r="A21" s="262"/>
      <c r="B21" s="250" t="s">
        <v>277</v>
      </c>
      <c r="C21" s="261">
        <f>'表30-13'!F77</f>
        <v>0</v>
      </c>
      <c r="D21" s="252">
        <v>1.4E-2</v>
      </c>
      <c r="E21" s="260">
        <f>ROUND(D21*0.9,4)</f>
        <v>1.26E-2</v>
      </c>
      <c r="F21" s="253">
        <f t="shared" si="0"/>
        <v>0</v>
      </c>
      <c r="G21" s="138"/>
    </row>
    <row r="22" spans="1:7">
      <c r="A22" s="262"/>
      <c r="B22" s="250" t="s">
        <v>278</v>
      </c>
      <c r="C22" s="261">
        <f>'表30-13'!F81</f>
        <v>0</v>
      </c>
      <c r="D22" s="252">
        <v>1.4E-2</v>
      </c>
      <c r="E22" s="260">
        <f>ROUND(D22*0.95,4)</f>
        <v>1.3299999999999999E-2</v>
      </c>
      <c r="F22" s="253">
        <f t="shared" si="0"/>
        <v>0</v>
      </c>
      <c r="G22" s="138"/>
    </row>
    <row r="23" spans="1:7">
      <c r="A23" s="265" t="s">
        <v>2975</v>
      </c>
      <c r="B23" s="266"/>
      <c r="C23" s="267">
        <f>SUM(C5:C22)</f>
        <v>0</v>
      </c>
      <c r="D23" s="268"/>
      <c r="E23" s="268"/>
      <c r="F23" s="269">
        <f>SUM(F5:F22)</f>
        <v>0</v>
      </c>
      <c r="G23" s="138"/>
    </row>
    <row r="24" spans="1:7">
      <c r="A24" s="29" t="s">
        <v>2976</v>
      </c>
      <c r="B24" s="240"/>
      <c r="C24" s="270"/>
      <c r="D24" s="242"/>
      <c r="E24" s="242"/>
      <c r="F24" s="271"/>
      <c r="G24" s="138"/>
    </row>
    <row r="25" spans="1:7">
      <c r="A25" s="29" t="s">
        <v>2977</v>
      </c>
      <c r="B25" s="240"/>
      <c r="C25" s="270">
        <f>SUM(C26:C31)</f>
        <v>0</v>
      </c>
      <c r="D25" s="242"/>
      <c r="E25" s="242"/>
      <c r="F25" s="271"/>
      <c r="G25" s="138"/>
    </row>
    <row r="26" spans="1:7">
      <c r="A26" s="244" t="s">
        <v>2978</v>
      </c>
      <c r="B26" s="245" t="s">
        <v>276</v>
      </c>
      <c r="C26" s="246">
        <f>'表30-13'!F87</f>
        <v>0</v>
      </c>
      <c r="D26" s="247">
        <v>8.1000000000000003E-2</v>
      </c>
      <c r="E26" s="252">
        <f>ROUND(D26*0.85,4)</f>
        <v>6.8900000000000003E-2</v>
      </c>
      <c r="F26" s="248">
        <f t="shared" ref="F26:F31" si="1">ROUND(C26*(D26-E26),0)</f>
        <v>0</v>
      </c>
      <c r="G26" s="138"/>
    </row>
    <row r="27" spans="1:7">
      <c r="A27" s="249"/>
      <c r="B27" s="250" t="s">
        <v>277</v>
      </c>
      <c r="C27" s="251">
        <f>'表30-13'!F91</f>
        <v>0</v>
      </c>
      <c r="D27" s="252">
        <v>8.1000000000000003E-2</v>
      </c>
      <c r="E27" s="252">
        <f>ROUND(D27*0.9,4)</f>
        <v>7.2900000000000006E-2</v>
      </c>
      <c r="F27" s="253">
        <f t="shared" si="1"/>
        <v>0</v>
      </c>
      <c r="G27" s="138"/>
    </row>
    <row r="28" spans="1:7">
      <c r="A28" s="254"/>
      <c r="B28" s="255" t="s">
        <v>278</v>
      </c>
      <c r="C28" s="256">
        <f>'表30-13'!F95</f>
        <v>0</v>
      </c>
      <c r="D28" s="257">
        <v>8.1000000000000003E-2</v>
      </c>
      <c r="E28" s="257">
        <f>ROUND(D28*0.95,4)</f>
        <v>7.6999999999999999E-2</v>
      </c>
      <c r="F28" s="253">
        <f t="shared" si="1"/>
        <v>0</v>
      </c>
      <c r="G28" s="138"/>
    </row>
    <row r="29" spans="1:7">
      <c r="A29" s="264" t="s">
        <v>2979</v>
      </c>
      <c r="B29" s="245" t="s">
        <v>276</v>
      </c>
      <c r="C29" s="259">
        <f>'表30-13'!F100</f>
        <v>0</v>
      </c>
      <c r="D29" s="247">
        <v>1.4E-2</v>
      </c>
      <c r="E29" s="260">
        <f>ROUND(D29*0.85,4)</f>
        <v>1.1900000000000001E-2</v>
      </c>
      <c r="F29" s="248">
        <f t="shared" si="1"/>
        <v>0</v>
      </c>
      <c r="G29" s="138"/>
    </row>
    <row r="30" spans="1:7">
      <c r="A30" s="262"/>
      <c r="B30" s="250" t="s">
        <v>277</v>
      </c>
      <c r="C30" s="261">
        <f>'表30-13'!F104</f>
        <v>0</v>
      </c>
      <c r="D30" s="252">
        <v>1.4E-2</v>
      </c>
      <c r="E30" s="260">
        <f>ROUND(D30*0.9,4)</f>
        <v>1.26E-2</v>
      </c>
      <c r="F30" s="253">
        <f t="shared" si="1"/>
        <v>0</v>
      </c>
      <c r="G30" s="138"/>
    </row>
    <row r="31" spans="1:7">
      <c r="A31" s="262"/>
      <c r="B31" s="255" t="s">
        <v>278</v>
      </c>
      <c r="C31" s="261">
        <f>'表30-13'!F108</f>
        <v>0</v>
      </c>
      <c r="D31" s="252">
        <v>1.4E-2</v>
      </c>
      <c r="E31" s="263">
        <f>ROUND(D31*0.95,4)</f>
        <v>1.3299999999999999E-2</v>
      </c>
      <c r="F31" s="253">
        <f t="shared" si="1"/>
        <v>0</v>
      </c>
      <c r="G31" s="138"/>
    </row>
    <row r="32" spans="1:7" ht="16.5" thickBot="1">
      <c r="A32" s="272" t="s">
        <v>2980</v>
      </c>
      <c r="B32" s="273"/>
      <c r="C32" s="274">
        <f>SUM(C26:C31)</f>
        <v>0</v>
      </c>
      <c r="D32" s="275"/>
      <c r="E32" s="275"/>
      <c r="F32" s="276">
        <f>SUM(F26:F31)</f>
        <v>0</v>
      </c>
      <c r="G32" s="138"/>
    </row>
    <row r="33" spans="1:7">
      <c r="A33" s="138"/>
      <c r="B33" s="230"/>
      <c r="C33" s="231"/>
      <c r="D33" s="232"/>
      <c r="E33" s="232"/>
      <c r="F33" s="233"/>
      <c r="G33" s="138"/>
    </row>
    <row r="34" spans="1:7">
      <c r="A34" s="277"/>
      <c r="B34" s="277"/>
      <c r="C34" s="277"/>
      <c r="D34" s="277"/>
    </row>
    <row r="35" spans="1:7">
      <c r="A35" s="277" t="s">
        <v>2981</v>
      </c>
      <c r="B35" s="277"/>
      <c r="C35" s="277"/>
      <c r="D35" s="277"/>
    </row>
    <row r="36" spans="1:7">
      <c r="A36" s="277"/>
      <c r="B36" s="277"/>
      <c r="C36" s="277"/>
      <c r="D36" s="277"/>
    </row>
  </sheetData>
  <mergeCells count="4">
    <mergeCell ref="A8:A9"/>
    <mergeCell ref="A11:A12"/>
    <mergeCell ref="A14:A15"/>
    <mergeCell ref="A17:A18"/>
  </mergeCells>
  <phoneticPr fontId="8"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7">
    <pageSetUpPr fitToPage="1"/>
  </sheetPr>
  <dimension ref="A1:F120"/>
  <sheetViews>
    <sheetView workbookViewId="0"/>
  </sheetViews>
  <sheetFormatPr defaultColWidth="15.625" defaultRowHeight="15.75"/>
  <cols>
    <col min="1" max="1" width="40.625" style="10" customWidth="1"/>
    <col min="2" max="4" width="20.625" style="10" customWidth="1"/>
    <col min="5" max="16384" width="15.625" style="10"/>
  </cols>
  <sheetData>
    <row r="1" spans="1:6" ht="16.5">
      <c r="A1" s="16" t="str">
        <f>+封面!A3&amp;" "&amp;封面!A2</f>
        <v xml:space="preserve">        保險股份有限公司(○○分公司) 年度(月、季、半年)報表</v>
      </c>
      <c r="B1" s="46"/>
      <c r="C1" s="46"/>
      <c r="D1" s="47"/>
      <c r="E1" s="47"/>
    </row>
    <row r="2" spans="1:6" ht="16.5">
      <c r="A2" s="198" t="s">
        <v>2942</v>
      </c>
      <c r="B2" s="47"/>
      <c r="C2" s="47"/>
      <c r="D2" s="199" t="s">
        <v>2943</v>
      </c>
    </row>
    <row r="3" spans="1:6" ht="20.25">
      <c r="A3" s="200" t="s">
        <v>2944</v>
      </c>
      <c r="B3" s="200" t="s">
        <v>2945</v>
      </c>
      <c r="C3" s="200" t="s">
        <v>2946</v>
      </c>
      <c r="D3" s="201" t="s">
        <v>2947</v>
      </c>
    </row>
    <row r="4" spans="1:6" ht="33">
      <c r="A4" s="28" t="s">
        <v>1915</v>
      </c>
      <c r="B4" s="202">
        <f>'表30-3'!D10+'表30-3'!D16+'表30-3'!D17+'表30-3'!D21</f>
        <v>0</v>
      </c>
      <c r="C4" s="203">
        <f>IF(B11=0,0,B4/$B$11)</f>
        <v>0</v>
      </c>
      <c r="D4" s="204">
        <f t="shared" ref="D4:D10" si="0">C4^2</f>
        <v>0</v>
      </c>
    </row>
    <row r="5" spans="1:6" ht="16.5">
      <c r="A5" s="205" t="s">
        <v>2948</v>
      </c>
      <c r="B5" s="206">
        <f>'表30-3'!D90+'表30-3'!D133</f>
        <v>0</v>
      </c>
      <c r="C5" s="207">
        <f>IF(B11=0,0,B5/$B$11)</f>
        <v>0</v>
      </c>
      <c r="D5" s="208">
        <f t="shared" si="0"/>
        <v>0</v>
      </c>
    </row>
    <row r="6" spans="1:6" ht="33">
      <c r="A6" s="205" t="s">
        <v>2949</v>
      </c>
      <c r="B6" s="206">
        <f>'表30-3'!D91+'表30-3'!D134+'表30-3'!D93+'表30-3'!D136</f>
        <v>0</v>
      </c>
      <c r="C6" s="207">
        <f>IF(B11=0,0,B6/$B$11)</f>
        <v>0</v>
      </c>
      <c r="D6" s="208">
        <f t="shared" si="0"/>
        <v>0</v>
      </c>
    </row>
    <row r="7" spans="1:6" ht="16.5">
      <c r="A7" s="205" t="s">
        <v>2950</v>
      </c>
      <c r="B7" s="206">
        <f>'表30-3'!D26+'表30-3'!D39+'表30-3'!D45+'表30-3'!D49</f>
        <v>0</v>
      </c>
      <c r="C7" s="207">
        <f>IF(B11=0,0,B7/$B$11)</f>
        <v>0</v>
      </c>
      <c r="D7" s="208">
        <f t="shared" si="0"/>
        <v>0</v>
      </c>
    </row>
    <row r="8" spans="1:6" ht="33">
      <c r="A8" s="205" t="s">
        <v>2951</v>
      </c>
      <c r="B8" s="206">
        <f>SUM('表30-3'!D139,'表30-3'!D96,'表30-3'!D101,'表30-3'!D144,'表30-3'!D117:D120,'表30-3'!D159:D162,'表30-3'!D92,'表30-3'!D135)</f>
        <v>0</v>
      </c>
      <c r="C8" s="207">
        <f>IF(B11=0,0,B8/$B$11)</f>
        <v>0</v>
      </c>
      <c r="D8" s="208">
        <f t="shared" si="0"/>
        <v>0</v>
      </c>
    </row>
    <row r="9" spans="1:6" ht="16.5">
      <c r="A9" s="205" t="s">
        <v>2952</v>
      </c>
      <c r="B9" s="206">
        <f>SUM('表30-3'!D50,'表30-3'!D113,'表30-3'!D155)</f>
        <v>0</v>
      </c>
      <c r="C9" s="207">
        <f>IF(B11=0,0,B9/$B$11)</f>
        <v>0</v>
      </c>
      <c r="D9" s="208">
        <f t="shared" si="0"/>
        <v>0</v>
      </c>
    </row>
    <row r="10" spans="1:6" ht="16.5">
      <c r="A10" s="205" t="s">
        <v>2953</v>
      </c>
      <c r="B10" s="206">
        <f>SUM('表30-3'!D63,'表30-3'!D110,'表30-3'!D152)</f>
        <v>0</v>
      </c>
      <c r="C10" s="207">
        <f>IF(B11=0,0,B10/$B$11)</f>
        <v>0</v>
      </c>
      <c r="D10" s="208">
        <f t="shared" si="0"/>
        <v>0</v>
      </c>
    </row>
    <row r="11" spans="1:6" ht="17.25" thickBot="1">
      <c r="A11" s="209" t="s">
        <v>2954</v>
      </c>
      <c r="B11" s="210">
        <f>SUM(B4:B10)</f>
        <v>0</v>
      </c>
      <c r="C11" s="211"/>
      <c r="D11" s="212">
        <f>SUM(D4:D10)</f>
        <v>0</v>
      </c>
    </row>
    <row r="12" spans="1:6" ht="16.5" thickTop="1">
      <c r="A12" s="213" t="s">
        <v>453</v>
      </c>
      <c r="B12" s="214"/>
      <c r="C12" s="215"/>
      <c r="D12" s="216">
        <f>VLOOKUP($D$11,C16:D21,2)</f>
        <v>1</v>
      </c>
      <c r="E12" s="217"/>
    </row>
    <row r="13" spans="1:6">
      <c r="A13" s="218"/>
      <c r="B13" s="47"/>
      <c r="C13" s="47"/>
      <c r="D13" s="47"/>
      <c r="E13" s="47"/>
    </row>
    <row r="14" spans="1:6">
      <c r="A14" s="218"/>
      <c r="B14" s="3950" t="s">
        <v>2955</v>
      </c>
      <c r="C14" s="3950"/>
      <c r="D14" s="3950"/>
      <c r="E14" s="47"/>
    </row>
    <row r="15" spans="1:6" ht="16.5">
      <c r="A15" s="218"/>
      <c r="B15" s="219" t="s">
        <v>453</v>
      </c>
      <c r="C15" s="220" t="s">
        <v>2956</v>
      </c>
      <c r="D15" s="200" t="s">
        <v>2957</v>
      </c>
      <c r="E15" s="47"/>
    </row>
    <row r="16" spans="1:6" ht="33">
      <c r="A16" s="218"/>
      <c r="B16" s="221" t="s">
        <v>2958</v>
      </c>
      <c r="C16" s="204">
        <v>0</v>
      </c>
      <c r="D16" s="204">
        <v>1</v>
      </c>
      <c r="E16" s="222"/>
      <c r="F16" s="223"/>
    </row>
    <row r="17" spans="1:6" ht="16.5">
      <c r="A17" s="218"/>
      <c r="B17" s="224" t="s">
        <v>2959</v>
      </c>
      <c r="C17" s="225">
        <f>1/6</f>
        <v>0.16666666666666666</v>
      </c>
      <c r="D17" s="225">
        <v>1.0149999999999999</v>
      </c>
      <c r="E17" s="223"/>
      <c r="F17" s="223"/>
    </row>
    <row r="18" spans="1:6" ht="16.5">
      <c r="A18" s="218"/>
      <c r="B18" s="224" t="s">
        <v>2960</v>
      </c>
      <c r="C18" s="225">
        <f>1/5</f>
        <v>0.2</v>
      </c>
      <c r="D18" s="225">
        <v>1.02</v>
      </c>
      <c r="E18" s="223"/>
      <c r="F18" s="223"/>
    </row>
    <row r="19" spans="1:6" ht="16.5">
      <c r="A19" s="218"/>
      <c r="B19" s="226" t="s">
        <v>2961</v>
      </c>
      <c r="C19" s="208">
        <f>1/4</f>
        <v>0.25</v>
      </c>
      <c r="D19" s="208">
        <v>1.04</v>
      </c>
      <c r="E19" s="223"/>
      <c r="F19" s="223"/>
    </row>
    <row r="20" spans="1:6" ht="16.5">
      <c r="A20" s="218"/>
      <c r="B20" s="226" t="s">
        <v>2962</v>
      </c>
      <c r="C20" s="208">
        <f>1/3</f>
        <v>0.33333333333333331</v>
      </c>
      <c r="D20" s="208">
        <v>1.08</v>
      </c>
      <c r="E20" s="223"/>
      <c r="F20" s="223"/>
    </row>
    <row r="21" spans="1:6" ht="16.5">
      <c r="A21" s="218"/>
      <c r="B21" s="227" t="s">
        <v>2963</v>
      </c>
      <c r="C21" s="228">
        <f>1/2</f>
        <v>0.5</v>
      </c>
      <c r="D21" s="228">
        <v>1.1599999999999999</v>
      </c>
      <c r="E21" s="223"/>
      <c r="F21" s="223"/>
    </row>
    <row r="22" spans="1:6">
      <c r="A22" s="218"/>
      <c r="B22" s="47"/>
      <c r="C22" s="47"/>
      <c r="D22" s="47"/>
      <c r="E22" s="47"/>
    </row>
    <row r="120" spans="6:6">
      <c r="F120" s="229"/>
    </row>
  </sheetData>
  <mergeCells count="1">
    <mergeCell ref="B14:D14"/>
  </mergeCells>
  <phoneticPr fontId="8"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AB85"/>
  <sheetViews>
    <sheetView showGridLines="0" zoomScaleNormal="100" workbookViewId="0"/>
  </sheetViews>
  <sheetFormatPr defaultColWidth="8.875" defaultRowHeight="13.5"/>
  <cols>
    <col min="1" max="1" width="2.75" style="1307" customWidth="1"/>
    <col min="2" max="2" width="36.25" style="1337" customWidth="1"/>
    <col min="3" max="4" width="28.875" style="1338" customWidth="1"/>
    <col min="5" max="5" width="23.625" style="1338" customWidth="1"/>
    <col min="6" max="6" width="23.625" style="1307" customWidth="1"/>
    <col min="7" max="16384" width="8.875" style="1307"/>
  </cols>
  <sheetData>
    <row r="1" spans="1:5" s="1305" customFormat="1" ht="16.5">
      <c r="A1" s="1303" t="str">
        <f>+封面!A3&amp;" "&amp;封面!A2</f>
        <v xml:space="preserve">        保險股份有限公司(○○分公司) 年度(月、季、半年)報表</v>
      </c>
      <c r="B1" s="1304"/>
      <c r="C1" s="1304"/>
      <c r="D1" s="1304"/>
    </row>
    <row r="2" spans="1:5" s="1305" customFormat="1" ht="14.25">
      <c r="A2" s="1306" t="s">
        <v>4210</v>
      </c>
      <c r="B2" s="1304"/>
      <c r="C2" s="1304"/>
    </row>
    <row r="3" spans="1:5" ht="15" thickBot="1">
      <c r="B3" s="1308" t="s">
        <v>4211</v>
      </c>
      <c r="C3" s="1308"/>
      <c r="D3" s="1308"/>
      <c r="E3" s="1309" t="s">
        <v>4212</v>
      </c>
    </row>
    <row r="4" spans="1:5" ht="16.5">
      <c r="B4" s="1310" t="s">
        <v>4213</v>
      </c>
      <c r="C4" s="1311" t="s">
        <v>4214</v>
      </c>
      <c r="D4" s="1312" t="s">
        <v>4215</v>
      </c>
      <c r="E4" s="1313" t="s">
        <v>4216</v>
      </c>
    </row>
    <row r="5" spans="1:5" ht="14.25">
      <c r="B5" s="1314" t="s">
        <v>4217</v>
      </c>
      <c r="C5" s="1315">
        <f>'表26-1'!S6</f>
        <v>0</v>
      </c>
      <c r="D5" s="1316">
        <f t="shared" ref="D5:D36" si="0">IF($C$37=0,0,C5/$C$37)</f>
        <v>0</v>
      </c>
      <c r="E5" s="1317">
        <f t="shared" ref="E5:E36" si="1">D5^2</f>
        <v>0</v>
      </c>
    </row>
    <row r="6" spans="1:5" ht="14.25">
      <c r="B6" s="1314" t="s">
        <v>4218</v>
      </c>
      <c r="C6" s="1318">
        <f>'表26-1'!S7</f>
        <v>0</v>
      </c>
      <c r="D6" s="1319">
        <f t="shared" si="0"/>
        <v>0</v>
      </c>
      <c r="E6" s="1320">
        <f t="shared" si="1"/>
        <v>0</v>
      </c>
    </row>
    <row r="7" spans="1:5" ht="14.25">
      <c r="B7" s="1314" t="s">
        <v>4219</v>
      </c>
      <c r="C7" s="1318">
        <f>'表26-1'!S8</f>
        <v>0</v>
      </c>
      <c r="D7" s="1319">
        <f t="shared" si="0"/>
        <v>0</v>
      </c>
      <c r="E7" s="1320">
        <f t="shared" si="1"/>
        <v>0</v>
      </c>
    </row>
    <row r="8" spans="1:5" ht="14.25">
      <c r="B8" s="1314" t="s">
        <v>4220</v>
      </c>
      <c r="C8" s="1318">
        <f>'表26-1'!S9</f>
        <v>0</v>
      </c>
      <c r="D8" s="1319">
        <f t="shared" si="0"/>
        <v>0</v>
      </c>
      <c r="E8" s="1320">
        <f t="shared" si="1"/>
        <v>0</v>
      </c>
    </row>
    <row r="9" spans="1:5" ht="14.25">
      <c r="B9" s="1314" t="s">
        <v>4221</v>
      </c>
      <c r="C9" s="1318">
        <f>'表26-1'!S10</f>
        <v>0</v>
      </c>
      <c r="D9" s="1319">
        <f t="shared" si="0"/>
        <v>0</v>
      </c>
      <c r="E9" s="1320">
        <f t="shared" si="1"/>
        <v>0</v>
      </c>
    </row>
    <row r="10" spans="1:5" ht="14.25">
      <c r="B10" s="1314" t="s">
        <v>4222</v>
      </c>
      <c r="C10" s="1318">
        <f>'表26-1'!S11</f>
        <v>0</v>
      </c>
      <c r="D10" s="1319">
        <f t="shared" si="0"/>
        <v>0</v>
      </c>
      <c r="E10" s="1320">
        <f t="shared" si="1"/>
        <v>0</v>
      </c>
    </row>
    <row r="11" spans="1:5" ht="14.25">
      <c r="B11" s="1314" t="s">
        <v>4223</v>
      </c>
      <c r="C11" s="1318">
        <f>'表26-1'!S12</f>
        <v>0</v>
      </c>
      <c r="D11" s="1319">
        <f t="shared" si="0"/>
        <v>0</v>
      </c>
      <c r="E11" s="1320">
        <f t="shared" si="1"/>
        <v>0</v>
      </c>
    </row>
    <row r="12" spans="1:5" ht="14.25">
      <c r="B12" s="1314" t="s">
        <v>4224</v>
      </c>
      <c r="C12" s="1318">
        <f>'表26-1'!S13</f>
        <v>0</v>
      </c>
      <c r="D12" s="1319">
        <f t="shared" si="0"/>
        <v>0</v>
      </c>
      <c r="E12" s="1320">
        <f t="shared" si="1"/>
        <v>0</v>
      </c>
    </row>
    <row r="13" spans="1:5" ht="14.25">
      <c r="B13" s="1314" t="s">
        <v>4225</v>
      </c>
      <c r="C13" s="1318">
        <f>'表26-1'!S14</f>
        <v>0</v>
      </c>
      <c r="D13" s="1319">
        <f t="shared" si="0"/>
        <v>0</v>
      </c>
      <c r="E13" s="1320">
        <f t="shared" si="1"/>
        <v>0</v>
      </c>
    </row>
    <row r="14" spans="1:5" ht="14.25">
      <c r="B14" s="1314" t="s">
        <v>4226</v>
      </c>
      <c r="C14" s="1318">
        <f>'表26-1'!S15</f>
        <v>0</v>
      </c>
      <c r="D14" s="1319">
        <f t="shared" si="0"/>
        <v>0</v>
      </c>
      <c r="E14" s="1320">
        <f t="shared" si="1"/>
        <v>0</v>
      </c>
    </row>
    <row r="15" spans="1:5" ht="14.25">
      <c r="B15" s="1314" t="s">
        <v>4227</v>
      </c>
      <c r="C15" s="1318">
        <f>'表26-1'!S16</f>
        <v>0</v>
      </c>
      <c r="D15" s="1319">
        <f t="shared" si="0"/>
        <v>0</v>
      </c>
      <c r="E15" s="1320">
        <f t="shared" si="1"/>
        <v>0</v>
      </c>
    </row>
    <row r="16" spans="1:5" ht="14.25">
      <c r="B16" s="1314" t="s">
        <v>4228</v>
      </c>
      <c r="C16" s="1318">
        <f>'表26-1'!S17</f>
        <v>0</v>
      </c>
      <c r="D16" s="1319">
        <f t="shared" si="0"/>
        <v>0</v>
      </c>
      <c r="E16" s="1320">
        <f t="shared" si="1"/>
        <v>0</v>
      </c>
    </row>
    <row r="17" spans="2:28" ht="14.25">
      <c r="B17" s="1314" t="s">
        <v>4229</v>
      </c>
      <c r="C17" s="1318">
        <f>'表26-1'!S18</f>
        <v>0</v>
      </c>
      <c r="D17" s="1319">
        <f t="shared" si="0"/>
        <v>0</v>
      </c>
      <c r="E17" s="1320">
        <f t="shared" si="1"/>
        <v>0</v>
      </c>
    </row>
    <row r="18" spans="2:28" ht="14.25">
      <c r="B18" s="1314" t="s">
        <v>4230</v>
      </c>
      <c r="C18" s="1318">
        <f>'表26-1'!S19</f>
        <v>0</v>
      </c>
      <c r="D18" s="1319">
        <f t="shared" si="0"/>
        <v>0</v>
      </c>
      <c r="E18" s="1320">
        <f t="shared" si="1"/>
        <v>0</v>
      </c>
    </row>
    <row r="19" spans="2:28" ht="14.25">
      <c r="B19" s="1314" t="s">
        <v>4231</v>
      </c>
      <c r="C19" s="1318">
        <f>'表26-1'!S20</f>
        <v>0</v>
      </c>
      <c r="D19" s="1319">
        <f t="shared" si="0"/>
        <v>0</v>
      </c>
      <c r="E19" s="1320">
        <f t="shared" si="1"/>
        <v>0</v>
      </c>
    </row>
    <row r="20" spans="2:28" ht="14.25">
      <c r="B20" s="1314" t="s">
        <v>4232</v>
      </c>
      <c r="C20" s="1318">
        <f>'表26-1'!S21</f>
        <v>0</v>
      </c>
      <c r="D20" s="1319">
        <f t="shared" si="0"/>
        <v>0</v>
      </c>
      <c r="E20" s="1320">
        <f t="shared" si="1"/>
        <v>0</v>
      </c>
    </row>
    <row r="21" spans="2:28" ht="14.25">
      <c r="B21" s="1314" t="s">
        <v>4233</v>
      </c>
      <c r="C21" s="1318">
        <f>'表26-1'!S22</f>
        <v>0</v>
      </c>
      <c r="D21" s="1319">
        <f t="shared" si="0"/>
        <v>0</v>
      </c>
      <c r="E21" s="1320">
        <f t="shared" si="1"/>
        <v>0</v>
      </c>
    </row>
    <row r="22" spans="2:28" ht="14.25">
      <c r="B22" s="1314" t="s">
        <v>4234</v>
      </c>
      <c r="C22" s="1318">
        <f>'表26-1'!S23</f>
        <v>0</v>
      </c>
      <c r="D22" s="1319">
        <f t="shared" si="0"/>
        <v>0</v>
      </c>
      <c r="E22" s="1320">
        <f t="shared" si="1"/>
        <v>0</v>
      </c>
    </row>
    <row r="23" spans="2:28" ht="14.25">
      <c r="B23" s="1314" t="s">
        <v>4235</v>
      </c>
      <c r="C23" s="1318">
        <f>'表26-1'!S24</f>
        <v>0</v>
      </c>
      <c r="D23" s="1319">
        <f t="shared" si="0"/>
        <v>0</v>
      </c>
      <c r="E23" s="1320">
        <f t="shared" si="1"/>
        <v>0</v>
      </c>
    </row>
    <row r="24" spans="2:28" ht="14.25">
      <c r="B24" s="1314" t="s">
        <v>4236</v>
      </c>
      <c r="C24" s="1318">
        <f>'表26-1'!S25</f>
        <v>0</v>
      </c>
      <c r="D24" s="1319">
        <f t="shared" si="0"/>
        <v>0</v>
      </c>
      <c r="E24" s="1320">
        <f t="shared" si="1"/>
        <v>0</v>
      </c>
    </row>
    <row r="25" spans="2:28" ht="14.25">
      <c r="B25" s="1314" t="s">
        <v>4237</v>
      </c>
      <c r="C25" s="1318">
        <f>'表26-1'!S26</f>
        <v>0</v>
      </c>
      <c r="D25" s="1319">
        <f t="shared" si="0"/>
        <v>0</v>
      </c>
      <c r="E25" s="1320">
        <f t="shared" si="1"/>
        <v>0</v>
      </c>
    </row>
    <row r="26" spans="2:28" ht="15.75">
      <c r="B26" s="1314" t="s">
        <v>4238</v>
      </c>
      <c r="C26" s="1318">
        <f>'表26-1'!S27</f>
        <v>0</v>
      </c>
      <c r="D26" s="1319">
        <f t="shared" si="0"/>
        <v>0</v>
      </c>
      <c r="E26" s="1320">
        <f t="shared" si="1"/>
        <v>0</v>
      </c>
      <c r="AB26" s="1321"/>
    </row>
    <row r="27" spans="2:28" ht="14.25">
      <c r="B27" s="1314" t="s">
        <v>4239</v>
      </c>
      <c r="C27" s="1318">
        <f>'表26-1'!S28</f>
        <v>0</v>
      </c>
      <c r="D27" s="1319">
        <f t="shared" si="0"/>
        <v>0</v>
      </c>
      <c r="E27" s="1320">
        <f t="shared" si="1"/>
        <v>0</v>
      </c>
    </row>
    <row r="28" spans="2:28" ht="14.25">
      <c r="B28" s="1314" t="s">
        <v>4240</v>
      </c>
      <c r="C28" s="1318">
        <f>'表26-1'!S29</f>
        <v>0</v>
      </c>
      <c r="D28" s="1319">
        <f t="shared" si="0"/>
        <v>0</v>
      </c>
      <c r="E28" s="1320">
        <f t="shared" si="1"/>
        <v>0</v>
      </c>
    </row>
    <row r="29" spans="2:28" ht="14.25">
      <c r="B29" s="1314" t="s">
        <v>4241</v>
      </c>
      <c r="C29" s="1318">
        <f>'表26-1'!S30</f>
        <v>0</v>
      </c>
      <c r="D29" s="1319">
        <f t="shared" si="0"/>
        <v>0</v>
      </c>
      <c r="E29" s="1320">
        <f t="shared" si="1"/>
        <v>0</v>
      </c>
    </row>
    <row r="30" spans="2:28" ht="14.25">
      <c r="B30" s="1314" t="s">
        <v>4242</v>
      </c>
      <c r="C30" s="1318">
        <f>'表26-1'!S31</f>
        <v>0</v>
      </c>
      <c r="D30" s="1319">
        <f t="shared" si="0"/>
        <v>0</v>
      </c>
      <c r="E30" s="1320">
        <f t="shared" si="1"/>
        <v>0</v>
      </c>
    </row>
    <row r="31" spans="2:28" ht="14.25">
      <c r="B31" s="1314" t="s">
        <v>4243</v>
      </c>
      <c r="C31" s="1318">
        <f>'表26-1'!S32</f>
        <v>0</v>
      </c>
      <c r="D31" s="1319">
        <f t="shared" si="0"/>
        <v>0</v>
      </c>
      <c r="E31" s="1320">
        <f t="shared" si="1"/>
        <v>0</v>
      </c>
    </row>
    <row r="32" spans="2:28" ht="14.25">
      <c r="B32" s="1314" t="s">
        <v>4244</v>
      </c>
      <c r="C32" s="1318">
        <f>'表26-1'!S33</f>
        <v>0</v>
      </c>
      <c r="D32" s="1319">
        <f t="shared" si="0"/>
        <v>0</v>
      </c>
      <c r="E32" s="1320">
        <f t="shared" si="1"/>
        <v>0</v>
      </c>
    </row>
    <row r="33" spans="2:6" ht="14.25">
      <c r="B33" s="1314" t="s">
        <v>4245</v>
      </c>
      <c r="C33" s="1318">
        <f>'表26-1'!S34</f>
        <v>0</v>
      </c>
      <c r="D33" s="1319">
        <f t="shared" si="0"/>
        <v>0</v>
      </c>
      <c r="E33" s="1320">
        <f t="shared" si="1"/>
        <v>0</v>
      </c>
    </row>
    <row r="34" spans="2:6" ht="14.25">
      <c r="B34" s="1314" t="s">
        <v>4246</v>
      </c>
      <c r="C34" s="1318">
        <f>'表26-1'!S35</f>
        <v>0</v>
      </c>
      <c r="D34" s="1319">
        <f t="shared" si="0"/>
        <v>0</v>
      </c>
      <c r="E34" s="1320">
        <f>D34^2</f>
        <v>0</v>
      </c>
    </row>
    <row r="35" spans="2:6" ht="14.25">
      <c r="B35" s="1314" t="s">
        <v>4247</v>
      </c>
      <c r="C35" s="1318">
        <f>'表26-1'!S37</f>
        <v>0</v>
      </c>
      <c r="D35" s="1319">
        <f>IF($C$37=0,0,C35/$C$37)</f>
        <v>0</v>
      </c>
      <c r="E35" s="1320">
        <f>D35^2</f>
        <v>0</v>
      </c>
    </row>
    <row r="36" spans="2:6" ht="14.25">
      <c r="B36" s="1314" t="s">
        <v>4248</v>
      </c>
      <c r="C36" s="1318">
        <f>'表26-1'!S38</f>
        <v>0</v>
      </c>
      <c r="D36" s="1319">
        <f t="shared" si="0"/>
        <v>0</v>
      </c>
      <c r="E36" s="1320">
        <f t="shared" si="1"/>
        <v>0</v>
      </c>
    </row>
    <row r="37" spans="2:6" ht="15" thickBot="1">
      <c r="B37" s="1322" t="s">
        <v>4249</v>
      </c>
      <c r="C37" s="1323">
        <f>SUM(C5:C36)</f>
        <v>0</v>
      </c>
      <c r="D37" s="1324"/>
      <c r="E37" s="1325">
        <f>SUM(E5:E36)</f>
        <v>0</v>
      </c>
    </row>
    <row r="38" spans="2:6" ht="15" thickTop="1" thickBot="1">
      <c r="B38" s="1326" t="s">
        <v>453</v>
      </c>
      <c r="C38" s="1327"/>
      <c r="D38" s="1328"/>
      <c r="E38" s="1329">
        <f>IF(AND(E37&gt;=1/30,E37&lt;1/25),0.75,IF(AND(E37&gt;=1/25,E37&lt;1/20),0.8,IF(AND(E37&gt;=1/20,E37&lt;1/15),0.85,IF(AND(E37&gt;=1/15,E37&lt;1/10),0.9,IF(AND(E37&gt;=1/10,E37&lt;1/5),0.95,1)))))</f>
        <v>1</v>
      </c>
    </row>
    <row r="39" spans="2:6">
      <c r="B39" s="1308"/>
      <c r="C39" s="1308"/>
      <c r="D39" s="1308"/>
      <c r="E39" s="1308"/>
    </row>
    <row r="40" spans="2:6" ht="15" thickBot="1">
      <c r="B40" s="1776" t="s">
        <v>4250</v>
      </c>
      <c r="C40" s="1308"/>
      <c r="D40" s="1308"/>
      <c r="E40" s="1763"/>
      <c r="F40" s="1763" t="s">
        <v>4537</v>
      </c>
    </row>
    <row r="41" spans="2:6" ht="16.5">
      <c r="B41" s="1310" t="s">
        <v>4213</v>
      </c>
      <c r="C41" s="1311" t="s">
        <v>4214</v>
      </c>
      <c r="D41" s="1879" t="s">
        <v>4538</v>
      </c>
      <c r="E41" s="1330" t="s">
        <v>4251</v>
      </c>
      <c r="F41" s="1313" t="s">
        <v>4216</v>
      </c>
    </row>
    <row r="42" spans="2:6" ht="14.25">
      <c r="B42" s="1314" t="s">
        <v>4252</v>
      </c>
      <c r="C42" s="1331">
        <f>'表21-4'!D6</f>
        <v>0</v>
      </c>
      <c r="D42" s="1759">
        <f>'表30-5'!D40</f>
        <v>0</v>
      </c>
      <c r="E42" s="1765">
        <f>IF(($C$74+$D$74)=0,0,($C42+$D42)/($C$74+$D$74))</f>
        <v>0</v>
      </c>
      <c r="F42" s="1317">
        <f t="shared" ref="F42:F73" si="2">E42^2</f>
        <v>0</v>
      </c>
    </row>
    <row r="43" spans="2:6" ht="14.25">
      <c r="B43" s="1314" t="s">
        <v>4253</v>
      </c>
      <c r="C43" s="1318">
        <f>'表21-4'!D7</f>
        <v>0</v>
      </c>
      <c r="D43" s="1760">
        <f>'表30-5'!D41</f>
        <v>0</v>
      </c>
      <c r="E43" s="1766">
        <f t="shared" ref="E43:E73" si="3">IF(($C$74+$D$74)=0,0,($C43+$D43)/($C$74+$D$74))</f>
        <v>0</v>
      </c>
      <c r="F43" s="1320">
        <f t="shared" si="2"/>
        <v>0</v>
      </c>
    </row>
    <row r="44" spans="2:6" ht="14.25">
      <c r="B44" s="1314" t="s">
        <v>4254</v>
      </c>
      <c r="C44" s="1318">
        <f>'表21-4'!D8</f>
        <v>0</v>
      </c>
      <c r="D44" s="1760">
        <f>'表30-5'!D42</f>
        <v>0</v>
      </c>
      <c r="E44" s="1766">
        <f t="shared" si="3"/>
        <v>0</v>
      </c>
      <c r="F44" s="1320">
        <f t="shared" si="2"/>
        <v>0</v>
      </c>
    </row>
    <row r="45" spans="2:6" ht="14.25">
      <c r="B45" s="1314" t="s">
        <v>4255</v>
      </c>
      <c r="C45" s="1318">
        <f>'表21-4'!D9</f>
        <v>0</v>
      </c>
      <c r="D45" s="1760">
        <f>'表30-5'!D43</f>
        <v>0</v>
      </c>
      <c r="E45" s="1766">
        <f t="shared" si="3"/>
        <v>0</v>
      </c>
      <c r="F45" s="1320">
        <f t="shared" si="2"/>
        <v>0</v>
      </c>
    </row>
    <row r="46" spans="2:6" ht="14.25">
      <c r="B46" s="1314" t="s">
        <v>4256</v>
      </c>
      <c r="C46" s="1318">
        <f>'表21-4'!D10</f>
        <v>0</v>
      </c>
      <c r="D46" s="1760">
        <f>'表30-5'!D44</f>
        <v>0</v>
      </c>
      <c r="E46" s="1766">
        <f t="shared" si="3"/>
        <v>0</v>
      </c>
      <c r="F46" s="1320">
        <f t="shared" si="2"/>
        <v>0</v>
      </c>
    </row>
    <row r="47" spans="2:6" ht="14.25">
      <c r="B47" s="1314" t="s">
        <v>4257</v>
      </c>
      <c r="C47" s="1318">
        <f>'表21-4'!D11</f>
        <v>0</v>
      </c>
      <c r="D47" s="1760">
        <f>'表30-5'!D45</f>
        <v>0</v>
      </c>
      <c r="E47" s="1766">
        <f t="shared" si="3"/>
        <v>0</v>
      </c>
      <c r="F47" s="1320">
        <f t="shared" si="2"/>
        <v>0</v>
      </c>
    </row>
    <row r="48" spans="2:6" ht="14.25">
      <c r="B48" s="1314" t="s">
        <v>4258</v>
      </c>
      <c r="C48" s="1318">
        <f>'表21-4'!D12</f>
        <v>0</v>
      </c>
      <c r="D48" s="1760">
        <f>'表30-5'!D46</f>
        <v>0</v>
      </c>
      <c r="E48" s="1766">
        <f t="shared" si="3"/>
        <v>0</v>
      </c>
      <c r="F48" s="1320">
        <f t="shared" si="2"/>
        <v>0</v>
      </c>
    </row>
    <row r="49" spans="2:6" ht="14.25">
      <c r="B49" s="1314" t="s">
        <v>4259</v>
      </c>
      <c r="C49" s="1318">
        <f>'表21-4'!D13</f>
        <v>0</v>
      </c>
      <c r="D49" s="1760">
        <f>'表30-5'!D47</f>
        <v>0</v>
      </c>
      <c r="E49" s="1766">
        <f t="shared" si="3"/>
        <v>0</v>
      </c>
      <c r="F49" s="1320">
        <f t="shared" si="2"/>
        <v>0</v>
      </c>
    </row>
    <row r="50" spans="2:6" ht="14.25">
      <c r="B50" s="1314" t="s">
        <v>4260</v>
      </c>
      <c r="C50" s="1318">
        <f>'表21-4'!D14</f>
        <v>0</v>
      </c>
      <c r="D50" s="1760">
        <f>'表30-5'!D48</f>
        <v>0</v>
      </c>
      <c r="E50" s="1766">
        <f t="shared" si="3"/>
        <v>0</v>
      </c>
      <c r="F50" s="1320">
        <f t="shared" si="2"/>
        <v>0</v>
      </c>
    </row>
    <row r="51" spans="2:6" ht="14.25">
      <c r="B51" s="1314" t="s">
        <v>4261</v>
      </c>
      <c r="C51" s="1318">
        <f>'表21-4'!D15</f>
        <v>0</v>
      </c>
      <c r="D51" s="1760">
        <f>'表30-5'!D49</f>
        <v>0</v>
      </c>
      <c r="E51" s="1766">
        <f t="shared" si="3"/>
        <v>0</v>
      </c>
      <c r="F51" s="1320">
        <f t="shared" si="2"/>
        <v>0</v>
      </c>
    </row>
    <row r="52" spans="2:6" ht="14.25">
      <c r="B52" s="1314" t="s">
        <v>4262</v>
      </c>
      <c r="C52" s="1318">
        <f>'表21-4'!D16</f>
        <v>0</v>
      </c>
      <c r="D52" s="1760">
        <f>'表30-5'!D50</f>
        <v>0</v>
      </c>
      <c r="E52" s="1766">
        <f t="shared" si="3"/>
        <v>0</v>
      </c>
      <c r="F52" s="1320">
        <f t="shared" si="2"/>
        <v>0</v>
      </c>
    </row>
    <row r="53" spans="2:6" ht="14.25">
      <c r="B53" s="1314" t="s">
        <v>4263</v>
      </c>
      <c r="C53" s="1318">
        <f>'表21-4'!D17</f>
        <v>0</v>
      </c>
      <c r="D53" s="1760">
        <f>'表30-5'!D51</f>
        <v>0</v>
      </c>
      <c r="E53" s="1766">
        <f t="shared" si="3"/>
        <v>0</v>
      </c>
      <c r="F53" s="1320">
        <f t="shared" si="2"/>
        <v>0</v>
      </c>
    </row>
    <row r="54" spans="2:6" ht="15" thickBot="1">
      <c r="B54" s="1314" t="s">
        <v>4264</v>
      </c>
      <c r="C54" s="1318">
        <f>'表21-4'!D18</f>
        <v>0</v>
      </c>
      <c r="D54" s="1770">
        <f>'表30-5'!D52</f>
        <v>0</v>
      </c>
      <c r="E54" s="1766">
        <f t="shared" si="3"/>
        <v>0</v>
      </c>
      <c r="F54" s="1320">
        <f t="shared" si="2"/>
        <v>0</v>
      </c>
    </row>
    <row r="55" spans="2:6" ht="14.25">
      <c r="B55" s="1314" t="s">
        <v>4265</v>
      </c>
      <c r="C55" s="1768">
        <f>'表21-4'!D19</f>
        <v>0</v>
      </c>
      <c r="D55" s="1771"/>
      <c r="E55" s="1769">
        <f t="shared" si="3"/>
        <v>0</v>
      </c>
      <c r="F55" s="1320">
        <f t="shared" si="2"/>
        <v>0</v>
      </c>
    </row>
    <row r="56" spans="2:6" ht="14.25">
      <c r="B56" s="1314" t="s">
        <v>4266</v>
      </c>
      <c r="C56" s="1768">
        <f>'表21-4'!D20</f>
        <v>0</v>
      </c>
      <c r="D56" s="1772"/>
      <c r="E56" s="1769">
        <f t="shared" si="3"/>
        <v>0</v>
      </c>
      <c r="F56" s="1320">
        <f t="shared" si="2"/>
        <v>0</v>
      </c>
    </row>
    <row r="57" spans="2:6" ht="15" thickBot="1">
      <c r="B57" s="1314" t="s">
        <v>4267</v>
      </c>
      <c r="C57" s="1768">
        <f>'表21-4'!D21</f>
        <v>0</v>
      </c>
      <c r="D57" s="1773"/>
      <c r="E57" s="1769">
        <f t="shared" si="3"/>
        <v>0</v>
      </c>
      <c r="F57" s="1320">
        <f t="shared" si="2"/>
        <v>0</v>
      </c>
    </row>
    <row r="58" spans="2:6" ht="14.25">
      <c r="B58" s="1314" t="s">
        <v>4268</v>
      </c>
      <c r="C58" s="1318">
        <f>'表21-4'!D22</f>
        <v>0</v>
      </c>
      <c r="D58" s="1767">
        <f>'表30-5'!D53</f>
        <v>0</v>
      </c>
      <c r="E58" s="1766">
        <f t="shared" si="3"/>
        <v>0</v>
      </c>
      <c r="F58" s="1320">
        <f t="shared" si="2"/>
        <v>0</v>
      </c>
    </row>
    <row r="59" spans="2:6" ht="14.25">
      <c r="B59" s="1314" t="s">
        <v>4269</v>
      </c>
      <c r="C59" s="1318">
        <f>'表21-4'!D23</f>
        <v>0</v>
      </c>
      <c r="D59" s="1760">
        <f>'表30-5'!D54</f>
        <v>0</v>
      </c>
      <c r="E59" s="1766">
        <f t="shared" si="3"/>
        <v>0</v>
      </c>
      <c r="F59" s="1320">
        <f t="shared" si="2"/>
        <v>0</v>
      </c>
    </row>
    <row r="60" spans="2:6" ht="14.25">
      <c r="B60" s="1314" t="s">
        <v>4270</v>
      </c>
      <c r="C60" s="1318">
        <f>'表21-4'!D24</f>
        <v>0</v>
      </c>
      <c r="D60" s="1760">
        <f>'表30-5'!D55</f>
        <v>0</v>
      </c>
      <c r="E60" s="1766">
        <f t="shared" si="3"/>
        <v>0</v>
      </c>
      <c r="F60" s="1320">
        <f t="shared" si="2"/>
        <v>0</v>
      </c>
    </row>
    <row r="61" spans="2:6" ht="14.25">
      <c r="B61" s="1314" t="s">
        <v>4271</v>
      </c>
      <c r="C61" s="1318">
        <f>'表21-4'!D25</f>
        <v>0</v>
      </c>
      <c r="D61" s="1760">
        <f>'表30-5'!D56</f>
        <v>0</v>
      </c>
      <c r="E61" s="1766">
        <f t="shared" si="3"/>
        <v>0</v>
      </c>
      <c r="F61" s="1320">
        <f t="shared" si="2"/>
        <v>0</v>
      </c>
    </row>
    <row r="62" spans="2:6" ht="14.25">
      <c r="B62" s="1314" t="s">
        <v>4272</v>
      </c>
      <c r="C62" s="1318">
        <f>'表21-4'!D26</f>
        <v>0</v>
      </c>
      <c r="D62" s="1760">
        <f>'表30-5'!D57</f>
        <v>0</v>
      </c>
      <c r="E62" s="1766">
        <f t="shared" si="3"/>
        <v>0</v>
      </c>
      <c r="F62" s="1320">
        <f t="shared" si="2"/>
        <v>0</v>
      </c>
    </row>
    <row r="63" spans="2:6" ht="14.25">
      <c r="B63" s="1314" t="s">
        <v>4273</v>
      </c>
      <c r="C63" s="1318">
        <f>'表21-4'!D27</f>
        <v>0</v>
      </c>
      <c r="D63" s="1760">
        <f>'表30-5'!D58</f>
        <v>0</v>
      </c>
      <c r="E63" s="1766">
        <f t="shared" si="3"/>
        <v>0</v>
      </c>
      <c r="F63" s="1320">
        <f t="shared" si="2"/>
        <v>0</v>
      </c>
    </row>
    <row r="64" spans="2:6" ht="14.25">
      <c r="B64" s="1314" t="s">
        <v>4274</v>
      </c>
      <c r="C64" s="1318">
        <f>'表21-4'!D28</f>
        <v>0</v>
      </c>
      <c r="D64" s="1760">
        <f>'表30-5'!D59</f>
        <v>0</v>
      </c>
      <c r="E64" s="1766">
        <f t="shared" si="3"/>
        <v>0</v>
      </c>
      <c r="F64" s="1320">
        <f t="shared" si="2"/>
        <v>0</v>
      </c>
    </row>
    <row r="65" spans="2:6" ht="14.25">
      <c r="B65" s="1314" t="s">
        <v>4275</v>
      </c>
      <c r="C65" s="1318">
        <f>'表21-4'!D29</f>
        <v>0</v>
      </c>
      <c r="D65" s="1760">
        <f>'表30-5'!D60</f>
        <v>0</v>
      </c>
      <c r="E65" s="1766">
        <f t="shared" si="3"/>
        <v>0</v>
      </c>
      <c r="F65" s="1320">
        <f t="shared" si="2"/>
        <v>0</v>
      </c>
    </row>
    <row r="66" spans="2:6" ht="14.25">
      <c r="B66" s="1314" t="s">
        <v>4691</v>
      </c>
      <c r="C66" s="1318">
        <f>'表21-4'!D30</f>
        <v>0</v>
      </c>
      <c r="D66" s="1760">
        <f>'表30-5'!D61</f>
        <v>0</v>
      </c>
      <c r="E66" s="1766">
        <f t="shared" si="3"/>
        <v>0</v>
      </c>
      <c r="F66" s="1320">
        <f t="shared" si="2"/>
        <v>0</v>
      </c>
    </row>
    <row r="67" spans="2:6" ht="14.25">
      <c r="B67" s="1314" t="s">
        <v>4276</v>
      </c>
      <c r="C67" s="1318">
        <f>'表21-4'!D31</f>
        <v>0</v>
      </c>
      <c r="D67" s="1760">
        <f>'表30-5'!D62</f>
        <v>0</v>
      </c>
      <c r="E67" s="1766">
        <f t="shared" si="3"/>
        <v>0</v>
      </c>
      <c r="F67" s="1320">
        <f t="shared" si="2"/>
        <v>0</v>
      </c>
    </row>
    <row r="68" spans="2:6" ht="14.25">
      <c r="B68" s="1314" t="s">
        <v>4277</v>
      </c>
      <c r="C68" s="1318">
        <f>'表21-4'!D32</f>
        <v>0</v>
      </c>
      <c r="D68" s="1760">
        <f>'表30-5'!D63</f>
        <v>0</v>
      </c>
      <c r="E68" s="1766">
        <f t="shared" si="3"/>
        <v>0</v>
      </c>
      <c r="F68" s="1320">
        <f t="shared" si="2"/>
        <v>0</v>
      </c>
    </row>
    <row r="69" spans="2:6" ht="14.25">
      <c r="B69" s="1314" t="s">
        <v>4278</v>
      </c>
      <c r="C69" s="1318">
        <f>'表21-4'!D33</f>
        <v>0</v>
      </c>
      <c r="D69" s="1760">
        <f>'表30-5'!D64</f>
        <v>0</v>
      </c>
      <c r="E69" s="1766">
        <f t="shared" si="3"/>
        <v>0</v>
      </c>
      <c r="F69" s="1320">
        <f t="shared" si="2"/>
        <v>0</v>
      </c>
    </row>
    <row r="70" spans="2:6" ht="14.25">
      <c r="B70" s="1314" t="s">
        <v>4279</v>
      </c>
      <c r="C70" s="1318">
        <f>'表21-4'!D34</f>
        <v>0</v>
      </c>
      <c r="D70" s="1760">
        <f>'表30-5'!D65</f>
        <v>0</v>
      </c>
      <c r="E70" s="1766">
        <f t="shared" si="3"/>
        <v>0</v>
      </c>
      <c r="F70" s="1320">
        <f t="shared" si="2"/>
        <v>0</v>
      </c>
    </row>
    <row r="71" spans="2:6" ht="15" thickBot="1">
      <c r="B71" s="1314" t="s">
        <v>4280</v>
      </c>
      <c r="C71" s="1318">
        <f>'表21-4'!D35</f>
        <v>0</v>
      </c>
      <c r="D71" s="1770">
        <f>'表30-5'!D66</f>
        <v>0</v>
      </c>
      <c r="E71" s="1766">
        <f t="shared" si="3"/>
        <v>0</v>
      </c>
      <c r="F71" s="1320">
        <f>E71^2</f>
        <v>0</v>
      </c>
    </row>
    <row r="72" spans="2:6" ht="15" thickBot="1">
      <c r="B72" s="1314" t="s">
        <v>4281</v>
      </c>
      <c r="C72" s="1768">
        <f>'表21-4'!D37</f>
        <v>0</v>
      </c>
      <c r="D72" s="1774"/>
      <c r="E72" s="1769">
        <f t="shared" si="3"/>
        <v>0</v>
      </c>
      <c r="F72" s="1320">
        <f>E72^2</f>
        <v>0</v>
      </c>
    </row>
    <row r="73" spans="2:6" ht="14.25">
      <c r="B73" s="1314" t="s">
        <v>4282</v>
      </c>
      <c r="C73" s="1318">
        <f>'表21-4'!D38</f>
        <v>0</v>
      </c>
      <c r="D73" s="1767">
        <f>'表30-5'!D67</f>
        <v>0</v>
      </c>
      <c r="E73" s="1766">
        <f t="shared" si="3"/>
        <v>0</v>
      </c>
      <c r="F73" s="1320">
        <f t="shared" si="2"/>
        <v>0</v>
      </c>
    </row>
    <row r="74" spans="2:6" ht="15" thickBot="1">
      <c r="B74" s="1322" t="s">
        <v>4283</v>
      </c>
      <c r="C74" s="1332">
        <f>SUM(C42:C73)</f>
        <v>0</v>
      </c>
      <c r="D74" s="1761">
        <f>SUM(D42:D73)</f>
        <v>0</v>
      </c>
      <c r="E74" s="1324"/>
      <c r="F74" s="1325">
        <f>SUM(F42:F73)</f>
        <v>0</v>
      </c>
    </row>
    <row r="75" spans="2:6" ht="15" thickTop="1" thickBot="1">
      <c r="B75" s="1333" t="s">
        <v>453</v>
      </c>
      <c r="C75" s="1334"/>
      <c r="D75" s="1762"/>
      <c r="E75" s="1335"/>
      <c r="F75" s="1336">
        <f>IF(AND(F74&gt;=1/30,F74&lt;1/25),0.75,IF(AND(F74&gt;=1/25,F74&lt;1/20),0.8,IF(AND(F74&gt;=1/20,F74&lt;1/15),0.85,IF(AND(F74&gt;=1/15,F74&lt;1/10),0.9,IF(AND(F74&gt;=1/10,F74&lt;1/5),0.95,1)))))</f>
        <v>1</v>
      </c>
    </row>
    <row r="76" spans="2:6" ht="14.25">
      <c r="B76" s="1764" t="s">
        <v>4539</v>
      </c>
    </row>
    <row r="78" spans="2:6" ht="14.25">
      <c r="C78" s="3951" t="s">
        <v>4284</v>
      </c>
      <c r="D78" s="3951"/>
    </row>
    <row r="79" spans="2:6" ht="14.25">
      <c r="C79" s="1339" t="s">
        <v>232</v>
      </c>
      <c r="D79" s="1340" t="s">
        <v>4285</v>
      </c>
    </row>
    <row r="80" spans="2:6" ht="14.25">
      <c r="C80" s="1341" t="s">
        <v>4286</v>
      </c>
      <c r="D80" s="1342">
        <v>0.75</v>
      </c>
    </row>
    <row r="81" spans="3:4" ht="14.25">
      <c r="C81" s="1341" t="s">
        <v>4287</v>
      </c>
      <c r="D81" s="1342">
        <v>0.8</v>
      </c>
    </row>
    <row r="82" spans="3:4" ht="14.25">
      <c r="C82" s="1341" t="s">
        <v>4288</v>
      </c>
      <c r="D82" s="1342">
        <v>0.85</v>
      </c>
    </row>
    <row r="83" spans="3:4" ht="14.25">
      <c r="C83" s="1341" t="s">
        <v>4289</v>
      </c>
      <c r="D83" s="1342">
        <v>0.9</v>
      </c>
    </row>
    <row r="84" spans="3:4" ht="14.25">
      <c r="C84" s="1341" t="s">
        <v>4290</v>
      </c>
      <c r="D84" s="1342">
        <v>0.95</v>
      </c>
    </row>
    <row r="85" spans="3:4" ht="14.25">
      <c r="C85" s="1343" t="s">
        <v>4291</v>
      </c>
      <c r="D85" s="1344">
        <v>1</v>
      </c>
    </row>
  </sheetData>
  <mergeCells count="1">
    <mergeCell ref="C78:D78"/>
  </mergeCells>
  <phoneticPr fontId="8" type="noConversion"/>
  <pageMargins left="0.51181102362204722" right="0.35433070866141736" top="0.39370078740157483" bottom="0.27559055118110237" header="0.15748031496062992" footer="0.23622047244094491"/>
  <pageSetup paperSize="9" scale="65" orientation="portrait" r:id="rId1"/>
  <headerFooter alignWithMargins="0">
    <oddFooter>&amp;C&amp;P/&amp;N&amp;R&amp;A</oddFooter>
  </headerFooter>
  <rowBreaks count="1" manualBreakCount="1">
    <brk id="39"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AB26"/>
  <sheetViews>
    <sheetView showGridLines="0" workbookViewId="0"/>
  </sheetViews>
  <sheetFormatPr defaultRowHeight="13.5"/>
  <cols>
    <col min="1" max="1" width="2.75" style="27" customWidth="1"/>
    <col min="2" max="2" width="48" style="141" customWidth="1"/>
    <col min="3" max="6" width="12.5" style="142" customWidth="1"/>
    <col min="7" max="7" width="25.75" style="142" customWidth="1"/>
    <col min="8" max="8" width="9.75" style="142" customWidth="1"/>
    <col min="9" max="16384" width="9" style="27"/>
  </cols>
  <sheetData>
    <row r="1" spans="1:8" s="138" customFormat="1" ht="16.5">
      <c r="A1" s="14" t="str">
        <f>+封面!A3&amp;" "&amp;封面!A2</f>
        <v xml:space="preserve">        保險股份有限公司(○○分公司) 年度(月、季、半年)報表</v>
      </c>
      <c r="B1" s="137"/>
      <c r="C1" s="137"/>
      <c r="D1" s="137"/>
    </row>
    <row r="2" spans="1:8" s="138" customFormat="1" ht="14.25">
      <c r="A2" s="139" t="s">
        <v>2919</v>
      </c>
      <c r="B2" s="137"/>
      <c r="C2" s="137"/>
      <c r="D2" s="140"/>
    </row>
    <row r="3" spans="1:8" ht="14.25">
      <c r="B3" s="141" t="s">
        <v>2920</v>
      </c>
    </row>
    <row r="4" spans="1:8" ht="15" thickBot="1">
      <c r="H4" s="143" t="s">
        <v>2843</v>
      </c>
    </row>
    <row r="5" spans="1:8" ht="14.25">
      <c r="B5" s="144"/>
      <c r="C5" s="145" t="s">
        <v>2921</v>
      </c>
      <c r="D5" s="146" t="s">
        <v>2922</v>
      </c>
      <c r="E5" s="146" t="s">
        <v>2923</v>
      </c>
      <c r="F5" s="147" t="s">
        <v>2924</v>
      </c>
      <c r="G5" s="147" t="s">
        <v>2925</v>
      </c>
      <c r="H5" s="148" t="s">
        <v>2926</v>
      </c>
    </row>
    <row r="6" spans="1:8" ht="14.25">
      <c r="B6" s="149"/>
      <c r="C6" s="150" t="s">
        <v>241</v>
      </c>
      <c r="D6" s="151" t="s">
        <v>242</v>
      </c>
      <c r="E6" s="151" t="s">
        <v>2927</v>
      </c>
      <c r="F6" s="152" t="s">
        <v>2928</v>
      </c>
      <c r="G6" s="152" t="s">
        <v>2929</v>
      </c>
      <c r="H6" s="153" t="s">
        <v>283</v>
      </c>
    </row>
    <row r="7" spans="1:8" ht="14.25">
      <c r="B7" s="154" t="s">
        <v>2930</v>
      </c>
      <c r="C7" s="155">
        <f>'表21-1'!J39</f>
        <v>0</v>
      </c>
      <c r="D7" s="156">
        <f>'表21-3'!I49</f>
        <v>0</v>
      </c>
      <c r="E7" s="157">
        <f>C7+D7</f>
        <v>0</v>
      </c>
      <c r="F7" s="158">
        <v>1</v>
      </c>
      <c r="G7" s="159" t="str">
        <f>IF(E8=0,"－",E7*F7/E8*F8-1)</f>
        <v>－</v>
      </c>
      <c r="H7" s="160"/>
    </row>
    <row r="8" spans="1:8" ht="14.25">
      <c r="B8" s="154" t="s">
        <v>2931</v>
      </c>
      <c r="C8" s="161"/>
      <c r="D8" s="162"/>
      <c r="E8" s="163">
        <f>C8+D8</f>
        <v>0</v>
      </c>
      <c r="F8" s="164">
        <v>1</v>
      </c>
      <c r="G8" s="165" t="str">
        <f>IF(E9=0,"－",E8*F8/E9*F9-1)</f>
        <v>－</v>
      </c>
      <c r="H8" s="166"/>
    </row>
    <row r="9" spans="1:8" ht="14.25">
      <c r="B9" s="154" t="s">
        <v>2932</v>
      </c>
      <c r="C9" s="161"/>
      <c r="D9" s="162"/>
      <c r="E9" s="163">
        <f>C9+D9</f>
        <v>0</v>
      </c>
      <c r="F9" s="164">
        <v>1</v>
      </c>
      <c r="G9" s="165" t="str">
        <f>IF(E10=0,"－",E9*F9/E10*F10-1)</f>
        <v>－</v>
      </c>
      <c r="H9" s="166"/>
    </row>
    <row r="10" spans="1:8" ht="14.25">
      <c r="B10" s="167" t="s">
        <v>2933</v>
      </c>
      <c r="C10" s="168"/>
      <c r="D10" s="169"/>
      <c r="E10" s="163">
        <f>C10+D10</f>
        <v>0</v>
      </c>
      <c r="F10" s="170">
        <v>1</v>
      </c>
      <c r="G10" s="171"/>
      <c r="H10" s="172"/>
    </row>
    <row r="11" spans="1:8" ht="14.25">
      <c r="B11" s="173" t="s">
        <v>2934</v>
      </c>
      <c r="C11" s="174"/>
      <c r="D11" s="175"/>
      <c r="E11" s="175"/>
      <c r="F11" s="176"/>
      <c r="G11" s="159">
        <f>IF(G7="－",0,AVERAGE(G7:G9))</f>
        <v>0</v>
      </c>
      <c r="H11" s="160"/>
    </row>
    <row r="12" spans="1:8" ht="15" thickBot="1">
      <c r="B12" s="177" t="s">
        <v>2935</v>
      </c>
      <c r="C12" s="178"/>
      <c r="D12" s="179"/>
      <c r="E12" s="179"/>
      <c r="F12" s="180"/>
      <c r="G12" s="181">
        <f>MIN(MAX(G11-0.1,0),0.3)</f>
        <v>0</v>
      </c>
      <c r="H12" s="182"/>
    </row>
    <row r="13" spans="1:8" ht="15.75" thickTop="1" thickBot="1">
      <c r="B13" s="183" t="s">
        <v>2936</v>
      </c>
      <c r="C13" s="184"/>
      <c r="D13" s="185"/>
      <c r="E13" s="185"/>
      <c r="F13" s="186"/>
      <c r="G13" s="186"/>
      <c r="H13" s="187">
        <f>G12*0.45</f>
        <v>0</v>
      </c>
    </row>
    <row r="16" spans="1:8" ht="14.25">
      <c r="B16" s="141" t="s">
        <v>2937</v>
      </c>
    </row>
    <row r="17" spans="2:28" ht="14.25" thickBot="1"/>
    <row r="18" spans="2:28" ht="14.25">
      <c r="B18" s="188"/>
      <c r="C18" s="189" t="s">
        <v>2925</v>
      </c>
      <c r="D18" s="190" t="s">
        <v>2926</v>
      </c>
    </row>
    <row r="19" spans="2:28" ht="14.25">
      <c r="B19" s="191" t="s">
        <v>2938</v>
      </c>
      <c r="C19" s="192">
        <f>G12</f>
        <v>0</v>
      </c>
      <c r="D19" s="193"/>
    </row>
    <row r="20" spans="2:28" ht="15" thickBot="1">
      <c r="B20" s="194" t="s">
        <v>2939</v>
      </c>
      <c r="C20" s="195"/>
      <c r="D20" s="196">
        <f>C19*0.225</f>
        <v>0</v>
      </c>
    </row>
    <row r="23" spans="2:28" ht="14.25">
      <c r="B23" s="141" t="s">
        <v>2940</v>
      </c>
    </row>
    <row r="24" spans="2:28">
      <c r="B24" s="69"/>
    </row>
    <row r="26" spans="2:28" ht="15.75">
      <c r="AB26" s="197"/>
    </row>
  </sheetData>
  <phoneticPr fontId="8"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40">
    <pageSetUpPr fitToPage="1"/>
  </sheetPr>
  <dimension ref="A1:AB115"/>
  <sheetViews>
    <sheetView showGridLines="0" zoomScaleNormal="100" workbookViewId="0"/>
  </sheetViews>
  <sheetFormatPr defaultRowHeight="13.5"/>
  <cols>
    <col min="1" max="1" width="3.75" style="109" customWidth="1"/>
    <col min="2" max="2" width="25.625" style="109" customWidth="1"/>
    <col min="3" max="3" width="15.25" style="109" customWidth="1"/>
    <col min="4" max="4" width="25.875" style="109" customWidth="1"/>
    <col min="5" max="5" width="17.625" style="109" customWidth="1"/>
    <col min="6" max="6" width="15.375" style="133" customWidth="1"/>
    <col min="7" max="16384" width="9" style="107"/>
  </cols>
  <sheetData>
    <row r="1" spans="1:6" ht="16.5">
      <c r="A1" s="14" t="str">
        <f>+封面!A3&amp;" "&amp;封面!A2</f>
        <v xml:space="preserve">        保險股份有限公司(○○分公司) 年度(月、季、半年)報表</v>
      </c>
      <c r="B1" s="106"/>
      <c r="C1" s="106"/>
      <c r="D1" s="106"/>
      <c r="E1" s="106"/>
      <c r="F1" s="106"/>
    </row>
    <row r="2" spans="1:6" ht="15" thickBot="1">
      <c r="A2" s="1755" t="s">
        <v>2896</v>
      </c>
      <c r="F2" s="50" t="s">
        <v>2843</v>
      </c>
    </row>
    <row r="3" spans="1:6" ht="14.25">
      <c r="A3" s="110" t="s">
        <v>2897</v>
      </c>
      <c r="B3" s="111" t="s">
        <v>2898</v>
      </c>
      <c r="C3" s="111" t="s">
        <v>2899</v>
      </c>
      <c r="D3" s="111" t="s">
        <v>2900</v>
      </c>
      <c r="E3" s="111" t="s">
        <v>2901</v>
      </c>
      <c r="F3" s="112" t="s">
        <v>2902</v>
      </c>
    </row>
    <row r="4" spans="1:6" ht="14.25">
      <c r="A4" s="26" t="s">
        <v>1914</v>
      </c>
      <c r="B4" s="113" t="s">
        <v>403</v>
      </c>
      <c r="C4" s="113" t="s">
        <v>404</v>
      </c>
      <c r="D4" s="113" t="s">
        <v>405</v>
      </c>
      <c r="E4" s="113" t="s">
        <v>406</v>
      </c>
      <c r="F4" s="114" t="s">
        <v>407</v>
      </c>
    </row>
    <row r="5" spans="1:6">
      <c r="A5" s="26">
        <v>1</v>
      </c>
      <c r="B5" s="3952" t="s">
        <v>2903</v>
      </c>
      <c r="C5" s="115" t="s">
        <v>408</v>
      </c>
      <c r="D5" s="116"/>
      <c r="E5" s="116"/>
      <c r="F5" s="117"/>
    </row>
    <row r="6" spans="1:6">
      <c r="A6" s="26">
        <v>2</v>
      </c>
      <c r="B6" s="3953"/>
      <c r="C6" s="118"/>
      <c r="D6" s="119"/>
      <c r="E6" s="119"/>
      <c r="F6" s="120"/>
    </row>
    <row r="7" spans="1:6">
      <c r="A7" s="26">
        <v>3</v>
      </c>
      <c r="B7" s="3953"/>
      <c r="C7" s="121"/>
      <c r="D7" s="122"/>
      <c r="E7" s="122"/>
      <c r="F7" s="123"/>
    </row>
    <row r="8" spans="1:6" ht="14.25">
      <c r="A8" s="26">
        <v>4</v>
      </c>
      <c r="B8" s="3953"/>
      <c r="C8" s="124" t="s">
        <v>2904</v>
      </c>
      <c r="D8" s="124"/>
      <c r="E8" s="124"/>
      <c r="F8" s="125">
        <f>SUM(F5:F7)</f>
        <v>0</v>
      </c>
    </row>
    <row r="9" spans="1:6">
      <c r="A9" s="26">
        <v>5</v>
      </c>
      <c r="B9" s="3953"/>
      <c r="C9" s="115" t="s">
        <v>409</v>
      </c>
      <c r="D9" s="116"/>
      <c r="E9" s="116"/>
      <c r="F9" s="117"/>
    </row>
    <row r="10" spans="1:6">
      <c r="A10" s="26">
        <v>6</v>
      </c>
      <c r="B10" s="3953"/>
      <c r="C10" s="118"/>
      <c r="D10" s="119"/>
      <c r="E10" s="119"/>
      <c r="F10" s="120"/>
    </row>
    <row r="11" spans="1:6">
      <c r="A11" s="26">
        <v>7</v>
      </c>
      <c r="B11" s="3953"/>
      <c r="C11" s="121"/>
      <c r="D11" s="122"/>
      <c r="E11" s="122"/>
      <c r="F11" s="123"/>
    </row>
    <row r="12" spans="1:6" ht="14.25">
      <c r="A12" s="26">
        <v>8</v>
      </c>
      <c r="B12" s="3953"/>
      <c r="C12" s="124" t="s">
        <v>2904</v>
      </c>
      <c r="D12" s="124"/>
      <c r="E12" s="124"/>
      <c r="F12" s="125">
        <f>SUM(F9:F11)</f>
        <v>0</v>
      </c>
    </row>
    <row r="13" spans="1:6">
      <c r="A13" s="26">
        <v>9</v>
      </c>
      <c r="B13" s="3953"/>
      <c r="C13" s="115" t="s">
        <v>410</v>
      </c>
      <c r="D13" s="116"/>
      <c r="E13" s="116"/>
      <c r="F13" s="117"/>
    </row>
    <row r="14" spans="1:6">
      <c r="A14" s="26">
        <v>10</v>
      </c>
      <c r="B14" s="3953"/>
      <c r="C14" s="118"/>
      <c r="D14" s="119"/>
      <c r="E14" s="119"/>
      <c r="F14" s="120"/>
    </row>
    <row r="15" spans="1:6">
      <c r="A15" s="26">
        <v>11</v>
      </c>
      <c r="B15" s="3953"/>
      <c r="C15" s="121"/>
      <c r="D15" s="122"/>
      <c r="E15" s="122"/>
      <c r="F15" s="123"/>
    </row>
    <row r="16" spans="1:6" ht="14.25">
      <c r="A16" s="26">
        <v>12</v>
      </c>
      <c r="B16" s="3953"/>
      <c r="C16" s="124" t="s">
        <v>2904</v>
      </c>
      <c r="D16" s="124"/>
      <c r="E16" s="124"/>
      <c r="F16" s="125">
        <f>SUM(F13:F15)</f>
        <v>0</v>
      </c>
    </row>
    <row r="17" spans="1:28" ht="14.25">
      <c r="A17" s="26">
        <v>13</v>
      </c>
      <c r="B17" s="3954"/>
      <c r="C17" s="124" t="s">
        <v>2905</v>
      </c>
      <c r="D17" s="124"/>
      <c r="E17" s="124"/>
      <c r="F17" s="125">
        <f>F16+F12+F8</f>
        <v>0</v>
      </c>
    </row>
    <row r="18" spans="1:28">
      <c r="A18" s="26">
        <v>14</v>
      </c>
      <c r="B18" s="3952" t="s">
        <v>2906</v>
      </c>
      <c r="C18" s="115" t="s">
        <v>408</v>
      </c>
      <c r="D18" s="116"/>
      <c r="E18" s="116"/>
      <c r="F18" s="117"/>
    </row>
    <row r="19" spans="1:28">
      <c r="A19" s="26">
        <v>15</v>
      </c>
      <c r="B19" s="3953"/>
      <c r="C19" s="118"/>
      <c r="D19" s="119"/>
      <c r="E19" s="119"/>
      <c r="F19" s="120"/>
    </row>
    <row r="20" spans="1:28">
      <c r="A20" s="26">
        <v>16</v>
      </c>
      <c r="B20" s="3953"/>
      <c r="C20" s="121"/>
      <c r="D20" s="122"/>
      <c r="E20" s="122"/>
      <c r="F20" s="123"/>
    </row>
    <row r="21" spans="1:28" ht="14.25">
      <c r="A21" s="26">
        <v>17</v>
      </c>
      <c r="B21" s="3953"/>
      <c r="C21" s="124" t="s">
        <v>2904</v>
      </c>
      <c r="D21" s="124"/>
      <c r="E21" s="124"/>
      <c r="F21" s="125">
        <f>SUM(F18:F20)</f>
        <v>0</v>
      </c>
    </row>
    <row r="22" spans="1:28">
      <c r="A22" s="26">
        <v>18</v>
      </c>
      <c r="B22" s="3953"/>
      <c r="C22" s="115" t="s">
        <v>409</v>
      </c>
      <c r="D22" s="116"/>
      <c r="E22" s="116"/>
      <c r="F22" s="117"/>
    </row>
    <row r="23" spans="1:28">
      <c r="A23" s="26">
        <v>19</v>
      </c>
      <c r="B23" s="3953"/>
      <c r="C23" s="118"/>
      <c r="D23" s="119"/>
      <c r="E23" s="119"/>
      <c r="F23" s="120"/>
    </row>
    <row r="24" spans="1:28">
      <c r="A24" s="26">
        <v>20</v>
      </c>
      <c r="B24" s="3953"/>
      <c r="C24" s="121"/>
      <c r="D24" s="122"/>
      <c r="E24" s="122"/>
      <c r="F24" s="123"/>
    </row>
    <row r="25" spans="1:28" ht="14.25">
      <c r="A25" s="26">
        <v>21</v>
      </c>
      <c r="B25" s="3953"/>
      <c r="C25" s="124" t="s">
        <v>2904</v>
      </c>
      <c r="D25" s="124"/>
      <c r="E25" s="124"/>
      <c r="F25" s="125">
        <f>SUM(F22:F24)</f>
        <v>0</v>
      </c>
    </row>
    <row r="26" spans="1:28" ht="15.75">
      <c r="A26" s="26">
        <v>22</v>
      </c>
      <c r="B26" s="3953"/>
      <c r="C26" s="115" t="s">
        <v>410</v>
      </c>
      <c r="D26" s="116"/>
      <c r="E26" s="116"/>
      <c r="F26" s="117"/>
      <c r="AB26" s="126"/>
    </row>
    <row r="27" spans="1:28">
      <c r="A27" s="26">
        <v>23</v>
      </c>
      <c r="B27" s="3953"/>
      <c r="C27" s="118"/>
      <c r="D27" s="119"/>
      <c r="E27" s="119"/>
      <c r="F27" s="120"/>
    </row>
    <row r="28" spans="1:28">
      <c r="A28" s="26">
        <v>24</v>
      </c>
      <c r="B28" s="3953"/>
      <c r="C28" s="121"/>
      <c r="D28" s="122"/>
      <c r="E28" s="122"/>
      <c r="F28" s="123"/>
    </row>
    <row r="29" spans="1:28" ht="14.25">
      <c r="A29" s="26">
        <v>25</v>
      </c>
      <c r="B29" s="3953"/>
      <c r="C29" s="124" t="s">
        <v>2904</v>
      </c>
      <c r="D29" s="124"/>
      <c r="E29" s="124"/>
      <c r="F29" s="125">
        <f>SUM(F26:F28)</f>
        <v>0</v>
      </c>
    </row>
    <row r="30" spans="1:28" ht="14.25">
      <c r="A30" s="26">
        <v>26</v>
      </c>
      <c r="B30" s="3954"/>
      <c r="C30" s="124" t="s">
        <v>2905</v>
      </c>
      <c r="D30" s="124"/>
      <c r="E30" s="124"/>
      <c r="F30" s="125">
        <f>F29+F25+F21</f>
        <v>0</v>
      </c>
    </row>
    <row r="31" spans="1:28">
      <c r="A31" s="26">
        <v>27</v>
      </c>
      <c r="B31" s="3952" t="s">
        <v>2907</v>
      </c>
      <c r="C31" s="115" t="s">
        <v>408</v>
      </c>
      <c r="D31" s="116"/>
      <c r="E31" s="116"/>
      <c r="F31" s="117"/>
    </row>
    <row r="32" spans="1:28">
      <c r="A32" s="26">
        <v>28</v>
      </c>
      <c r="B32" s="3953"/>
      <c r="C32" s="118"/>
      <c r="D32" s="119"/>
      <c r="E32" s="119"/>
      <c r="F32" s="120"/>
    </row>
    <row r="33" spans="1:6">
      <c r="A33" s="26">
        <v>29</v>
      </c>
      <c r="B33" s="3953"/>
      <c r="C33" s="121"/>
      <c r="D33" s="122"/>
      <c r="E33" s="122"/>
      <c r="F33" s="123"/>
    </row>
    <row r="34" spans="1:6" ht="14.25">
      <c r="A34" s="26">
        <v>30</v>
      </c>
      <c r="B34" s="3953"/>
      <c r="C34" s="124" t="s">
        <v>2904</v>
      </c>
      <c r="D34" s="124"/>
      <c r="E34" s="124"/>
      <c r="F34" s="125">
        <f>SUM(F31:F33)</f>
        <v>0</v>
      </c>
    </row>
    <row r="35" spans="1:6">
      <c r="A35" s="26">
        <v>31</v>
      </c>
      <c r="B35" s="3953"/>
      <c r="C35" s="115" t="s">
        <v>409</v>
      </c>
      <c r="D35" s="116"/>
      <c r="E35" s="116"/>
      <c r="F35" s="117"/>
    </row>
    <row r="36" spans="1:6">
      <c r="A36" s="26">
        <v>32</v>
      </c>
      <c r="B36" s="3953"/>
      <c r="C36" s="118"/>
      <c r="D36" s="119"/>
      <c r="E36" s="119"/>
      <c r="F36" s="120"/>
    </row>
    <row r="37" spans="1:6">
      <c r="A37" s="26">
        <v>33</v>
      </c>
      <c r="B37" s="3953"/>
      <c r="C37" s="121"/>
      <c r="D37" s="122"/>
      <c r="E37" s="122"/>
      <c r="F37" s="123"/>
    </row>
    <row r="38" spans="1:6" ht="14.25">
      <c r="A38" s="26">
        <v>34</v>
      </c>
      <c r="B38" s="3953"/>
      <c r="C38" s="124" t="s">
        <v>2904</v>
      </c>
      <c r="D38" s="124"/>
      <c r="E38" s="124"/>
      <c r="F38" s="125">
        <f>SUM(F35:F37)</f>
        <v>0</v>
      </c>
    </row>
    <row r="39" spans="1:6">
      <c r="A39" s="26">
        <v>35</v>
      </c>
      <c r="B39" s="3953"/>
      <c r="C39" s="115" t="s">
        <v>410</v>
      </c>
      <c r="D39" s="116"/>
      <c r="E39" s="116"/>
      <c r="F39" s="117"/>
    </row>
    <row r="40" spans="1:6">
      <c r="A40" s="26">
        <v>36</v>
      </c>
      <c r="B40" s="3953"/>
      <c r="C40" s="118"/>
      <c r="D40" s="119"/>
      <c r="E40" s="119"/>
      <c r="F40" s="120"/>
    </row>
    <row r="41" spans="1:6">
      <c r="A41" s="26">
        <v>37</v>
      </c>
      <c r="B41" s="3953"/>
      <c r="C41" s="121"/>
      <c r="D41" s="119"/>
      <c r="E41" s="119"/>
      <c r="F41" s="120"/>
    </row>
    <row r="42" spans="1:6" ht="14.25">
      <c r="A42" s="26">
        <v>38</v>
      </c>
      <c r="B42" s="3953"/>
      <c r="C42" s="124" t="s">
        <v>2904</v>
      </c>
      <c r="D42" s="124"/>
      <c r="E42" s="124"/>
      <c r="F42" s="125">
        <f>SUM(F39:F41)</f>
        <v>0</v>
      </c>
    </row>
    <row r="43" spans="1:6" ht="14.25">
      <c r="A43" s="26">
        <v>39</v>
      </c>
      <c r="B43" s="3954"/>
      <c r="C43" s="124" t="s">
        <v>2905</v>
      </c>
      <c r="D43" s="124"/>
      <c r="E43" s="124"/>
      <c r="F43" s="125">
        <f>F42+F38+F34</f>
        <v>0</v>
      </c>
    </row>
    <row r="44" spans="1:6">
      <c r="A44" s="26">
        <v>40</v>
      </c>
      <c r="B44" s="3952" t="s">
        <v>2908</v>
      </c>
      <c r="C44" s="115" t="s">
        <v>408</v>
      </c>
      <c r="D44" s="116"/>
      <c r="E44" s="116"/>
      <c r="F44" s="117"/>
    </row>
    <row r="45" spans="1:6">
      <c r="A45" s="26">
        <v>41</v>
      </c>
      <c r="B45" s="3953"/>
      <c r="C45" s="118"/>
      <c r="D45" s="119"/>
      <c r="E45" s="119"/>
      <c r="F45" s="120"/>
    </row>
    <row r="46" spans="1:6">
      <c r="A46" s="26">
        <v>42</v>
      </c>
      <c r="B46" s="3953"/>
      <c r="C46" s="121"/>
      <c r="D46" s="122"/>
      <c r="E46" s="122"/>
      <c r="F46" s="123"/>
    </row>
    <row r="47" spans="1:6" ht="14.25">
      <c r="A47" s="26">
        <v>43</v>
      </c>
      <c r="B47" s="3953"/>
      <c r="C47" s="124" t="s">
        <v>2904</v>
      </c>
      <c r="D47" s="124"/>
      <c r="E47" s="124"/>
      <c r="F47" s="125">
        <f>SUM(F44:F46)</f>
        <v>0</v>
      </c>
    </row>
    <row r="48" spans="1:6">
      <c r="A48" s="26">
        <v>44</v>
      </c>
      <c r="B48" s="3953"/>
      <c r="C48" s="115" t="s">
        <v>409</v>
      </c>
      <c r="D48" s="116"/>
      <c r="E48" s="116"/>
      <c r="F48" s="117"/>
    </row>
    <row r="49" spans="1:6">
      <c r="A49" s="26">
        <v>45</v>
      </c>
      <c r="B49" s="3953"/>
      <c r="C49" s="118"/>
      <c r="D49" s="119"/>
      <c r="E49" s="119"/>
      <c r="F49" s="120"/>
    </row>
    <row r="50" spans="1:6">
      <c r="A50" s="26">
        <v>46</v>
      </c>
      <c r="B50" s="3953"/>
      <c r="C50" s="121"/>
      <c r="D50" s="122"/>
      <c r="E50" s="122"/>
      <c r="F50" s="123"/>
    </row>
    <row r="51" spans="1:6" ht="14.25">
      <c r="A51" s="26">
        <v>47</v>
      </c>
      <c r="B51" s="3953"/>
      <c r="C51" s="124" t="s">
        <v>2904</v>
      </c>
      <c r="D51" s="124"/>
      <c r="E51" s="124"/>
      <c r="F51" s="125">
        <f>SUM(F48:F50)</f>
        <v>0</v>
      </c>
    </row>
    <row r="52" spans="1:6">
      <c r="A52" s="26">
        <v>48</v>
      </c>
      <c r="B52" s="3953"/>
      <c r="C52" s="115" t="s">
        <v>410</v>
      </c>
      <c r="D52" s="116"/>
      <c r="E52" s="116"/>
      <c r="F52" s="117"/>
    </row>
    <row r="53" spans="1:6">
      <c r="A53" s="26">
        <v>49</v>
      </c>
      <c r="B53" s="3953"/>
      <c r="C53" s="118"/>
      <c r="D53" s="119"/>
      <c r="E53" s="119"/>
      <c r="F53" s="120"/>
    </row>
    <row r="54" spans="1:6">
      <c r="A54" s="26">
        <v>50</v>
      </c>
      <c r="B54" s="3953"/>
      <c r="C54" s="121"/>
      <c r="D54" s="122"/>
      <c r="E54" s="122"/>
      <c r="F54" s="120"/>
    </row>
    <row r="55" spans="1:6" ht="14.25">
      <c r="A55" s="26">
        <v>51</v>
      </c>
      <c r="B55" s="3953"/>
      <c r="C55" s="124" t="s">
        <v>2904</v>
      </c>
      <c r="D55" s="124"/>
      <c r="E55" s="124"/>
      <c r="F55" s="125">
        <f>SUM(F52:F54)</f>
        <v>0</v>
      </c>
    </row>
    <row r="56" spans="1:6" ht="14.25">
      <c r="A56" s="26">
        <v>52</v>
      </c>
      <c r="B56" s="3954"/>
      <c r="C56" s="124" t="s">
        <v>2905</v>
      </c>
      <c r="D56" s="124"/>
      <c r="E56" s="124"/>
      <c r="F56" s="125">
        <f>F55+F51+F47</f>
        <v>0</v>
      </c>
    </row>
    <row r="57" spans="1:6">
      <c r="A57" s="26">
        <v>53</v>
      </c>
      <c r="B57" s="3952" t="s">
        <v>2909</v>
      </c>
      <c r="C57" s="115" t="s">
        <v>408</v>
      </c>
      <c r="D57" s="116"/>
      <c r="E57" s="116"/>
      <c r="F57" s="117"/>
    </row>
    <row r="58" spans="1:6">
      <c r="A58" s="26">
        <v>54</v>
      </c>
      <c r="B58" s="3953"/>
      <c r="C58" s="118"/>
      <c r="D58" s="119"/>
      <c r="E58" s="119"/>
      <c r="F58" s="120"/>
    </row>
    <row r="59" spans="1:6">
      <c r="A59" s="26">
        <v>55</v>
      </c>
      <c r="B59" s="3953"/>
      <c r="C59" s="121"/>
      <c r="D59" s="122"/>
      <c r="E59" s="122"/>
      <c r="F59" s="123"/>
    </row>
    <row r="60" spans="1:6" ht="14.25">
      <c r="A60" s="26">
        <v>56</v>
      </c>
      <c r="B60" s="3953"/>
      <c r="C60" s="124" t="s">
        <v>2904</v>
      </c>
      <c r="D60" s="124"/>
      <c r="E60" s="124"/>
      <c r="F60" s="125">
        <f>SUM(F57:F59)</f>
        <v>0</v>
      </c>
    </row>
    <row r="61" spans="1:6">
      <c r="A61" s="26">
        <v>57</v>
      </c>
      <c r="B61" s="3953"/>
      <c r="C61" s="115" t="s">
        <v>409</v>
      </c>
      <c r="D61" s="116"/>
      <c r="E61" s="116"/>
      <c r="F61" s="117"/>
    </row>
    <row r="62" spans="1:6">
      <c r="A62" s="26">
        <v>58</v>
      </c>
      <c r="B62" s="3953"/>
      <c r="C62" s="118"/>
      <c r="D62" s="119"/>
      <c r="E62" s="119"/>
      <c r="F62" s="120"/>
    </row>
    <row r="63" spans="1:6">
      <c r="A63" s="26">
        <v>59</v>
      </c>
      <c r="B63" s="3953"/>
      <c r="C63" s="121"/>
      <c r="D63" s="122"/>
      <c r="E63" s="122"/>
      <c r="F63" s="123"/>
    </row>
    <row r="64" spans="1:6" ht="14.25">
      <c r="A64" s="26">
        <v>60</v>
      </c>
      <c r="B64" s="3953"/>
      <c r="C64" s="124" t="s">
        <v>2904</v>
      </c>
      <c r="D64" s="124"/>
      <c r="E64" s="124"/>
      <c r="F64" s="125">
        <f>SUM(F61:F63)</f>
        <v>0</v>
      </c>
    </row>
    <row r="65" spans="1:6">
      <c r="A65" s="26">
        <v>61</v>
      </c>
      <c r="B65" s="3953"/>
      <c r="C65" s="115" t="s">
        <v>410</v>
      </c>
      <c r="D65" s="116"/>
      <c r="E65" s="116"/>
      <c r="F65" s="117"/>
    </row>
    <row r="66" spans="1:6">
      <c r="A66" s="26">
        <v>62</v>
      </c>
      <c r="B66" s="3953"/>
      <c r="C66" s="118"/>
      <c r="D66" s="119"/>
      <c r="E66" s="119"/>
      <c r="F66" s="120"/>
    </row>
    <row r="67" spans="1:6">
      <c r="A67" s="26">
        <v>63</v>
      </c>
      <c r="B67" s="3953"/>
      <c r="C67" s="121"/>
      <c r="D67" s="122"/>
      <c r="E67" s="122"/>
      <c r="F67" s="120"/>
    </row>
    <row r="68" spans="1:6" ht="14.25">
      <c r="A68" s="26">
        <v>64</v>
      </c>
      <c r="B68" s="3953"/>
      <c r="C68" s="124" t="s">
        <v>2904</v>
      </c>
      <c r="D68" s="124"/>
      <c r="E68" s="124"/>
      <c r="F68" s="125">
        <f>SUM(F65:F67)</f>
        <v>0</v>
      </c>
    </row>
    <row r="69" spans="1:6" ht="14.25">
      <c r="A69" s="26">
        <v>65</v>
      </c>
      <c r="B69" s="3954"/>
      <c r="C69" s="124" t="s">
        <v>2905</v>
      </c>
      <c r="D69" s="124"/>
      <c r="E69" s="124"/>
      <c r="F69" s="125">
        <f>F68+F64+F60</f>
        <v>0</v>
      </c>
    </row>
    <row r="70" spans="1:6">
      <c r="A70" s="26">
        <v>66</v>
      </c>
      <c r="B70" s="3952" t="s">
        <v>2910</v>
      </c>
      <c r="C70" s="115" t="s">
        <v>408</v>
      </c>
      <c r="D70" s="116"/>
      <c r="E70" s="116"/>
      <c r="F70" s="117"/>
    </row>
    <row r="71" spans="1:6">
      <c r="A71" s="26">
        <v>67</v>
      </c>
      <c r="B71" s="3953"/>
      <c r="C71" s="118"/>
      <c r="D71" s="119"/>
      <c r="E71" s="119"/>
      <c r="F71" s="120"/>
    </row>
    <row r="72" spans="1:6">
      <c r="A72" s="26">
        <v>68</v>
      </c>
      <c r="B72" s="3953"/>
      <c r="C72" s="121"/>
      <c r="D72" s="122"/>
      <c r="E72" s="122"/>
      <c r="F72" s="123"/>
    </row>
    <row r="73" spans="1:6" ht="14.25">
      <c r="A73" s="26">
        <v>69</v>
      </c>
      <c r="B73" s="3953"/>
      <c r="C73" s="124" t="s">
        <v>2904</v>
      </c>
      <c r="D73" s="124"/>
      <c r="E73" s="124"/>
      <c r="F73" s="125">
        <f>SUM(F70:F72)</f>
        <v>0</v>
      </c>
    </row>
    <row r="74" spans="1:6">
      <c r="A74" s="26">
        <v>70</v>
      </c>
      <c r="B74" s="3953"/>
      <c r="C74" s="115" t="s">
        <v>409</v>
      </c>
      <c r="D74" s="116"/>
      <c r="E74" s="116"/>
      <c r="F74" s="117"/>
    </row>
    <row r="75" spans="1:6">
      <c r="A75" s="26">
        <v>71</v>
      </c>
      <c r="B75" s="3953"/>
      <c r="C75" s="118"/>
      <c r="D75" s="119"/>
      <c r="E75" s="119"/>
      <c r="F75" s="120"/>
    </row>
    <row r="76" spans="1:6">
      <c r="A76" s="26">
        <v>72</v>
      </c>
      <c r="B76" s="3953"/>
      <c r="C76" s="121"/>
      <c r="D76" s="122"/>
      <c r="E76" s="122"/>
      <c r="F76" s="123"/>
    </row>
    <row r="77" spans="1:6" ht="14.25">
      <c r="A77" s="26">
        <v>73</v>
      </c>
      <c r="B77" s="3953"/>
      <c r="C77" s="124" t="s">
        <v>2904</v>
      </c>
      <c r="D77" s="124"/>
      <c r="E77" s="124"/>
      <c r="F77" s="125">
        <f>SUM(F74:F76)</f>
        <v>0</v>
      </c>
    </row>
    <row r="78" spans="1:6">
      <c r="A78" s="26">
        <v>74</v>
      </c>
      <c r="B78" s="3953"/>
      <c r="C78" s="115" t="s">
        <v>410</v>
      </c>
      <c r="D78" s="116"/>
      <c r="E78" s="116"/>
      <c r="F78" s="117"/>
    </row>
    <row r="79" spans="1:6">
      <c r="A79" s="26">
        <v>75</v>
      </c>
      <c r="B79" s="3953"/>
      <c r="C79" s="118"/>
      <c r="D79" s="119"/>
      <c r="E79" s="119"/>
      <c r="F79" s="120"/>
    </row>
    <row r="80" spans="1:6">
      <c r="A80" s="26">
        <v>76</v>
      </c>
      <c r="B80" s="3953"/>
      <c r="C80" s="121"/>
      <c r="D80" s="122"/>
      <c r="E80" s="122"/>
      <c r="F80" s="123"/>
    </row>
    <row r="81" spans="1:6" ht="14.25">
      <c r="A81" s="26">
        <v>77</v>
      </c>
      <c r="B81" s="3953"/>
      <c r="C81" s="124" t="s">
        <v>2904</v>
      </c>
      <c r="D81" s="124"/>
      <c r="E81" s="124"/>
      <c r="F81" s="125">
        <f>SUM(F78:F80)</f>
        <v>0</v>
      </c>
    </row>
    <row r="82" spans="1:6" ht="14.25">
      <c r="A82" s="26">
        <v>78</v>
      </c>
      <c r="B82" s="3954"/>
      <c r="C82" s="124" t="s">
        <v>2905</v>
      </c>
      <c r="D82" s="124"/>
      <c r="E82" s="124"/>
      <c r="F82" s="125">
        <f>F81+F77+F73</f>
        <v>0</v>
      </c>
    </row>
    <row r="83" spans="1:6" ht="14.25">
      <c r="A83" s="26">
        <v>79</v>
      </c>
      <c r="B83" s="127" t="s">
        <v>2911</v>
      </c>
      <c r="C83" s="128"/>
      <c r="D83" s="124"/>
      <c r="E83" s="124"/>
      <c r="F83" s="125">
        <f>F17+F30+F43+F56+F69+F82</f>
        <v>0</v>
      </c>
    </row>
    <row r="84" spans="1:6">
      <c r="A84" s="26">
        <v>80</v>
      </c>
      <c r="B84" s="3956" t="s">
        <v>2912</v>
      </c>
      <c r="C84" s="115" t="s">
        <v>408</v>
      </c>
      <c r="D84" s="116"/>
      <c r="E84" s="116"/>
      <c r="F84" s="117"/>
    </row>
    <row r="85" spans="1:6">
      <c r="A85" s="26">
        <v>81</v>
      </c>
      <c r="B85" s="3957"/>
      <c r="C85" s="118"/>
      <c r="D85" s="119"/>
      <c r="E85" s="119"/>
      <c r="F85" s="120"/>
    </row>
    <row r="86" spans="1:6">
      <c r="A86" s="26">
        <v>82</v>
      </c>
      <c r="B86" s="3957"/>
      <c r="C86" s="121"/>
      <c r="D86" s="122"/>
      <c r="E86" s="122"/>
      <c r="F86" s="123"/>
    </row>
    <row r="87" spans="1:6" ht="14.25">
      <c r="A87" s="26">
        <v>83</v>
      </c>
      <c r="B87" s="3957"/>
      <c r="C87" s="124" t="s">
        <v>2904</v>
      </c>
      <c r="D87" s="124"/>
      <c r="E87" s="124"/>
      <c r="F87" s="125">
        <f>SUM(F84:F86)</f>
        <v>0</v>
      </c>
    </row>
    <row r="88" spans="1:6">
      <c r="A88" s="26">
        <v>84</v>
      </c>
      <c r="B88" s="3957"/>
      <c r="C88" s="115" t="s">
        <v>409</v>
      </c>
      <c r="D88" s="116"/>
      <c r="E88" s="116"/>
      <c r="F88" s="117"/>
    </row>
    <row r="89" spans="1:6">
      <c r="A89" s="26">
        <v>85</v>
      </c>
      <c r="B89" s="3957"/>
      <c r="C89" s="118"/>
      <c r="D89" s="119"/>
      <c r="E89" s="119"/>
      <c r="F89" s="120"/>
    </row>
    <row r="90" spans="1:6">
      <c r="A90" s="26">
        <v>86</v>
      </c>
      <c r="B90" s="3957"/>
      <c r="C90" s="121"/>
      <c r="D90" s="122"/>
      <c r="E90" s="122"/>
      <c r="F90" s="123"/>
    </row>
    <row r="91" spans="1:6" ht="14.25">
      <c r="A91" s="26">
        <v>87</v>
      </c>
      <c r="B91" s="3957"/>
      <c r="C91" s="124" t="s">
        <v>2904</v>
      </c>
      <c r="D91" s="124"/>
      <c r="E91" s="124"/>
      <c r="F91" s="125">
        <f>SUM(F88:F90)</f>
        <v>0</v>
      </c>
    </row>
    <row r="92" spans="1:6">
      <c r="A92" s="26">
        <v>88</v>
      </c>
      <c r="B92" s="3957"/>
      <c r="C92" s="115" t="s">
        <v>410</v>
      </c>
      <c r="D92" s="116"/>
      <c r="E92" s="116"/>
      <c r="F92" s="117"/>
    </row>
    <row r="93" spans="1:6">
      <c r="A93" s="26">
        <v>89</v>
      </c>
      <c r="B93" s="3957"/>
      <c r="C93" s="118"/>
      <c r="D93" s="119"/>
      <c r="E93" s="119"/>
      <c r="F93" s="120"/>
    </row>
    <row r="94" spans="1:6">
      <c r="A94" s="26">
        <v>90</v>
      </c>
      <c r="B94" s="3957"/>
      <c r="C94" s="121"/>
      <c r="D94" s="122"/>
      <c r="E94" s="122"/>
      <c r="F94" s="123"/>
    </row>
    <row r="95" spans="1:6" ht="14.25">
      <c r="A95" s="26">
        <v>91</v>
      </c>
      <c r="B95" s="3957"/>
      <c r="C95" s="124" t="s">
        <v>2904</v>
      </c>
      <c r="D95" s="124"/>
      <c r="E95" s="124"/>
      <c r="F95" s="125">
        <f>SUM(F92:F94)</f>
        <v>0</v>
      </c>
    </row>
    <row r="96" spans="1:6" ht="14.25">
      <c r="A96" s="26">
        <v>92</v>
      </c>
      <c r="B96" s="3958"/>
      <c r="C96" s="124" t="s">
        <v>2905</v>
      </c>
      <c r="D96" s="124"/>
      <c r="E96" s="124"/>
      <c r="F96" s="125">
        <f>F87+F91+F95</f>
        <v>0</v>
      </c>
    </row>
    <row r="97" spans="1:7">
      <c r="A97" s="26">
        <v>93</v>
      </c>
      <c r="B97" s="3956" t="s">
        <v>2913</v>
      </c>
      <c r="C97" s="115" t="s">
        <v>408</v>
      </c>
      <c r="D97" s="116"/>
      <c r="E97" s="116"/>
      <c r="F97" s="117"/>
    </row>
    <row r="98" spans="1:7">
      <c r="A98" s="26">
        <v>94</v>
      </c>
      <c r="B98" s="3957"/>
      <c r="C98" s="118"/>
      <c r="D98" s="119"/>
      <c r="E98" s="119"/>
      <c r="F98" s="120"/>
    </row>
    <row r="99" spans="1:7">
      <c r="A99" s="26">
        <v>95</v>
      </c>
      <c r="B99" s="3957"/>
      <c r="C99" s="121"/>
      <c r="D99" s="122"/>
      <c r="E99" s="122"/>
      <c r="F99" s="123"/>
    </row>
    <row r="100" spans="1:7" ht="14.25">
      <c r="A100" s="26">
        <v>96</v>
      </c>
      <c r="B100" s="3957"/>
      <c r="C100" s="124" t="s">
        <v>2904</v>
      </c>
      <c r="D100" s="124"/>
      <c r="E100" s="124"/>
      <c r="F100" s="125">
        <f>SUM(F97:F99)</f>
        <v>0</v>
      </c>
    </row>
    <row r="101" spans="1:7">
      <c r="A101" s="26">
        <v>97</v>
      </c>
      <c r="B101" s="3957"/>
      <c r="C101" s="115" t="s">
        <v>409</v>
      </c>
      <c r="D101" s="116"/>
      <c r="E101" s="116"/>
      <c r="F101" s="117"/>
    </row>
    <row r="102" spans="1:7">
      <c r="A102" s="26">
        <v>98</v>
      </c>
      <c r="B102" s="3957"/>
      <c r="C102" s="118"/>
      <c r="D102" s="119"/>
      <c r="E102" s="119"/>
      <c r="F102" s="120"/>
    </row>
    <row r="103" spans="1:7">
      <c r="A103" s="26">
        <v>99</v>
      </c>
      <c r="B103" s="3957"/>
      <c r="C103" s="121"/>
      <c r="D103" s="122"/>
      <c r="E103" s="122"/>
      <c r="F103" s="123"/>
    </row>
    <row r="104" spans="1:7" ht="14.25">
      <c r="A104" s="26">
        <v>100</v>
      </c>
      <c r="B104" s="3957"/>
      <c r="C104" s="124" t="s">
        <v>2904</v>
      </c>
      <c r="D104" s="124"/>
      <c r="E104" s="124"/>
      <c r="F104" s="125">
        <f>SUM(F101:F103)</f>
        <v>0</v>
      </c>
    </row>
    <row r="105" spans="1:7">
      <c r="A105" s="26">
        <v>101</v>
      </c>
      <c r="B105" s="3957"/>
      <c r="C105" s="115" t="s">
        <v>410</v>
      </c>
      <c r="D105" s="116"/>
      <c r="E105" s="116"/>
      <c r="F105" s="117"/>
    </row>
    <row r="106" spans="1:7">
      <c r="A106" s="26">
        <v>102</v>
      </c>
      <c r="B106" s="3957"/>
      <c r="C106" s="118"/>
      <c r="D106" s="119"/>
      <c r="E106" s="119"/>
      <c r="F106" s="120"/>
    </row>
    <row r="107" spans="1:7">
      <c r="A107" s="26">
        <v>103</v>
      </c>
      <c r="B107" s="3957"/>
      <c r="C107" s="121"/>
      <c r="D107" s="122"/>
      <c r="E107" s="122"/>
      <c r="F107" s="123"/>
    </row>
    <row r="108" spans="1:7" ht="14.25">
      <c r="A108" s="26">
        <v>104</v>
      </c>
      <c r="B108" s="3957"/>
      <c r="C108" s="124" t="s">
        <v>2904</v>
      </c>
      <c r="D108" s="124"/>
      <c r="E108" s="124"/>
      <c r="F108" s="125">
        <f>SUM(F105:F107)</f>
        <v>0</v>
      </c>
    </row>
    <row r="109" spans="1:7" ht="14.25">
      <c r="A109" s="26">
        <v>105</v>
      </c>
      <c r="B109" s="3958"/>
      <c r="C109" s="124" t="s">
        <v>2905</v>
      </c>
      <c r="D109" s="124"/>
      <c r="E109" s="124"/>
      <c r="F109" s="125">
        <f>F100+F104+F108</f>
        <v>0</v>
      </c>
    </row>
    <row r="110" spans="1:7" ht="15" thickBot="1">
      <c r="A110" s="129">
        <v>106</v>
      </c>
      <c r="B110" s="130" t="s">
        <v>2914</v>
      </c>
      <c r="C110" s="130"/>
      <c r="D110" s="131"/>
      <c r="E110" s="131"/>
      <c r="F110" s="132">
        <f>F96+F109</f>
        <v>0</v>
      </c>
    </row>
    <row r="111" spans="1:7" ht="14.25">
      <c r="A111" s="109" t="s">
        <v>2915</v>
      </c>
    </row>
    <row r="112" spans="1:7" ht="27.75" customHeight="1">
      <c r="A112" s="134">
        <v>1</v>
      </c>
      <c r="B112" s="3959" t="s">
        <v>2916</v>
      </c>
      <c r="C112" s="3959"/>
      <c r="D112" s="3959"/>
      <c r="E112" s="3959"/>
      <c r="F112" s="3959"/>
      <c r="G112" s="135"/>
    </row>
    <row r="113" spans="1:7" s="136" customFormat="1" ht="27.75" customHeight="1">
      <c r="A113" s="134">
        <v>2</v>
      </c>
      <c r="B113" s="3959" t="s">
        <v>2917</v>
      </c>
      <c r="C113" s="3959"/>
      <c r="D113" s="3959"/>
      <c r="E113" s="3959"/>
      <c r="F113" s="3959"/>
      <c r="G113" s="135"/>
    </row>
    <row r="114" spans="1:7" s="136" customFormat="1" ht="28.5" customHeight="1">
      <c r="A114" s="134">
        <v>3</v>
      </c>
      <c r="B114" s="3955" t="s">
        <v>4533</v>
      </c>
      <c r="C114" s="3955"/>
      <c r="D114" s="3955"/>
      <c r="E114" s="3955"/>
      <c r="F114" s="3955"/>
      <c r="G114" s="135"/>
    </row>
    <row r="115" spans="1:7" ht="14.25">
      <c r="A115" s="109">
        <v>4</v>
      </c>
      <c r="B115" s="108" t="s">
        <v>2918</v>
      </c>
    </row>
  </sheetData>
  <mergeCells count="11">
    <mergeCell ref="B5:B17"/>
    <mergeCell ref="B18:B30"/>
    <mergeCell ref="B31:B43"/>
    <mergeCell ref="B44:B56"/>
    <mergeCell ref="B114:F114"/>
    <mergeCell ref="B57:B69"/>
    <mergeCell ref="B70:B82"/>
    <mergeCell ref="B84:B96"/>
    <mergeCell ref="B97:B109"/>
    <mergeCell ref="B112:F112"/>
    <mergeCell ref="B113:F113"/>
  </mergeCells>
  <phoneticPr fontId="8" type="noConversion"/>
  <pageMargins left="0.51181102362204722" right="0.35433070866141736" top="0.39370078740157483" bottom="0.27559055118110237" header="0.15748031496062992" footer="0.23622047244094491"/>
  <pageSetup paperSize="9" scale="91" fitToHeight="2" orientation="portrait" r:id="rId1"/>
  <headerFooter alignWithMargins="0">
    <oddFooter>&amp;C&amp;P/&amp;N&amp;R&amp;A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1">
    <pageSetUpPr fitToPage="1"/>
  </sheetPr>
  <dimension ref="A1:J26"/>
  <sheetViews>
    <sheetView workbookViewId="0"/>
  </sheetViews>
  <sheetFormatPr defaultColWidth="17.625" defaultRowHeight="15.75"/>
  <cols>
    <col min="1" max="1" width="17.625" style="22" customWidth="1"/>
    <col min="2" max="2" width="38.625" style="22" customWidth="1"/>
    <col min="3" max="16384" width="17.625" style="22"/>
  </cols>
  <sheetData>
    <row r="1" spans="1:10" ht="16.5">
      <c r="A1" s="15" t="str">
        <f>+封面!A3&amp;" "&amp;封面!A2</f>
        <v xml:space="preserve">        保險股份有限公司(○○分公司) 年度(月、季、半年)報表</v>
      </c>
      <c r="B1" s="46"/>
    </row>
    <row r="2" spans="1:10" ht="17.25" thickBot="1">
      <c r="A2" s="81" t="s">
        <v>2872</v>
      </c>
      <c r="B2" s="82"/>
      <c r="C2" s="83"/>
      <c r="D2" s="83"/>
      <c r="E2" s="83"/>
      <c r="F2" s="83"/>
      <c r="G2" s="83"/>
      <c r="H2" s="83"/>
      <c r="I2" s="83"/>
      <c r="J2" s="83"/>
    </row>
    <row r="3" spans="1:10" ht="33">
      <c r="A3" s="3960" t="s">
        <v>2873</v>
      </c>
      <c r="B3" s="85" t="s">
        <v>2874</v>
      </c>
      <c r="C3" s="85" t="s">
        <v>2875</v>
      </c>
      <c r="D3" s="85" t="s">
        <v>2876</v>
      </c>
      <c r="E3" s="85" t="s">
        <v>2877</v>
      </c>
      <c r="F3" s="85" t="s">
        <v>2878</v>
      </c>
      <c r="G3" s="85" t="s">
        <v>2879</v>
      </c>
      <c r="H3" s="85" t="s">
        <v>2880</v>
      </c>
      <c r="I3" s="85" t="s">
        <v>2881</v>
      </c>
      <c r="J3" s="86" t="s">
        <v>2882</v>
      </c>
    </row>
    <row r="4" spans="1:10" ht="31.5">
      <c r="A4" s="3961"/>
      <c r="B4" s="87" t="s">
        <v>209</v>
      </c>
      <c r="C4" s="87" t="s">
        <v>210</v>
      </c>
      <c r="D4" s="87" t="s">
        <v>171</v>
      </c>
      <c r="E4" s="87" t="s">
        <v>728</v>
      </c>
      <c r="F4" s="87" t="s">
        <v>173</v>
      </c>
      <c r="G4" s="87" t="s">
        <v>736</v>
      </c>
      <c r="H4" s="87" t="s">
        <v>737</v>
      </c>
      <c r="I4" s="87" t="s">
        <v>738</v>
      </c>
      <c r="J4" s="88" t="s">
        <v>729</v>
      </c>
    </row>
    <row r="5" spans="1:10" ht="16.5">
      <c r="A5" s="43">
        <v>1</v>
      </c>
      <c r="B5" s="89" t="s">
        <v>2883</v>
      </c>
      <c r="C5" s="90"/>
      <c r="D5" s="90"/>
      <c r="E5" s="90"/>
      <c r="F5" s="91"/>
      <c r="G5" s="90"/>
      <c r="H5" s="90"/>
      <c r="I5" s="90"/>
      <c r="J5" s="92"/>
    </row>
    <row r="6" spans="1:10" ht="16.5">
      <c r="A6" s="43">
        <v>2</v>
      </c>
      <c r="B6" s="93" t="s">
        <v>2884</v>
      </c>
      <c r="C6" s="90"/>
      <c r="D6" s="90"/>
      <c r="E6" s="90"/>
      <c r="F6" s="91"/>
      <c r="G6" s="90"/>
      <c r="H6" s="90"/>
      <c r="I6" s="90"/>
      <c r="J6" s="92"/>
    </row>
    <row r="7" spans="1:10" ht="16.5">
      <c r="A7" s="43">
        <v>3</v>
      </c>
      <c r="B7" s="94" t="s">
        <v>2885</v>
      </c>
      <c r="C7" s="95">
        <v>0.25979999999999998</v>
      </c>
      <c r="D7" s="95">
        <f ca="1">'表30-14-3'!H6</f>
        <v>8.5000000000000006E-2</v>
      </c>
      <c r="E7" s="95">
        <f ca="1">C7+D7</f>
        <v>0.3448</v>
      </c>
      <c r="F7" s="96">
        <f>IFERROR('表30-14-1'!K5,1)</f>
        <v>0</v>
      </c>
      <c r="G7" s="95">
        <f ca="1">E7*F7</f>
        <v>0</v>
      </c>
      <c r="H7" s="95">
        <f ca="1">E7*1.5</f>
        <v>0.51719999999999999</v>
      </c>
      <c r="I7" s="95">
        <f ca="1">E7*0.75</f>
        <v>0.2586</v>
      </c>
      <c r="J7" s="97">
        <f ca="1">ROUND(IF(G7&lt;I7,I7,IF(G7&gt;H7,H7,G7)),4)</f>
        <v>0.2586</v>
      </c>
    </row>
    <row r="8" spans="1:10" ht="16.5">
      <c r="A8" s="43">
        <v>4</v>
      </c>
      <c r="B8" s="94" t="s">
        <v>2886</v>
      </c>
      <c r="C8" s="95">
        <v>0.2165</v>
      </c>
      <c r="D8" s="95">
        <f ca="1">'表30-14-3'!H6</f>
        <v>8.5000000000000006E-2</v>
      </c>
      <c r="E8" s="95">
        <f ca="1">C8+D8</f>
        <v>0.30149999999999999</v>
      </c>
      <c r="F8" s="96">
        <f>IFERROR('表30-14-1'!K5,1)</f>
        <v>0</v>
      </c>
      <c r="G8" s="95">
        <f ca="1">E8*F8</f>
        <v>0</v>
      </c>
      <c r="H8" s="95">
        <f ca="1">E8*1.5</f>
        <v>0.45224999999999999</v>
      </c>
      <c r="I8" s="95">
        <f ca="1">E8*0.75</f>
        <v>0.22612499999999999</v>
      </c>
      <c r="J8" s="97">
        <f ca="1">ROUND(IF(G8&lt;I8,I8,IF(G8&gt;H8,H8,G8)),4)</f>
        <v>0.2261</v>
      </c>
    </row>
    <row r="9" spans="1:10" ht="16.5">
      <c r="A9" s="43">
        <v>5</v>
      </c>
      <c r="B9" s="93" t="s">
        <v>2887</v>
      </c>
      <c r="C9" s="90"/>
      <c r="D9" s="90"/>
      <c r="E9" s="90"/>
      <c r="F9" s="91"/>
      <c r="G9" s="90"/>
      <c r="H9" s="90"/>
      <c r="I9" s="90"/>
      <c r="J9" s="92"/>
    </row>
    <row r="10" spans="1:10" ht="16.5">
      <c r="A10" s="43">
        <v>6</v>
      </c>
      <c r="B10" s="94" t="s">
        <v>2885</v>
      </c>
      <c r="C10" s="95">
        <v>0.36</v>
      </c>
      <c r="D10" s="95">
        <f ca="1">'表30-14-3'!I6</f>
        <v>8.5000000000000006E-2</v>
      </c>
      <c r="E10" s="95">
        <f ca="1">C10+D10</f>
        <v>0.44500000000000001</v>
      </c>
      <c r="F10" s="96">
        <f>IFERROR('表30-14-2'!K5,1)</f>
        <v>0</v>
      </c>
      <c r="G10" s="95">
        <f ca="1">E10*F10</f>
        <v>0</v>
      </c>
      <c r="H10" s="95">
        <f ca="1">E10*1.5</f>
        <v>0.66749999999999998</v>
      </c>
      <c r="I10" s="95">
        <f ca="1">E10*0.75</f>
        <v>0.33374999999999999</v>
      </c>
      <c r="J10" s="97">
        <f ca="1">ROUND(IF(G10&lt;I10,I10,IF(G10&gt;H10,H10,G10)),4)</f>
        <v>0.33379999999999999</v>
      </c>
    </row>
    <row r="11" spans="1:10" ht="16.5">
      <c r="A11" s="43">
        <v>7</v>
      </c>
      <c r="B11" s="94" t="s">
        <v>2886</v>
      </c>
      <c r="C11" s="95">
        <v>0.3</v>
      </c>
      <c r="D11" s="95">
        <f ca="1">'表30-14-3'!I6</f>
        <v>8.5000000000000006E-2</v>
      </c>
      <c r="E11" s="95">
        <f ca="1">C11+D11</f>
        <v>0.38500000000000001</v>
      </c>
      <c r="F11" s="96">
        <f>IFERROR('表30-14-2'!K5,1)</f>
        <v>0</v>
      </c>
      <c r="G11" s="95">
        <f ca="1">E11*F11</f>
        <v>0</v>
      </c>
      <c r="H11" s="95">
        <f ca="1">E11*1.5</f>
        <v>0.57750000000000001</v>
      </c>
      <c r="I11" s="95">
        <f ca="1">E11*0.75</f>
        <v>0.28875000000000001</v>
      </c>
      <c r="J11" s="97">
        <f ca="1">ROUND(IF(G11&lt;I11,I11,IF(G11&gt;H11,H11,G11)),4)</f>
        <v>0.2888</v>
      </c>
    </row>
    <row r="12" spans="1:10" ht="16.5">
      <c r="A12" s="43">
        <v>8</v>
      </c>
      <c r="B12" s="89" t="s">
        <v>2888</v>
      </c>
      <c r="C12" s="90"/>
      <c r="D12" s="90"/>
      <c r="E12" s="90"/>
      <c r="F12" s="91"/>
      <c r="G12" s="90"/>
      <c r="H12" s="90"/>
      <c r="I12" s="90"/>
      <c r="J12" s="92"/>
    </row>
    <row r="13" spans="1:10" ht="16.5">
      <c r="A13" s="43">
        <v>9</v>
      </c>
      <c r="B13" s="93" t="s">
        <v>2889</v>
      </c>
      <c r="C13" s="95">
        <v>0.2165</v>
      </c>
      <c r="D13" s="95">
        <f ca="1">'表30-14-3'!H6</f>
        <v>8.5000000000000006E-2</v>
      </c>
      <c r="E13" s="95">
        <f ca="1">C13+D13</f>
        <v>0.30149999999999999</v>
      </c>
      <c r="F13" s="96">
        <f>IFERROR('表30-14-1'!K5,1)</f>
        <v>0</v>
      </c>
      <c r="G13" s="95">
        <f ca="1">E13*F13</f>
        <v>0</v>
      </c>
      <c r="H13" s="95">
        <f ca="1">E13*1.5</f>
        <v>0.45224999999999999</v>
      </c>
      <c r="I13" s="95">
        <f ca="1">E13*0.75</f>
        <v>0.22612499999999999</v>
      </c>
      <c r="J13" s="97">
        <f ca="1">ROUND(IF(G13&lt;I13,I13,IF(G13&gt;H13,H13,G13)),4)</f>
        <v>0.2261</v>
      </c>
    </row>
    <row r="14" spans="1:10" ht="17.25" thickBot="1">
      <c r="A14" s="98">
        <v>10</v>
      </c>
      <c r="B14" s="99" t="s">
        <v>1922</v>
      </c>
      <c r="C14" s="100">
        <v>0.2165</v>
      </c>
      <c r="D14" s="100">
        <f ca="1">'表30-14-3'!H6</f>
        <v>8.5000000000000006E-2</v>
      </c>
      <c r="E14" s="100">
        <f ca="1">C14+D14</f>
        <v>0.30149999999999999</v>
      </c>
      <c r="F14" s="101">
        <f>IFERROR('表30-14-1'!K5,1)</f>
        <v>0</v>
      </c>
      <c r="G14" s="100">
        <f ca="1">E14*F14</f>
        <v>0</v>
      </c>
      <c r="H14" s="100">
        <f ca="1">E14*1.5</f>
        <v>0.45224999999999999</v>
      </c>
      <c r="I14" s="100">
        <f ca="1">E14*0.75</f>
        <v>0.22612499999999999</v>
      </c>
      <c r="J14" s="102">
        <f ca="1">ROUND(IF(G14&lt;I14,I14,IF(G14&gt;H14,H14,G14)),4)</f>
        <v>0.2261</v>
      </c>
    </row>
    <row r="15" spans="1:10" ht="16.5">
      <c r="A15" s="84">
        <v>11</v>
      </c>
      <c r="B15" s="103" t="s">
        <v>2890</v>
      </c>
      <c r="C15" s="104"/>
      <c r="D15" s="104"/>
      <c r="E15" s="105"/>
    </row>
    <row r="16" spans="1:10" ht="16.5">
      <c r="A16" s="43">
        <v>12</v>
      </c>
      <c r="B16" s="93" t="s">
        <v>2891</v>
      </c>
      <c r="C16" s="95">
        <v>0.2009</v>
      </c>
      <c r="D16" s="95">
        <f ca="1">'表30-14-3'!J6</f>
        <v>6.2199999999999998E-2</v>
      </c>
      <c r="E16" s="97">
        <f ca="1">C16+D16</f>
        <v>0.2631</v>
      </c>
    </row>
    <row r="17" spans="1:5" ht="16.5">
      <c r="A17" s="43">
        <v>13</v>
      </c>
      <c r="B17" s="93" t="s">
        <v>2892</v>
      </c>
      <c r="C17" s="95">
        <v>0.2009</v>
      </c>
      <c r="D17" s="95">
        <f ca="1">'表30-14-3'!J6</f>
        <v>6.2199999999999998E-2</v>
      </c>
      <c r="E17" s="97">
        <f ca="1">C17+D17</f>
        <v>0.2631</v>
      </c>
    </row>
    <row r="18" spans="1:5" ht="16.5">
      <c r="A18" s="43">
        <v>14</v>
      </c>
      <c r="B18" s="89" t="s">
        <v>2893</v>
      </c>
      <c r="C18" s="90"/>
      <c r="D18" s="90"/>
      <c r="E18" s="92"/>
    </row>
    <row r="19" spans="1:5" ht="16.5">
      <c r="A19" s="43">
        <v>15</v>
      </c>
      <c r="B19" s="93" t="s">
        <v>2889</v>
      </c>
      <c r="C19" s="95">
        <v>0.2009</v>
      </c>
      <c r="D19" s="95">
        <f ca="1">'表30-14-3'!J6</f>
        <v>6.2199999999999998E-2</v>
      </c>
      <c r="E19" s="97">
        <f ca="1">C19+D19</f>
        <v>0.2631</v>
      </c>
    </row>
    <row r="20" spans="1:5" ht="17.25" thickBot="1">
      <c r="A20" s="98">
        <v>16</v>
      </c>
      <c r="B20" s="99" t="s">
        <v>1923</v>
      </c>
      <c r="C20" s="100">
        <v>0.2009</v>
      </c>
      <c r="D20" s="100">
        <f ca="1">'表30-14-3'!J6</f>
        <v>6.2199999999999998E-2</v>
      </c>
      <c r="E20" s="102">
        <f ca="1">C20+D20</f>
        <v>0.2631</v>
      </c>
    </row>
    <row r="21" spans="1:5" ht="16.5">
      <c r="A21" s="84">
        <v>17</v>
      </c>
      <c r="B21" s="103" t="s">
        <v>2894</v>
      </c>
      <c r="C21" s="104"/>
      <c r="D21" s="104"/>
      <c r="E21" s="105"/>
    </row>
    <row r="22" spans="1:5" ht="16.5">
      <c r="A22" s="43">
        <v>18</v>
      </c>
      <c r="B22" s="93" t="s">
        <v>2891</v>
      </c>
      <c r="C22" s="95">
        <v>0.28870000000000001</v>
      </c>
      <c r="D22" s="1200">
        <f ca="1">'表30-14-3'!K6</f>
        <v>-1.4E-3</v>
      </c>
      <c r="E22" s="97">
        <f ca="1">C22+D22</f>
        <v>0.2873</v>
      </c>
    </row>
    <row r="23" spans="1:5" ht="16.5">
      <c r="A23" s="43">
        <v>19</v>
      </c>
      <c r="B23" s="93" t="s">
        <v>2892</v>
      </c>
      <c r="C23" s="95">
        <v>0.28870000000000001</v>
      </c>
      <c r="D23" s="1200">
        <f ca="1">'表30-14-3'!K6</f>
        <v>-1.4E-3</v>
      </c>
      <c r="E23" s="97">
        <f ca="1">C23+D23</f>
        <v>0.2873</v>
      </c>
    </row>
    <row r="24" spans="1:5" ht="16.5">
      <c r="A24" s="43">
        <v>20</v>
      </c>
      <c r="B24" s="89" t="s">
        <v>2895</v>
      </c>
      <c r="C24" s="90"/>
      <c r="D24" s="90"/>
      <c r="E24" s="92"/>
    </row>
    <row r="25" spans="1:5" ht="16.5">
      <c r="A25" s="43">
        <v>21</v>
      </c>
      <c r="B25" s="93" t="s">
        <v>2889</v>
      </c>
      <c r="C25" s="95">
        <v>0.28870000000000001</v>
      </c>
      <c r="D25" s="1200">
        <f ca="1">'表30-14-3'!K6</f>
        <v>-1.4E-3</v>
      </c>
      <c r="E25" s="97">
        <f ca="1">C25+D25</f>
        <v>0.2873</v>
      </c>
    </row>
    <row r="26" spans="1:5" ht="17.25" thickBot="1">
      <c r="A26" s="98">
        <v>22</v>
      </c>
      <c r="B26" s="99" t="s">
        <v>1923</v>
      </c>
      <c r="C26" s="100">
        <v>0.28870000000000001</v>
      </c>
      <c r="D26" s="1201">
        <f ca="1">'表30-14-3'!K6</f>
        <v>-1.4E-3</v>
      </c>
      <c r="E26" s="102">
        <f ca="1">C26+D26</f>
        <v>0.2873</v>
      </c>
    </row>
  </sheetData>
  <mergeCells count="1">
    <mergeCell ref="A3:A4"/>
  </mergeCells>
  <phoneticPr fontId="6" type="noConversion"/>
  <pageMargins left="0.51181102362204722" right="0.35433070866141736" top="0.39370078740157483" bottom="0.27559055118110237" header="0.15748031496062992" footer="0.23622047244094491"/>
  <pageSetup paperSize="9" scale="69" fitToHeight="2" orientation="landscape" r:id="rId1"/>
  <headerFooter alignWithMargins="0">
    <oddFooter>&amp;C&amp;P/&amp;N&amp;R&amp;A</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42">
    <pageSetUpPr fitToPage="1"/>
  </sheetPr>
  <dimension ref="A1:AB35"/>
  <sheetViews>
    <sheetView showGridLines="0" workbookViewId="0"/>
  </sheetViews>
  <sheetFormatPr defaultRowHeight="13.5"/>
  <cols>
    <col min="1" max="1" width="5.625" style="64" customWidth="1"/>
    <col min="2" max="2" width="15.625" style="64" customWidth="1"/>
    <col min="3" max="3" width="23.875" style="64" customWidth="1"/>
    <col min="4" max="4" width="19.5" style="64" customWidth="1"/>
    <col min="5" max="5" width="13.875" style="64" customWidth="1"/>
    <col min="6" max="6" width="17.25" style="64" customWidth="1"/>
    <col min="7" max="16384" width="9" style="64"/>
  </cols>
  <sheetData>
    <row r="1" spans="1:6" ht="16.5">
      <c r="A1" s="14" t="str">
        <f>+封面!A3&amp;" "&amp;封面!A2</f>
        <v xml:space="preserve">        保險股份有限公司(○○分公司) 年度(月、季、半年)報表</v>
      </c>
    </row>
    <row r="2" spans="1:6" ht="14.25">
      <c r="A2" s="65" t="s">
        <v>2857</v>
      </c>
    </row>
    <row r="3" spans="1:6" ht="15" thickBot="1">
      <c r="F3" s="50" t="s">
        <v>2843</v>
      </c>
    </row>
    <row r="4" spans="1:6" s="69" customFormat="1" ht="14.25" customHeight="1">
      <c r="A4" s="3384" t="s">
        <v>1913</v>
      </c>
      <c r="B4" s="66" t="s">
        <v>2858</v>
      </c>
      <c r="C4" s="66" t="s">
        <v>2859</v>
      </c>
      <c r="D4" s="66" t="s">
        <v>2860</v>
      </c>
      <c r="E4" s="67" t="s">
        <v>2861</v>
      </c>
      <c r="F4" s="68" t="s">
        <v>2862</v>
      </c>
    </row>
    <row r="5" spans="1:6" s="69" customFormat="1">
      <c r="A5" s="3962"/>
      <c r="B5" s="52" t="s">
        <v>424</v>
      </c>
      <c r="C5" s="52" t="s">
        <v>425</v>
      </c>
      <c r="D5" s="52" t="s">
        <v>171</v>
      </c>
      <c r="E5" s="52" t="s">
        <v>172</v>
      </c>
      <c r="F5" s="53" t="s">
        <v>173</v>
      </c>
    </row>
    <row r="6" spans="1:6" s="69" customFormat="1">
      <c r="A6" s="70">
        <v>1</v>
      </c>
      <c r="B6" s="71"/>
      <c r="C6" s="55"/>
      <c r="D6" s="72"/>
      <c r="E6" s="72"/>
      <c r="F6" s="73">
        <f t="shared" ref="F6:F23" si="0">D6*E6</f>
        <v>0</v>
      </c>
    </row>
    <row r="7" spans="1:6" s="69" customFormat="1">
      <c r="A7" s="70">
        <v>2</v>
      </c>
      <c r="B7" s="71"/>
      <c r="C7" s="55"/>
      <c r="D7" s="72"/>
      <c r="E7" s="72"/>
      <c r="F7" s="73">
        <f t="shared" si="0"/>
        <v>0</v>
      </c>
    </row>
    <row r="8" spans="1:6" s="69" customFormat="1">
      <c r="A8" s="70">
        <v>3</v>
      </c>
      <c r="B8" s="71"/>
      <c r="C8" s="55"/>
      <c r="D8" s="72"/>
      <c r="E8" s="72"/>
      <c r="F8" s="73">
        <f t="shared" si="0"/>
        <v>0</v>
      </c>
    </row>
    <row r="9" spans="1:6" s="69" customFormat="1">
      <c r="A9" s="70">
        <v>4</v>
      </c>
      <c r="B9" s="71"/>
      <c r="C9" s="55"/>
      <c r="D9" s="72"/>
      <c r="E9" s="72"/>
      <c r="F9" s="73">
        <f t="shared" si="0"/>
        <v>0</v>
      </c>
    </row>
    <row r="10" spans="1:6" s="69" customFormat="1">
      <c r="A10" s="70">
        <v>5</v>
      </c>
      <c r="B10" s="71"/>
      <c r="C10" s="55"/>
      <c r="D10" s="72"/>
      <c r="E10" s="72"/>
      <c r="F10" s="73">
        <f t="shared" si="0"/>
        <v>0</v>
      </c>
    </row>
    <row r="11" spans="1:6" s="69" customFormat="1">
      <c r="A11" s="70">
        <v>6</v>
      </c>
      <c r="B11" s="71"/>
      <c r="C11" s="55"/>
      <c r="D11" s="72"/>
      <c r="E11" s="72"/>
      <c r="F11" s="73">
        <f t="shared" si="0"/>
        <v>0</v>
      </c>
    </row>
    <row r="12" spans="1:6" s="69" customFormat="1">
      <c r="A12" s="70">
        <v>7</v>
      </c>
      <c r="B12" s="71"/>
      <c r="C12" s="55"/>
      <c r="D12" s="72"/>
      <c r="E12" s="72"/>
      <c r="F12" s="73">
        <f t="shared" si="0"/>
        <v>0</v>
      </c>
    </row>
    <row r="13" spans="1:6" s="69" customFormat="1">
      <c r="A13" s="70">
        <v>8</v>
      </c>
      <c r="B13" s="71"/>
      <c r="C13" s="55"/>
      <c r="D13" s="72"/>
      <c r="E13" s="72"/>
      <c r="F13" s="73">
        <f t="shared" si="0"/>
        <v>0</v>
      </c>
    </row>
    <row r="14" spans="1:6" s="69" customFormat="1">
      <c r="A14" s="70">
        <v>9</v>
      </c>
      <c r="B14" s="71"/>
      <c r="C14" s="55"/>
      <c r="D14" s="72"/>
      <c r="E14" s="72"/>
      <c r="F14" s="73">
        <f t="shared" si="0"/>
        <v>0</v>
      </c>
    </row>
    <row r="15" spans="1:6" s="69" customFormat="1">
      <c r="A15" s="70">
        <v>10</v>
      </c>
      <c r="B15" s="71"/>
      <c r="C15" s="55"/>
      <c r="D15" s="72"/>
      <c r="E15" s="72"/>
      <c r="F15" s="73">
        <f t="shared" si="0"/>
        <v>0</v>
      </c>
    </row>
    <row r="16" spans="1:6" s="69" customFormat="1">
      <c r="A16" s="70">
        <v>11</v>
      </c>
      <c r="B16" s="71"/>
      <c r="C16" s="55"/>
      <c r="D16" s="72"/>
      <c r="E16" s="72"/>
      <c r="F16" s="73">
        <f t="shared" si="0"/>
        <v>0</v>
      </c>
    </row>
    <row r="17" spans="1:28" s="69" customFormat="1">
      <c r="A17" s="70">
        <v>12</v>
      </c>
      <c r="B17" s="71"/>
      <c r="C17" s="55"/>
      <c r="D17" s="72"/>
      <c r="E17" s="72"/>
      <c r="F17" s="73">
        <f t="shared" si="0"/>
        <v>0</v>
      </c>
    </row>
    <row r="18" spans="1:28" s="69" customFormat="1">
      <c r="A18" s="70">
        <v>13</v>
      </c>
      <c r="B18" s="71"/>
      <c r="C18" s="55"/>
      <c r="D18" s="72"/>
      <c r="E18" s="72"/>
      <c r="F18" s="73">
        <f t="shared" si="0"/>
        <v>0</v>
      </c>
    </row>
    <row r="19" spans="1:28" s="69" customFormat="1">
      <c r="A19" s="70">
        <v>14</v>
      </c>
      <c r="B19" s="71"/>
      <c r="C19" s="55"/>
      <c r="D19" s="72"/>
      <c r="E19" s="72"/>
      <c r="F19" s="73">
        <f t="shared" si="0"/>
        <v>0</v>
      </c>
    </row>
    <row r="20" spans="1:28" s="69" customFormat="1">
      <c r="A20" s="70">
        <v>15</v>
      </c>
      <c r="B20" s="71"/>
      <c r="C20" s="55"/>
      <c r="D20" s="72"/>
      <c r="E20" s="72"/>
      <c r="F20" s="73">
        <f t="shared" si="0"/>
        <v>0</v>
      </c>
    </row>
    <row r="21" spans="1:28" s="69" customFormat="1">
      <c r="A21" s="70">
        <v>16</v>
      </c>
      <c r="B21" s="71"/>
      <c r="C21" s="55"/>
      <c r="D21" s="72"/>
      <c r="E21" s="72"/>
      <c r="F21" s="73">
        <f t="shared" si="0"/>
        <v>0</v>
      </c>
    </row>
    <row r="22" spans="1:28" s="69" customFormat="1" ht="12.75" customHeight="1">
      <c r="A22" s="70">
        <v>17</v>
      </c>
      <c r="B22" s="71"/>
      <c r="C22" s="55"/>
      <c r="D22" s="72"/>
      <c r="E22" s="72"/>
      <c r="F22" s="73">
        <f t="shared" si="0"/>
        <v>0</v>
      </c>
    </row>
    <row r="23" spans="1:28" s="69" customFormat="1">
      <c r="A23" s="70">
        <v>18</v>
      </c>
      <c r="B23" s="71"/>
      <c r="C23" s="55"/>
      <c r="D23" s="72"/>
      <c r="E23" s="72"/>
      <c r="F23" s="73">
        <f t="shared" si="0"/>
        <v>0</v>
      </c>
    </row>
    <row r="24" spans="1:28" s="69" customFormat="1" ht="17.649999999999999" customHeight="1" thickBot="1">
      <c r="A24" s="74">
        <v>19</v>
      </c>
      <c r="B24" s="3963" t="s">
        <v>2863</v>
      </c>
      <c r="C24" s="3964"/>
      <c r="D24" s="75">
        <f>SUM(D6:D23)</f>
        <v>0</v>
      </c>
      <c r="E24" s="76"/>
      <c r="F24" s="77">
        <f>SUM(F6:F23)</f>
        <v>0</v>
      </c>
    </row>
    <row r="26" spans="1:28" ht="15.75">
      <c r="A26" s="69" t="s">
        <v>2864</v>
      </c>
      <c r="AB26" s="78"/>
    </row>
    <row r="27" spans="1:28" ht="14.25">
      <c r="A27" s="79">
        <v>1</v>
      </c>
      <c r="B27" s="69" t="s">
        <v>2865</v>
      </c>
    </row>
    <row r="28" spans="1:28" ht="14.25">
      <c r="A28" s="80">
        <v>2</v>
      </c>
      <c r="B28" s="69" t="s">
        <v>2866</v>
      </c>
    </row>
    <row r="29" spans="1:28" ht="14.25">
      <c r="A29" s="80">
        <v>3</v>
      </c>
      <c r="B29" s="69" t="s">
        <v>2867</v>
      </c>
    </row>
    <row r="32" spans="1:28" ht="14.25">
      <c r="B32" s="64" t="s">
        <v>2868</v>
      </c>
    </row>
    <row r="33" spans="2:2" ht="14.25">
      <c r="B33" s="64" t="s">
        <v>2869</v>
      </c>
    </row>
    <row r="34" spans="2:2" ht="14.25">
      <c r="B34" s="64" t="s">
        <v>2870</v>
      </c>
    </row>
    <row r="35" spans="2:2" ht="14.25">
      <c r="B35" s="64" t="s">
        <v>2871</v>
      </c>
    </row>
  </sheetData>
  <mergeCells count="2">
    <mergeCell ref="A4:A5"/>
    <mergeCell ref="B24:C24"/>
  </mergeCells>
  <phoneticPr fontId="6" type="noConversion"/>
  <pageMargins left="0.51181102362204722" right="0.35433070866141736" top="0.39370078740157483" bottom="0.27559055118110237" header="0.15748031496062992" footer="0.23622047244094491"/>
  <pageSetup paperSize="9" scale="92" fitToHeight="2" orientation="landscape" r:id="rId1"/>
  <headerFooter alignWithMargins="0">
    <oddFooter>&amp;C&amp;P/&amp;N&amp;R&amp;A</oddFooter>
  </headerFooter>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647700</xdr:colOff>
                <xdr:row>29</xdr:row>
                <xdr:rowOff>0</xdr:rowOff>
              </from>
              <to>
                <xdr:col>3</xdr:col>
                <xdr:colOff>381000</xdr:colOff>
                <xdr:row>31</xdr:row>
                <xdr:rowOff>66675</xdr:rowOff>
              </to>
            </anchor>
          </objectPr>
        </oleObject>
      </mc:Choice>
      <mc:Fallback>
        <oleObject progId="Equation.3" shapeId="6145" r:id="rId4"/>
      </mc:Fallback>
    </mc:AlternateContent>
  </oleObjec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3">
    <pageSetUpPr fitToPage="1"/>
  </sheetPr>
  <dimension ref="A1:AB27"/>
  <sheetViews>
    <sheetView showGridLines="0" zoomScaleNormal="100" workbookViewId="0"/>
  </sheetViews>
  <sheetFormatPr defaultRowHeight="13.5"/>
  <cols>
    <col min="1" max="1" width="6.625" style="48" customWidth="1"/>
    <col min="2" max="8" width="9" style="48"/>
    <col min="9" max="9" width="12.375" style="48" customWidth="1"/>
    <col min="10" max="11" width="11.875" style="48" customWidth="1"/>
    <col min="12" max="16384" width="9" style="48"/>
  </cols>
  <sheetData>
    <row r="1" spans="1:12" ht="16.5">
      <c r="A1" s="14" t="str">
        <f>+封面!A3&amp;" "&amp;封面!A2</f>
        <v xml:space="preserve">        保險股份有限公司(○○分公司) 年度(月、季、半年)報表</v>
      </c>
    </row>
    <row r="2" spans="1:12" ht="14.25">
      <c r="A2" s="49" t="s">
        <v>2842</v>
      </c>
    </row>
    <row r="3" spans="1:12" ht="15" thickBot="1">
      <c r="L3" s="50" t="s">
        <v>2843</v>
      </c>
    </row>
    <row r="4" spans="1:12">
      <c r="A4" s="3971" t="s">
        <v>1912</v>
      </c>
      <c r="B4" s="3379" t="s">
        <v>2844</v>
      </c>
      <c r="C4" s="3379"/>
      <c r="D4" s="3379"/>
      <c r="E4" s="3967" t="s">
        <v>2845</v>
      </c>
      <c r="F4" s="3967" t="s">
        <v>2846</v>
      </c>
      <c r="G4" s="3967" t="s">
        <v>2847</v>
      </c>
      <c r="H4" s="3967" t="s">
        <v>2848</v>
      </c>
      <c r="I4" s="3967" t="s">
        <v>2849</v>
      </c>
      <c r="J4" s="3967" t="s">
        <v>2850</v>
      </c>
      <c r="K4" s="3967" t="s">
        <v>2851</v>
      </c>
      <c r="L4" s="3965" t="s">
        <v>2852</v>
      </c>
    </row>
    <row r="5" spans="1:12" ht="28.5">
      <c r="A5" s="3972"/>
      <c r="B5" s="51" t="s">
        <v>2853</v>
      </c>
      <c r="C5" s="51" t="s">
        <v>2854</v>
      </c>
      <c r="D5" s="51" t="s">
        <v>2855</v>
      </c>
      <c r="E5" s="3968"/>
      <c r="F5" s="3968"/>
      <c r="G5" s="3968"/>
      <c r="H5" s="3968"/>
      <c r="I5" s="3968"/>
      <c r="J5" s="3968"/>
      <c r="K5" s="3968"/>
      <c r="L5" s="3966"/>
    </row>
    <row r="6" spans="1:12">
      <c r="A6" s="3972"/>
      <c r="B6" s="52" t="s">
        <v>243</v>
      </c>
      <c r="C6" s="52" t="s">
        <v>425</v>
      </c>
      <c r="D6" s="52" t="s">
        <v>171</v>
      </c>
      <c r="E6" s="52" t="s">
        <v>172</v>
      </c>
      <c r="F6" s="52" t="s">
        <v>173</v>
      </c>
      <c r="G6" s="52" t="s">
        <v>174</v>
      </c>
      <c r="H6" s="52" t="s">
        <v>175</v>
      </c>
      <c r="I6" s="52" t="s">
        <v>176</v>
      </c>
      <c r="J6" s="52" t="s">
        <v>177</v>
      </c>
      <c r="K6" s="52" t="s">
        <v>178</v>
      </c>
      <c r="L6" s="53" t="s">
        <v>179</v>
      </c>
    </row>
    <row r="7" spans="1:12">
      <c r="A7" s="54">
        <v>1</v>
      </c>
      <c r="B7" s="55"/>
      <c r="C7" s="55"/>
      <c r="D7" s="55"/>
      <c r="E7" s="56"/>
      <c r="F7" s="56"/>
      <c r="G7" s="56"/>
      <c r="H7" s="56"/>
      <c r="I7" s="56"/>
      <c r="J7" s="56"/>
      <c r="K7" s="56"/>
      <c r="L7" s="57"/>
    </row>
    <row r="8" spans="1:12">
      <c r="A8" s="54">
        <v>2</v>
      </c>
      <c r="B8" s="55"/>
      <c r="C8" s="55"/>
      <c r="D8" s="55"/>
      <c r="E8" s="56"/>
      <c r="F8" s="56"/>
      <c r="G8" s="56"/>
      <c r="H8" s="56"/>
      <c r="I8" s="56"/>
      <c r="J8" s="56"/>
      <c r="K8" s="56"/>
      <c r="L8" s="57"/>
    </row>
    <row r="9" spans="1:12">
      <c r="A9" s="54">
        <v>3</v>
      </c>
      <c r="B9" s="55"/>
      <c r="C9" s="55"/>
      <c r="D9" s="55"/>
      <c r="E9" s="56"/>
      <c r="F9" s="56"/>
      <c r="G9" s="56"/>
      <c r="H9" s="56"/>
      <c r="I9" s="56"/>
      <c r="J9" s="56"/>
      <c r="K9" s="56"/>
      <c r="L9" s="57"/>
    </row>
    <row r="10" spans="1:12">
      <c r="A10" s="54">
        <v>4</v>
      </c>
      <c r="B10" s="55"/>
      <c r="C10" s="55"/>
      <c r="D10" s="55"/>
      <c r="E10" s="56"/>
      <c r="F10" s="56"/>
      <c r="G10" s="56"/>
      <c r="H10" s="56"/>
      <c r="I10" s="56"/>
      <c r="J10" s="56"/>
      <c r="K10" s="56"/>
      <c r="L10" s="57"/>
    </row>
    <row r="11" spans="1:12">
      <c r="A11" s="54">
        <v>5</v>
      </c>
      <c r="B11" s="55"/>
      <c r="C11" s="55"/>
      <c r="D11" s="55"/>
      <c r="E11" s="56"/>
      <c r="F11" s="56"/>
      <c r="G11" s="56"/>
      <c r="H11" s="56"/>
      <c r="I11" s="56"/>
      <c r="J11" s="56"/>
      <c r="K11" s="56"/>
      <c r="L11" s="57"/>
    </row>
    <row r="12" spans="1:12">
      <c r="A12" s="54">
        <v>6</v>
      </c>
      <c r="B12" s="55"/>
      <c r="C12" s="55"/>
      <c r="D12" s="55"/>
      <c r="E12" s="56"/>
      <c r="F12" s="56"/>
      <c r="G12" s="56"/>
      <c r="H12" s="56"/>
      <c r="I12" s="56"/>
      <c r="J12" s="56"/>
      <c r="K12" s="56"/>
      <c r="L12" s="57"/>
    </row>
    <row r="13" spans="1:12">
      <c r="A13" s="54">
        <v>7</v>
      </c>
      <c r="B13" s="55"/>
      <c r="C13" s="55"/>
      <c r="D13" s="55"/>
      <c r="E13" s="56"/>
      <c r="F13" s="56"/>
      <c r="G13" s="56"/>
      <c r="H13" s="56"/>
      <c r="I13" s="56"/>
      <c r="J13" s="56"/>
      <c r="K13" s="56"/>
      <c r="L13" s="57"/>
    </row>
    <row r="14" spans="1:12">
      <c r="A14" s="54">
        <v>8</v>
      </c>
      <c r="B14" s="55"/>
      <c r="C14" s="55"/>
      <c r="D14" s="55"/>
      <c r="E14" s="56"/>
      <c r="F14" s="56"/>
      <c r="G14" s="56"/>
      <c r="H14" s="56"/>
      <c r="I14" s="56"/>
      <c r="J14" s="56"/>
      <c r="K14" s="56"/>
      <c r="L14" s="57"/>
    </row>
    <row r="15" spans="1:12">
      <c r="A15" s="54">
        <v>9</v>
      </c>
      <c r="B15" s="55"/>
      <c r="C15" s="55"/>
      <c r="D15" s="55"/>
      <c r="E15" s="56"/>
      <c r="F15" s="56"/>
      <c r="G15" s="56"/>
      <c r="H15" s="56"/>
      <c r="I15" s="56"/>
      <c r="J15" s="56"/>
      <c r="K15" s="56"/>
      <c r="L15" s="57"/>
    </row>
    <row r="16" spans="1:12" ht="17.649999999999999" customHeight="1" thickBot="1">
      <c r="A16" s="58">
        <v>10</v>
      </c>
      <c r="B16" s="3969" t="s">
        <v>2856</v>
      </c>
      <c r="C16" s="3970"/>
      <c r="D16" s="3970"/>
      <c r="E16" s="3970"/>
      <c r="F16" s="3970"/>
      <c r="G16" s="3970"/>
      <c r="H16" s="3970"/>
      <c r="I16" s="59">
        <f>SUM(I7:I15)</f>
        <v>0</v>
      </c>
      <c r="J16" s="59">
        <f>SUM(J7:J15)</f>
        <v>0</v>
      </c>
      <c r="K16" s="59">
        <f>SUM(K7:K15)</f>
        <v>0</v>
      </c>
      <c r="L16" s="60"/>
    </row>
    <row r="26" spans="1:28" ht="15.75">
      <c r="AB26" s="61"/>
    </row>
    <row r="27" spans="1:28" ht="18" customHeight="1">
      <c r="A27" s="62"/>
      <c r="B27" s="63"/>
      <c r="C27" s="63"/>
      <c r="D27" s="63"/>
      <c r="E27" s="63"/>
      <c r="F27" s="63"/>
      <c r="G27" s="63"/>
      <c r="H27" s="63"/>
      <c r="I27" s="63"/>
      <c r="J27" s="63"/>
      <c r="K27" s="63"/>
      <c r="L27" s="63"/>
      <c r="M27" s="63"/>
    </row>
  </sheetData>
  <mergeCells count="11">
    <mergeCell ref="B16:H16"/>
    <mergeCell ref="A4:A6"/>
    <mergeCell ref="E4:E5"/>
    <mergeCell ref="F4:F5"/>
    <mergeCell ref="G4:G5"/>
    <mergeCell ref="L4:L5"/>
    <mergeCell ref="B4:D4"/>
    <mergeCell ref="H4:H5"/>
    <mergeCell ref="I4:I5"/>
    <mergeCell ref="J4:J5"/>
    <mergeCell ref="K4:K5"/>
  </mergeCells>
  <phoneticPr fontId="8"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44"/>
  <dimension ref="A1:L1276"/>
  <sheetViews>
    <sheetView view="pageBreakPreview" zoomScaleNormal="100" zoomScaleSheetLayoutView="100" workbookViewId="0">
      <pane ySplit="3" topLeftCell="A4" activePane="bottomLeft" state="frozen"/>
      <selection activeCell="F11" sqref="A1:K1098"/>
      <selection pane="bottomLeft" sqref="A1:XFD1048576"/>
    </sheetView>
  </sheetViews>
  <sheetFormatPr defaultColWidth="15.625" defaultRowHeight="16.5"/>
  <cols>
    <col min="1" max="1" width="12.875" style="3076" customWidth="1"/>
    <col min="2" max="2" width="18.625" style="22" customWidth="1"/>
    <col min="3" max="3" width="26.75" style="22" customWidth="1"/>
    <col min="4" max="6" width="18.625" style="22" customWidth="1"/>
    <col min="7" max="7" width="20.75" style="22" customWidth="1"/>
    <col min="8" max="8" width="18.625" style="22" customWidth="1"/>
    <col min="9" max="9" width="28.25" style="22" customWidth="1"/>
    <col min="10" max="10" width="1.625" style="22" customWidth="1"/>
    <col min="11" max="11" width="62.625" style="3032" customWidth="1"/>
    <col min="12" max="12" width="30.625" style="3032" customWidth="1"/>
    <col min="13" max="16384" width="15.625" style="3032"/>
  </cols>
  <sheetData>
    <row r="1" spans="1:12">
      <c r="A1" s="3031" t="s">
        <v>6318</v>
      </c>
      <c r="B1" s="46"/>
    </row>
    <row r="2" spans="1:12" ht="17.25" thickBot="1">
      <c r="A2" s="1878" t="s">
        <v>6319</v>
      </c>
      <c r="B2" s="24"/>
      <c r="I2" s="3033" t="s">
        <v>2838</v>
      </c>
    </row>
    <row r="3" spans="1:12" ht="33.75" thickBot="1">
      <c r="A3" s="3034" t="s">
        <v>6320</v>
      </c>
      <c r="B3" s="3035" t="s">
        <v>6321</v>
      </c>
      <c r="C3" s="3035" t="s">
        <v>6322</v>
      </c>
      <c r="D3" s="3035" t="s">
        <v>6323</v>
      </c>
      <c r="E3" s="3035" t="s">
        <v>6324</v>
      </c>
      <c r="F3" s="3035" t="s">
        <v>6325</v>
      </c>
      <c r="G3" s="3035" t="s">
        <v>6326</v>
      </c>
      <c r="H3" s="3035" t="s">
        <v>6327</v>
      </c>
      <c r="I3" s="3036" t="s">
        <v>2839</v>
      </c>
      <c r="J3" s="3037"/>
    </row>
    <row r="4" spans="1:12">
      <c r="A4" s="3038" t="s">
        <v>770</v>
      </c>
      <c r="B4" s="3039" t="s">
        <v>6328</v>
      </c>
      <c r="C4" s="3040" t="s">
        <v>710</v>
      </c>
      <c r="D4" s="3041"/>
      <c r="E4" s="3041"/>
      <c r="F4" s="3042">
        <f>D4*E4</f>
        <v>0</v>
      </c>
      <c r="G4" s="3043">
        <f>IF($F$1265=0,0,F4/$F$1265)</f>
        <v>0</v>
      </c>
      <c r="H4" s="1874">
        <v>1.0726</v>
      </c>
      <c r="I4" s="3044" t="s">
        <v>0</v>
      </c>
      <c r="K4" s="3045" t="s">
        <v>6329</v>
      </c>
    </row>
    <row r="5" spans="1:12" ht="17.25" thickBot="1">
      <c r="A5" s="3038" t="s">
        <v>771</v>
      </c>
      <c r="B5" s="3039" t="s">
        <v>6330</v>
      </c>
      <c r="C5" s="3040" t="s">
        <v>710</v>
      </c>
      <c r="D5" s="3041"/>
      <c r="E5" s="3041"/>
      <c r="F5" s="3042">
        <f t="shared" ref="F5:F68" si="0">D5*E5</f>
        <v>0</v>
      </c>
      <c r="G5" s="3043">
        <f t="shared" ref="G5:G68" si="1">IF($F$1265=0,0,F5/$F$1265)</f>
        <v>0</v>
      </c>
      <c r="H5" s="1874">
        <v>0.90549999999999997</v>
      </c>
      <c r="I5" s="3044" t="s">
        <v>0</v>
      </c>
      <c r="K5" s="3046">
        <f>SUMPRODUCT(G4:G1264,H4:H1264)</f>
        <v>0</v>
      </c>
    </row>
    <row r="6" spans="1:12" ht="17.25" thickBot="1">
      <c r="A6" s="3038" t="s">
        <v>772</v>
      </c>
      <c r="B6" s="3039" t="s">
        <v>6331</v>
      </c>
      <c r="C6" s="3040" t="s">
        <v>710</v>
      </c>
      <c r="D6" s="3041"/>
      <c r="E6" s="3041"/>
      <c r="F6" s="3042">
        <f t="shared" si="0"/>
        <v>0</v>
      </c>
      <c r="G6" s="3043">
        <f t="shared" si="1"/>
        <v>0</v>
      </c>
      <c r="H6" s="1874">
        <v>1.3083</v>
      </c>
      <c r="I6" s="3044" t="s">
        <v>0</v>
      </c>
      <c r="K6" s="3032" t="s">
        <v>289</v>
      </c>
    </row>
    <row r="7" spans="1:12">
      <c r="A7" s="3038" t="s">
        <v>773</v>
      </c>
      <c r="B7" s="3039" t="s">
        <v>6332</v>
      </c>
      <c r="C7" s="3040" t="s">
        <v>710</v>
      </c>
      <c r="D7" s="3041"/>
      <c r="E7" s="3041"/>
      <c r="F7" s="3042">
        <f t="shared" si="0"/>
        <v>0</v>
      </c>
      <c r="G7" s="3043">
        <f t="shared" si="1"/>
        <v>0</v>
      </c>
      <c r="H7" s="1874">
        <v>1.1433</v>
      </c>
      <c r="I7" s="3044" t="s">
        <v>0</v>
      </c>
      <c r="K7" s="3973" t="s">
        <v>6333</v>
      </c>
      <c r="L7" s="3974"/>
    </row>
    <row r="8" spans="1:12">
      <c r="A8" s="3038" t="s">
        <v>774</v>
      </c>
      <c r="B8" s="3039" t="s">
        <v>6334</v>
      </c>
      <c r="C8" s="3040" t="s">
        <v>710</v>
      </c>
      <c r="D8" s="3041"/>
      <c r="E8" s="3041"/>
      <c r="F8" s="3042">
        <f t="shared" si="0"/>
        <v>0</v>
      </c>
      <c r="G8" s="3043">
        <f t="shared" si="1"/>
        <v>0</v>
      </c>
      <c r="H8" s="1874">
        <v>0.53</v>
      </c>
      <c r="I8" s="3044" t="s">
        <v>0</v>
      </c>
      <c r="K8" s="1860" t="s">
        <v>6335</v>
      </c>
      <c r="L8" s="3047"/>
    </row>
    <row r="9" spans="1:12">
      <c r="A9" s="3038" t="s">
        <v>775</v>
      </c>
      <c r="B9" s="3039" t="s">
        <v>6336</v>
      </c>
      <c r="C9" s="3040" t="s">
        <v>710</v>
      </c>
      <c r="D9" s="3041"/>
      <c r="E9" s="3041"/>
      <c r="F9" s="3042">
        <f t="shared" si="0"/>
        <v>0</v>
      </c>
      <c r="G9" s="3043">
        <f t="shared" si="1"/>
        <v>0</v>
      </c>
      <c r="H9" s="1874">
        <v>0.8216</v>
      </c>
      <c r="I9" s="3044" t="s">
        <v>0</v>
      </c>
      <c r="K9" s="1860" t="s">
        <v>6337</v>
      </c>
      <c r="L9" s="3047"/>
    </row>
    <row r="10" spans="1:12">
      <c r="A10" s="3038" t="s">
        <v>776</v>
      </c>
      <c r="B10" s="3039" t="s">
        <v>6338</v>
      </c>
      <c r="C10" s="3040" t="s">
        <v>710</v>
      </c>
      <c r="D10" s="3041"/>
      <c r="E10" s="3041"/>
      <c r="F10" s="3042">
        <f t="shared" si="0"/>
        <v>0</v>
      </c>
      <c r="G10" s="3043">
        <f t="shared" si="1"/>
        <v>0</v>
      </c>
      <c r="H10" s="1874">
        <v>0.9919</v>
      </c>
      <c r="I10" s="3044" t="s">
        <v>0</v>
      </c>
      <c r="K10" s="1860" t="s">
        <v>6339</v>
      </c>
      <c r="L10" s="3047"/>
    </row>
    <row r="11" spans="1:12">
      <c r="A11" s="3038" t="s">
        <v>777</v>
      </c>
      <c r="B11" s="3039" t="s">
        <v>6340</v>
      </c>
      <c r="C11" s="3040" t="s">
        <v>710</v>
      </c>
      <c r="D11" s="3041"/>
      <c r="E11" s="3041"/>
      <c r="F11" s="3042">
        <f t="shared" si="0"/>
        <v>0</v>
      </c>
      <c r="G11" s="3043">
        <f t="shared" si="1"/>
        <v>0</v>
      </c>
      <c r="H11" s="1874">
        <v>0.96050000000000002</v>
      </c>
      <c r="I11" s="3044" t="s">
        <v>0</v>
      </c>
      <c r="K11" s="1860" t="s">
        <v>6341</v>
      </c>
      <c r="L11" s="3047"/>
    </row>
    <row r="12" spans="1:12">
      <c r="A12" s="3038" t="s">
        <v>778</v>
      </c>
      <c r="B12" s="3039" t="s">
        <v>6342</v>
      </c>
      <c r="C12" s="3040" t="s">
        <v>710</v>
      </c>
      <c r="D12" s="3041"/>
      <c r="E12" s="3041"/>
      <c r="F12" s="3042">
        <f t="shared" si="0"/>
        <v>0</v>
      </c>
      <c r="G12" s="3043">
        <f t="shared" si="1"/>
        <v>0</v>
      </c>
      <c r="H12" s="1874">
        <v>0.89849999999999997</v>
      </c>
      <c r="I12" s="3044" t="s">
        <v>0</v>
      </c>
      <c r="K12" s="1860" t="s">
        <v>6343</v>
      </c>
      <c r="L12" s="3047"/>
    </row>
    <row r="13" spans="1:12">
      <c r="A13" s="3038" t="s">
        <v>779</v>
      </c>
      <c r="B13" s="3039" t="s">
        <v>6344</v>
      </c>
      <c r="C13" s="3040" t="s">
        <v>710</v>
      </c>
      <c r="D13" s="3041"/>
      <c r="E13" s="3041"/>
      <c r="F13" s="3042">
        <f t="shared" si="0"/>
        <v>0</v>
      </c>
      <c r="G13" s="3043">
        <f t="shared" si="1"/>
        <v>0</v>
      </c>
      <c r="H13" s="1874">
        <v>1.0038</v>
      </c>
      <c r="I13" s="3044" t="s">
        <v>0</v>
      </c>
      <c r="K13" s="1860" t="s">
        <v>6345</v>
      </c>
      <c r="L13" s="3047"/>
    </row>
    <row r="14" spans="1:12">
      <c r="A14" s="3038" t="s">
        <v>780</v>
      </c>
      <c r="B14" s="3039" t="s">
        <v>6346</v>
      </c>
      <c r="C14" s="3040" t="s">
        <v>710</v>
      </c>
      <c r="D14" s="3041"/>
      <c r="E14" s="3041"/>
      <c r="F14" s="3042">
        <f t="shared" si="0"/>
        <v>0</v>
      </c>
      <c r="G14" s="3043">
        <f t="shared" si="1"/>
        <v>0</v>
      </c>
      <c r="H14" s="1874">
        <v>2.0596999999999999</v>
      </c>
      <c r="I14" s="3044" t="s">
        <v>0</v>
      </c>
      <c r="K14" s="1860" t="s">
        <v>6347</v>
      </c>
      <c r="L14" s="3047"/>
    </row>
    <row r="15" spans="1:12">
      <c r="A15" s="3038" t="s">
        <v>781</v>
      </c>
      <c r="B15" s="3039" t="s">
        <v>6348</v>
      </c>
      <c r="C15" s="3040" t="s">
        <v>710</v>
      </c>
      <c r="D15" s="3041"/>
      <c r="E15" s="3041"/>
      <c r="F15" s="3042">
        <f t="shared" si="0"/>
        <v>0</v>
      </c>
      <c r="G15" s="3043">
        <f t="shared" si="1"/>
        <v>0</v>
      </c>
      <c r="H15" s="1874">
        <v>-1.0161</v>
      </c>
      <c r="I15" s="3044" t="s">
        <v>0</v>
      </c>
      <c r="K15" s="1860" t="s">
        <v>6349</v>
      </c>
      <c r="L15" s="3047"/>
    </row>
    <row r="16" spans="1:12">
      <c r="A16" s="3038" t="s">
        <v>782</v>
      </c>
      <c r="B16" s="3039" t="s">
        <v>6350</v>
      </c>
      <c r="C16" s="3040" t="s">
        <v>710</v>
      </c>
      <c r="D16" s="3041"/>
      <c r="E16" s="3041"/>
      <c r="F16" s="3042">
        <f t="shared" si="0"/>
        <v>0</v>
      </c>
      <c r="G16" s="3043">
        <f t="shared" si="1"/>
        <v>0</v>
      </c>
      <c r="H16" s="1874">
        <v>2.0105</v>
      </c>
      <c r="I16" s="3044" t="s">
        <v>0</v>
      </c>
      <c r="K16" s="1860" t="s">
        <v>6351</v>
      </c>
      <c r="L16" s="3047"/>
    </row>
    <row r="17" spans="1:12">
      <c r="A17" s="3038" t="s">
        <v>783</v>
      </c>
      <c r="B17" s="3039" t="s">
        <v>6352</v>
      </c>
      <c r="C17" s="3040" t="s">
        <v>710</v>
      </c>
      <c r="D17" s="3041"/>
      <c r="E17" s="3041"/>
      <c r="F17" s="3042">
        <f t="shared" si="0"/>
        <v>0</v>
      </c>
      <c r="G17" s="3043">
        <f t="shared" si="1"/>
        <v>0</v>
      </c>
      <c r="H17" s="1874">
        <v>-0.98680000000000001</v>
      </c>
      <c r="I17" s="3044" t="s">
        <v>0</v>
      </c>
      <c r="K17" s="1860" t="s">
        <v>6353</v>
      </c>
      <c r="L17" s="3047"/>
    </row>
    <row r="18" spans="1:12">
      <c r="A18" s="3038" t="s">
        <v>784</v>
      </c>
      <c r="B18" s="3039" t="s">
        <v>6354</v>
      </c>
      <c r="C18" s="3040" t="s">
        <v>710</v>
      </c>
      <c r="D18" s="3041"/>
      <c r="E18" s="3041"/>
      <c r="F18" s="3042">
        <f t="shared" si="0"/>
        <v>0</v>
      </c>
      <c r="G18" s="3043">
        <f t="shared" si="1"/>
        <v>0</v>
      </c>
      <c r="H18" s="1874">
        <v>1.9836</v>
      </c>
      <c r="I18" s="3044" t="s">
        <v>0</v>
      </c>
      <c r="K18" s="1860" t="s">
        <v>6355</v>
      </c>
      <c r="L18" s="3047"/>
    </row>
    <row r="19" spans="1:12">
      <c r="A19" s="3038" t="s">
        <v>785</v>
      </c>
      <c r="B19" s="3039" t="s">
        <v>6356</v>
      </c>
      <c r="C19" s="3040" t="s">
        <v>710</v>
      </c>
      <c r="D19" s="3041"/>
      <c r="E19" s="3041"/>
      <c r="F19" s="3042">
        <f t="shared" si="0"/>
        <v>0</v>
      </c>
      <c r="G19" s="3043">
        <f t="shared" si="1"/>
        <v>0</v>
      </c>
      <c r="H19" s="1874">
        <v>-0.95499999999999996</v>
      </c>
      <c r="I19" s="3044" t="s">
        <v>0</v>
      </c>
      <c r="K19" s="1860" t="s">
        <v>6357</v>
      </c>
      <c r="L19" s="3047"/>
    </row>
    <row r="20" spans="1:12">
      <c r="A20" s="3038" t="s">
        <v>786</v>
      </c>
      <c r="B20" s="3039" t="s">
        <v>6358</v>
      </c>
      <c r="C20" s="3040" t="s">
        <v>710</v>
      </c>
      <c r="D20" s="3041"/>
      <c r="E20" s="3041"/>
      <c r="F20" s="3042">
        <f t="shared" si="0"/>
        <v>0</v>
      </c>
      <c r="G20" s="3043">
        <f t="shared" si="1"/>
        <v>0</v>
      </c>
      <c r="H20" s="1874">
        <v>1.9891000000000001</v>
      </c>
      <c r="I20" s="3044" t="s">
        <v>0</v>
      </c>
      <c r="K20" s="1860" t="s">
        <v>6359</v>
      </c>
      <c r="L20" s="3047"/>
    </row>
    <row r="21" spans="1:12">
      <c r="A21" s="3038" t="s">
        <v>787</v>
      </c>
      <c r="B21" s="3039" t="s">
        <v>6360</v>
      </c>
      <c r="C21" s="3040" t="s">
        <v>710</v>
      </c>
      <c r="D21" s="3041"/>
      <c r="E21" s="3041"/>
      <c r="F21" s="3042">
        <f t="shared" si="0"/>
        <v>0</v>
      </c>
      <c r="G21" s="3043">
        <f t="shared" si="1"/>
        <v>0</v>
      </c>
      <c r="H21" s="1874">
        <v>-0.94520000000000004</v>
      </c>
      <c r="I21" s="3044" t="s">
        <v>0</v>
      </c>
      <c r="K21" s="1860" t="s">
        <v>6361</v>
      </c>
      <c r="L21" s="3047"/>
    </row>
    <row r="22" spans="1:12">
      <c r="A22" s="3038" t="s">
        <v>788</v>
      </c>
      <c r="B22" s="3039" t="s">
        <v>6362</v>
      </c>
      <c r="C22" s="3040" t="s">
        <v>710</v>
      </c>
      <c r="D22" s="3041"/>
      <c r="E22" s="3041"/>
      <c r="F22" s="3042">
        <f t="shared" si="0"/>
        <v>0</v>
      </c>
      <c r="G22" s="3043">
        <f t="shared" si="1"/>
        <v>0</v>
      </c>
      <c r="H22" s="1874">
        <v>0.79169999999999996</v>
      </c>
      <c r="I22" s="3044" t="s">
        <v>0</v>
      </c>
      <c r="K22" s="3048" t="s">
        <v>6363</v>
      </c>
      <c r="L22" s="3049"/>
    </row>
    <row r="23" spans="1:12">
      <c r="A23" s="3038" t="s">
        <v>789</v>
      </c>
      <c r="B23" s="3039" t="s">
        <v>6364</v>
      </c>
      <c r="C23" s="3040" t="s">
        <v>710</v>
      </c>
      <c r="D23" s="3041"/>
      <c r="E23" s="3041"/>
      <c r="F23" s="3042">
        <f t="shared" si="0"/>
        <v>0</v>
      </c>
      <c r="G23" s="3043">
        <f t="shared" si="1"/>
        <v>0</v>
      </c>
      <c r="H23" s="1874">
        <v>0.96989999999999998</v>
      </c>
      <c r="I23" s="3044" t="s">
        <v>0</v>
      </c>
      <c r="K23" s="1861" t="s">
        <v>6365</v>
      </c>
      <c r="L23" s="3050"/>
    </row>
    <row r="24" spans="1:12">
      <c r="A24" s="3038" t="s">
        <v>790</v>
      </c>
      <c r="B24" s="3039" t="s">
        <v>6366</v>
      </c>
      <c r="C24" s="3040" t="s">
        <v>710</v>
      </c>
      <c r="D24" s="3041"/>
      <c r="E24" s="3041"/>
      <c r="F24" s="3042">
        <f t="shared" si="0"/>
        <v>0</v>
      </c>
      <c r="G24" s="3043">
        <f t="shared" si="1"/>
        <v>0</v>
      </c>
      <c r="H24" s="1874">
        <v>0.55549999999999999</v>
      </c>
      <c r="I24" s="3044" t="s">
        <v>0</v>
      </c>
      <c r="K24" s="1860" t="s">
        <v>6367</v>
      </c>
      <c r="L24" s="3051">
        <f>SUM(L25:L26)</f>
        <v>0</v>
      </c>
    </row>
    <row r="25" spans="1:12">
      <c r="A25" s="3038" t="s">
        <v>791</v>
      </c>
      <c r="B25" s="3039" t="s">
        <v>6368</v>
      </c>
      <c r="C25" s="3040" t="s">
        <v>710</v>
      </c>
      <c r="D25" s="3041"/>
      <c r="E25" s="3041"/>
      <c r="F25" s="3042">
        <f t="shared" si="0"/>
        <v>0</v>
      </c>
      <c r="G25" s="3043">
        <f t="shared" si="1"/>
        <v>0</v>
      </c>
      <c r="H25" s="1874">
        <v>0.55449999999999999</v>
      </c>
      <c r="I25" s="3044" t="s">
        <v>0</v>
      </c>
      <c r="K25" s="3052" t="s">
        <v>6369</v>
      </c>
      <c r="L25" s="3050"/>
    </row>
    <row r="26" spans="1:12">
      <c r="A26" s="3038" t="s">
        <v>792</v>
      </c>
      <c r="B26" s="3039" t="s">
        <v>6370</v>
      </c>
      <c r="C26" s="3040" t="s">
        <v>710</v>
      </c>
      <c r="D26" s="3041"/>
      <c r="E26" s="3041"/>
      <c r="F26" s="3042">
        <f t="shared" si="0"/>
        <v>0</v>
      </c>
      <c r="G26" s="3043">
        <f t="shared" si="1"/>
        <v>0</v>
      </c>
      <c r="H26" s="1874">
        <v>0.98219999999999996</v>
      </c>
      <c r="I26" s="3044" t="s">
        <v>0</v>
      </c>
      <c r="K26" s="1861" t="s">
        <v>6371</v>
      </c>
      <c r="L26" s="3050"/>
    </row>
    <row r="27" spans="1:12">
      <c r="A27" s="3038" t="s">
        <v>793</v>
      </c>
      <c r="B27" s="3039" t="s">
        <v>6372</v>
      </c>
      <c r="C27" s="3040" t="s">
        <v>710</v>
      </c>
      <c r="D27" s="3041"/>
      <c r="E27" s="3041"/>
      <c r="F27" s="3042">
        <f t="shared" si="0"/>
        <v>0</v>
      </c>
      <c r="G27" s="3043">
        <f t="shared" si="1"/>
        <v>0</v>
      </c>
      <c r="H27" s="1874">
        <v>0.54279999999999995</v>
      </c>
      <c r="I27" s="3044" t="s">
        <v>0</v>
      </c>
      <c r="K27" s="1861" t="s">
        <v>6373</v>
      </c>
      <c r="L27" s="3053">
        <f>SUM(L28:L29)</f>
        <v>0</v>
      </c>
    </row>
    <row r="28" spans="1:12">
      <c r="A28" s="3038" t="s">
        <v>794</v>
      </c>
      <c r="B28" s="3039" t="s">
        <v>6374</v>
      </c>
      <c r="C28" s="3040" t="s">
        <v>710</v>
      </c>
      <c r="D28" s="3041"/>
      <c r="E28" s="3041"/>
      <c r="F28" s="3042">
        <f t="shared" si="0"/>
        <v>0</v>
      </c>
      <c r="G28" s="3043">
        <f t="shared" si="1"/>
        <v>0</v>
      </c>
      <c r="H28" s="1874">
        <v>0.71050000000000002</v>
      </c>
      <c r="I28" s="3044" t="s">
        <v>0</v>
      </c>
      <c r="K28" s="1861" t="s">
        <v>6375</v>
      </c>
      <c r="L28" s="3050"/>
    </row>
    <row r="29" spans="1:12" ht="17.25" thickBot="1">
      <c r="A29" s="3038" t="s">
        <v>795</v>
      </c>
      <c r="B29" s="3039" t="s">
        <v>6376</v>
      </c>
      <c r="C29" s="3040" t="s">
        <v>710</v>
      </c>
      <c r="D29" s="3041"/>
      <c r="E29" s="3041"/>
      <c r="F29" s="3042">
        <f t="shared" si="0"/>
        <v>0</v>
      </c>
      <c r="G29" s="3043">
        <f t="shared" si="1"/>
        <v>0</v>
      </c>
      <c r="H29" s="1874">
        <v>1.1785000000000001</v>
      </c>
      <c r="I29" s="3044" t="s">
        <v>0</v>
      </c>
      <c r="K29" s="3054" t="s">
        <v>6377</v>
      </c>
      <c r="L29" s="3055"/>
    </row>
    <row r="30" spans="1:12" ht="17.25" thickBot="1">
      <c r="A30" s="3038" t="s">
        <v>796</v>
      </c>
      <c r="B30" s="3039" t="s">
        <v>6378</v>
      </c>
      <c r="C30" s="3040" t="s">
        <v>710</v>
      </c>
      <c r="D30" s="3041"/>
      <c r="E30" s="3041"/>
      <c r="F30" s="3042">
        <f t="shared" si="0"/>
        <v>0</v>
      </c>
      <c r="G30" s="3043">
        <f t="shared" si="1"/>
        <v>0</v>
      </c>
      <c r="H30" s="1874">
        <v>0.93630000000000002</v>
      </c>
      <c r="I30" s="3044" t="s">
        <v>0</v>
      </c>
    </row>
    <row r="31" spans="1:12">
      <c r="A31" s="3038" t="s">
        <v>2039</v>
      </c>
      <c r="B31" s="3039" t="s">
        <v>6379</v>
      </c>
      <c r="C31" s="3040" t="s">
        <v>710</v>
      </c>
      <c r="D31" s="3041"/>
      <c r="E31" s="3041"/>
      <c r="F31" s="3042">
        <f t="shared" si="0"/>
        <v>0</v>
      </c>
      <c r="G31" s="3043">
        <f t="shared" si="1"/>
        <v>0</v>
      </c>
      <c r="H31" s="1874">
        <v>0.78010000000000002</v>
      </c>
      <c r="I31" s="3044" t="s">
        <v>0</v>
      </c>
      <c r="K31" s="3973" t="s">
        <v>6380</v>
      </c>
      <c r="L31" s="3974"/>
    </row>
    <row r="32" spans="1:12">
      <c r="A32" s="3038" t="s">
        <v>2040</v>
      </c>
      <c r="B32" s="3039" t="s">
        <v>6381</v>
      </c>
      <c r="C32" s="3040" t="s">
        <v>710</v>
      </c>
      <c r="D32" s="3041"/>
      <c r="E32" s="3041"/>
      <c r="F32" s="3042">
        <f t="shared" si="0"/>
        <v>0</v>
      </c>
      <c r="G32" s="3043">
        <f t="shared" si="1"/>
        <v>0</v>
      </c>
      <c r="H32" s="1874">
        <v>1.1316999999999999</v>
      </c>
      <c r="I32" s="3044" t="s">
        <v>0</v>
      </c>
      <c r="K32" s="1860" t="s">
        <v>6382</v>
      </c>
      <c r="L32" s="3047"/>
    </row>
    <row r="33" spans="1:12">
      <c r="A33" s="3038" t="s">
        <v>3971</v>
      </c>
      <c r="B33" s="3039" t="s">
        <v>6383</v>
      </c>
      <c r="C33" s="3040" t="s">
        <v>710</v>
      </c>
      <c r="D33" s="3041"/>
      <c r="E33" s="3041"/>
      <c r="F33" s="3042">
        <f t="shared" si="0"/>
        <v>0</v>
      </c>
      <c r="G33" s="3043">
        <f t="shared" si="1"/>
        <v>0</v>
      </c>
      <c r="H33" s="1874">
        <v>1.2795000000000001</v>
      </c>
      <c r="I33" s="3044" t="s">
        <v>0</v>
      </c>
      <c r="K33" s="1860" t="s">
        <v>6384</v>
      </c>
      <c r="L33" s="3047"/>
    </row>
    <row r="34" spans="1:12">
      <c r="A34" s="3038" t="s">
        <v>3972</v>
      </c>
      <c r="B34" s="3039" t="s">
        <v>6385</v>
      </c>
      <c r="C34" s="3040" t="s">
        <v>710</v>
      </c>
      <c r="D34" s="3041"/>
      <c r="E34" s="3041"/>
      <c r="F34" s="3042">
        <f t="shared" si="0"/>
        <v>0</v>
      </c>
      <c r="G34" s="3043">
        <f t="shared" si="1"/>
        <v>0</v>
      </c>
      <c r="H34" s="1874">
        <v>1.3461000000000001</v>
      </c>
      <c r="I34" s="3044" t="s">
        <v>0</v>
      </c>
      <c r="K34" s="1860" t="s">
        <v>6386</v>
      </c>
      <c r="L34" s="3047"/>
    </row>
    <row r="35" spans="1:12">
      <c r="A35" s="3038" t="s">
        <v>3973</v>
      </c>
      <c r="B35" s="3039" t="s">
        <v>6387</v>
      </c>
      <c r="C35" s="3040" t="s">
        <v>710</v>
      </c>
      <c r="D35" s="3041"/>
      <c r="E35" s="3041"/>
      <c r="F35" s="3042">
        <f t="shared" si="0"/>
        <v>0</v>
      </c>
      <c r="G35" s="3043">
        <f t="shared" si="1"/>
        <v>0</v>
      </c>
      <c r="H35" s="1874">
        <v>1.2721</v>
      </c>
      <c r="I35" s="1875" t="s">
        <v>0</v>
      </c>
      <c r="K35" s="1860" t="s">
        <v>6388</v>
      </c>
      <c r="L35" s="3047"/>
    </row>
    <row r="36" spans="1:12">
      <c r="A36" s="3038" t="s">
        <v>3974</v>
      </c>
      <c r="B36" s="3039" t="s">
        <v>6389</v>
      </c>
      <c r="C36" s="3040" t="s">
        <v>710</v>
      </c>
      <c r="D36" s="3041"/>
      <c r="E36" s="3041"/>
      <c r="F36" s="3042">
        <f t="shared" si="0"/>
        <v>0</v>
      </c>
      <c r="G36" s="3043">
        <f t="shared" si="1"/>
        <v>0</v>
      </c>
      <c r="H36" s="1874">
        <v>1.0122</v>
      </c>
      <c r="I36" s="1875" t="s">
        <v>0</v>
      </c>
      <c r="K36" s="1860" t="s">
        <v>6390</v>
      </c>
      <c r="L36" s="3047"/>
    </row>
    <row r="37" spans="1:12">
      <c r="A37" s="3038" t="s">
        <v>3975</v>
      </c>
      <c r="B37" s="3039" t="s">
        <v>6391</v>
      </c>
      <c r="C37" s="3040" t="s">
        <v>710</v>
      </c>
      <c r="D37" s="3041"/>
      <c r="E37" s="3041"/>
      <c r="F37" s="3042">
        <f t="shared" si="0"/>
        <v>0</v>
      </c>
      <c r="G37" s="3043">
        <f t="shared" si="1"/>
        <v>0</v>
      </c>
      <c r="H37" s="1874">
        <v>0.82279999999999998</v>
      </c>
      <c r="I37" s="1875" t="s">
        <v>0</v>
      </c>
      <c r="K37" s="1860" t="s">
        <v>6392</v>
      </c>
      <c r="L37" s="3047"/>
    </row>
    <row r="38" spans="1:12">
      <c r="A38" s="3038" t="s">
        <v>3976</v>
      </c>
      <c r="B38" s="3039" t="s">
        <v>6393</v>
      </c>
      <c r="C38" s="3040" t="s">
        <v>710</v>
      </c>
      <c r="D38" s="3041"/>
      <c r="E38" s="3041"/>
      <c r="F38" s="3042">
        <f t="shared" si="0"/>
        <v>0</v>
      </c>
      <c r="G38" s="3043">
        <f t="shared" si="1"/>
        <v>0</v>
      </c>
      <c r="H38" s="1874">
        <v>1.1604000000000001</v>
      </c>
      <c r="I38" s="1875" t="s">
        <v>0</v>
      </c>
      <c r="K38" s="1860" t="s">
        <v>6394</v>
      </c>
      <c r="L38" s="3047"/>
    </row>
    <row r="39" spans="1:12">
      <c r="A39" s="3038" t="s">
        <v>4132</v>
      </c>
      <c r="B39" s="3039" t="s">
        <v>6395</v>
      </c>
      <c r="C39" s="3040" t="s">
        <v>710</v>
      </c>
      <c r="D39" s="3041"/>
      <c r="E39" s="3041"/>
      <c r="F39" s="3042">
        <f t="shared" si="0"/>
        <v>0</v>
      </c>
      <c r="G39" s="3043">
        <f t="shared" si="1"/>
        <v>0</v>
      </c>
      <c r="H39" s="1874">
        <v>1.3657999999999999</v>
      </c>
      <c r="I39" s="1875" t="s">
        <v>0</v>
      </c>
      <c r="K39" s="1860" t="s">
        <v>6396</v>
      </c>
      <c r="L39" s="3047"/>
    </row>
    <row r="40" spans="1:12">
      <c r="A40" s="3038" t="s">
        <v>4133</v>
      </c>
      <c r="B40" s="3039" t="s">
        <v>6397</v>
      </c>
      <c r="C40" s="3040" t="s">
        <v>710</v>
      </c>
      <c r="D40" s="3041"/>
      <c r="E40" s="3041"/>
      <c r="F40" s="3042">
        <f t="shared" si="0"/>
        <v>0</v>
      </c>
      <c r="G40" s="3043">
        <f t="shared" si="1"/>
        <v>0</v>
      </c>
      <c r="H40" s="1874">
        <v>0.90790000000000004</v>
      </c>
      <c r="I40" s="1875" t="s">
        <v>0</v>
      </c>
      <c r="K40" s="1860" t="s">
        <v>6398</v>
      </c>
      <c r="L40" s="3047"/>
    </row>
    <row r="41" spans="1:12">
      <c r="A41" s="3038" t="s">
        <v>4134</v>
      </c>
      <c r="B41" s="3039" t="s">
        <v>6399</v>
      </c>
      <c r="C41" s="3040" t="s">
        <v>710</v>
      </c>
      <c r="D41" s="3041"/>
      <c r="E41" s="3041"/>
      <c r="F41" s="3042">
        <f t="shared" si="0"/>
        <v>0</v>
      </c>
      <c r="G41" s="3043">
        <f t="shared" si="1"/>
        <v>0</v>
      </c>
      <c r="H41" s="1874">
        <v>0.49330000000000002</v>
      </c>
      <c r="I41" s="3044" t="s">
        <v>0</v>
      </c>
      <c r="K41" s="1860" t="s">
        <v>6400</v>
      </c>
      <c r="L41" s="3047"/>
    </row>
    <row r="42" spans="1:12">
      <c r="A42" s="3038" t="s">
        <v>4135</v>
      </c>
      <c r="B42" s="3039" t="s">
        <v>6401</v>
      </c>
      <c r="C42" s="3040" t="s">
        <v>710</v>
      </c>
      <c r="D42" s="3041"/>
      <c r="E42" s="3041"/>
      <c r="F42" s="3042">
        <f t="shared" si="0"/>
        <v>0</v>
      </c>
      <c r="G42" s="3043">
        <f t="shared" si="1"/>
        <v>0</v>
      </c>
      <c r="H42" s="1874">
        <v>0.97889999999999999</v>
      </c>
      <c r="I42" s="3044" t="s">
        <v>0</v>
      </c>
      <c r="K42" s="1860" t="s">
        <v>6402</v>
      </c>
      <c r="L42" s="3047"/>
    </row>
    <row r="43" spans="1:12">
      <c r="A43" s="3038" t="s">
        <v>4136</v>
      </c>
      <c r="B43" s="3039" t="s">
        <v>6403</v>
      </c>
      <c r="C43" s="3040" t="s">
        <v>710</v>
      </c>
      <c r="D43" s="3041"/>
      <c r="E43" s="3041"/>
      <c r="F43" s="3042">
        <f t="shared" si="0"/>
        <v>0</v>
      </c>
      <c r="G43" s="3043">
        <f t="shared" si="1"/>
        <v>0</v>
      </c>
      <c r="H43" s="1874">
        <v>1.1818</v>
      </c>
      <c r="I43" s="3044" t="s">
        <v>0</v>
      </c>
      <c r="K43" s="1860" t="s">
        <v>6404</v>
      </c>
      <c r="L43" s="3047"/>
    </row>
    <row r="44" spans="1:12">
      <c r="A44" s="3038" t="s">
        <v>4137</v>
      </c>
      <c r="B44" s="3039" t="s">
        <v>6405</v>
      </c>
      <c r="C44" s="3040" t="s">
        <v>710</v>
      </c>
      <c r="D44" s="3041"/>
      <c r="E44" s="3041"/>
      <c r="F44" s="3042">
        <f t="shared" si="0"/>
        <v>0</v>
      </c>
      <c r="G44" s="3043">
        <f t="shared" si="1"/>
        <v>0</v>
      </c>
      <c r="H44" s="1874">
        <v>0.68600000000000005</v>
      </c>
      <c r="I44" s="3044" t="s">
        <v>0</v>
      </c>
      <c r="K44" s="1860" t="s">
        <v>6406</v>
      </c>
      <c r="L44" s="3047"/>
    </row>
    <row r="45" spans="1:12" ht="33">
      <c r="A45" s="3038" t="s">
        <v>4138</v>
      </c>
      <c r="B45" s="3039" t="s">
        <v>6407</v>
      </c>
      <c r="C45" s="3040" t="s">
        <v>710</v>
      </c>
      <c r="D45" s="3041"/>
      <c r="E45" s="3041"/>
      <c r="F45" s="3042">
        <f t="shared" si="0"/>
        <v>0</v>
      </c>
      <c r="G45" s="3043">
        <f t="shared" si="1"/>
        <v>0</v>
      </c>
      <c r="H45" s="1874">
        <v>0.94340000000000002</v>
      </c>
      <c r="I45" s="3044" t="s">
        <v>0</v>
      </c>
      <c r="K45" s="1860" t="s">
        <v>6408</v>
      </c>
      <c r="L45" s="3047"/>
    </row>
    <row r="46" spans="1:12">
      <c r="A46" s="3038" t="s">
        <v>4139</v>
      </c>
      <c r="B46" s="3039" t="s">
        <v>6409</v>
      </c>
      <c r="C46" s="3040" t="s">
        <v>710</v>
      </c>
      <c r="D46" s="3041"/>
      <c r="E46" s="3041"/>
      <c r="F46" s="3042">
        <f t="shared" si="0"/>
        <v>0</v>
      </c>
      <c r="G46" s="3043">
        <f t="shared" si="1"/>
        <v>0</v>
      </c>
      <c r="H46" s="1874">
        <v>0.86160000000000003</v>
      </c>
      <c r="I46" s="3044" t="s">
        <v>0</v>
      </c>
      <c r="K46" s="1860" t="s">
        <v>6410</v>
      </c>
      <c r="L46" s="3049"/>
    </row>
    <row r="47" spans="1:12">
      <c r="A47" s="3038" t="s">
        <v>4649</v>
      </c>
      <c r="B47" s="3039" t="s">
        <v>6411</v>
      </c>
      <c r="C47" s="3040" t="s">
        <v>710</v>
      </c>
      <c r="D47" s="3041"/>
      <c r="E47" s="3041"/>
      <c r="F47" s="3042">
        <f t="shared" si="0"/>
        <v>0</v>
      </c>
      <c r="G47" s="3043">
        <f t="shared" si="1"/>
        <v>0</v>
      </c>
      <c r="H47" s="1874">
        <v>1.145239090909091</v>
      </c>
      <c r="I47" s="3044" t="s">
        <v>4627</v>
      </c>
      <c r="K47" s="1861" t="s">
        <v>6412</v>
      </c>
      <c r="L47" s="3050"/>
    </row>
    <row r="48" spans="1:12" ht="33">
      <c r="A48" s="3038" t="s">
        <v>4650</v>
      </c>
      <c r="B48" s="3039" t="s">
        <v>6413</v>
      </c>
      <c r="C48" s="3040" t="s">
        <v>710</v>
      </c>
      <c r="D48" s="3041"/>
      <c r="E48" s="3041"/>
      <c r="F48" s="3042">
        <f t="shared" si="0"/>
        <v>0</v>
      </c>
      <c r="G48" s="3043">
        <f t="shared" si="1"/>
        <v>0</v>
      </c>
      <c r="H48" s="1874">
        <v>1.145239090909091</v>
      </c>
      <c r="I48" s="3044" t="s">
        <v>4627</v>
      </c>
      <c r="K48" s="1860" t="s">
        <v>6414</v>
      </c>
      <c r="L48" s="3051">
        <f>SUM(L49:L50)</f>
        <v>0</v>
      </c>
    </row>
    <row r="49" spans="1:12">
      <c r="A49" s="3038" t="s">
        <v>4651</v>
      </c>
      <c r="B49" s="3039" t="s">
        <v>6415</v>
      </c>
      <c r="C49" s="3040" t="s">
        <v>710</v>
      </c>
      <c r="D49" s="3041"/>
      <c r="E49" s="3041"/>
      <c r="F49" s="3042">
        <f t="shared" si="0"/>
        <v>0</v>
      </c>
      <c r="G49" s="3043">
        <f t="shared" si="1"/>
        <v>0</v>
      </c>
      <c r="H49" s="1874">
        <v>1.145239090909091</v>
      </c>
      <c r="I49" s="3044" t="s">
        <v>4627</v>
      </c>
      <c r="K49" s="1861" t="s">
        <v>6369</v>
      </c>
      <c r="L49" s="3050"/>
    </row>
    <row r="50" spans="1:12">
      <c r="A50" s="3038" t="s">
        <v>4652</v>
      </c>
      <c r="B50" s="3039" t="s">
        <v>6416</v>
      </c>
      <c r="C50" s="3040" t="s">
        <v>710</v>
      </c>
      <c r="D50" s="3041"/>
      <c r="E50" s="3041"/>
      <c r="F50" s="3042">
        <f t="shared" si="0"/>
        <v>0</v>
      </c>
      <c r="G50" s="3043">
        <f t="shared" si="1"/>
        <v>0</v>
      </c>
      <c r="H50" s="1874">
        <v>1.145239090909091</v>
      </c>
      <c r="I50" s="3044" t="s">
        <v>4627</v>
      </c>
      <c r="K50" s="1861" t="s">
        <v>6371</v>
      </c>
      <c r="L50" s="3050"/>
    </row>
    <row r="51" spans="1:12">
      <c r="A51" s="3038" t="s">
        <v>4653</v>
      </c>
      <c r="B51" s="3039" t="s">
        <v>6417</v>
      </c>
      <c r="C51" s="3040" t="s">
        <v>710</v>
      </c>
      <c r="D51" s="3041"/>
      <c r="E51" s="3041"/>
      <c r="F51" s="3042">
        <f t="shared" si="0"/>
        <v>0</v>
      </c>
      <c r="G51" s="3043">
        <f t="shared" si="1"/>
        <v>0</v>
      </c>
      <c r="H51" s="1874">
        <v>1.145239090909091</v>
      </c>
      <c r="I51" s="3044" t="s">
        <v>4627</v>
      </c>
      <c r="K51" s="1861" t="s">
        <v>6418</v>
      </c>
      <c r="L51" s="3053">
        <f>SUM(L52:L53)</f>
        <v>0</v>
      </c>
    </row>
    <row r="52" spans="1:12">
      <c r="A52" s="3038" t="s">
        <v>4654</v>
      </c>
      <c r="B52" s="3039" t="s">
        <v>6419</v>
      </c>
      <c r="C52" s="3040" t="s">
        <v>710</v>
      </c>
      <c r="D52" s="3041"/>
      <c r="E52" s="3041"/>
      <c r="F52" s="3042">
        <f t="shared" si="0"/>
        <v>0</v>
      </c>
      <c r="G52" s="3043">
        <f t="shared" si="1"/>
        <v>0</v>
      </c>
      <c r="H52" s="1874">
        <v>1.145239090909091</v>
      </c>
      <c r="I52" s="3044" t="s">
        <v>4627</v>
      </c>
      <c r="K52" s="1860" t="s">
        <v>6375</v>
      </c>
      <c r="L52" s="3047"/>
    </row>
    <row r="53" spans="1:12" ht="17.25" thickBot="1">
      <c r="A53" s="3038" t="s">
        <v>4655</v>
      </c>
      <c r="B53" s="3039" t="s">
        <v>6420</v>
      </c>
      <c r="C53" s="3040" t="s">
        <v>710</v>
      </c>
      <c r="D53" s="3041"/>
      <c r="E53" s="3041"/>
      <c r="F53" s="3042">
        <f t="shared" si="0"/>
        <v>0</v>
      </c>
      <c r="G53" s="3043">
        <f t="shared" si="1"/>
        <v>0</v>
      </c>
      <c r="H53" s="1874">
        <v>1.145239090909091</v>
      </c>
      <c r="I53" s="3044" t="s">
        <v>4627</v>
      </c>
      <c r="K53" s="3054" t="s">
        <v>6377</v>
      </c>
      <c r="L53" s="3055"/>
    </row>
    <row r="54" spans="1:12" ht="33">
      <c r="A54" s="3038" t="s">
        <v>4656</v>
      </c>
      <c r="B54" s="3039" t="s">
        <v>6421</v>
      </c>
      <c r="C54" s="3040" t="s">
        <v>710</v>
      </c>
      <c r="D54" s="3041"/>
      <c r="E54" s="3041"/>
      <c r="F54" s="3042">
        <f t="shared" si="0"/>
        <v>0</v>
      </c>
      <c r="G54" s="3043">
        <f t="shared" si="1"/>
        <v>0</v>
      </c>
      <c r="H54" s="1874">
        <v>1.145239090909091</v>
      </c>
      <c r="I54" s="3044" t="s">
        <v>4627</v>
      </c>
    </row>
    <row r="55" spans="1:12">
      <c r="A55" s="3038" t="s">
        <v>4657</v>
      </c>
      <c r="B55" s="3039" t="s">
        <v>6422</v>
      </c>
      <c r="C55" s="3040" t="s">
        <v>710</v>
      </c>
      <c r="D55" s="3041"/>
      <c r="E55" s="3041"/>
      <c r="F55" s="3042">
        <f t="shared" si="0"/>
        <v>0</v>
      </c>
      <c r="G55" s="3043">
        <f t="shared" si="1"/>
        <v>0</v>
      </c>
      <c r="H55" s="1874">
        <v>1.145239090909091</v>
      </c>
      <c r="I55" s="3044" t="s">
        <v>4627</v>
      </c>
    </row>
    <row r="56" spans="1:12" ht="33">
      <c r="A56" s="3038" t="s">
        <v>4658</v>
      </c>
      <c r="B56" s="3039" t="s">
        <v>6423</v>
      </c>
      <c r="C56" s="3040" t="s">
        <v>710</v>
      </c>
      <c r="D56" s="3041"/>
      <c r="E56" s="3041"/>
      <c r="F56" s="3042">
        <f t="shared" si="0"/>
        <v>0</v>
      </c>
      <c r="G56" s="3043">
        <f t="shared" si="1"/>
        <v>0</v>
      </c>
      <c r="H56" s="1874">
        <v>1.145239090909091</v>
      </c>
      <c r="I56" s="3044" t="s">
        <v>4627</v>
      </c>
    </row>
    <row r="57" spans="1:12">
      <c r="A57" s="3038" t="s">
        <v>797</v>
      </c>
      <c r="B57" s="3039" t="s">
        <v>6424</v>
      </c>
      <c r="C57" s="3040" t="s">
        <v>2841</v>
      </c>
      <c r="D57" s="3041"/>
      <c r="E57" s="3041"/>
      <c r="F57" s="3042">
        <f t="shared" si="0"/>
        <v>0</v>
      </c>
      <c r="G57" s="3043">
        <f t="shared" si="1"/>
        <v>0</v>
      </c>
      <c r="H57" s="1874">
        <v>0.57679999999999998</v>
      </c>
      <c r="I57" s="3044" t="s">
        <v>0</v>
      </c>
    </row>
    <row r="58" spans="1:12">
      <c r="A58" s="3038" t="s">
        <v>798</v>
      </c>
      <c r="B58" s="3039" t="s">
        <v>6425</v>
      </c>
      <c r="C58" s="3040" t="s">
        <v>2841</v>
      </c>
      <c r="D58" s="3041"/>
      <c r="E58" s="3041"/>
      <c r="F58" s="3042">
        <f t="shared" si="0"/>
        <v>0</v>
      </c>
      <c r="G58" s="3043">
        <f t="shared" si="1"/>
        <v>0</v>
      </c>
      <c r="H58" s="1874">
        <v>0.29110000000000003</v>
      </c>
      <c r="I58" s="3044" t="s">
        <v>0</v>
      </c>
    </row>
    <row r="59" spans="1:12">
      <c r="A59" s="3038" t="s">
        <v>799</v>
      </c>
      <c r="B59" s="3039" t="s">
        <v>6426</v>
      </c>
      <c r="C59" s="3040" t="s">
        <v>2841</v>
      </c>
      <c r="D59" s="3041"/>
      <c r="E59" s="3041"/>
      <c r="F59" s="3042">
        <f t="shared" si="0"/>
        <v>0</v>
      </c>
      <c r="G59" s="3043">
        <f t="shared" si="1"/>
        <v>0</v>
      </c>
      <c r="H59" s="1874">
        <v>0.6008</v>
      </c>
      <c r="I59" s="3044" t="s">
        <v>0</v>
      </c>
    </row>
    <row r="60" spans="1:12">
      <c r="A60" s="3038" t="s">
        <v>800</v>
      </c>
      <c r="B60" s="3039" t="s">
        <v>6427</v>
      </c>
      <c r="C60" s="3040" t="s">
        <v>2841</v>
      </c>
      <c r="D60" s="3041"/>
      <c r="E60" s="3041"/>
      <c r="F60" s="3042">
        <f t="shared" si="0"/>
        <v>0</v>
      </c>
      <c r="G60" s="3043">
        <f t="shared" si="1"/>
        <v>0</v>
      </c>
      <c r="H60" s="1874">
        <v>0.4163</v>
      </c>
      <c r="I60" s="3044" t="s">
        <v>0</v>
      </c>
    </row>
    <row r="61" spans="1:12">
      <c r="A61" s="3038" t="s">
        <v>801</v>
      </c>
      <c r="B61" s="3039" t="s">
        <v>6428</v>
      </c>
      <c r="C61" s="3040" t="s">
        <v>2841</v>
      </c>
      <c r="D61" s="3041"/>
      <c r="E61" s="3041"/>
      <c r="F61" s="3042">
        <f t="shared" si="0"/>
        <v>0</v>
      </c>
      <c r="G61" s="3043">
        <f t="shared" si="1"/>
        <v>0</v>
      </c>
      <c r="H61" s="1874">
        <v>0.60260000000000002</v>
      </c>
      <c r="I61" s="3044" t="s">
        <v>0</v>
      </c>
    </row>
    <row r="62" spans="1:12">
      <c r="A62" s="3038" t="s">
        <v>802</v>
      </c>
      <c r="B62" s="3039" t="s">
        <v>6429</v>
      </c>
      <c r="C62" s="3040" t="s">
        <v>2841</v>
      </c>
      <c r="D62" s="3041"/>
      <c r="E62" s="3041"/>
      <c r="F62" s="3042">
        <f t="shared" si="0"/>
        <v>0</v>
      </c>
      <c r="G62" s="3043">
        <f t="shared" si="1"/>
        <v>0</v>
      </c>
      <c r="H62" s="1874">
        <v>0.17419999999999999</v>
      </c>
      <c r="I62" s="3044" t="s">
        <v>0</v>
      </c>
    </row>
    <row r="63" spans="1:12">
      <c r="A63" s="3038" t="s">
        <v>803</v>
      </c>
      <c r="B63" s="3039" t="s">
        <v>6430</v>
      </c>
      <c r="C63" s="3040" t="s">
        <v>2841</v>
      </c>
      <c r="D63" s="3041"/>
      <c r="E63" s="3041"/>
      <c r="F63" s="3042">
        <f t="shared" si="0"/>
        <v>0</v>
      </c>
      <c r="G63" s="3043">
        <f t="shared" si="1"/>
        <v>0</v>
      </c>
      <c r="H63" s="1874">
        <v>0.2601</v>
      </c>
      <c r="I63" s="3044" t="s">
        <v>0</v>
      </c>
    </row>
    <row r="64" spans="1:12">
      <c r="A64" s="3038" t="s">
        <v>804</v>
      </c>
      <c r="B64" s="3039" t="s">
        <v>6431</v>
      </c>
      <c r="C64" s="3040" t="s">
        <v>2841</v>
      </c>
      <c r="D64" s="3041"/>
      <c r="E64" s="3041"/>
      <c r="F64" s="3042">
        <f t="shared" si="0"/>
        <v>0</v>
      </c>
      <c r="G64" s="3043">
        <f t="shared" si="1"/>
        <v>0</v>
      </c>
      <c r="H64" s="1874">
        <v>0.18090000000000001</v>
      </c>
      <c r="I64" s="3044" t="s">
        <v>0</v>
      </c>
    </row>
    <row r="65" spans="1:9">
      <c r="A65" s="3038" t="s">
        <v>805</v>
      </c>
      <c r="B65" s="3039" t="s">
        <v>6432</v>
      </c>
      <c r="C65" s="3040" t="s">
        <v>2841</v>
      </c>
      <c r="D65" s="3041"/>
      <c r="E65" s="3041"/>
      <c r="F65" s="3042">
        <f t="shared" si="0"/>
        <v>0</v>
      </c>
      <c r="G65" s="3043">
        <f t="shared" si="1"/>
        <v>0</v>
      </c>
      <c r="H65" s="1874">
        <v>0.3574</v>
      </c>
      <c r="I65" s="3044" t="s">
        <v>0</v>
      </c>
    </row>
    <row r="66" spans="1:9">
      <c r="A66" s="3038" t="s">
        <v>806</v>
      </c>
      <c r="B66" s="3039" t="s">
        <v>6433</v>
      </c>
      <c r="C66" s="3040" t="s">
        <v>2841</v>
      </c>
      <c r="D66" s="3041"/>
      <c r="E66" s="3041"/>
      <c r="F66" s="3042">
        <f t="shared" si="0"/>
        <v>0</v>
      </c>
      <c r="G66" s="3043">
        <f t="shared" si="1"/>
        <v>0</v>
      </c>
      <c r="H66" s="1874">
        <v>0.36399999999999999</v>
      </c>
      <c r="I66" s="3044" t="s">
        <v>0</v>
      </c>
    </row>
    <row r="67" spans="1:9">
      <c r="A67" s="3038" t="s">
        <v>807</v>
      </c>
      <c r="B67" s="3039" t="s">
        <v>6434</v>
      </c>
      <c r="C67" s="3040" t="s">
        <v>2841</v>
      </c>
      <c r="D67" s="3041"/>
      <c r="E67" s="3041"/>
      <c r="F67" s="3042">
        <f t="shared" si="0"/>
        <v>0</v>
      </c>
      <c r="G67" s="3043">
        <f t="shared" si="1"/>
        <v>0</v>
      </c>
      <c r="H67" s="1874">
        <v>0.1928</v>
      </c>
      <c r="I67" s="3044" t="s">
        <v>0</v>
      </c>
    </row>
    <row r="68" spans="1:9">
      <c r="A68" s="3038" t="s">
        <v>808</v>
      </c>
      <c r="B68" s="3039" t="s">
        <v>6435</v>
      </c>
      <c r="C68" s="3040" t="s">
        <v>2841</v>
      </c>
      <c r="D68" s="3041"/>
      <c r="E68" s="3041"/>
      <c r="F68" s="3042">
        <f t="shared" si="0"/>
        <v>0</v>
      </c>
      <c r="G68" s="3043">
        <f t="shared" si="1"/>
        <v>0</v>
      </c>
      <c r="H68" s="1874">
        <v>0.30399999999999999</v>
      </c>
      <c r="I68" s="3044" t="s">
        <v>0</v>
      </c>
    </row>
    <row r="69" spans="1:9">
      <c r="A69" s="3038" t="s">
        <v>809</v>
      </c>
      <c r="B69" s="3039" t="s">
        <v>6436</v>
      </c>
      <c r="C69" s="3040" t="s">
        <v>2841</v>
      </c>
      <c r="D69" s="3041"/>
      <c r="E69" s="3041"/>
      <c r="F69" s="3042">
        <f t="shared" ref="F69:F132" si="2">D69*E69</f>
        <v>0</v>
      </c>
      <c r="G69" s="3043">
        <f t="shared" ref="G69:G132" si="3">IF($F$1265=0,0,F69/$F$1265)</f>
        <v>0</v>
      </c>
      <c r="H69" s="1874">
        <v>0.3337</v>
      </c>
      <c r="I69" s="3044" t="s">
        <v>0</v>
      </c>
    </row>
    <row r="70" spans="1:9">
      <c r="A70" s="3038" t="s">
        <v>810</v>
      </c>
      <c r="B70" s="3039" t="s">
        <v>6437</v>
      </c>
      <c r="C70" s="3040" t="s">
        <v>2841</v>
      </c>
      <c r="D70" s="3041"/>
      <c r="E70" s="3041"/>
      <c r="F70" s="3042">
        <f t="shared" si="2"/>
        <v>0</v>
      </c>
      <c r="G70" s="3043">
        <f t="shared" si="3"/>
        <v>0</v>
      </c>
      <c r="H70" s="1874">
        <v>0.41420000000000001</v>
      </c>
      <c r="I70" s="3044" t="s">
        <v>0</v>
      </c>
    </row>
    <row r="71" spans="1:9">
      <c r="A71" s="3038" t="s">
        <v>811</v>
      </c>
      <c r="B71" s="3039" t="s">
        <v>6438</v>
      </c>
      <c r="C71" s="3040" t="s">
        <v>2841</v>
      </c>
      <c r="D71" s="3041"/>
      <c r="E71" s="3041"/>
      <c r="F71" s="3042">
        <f t="shared" si="2"/>
        <v>0</v>
      </c>
      <c r="G71" s="3043">
        <f t="shared" si="3"/>
        <v>0</v>
      </c>
      <c r="H71" s="1874">
        <v>0.30449999999999999</v>
      </c>
      <c r="I71" s="3044" t="s">
        <v>0</v>
      </c>
    </row>
    <row r="72" spans="1:9">
      <c r="A72" s="3038" t="s">
        <v>812</v>
      </c>
      <c r="B72" s="3039" t="s">
        <v>6439</v>
      </c>
      <c r="C72" s="3040" t="s">
        <v>2841</v>
      </c>
      <c r="D72" s="3041"/>
      <c r="E72" s="3041"/>
      <c r="F72" s="3042">
        <f t="shared" si="2"/>
        <v>0</v>
      </c>
      <c r="G72" s="3043">
        <f t="shared" si="3"/>
        <v>0</v>
      </c>
      <c r="H72" s="1874">
        <v>0.15490000000000001</v>
      </c>
      <c r="I72" s="3044" t="s">
        <v>0</v>
      </c>
    </row>
    <row r="73" spans="1:9">
      <c r="A73" s="3038" t="s">
        <v>813</v>
      </c>
      <c r="B73" s="3039" t="s">
        <v>6440</v>
      </c>
      <c r="C73" s="3040" t="s">
        <v>2841</v>
      </c>
      <c r="D73" s="3041"/>
      <c r="E73" s="3041"/>
      <c r="F73" s="3042">
        <f t="shared" si="2"/>
        <v>0</v>
      </c>
      <c r="G73" s="3043">
        <f t="shared" si="3"/>
        <v>0</v>
      </c>
      <c r="H73" s="1874">
        <v>0.27029999999999998</v>
      </c>
      <c r="I73" s="3044" t="s">
        <v>0</v>
      </c>
    </row>
    <row r="74" spans="1:9">
      <c r="A74" s="3038" t="s">
        <v>814</v>
      </c>
      <c r="B74" s="3039" t="s">
        <v>6441</v>
      </c>
      <c r="C74" s="3040" t="s">
        <v>2841</v>
      </c>
      <c r="D74" s="3041"/>
      <c r="E74" s="3041"/>
      <c r="F74" s="3042">
        <f t="shared" si="2"/>
        <v>0</v>
      </c>
      <c r="G74" s="3043">
        <f t="shared" si="3"/>
        <v>0</v>
      </c>
      <c r="H74" s="1874">
        <v>5.3900000000000003E-2</v>
      </c>
      <c r="I74" s="3044" t="s">
        <v>0</v>
      </c>
    </row>
    <row r="75" spans="1:9">
      <c r="A75" s="3038" t="s">
        <v>815</v>
      </c>
      <c r="B75" s="3039" t="s">
        <v>6442</v>
      </c>
      <c r="C75" s="3040" t="s">
        <v>2841</v>
      </c>
      <c r="D75" s="3041"/>
      <c r="E75" s="3041"/>
      <c r="F75" s="3042">
        <f t="shared" si="2"/>
        <v>0</v>
      </c>
      <c r="G75" s="3043">
        <f t="shared" si="3"/>
        <v>0</v>
      </c>
      <c r="H75" s="1874">
        <v>0.17829999999999999</v>
      </c>
      <c r="I75" s="3044" t="s">
        <v>0</v>
      </c>
    </row>
    <row r="76" spans="1:9">
      <c r="A76" s="3038" t="s">
        <v>816</v>
      </c>
      <c r="B76" s="3039" t="s">
        <v>6443</v>
      </c>
      <c r="C76" s="3040" t="s">
        <v>2841</v>
      </c>
      <c r="D76" s="3041"/>
      <c r="E76" s="3041"/>
      <c r="F76" s="3042">
        <f t="shared" si="2"/>
        <v>0</v>
      </c>
      <c r="G76" s="3043">
        <f t="shared" si="3"/>
        <v>0</v>
      </c>
      <c r="H76" s="1874">
        <v>0.3614</v>
      </c>
      <c r="I76" s="3044" t="s">
        <v>0</v>
      </c>
    </row>
    <row r="77" spans="1:9">
      <c r="A77" s="3038" t="s">
        <v>817</v>
      </c>
      <c r="B77" s="3039" t="s">
        <v>6444</v>
      </c>
      <c r="C77" s="3040" t="s">
        <v>2841</v>
      </c>
      <c r="D77" s="3041"/>
      <c r="E77" s="3041"/>
      <c r="F77" s="3042">
        <f t="shared" si="2"/>
        <v>0</v>
      </c>
      <c r="G77" s="3043">
        <f t="shared" si="3"/>
        <v>0</v>
      </c>
      <c r="H77" s="1874">
        <v>0.21779999999999999</v>
      </c>
      <c r="I77" s="3044" t="s">
        <v>0</v>
      </c>
    </row>
    <row r="78" spans="1:9">
      <c r="A78" s="3038" t="s">
        <v>818</v>
      </c>
      <c r="B78" s="3039" t="s">
        <v>6445</v>
      </c>
      <c r="C78" s="3040" t="s">
        <v>2841</v>
      </c>
      <c r="D78" s="3041"/>
      <c r="E78" s="3041"/>
      <c r="F78" s="3042">
        <f t="shared" si="2"/>
        <v>0</v>
      </c>
      <c r="G78" s="3043">
        <f t="shared" si="3"/>
        <v>0</v>
      </c>
      <c r="H78" s="1874">
        <v>0.21820000000000001</v>
      </c>
      <c r="I78" s="3044" t="s">
        <v>0</v>
      </c>
    </row>
    <row r="79" spans="1:9">
      <c r="A79" s="3038" t="s">
        <v>819</v>
      </c>
      <c r="B79" s="3039" t="s">
        <v>6446</v>
      </c>
      <c r="C79" s="3040" t="s">
        <v>2841</v>
      </c>
      <c r="D79" s="3041"/>
      <c r="E79" s="3041"/>
      <c r="F79" s="3042">
        <f t="shared" si="2"/>
        <v>0</v>
      </c>
      <c r="G79" s="3043">
        <f t="shared" si="3"/>
        <v>0</v>
      </c>
      <c r="H79" s="1874">
        <v>0.32619999999999999</v>
      </c>
      <c r="I79" s="3044" t="s">
        <v>0</v>
      </c>
    </row>
    <row r="80" spans="1:9">
      <c r="A80" s="3038" t="s">
        <v>820</v>
      </c>
      <c r="B80" s="3039" t="s">
        <v>6447</v>
      </c>
      <c r="C80" s="3040" t="s">
        <v>2841</v>
      </c>
      <c r="D80" s="3041"/>
      <c r="E80" s="3041"/>
      <c r="F80" s="3042">
        <f t="shared" si="2"/>
        <v>0</v>
      </c>
      <c r="G80" s="3043">
        <f t="shared" si="3"/>
        <v>0</v>
      </c>
      <c r="H80" s="1874">
        <v>0.18260000000000001</v>
      </c>
      <c r="I80" s="3044" t="s">
        <v>0</v>
      </c>
    </row>
    <row r="81" spans="1:9">
      <c r="A81" s="3038" t="s">
        <v>821</v>
      </c>
      <c r="B81" s="3039" t="s">
        <v>6448</v>
      </c>
      <c r="C81" s="3040" t="s">
        <v>2841</v>
      </c>
      <c r="D81" s="3041"/>
      <c r="E81" s="3041"/>
      <c r="F81" s="3042">
        <f t="shared" si="2"/>
        <v>0</v>
      </c>
      <c r="G81" s="3043">
        <f t="shared" si="3"/>
        <v>0</v>
      </c>
      <c r="H81" s="1874">
        <v>0.318</v>
      </c>
      <c r="I81" s="3044" t="s">
        <v>0</v>
      </c>
    </row>
    <row r="82" spans="1:9">
      <c r="A82" s="3038" t="s">
        <v>822</v>
      </c>
      <c r="B82" s="3039" t="s">
        <v>6449</v>
      </c>
      <c r="C82" s="3040" t="s">
        <v>2841</v>
      </c>
      <c r="D82" s="3041"/>
      <c r="E82" s="3041"/>
      <c r="F82" s="3042">
        <f t="shared" si="2"/>
        <v>0</v>
      </c>
      <c r="G82" s="3043">
        <f t="shared" si="3"/>
        <v>0</v>
      </c>
      <c r="H82" s="1874">
        <v>0.1115</v>
      </c>
      <c r="I82" s="3044" t="s">
        <v>0</v>
      </c>
    </row>
    <row r="83" spans="1:9">
      <c r="A83" s="3038" t="s">
        <v>823</v>
      </c>
      <c r="B83" s="3039" t="s">
        <v>6450</v>
      </c>
      <c r="C83" s="3040" t="s">
        <v>2841</v>
      </c>
      <c r="D83" s="3041"/>
      <c r="E83" s="3041"/>
      <c r="F83" s="3042">
        <f t="shared" si="2"/>
        <v>0</v>
      </c>
      <c r="G83" s="3043">
        <f t="shared" si="3"/>
        <v>0</v>
      </c>
      <c r="H83" s="1874">
        <v>0.38429999999999997</v>
      </c>
      <c r="I83" s="3044" t="s">
        <v>0</v>
      </c>
    </row>
    <row r="84" spans="1:9">
      <c r="A84" s="3038" t="s">
        <v>824</v>
      </c>
      <c r="B84" s="3039" t="s">
        <v>6451</v>
      </c>
      <c r="C84" s="3040" t="s">
        <v>2841</v>
      </c>
      <c r="D84" s="3041"/>
      <c r="E84" s="3041"/>
      <c r="F84" s="3042">
        <f t="shared" si="2"/>
        <v>0</v>
      </c>
      <c r="G84" s="3043">
        <f t="shared" si="3"/>
        <v>0</v>
      </c>
      <c r="H84" s="1874">
        <v>0.44850000000000001</v>
      </c>
      <c r="I84" s="3044" t="s">
        <v>0</v>
      </c>
    </row>
    <row r="85" spans="1:9">
      <c r="A85" s="3038" t="s">
        <v>825</v>
      </c>
      <c r="B85" s="3039" t="s">
        <v>6452</v>
      </c>
      <c r="C85" s="3040" t="s">
        <v>2841</v>
      </c>
      <c r="D85" s="3041"/>
      <c r="E85" s="3041"/>
      <c r="F85" s="3042">
        <f t="shared" si="2"/>
        <v>0</v>
      </c>
      <c r="G85" s="3043">
        <f t="shared" si="3"/>
        <v>0</v>
      </c>
      <c r="H85" s="1874">
        <v>0.62160000000000004</v>
      </c>
      <c r="I85" s="3044" t="s">
        <v>0</v>
      </c>
    </row>
    <row r="86" spans="1:9">
      <c r="A86" s="3038" t="s">
        <v>826</v>
      </c>
      <c r="B86" s="3039" t="s">
        <v>6453</v>
      </c>
      <c r="C86" s="3040" t="s">
        <v>2841</v>
      </c>
      <c r="D86" s="3041"/>
      <c r="E86" s="3041"/>
      <c r="F86" s="3042">
        <f t="shared" si="2"/>
        <v>0</v>
      </c>
      <c r="G86" s="3043">
        <f t="shared" si="3"/>
        <v>0</v>
      </c>
      <c r="H86" s="1874">
        <v>0.40439999999999998</v>
      </c>
      <c r="I86" s="3044" t="s">
        <v>0</v>
      </c>
    </row>
    <row r="87" spans="1:9">
      <c r="A87" s="3038" t="s">
        <v>827</v>
      </c>
      <c r="B87" s="3039" t="s">
        <v>6454</v>
      </c>
      <c r="C87" s="3040" t="s">
        <v>2841</v>
      </c>
      <c r="D87" s="3041"/>
      <c r="E87" s="3041"/>
      <c r="F87" s="3042">
        <f t="shared" si="2"/>
        <v>0</v>
      </c>
      <c r="G87" s="3043">
        <f t="shared" si="3"/>
        <v>0</v>
      </c>
      <c r="H87" s="1874">
        <v>0.4047</v>
      </c>
      <c r="I87" s="3044" t="s">
        <v>0</v>
      </c>
    </row>
    <row r="88" spans="1:9">
      <c r="A88" s="3038" t="s">
        <v>828</v>
      </c>
      <c r="B88" s="3039" t="s">
        <v>6455</v>
      </c>
      <c r="C88" s="3040" t="s">
        <v>2841</v>
      </c>
      <c r="D88" s="3041"/>
      <c r="E88" s="3041"/>
      <c r="F88" s="3042">
        <f t="shared" si="2"/>
        <v>0</v>
      </c>
      <c r="G88" s="3043">
        <f t="shared" si="3"/>
        <v>0</v>
      </c>
      <c r="H88" s="1874">
        <v>0.44169999999999998</v>
      </c>
      <c r="I88" s="3044" t="s">
        <v>0</v>
      </c>
    </row>
    <row r="89" spans="1:9">
      <c r="A89" s="3038" t="s">
        <v>829</v>
      </c>
      <c r="B89" s="3039" t="s">
        <v>6456</v>
      </c>
      <c r="C89" s="3040" t="s">
        <v>2841</v>
      </c>
      <c r="D89" s="3041"/>
      <c r="E89" s="3041"/>
      <c r="F89" s="3042">
        <f t="shared" si="2"/>
        <v>0</v>
      </c>
      <c r="G89" s="3043">
        <f t="shared" si="3"/>
        <v>0</v>
      </c>
      <c r="H89" s="1874">
        <v>0.34300000000000003</v>
      </c>
      <c r="I89" s="3044" t="s">
        <v>0</v>
      </c>
    </row>
    <row r="90" spans="1:9">
      <c r="A90" s="3038" t="s">
        <v>830</v>
      </c>
      <c r="B90" s="3039" t="s">
        <v>6457</v>
      </c>
      <c r="C90" s="3040" t="s">
        <v>2841</v>
      </c>
      <c r="D90" s="3041"/>
      <c r="E90" s="3041"/>
      <c r="F90" s="3042">
        <f t="shared" si="2"/>
        <v>0</v>
      </c>
      <c r="G90" s="3043">
        <f t="shared" si="3"/>
        <v>0</v>
      </c>
      <c r="H90" s="1874">
        <v>0.3755</v>
      </c>
      <c r="I90" s="3044" t="s">
        <v>0</v>
      </c>
    </row>
    <row r="91" spans="1:9">
      <c r="A91" s="3038" t="s">
        <v>831</v>
      </c>
      <c r="B91" s="3039" t="s">
        <v>6458</v>
      </c>
      <c r="C91" s="3040" t="s">
        <v>2841</v>
      </c>
      <c r="D91" s="3041"/>
      <c r="E91" s="3041"/>
      <c r="F91" s="3042">
        <f t="shared" si="2"/>
        <v>0</v>
      </c>
      <c r="G91" s="3043">
        <f t="shared" si="3"/>
        <v>0</v>
      </c>
      <c r="H91" s="1874">
        <v>0.2117</v>
      </c>
      <c r="I91" s="3044" t="s">
        <v>0</v>
      </c>
    </row>
    <row r="92" spans="1:9">
      <c r="A92" s="3038" t="s">
        <v>832</v>
      </c>
      <c r="B92" s="3039" t="s">
        <v>6459</v>
      </c>
      <c r="C92" s="3040" t="s">
        <v>2841</v>
      </c>
      <c r="D92" s="3041"/>
      <c r="E92" s="3041"/>
      <c r="F92" s="3042">
        <f t="shared" si="2"/>
        <v>0</v>
      </c>
      <c r="G92" s="3043">
        <f t="shared" si="3"/>
        <v>0</v>
      </c>
      <c r="H92" s="1874">
        <v>0.35299999999999998</v>
      </c>
      <c r="I92" s="3044" t="s">
        <v>0</v>
      </c>
    </row>
    <row r="93" spans="1:9">
      <c r="A93" s="3038" t="s">
        <v>833</v>
      </c>
      <c r="B93" s="3039" t="s">
        <v>6460</v>
      </c>
      <c r="C93" s="3040" t="s">
        <v>2841</v>
      </c>
      <c r="D93" s="3041"/>
      <c r="E93" s="3041"/>
      <c r="F93" s="3042">
        <f t="shared" si="2"/>
        <v>0</v>
      </c>
      <c r="G93" s="3043">
        <f t="shared" si="3"/>
        <v>0</v>
      </c>
      <c r="H93" s="1874">
        <v>0.4753</v>
      </c>
      <c r="I93" s="3044" t="s">
        <v>0</v>
      </c>
    </row>
    <row r="94" spans="1:9">
      <c r="A94" s="3038" t="s">
        <v>834</v>
      </c>
      <c r="B94" s="3039" t="s">
        <v>6461</v>
      </c>
      <c r="C94" s="3040" t="s">
        <v>2841</v>
      </c>
      <c r="D94" s="3041"/>
      <c r="E94" s="3041"/>
      <c r="F94" s="3042">
        <f t="shared" si="2"/>
        <v>0</v>
      </c>
      <c r="G94" s="3043">
        <f t="shared" si="3"/>
        <v>0</v>
      </c>
      <c r="H94" s="1874">
        <v>0.23669999999999999</v>
      </c>
      <c r="I94" s="3044" t="s">
        <v>0</v>
      </c>
    </row>
    <row r="95" spans="1:9">
      <c r="A95" s="3038" t="s">
        <v>835</v>
      </c>
      <c r="B95" s="3039" t="s">
        <v>6462</v>
      </c>
      <c r="C95" s="3040" t="s">
        <v>2841</v>
      </c>
      <c r="D95" s="3041"/>
      <c r="E95" s="3041"/>
      <c r="F95" s="3042">
        <f t="shared" si="2"/>
        <v>0</v>
      </c>
      <c r="G95" s="3043">
        <f t="shared" si="3"/>
        <v>0</v>
      </c>
      <c r="H95" s="1874">
        <v>9.2999999999999999E-2</v>
      </c>
      <c r="I95" s="3044" t="s">
        <v>0</v>
      </c>
    </row>
    <row r="96" spans="1:9">
      <c r="A96" s="3038" t="s">
        <v>836</v>
      </c>
      <c r="B96" s="3039" t="s">
        <v>6463</v>
      </c>
      <c r="C96" s="3040" t="s">
        <v>2841</v>
      </c>
      <c r="D96" s="3041"/>
      <c r="E96" s="3041"/>
      <c r="F96" s="3042">
        <f t="shared" si="2"/>
        <v>0</v>
      </c>
      <c r="G96" s="3043">
        <f t="shared" si="3"/>
        <v>0</v>
      </c>
      <c r="H96" s="1874">
        <v>0.38229999999999997</v>
      </c>
      <c r="I96" s="3044" t="s">
        <v>0</v>
      </c>
    </row>
    <row r="97" spans="1:9">
      <c r="A97" s="3038" t="s">
        <v>837</v>
      </c>
      <c r="B97" s="3039" t="s">
        <v>6464</v>
      </c>
      <c r="C97" s="3040" t="s">
        <v>2841</v>
      </c>
      <c r="D97" s="3041"/>
      <c r="E97" s="3041"/>
      <c r="F97" s="3042">
        <f t="shared" si="2"/>
        <v>0</v>
      </c>
      <c r="G97" s="3043">
        <f t="shared" si="3"/>
        <v>0</v>
      </c>
      <c r="H97" s="1874">
        <v>0.59240000000000004</v>
      </c>
      <c r="I97" s="3044" t="s">
        <v>0</v>
      </c>
    </row>
    <row r="98" spans="1:9">
      <c r="A98" s="3038" t="s">
        <v>838</v>
      </c>
      <c r="B98" s="3039" t="s">
        <v>6465</v>
      </c>
      <c r="C98" s="3040" t="s">
        <v>2841</v>
      </c>
      <c r="D98" s="3041"/>
      <c r="E98" s="3041"/>
      <c r="F98" s="3042">
        <f t="shared" si="2"/>
        <v>0</v>
      </c>
      <c r="G98" s="3043">
        <f t="shared" si="3"/>
        <v>0</v>
      </c>
      <c r="H98" s="1874">
        <v>0.2359</v>
      </c>
      <c r="I98" s="3044" t="s">
        <v>0</v>
      </c>
    </row>
    <row r="99" spans="1:9">
      <c r="A99" s="3038" t="s">
        <v>839</v>
      </c>
      <c r="B99" s="3039" t="s">
        <v>6466</v>
      </c>
      <c r="C99" s="3040" t="s">
        <v>2841</v>
      </c>
      <c r="D99" s="3041"/>
      <c r="E99" s="3041"/>
      <c r="F99" s="3042">
        <f t="shared" si="2"/>
        <v>0</v>
      </c>
      <c r="G99" s="3043">
        <f t="shared" si="3"/>
        <v>0</v>
      </c>
      <c r="H99" s="1874">
        <v>4.9500000000000002E-2</v>
      </c>
      <c r="I99" s="3044" t="s">
        <v>0</v>
      </c>
    </row>
    <row r="100" spans="1:9">
      <c r="A100" s="3038" t="s">
        <v>840</v>
      </c>
      <c r="B100" s="3039" t="s">
        <v>6467</v>
      </c>
      <c r="C100" s="3040" t="s">
        <v>2841</v>
      </c>
      <c r="D100" s="3041"/>
      <c r="E100" s="3041"/>
      <c r="F100" s="3042">
        <f t="shared" si="2"/>
        <v>0</v>
      </c>
      <c r="G100" s="3043">
        <f t="shared" si="3"/>
        <v>0</v>
      </c>
      <c r="H100" s="1874">
        <v>1.2699999999999999E-2</v>
      </c>
      <c r="I100" s="3044" t="s">
        <v>0</v>
      </c>
    </row>
    <row r="101" spans="1:9">
      <c r="A101" s="3038" t="s">
        <v>841</v>
      </c>
      <c r="B101" s="3039" t="s">
        <v>6468</v>
      </c>
      <c r="C101" s="3040" t="s">
        <v>2841</v>
      </c>
      <c r="D101" s="3041"/>
      <c r="E101" s="3041"/>
      <c r="F101" s="3042">
        <f t="shared" si="2"/>
        <v>0</v>
      </c>
      <c r="G101" s="3043">
        <f t="shared" si="3"/>
        <v>0</v>
      </c>
      <c r="H101" s="1874">
        <v>0.21870000000000001</v>
      </c>
      <c r="I101" s="3044" t="s">
        <v>0</v>
      </c>
    </row>
    <row r="102" spans="1:9">
      <c r="A102" s="3038" t="s">
        <v>842</v>
      </c>
      <c r="B102" s="3039" t="s">
        <v>6469</v>
      </c>
      <c r="C102" s="3040" t="s">
        <v>2841</v>
      </c>
      <c r="D102" s="3041"/>
      <c r="E102" s="3041"/>
      <c r="F102" s="3042">
        <f t="shared" si="2"/>
        <v>0</v>
      </c>
      <c r="G102" s="3043">
        <f t="shared" si="3"/>
        <v>0</v>
      </c>
      <c r="H102" s="1874">
        <v>0.57269999999999999</v>
      </c>
      <c r="I102" s="3044" t="s">
        <v>0</v>
      </c>
    </row>
    <row r="103" spans="1:9">
      <c r="A103" s="3038" t="s">
        <v>843</v>
      </c>
      <c r="B103" s="3039" t="s">
        <v>6470</v>
      </c>
      <c r="C103" s="3040" t="s">
        <v>2841</v>
      </c>
      <c r="D103" s="3041"/>
      <c r="E103" s="3041"/>
      <c r="F103" s="3042">
        <f t="shared" si="2"/>
        <v>0</v>
      </c>
      <c r="G103" s="3043">
        <f t="shared" si="3"/>
        <v>0</v>
      </c>
      <c r="H103" s="1874">
        <v>0.1084</v>
      </c>
      <c r="I103" s="3044" t="s">
        <v>0</v>
      </c>
    </row>
    <row r="104" spans="1:9">
      <c r="A104" s="3038" t="s">
        <v>844</v>
      </c>
      <c r="B104" s="3039" t="s">
        <v>6471</v>
      </c>
      <c r="C104" s="3040" t="s">
        <v>2841</v>
      </c>
      <c r="D104" s="3041"/>
      <c r="E104" s="3041"/>
      <c r="F104" s="3042">
        <f t="shared" si="2"/>
        <v>0</v>
      </c>
      <c r="G104" s="3043">
        <f t="shared" si="3"/>
        <v>0</v>
      </c>
      <c r="H104" s="1874">
        <v>0.52439999999999998</v>
      </c>
      <c r="I104" s="3044" t="s">
        <v>0</v>
      </c>
    </row>
    <row r="105" spans="1:9">
      <c r="A105" s="3038" t="s">
        <v>845</v>
      </c>
      <c r="B105" s="3039" t="s">
        <v>6472</v>
      </c>
      <c r="C105" s="3040" t="s">
        <v>2841</v>
      </c>
      <c r="D105" s="3041"/>
      <c r="E105" s="3041"/>
      <c r="F105" s="3042">
        <f t="shared" si="2"/>
        <v>0</v>
      </c>
      <c r="G105" s="3043">
        <f t="shared" si="3"/>
        <v>0</v>
      </c>
      <c r="H105" s="1874">
        <v>0.49120000000000003</v>
      </c>
      <c r="I105" s="3044" t="s">
        <v>0</v>
      </c>
    </row>
    <row r="106" spans="1:9">
      <c r="A106" s="3038" t="s">
        <v>846</v>
      </c>
      <c r="B106" s="3039" t="s">
        <v>6473</v>
      </c>
      <c r="C106" s="3040" t="s">
        <v>2841</v>
      </c>
      <c r="D106" s="3041"/>
      <c r="E106" s="3041"/>
      <c r="F106" s="3042">
        <f t="shared" si="2"/>
        <v>0</v>
      </c>
      <c r="G106" s="3043">
        <f t="shared" si="3"/>
        <v>0</v>
      </c>
      <c r="H106" s="1874">
        <v>0.31950000000000001</v>
      </c>
      <c r="I106" s="3044" t="s">
        <v>0</v>
      </c>
    </row>
    <row r="107" spans="1:9">
      <c r="A107" s="3038" t="s">
        <v>847</v>
      </c>
      <c r="B107" s="3039" t="s">
        <v>6474</v>
      </c>
      <c r="C107" s="3040" t="s">
        <v>2841</v>
      </c>
      <c r="D107" s="3041"/>
      <c r="E107" s="3041"/>
      <c r="F107" s="3042">
        <f t="shared" si="2"/>
        <v>0</v>
      </c>
      <c r="G107" s="3043">
        <f t="shared" si="3"/>
        <v>0</v>
      </c>
      <c r="H107" s="1874">
        <v>0.19120000000000001</v>
      </c>
      <c r="I107" s="3044" t="s">
        <v>0</v>
      </c>
    </row>
    <row r="108" spans="1:9">
      <c r="A108" s="3038" t="s">
        <v>2041</v>
      </c>
      <c r="B108" s="3039" t="s">
        <v>6475</v>
      </c>
      <c r="C108" s="3040" t="s">
        <v>2841</v>
      </c>
      <c r="D108" s="3041"/>
      <c r="E108" s="3041"/>
      <c r="F108" s="3042">
        <f t="shared" si="2"/>
        <v>0</v>
      </c>
      <c r="G108" s="3043">
        <f t="shared" si="3"/>
        <v>0</v>
      </c>
      <c r="H108" s="1874">
        <v>0.82540000000000002</v>
      </c>
      <c r="I108" s="3044" t="s">
        <v>0</v>
      </c>
    </row>
    <row r="109" spans="1:9">
      <c r="A109" s="3038" t="s">
        <v>848</v>
      </c>
      <c r="B109" s="3039" t="s">
        <v>6476</v>
      </c>
      <c r="C109" s="3040" t="s">
        <v>2841</v>
      </c>
      <c r="D109" s="3041"/>
      <c r="E109" s="3041"/>
      <c r="F109" s="3042">
        <f t="shared" si="2"/>
        <v>0</v>
      </c>
      <c r="G109" s="3043">
        <f t="shared" si="3"/>
        <v>0</v>
      </c>
      <c r="H109" s="1874">
        <v>0.40570000000000001</v>
      </c>
      <c r="I109" s="3044" t="s">
        <v>0</v>
      </c>
    </row>
    <row r="110" spans="1:9">
      <c r="A110" s="3038" t="s">
        <v>849</v>
      </c>
      <c r="B110" s="3039" t="s">
        <v>6477</v>
      </c>
      <c r="C110" s="3040" t="s">
        <v>2841</v>
      </c>
      <c r="D110" s="3041"/>
      <c r="E110" s="3041"/>
      <c r="F110" s="3042">
        <f t="shared" si="2"/>
        <v>0</v>
      </c>
      <c r="G110" s="3043">
        <f t="shared" si="3"/>
        <v>0</v>
      </c>
      <c r="H110" s="1874">
        <v>0.30890000000000001</v>
      </c>
      <c r="I110" s="3044" t="s">
        <v>0</v>
      </c>
    </row>
    <row r="111" spans="1:9">
      <c r="A111" s="3038" t="s">
        <v>850</v>
      </c>
      <c r="B111" s="3039" t="s">
        <v>6478</v>
      </c>
      <c r="C111" s="3040" t="s">
        <v>2841</v>
      </c>
      <c r="D111" s="3041"/>
      <c r="E111" s="3041"/>
      <c r="F111" s="3042">
        <f t="shared" si="2"/>
        <v>0</v>
      </c>
      <c r="G111" s="3043">
        <f t="shared" si="3"/>
        <v>0</v>
      </c>
      <c r="H111" s="1874">
        <v>0.1726</v>
      </c>
      <c r="I111" s="3044" t="s">
        <v>0</v>
      </c>
    </row>
    <row r="112" spans="1:9">
      <c r="A112" s="3038" t="s">
        <v>851</v>
      </c>
      <c r="B112" s="3039" t="s">
        <v>6479</v>
      </c>
      <c r="C112" s="3040" t="s">
        <v>2841</v>
      </c>
      <c r="D112" s="3041"/>
      <c r="E112" s="3041"/>
      <c r="F112" s="3042">
        <f t="shared" si="2"/>
        <v>0</v>
      </c>
      <c r="G112" s="3043">
        <f t="shared" si="3"/>
        <v>0</v>
      </c>
      <c r="H112" s="1874">
        <v>0.17480000000000001</v>
      </c>
      <c r="I112" s="3044" t="s">
        <v>0</v>
      </c>
    </row>
    <row r="113" spans="1:9">
      <c r="A113" s="3038" t="s">
        <v>852</v>
      </c>
      <c r="B113" s="3039" t="s">
        <v>6480</v>
      </c>
      <c r="C113" s="3040" t="s">
        <v>2841</v>
      </c>
      <c r="D113" s="3041"/>
      <c r="E113" s="3041"/>
      <c r="F113" s="3042">
        <f t="shared" si="2"/>
        <v>0</v>
      </c>
      <c r="G113" s="3043">
        <f t="shared" si="3"/>
        <v>0</v>
      </c>
      <c r="H113" s="1874">
        <v>0.20119999999999999</v>
      </c>
      <c r="I113" s="3044" t="s">
        <v>0</v>
      </c>
    </row>
    <row r="114" spans="1:9">
      <c r="A114" s="3038" t="s">
        <v>853</v>
      </c>
      <c r="B114" s="3039" t="s">
        <v>6481</v>
      </c>
      <c r="C114" s="3040" t="s">
        <v>2841</v>
      </c>
      <c r="D114" s="3041"/>
      <c r="E114" s="3041"/>
      <c r="F114" s="3042">
        <f t="shared" si="2"/>
        <v>0</v>
      </c>
      <c r="G114" s="3043">
        <f t="shared" si="3"/>
        <v>0</v>
      </c>
      <c r="H114" s="1874">
        <v>0.2495</v>
      </c>
      <c r="I114" s="3044" t="s">
        <v>0</v>
      </c>
    </row>
    <row r="115" spans="1:9">
      <c r="A115" s="3038" t="s">
        <v>854</v>
      </c>
      <c r="B115" s="3039" t="s">
        <v>6482</v>
      </c>
      <c r="C115" s="3040" t="s">
        <v>2841</v>
      </c>
      <c r="D115" s="3041"/>
      <c r="E115" s="3041"/>
      <c r="F115" s="3042">
        <f t="shared" si="2"/>
        <v>0</v>
      </c>
      <c r="G115" s="3043">
        <f t="shared" si="3"/>
        <v>0</v>
      </c>
      <c r="H115" s="1874">
        <v>0.37640000000000001</v>
      </c>
      <c r="I115" s="3044" t="s">
        <v>0</v>
      </c>
    </row>
    <row r="116" spans="1:9">
      <c r="A116" s="3038" t="s">
        <v>855</v>
      </c>
      <c r="B116" s="3039" t="s">
        <v>6483</v>
      </c>
      <c r="C116" s="3040" t="s">
        <v>2841</v>
      </c>
      <c r="D116" s="3041"/>
      <c r="E116" s="3041"/>
      <c r="F116" s="3042">
        <f t="shared" si="2"/>
        <v>0</v>
      </c>
      <c r="G116" s="3043">
        <f t="shared" si="3"/>
        <v>0</v>
      </c>
      <c r="H116" s="1874">
        <v>0.13300000000000001</v>
      </c>
      <c r="I116" s="3044" t="s">
        <v>0</v>
      </c>
    </row>
    <row r="117" spans="1:9">
      <c r="A117" s="3038" t="s">
        <v>856</v>
      </c>
      <c r="B117" s="3039" t="s">
        <v>6484</v>
      </c>
      <c r="C117" s="3040" t="s">
        <v>2841</v>
      </c>
      <c r="D117" s="3041"/>
      <c r="E117" s="3041"/>
      <c r="F117" s="3042">
        <f t="shared" si="2"/>
        <v>0</v>
      </c>
      <c r="G117" s="3043">
        <f t="shared" si="3"/>
        <v>0</v>
      </c>
      <c r="H117" s="1874">
        <v>0.26240000000000002</v>
      </c>
      <c r="I117" s="3044" t="s">
        <v>0</v>
      </c>
    </row>
    <row r="118" spans="1:9">
      <c r="A118" s="3038" t="s">
        <v>857</v>
      </c>
      <c r="B118" s="3039" t="s">
        <v>6485</v>
      </c>
      <c r="C118" s="3040" t="s">
        <v>2841</v>
      </c>
      <c r="D118" s="3041"/>
      <c r="E118" s="3041"/>
      <c r="F118" s="3042">
        <f t="shared" si="2"/>
        <v>0</v>
      </c>
      <c r="G118" s="3043">
        <f t="shared" si="3"/>
        <v>0</v>
      </c>
      <c r="H118" s="1874">
        <v>0.1043</v>
      </c>
      <c r="I118" s="3044" t="s">
        <v>0</v>
      </c>
    </row>
    <row r="119" spans="1:9">
      <c r="A119" s="3038" t="s">
        <v>858</v>
      </c>
      <c r="B119" s="3039" t="s">
        <v>6486</v>
      </c>
      <c r="C119" s="3040" t="s">
        <v>2841</v>
      </c>
      <c r="D119" s="3041"/>
      <c r="E119" s="3041"/>
      <c r="F119" s="3042">
        <f t="shared" si="2"/>
        <v>0</v>
      </c>
      <c r="G119" s="3043">
        <f t="shared" si="3"/>
        <v>0</v>
      </c>
      <c r="H119" s="1874">
        <v>0.60409999999999997</v>
      </c>
      <c r="I119" s="3044" t="s">
        <v>0</v>
      </c>
    </row>
    <row r="120" spans="1:9">
      <c r="A120" s="3038" t="s">
        <v>859</v>
      </c>
      <c r="B120" s="3039" t="s">
        <v>6487</v>
      </c>
      <c r="C120" s="3040" t="s">
        <v>2841</v>
      </c>
      <c r="D120" s="3041"/>
      <c r="E120" s="3041"/>
      <c r="F120" s="3042">
        <f t="shared" si="2"/>
        <v>0</v>
      </c>
      <c r="G120" s="3043">
        <f t="shared" si="3"/>
        <v>0</v>
      </c>
      <c r="H120" s="1874">
        <v>0.26479999999999998</v>
      </c>
      <c r="I120" s="3044" t="s">
        <v>0</v>
      </c>
    </row>
    <row r="121" spans="1:9">
      <c r="A121" s="3038" t="s">
        <v>860</v>
      </c>
      <c r="B121" s="3039" t="s">
        <v>6488</v>
      </c>
      <c r="C121" s="3040" t="s">
        <v>2841</v>
      </c>
      <c r="D121" s="3041"/>
      <c r="E121" s="3041"/>
      <c r="F121" s="3042">
        <f t="shared" si="2"/>
        <v>0</v>
      </c>
      <c r="G121" s="3043">
        <f t="shared" si="3"/>
        <v>0</v>
      </c>
      <c r="H121" s="1874">
        <v>-1.23E-2</v>
      </c>
      <c r="I121" s="3044" t="s">
        <v>0</v>
      </c>
    </row>
    <row r="122" spans="1:9">
      <c r="A122" s="3038" t="s">
        <v>861</v>
      </c>
      <c r="B122" s="3039" t="s">
        <v>6489</v>
      </c>
      <c r="C122" s="3040" t="s">
        <v>2841</v>
      </c>
      <c r="D122" s="3041"/>
      <c r="E122" s="3041"/>
      <c r="F122" s="3042">
        <f t="shared" si="2"/>
        <v>0</v>
      </c>
      <c r="G122" s="3043">
        <f t="shared" si="3"/>
        <v>0</v>
      </c>
      <c r="H122" s="1874">
        <v>0.18609999999999999</v>
      </c>
      <c r="I122" s="3044" t="s">
        <v>0</v>
      </c>
    </row>
    <row r="123" spans="1:9">
      <c r="A123" s="3038" t="s">
        <v>862</v>
      </c>
      <c r="B123" s="3039" t="s">
        <v>6490</v>
      </c>
      <c r="C123" s="3040" t="s">
        <v>2841</v>
      </c>
      <c r="D123" s="3041"/>
      <c r="E123" s="3041"/>
      <c r="F123" s="3042">
        <f t="shared" si="2"/>
        <v>0</v>
      </c>
      <c r="G123" s="3043">
        <f t="shared" si="3"/>
        <v>0</v>
      </c>
      <c r="H123" s="1874">
        <v>0.3831</v>
      </c>
      <c r="I123" s="3044" t="s">
        <v>0</v>
      </c>
    </row>
    <row r="124" spans="1:9">
      <c r="A124" s="3038" t="s">
        <v>863</v>
      </c>
      <c r="B124" s="3039" t="s">
        <v>6491</v>
      </c>
      <c r="C124" s="3040" t="s">
        <v>2841</v>
      </c>
      <c r="D124" s="3041"/>
      <c r="E124" s="3041"/>
      <c r="F124" s="3042">
        <f t="shared" si="2"/>
        <v>0</v>
      </c>
      <c r="G124" s="3043">
        <f t="shared" si="3"/>
        <v>0</v>
      </c>
      <c r="H124" s="1874">
        <v>0.2278</v>
      </c>
      <c r="I124" s="3044" t="s">
        <v>0</v>
      </c>
    </row>
    <row r="125" spans="1:9">
      <c r="A125" s="3038" t="s">
        <v>864</v>
      </c>
      <c r="B125" s="3039" t="s">
        <v>6492</v>
      </c>
      <c r="C125" s="3040" t="s">
        <v>2841</v>
      </c>
      <c r="D125" s="3041"/>
      <c r="E125" s="3041"/>
      <c r="F125" s="3042">
        <f t="shared" si="2"/>
        <v>0</v>
      </c>
      <c r="G125" s="3043">
        <f t="shared" si="3"/>
        <v>0</v>
      </c>
      <c r="H125" s="1874">
        <v>0.32100000000000001</v>
      </c>
      <c r="I125" s="3044" t="s">
        <v>0</v>
      </c>
    </row>
    <row r="126" spans="1:9">
      <c r="A126" s="3038" t="s">
        <v>865</v>
      </c>
      <c r="B126" s="3039" t="s">
        <v>6493</v>
      </c>
      <c r="C126" s="3040" t="s">
        <v>2841</v>
      </c>
      <c r="D126" s="3041"/>
      <c r="E126" s="3041"/>
      <c r="F126" s="3042">
        <f t="shared" si="2"/>
        <v>0</v>
      </c>
      <c r="G126" s="3043">
        <f t="shared" si="3"/>
        <v>0</v>
      </c>
      <c r="H126" s="1874">
        <v>0.36530000000000001</v>
      </c>
      <c r="I126" s="3044" t="s">
        <v>0</v>
      </c>
    </row>
    <row r="127" spans="1:9">
      <c r="A127" s="3038" t="s">
        <v>866</v>
      </c>
      <c r="B127" s="3039" t="s">
        <v>6494</v>
      </c>
      <c r="C127" s="3040" t="s">
        <v>2841</v>
      </c>
      <c r="D127" s="3041"/>
      <c r="E127" s="3041"/>
      <c r="F127" s="3042">
        <f t="shared" si="2"/>
        <v>0</v>
      </c>
      <c r="G127" s="3043">
        <f t="shared" si="3"/>
        <v>0</v>
      </c>
      <c r="H127" s="1874">
        <v>3.8800000000000001E-2</v>
      </c>
      <c r="I127" s="3044" t="s">
        <v>0</v>
      </c>
    </row>
    <row r="128" spans="1:9">
      <c r="A128" s="3038" t="s">
        <v>867</v>
      </c>
      <c r="B128" s="3039" t="s">
        <v>6495</v>
      </c>
      <c r="C128" s="3040" t="s">
        <v>2841</v>
      </c>
      <c r="D128" s="3041"/>
      <c r="E128" s="3041"/>
      <c r="F128" s="3042">
        <f t="shared" si="2"/>
        <v>0</v>
      </c>
      <c r="G128" s="3043">
        <f t="shared" si="3"/>
        <v>0</v>
      </c>
      <c r="H128" s="1874">
        <v>0.4375</v>
      </c>
      <c r="I128" s="3044" t="s">
        <v>0</v>
      </c>
    </row>
    <row r="129" spans="1:10">
      <c r="A129" s="3038" t="s">
        <v>868</v>
      </c>
      <c r="B129" s="3039" t="s">
        <v>6496</v>
      </c>
      <c r="C129" s="3040" t="s">
        <v>2841</v>
      </c>
      <c r="D129" s="3041"/>
      <c r="E129" s="3041"/>
      <c r="F129" s="3042">
        <f t="shared" si="2"/>
        <v>0</v>
      </c>
      <c r="G129" s="3043">
        <f t="shared" si="3"/>
        <v>0</v>
      </c>
      <c r="H129" s="1874">
        <v>0.3901</v>
      </c>
      <c r="I129" s="3044" t="s">
        <v>0</v>
      </c>
    </row>
    <row r="130" spans="1:10">
      <c r="A130" s="3038" t="s">
        <v>869</v>
      </c>
      <c r="B130" s="3039" t="s">
        <v>6497</v>
      </c>
      <c r="C130" s="3040" t="s">
        <v>2841</v>
      </c>
      <c r="D130" s="3041"/>
      <c r="E130" s="3041"/>
      <c r="F130" s="3042">
        <f t="shared" si="2"/>
        <v>0</v>
      </c>
      <c r="G130" s="3043">
        <f t="shared" si="3"/>
        <v>0</v>
      </c>
      <c r="H130" s="1874">
        <v>0.22459999999999999</v>
      </c>
      <c r="I130" s="3044" t="s">
        <v>0</v>
      </c>
    </row>
    <row r="131" spans="1:10">
      <c r="A131" s="3038" t="s">
        <v>870</v>
      </c>
      <c r="B131" s="3039" t="s">
        <v>6498</v>
      </c>
      <c r="C131" s="3040" t="s">
        <v>2841</v>
      </c>
      <c r="D131" s="3041"/>
      <c r="E131" s="3041"/>
      <c r="F131" s="3042">
        <f t="shared" si="2"/>
        <v>0</v>
      </c>
      <c r="G131" s="3043">
        <f t="shared" si="3"/>
        <v>0</v>
      </c>
      <c r="H131" s="1874">
        <v>0.14410000000000001</v>
      </c>
      <c r="I131" s="3044" t="s">
        <v>0</v>
      </c>
    </row>
    <row r="132" spans="1:10">
      <c r="A132" s="3038" t="s">
        <v>871</v>
      </c>
      <c r="B132" s="3039" t="s">
        <v>6499</v>
      </c>
      <c r="C132" s="3040" t="s">
        <v>2841</v>
      </c>
      <c r="D132" s="3041"/>
      <c r="E132" s="3041"/>
      <c r="F132" s="3042">
        <f t="shared" si="2"/>
        <v>0</v>
      </c>
      <c r="G132" s="3043">
        <f t="shared" si="3"/>
        <v>0</v>
      </c>
      <c r="H132" s="1874">
        <v>0.25369999999999998</v>
      </c>
      <c r="I132" s="3044" t="s">
        <v>0</v>
      </c>
    </row>
    <row r="133" spans="1:10">
      <c r="A133" s="3038" t="s">
        <v>872</v>
      </c>
      <c r="B133" s="3039" t="s">
        <v>6500</v>
      </c>
      <c r="C133" s="3040" t="s">
        <v>2841</v>
      </c>
      <c r="D133" s="3041"/>
      <c r="E133" s="3041"/>
      <c r="F133" s="3042">
        <f t="shared" ref="F133:F196" si="4">D133*E133</f>
        <v>0</v>
      </c>
      <c r="G133" s="3043">
        <f t="shared" ref="G133:G196" si="5">IF($F$1265=0,0,F133/$F$1265)</f>
        <v>0</v>
      </c>
      <c r="H133" s="1874">
        <v>0.24510000000000001</v>
      </c>
      <c r="I133" s="3044" t="s">
        <v>0</v>
      </c>
    </row>
    <row r="134" spans="1:10">
      <c r="A134" s="3038" t="s">
        <v>873</v>
      </c>
      <c r="B134" s="3039" t="s">
        <v>6501</v>
      </c>
      <c r="C134" s="3040" t="s">
        <v>2841</v>
      </c>
      <c r="D134" s="3041"/>
      <c r="E134" s="3041"/>
      <c r="F134" s="3042">
        <f t="shared" si="4"/>
        <v>0</v>
      </c>
      <c r="G134" s="3043">
        <f t="shared" si="5"/>
        <v>0</v>
      </c>
      <c r="H134" s="1874">
        <v>0.60580000000000001</v>
      </c>
      <c r="I134" s="3044" t="s">
        <v>0</v>
      </c>
    </row>
    <row r="135" spans="1:10">
      <c r="A135" s="3038" t="s">
        <v>874</v>
      </c>
      <c r="B135" s="3039" t="s">
        <v>6502</v>
      </c>
      <c r="C135" s="3040" t="s">
        <v>2841</v>
      </c>
      <c r="D135" s="3041"/>
      <c r="E135" s="3041"/>
      <c r="F135" s="3042">
        <f t="shared" si="4"/>
        <v>0</v>
      </c>
      <c r="G135" s="3043">
        <f t="shared" si="5"/>
        <v>0</v>
      </c>
      <c r="H135" s="1874">
        <v>0.216</v>
      </c>
      <c r="I135" s="3044" t="s">
        <v>0</v>
      </c>
      <c r="J135" s="3056"/>
    </row>
    <row r="136" spans="1:10">
      <c r="A136" s="3038" t="s">
        <v>875</v>
      </c>
      <c r="B136" s="3039" t="s">
        <v>6503</v>
      </c>
      <c r="C136" s="3040" t="s">
        <v>2841</v>
      </c>
      <c r="D136" s="3041"/>
      <c r="E136" s="3041"/>
      <c r="F136" s="3042">
        <f t="shared" si="4"/>
        <v>0</v>
      </c>
      <c r="G136" s="3043">
        <f t="shared" si="5"/>
        <v>0</v>
      </c>
      <c r="H136" s="1874">
        <v>0.14879999999999999</v>
      </c>
      <c r="I136" s="3044" t="s">
        <v>0</v>
      </c>
    </row>
    <row r="137" spans="1:10">
      <c r="A137" s="3038" t="s">
        <v>876</v>
      </c>
      <c r="B137" s="3039" t="s">
        <v>6504</v>
      </c>
      <c r="C137" s="3040" t="s">
        <v>2841</v>
      </c>
      <c r="D137" s="3041"/>
      <c r="E137" s="3041"/>
      <c r="F137" s="3042">
        <f t="shared" si="4"/>
        <v>0</v>
      </c>
      <c r="G137" s="3043">
        <f t="shared" si="5"/>
        <v>0</v>
      </c>
      <c r="H137" s="1874">
        <v>0.66869999999999996</v>
      </c>
      <c r="I137" s="3044" t="s">
        <v>0</v>
      </c>
    </row>
    <row r="138" spans="1:10">
      <c r="A138" s="3038" t="s">
        <v>877</v>
      </c>
      <c r="B138" s="3039" t="s">
        <v>6505</v>
      </c>
      <c r="C138" s="3040" t="s">
        <v>2841</v>
      </c>
      <c r="D138" s="3041"/>
      <c r="E138" s="3041"/>
      <c r="F138" s="3042">
        <f t="shared" si="4"/>
        <v>0</v>
      </c>
      <c r="G138" s="3043">
        <f t="shared" si="5"/>
        <v>0</v>
      </c>
      <c r="H138" s="1874">
        <v>0.42559999999999998</v>
      </c>
      <c r="I138" s="3044" t="s">
        <v>0</v>
      </c>
    </row>
    <row r="139" spans="1:10">
      <c r="A139" s="3038" t="s">
        <v>878</v>
      </c>
      <c r="B139" s="3039" t="s">
        <v>6506</v>
      </c>
      <c r="C139" s="3040" t="s">
        <v>2841</v>
      </c>
      <c r="D139" s="3041"/>
      <c r="E139" s="3041"/>
      <c r="F139" s="3042">
        <f t="shared" si="4"/>
        <v>0</v>
      </c>
      <c r="G139" s="3043">
        <f t="shared" si="5"/>
        <v>0</v>
      </c>
      <c r="H139" s="1874">
        <v>0.1933</v>
      </c>
      <c r="I139" s="3044" t="s">
        <v>0</v>
      </c>
    </row>
    <row r="140" spans="1:10">
      <c r="A140" s="3038" t="s">
        <v>879</v>
      </c>
      <c r="B140" s="3039" t="s">
        <v>6507</v>
      </c>
      <c r="C140" s="3040" t="s">
        <v>2841</v>
      </c>
      <c r="D140" s="3041"/>
      <c r="E140" s="3041"/>
      <c r="F140" s="3042">
        <f t="shared" si="4"/>
        <v>0</v>
      </c>
      <c r="G140" s="3043">
        <f t="shared" si="5"/>
        <v>0</v>
      </c>
      <c r="H140" s="1874">
        <v>0.26600000000000001</v>
      </c>
      <c r="I140" s="3044" t="s">
        <v>0</v>
      </c>
    </row>
    <row r="141" spans="1:10">
      <c r="A141" s="3038" t="s">
        <v>880</v>
      </c>
      <c r="B141" s="3039" t="s">
        <v>6508</v>
      </c>
      <c r="C141" s="3040" t="s">
        <v>2841</v>
      </c>
      <c r="D141" s="3041"/>
      <c r="E141" s="3041"/>
      <c r="F141" s="3042">
        <f t="shared" si="4"/>
        <v>0</v>
      </c>
      <c r="G141" s="3043">
        <f t="shared" si="5"/>
        <v>0</v>
      </c>
      <c r="H141" s="1874">
        <v>0.2054</v>
      </c>
      <c r="I141" s="3044" t="s">
        <v>0</v>
      </c>
    </row>
    <row r="142" spans="1:10">
      <c r="A142" s="3038" t="s">
        <v>881</v>
      </c>
      <c r="B142" s="3039" t="s">
        <v>6509</v>
      </c>
      <c r="C142" s="3040" t="s">
        <v>2841</v>
      </c>
      <c r="D142" s="3041"/>
      <c r="E142" s="3041"/>
      <c r="F142" s="3042">
        <f t="shared" si="4"/>
        <v>0</v>
      </c>
      <c r="G142" s="3043">
        <f t="shared" si="5"/>
        <v>0</v>
      </c>
      <c r="H142" s="1874">
        <v>0.25559999999999999</v>
      </c>
      <c r="I142" s="3044" t="s">
        <v>0</v>
      </c>
    </row>
    <row r="143" spans="1:10">
      <c r="A143" s="3038" t="s">
        <v>882</v>
      </c>
      <c r="B143" s="3039" t="s">
        <v>6510</v>
      </c>
      <c r="C143" s="3040" t="s">
        <v>2841</v>
      </c>
      <c r="D143" s="3041"/>
      <c r="E143" s="3041"/>
      <c r="F143" s="3042">
        <f t="shared" si="4"/>
        <v>0</v>
      </c>
      <c r="G143" s="3043">
        <f t="shared" si="5"/>
        <v>0</v>
      </c>
      <c r="H143" s="1874">
        <v>0.36759999999999998</v>
      </c>
      <c r="I143" s="3044" t="s">
        <v>0</v>
      </c>
    </row>
    <row r="144" spans="1:10">
      <c r="A144" s="3038" t="s">
        <v>883</v>
      </c>
      <c r="B144" s="3039" t="s">
        <v>6511</v>
      </c>
      <c r="C144" s="3040" t="s">
        <v>2841</v>
      </c>
      <c r="D144" s="3041"/>
      <c r="E144" s="3041"/>
      <c r="F144" s="3042">
        <f t="shared" si="4"/>
        <v>0</v>
      </c>
      <c r="G144" s="3043">
        <f t="shared" si="5"/>
        <v>0</v>
      </c>
      <c r="H144" s="1874">
        <v>0.21010000000000001</v>
      </c>
      <c r="I144" s="3044" t="s">
        <v>0</v>
      </c>
    </row>
    <row r="145" spans="1:9">
      <c r="A145" s="3038" t="s">
        <v>884</v>
      </c>
      <c r="B145" s="3039" t="s">
        <v>6512</v>
      </c>
      <c r="C145" s="3040" t="s">
        <v>2841</v>
      </c>
      <c r="D145" s="3041"/>
      <c r="E145" s="3041"/>
      <c r="F145" s="3042">
        <f t="shared" si="4"/>
        <v>0</v>
      </c>
      <c r="G145" s="3043">
        <f t="shared" si="5"/>
        <v>0</v>
      </c>
      <c r="H145" s="1874">
        <v>0.19400000000000001</v>
      </c>
      <c r="I145" s="3044" t="s">
        <v>0</v>
      </c>
    </row>
    <row r="146" spans="1:9">
      <c r="A146" s="3038" t="s">
        <v>885</v>
      </c>
      <c r="B146" s="3039" t="s">
        <v>6513</v>
      </c>
      <c r="C146" s="3040" t="s">
        <v>2841</v>
      </c>
      <c r="D146" s="3041"/>
      <c r="E146" s="3041"/>
      <c r="F146" s="3042">
        <f t="shared" si="4"/>
        <v>0</v>
      </c>
      <c r="G146" s="3043">
        <f t="shared" si="5"/>
        <v>0</v>
      </c>
      <c r="H146" s="1874">
        <v>0.16089999999999999</v>
      </c>
      <c r="I146" s="3044" t="s">
        <v>0</v>
      </c>
    </row>
    <row r="147" spans="1:9">
      <c r="A147" s="3038" t="s">
        <v>886</v>
      </c>
      <c r="B147" s="3039" t="s">
        <v>6514</v>
      </c>
      <c r="C147" s="3040" t="s">
        <v>2841</v>
      </c>
      <c r="D147" s="3041"/>
      <c r="E147" s="3041"/>
      <c r="F147" s="3042">
        <f t="shared" si="4"/>
        <v>0</v>
      </c>
      <c r="G147" s="3043">
        <f t="shared" si="5"/>
        <v>0</v>
      </c>
      <c r="H147" s="1874">
        <v>1.4E-3</v>
      </c>
      <c r="I147" s="3044" t="s">
        <v>0</v>
      </c>
    </row>
    <row r="148" spans="1:9">
      <c r="A148" s="3038" t="s">
        <v>887</v>
      </c>
      <c r="B148" s="3039" t="s">
        <v>6515</v>
      </c>
      <c r="C148" s="3040" t="s">
        <v>2841</v>
      </c>
      <c r="D148" s="3041"/>
      <c r="E148" s="3041"/>
      <c r="F148" s="3042">
        <f t="shared" si="4"/>
        <v>0</v>
      </c>
      <c r="G148" s="3043">
        <f t="shared" si="5"/>
        <v>0</v>
      </c>
      <c r="H148" s="1874">
        <v>2.9600000000000001E-2</v>
      </c>
      <c r="I148" s="3044" t="s">
        <v>0</v>
      </c>
    </row>
    <row r="149" spans="1:9">
      <c r="A149" s="3038" t="s">
        <v>888</v>
      </c>
      <c r="B149" s="3039" t="s">
        <v>6516</v>
      </c>
      <c r="C149" s="3040" t="s">
        <v>2841</v>
      </c>
      <c r="D149" s="3041"/>
      <c r="E149" s="3041"/>
      <c r="F149" s="3042">
        <f t="shared" si="4"/>
        <v>0</v>
      </c>
      <c r="G149" s="3043">
        <f t="shared" si="5"/>
        <v>0</v>
      </c>
      <c r="H149" s="1874">
        <v>0.40160000000000001</v>
      </c>
      <c r="I149" s="3044" t="s">
        <v>0</v>
      </c>
    </row>
    <row r="150" spans="1:9">
      <c r="A150" s="3038" t="s">
        <v>889</v>
      </c>
      <c r="B150" s="3039" t="s">
        <v>6517</v>
      </c>
      <c r="C150" s="3040" t="s">
        <v>2841</v>
      </c>
      <c r="D150" s="3041"/>
      <c r="E150" s="3041"/>
      <c r="F150" s="3042">
        <f t="shared" si="4"/>
        <v>0</v>
      </c>
      <c r="G150" s="3043">
        <f t="shared" si="5"/>
        <v>0</v>
      </c>
      <c r="H150" s="1874">
        <v>0.105</v>
      </c>
      <c r="I150" s="3044" t="s">
        <v>0</v>
      </c>
    </row>
    <row r="151" spans="1:9">
      <c r="A151" s="3038" t="s">
        <v>890</v>
      </c>
      <c r="B151" s="3039" t="s">
        <v>6518</v>
      </c>
      <c r="C151" s="3040" t="s">
        <v>2841</v>
      </c>
      <c r="D151" s="3041"/>
      <c r="E151" s="3041"/>
      <c r="F151" s="3042">
        <f t="shared" si="4"/>
        <v>0</v>
      </c>
      <c r="G151" s="3043">
        <f t="shared" si="5"/>
        <v>0</v>
      </c>
      <c r="H151" s="1874">
        <v>6.8699999999999997E-2</v>
      </c>
      <c r="I151" s="3044" t="s">
        <v>0</v>
      </c>
    </row>
    <row r="152" spans="1:9">
      <c r="A152" s="3038" t="s">
        <v>891</v>
      </c>
      <c r="B152" s="3039" t="s">
        <v>6519</v>
      </c>
      <c r="C152" s="3040" t="s">
        <v>2841</v>
      </c>
      <c r="D152" s="3041"/>
      <c r="E152" s="3041"/>
      <c r="F152" s="3042">
        <f t="shared" si="4"/>
        <v>0</v>
      </c>
      <c r="G152" s="3043">
        <f t="shared" si="5"/>
        <v>0</v>
      </c>
      <c r="H152" s="1874">
        <v>0.2359</v>
      </c>
      <c r="I152" s="3044" t="s">
        <v>0</v>
      </c>
    </row>
    <row r="153" spans="1:9">
      <c r="A153" s="3038" t="s">
        <v>892</v>
      </c>
      <c r="B153" s="3039" t="s">
        <v>6520</v>
      </c>
      <c r="C153" s="3040" t="s">
        <v>2841</v>
      </c>
      <c r="D153" s="3041"/>
      <c r="E153" s="3041"/>
      <c r="F153" s="3042">
        <f t="shared" si="4"/>
        <v>0</v>
      </c>
      <c r="G153" s="3043">
        <f t="shared" si="5"/>
        <v>0</v>
      </c>
      <c r="H153" s="1874">
        <v>9.5600000000000004E-2</v>
      </c>
      <c r="I153" s="3044" t="s">
        <v>0</v>
      </c>
    </row>
    <row r="154" spans="1:9">
      <c r="A154" s="3038" t="s">
        <v>893</v>
      </c>
      <c r="B154" s="3039" t="s">
        <v>6521</v>
      </c>
      <c r="C154" s="3040" t="s">
        <v>2841</v>
      </c>
      <c r="D154" s="3041"/>
      <c r="E154" s="3041"/>
      <c r="F154" s="3042">
        <f t="shared" si="4"/>
        <v>0</v>
      </c>
      <c r="G154" s="3043">
        <f t="shared" si="5"/>
        <v>0</v>
      </c>
      <c r="H154" s="1874">
        <v>0.23219999999999999</v>
      </c>
      <c r="I154" s="3044" t="s">
        <v>0</v>
      </c>
    </row>
    <row r="155" spans="1:9">
      <c r="A155" s="3038" t="s">
        <v>894</v>
      </c>
      <c r="B155" s="3039" t="s">
        <v>6522</v>
      </c>
      <c r="C155" s="3040" t="s">
        <v>2841</v>
      </c>
      <c r="D155" s="3041"/>
      <c r="E155" s="3041"/>
      <c r="F155" s="3042">
        <f t="shared" si="4"/>
        <v>0</v>
      </c>
      <c r="G155" s="3043">
        <f t="shared" si="5"/>
        <v>0</v>
      </c>
      <c r="H155" s="1874">
        <v>0.44059999999999999</v>
      </c>
      <c r="I155" s="3044" t="s">
        <v>0</v>
      </c>
    </row>
    <row r="156" spans="1:9">
      <c r="A156" s="3038" t="s">
        <v>895</v>
      </c>
      <c r="B156" s="3039" t="s">
        <v>6523</v>
      </c>
      <c r="C156" s="3040" t="s">
        <v>2841</v>
      </c>
      <c r="D156" s="3041"/>
      <c r="E156" s="3041"/>
      <c r="F156" s="3042">
        <f t="shared" si="4"/>
        <v>0</v>
      </c>
      <c r="G156" s="3043">
        <f t="shared" si="5"/>
        <v>0</v>
      </c>
      <c r="H156" s="1874">
        <v>0.57999999999999996</v>
      </c>
      <c r="I156" s="3044" t="s">
        <v>0</v>
      </c>
    </row>
    <row r="157" spans="1:9">
      <c r="A157" s="3038" t="s">
        <v>896</v>
      </c>
      <c r="B157" s="3039" t="s">
        <v>6524</v>
      </c>
      <c r="C157" s="3040" t="s">
        <v>2841</v>
      </c>
      <c r="D157" s="3041"/>
      <c r="E157" s="3041"/>
      <c r="F157" s="3042">
        <f t="shared" si="4"/>
        <v>0</v>
      </c>
      <c r="G157" s="3043">
        <f t="shared" si="5"/>
        <v>0</v>
      </c>
      <c r="H157" s="1874">
        <v>0.53769999999999996</v>
      </c>
      <c r="I157" s="3044" t="s">
        <v>0</v>
      </c>
    </row>
    <row r="158" spans="1:9">
      <c r="A158" s="3038" t="s">
        <v>897</v>
      </c>
      <c r="B158" s="3039" t="s">
        <v>6525</v>
      </c>
      <c r="C158" s="3040" t="s">
        <v>2841</v>
      </c>
      <c r="D158" s="3041"/>
      <c r="E158" s="3041"/>
      <c r="F158" s="3042">
        <f t="shared" si="4"/>
        <v>0</v>
      </c>
      <c r="G158" s="3043">
        <f t="shared" si="5"/>
        <v>0</v>
      </c>
      <c r="H158" s="1874">
        <v>0.84419999999999995</v>
      </c>
      <c r="I158" s="3044" t="s">
        <v>0</v>
      </c>
    </row>
    <row r="159" spans="1:9">
      <c r="A159" s="3038" t="s">
        <v>898</v>
      </c>
      <c r="B159" s="3039" t="s">
        <v>6526</v>
      </c>
      <c r="C159" s="3040" t="s">
        <v>2841</v>
      </c>
      <c r="D159" s="3041"/>
      <c r="E159" s="3041"/>
      <c r="F159" s="3042">
        <f t="shared" si="4"/>
        <v>0</v>
      </c>
      <c r="G159" s="3043">
        <f t="shared" si="5"/>
        <v>0</v>
      </c>
      <c r="H159" s="1874">
        <v>0.93669999999999998</v>
      </c>
      <c r="I159" s="3044" t="s">
        <v>0</v>
      </c>
    </row>
    <row r="160" spans="1:9">
      <c r="A160" s="3038" t="s">
        <v>899</v>
      </c>
      <c r="B160" s="3039" t="s">
        <v>6527</v>
      </c>
      <c r="C160" s="3040" t="s">
        <v>2841</v>
      </c>
      <c r="D160" s="3041"/>
      <c r="E160" s="3041"/>
      <c r="F160" s="3042">
        <f t="shared" si="4"/>
        <v>0</v>
      </c>
      <c r="G160" s="3043">
        <f t="shared" si="5"/>
        <v>0</v>
      </c>
      <c r="H160" s="1874">
        <v>0.28129999999999999</v>
      </c>
      <c r="I160" s="3044" t="s">
        <v>0</v>
      </c>
    </row>
    <row r="161" spans="1:10">
      <c r="A161" s="3038" t="s">
        <v>900</v>
      </c>
      <c r="B161" s="3039" t="s">
        <v>6528</v>
      </c>
      <c r="C161" s="3040" t="s">
        <v>2841</v>
      </c>
      <c r="D161" s="3041"/>
      <c r="E161" s="3041"/>
      <c r="F161" s="3042">
        <f t="shared" si="4"/>
        <v>0</v>
      </c>
      <c r="G161" s="3043">
        <f t="shared" si="5"/>
        <v>0</v>
      </c>
      <c r="H161" s="1874">
        <v>0.38400000000000001</v>
      </c>
      <c r="I161" s="3044" t="s">
        <v>0</v>
      </c>
    </row>
    <row r="162" spans="1:10">
      <c r="A162" s="3038" t="s">
        <v>901</v>
      </c>
      <c r="B162" s="3039" t="s">
        <v>6529</v>
      </c>
      <c r="C162" s="3040" t="s">
        <v>2841</v>
      </c>
      <c r="D162" s="3041"/>
      <c r="E162" s="3041"/>
      <c r="F162" s="3042">
        <f t="shared" si="4"/>
        <v>0</v>
      </c>
      <c r="G162" s="3043">
        <f t="shared" si="5"/>
        <v>0</v>
      </c>
      <c r="H162" s="1874">
        <v>0.74990000000000001</v>
      </c>
      <c r="I162" s="3044" t="s">
        <v>0</v>
      </c>
    </row>
    <row r="163" spans="1:10">
      <c r="A163" s="3038" t="s">
        <v>902</v>
      </c>
      <c r="B163" s="3039" t="s">
        <v>6530</v>
      </c>
      <c r="C163" s="3040" t="s">
        <v>2841</v>
      </c>
      <c r="D163" s="3041"/>
      <c r="E163" s="3041"/>
      <c r="F163" s="3042">
        <f t="shared" si="4"/>
        <v>0</v>
      </c>
      <c r="G163" s="3043">
        <f t="shared" si="5"/>
        <v>0</v>
      </c>
      <c r="H163" s="1874">
        <v>0.66739999999999999</v>
      </c>
      <c r="I163" s="3044" t="s">
        <v>0</v>
      </c>
    </row>
    <row r="164" spans="1:10">
      <c r="A164" s="3038" t="s">
        <v>903</v>
      </c>
      <c r="B164" s="3039" t="s">
        <v>6531</v>
      </c>
      <c r="C164" s="3040" t="s">
        <v>2841</v>
      </c>
      <c r="D164" s="3041"/>
      <c r="E164" s="3041"/>
      <c r="F164" s="3042">
        <f t="shared" si="4"/>
        <v>0</v>
      </c>
      <c r="G164" s="3043">
        <f t="shared" si="5"/>
        <v>0</v>
      </c>
      <c r="H164" s="1874">
        <v>0.55840000000000001</v>
      </c>
      <c r="I164" s="3044" t="s">
        <v>0</v>
      </c>
    </row>
    <row r="165" spans="1:10">
      <c r="A165" s="3038" t="s">
        <v>904</v>
      </c>
      <c r="B165" s="3039" t="s">
        <v>6532</v>
      </c>
      <c r="C165" s="3040" t="s">
        <v>2841</v>
      </c>
      <c r="D165" s="3041"/>
      <c r="E165" s="3041"/>
      <c r="F165" s="3042">
        <f t="shared" si="4"/>
        <v>0</v>
      </c>
      <c r="G165" s="3043">
        <f t="shared" si="5"/>
        <v>0</v>
      </c>
      <c r="H165" s="1874">
        <v>0.39140000000000003</v>
      </c>
      <c r="I165" s="3044" t="s">
        <v>0</v>
      </c>
    </row>
    <row r="166" spans="1:10">
      <c r="A166" s="3038" t="s">
        <v>905</v>
      </c>
      <c r="B166" s="3039" t="s">
        <v>6533</v>
      </c>
      <c r="C166" s="3040" t="s">
        <v>2841</v>
      </c>
      <c r="D166" s="3041"/>
      <c r="E166" s="3041"/>
      <c r="F166" s="3042">
        <f t="shared" si="4"/>
        <v>0</v>
      </c>
      <c r="G166" s="3043">
        <f t="shared" si="5"/>
        <v>0</v>
      </c>
      <c r="H166" s="1874">
        <v>0.38450000000000001</v>
      </c>
      <c r="I166" s="3044" t="s">
        <v>0</v>
      </c>
    </row>
    <row r="167" spans="1:10">
      <c r="A167" s="3038" t="s">
        <v>906</v>
      </c>
      <c r="B167" s="3039" t="s">
        <v>6534</v>
      </c>
      <c r="C167" s="3040" t="s">
        <v>2841</v>
      </c>
      <c r="D167" s="3041"/>
      <c r="E167" s="3041"/>
      <c r="F167" s="3042">
        <f t="shared" si="4"/>
        <v>0</v>
      </c>
      <c r="G167" s="3043">
        <f t="shared" si="5"/>
        <v>0</v>
      </c>
      <c r="H167" s="1874">
        <v>0.97609999999999997</v>
      </c>
      <c r="I167" s="3044" t="s">
        <v>0</v>
      </c>
    </row>
    <row r="168" spans="1:10">
      <c r="A168" s="3038" t="s">
        <v>907</v>
      </c>
      <c r="B168" s="3039" t="s">
        <v>6535</v>
      </c>
      <c r="C168" s="3040" t="s">
        <v>2841</v>
      </c>
      <c r="D168" s="3041"/>
      <c r="E168" s="3041"/>
      <c r="F168" s="3042">
        <f t="shared" si="4"/>
        <v>0</v>
      </c>
      <c r="G168" s="3043">
        <f t="shared" si="5"/>
        <v>0</v>
      </c>
      <c r="H168" s="1874">
        <v>0.29299999999999998</v>
      </c>
      <c r="I168" s="3044" t="s">
        <v>0</v>
      </c>
    </row>
    <row r="169" spans="1:10">
      <c r="A169" s="3038" t="s">
        <v>908</v>
      </c>
      <c r="B169" s="3039" t="s">
        <v>6536</v>
      </c>
      <c r="C169" s="3040" t="s">
        <v>2841</v>
      </c>
      <c r="D169" s="3041"/>
      <c r="E169" s="3041"/>
      <c r="F169" s="3042">
        <f t="shared" si="4"/>
        <v>0</v>
      </c>
      <c r="G169" s="3043">
        <f t="shared" si="5"/>
        <v>0</v>
      </c>
      <c r="H169" s="1874">
        <v>0.78320000000000001</v>
      </c>
      <c r="I169" s="3044" t="s">
        <v>0</v>
      </c>
    </row>
    <row r="170" spans="1:10">
      <c r="A170" s="3038" t="s">
        <v>909</v>
      </c>
      <c r="B170" s="3039" t="s">
        <v>6537</v>
      </c>
      <c r="C170" s="3040" t="s">
        <v>2841</v>
      </c>
      <c r="D170" s="3041"/>
      <c r="E170" s="3041"/>
      <c r="F170" s="3042">
        <f t="shared" si="4"/>
        <v>0</v>
      </c>
      <c r="G170" s="3043">
        <f t="shared" si="5"/>
        <v>0</v>
      </c>
      <c r="H170" s="1874">
        <v>0.54879999999999995</v>
      </c>
      <c r="I170" s="3044" t="s">
        <v>0</v>
      </c>
    </row>
    <row r="171" spans="1:10">
      <c r="A171" s="3038" t="s">
        <v>910</v>
      </c>
      <c r="B171" s="3039" t="s">
        <v>6538</v>
      </c>
      <c r="C171" s="3040" t="s">
        <v>2841</v>
      </c>
      <c r="D171" s="3041"/>
      <c r="E171" s="3041"/>
      <c r="F171" s="3042">
        <f t="shared" si="4"/>
        <v>0</v>
      </c>
      <c r="G171" s="3043">
        <f t="shared" si="5"/>
        <v>0</v>
      </c>
      <c r="H171" s="1874">
        <v>0.72640000000000005</v>
      </c>
      <c r="I171" s="3044" t="s">
        <v>0</v>
      </c>
    </row>
    <row r="172" spans="1:10">
      <c r="A172" s="3038" t="s">
        <v>911</v>
      </c>
      <c r="B172" s="3039" t="s">
        <v>6539</v>
      </c>
      <c r="C172" s="3040" t="s">
        <v>2841</v>
      </c>
      <c r="D172" s="3041"/>
      <c r="E172" s="3041"/>
      <c r="F172" s="3042">
        <f t="shared" si="4"/>
        <v>0</v>
      </c>
      <c r="G172" s="3043">
        <f t="shared" si="5"/>
        <v>0</v>
      </c>
      <c r="H172" s="1874">
        <v>0.49819999999999998</v>
      </c>
      <c r="I172" s="3044" t="s">
        <v>0</v>
      </c>
    </row>
    <row r="173" spans="1:10">
      <c r="A173" s="3038" t="s">
        <v>912</v>
      </c>
      <c r="B173" s="3039" t="s">
        <v>6540</v>
      </c>
      <c r="C173" s="3040" t="s">
        <v>2841</v>
      </c>
      <c r="D173" s="3041"/>
      <c r="E173" s="3041"/>
      <c r="F173" s="3042">
        <f t="shared" si="4"/>
        <v>0</v>
      </c>
      <c r="G173" s="3043">
        <f t="shared" si="5"/>
        <v>0</v>
      </c>
      <c r="H173" s="1874">
        <v>0.25679999999999997</v>
      </c>
      <c r="I173" s="3044" t="s">
        <v>0</v>
      </c>
      <c r="J173" s="3056"/>
    </row>
    <row r="174" spans="1:10">
      <c r="A174" s="3038" t="s">
        <v>913</v>
      </c>
      <c r="B174" s="3039" t="s">
        <v>6541</v>
      </c>
      <c r="C174" s="3040" t="s">
        <v>2841</v>
      </c>
      <c r="D174" s="3041"/>
      <c r="E174" s="3041"/>
      <c r="F174" s="3042">
        <f t="shared" si="4"/>
        <v>0</v>
      </c>
      <c r="G174" s="3043">
        <f t="shared" si="5"/>
        <v>0</v>
      </c>
      <c r="H174" s="1874">
        <v>0.54530000000000001</v>
      </c>
      <c r="I174" s="3044" t="s">
        <v>0</v>
      </c>
    </row>
    <row r="175" spans="1:10">
      <c r="A175" s="3038" t="s">
        <v>914</v>
      </c>
      <c r="B175" s="3039" t="s">
        <v>6542</v>
      </c>
      <c r="C175" s="3040" t="s">
        <v>2841</v>
      </c>
      <c r="D175" s="3041"/>
      <c r="E175" s="3041"/>
      <c r="F175" s="3042">
        <f t="shared" si="4"/>
        <v>0</v>
      </c>
      <c r="G175" s="3043">
        <f t="shared" si="5"/>
        <v>0</v>
      </c>
      <c r="H175" s="1874">
        <v>0.73209999999999997</v>
      </c>
      <c r="I175" s="3044" t="s">
        <v>0</v>
      </c>
    </row>
    <row r="176" spans="1:10">
      <c r="A176" s="3038" t="s">
        <v>915</v>
      </c>
      <c r="B176" s="3039" t="s">
        <v>6543</v>
      </c>
      <c r="C176" s="3040" t="s">
        <v>2841</v>
      </c>
      <c r="D176" s="3041"/>
      <c r="E176" s="3041"/>
      <c r="F176" s="3042">
        <f t="shared" si="4"/>
        <v>0</v>
      </c>
      <c r="G176" s="3043">
        <f t="shared" si="5"/>
        <v>0</v>
      </c>
      <c r="H176" s="1874">
        <v>0.25869999999999999</v>
      </c>
      <c r="I176" s="3044" t="s">
        <v>0</v>
      </c>
    </row>
    <row r="177" spans="1:9">
      <c r="A177" s="3038" t="s">
        <v>916</v>
      </c>
      <c r="B177" s="3039" t="s">
        <v>6544</v>
      </c>
      <c r="C177" s="3040" t="s">
        <v>2841</v>
      </c>
      <c r="D177" s="3041"/>
      <c r="E177" s="3041"/>
      <c r="F177" s="3042">
        <f t="shared" si="4"/>
        <v>0</v>
      </c>
      <c r="G177" s="3043">
        <f t="shared" si="5"/>
        <v>0</v>
      </c>
      <c r="H177" s="1874">
        <v>0.19900000000000001</v>
      </c>
      <c r="I177" s="3044" t="s">
        <v>0</v>
      </c>
    </row>
    <row r="178" spans="1:9">
      <c r="A178" s="3038" t="s">
        <v>917</v>
      </c>
      <c r="B178" s="3039" t="s">
        <v>6545</v>
      </c>
      <c r="C178" s="3040" t="s">
        <v>2841</v>
      </c>
      <c r="D178" s="3041"/>
      <c r="E178" s="3041"/>
      <c r="F178" s="3042">
        <f t="shared" si="4"/>
        <v>0</v>
      </c>
      <c r="G178" s="3043">
        <f t="shared" si="5"/>
        <v>0</v>
      </c>
      <c r="H178" s="1874">
        <v>0.42009999999999997</v>
      </c>
      <c r="I178" s="3044" t="s">
        <v>0</v>
      </c>
    </row>
    <row r="179" spans="1:9">
      <c r="A179" s="3038" t="s">
        <v>918</v>
      </c>
      <c r="B179" s="3039" t="s">
        <v>6546</v>
      </c>
      <c r="C179" s="3040" t="s">
        <v>2841</v>
      </c>
      <c r="D179" s="3041"/>
      <c r="E179" s="3041"/>
      <c r="F179" s="3042">
        <f t="shared" si="4"/>
        <v>0</v>
      </c>
      <c r="G179" s="3043">
        <f t="shared" si="5"/>
        <v>0</v>
      </c>
      <c r="H179" s="1874">
        <v>0.64039999999999997</v>
      </c>
      <c r="I179" s="3044" t="s">
        <v>0</v>
      </c>
    </row>
    <row r="180" spans="1:9">
      <c r="A180" s="3038" t="s">
        <v>919</v>
      </c>
      <c r="B180" s="3039" t="s">
        <v>6547</v>
      </c>
      <c r="C180" s="3040" t="s">
        <v>2841</v>
      </c>
      <c r="D180" s="3041"/>
      <c r="E180" s="3041"/>
      <c r="F180" s="3042">
        <f t="shared" si="4"/>
        <v>0</v>
      </c>
      <c r="G180" s="3043">
        <f t="shared" si="5"/>
        <v>0</v>
      </c>
      <c r="H180" s="1874">
        <v>0.33360000000000001</v>
      </c>
      <c r="I180" s="3044" t="s">
        <v>0</v>
      </c>
    </row>
    <row r="181" spans="1:9">
      <c r="A181" s="3038" t="s">
        <v>920</v>
      </c>
      <c r="B181" s="3039" t="s">
        <v>6548</v>
      </c>
      <c r="C181" s="3040" t="s">
        <v>2841</v>
      </c>
      <c r="D181" s="3041"/>
      <c r="E181" s="3041"/>
      <c r="F181" s="3042">
        <f t="shared" si="4"/>
        <v>0</v>
      </c>
      <c r="G181" s="3043">
        <f t="shared" si="5"/>
        <v>0</v>
      </c>
      <c r="H181" s="1874">
        <v>0.64490000000000003</v>
      </c>
      <c r="I181" s="3044" t="s">
        <v>0</v>
      </c>
    </row>
    <row r="182" spans="1:9">
      <c r="A182" s="3038" t="s">
        <v>921</v>
      </c>
      <c r="B182" s="3039" t="s">
        <v>6549</v>
      </c>
      <c r="C182" s="3040" t="s">
        <v>2841</v>
      </c>
      <c r="D182" s="3041"/>
      <c r="E182" s="3041"/>
      <c r="F182" s="3042">
        <f t="shared" si="4"/>
        <v>0</v>
      </c>
      <c r="G182" s="3043">
        <f t="shared" si="5"/>
        <v>0</v>
      </c>
      <c r="H182" s="1874">
        <v>0.12609999999999999</v>
      </c>
      <c r="I182" s="3044" t="s">
        <v>0</v>
      </c>
    </row>
    <row r="183" spans="1:9">
      <c r="A183" s="3038" t="s">
        <v>922</v>
      </c>
      <c r="B183" s="3039" t="s">
        <v>6550</v>
      </c>
      <c r="C183" s="3040" t="s">
        <v>2841</v>
      </c>
      <c r="D183" s="3041"/>
      <c r="E183" s="3041"/>
      <c r="F183" s="3042">
        <f t="shared" si="4"/>
        <v>0</v>
      </c>
      <c r="G183" s="3043">
        <f t="shared" si="5"/>
        <v>0</v>
      </c>
      <c r="H183" s="1874">
        <v>0.3115</v>
      </c>
      <c r="I183" s="3044" t="s">
        <v>0</v>
      </c>
    </row>
    <row r="184" spans="1:9">
      <c r="A184" s="3038" t="s">
        <v>923</v>
      </c>
      <c r="B184" s="3039" t="s">
        <v>6551</v>
      </c>
      <c r="C184" s="3040" t="s">
        <v>2841</v>
      </c>
      <c r="D184" s="3041"/>
      <c r="E184" s="3041"/>
      <c r="F184" s="3042">
        <f t="shared" si="4"/>
        <v>0</v>
      </c>
      <c r="G184" s="3043">
        <f t="shared" si="5"/>
        <v>0</v>
      </c>
      <c r="H184" s="1874">
        <v>0.4955</v>
      </c>
      <c r="I184" s="3044" t="s">
        <v>0</v>
      </c>
    </row>
    <row r="185" spans="1:9">
      <c r="A185" s="3038" t="s">
        <v>924</v>
      </c>
      <c r="B185" s="3039" t="s">
        <v>6552</v>
      </c>
      <c r="C185" s="3040" t="s">
        <v>2841</v>
      </c>
      <c r="D185" s="3041"/>
      <c r="E185" s="3041"/>
      <c r="F185" s="3042">
        <f t="shared" si="4"/>
        <v>0</v>
      </c>
      <c r="G185" s="3043">
        <f t="shared" si="5"/>
        <v>0</v>
      </c>
      <c r="H185" s="1874">
        <v>0.27429999999999999</v>
      </c>
      <c r="I185" s="3044" t="s">
        <v>0</v>
      </c>
    </row>
    <row r="186" spans="1:9">
      <c r="A186" s="3038" t="s">
        <v>925</v>
      </c>
      <c r="B186" s="3039" t="s">
        <v>6553</v>
      </c>
      <c r="C186" s="3040" t="s">
        <v>2841</v>
      </c>
      <c r="D186" s="3041"/>
      <c r="E186" s="3041"/>
      <c r="F186" s="3042">
        <f t="shared" si="4"/>
        <v>0</v>
      </c>
      <c r="G186" s="3043">
        <f t="shared" si="5"/>
        <v>0</v>
      </c>
      <c r="H186" s="1874">
        <v>0.4869</v>
      </c>
      <c r="I186" s="3044" t="s">
        <v>0</v>
      </c>
    </row>
    <row r="187" spans="1:9">
      <c r="A187" s="3038" t="s">
        <v>926</v>
      </c>
      <c r="B187" s="3039" t="s">
        <v>6554</v>
      </c>
      <c r="C187" s="3040" t="s">
        <v>2841</v>
      </c>
      <c r="D187" s="3041"/>
      <c r="E187" s="3041"/>
      <c r="F187" s="3042">
        <f t="shared" si="4"/>
        <v>0</v>
      </c>
      <c r="G187" s="3043">
        <f t="shared" si="5"/>
        <v>0</v>
      </c>
      <c r="H187" s="1874">
        <v>0.24460000000000001</v>
      </c>
      <c r="I187" s="3044" t="s">
        <v>0</v>
      </c>
    </row>
    <row r="188" spans="1:9">
      <c r="A188" s="3038" t="s">
        <v>927</v>
      </c>
      <c r="B188" s="3039" t="s">
        <v>6555</v>
      </c>
      <c r="C188" s="3040" t="s">
        <v>2841</v>
      </c>
      <c r="D188" s="3041"/>
      <c r="E188" s="3041"/>
      <c r="F188" s="3042">
        <f t="shared" si="4"/>
        <v>0</v>
      </c>
      <c r="G188" s="3043">
        <f t="shared" si="5"/>
        <v>0</v>
      </c>
      <c r="H188" s="1874">
        <v>1.3846000000000001</v>
      </c>
      <c r="I188" s="3044" t="s">
        <v>0</v>
      </c>
    </row>
    <row r="189" spans="1:9">
      <c r="A189" s="3038" t="s">
        <v>928</v>
      </c>
      <c r="B189" s="3039" t="s">
        <v>6556</v>
      </c>
      <c r="C189" s="3040" t="s">
        <v>2841</v>
      </c>
      <c r="D189" s="3041"/>
      <c r="E189" s="3041"/>
      <c r="F189" s="3042">
        <f t="shared" si="4"/>
        <v>0</v>
      </c>
      <c r="G189" s="3043">
        <f t="shared" si="5"/>
        <v>0</v>
      </c>
      <c r="H189" s="1874">
        <v>0.85799999999999998</v>
      </c>
      <c r="I189" s="3044" t="s">
        <v>0</v>
      </c>
    </row>
    <row r="190" spans="1:9">
      <c r="A190" s="3038" t="s">
        <v>929</v>
      </c>
      <c r="B190" s="3039" t="s">
        <v>6557</v>
      </c>
      <c r="C190" s="3040" t="s">
        <v>2841</v>
      </c>
      <c r="D190" s="3041"/>
      <c r="E190" s="3041"/>
      <c r="F190" s="3042">
        <f t="shared" si="4"/>
        <v>0</v>
      </c>
      <c r="G190" s="3043">
        <f t="shared" si="5"/>
        <v>0</v>
      </c>
      <c r="H190" s="1874">
        <v>0.28660000000000002</v>
      </c>
      <c r="I190" s="3044" t="s">
        <v>0</v>
      </c>
    </row>
    <row r="191" spans="1:9">
      <c r="A191" s="3038" t="s">
        <v>930</v>
      </c>
      <c r="B191" s="3039" t="s">
        <v>6558</v>
      </c>
      <c r="C191" s="3040" t="s">
        <v>2841</v>
      </c>
      <c r="D191" s="3041"/>
      <c r="E191" s="3041"/>
      <c r="F191" s="3042">
        <f t="shared" si="4"/>
        <v>0</v>
      </c>
      <c r="G191" s="3043">
        <f t="shared" si="5"/>
        <v>0</v>
      </c>
      <c r="H191" s="1874">
        <v>0.2707</v>
      </c>
      <c r="I191" s="3044" t="s">
        <v>0</v>
      </c>
    </row>
    <row r="192" spans="1:9">
      <c r="A192" s="3038" t="s">
        <v>931</v>
      </c>
      <c r="B192" s="3039" t="s">
        <v>6559</v>
      </c>
      <c r="C192" s="3040" t="s">
        <v>2841</v>
      </c>
      <c r="D192" s="3041"/>
      <c r="E192" s="3041"/>
      <c r="F192" s="3042">
        <f t="shared" si="4"/>
        <v>0</v>
      </c>
      <c r="G192" s="3043">
        <f t="shared" si="5"/>
        <v>0</v>
      </c>
      <c r="H192" s="1874">
        <v>0.63629999999999998</v>
      </c>
      <c r="I192" s="3044" t="s">
        <v>0</v>
      </c>
    </row>
    <row r="193" spans="1:9">
      <c r="A193" s="3038" t="s">
        <v>932</v>
      </c>
      <c r="B193" s="3039" t="s">
        <v>6560</v>
      </c>
      <c r="C193" s="3040" t="s">
        <v>2841</v>
      </c>
      <c r="D193" s="3041"/>
      <c r="E193" s="3041"/>
      <c r="F193" s="3042">
        <f t="shared" si="4"/>
        <v>0</v>
      </c>
      <c r="G193" s="3043">
        <f t="shared" si="5"/>
        <v>0</v>
      </c>
      <c r="H193" s="1874">
        <v>0.3574</v>
      </c>
      <c r="I193" s="3044" t="s">
        <v>0</v>
      </c>
    </row>
    <row r="194" spans="1:9">
      <c r="A194" s="3038" t="s">
        <v>933</v>
      </c>
      <c r="B194" s="3039" t="s">
        <v>6561</v>
      </c>
      <c r="C194" s="3040" t="s">
        <v>2841</v>
      </c>
      <c r="D194" s="3041"/>
      <c r="E194" s="3041"/>
      <c r="F194" s="3042">
        <f t="shared" si="4"/>
        <v>0</v>
      </c>
      <c r="G194" s="3043">
        <f t="shared" si="5"/>
        <v>0</v>
      </c>
      <c r="H194" s="1874">
        <v>0.89080000000000004</v>
      </c>
      <c r="I194" s="3044" t="s">
        <v>0</v>
      </c>
    </row>
    <row r="195" spans="1:9">
      <c r="A195" s="3038" t="s">
        <v>2042</v>
      </c>
      <c r="B195" s="3039" t="s">
        <v>6562</v>
      </c>
      <c r="C195" s="3040" t="s">
        <v>2841</v>
      </c>
      <c r="D195" s="3041"/>
      <c r="E195" s="3041"/>
      <c r="F195" s="3042">
        <f t="shared" si="4"/>
        <v>0</v>
      </c>
      <c r="G195" s="3043">
        <f t="shared" si="5"/>
        <v>0</v>
      </c>
      <c r="H195" s="1874">
        <v>0.46389999999999998</v>
      </c>
      <c r="I195" s="3044" t="s">
        <v>0</v>
      </c>
    </row>
    <row r="196" spans="1:9">
      <c r="A196" s="3038" t="s">
        <v>934</v>
      </c>
      <c r="B196" s="3039" t="s">
        <v>6563</v>
      </c>
      <c r="C196" s="3040" t="s">
        <v>2841</v>
      </c>
      <c r="D196" s="3041"/>
      <c r="E196" s="3041"/>
      <c r="F196" s="3042">
        <f t="shared" si="4"/>
        <v>0</v>
      </c>
      <c r="G196" s="3043">
        <f t="shared" si="5"/>
        <v>0</v>
      </c>
      <c r="H196" s="1874">
        <v>0.63900000000000001</v>
      </c>
      <c r="I196" s="3044" t="s">
        <v>0</v>
      </c>
    </row>
    <row r="197" spans="1:9">
      <c r="A197" s="3038" t="s">
        <v>935</v>
      </c>
      <c r="B197" s="3039" t="s">
        <v>6564</v>
      </c>
      <c r="C197" s="3040" t="s">
        <v>2841</v>
      </c>
      <c r="D197" s="3041"/>
      <c r="E197" s="3041"/>
      <c r="F197" s="3042">
        <f t="shared" ref="F197:F260" si="6">D197*E197</f>
        <v>0</v>
      </c>
      <c r="G197" s="3043">
        <f t="shared" ref="G197:G260" si="7">IF($F$1265=0,0,F197/$F$1265)</f>
        <v>0</v>
      </c>
      <c r="H197" s="1874">
        <v>0.5454</v>
      </c>
      <c r="I197" s="3044" t="s">
        <v>0</v>
      </c>
    </row>
    <row r="198" spans="1:9">
      <c r="A198" s="3038" t="s">
        <v>936</v>
      </c>
      <c r="B198" s="3039" t="s">
        <v>6565</v>
      </c>
      <c r="C198" s="3040" t="s">
        <v>2841</v>
      </c>
      <c r="D198" s="3041"/>
      <c r="E198" s="3041"/>
      <c r="F198" s="3042">
        <f t="shared" si="6"/>
        <v>0</v>
      </c>
      <c r="G198" s="3043">
        <f t="shared" si="7"/>
        <v>0</v>
      </c>
      <c r="H198" s="1874">
        <v>9.8500000000000004E-2</v>
      </c>
      <c r="I198" s="3044" t="s">
        <v>0</v>
      </c>
    </row>
    <row r="199" spans="1:9">
      <c r="A199" s="3038" t="s">
        <v>937</v>
      </c>
      <c r="B199" s="3039" t="s">
        <v>6566</v>
      </c>
      <c r="C199" s="3040" t="s">
        <v>2841</v>
      </c>
      <c r="D199" s="3041"/>
      <c r="E199" s="3041"/>
      <c r="F199" s="3042">
        <f t="shared" si="6"/>
        <v>0</v>
      </c>
      <c r="G199" s="3043">
        <f t="shared" si="7"/>
        <v>0</v>
      </c>
      <c r="H199" s="1874">
        <v>1.038</v>
      </c>
      <c r="I199" s="3044" t="s">
        <v>0</v>
      </c>
    </row>
    <row r="200" spans="1:9">
      <c r="A200" s="3038" t="s">
        <v>938</v>
      </c>
      <c r="B200" s="3039" t="s">
        <v>6567</v>
      </c>
      <c r="C200" s="3040" t="s">
        <v>2841</v>
      </c>
      <c r="D200" s="3041"/>
      <c r="E200" s="3041"/>
      <c r="F200" s="3042">
        <f t="shared" si="6"/>
        <v>0</v>
      </c>
      <c r="G200" s="3043">
        <f t="shared" si="7"/>
        <v>0</v>
      </c>
      <c r="H200" s="1874">
        <v>0.46050000000000002</v>
      </c>
      <c r="I200" s="3044" t="s">
        <v>0</v>
      </c>
    </row>
    <row r="201" spans="1:9">
      <c r="A201" s="3038" t="s">
        <v>939</v>
      </c>
      <c r="B201" s="3039" t="s">
        <v>6568</v>
      </c>
      <c r="C201" s="3040" t="s">
        <v>2841</v>
      </c>
      <c r="D201" s="3041"/>
      <c r="E201" s="3041"/>
      <c r="F201" s="3042">
        <f t="shared" si="6"/>
        <v>0</v>
      </c>
      <c r="G201" s="3043">
        <f t="shared" si="7"/>
        <v>0</v>
      </c>
      <c r="H201" s="1874">
        <v>0.35909999999999997</v>
      </c>
      <c r="I201" s="3044" t="s">
        <v>0</v>
      </c>
    </row>
    <row r="202" spans="1:9">
      <c r="A202" s="3038" t="s">
        <v>940</v>
      </c>
      <c r="B202" s="3039" t="s">
        <v>6569</v>
      </c>
      <c r="C202" s="3040" t="s">
        <v>2841</v>
      </c>
      <c r="D202" s="3041"/>
      <c r="E202" s="3041"/>
      <c r="F202" s="3042">
        <f t="shared" si="6"/>
        <v>0</v>
      </c>
      <c r="G202" s="3043">
        <f t="shared" si="7"/>
        <v>0</v>
      </c>
      <c r="H202" s="1874">
        <v>0.72299999999999998</v>
      </c>
      <c r="I202" s="3044" t="s">
        <v>0</v>
      </c>
    </row>
    <row r="203" spans="1:9">
      <c r="A203" s="3038" t="s">
        <v>941</v>
      </c>
      <c r="B203" s="3039" t="s">
        <v>6570</v>
      </c>
      <c r="C203" s="3040" t="s">
        <v>2841</v>
      </c>
      <c r="D203" s="3041"/>
      <c r="E203" s="3041"/>
      <c r="F203" s="3042">
        <f t="shared" si="6"/>
        <v>0</v>
      </c>
      <c r="G203" s="3043">
        <f t="shared" si="7"/>
        <v>0</v>
      </c>
      <c r="H203" s="1874">
        <v>0.77380000000000004</v>
      </c>
      <c r="I203" s="3044" t="s">
        <v>0</v>
      </c>
    </row>
    <row r="204" spans="1:9">
      <c r="A204" s="3038" t="s">
        <v>942</v>
      </c>
      <c r="B204" s="3039" t="s">
        <v>6571</v>
      </c>
      <c r="C204" s="3040" t="s">
        <v>2841</v>
      </c>
      <c r="D204" s="3041"/>
      <c r="E204" s="3041"/>
      <c r="F204" s="3042">
        <f t="shared" si="6"/>
        <v>0</v>
      </c>
      <c r="G204" s="3043">
        <f t="shared" si="7"/>
        <v>0</v>
      </c>
      <c r="H204" s="1874">
        <v>0.18140000000000001</v>
      </c>
      <c r="I204" s="3044" t="s">
        <v>0</v>
      </c>
    </row>
    <row r="205" spans="1:9">
      <c r="A205" s="3038" t="s">
        <v>943</v>
      </c>
      <c r="B205" s="3039" t="s">
        <v>6572</v>
      </c>
      <c r="C205" s="3040" t="s">
        <v>2841</v>
      </c>
      <c r="D205" s="3041"/>
      <c r="E205" s="3041"/>
      <c r="F205" s="3042">
        <f t="shared" si="6"/>
        <v>0</v>
      </c>
      <c r="G205" s="3043">
        <f t="shared" si="7"/>
        <v>0</v>
      </c>
      <c r="H205" s="1874">
        <v>8.8000000000000005E-3</v>
      </c>
      <c r="I205" s="3044" t="s">
        <v>0</v>
      </c>
    </row>
    <row r="206" spans="1:9">
      <c r="A206" s="3038" t="s">
        <v>944</v>
      </c>
      <c r="B206" s="3039" t="s">
        <v>6573</v>
      </c>
      <c r="C206" s="3040" t="s">
        <v>2841</v>
      </c>
      <c r="D206" s="3041"/>
      <c r="E206" s="3041"/>
      <c r="F206" s="3042">
        <f t="shared" si="6"/>
        <v>0</v>
      </c>
      <c r="G206" s="3043">
        <f t="shared" si="7"/>
        <v>0</v>
      </c>
      <c r="H206" s="1874">
        <v>0.53800000000000003</v>
      </c>
      <c r="I206" s="3044" t="s">
        <v>0</v>
      </c>
    </row>
    <row r="207" spans="1:9">
      <c r="A207" s="3038" t="s">
        <v>945</v>
      </c>
      <c r="B207" s="3039" t="s">
        <v>6574</v>
      </c>
      <c r="C207" s="3040" t="s">
        <v>2841</v>
      </c>
      <c r="D207" s="3041"/>
      <c r="E207" s="3041"/>
      <c r="F207" s="3042">
        <f t="shared" si="6"/>
        <v>0</v>
      </c>
      <c r="G207" s="3043">
        <f t="shared" si="7"/>
        <v>0</v>
      </c>
      <c r="H207" s="1874">
        <v>0.1242</v>
      </c>
      <c r="I207" s="3044" t="s">
        <v>0</v>
      </c>
    </row>
    <row r="208" spans="1:9">
      <c r="A208" s="3038" t="s">
        <v>946</v>
      </c>
      <c r="B208" s="3039" t="s">
        <v>6575</v>
      </c>
      <c r="C208" s="3040" t="s">
        <v>2841</v>
      </c>
      <c r="D208" s="3041"/>
      <c r="E208" s="3041"/>
      <c r="F208" s="3042">
        <f t="shared" si="6"/>
        <v>0</v>
      </c>
      <c r="G208" s="3043">
        <f t="shared" si="7"/>
        <v>0</v>
      </c>
      <c r="H208" s="1874">
        <v>0.96530000000000005</v>
      </c>
      <c r="I208" s="3044" t="s">
        <v>0</v>
      </c>
    </row>
    <row r="209" spans="1:10">
      <c r="A209" s="3038" t="s">
        <v>947</v>
      </c>
      <c r="B209" s="3039" t="s">
        <v>6576</v>
      </c>
      <c r="C209" s="3040" t="s">
        <v>2841</v>
      </c>
      <c r="D209" s="3041"/>
      <c r="E209" s="3041"/>
      <c r="F209" s="3042">
        <f t="shared" si="6"/>
        <v>0</v>
      </c>
      <c r="G209" s="3043">
        <f t="shared" si="7"/>
        <v>0</v>
      </c>
      <c r="H209" s="1874">
        <v>0.2888</v>
      </c>
      <c r="I209" s="3044" t="s">
        <v>0</v>
      </c>
    </row>
    <row r="210" spans="1:10">
      <c r="A210" s="3038" t="s">
        <v>948</v>
      </c>
      <c r="B210" s="3039" t="s">
        <v>6577</v>
      </c>
      <c r="C210" s="3040" t="s">
        <v>2841</v>
      </c>
      <c r="D210" s="3041"/>
      <c r="E210" s="3041"/>
      <c r="F210" s="3042">
        <f t="shared" si="6"/>
        <v>0</v>
      </c>
      <c r="G210" s="3043">
        <f t="shared" si="7"/>
        <v>0</v>
      </c>
      <c r="H210" s="1874">
        <v>0.17369999999999999</v>
      </c>
      <c r="I210" s="3044" t="s">
        <v>0</v>
      </c>
    </row>
    <row r="211" spans="1:10">
      <c r="A211" s="3038" t="s">
        <v>949</v>
      </c>
      <c r="B211" s="3039" t="s">
        <v>6578</v>
      </c>
      <c r="C211" s="3040" t="s">
        <v>2841</v>
      </c>
      <c r="D211" s="3041"/>
      <c r="E211" s="3041"/>
      <c r="F211" s="3042">
        <f t="shared" si="6"/>
        <v>0</v>
      </c>
      <c r="G211" s="3043">
        <f t="shared" si="7"/>
        <v>0</v>
      </c>
      <c r="H211" s="1874">
        <v>0.20730000000000001</v>
      </c>
      <c r="I211" s="3044" t="s">
        <v>0</v>
      </c>
    </row>
    <row r="212" spans="1:10">
      <c r="A212" s="3038" t="s">
        <v>950</v>
      </c>
      <c r="B212" s="3039" t="s">
        <v>6579</v>
      </c>
      <c r="C212" s="3040" t="s">
        <v>2841</v>
      </c>
      <c r="D212" s="3041"/>
      <c r="E212" s="3041"/>
      <c r="F212" s="3042">
        <f t="shared" si="6"/>
        <v>0</v>
      </c>
      <c r="G212" s="3043">
        <f t="shared" si="7"/>
        <v>0</v>
      </c>
      <c r="H212" s="1874">
        <v>0.46910000000000002</v>
      </c>
      <c r="I212" s="3044" t="s">
        <v>0</v>
      </c>
    </row>
    <row r="213" spans="1:10">
      <c r="A213" s="3038" t="s">
        <v>951</v>
      </c>
      <c r="B213" s="3039" t="s">
        <v>6580</v>
      </c>
      <c r="C213" s="3040" t="s">
        <v>2841</v>
      </c>
      <c r="D213" s="3041"/>
      <c r="E213" s="3041"/>
      <c r="F213" s="3042">
        <f t="shared" si="6"/>
        <v>0</v>
      </c>
      <c r="G213" s="3043">
        <f t="shared" si="7"/>
        <v>0</v>
      </c>
      <c r="H213" s="1874">
        <v>0.36059999999999998</v>
      </c>
      <c r="I213" s="3044" t="s">
        <v>0</v>
      </c>
    </row>
    <row r="214" spans="1:10">
      <c r="A214" s="3038" t="s">
        <v>952</v>
      </c>
      <c r="B214" s="3039" t="s">
        <v>6581</v>
      </c>
      <c r="C214" s="3040" t="s">
        <v>2841</v>
      </c>
      <c r="D214" s="3041"/>
      <c r="E214" s="3041"/>
      <c r="F214" s="3042">
        <f t="shared" si="6"/>
        <v>0</v>
      </c>
      <c r="G214" s="3043">
        <f t="shared" si="7"/>
        <v>0</v>
      </c>
      <c r="H214" s="1874">
        <v>0.29920000000000002</v>
      </c>
      <c r="I214" s="3044" t="s">
        <v>0</v>
      </c>
    </row>
    <row r="215" spans="1:10">
      <c r="A215" s="3038" t="s">
        <v>953</v>
      </c>
      <c r="B215" s="3039" t="s">
        <v>6582</v>
      </c>
      <c r="C215" s="3040" t="s">
        <v>2841</v>
      </c>
      <c r="D215" s="3041"/>
      <c r="E215" s="3041"/>
      <c r="F215" s="3042">
        <f t="shared" si="6"/>
        <v>0</v>
      </c>
      <c r="G215" s="3043">
        <f t="shared" si="7"/>
        <v>0</v>
      </c>
      <c r="H215" s="1874">
        <v>0.35720000000000002</v>
      </c>
      <c r="I215" s="3044" t="s">
        <v>0</v>
      </c>
    </row>
    <row r="216" spans="1:10">
      <c r="A216" s="3038" t="s">
        <v>954</v>
      </c>
      <c r="B216" s="3039" t="s">
        <v>6583</v>
      </c>
      <c r="C216" s="3040" t="s">
        <v>2841</v>
      </c>
      <c r="D216" s="3041"/>
      <c r="E216" s="3041"/>
      <c r="F216" s="3042">
        <f t="shared" si="6"/>
        <v>0</v>
      </c>
      <c r="G216" s="3043">
        <f t="shared" si="7"/>
        <v>0</v>
      </c>
      <c r="H216" s="1874">
        <v>0.40239999999999998</v>
      </c>
      <c r="I216" s="3044" t="s">
        <v>0</v>
      </c>
    </row>
    <row r="217" spans="1:10">
      <c r="A217" s="3038" t="s">
        <v>955</v>
      </c>
      <c r="B217" s="3039" t="s">
        <v>6584</v>
      </c>
      <c r="C217" s="3040" t="s">
        <v>2841</v>
      </c>
      <c r="D217" s="3041"/>
      <c r="E217" s="3041"/>
      <c r="F217" s="3042">
        <f t="shared" si="6"/>
        <v>0</v>
      </c>
      <c r="G217" s="3043">
        <f t="shared" si="7"/>
        <v>0</v>
      </c>
      <c r="H217" s="1874">
        <v>0.2329</v>
      </c>
      <c r="I217" s="3044" t="s">
        <v>0</v>
      </c>
    </row>
    <row r="218" spans="1:10">
      <c r="A218" s="3038" t="s">
        <v>956</v>
      </c>
      <c r="B218" s="3039" t="s">
        <v>6585</v>
      </c>
      <c r="C218" s="3040" t="s">
        <v>2841</v>
      </c>
      <c r="D218" s="3041"/>
      <c r="E218" s="3041"/>
      <c r="F218" s="3042">
        <f t="shared" si="6"/>
        <v>0</v>
      </c>
      <c r="G218" s="3043">
        <f t="shared" si="7"/>
        <v>0</v>
      </c>
      <c r="H218" s="1874">
        <v>0.26600000000000001</v>
      </c>
      <c r="I218" s="3044" t="s">
        <v>0</v>
      </c>
    </row>
    <row r="219" spans="1:10">
      <c r="A219" s="3038" t="s">
        <v>957</v>
      </c>
      <c r="B219" s="3039" t="s">
        <v>6586</v>
      </c>
      <c r="C219" s="3040" t="s">
        <v>2841</v>
      </c>
      <c r="D219" s="3041"/>
      <c r="E219" s="3041"/>
      <c r="F219" s="3042">
        <f t="shared" si="6"/>
        <v>0</v>
      </c>
      <c r="G219" s="3043">
        <f t="shared" si="7"/>
        <v>0</v>
      </c>
      <c r="H219" s="1874">
        <v>0.15920000000000001</v>
      </c>
      <c r="I219" s="3044" t="s">
        <v>0</v>
      </c>
    </row>
    <row r="220" spans="1:10">
      <c r="A220" s="3038" t="s">
        <v>958</v>
      </c>
      <c r="B220" s="3039" t="s">
        <v>6587</v>
      </c>
      <c r="C220" s="3040" t="s">
        <v>2841</v>
      </c>
      <c r="D220" s="3041"/>
      <c r="E220" s="3041"/>
      <c r="F220" s="3042">
        <f t="shared" si="6"/>
        <v>0</v>
      </c>
      <c r="G220" s="3043">
        <f t="shared" si="7"/>
        <v>0</v>
      </c>
      <c r="H220" s="1874">
        <v>0.54759999999999998</v>
      </c>
      <c r="I220" s="3044" t="s">
        <v>0</v>
      </c>
    </row>
    <row r="221" spans="1:10">
      <c r="A221" s="3038" t="s">
        <v>959</v>
      </c>
      <c r="B221" s="3039" t="s">
        <v>6588</v>
      </c>
      <c r="C221" s="3040" t="s">
        <v>2841</v>
      </c>
      <c r="D221" s="3041"/>
      <c r="E221" s="3041"/>
      <c r="F221" s="3042">
        <f t="shared" si="6"/>
        <v>0</v>
      </c>
      <c r="G221" s="3043">
        <f t="shared" si="7"/>
        <v>0</v>
      </c>
      <c r="H221" s="1874">
        <v>0.29970000000000002</v>
      </c>
      <c r="I221" s="3044" t="s">
        <v>0</v>
      </c>
    </row>
    <row r="222" spans="1:10">
      <c r="A222" s="3038" t="s">
        <v>960</v>
      </c>
      <c r="B222" s="3039" t="s">
        <v>6589</v>
      </c>
      <c r="C222" s="3040" t="s">
        <v>2841</v>
      </c>
      <c r="D222" s="3041"/>
      <c r="E222" s="3041"/>
      <c r="F222" s="3042">
        <f t="shared" si="6"/>
        <v>0</v>
      </c>
      <c r="G222" s="3043">
        <f t="shared" si="7"/>
        <v>0</v>
      </c>
      <c r="H222" s="1874">
        <v>0.32029999999999997</v>
      </c>
      <c r="I222" s="3044" t="s">
        <v>0</v>
      </c>
    </row>
    <row r="223" spans="1:10">
      <c r="A223" s="3038" t="s">
        <v>961</v>
      </c>
      <c r="B223" s="3039" t="s">
        <v>6590</v>
      </c>
      <c r="C223" s="3040" t="s">
        <v>2841</v>
      </c>
      <c r="D223" s="3041"/>
      <c r="E223" s="3041"/>
      <c r="F223" s="3042">
        <f t="shared" si="6"/>
        <v>0</v>
      </c>
      <c r="G223" s="3043">
        <f t="shared" si="7"/>
        <v>0</v>
      </c>
      <c r="H223" s="1874">
        <v>0.19350000000000001</v>
      </c>
      <c r="I223" s="3044" t="s">
        <v>0</v>
      </c>
      <c r="J223" s="3056"/>
    </row>
    <row r="224" spans="1:10">
      <c r="A224" s="3038" t="s">
        <v>962</v>
      </c>
      <c r="B224" s="3039" t="s">
        <v>6591</v>
      </c>
      <c r="C224" s="3040" t="s">
        <v>2841</v>
      </c>
      <c r="D224" s="3041"/>
      <c r="E224" s="3041"/>
      <c r="F224" s="3042">
        <f t="shared" si="6"/>
        <v>0</v>
      </c>
      <c r="G224" s="3043">
        <f t="shared" si="7"/>
        <v>0</v>
      </c>
      <c r="H224" s="1874">
        <v>0.43430000000000002</v>
      </c>
      <c r="I224" s="3044" t="s">
        <v>0</v>
      </c>
    </row>
    <row r="225" spans="1:9">
      <c r="A225" s="3038" t="s">
        <v>963</v>
      </c>
      <c r="B225" s="3039" t="s">
        <v>6592</v>
      </c>
      <c r="C225" s="3040" t="s">
        <v>2841</v>
      </c>
      <c r="D225" s="3041"/>
      <c r="E225" s="3041"/>
      <c r="F225" s="3042">
        <f t="shared" si="6"/>
        <v>0</v>
      </c>
      <c r="G225" s="3043">
        <f t="shared" si="7"/>
        <v>0</v>
      </c>
      <c r="H225" s="1874">
        <v>0.30640000000000001</v>
      </c>
      <c r="I225" s="3044" t="s">
        <v>0</v>
      </c>
    </row>
    <row r="226" spans="1:9">
      <c r="A226" s="3038" t="s">
        <v>964</v>
      </c>
      <c r="B226" s="3039" t="s">
        <v>6593</v>
      </c>
      <c r="C226" s="3040" t="s">
        <v>2841</v>
      </c>
      <c r="D226" s="3041"/>
      <c r="E226" s="3041"/>
      <c r="F226" s="3042">
        <f t="shared" si="6"/>
        <v>0</v>
      </c>
      <c r="G226" s="3043">
        <f t="shared" si="7"/>
        <v>0</v>
      </c>
      <c r="H226" s="1874">
        <v>0.1986</v>
      </c>
      <c r="I226" s="3044" t="s">
        <v>0</v>
      </c>
    </row>
    <row r="227" spans="1:9">
      <c r="A227" s="3038" t="s">
        <v>965</v>
      </c>
      <c r="B227" s="3039" t="s">
        <v>6594</v>
      </c>
      <c r="C227" s="3040" t="s">
        <v>2841</v>
      </c>
      <c r="D227" s="3041"/>
      <c r="E227" s="3041"/>
      <c r="F227" s="3042">
        <f t="shared" si="6"/>
        <v>0</v>
      </c>
      <c r="G227" s="3043">
        <f t="shared" si="7"/>
        <v>0</v>
      </c>
      <c r="H227" s="1874">
        <v>9.0399999999999994E-2</v>
      </c>
      <c r="I227" s="3044" t="s">
        <v>0</v>
      </c>
    </row>
    <row r="228" spans="1:9">
      <c r="A228" s="3038" t="s">
        <v>966</v>
      </c>
      <c r="B228" s="3039" t="s">
        <v>6595</v>
      </c>
      <c r="C228" s="3040" t="s">
        <v>2841</v>
      </c>
      <c r="D228" s="3041"/>
      <c r="E228" s="3041"/>
      <c r="F228" s="3042">
        <f t="shared" si="6"/>
        <v>0</v>
      </c>
      <c r="G228" s="3043">
        <f t="shared" si="7"/>
        <v>0</v>
      </c>
      <c r="H228" s="1874">
        <v>0.34770000000000001</v>
      </c>
      <c r="I228" s="3044" t="s">
        <v>0</v>
      </c>
    </row>
    <row r="229" spans="1:9">
      <c r="A229" s="3038" t="s">
        <v>967</v>
      </c>
      <c r="B229" s="3039" t="s">
        <v>6596</v>
      </c>
      <c r="C229" s="3040" t="s">
        <v>2841</v>
      </c>
      <c r="D229" s="3041"/>
      <c r="E229" s="3041"/>
      <c r="F229" s="3042">
        <f t="shared" si="6"/>
        <v>0</v>
      </c>
      <c r="G229" s="3043">
        <f t="shared" si="7"/>
        <v>0</v>
      </c>
      <c r="H229" s="1874">
        <v>8.8999999999999996E-2</v>
      </c>
      <c r="I229" s="3044" t="s">
        <v>0</v>
      </c>
    </row>
    <row r="230" spans="1:9">
      <c r="A230" s="3038" t="s">
        <v>968</v>
      </c>
      <c r="B230" s="3039" t="s">
        <v>6597</v>
      </c>
      <c r="C230" s="3040" t="s">
        <v>2841</v>
      </c>
      <c r="D230" s="3041"/>
      <c r="E230" s="3041"/>
      <c r="F230" s="3042">
        <f t="shared" si="6"/>
        <v>0</v>
      </c>
      <c r="G230" s="3043">
        <f t="shared" si="7"/>
        <v>0</v>
      </c>
      <c r="H230" s="1874">
        <v>0.1376</v>
      </c>
      <c r="I230" s="3044" t="s">
        <v>0</v>
      </c>
    </row>
    <row r="231" spans="1:9">
      <c r="A231" s="3038" t="s">
        <v>969</v>
      </c>
      <c r="B231" s="3039" t="s">
        <v>6598</v>
      </c>
      <c r="C231" s="3040" t="s">
        <v>2841</v>
      </c>
      <c r="D231" s="3041"/>
      <c r="E231" s="3041"/>
      <c r="F231" s="3042">
        <f t="shared" si="6"/>
        <v>0</v>
      </c>
      <c r="G231" s="3043">
        <f t="shared" si="7"/>
        <v>0</v>
      </c>
      <c r="H231" s="1874">
        <v>0.15740000000000001</v>
      </c>
      <c r="I231" s="3044" t="s">
        <v>0</v>
      </c>
    </row>
    <row r="232" spans="1:9">
      <c r="A232" s="3038" t="s">
        <v>970</v>
      </c>
      <c r="B232" s="3039" t="s">
        <v>6599</v>
      </c>
      <c r="C232" s="3040" t="s">
        <v>2841</v>
      </c>
      <c r="D232" s="3041"/>
      <c r="E232" s="3041"/>
      <c r="F232" s="3042">
        <f t="shared" si="6"/>
        <v>0</v>
      </c>
      <c r="G232" s="3043">
        <f t="shared" si="7"/>
        <v>0</v>
      </c>
      <c r="H232" s="1874">
        <v>0.25890000000000002</v>
      </c>
      <c r="I232" s="3044" t="s">
        <v>0</v>
      </c>
    </row>
    <row r="233" spans="1:9">
      <c r="A233" s="3038" t="s">
        <v>971</v>
      </c>
      <c r="B233" s="3039" t="s">
        <v>6600</v>
      </c>
      <c r="C233" s="3040" t="s">
        <v>2841</v>
      </c>
      <c r="D233" s="3041"/>
      <c r="E233" s="3041"/>
      <c r="F233" s="3042">
        <f t="shared" si="6"/>
        <v>0</v>
      </c>
      <c r="G233" s="3043">
        <f t="shared" si="7"/>
        <v>0</v>
      </c>
      <c r="H233" s="1874">
        <v>0.27139999999999997</v>
      </c>
      <c r="I233" s="3044" t="s">
        <v>0</v>
      </c>
    </row>
    <row r="234" spans="1:9">
      <c r="A234" s="3038" t="s">
        <v>972</v>
      </c>
      <c r="B234" s="3039" t="s">
        <v>6601</v>
      </c>
      <c r="C234" s="3040" t="s">
        <v>2841</v>
      </c>
      <c r="D234" s="3041"/>
      <c r="E234" s="3041"/>
      <c r="F234" s="3042">
        <f t="shared" si="6"/>
        <v>0</v>
      </c>
      <c r="G234" s="3043">
        <f t="shared" si="7"/>
        <v>0</v>
      </c>
      <c r="H234" s="1874">
        <v>0.13719999999999999</v>
      </c>
      <c r="I234" s="3044" t="s">
        <v>0</v>
      </c>
    </row>
    <row r="235" spans="1:9">
      <c r="A235" s="3038" t="s">
        <v>973</v>
      </c>
      <c r="B235" s="3039" t="s">
        <v>6602</v>
      </c>
      <c r="C235" s="3040" t="s">
        <v>2841</v>
      </c>
      <c r="D235" s="3041"/>
      <c r="E235" s="3041"/>
      <c r="F235" s="3042">
        <f t="shared" si="6"/>
        <v>0</v>
      </c>
      <c r="G235" s="3043">
        <f t="shared" si="7"/>
        <v>0</v>
      </c>
      <c r="H235" s="1874">
        <v>0.58020000000000005</v>
      </c>
      <c r="I235" s="3044" t="s">
        <v>0</v>
      </c>
    </row>
    <row r="236" spans="1:9">
      <c r="A236" s="3038" t="s">
        <v>974</v>
      </c>
      <c r="B236" s="3039" t="s">
        <v>6603</v>
      </c>
      <c r="C236" s="3040" t="s">
        <v>2841</v>
      </c>
      <c r="D236" s="3041"/>
      <c r="E236" s="3041"/>
      <c r="F236" s="3042">
        <f t="shared" si="6"/>
        <v>0</v>
      </c>
      <c r="G236" s="3043">
        <f t="shared" si="7"/>
        <v>0</v>
      </c>
      <c r="H236" s="1874">
        <v>-6.6E-3</v>
      </c>
      <c r="I236" s="3044" t="s">
        <v>0</v>
      </c>
    </row>
    <row r="237" spans="1:9">
      <c r="A237" s="3038" t="s">
        <v>2086</v>
      </c>
      <c r="B237" s="3039" t="s">
        <v>6604</v>
      </c>
      <c r="C237" s="3040" t="s">
        <v>2841</v>
      </c>
      <c r="D237" s="3041"/>
      <c r="E237" s="3041"/>
      <c r="F237" s="3042">
        <f t="shared" si="6"/>
        <v>0</v>
      </c>
      <c r="G237" s="3043">
        <f t="shared" si="7"/>
        <v>0</v>
      </c>
      <c r="H237" s="1874">
        <v>0.34820000000000001</v>
      </c>
      <c r="I237" s="3044" t="s">
        <v>0</v>
      </c>
    </row>
    <row r="238" spans="1:9">
      <c r="A238" s="3038" t="s">
        <v>975</v>
      </c>
      <c r="B238" s="3039" t="s">
        <v>6605</v>
      </c>
      <c r="C238" s="3040" t="s">
        <v>2841</v>
      </c>
      <c r="D238" s="3041"/>
      <c r="E238" s="3041"/>
      <c r="F238" s="3042">
        <f t="shared" si="6"/>
        <v>0</v>
      </c>
      <c r="G238" s="3043">
        <f t="shared" si="7"/>
        <v>0</v>
      </c>
      <c r="H238" s="1874">
        <v>0.45550000000000002</v>
      </c>
      <c r="I238" s="3044" t="s">
        <v>0</v>
      </c>
    </row>
    <row r="239" spans="1:9">
      <c r="A239" s="3038" t="s">
        <v>976</v>
      </c>
      <c r="B239" s="3039" t="s">
        <v>6606</v>
      </c>
      <c r="C239" s="3040" t="s">
        <v>2841</v>
      </c>
      <c r="D239" s="3041"/>
      <c r="E239" s="3041"/>
      <c r="F239" s="3042">
        <f t="shared" si="6"/>
        <v>0</v>
      </c>
      <c r="G239" s="3043">
        <f t="shared" si="7"/>
        <v>0</v>
      </c>
      <c r="H239" s="1874">
        <v>0.35449999999999998</v>
      </c>
      <c r="I239" s="3044" t="s">
        <v>0</v>
      </c>
    </row>
    <row r="240" spans="1:9">
      <c r="A240" s="3038" t="s">
        <v>977</v>
      </c>
      <c r="B240" s="3039" t="s">
        <v>6607</v>
      </c>
      <c r="C240" s="3040" t="s">
        <v>2841</v>
      </c>
      <c r="D240" s="3041"/>
      <c r="E240" s="3041"/>
      <c r="F240" s="3042">
        <f t="shared" si="6"/>
        <v>0</v>
      </c>
      <c r="G240" s="3043">
        <f t="shared" si="7"/>
        <v>0</v>
      </c>
      <c r="H240" s="1874">
        <v>0.66200000000000003</v>
      </c>
      <c r="I240" s="3044" t="s">
        <v>0</v>
      </c>
    </row>
    <row r="241" spans="1:9">
      <c r="A241" s="3038" t="s">
        <v>978</v>
      </c>
      <c r="B241" s="3039" t="s">
        <v>6608</v>
      </c>
      <c r="C241" s="3040" t="s">
        <v>2841</v>
      </c>
      <c r="D241" s="3041"/>
      <c r="E241" s="3041"/>
      <c r="F241" s="3042">
        <f t="shared" si="6"/>
        <v>0</v>
      </c>
      <c r="G241" s="3043">
        <f t="shared" si="7"/>
        <v>0</v>
      </c>
      <c r="H241" s="1874">
        <v>0.34260000000000002</v>
      </c>
      <c r="I241" s="3044" t="s">
        <v>0</v>
      </c>
    </row>
    <row r="242" spans="1:9">
      <c r="A242" s="3038" t="s">
        <v>979</v>
      </c>
      <c r="B242" s="3039" t="s">
        <v>6609</v>
      </c>
      <c r="C242" s="3040" t="s">
        <v>2841</v>
      </c>
      <c r="D242" s="3041"/>
      <c r="E242" s="3041"/>
      <c r="F242" s="3042">
        <f t="shared" si="6"/>
        <v>0</v>
      </c>
      <c r="G242" s="3043">
        <f t="shared" si="7"/>
        <v>0</v>
      </c>
      <c r="H242" s="1874">
        <v>0.4224</v>
      </c>
      <c r="I242" s="3044" t="s">
        <v>0</v>
      </c>
    </row>
    <row r="243" spans="1:9">
      <c r="A243" s="3038" t="s">
        <v>980</v>
      </c>
      <c r="B243" s="3039" t="s">
        <v>6610</v>
      </c>
      <c r="C243" s="3040" t="s">
        <v>2841</v>
      </c>
      <c r="D243" s="3041"/>
      <c r="E243" s="3041"/>
      <c r="F243" s="3042">
        <f t="shared" si="6"/>
        <v>0</v>
      </c>
      <c r="G243" s="3043">
        <f t="shared" si="7"/>
        <v>0</v>
      </c>
      <c r="H243" s="1874">
        <v>0.45960000000000001</v>
      </c>
      <c r="I243" s="3044" t="s">
        <v>0</v>
      </c>
    </row>
    <row r="244" spans="1:9">
      <c r="A244" s="3038" t="s">
        <v>981</v>
      </c>
      <c r="B244" s="3039" t="s">
        <v>6611</v>
      </c>
      <c r="C244" s="3040" t="s">
        <v>2841</v>
      </c>
      <c r="D244" s="3041"/>
      <c r="E244" s="3041"/>
      <c r="F244" s="3042">
        <f t="shared" si="6"/>
        <v>0</v>
      </c>
      <c r="G244" s="3043">
        <f t="shared" si="7"/>
        <v>0</v>
      </c>
      <c r="H244" s="1874">
        <v>0.64149999999999996</v>
      </c>
      <c r="I244" s="3044" t="s">
        <v>0</v>
      </c>
    </row>
    <row r="245" spans="1:9">
      <c r="A245" s="3038" t="s">
        <v>982</v>
      </c>
      <c r="B245" s="3039" t="s">
        <v>6612</v>
      </c>
      <c r="C245" s="3040" t="s">
        <v>2841</v>
      </c>
      <c r="D245" s="3041"/>
      <c r="E245" s="3041"/>
      <c r="F245" s="3042">
        <f t="shared" si="6"/>
        <v>0</v>
      </c>
      <c r="G245" s="3043">
        <f t="shared" si="7"/>
        <v>0</v>
      </c>
      <c r="H245" s="1874">
        <v>0.66510000000000002</v>
      </c>
      <c r="I245" s="3044" t="s">
        <v>0</v>
      </c>
    </row>
    <row r="246" spans="1:9">
      <c r="A246" s="3038" t="s">
        <v>983</v>
      </c>
      <c r="B246" s="3039" t="s">
        <v>6613</v>
      </c>
      <c r="C246" s="3040" t="s">
        <v>2841</v>
      </c>
      <c r="D246" s="3041"/>
      <c r="E246" s="3041"/>
      <c r="F246" s="3042">
        <f t="shared" si="6"/>
        <v>0</v>
      </c>
      <c r="G246" s="3043">
        <f t="shared" si="7"/>
        <v>0</v>
      </c>
      <c r="H246" s="1874">
        <v>0.64829999999999999</v>
      </c>
      <c r="I246" s="3044" t="s">
        <v>0</v>
      </c>
    </row>
    <row r="247" spans="1:9">
      <c r="A247" s="3038" t="s">
        <v>984</v>
      </c>
      <c r="B247" s="3039" t="s">
        <v>6614</v>
      </c>
      <c r="C247" s="3040" t="s">
        <v>2841</v>
      </c>
      <c r="D247" s="3041"/>
      <c r="E247" s="3041"/>
      <c r="F247" s="3042">
        <f t="shared" si="6"/>
        <v>0</v>
      </c>
      <c r="G247" s="3043">
        <f t="shared" si="7"/>
        <v>0</v>
      </c>
      <c r="H247" s="1874">
        <v>0.1933</v>
      </c>
      <c r="I247" s="3044" t="s">
        <v>0</v>
      </c>
    </row>
    <row r="248" spans="1:9">
      <c r="A248" s="3038" t="s">
        <v>985</v>
      </c>
      <c r="B248" s="3039" t="s">
        <v>6615</v>
      </c>
      <c r="C248" s="3040" t="s">
        <v>2841</v>
      </c>
      <c r="D248" s="3041"/>
      <c r="E248" s="3041"/>
      <c r="F248" s="3042">
        <f t="shared" si="6"/>
        <v>0</v>
      </c>
      <c r="G248" s="3043">
        <f t="shared" si="7"/>
        <v>0</v>
      </c>
      <c r="H248" s="1874">
        <v>0.33350000000000002</v>
      </c>
      <c r="I248" s="3044" t="s">
        <v>0</v>
      </c>
    </row>
    <row r="249" spans="1:9">
      <c r="A249" s="3038" t="s">
        <v>986</v>
      </c>
      <c r="B249" s="3039" t="s">
        <v>6616</v>
      </c>
      <c r="C249" s="3040" t="s">
        <v>2841</v>
      </c>
      <c r="D249" s="3041"/>
      <c r="E249" s="3041"/>
      <c r="F249" s="3042">
        <f t="shared" si="6"/>
        <v>0</v>
      </c>
      <c r="G249" s="3043">
        <f t="shared" si="7"/>
        <v>0</v>
      </c>
      <c r="H249" s="1874">
        <v>4.5199999999999997E-2</v>
      </c>
      <c r="I249" s="3044" t="s">
        <v>0</v>
      </c>
    </row>
    <row r="250" spans="1:9">
      <c r="A250" s="3038" t="s">
        <v>987</v>
      </c>
      <c r="B250" s="3039" t="s">
        <v>6617</v>
      </c>
      <c r="C250" s="3040" t="s">
        <v>2841</v>
      </c>
      <c r="D250" s="3041"/>
      <c r="E250" s="3041"/>
      <c r="F250" s="3042">
        <f t="shared" si="6"/>
        <v>0</v>
      </c>
      <c r="G250" s="3043">
        <f t="shared" si="7"/>
        <v>0</v>
      </c>
      <c r="H250" s="1874">
        <v>0.1239</v>
      </c>
      <c r="I250" s="3044" t="s">
        <v>0</v>
      </c>
    </row>
    <row r="251" spans="1:9">
      <c r="A251" s="3038" t="s">
        <v>988</v>
      </c>
      <c r="B251" s="3039" t="s">
        <v>6618</v>
      </c>
      <c r="C251" s="3040" t="s">
        <v>2841</v>
      </c>
      <c r="D251" s="3041"/>
      <c r="E251" s="3041"/>
      <c r="F251" s="3042">
        <f t="shared" si="6"/>
        <v>0</v>
      </c>
      <c r="G251" s="3043">
        <f t="shared" si="7"/>
        <v>0</v>
      </c>
      <c r="H251" s="1874">
        <v>0.42080000000000001</v>
      </c>
      <c r="I251" s="3044" t="s">
        <v>0</v>
      </c>
    </row>
    <row r="252" spans="1:9">
      <c r="A252" s="3038" t="s">
        <v>989</v>
      </c>
      <c r="B252" s="3039" t="s">
        <v>6619</v>
      </c>
      <c r="C252" s="3040" t="s">
        <v>2841</v>
      </c>
      <c r="D252" s="3041"/>
      <c r="E252" s="3041"/>
      <c r="F252" s="3042">
        <f t="shared" si="6"/>
        <v>0</v>
      </c>
      <c r="G252" s="3043">
        <f t="shared" si="7"/>
        <v>0</v>
      </c>
      <c r="H252" s="1874">
        <v>0.2064</v>
      </c>
      <c r="I252" s="3044" t="s">
        <v>0</v>
      </c>
    </row>
    <row r="253" spans="1:9">
      <c r="A253" s="3038" t="s">
        <v>990</v>
      </c>
      <c r="B253" s="3039" t="s">
        <v>6620</v>
      </c>
      <c r="C253" s="3040" t="s">
        <v>2841</v>
      </c>
      <c r="D253" s="3041"/>
      <c r="E253" s="3041"/>
      <c r="F253" s="3042">
        <f t="shared" si="6"/>
        <v>0</v>
      </c>
      <c r="G253" s="3043">
        <f t="shared" si="7"/>
        <v>0</v>
      </c>
      <c r="H253" s="1874">
        <v>0.58160000000000001</v>
      </c>
      <c r="I253" s="3044" t="s">
        <v>0</v>
      </c>
    </row>
    <row r="254" spans="1:9">
      <c r="A254" s="3038" t="s">
        <v>991</v>
      </c>
      <c r="B254" s="3039" t="s">
        <v>6621</v>
      </c>
      <c r="C254" s="3040" t="s">
        <v>2841</v>
      </c>
      <c r="D254" s="3041"/>
      <c r="E254" s="3041"/>
      <c r="F254" s="3042">
        <f t="shared" si="6"/>
        <v>0</v>
      </c>
      <c r="G254" s="3043">
        <f t="shared" si="7"/>
        <v>0</v>
      </c>
      <c r="H254" s="1874">
        <v>0.2394</v>
      </c>
      <c r="I254" s="3044" t="s">
        <v>0</v>
      </c>
    </row>
    <row r="255" spans="1:9">
      <c r="A255" s="3038" t="s">
        <v>992</v>
      </c>
      <c r="B255" s="3039" t="s">
        <v>6622</v>
      </c>
      <c r="C255" s="3040" t="s">
        <v>2841</v>
      </c>
      <c r="D255" s="3041"/>
      <c r="E255" s="3041"/>
      <c r="F255" s="3042">
        <f t="shared" si="6"/>
        <v>0</v>
      </c>
      <c r="G255" s="3043">
        <f t="shared" si="7"/>
        <v>0</v>
      </c>
      <c r="H255" s="1874">
        <v>0.53200000000000003</v>
      </c>
      <c r="I255" s="3044" t="s">
        <v>0</v>
      </c>
    </row>
    <row r="256" spans="1:9">
      <c r="A256" s="3038" t="s">
        <v>993</v>
      </c>
      <c r="B256" s="3039" t="s">
        <v>6623</v>
      </c>
      <c r="C256" s="3040" t="s">
        <v>2841</v>
      </c>
      <c r="D256" s="3041"/>
      <c r="E256" s="3041"/>
      <c r="F256" s="3042">
        <f t="shared" si="6"/>
        <v>0</v>
      </c>
      <c r="G256" s="3043">
        <f t="shared" si="7"/>
        <v>0</v>
      </c>
      <c r="H256" s="1874">
        <v>0.39700000000000002</v>
      </c>
      <c r="I256" s="3044" t="s">
        <v>0</v>
      </c>
    </row>
    <row r="257" spans="1:9">
      <c r="A257" s="3038" t="s">
        <v>994</v>
      </c>
      <c r="B257" s="3039" t="s">
        <v>6624</v>
      </c>
      <c r="C257" s="3040" t="s">
        <v>2841</v>
      </c>
      <c r="D257" s="3041"/>
      <c r="E257" s="3041"/>
      <c r="F257" s="3042">
        <f t="shared" si="6"/>
        <v>0</v>
      </c>
      <c r="G257" s="3043">
        <f t="shared" si="7"/>
        <v>0</v>
      </c>
      <c r="H257" s="1874">
        <v>0.44940000000000002</v>
      </c>
      <c r="I257" s="3044" t="s">
        <v>0</v>
      </c>
    </row>
    <row r="258" spans="1:9">
      <c r="A258" s="3038" t="s">
        <v>995</v>
      </c>
      <c r="B258" s="3039" t="s">
        <v>6625</v>
      </c>
      <c r="C258" s="3040" t="s">
        <v>2841</v>
      </c>
      <c r="D258" s="3041"/>
      <c r="E258" s="3041"/>
      <c r="F258" s="3042">
        <f t="shared" si="6"/>
        <v>0</v>
      </c>
      <c r="G258" s="3043">
        <f t="shared" si="7"/>
        <v>0</v>
      </c>
      <c r="H258" s="1874">
        <v>0.49220000000000003</v>
      </c>
      <c r="I258" s="3044" t="s">
        <v>0</v>
      </c>
    </row>
    <row r="259" spans="1:9">
      <c r="A259" s="3038" t="s">
        <v>996</v>
      </c>
      <c r="B259" s="3039" t="s">
        <v>6626</v>
      </c>
      <c r="C259" s="3040" t="s">
        <v>2841</v>
      </c>
      <c r="D259" s="3041"/>
      <c r="E259" s="3041"/>
      <c r="F259" s="3042">
        <f t="shared" si="6"/>
        <v>0</v>
      </c>
      <c r="G259" s="3043">
        <f t="shared" si="7"/>
        <v>0</v>
      </c>
      <c r="H259" s="1874">
        <v>0.47320000000000001</v>
      </c>
      <c r="I259" s="3044" t="s">
        <v>0</v>
      </c>
    </row>
    <row r="260" spans="1:9">
      <c r="A260" s="3038" t="s">
        <v>997</v>
      </c>
      <c r="B260" s="3039" t="s">
        <v>6627</v>
      </c>
      <c r="C260" s="3040" t="s">
        <v>2841</v>
      </c>
      <c r="D260" s="3041"/>
      <c r="E260" s="3041"/>
      <c r="F260" s="3042">
        <f t="shared" si="6"/>
        <v>0</v>
      </c>
      <c r="G260" s="3043">
        <f t="shared" si="7"/>
        <v>0</v>
      </c>
      <c r="H260" s="1874">
        <v>8.7099999999999997E-2</v>
      </c>
      <c r="I260" s="3044" t="s">
        <v>0</v>
      </c>
    </row>
    <row r="261" spans="1:9">
      <c r="A261" s="3038" t="s">
        <v>998</v>
      </c>
      <c r="B261" s="3039" t="s">
        <v>6628</v>
      </c>
      <c r="C261" s="3040" t="s">
        <v>2841</v>
      </c>
      <c r="D261" s="3041"/>
      <c r="E261" s="3041"/>
      <c r="F261" s="3042">
        <f t="shared" ref="F261:F324" si="8">D261*E261</f>
        <v>0</v>
      </c>
      <c r="G261" s="3043">
        <f t="shared" ref="G261:G324" si="9">IF($F$1265=0,0,F261/$F$1265)</f>
        <v>0</v>
      </c>
      <c r="H261" s="1874">
        <v>0.49580000000000002</v>
      </c>
      <c r="I261" s="3044" t="s">
        <v>0</v>
      </c>
    </row>
    <row r="262" spans="1:9">
      <c r="A262" s="3038" t="s">
        <v>999</v>
      </c>
      <c r="B262" s="3039" t="s">
        <v>6629</v>
      </c>
      <c r="C262" s="3040" t="s">
        <v>2841</v>
      </c>
      <c r="D262" s="3041"/>
      <c r="E262" s="3041"/>
      <c r="F262" s="3042">
        <f t="shared" si="8"/>
        <v>0</v>
      </c>
      <c r="G262" s="3043">
        <f t="shared" si="9"/>
        <v>0</v>
      </c>
      <c r="H262" s="1874">
        <v>0.18729999999999999</v>
      </c>
      <c r="I262" s="3044" t="s">
        <v>0</v>
      </c>
    </row>
    <row r="263" spans="1:9">
      <c r="A263" s="3038" t="s">
        <v>1000</v>
      </c>
      <c r="B263" s="3039" t="s">
        <v>6630</v>
      </c>
      <c r="C263" s="3040" t="s">
        <v>2841</v>
      </c>
      <c r="D263" s="3041"/>
      <c r="E263" s="3041"/>
      <c r="F263" s="3042">
        <f t="shared" si="8"/>
        <v>0</v>
      </c>
      <c r="G263" s="3043">
        <f t="shared" si="9"/>
        <v>0</v>
      </c>
      <c r="H263" s="1874">
        <v>0.60370000000000001</v>
      </c>
      <c r="I263" s="3044" t="s">
        <v>0</v>
      </c>
    </row>
    <row r="264" spans="1:9">
      <c r="A264" s="3038" t="s">
        <v>1001</v>
      </c>
      <c r="B264" s="3039" t="s">
        <v>6631</v>
      </c>
      <c r="C264" s="3040" t="s">
        <v>2841</v>
      </c>
      <c r="D264" s="3041"/>
      <c r="E264" s="3041"/>
      <c r="F264" s="3042">
        <f t="shared" si="8"/>
        <v>0</v>
      </c>
      <c r="G264" s="3043">
        <f t="shared" si="9"/>
        <v>0</v>
      </c>
      <c r="H264" s="1874">
        <v>0.31969999999999998</v>
      </c>
      <c r="I264" s="3044" t="s">
        <v>0</v>
      </c>
    </row>
    <row r="265" spans="1:9">
      <c r="A265" s="3038" t="s">
        <v>1002</v>
      </c>
      <c r="B265" s="3039" t="s">
        <v>6632</v>
      </c>
      <c r="C265" s="3040" t="s">
        <v>2841</v>
      </c>
      <c r="D265" s="3041"/>
      <c r="E265" s="3041"/>
      <c r="F265" s="3042">
        <f t="shared" si="8"/>
        <v>0</v>
      </c>
      <c r="G265" s="3043">
        <f t="shared" si="9"/>
        <v>0</v>
      </c>
      <c r="H265" s="1874">
        <v>0.37209999999999999</v>
      </c>
      <c r="I265" s="3044" t="s">
        <v>0</v>
      </c>
    </row>
    <row r="266" spans="1:9">
      <c r="A266" s="3038" t="s">
        <v>1003</v>
      </c>
      <c r="B266" s="3039" t="s">
        <v>6633</v>
      </c>
      <c r="C266" s="3040" t="s">
        <v>2841</v>
      </c>
      <c r="D266" s="3041"/>
      <c r="E266" s="3041"/>
      <c r="F266" s="3042">
        <f t="shared" si="8"/>
        <v>0</v>
      </c>
      <c r="G266" s="3043">
        <f t="shared" si="9"/>
        <v>0</v>
      </c>
      <c r="H266" s="1874">
        <v>0.28620000000000001</v>
      </c>
      <c r="I266" s="3044" t="s">
        <v>0</v>
      </c>
    </row>
    <row r="267" spans="1:9">
      <c r="A267" s="3038" t="s">
        <v>1004</v>
      </c>
      <c r="B267" s="3039" t="s">
        <v>6634</v>
      </c>
      <c r="C267" s="3040" t="s">
        <v>2841</v>
      </c>
      <c r="D267" s="3041"/>
      <c r="E267" s="3041"/>
      <c r="F267" s="3042">
        <f t="shared" si="8"/>
        <v>0</v>
      </c>
      <c r="G267" s="3043">
        <f t="shared" si="9"/>
        <v>0</v>
      </c>
      <c r="H267" s="1874">
        <v>0.3639</v>
      </c>
      <c r="I267" s="3044" t="s">
        <v>0</v>
      </c>
    </row>
    <row r="268" spans="1:9">
      <c r="A268" s="3038" t="s">
        <v>1005</v>
      </c>
      <c r="B268" s="3039" t="s">
        <v>6635</v>
      </c>
      <c r="C268" s="3040" t="s">
        <v>2841</v>
      </c>
      <c r="D268" s="3041"/>
      <c r="E268" s="3041"/>
      <c r="F268" s="3042">
        <f t="shared" si="8"/>
        <v>0</v>
      </c>
      <c r="G268" s="3043">
        <f t="shared" si="9"/>
        <v>0</v>
      </c>
      <c r="H268" s="1874">
        <v>0.4199</v>
      </c>
      <c r="I268" s="3044" t="s">
        <v>0</v>
      </c>
    </row>
    <row r="269" spans="1:9">
      <c r="A269" s="3038" t="s">
        <v>1006</v>
      </c>
      <c r="B269" s="3039" t="s">
        <v>6636</v>
      </c>
      <c r="C269" s="3040" t="s">
        <v>2841</v>
      </c>
      <c r="D269" s="3041"/>
      <c r="E269" s="3041"/>
      <c r="F269" s="3042">
        <f t="shared" si="8"/>
        <v>0</v>
      </c>
      <c r="G269" s="3043">
        <f t="shared" si="9"/>
        <v>0</v>
      </c>
      <c r="H269" s="1874">
        <v>0.37180000000000002</v>
      </c>
      <c r="I269" s="3044" t="s">
        <v>0</v>
      </c>
    </row>
    <row r="270" spans="1:9">
      <c r="A270" s="3038" t="s">
        <v>1007</v>
      </c>
      <c r="B270" s="3039" t="s">
        <v>6637</v>
      </c>
      <c r="C270" s="3040" t="s">
        <v>2841</v>
      </c>
      <c r="D270" s="3041"/>
      <c r="E270" s="3041"/>
      <c r="F270" s="3042">
        <f t="shared" si="8"/>
        <v>0</v>
      </c>
      <c r="G270" s="3043">
        <f t="shared" si="9"/>
        <v>0</v>
      </c>
      <c r="H270" s="1874">
        <v>0.48480000000000001</v>
      </c>
      <c r="I270" s="3044" t="s">
        <v>0</v>
      </c>
    </row>
    <row r="271" spans="1:9">
      <c r="A271" s="3038" t="s">
        <v>1008</v>
      </c>
      <c r="B271" s="3039" t="s">
        <v>6638</v>
      </c>
      <c r="C271" s="3040" t="s">
        <v>2841</v>
      </c>
      <c r="D271" s="3041"/>
      <c r="E271" s="3041"/>
      <c r="F271" s="3042">
        <f t="shared" si="8"/>
        <v>0</v>
      </c>
      <c r="G271" s="3043">
        <f t="shared" si="9"/>
        <v>0</v>
      </c>
      <c r="H271" s="1874">
        <v>0.1731</v>
      </c>
      <c r="I271" s="3044" t="s">
        <v>0</v>
      </c>
    </row>
    <row r="272" spans="1:9">
      <c r="A272" s="3038" t="s">
        <v>1009</v>
      </c>
      <c r="B272" s="3039" t="s">
        <v>6639</v>
      </c>
      <c r="C272" s="3040" t="s">
        <v>2841</v>
      </c>
      <c r="D272" s="3041"/>
      <c r="E272" s="3041"/>
      <c r="F272" s="3042">
        <f t="shared" si="8"/>
        <v>0</v>
      </c>
      <c r="G272" s="3043">
        <f t="shared" si="9"/>
        <v>0</v>
      </c>
      <c r="H272" s="1874">
        <v>0.41899999999999998</v>
      </c>
      <c r="I272" s="3044" t="s">
        <v>0</v>
      </c>
    </row>
    <row r="273" spans="1:9">
      <c r="A273" s="3038" t="s">
        <v>1010</v>
      </c>
      <c r="B273" s="3039" t="s">
        <v>6640</v>
      </c>
      <c r="C273" s="3040" t="s">
        <v>2841</v>
      </c>
      <c r="D273" s="3041"/>
      <c r="E273" s="3041"/>
      <c r="F273" s="3042">
        <f t="shared" si="8"/>
        <v>0</v>
      </c>
      <c r="G273" s="3043">
        <f t="shared" si="9"/>
        <v>0</v>
      </c>
      <c r="H273" s="1874">
        <v>0.35289999999999999</v>
      </c>
      <c r="I273" s="3044" t="s">
        <v>0</v>
      </c>
    </row>
    <row r="274" spans="1:9">
      <c r="A274" s="3038" t="s">
        <v>1011</v>
      </c>
      <c r="B274" s="3039" t="s">
        <v>6641</v>
      </c>
      <c r="C274" s="3040" t="s">
        <v>2841</v>
      </c>
      <c r="D274" s="3041"/>
      <c r="E274" s="3041"/>
      <c r="F274" s="3042">
        <f t="shared" si="8"/>
        <v>0</v>
      </c>
      <c r="G274" s="3043">
        <f t="shared" si="9"/>
        <v>0</v>
      </c>
      <c r="H274" s="1874">
        <v>0.15440000000000001</v>
      </c>
      <c r="I274" s="3044" t="s">
        <v>0</v>
      </c>
    </row>
    <row r="275" spans="1:9">
      <c r="A275" s="3038" t="s">
        <v>1012</v>
      </c>
      <c r="B275" s="3039" t="s">
        <v>6642</v>
      </c>
      <c r="C275" s="3040" t="s">
        <v>2841</v>
      </c>
      <c r="D275" s="3041"/>
      <c r="E275" s="3041"/>
      <c r="F275" s="3042">
        <f t="shared" si="8"/>
        <v>0</v>
      </c>
      <c r="G275" s="3043">
        <f t="shared" si="9"/>
        <v>0</v>
      </c>
      <c r="H275" s="1874">
        <v>0.44469999999999998</v>
      </c>
      <c r="I275" s="3044" t="s">
        <v>0</v>
      </c>
    </row>
    <row r="276" spans="1:9">
      <c r="A276" s="3038" t="s">
        <v>1013</v>
      </c>
      <c r="B276" s="3039" t="s">
        <v>6643</v>
      </c>
      <c r="C276" s="3040" t="s">
        <v>2841</v>
      </c>
      <c r="D276" s="3041"/>
      <c r="E276" s="3041"/>
      <c r="F276" s="3042">
        <f t="shared" si="8"/>
        <v>0</v>
      </c>
      <c r="G276" s="3043">
        <f t="shared" si="9"/>
        <v>0</v>
      </c>
      <c r="H276" s="1874">
        <v>0.28799999999999998</v>
      </c>
      <c r="I276" s="3044" t="s">
        <v>0</v>
      </c>
    </row>
    <row r="277" spans="1:9">
      <c r="A277" s="3038" t="s">
        <v>1014</v>
      </c>
      <c r="B277" s="3039" t="s">
        <v>6644</v>
      </c>
      <c r="C277" s="3040" t="s">
        <v>2841</v>
      </c>
      <c r="D277" s="3041"/>
      <c r="E277" s="3041"/>
      <c r="F277" s="3042">
        <f t="shared" si="8"/>
        <v>0</v>
      </c>
      <c r="G277" s="3043">
        <f t="shared" si="9"/>
        <v>0</v>
      </c>
      <c r="H277" s="1874">
        <v>0.44330000000000003</v>
      </c>
      <c r="I277" s="3044" t="s">
        <v>0</v>
      </c>
    </row>
    <row r="278" spans="1:9">
      <c r="A278" s="3038" t="s">
        <v>1015</v>
      </c>
      <c r="B278" s="3039" t="s">
        <v>6645</v>
      </c>
      <c r="C278" s="3040" t="s">
        <v>2841</v>
      </c>
      <c r="D278" s="3041"/>
      <c r="E278" s="3041"/>
      <c r="F278" s="3042">
        <f t="shared" si="8"/>
        <v>0</v>
      </c>
      <c r="G278" s="3043">
        <f t="shared" si="9"/>
        <v>0</v>
      </c>
      <c r="H278" s="1874">
        <v>0.4325</v>
      </c>
      <c r="I278" s="3044" t="s">
        <v>0</v>
      </c>
    </row>
    <row r="279" spans="1:9">
      <c r="A279" s="3038" t="s">
        <v>1016</v>
      </c>
      <c r="B279" s="3039" t="s">
        <v>6646</v>
      </c>
      <c r="C279" s="3040" t="s">
        <v>2841</v>
      </c>
      <c r="D279" s="3041"/>
      <c r="E279" s="3041"/>
      <c r="F279" s="3042">
        <f t="shared" si="8"/>
        <v>0</v>
      </c>
      <c r="G279" s="3043">
        <f t="shared" si="9"/>
        <v>0</v>
      </c>
      <c r="H279" s="1874">
        <v>0.3387</v>
      </c>
      <c r="I279" s="3044" t="s">
        <v>0</v>
      </c>
    </row>
    <row r="280" spans="1:9">
      <c r="A280" s="3038" t="s">
        <v>1017</v>
      </c>
      <c r="B280" s="3039" t="s">
        <v>6647</v>
      </c>
      <c r="C280" s="3040" t="s">
        <v>2841</v>
      </c>
      <c r="D280" s="3041"/>
      <c r="E280" s="3041"/>
      <c r="F280" s="3042">
        <f t="shared" si="8"/>
        <v>0</v>
      </c>
      <c r="G280" s="3043">
        <f t="shared" si="9"/>
        <v>0</v>
      </c>
      <c r="H280" s="1874">
        <v>0.36919999999999997</v>
      </c>
      <c r="I280" s="3044" t="s">
        <v>0</v>
      </c>
    </row>
    <row r="281" spans="1:9">
      <c r="A281" s="3038" t="s">
        <v>1018</v>
      </c>
      <c r="B281" s="3039" t="s">
        <v>6648</v>
      </c>
      <c r="C281" s="3040" t="s">
        <v>2841</v>
      </c>
      <c r="D281" s="3041"/>
      <c r="E281" s="3041"/>
      <c r="F281" s="3042">
        <f t="shared" si="8"/>
        <v>0</v>
      </c>
      <c r="G281" s="3043">
        <f t="shared" si="9"/>
        <v>0</v>
      </c>
      <c r="H281" s="1874">
        <v>0.3841</v>
      </c>
      <c r="I281" s="3044" t="s">
        <v>0</v>
      </c>
    </row>
    <row r="282" spans="1:9">
      <c r="A282" s="3038" t="s">
        <v>1019</v>
      </c>
      <c r="B282" s="3039" t="s">
        <v>6649</v>
      </c>
      <c r="C282" s="3040" t="s">
        <v>2841</v>
      </c>
      <c r="D282" s="3041"/>
      <c r="E282" s="3041"/>
      <c r="F282" s="3042">
        <f t="shared" si="8"/>
        <v>0</v>
      </c>
      <c r="G282" s="3043">
        <f t="shared" si="9"/>
        <v>0</v>
      </c>
      <c r="H282" s="1874">
        <v>0.25740000000000002</v>
      </c>
      <c r="I282" s="3044" t="s">
        <v>0</v>
      </c>
    </row>
    <row r="283" spans="1:9">
      <c r="A283" s="3038" t="s">
        <v>1020</v>
      </c>
      <c r="B283" s="3039" t="s">
        <v>6650</v>
      </c>
      <c r="C283" s="3040" t="s">
        <v>2841</v>
      </c>
      <c r="D283" s="3041"/>
      <c r="E283" s="3041"/>
      <c r="F283" s="3042">
        <f t="shared" si="8"/>
        <v>0</v>
      </c>
      <c r="G283" s="3043">
        <f t="shared" si="9"/>
        <v>0</v>
      </c>
      <c r="H283" s="1874">
        <v>0.45229999999999998</v>
      </c>
      <c r="I283" s="3044" t="s">
        <v>0</v>
      </c>
    </row>
    <row r="284" spans="1:9">
      <c r="A284" s="3038" t="s">
        <v>1021</v>
      </c>
      <c r="B284" s="3039" t="s">
        <v>6651</v>
      </c>
      <c r="C284" s="3040" t="s">
        <v>2841</v>
      </c>
      <c r="D284" s="3041"/>
      <c r="E284" s="3041"/>
      <c r="F284" s="3042">
        <f t="shared" si="8"/>
        <v>0</v>
      </c>
      <c r="G284" s="3043">
        <f t="shared" si="9"/>
        <v>0</v>
      </c>
      <c r="H284" s="1874">
        <v>1.1329</v>
      </c>
      <c r="I284" s="3044" t="s">
        <v>0</v>
      </c>
    </row>
    <row r="285" spans="1:9">
      <c r="A285" s="3038" t="s">
        <v>1022</v>
      </c>
      <c r="B285" s="3039" t="s">
        <v>6652</v>
      </c>
      <c r="C285" s="3040" t="s">
        <v>2841</v>
      </c>
      <c r="D285" s="3041"/>
      <c r="E285" s="3041"/>
      <c r="F285" s="3042">
        <f t="shared" si="8"/>
        <v>0</v>
      </c>
      <c r="G285" s="3043">
        <f t="shared" si="9"/>
        <v>0</v>
      </c>
      <c r="H285" s="1874">
        <v>1.0585</v>
      </c>
      <c r="I285" s="3044" t="s">
        <v>0</v>
      </c>
    </row>
    <row r="286" spans="1:9">
      <c r="A286" s="3038" t="s">
        <v>1023</v>
      </c>
      <c r="B286" s="3039" t="s">
        <v>6653</v>
      </c>
      <c r="C286" s="3040" t="s">
        <v>2841</v>
      </c>
      <c r="D286" s="3041"/>
      <c r="E286" s="3041"/>
      <c r="F286" s="3042">
        <f t="shared" si="8"/>
        <v>0</v>
      </c>
      <c r="G286" s="3043">
        <f t="shared" si="9"/>
        <v>0</v>
      </c>
      <c r="H286" s="1874">
        <v>0.37</v>
      </c>
      <c r="I286" s="3044" t="s">
        <v>0</v>
      </c>
    </row>
    <row r="287" spans="1:9">
      <c r="A287" s="3038" t="s">
        <v>1024</v>
      </c>
      <c r="B287" s="3039" t="s">
        <v>6654</v>
      </c>
      <c r="C287" s="3040" t="s">
        <v>2841</v>
      </c>
      <c r="D287" s="3041"/>
      <c r="E287" s="3041"/>
      <c r="F287" s="3042">
        <f t="shared" si="8"/>
        <v>0</v>
      </c>
      <c r="G287" s="3043">
        <f t="shared" si="9"/>
        <v>0</v>
      </c>
      <c r="H287" s="1874">
        <v>0.2671</v>
      </c>
      <c r="I287" s="3044" t="s">
        <v>0</v>
      </c>
    </row>
    <row r="288" spans="1:9">
      <c r="A288" s="3038" t="s">
        <v>1025</v>
      </c>
      <c r="B288" s="3039" t="s">
        <v>6655</v>
      </c>
      <c r="C288" s="3040" t="s">
        <v>2841</v>
      </c>
      <c r="D288" s="3041"/>
      <c r="E288" s="3041"/>
      <c r="F288" s="3042">
        <f t="shared" si="8"/>
        <v>0</v>
      </c>
      <c r="G288" s="3043">
        <f t="shared" si="9"/>
        <v>0</v>
      </c>
      <c r="H288" s="1874">
        <v>0.32340000000000002</v>
      </c>
      <c r="I288" s="3044" t="s">
        <v>0</v>
      </c>
    </row>
    <row r="289" spans="1:9">
      <c r="A289" s="3038" t="s">
        <v>1026</v>
      </c>
      <c r="B289" s="3039" t="s">
        <v>6656</v>
      </c>
      <c r="C289" s="3040" t="s">
        <v>2841</v>
      </c>
      <c r="D289" s="3041"/>
      <c r="E289" s="3041"/>
      <c r="F289" s="3042">
        <f t="shared" si="8"/>
        <v>0</v>
      </c>
      <c r="G289" s="3043">
        <f t="shared" si="9"/>
        <v>0</v>
      </c>
      <c r="H289" s="1874">
        <v>0.23949999999999999</v>
      </c>
      <c r="I289" s="3044" t="s">
        <v>0</v>
      </c>
    </row>
    <row r="290" spans="1:9">
      <c r="A290" s="3038" t="s">
        <v>1027</v>
      </c>
      <c r="B290" s="3039" t="s">
        <v>6657</v>
      </c>
      <c r="C290" s="3040" t="s">
        <v>2841</v>
      </c>
      <c r="D290" s="3041"/>
      <c r="E290" s="3041"/>
      <c r="F290" s="3042">
        <f t="shared" si="8"/>
        <v>0</v>
      </c>
      <c r="G290" s="3043">
        <f t="shared" si="9"/>
        <v>0</v>
      </c>
      <c r="H290" s="1874">
        <v>0.3987</v>
      </c>
      <c r="I290" s="3044" t="s">
        <v>0</v>
      </c>
    </row>
    <row r="291" spans="1:9">
      <c r="A291" s="3038" t="s">
        <v>1028</v>
      </c>
      <c r="B291" s="3039" t="s">
        <v>6658</v>
      </c>
      <c r="C291" s="3040" t="s">
        <v>2841</v>
      </c>
      <c r="D291" s="3041"/>
      <c r="E291" s="3041"/>
      <c r="F291" s="3042">
        <f t="shared" si="8"/>
        <v>0</v>
      </c>
      <c r="G291" s="3043">
        <f t="shared" si="9"/>
        <v>0</v>
      </c>
      <c r="H291" s="1874">
        <v>0.35260000000000002</v>
      </c>
      <c r="I291" s="3044" t="s">
        <v>0</v>
      </c>
    </row>
    <row r="292" spans="1:9">
      <c r="A292" s="3038" t="s">
        <v>1029</v>
      </c>
      <c r="B292" s="3039" t="s">
        <v>6659</v>
      </c>
      <c r="C292" s="3040" t="s">
        <v>2841</v>
      </c>
      <c r="D292" s="3041"/>
      <c r="E292" s="3041"/>
      <c r="F292" s="3042">
        <f t="shared" si="8"/>
        <v>0</v>
      </c>
      <c r="G292" s="3043">
        <f t="shared" si="9"/>
        <v>0</v>
      </c>
      <c r="H292" s="1874">
        <v>0.50180000000000002</v>
      </c>
      <c r="I292" s="3044" t="s">
        <v>0</v>
      </c>
    </row>
    <row r="293" spans="1:9">
      <c r="A293" s="3038" t="s">
        <v>1030</v>
      </c>
      <c r="B293" s="3039" t="s">
        <v>6660</v>
      </c>
      <c r="C293" s="3040" t="s">
        <v>2841</v>
      </c>
      <c r="D293" s="3041"/>
      <c r="E293" s="3041"/>
      <c r="F293" s="3042">
        <f t="shared" si="8"/>
        <v>0</v>
      </c>
      <c r="G293" s="3043">
        <f t="shared" si="9"/>
        <v>0</v>
      </c>
      <c r="H293" s="1874">
        <v>0.36080000000000001</v>
      </c>
      <c r="I293" s="3044" t="s">
        <v>0</v>
      </c>
    </row>
    <row r="294" spans="1:9">
      <c r="A294" s="3038" t="s">
        <v>1031</v>
      </c>
      <c r="B294" s="3039" t="s">
        <v>6661</v>
      </c>
      <c r="C294" s="3040" t="s">
        <v>2841</v>
      </c>
      <c r="D294" s="3041"/>
      <c r="E294" s="3041"/>
      <c r="F294" s="3042">
        <f t="shared" si="8"/>
        <v>0</v>
      </c>
      <c r="G294" s="3043">
        <f t="shared" si="9"/>
        <v>0</v>
      </c>
      <c r="H294" s="1874">
        <v>0.22090000000000001</v>
      </c>
      <c r="I294" s="3044" t="s">
        <v>0</v>
      </c>
    </row>
    <row r="295" spans="1:9">
      <c r="A295" s="3038" t="s">
        <v>1032</v>
      </c>
      <c r="B295" s="3039" t="s">
        <v>6662</v>
      </c>
      <c r="C295" s="3040" t="s">
        <v>2841</v>
      </c>
      <c r="D295" s="3041"/>
      <c r="E295" s="3041"/>
      <c r="F295" s="3042">
        <f t="shared" si="8"/>
        <v>0</v>
      </c>
      <c r="G295" s="3043">
        <f t="shared" si="9"/>
        <v>0</v>
      </c>
      <c r="H295" s="1874">
        <v>0.4113</v>
      </c>
      <c r="I295" s="3044" t="s">
        <v>0</v>
      </c>
    </row>
    <row r="296" spans="1:9">
      <c r="A296" s="3038" t="s">
        <v>1033</v>
      </c>
      <c r="B296" s="3039" t="s">
        <v>6663</v>
      </c>
      <c r="C296" s="3040" t="s">
        <v>2841</v>
      </c>
      <c r="D296" s="3041"/>
      <c r="E296" s="3041"/>
      <c r="F296" s="3042">
        <f t="shared" si="8"/>
        <v>0</v>
      </c>
      <c r="G296" s="3043">
        <f t="shared" si="9"/>
        <v>0</v>
      </c>
      <c r="H296" s="1874">
        <v>0.15659999999999999</v>
      </c>
      <c r="I296" s="3044" t="s">
        <v>0</v>
      </c>
    </row>
    <row r="297" spans="1:9">
      <c r="A297" s="3038" t="s">
        <v>1034</v>
      </c>
      <c r="B297" s="3039" t="s">
        <v>6664</v>
      </c>
      <c r="C297" s="3040" t="s">
        <v>2841</v>
      </c>
      <c r="D297" s="3041"/>
      <c r="E297" s="3041"/>
      <c r="F297" s="3042">
        <f t="shared" si="8"/>
        <v>0</v>
      </c>
      <c r="G297" s="3043">
        <f t="shared" si="9"/>
        <v>0</v>
      </c>
      <c r="H297" s="1874">
        <v>0.35610000000000003</v>
      </c>
      <c r="I297" s="3044" t="s">
        <v>0</v>
      </c>
    </row>
    <row r="298" spans="1:9">
      <c r="A298" s="3038" t="s">
        <v>1035</v>
      </c>
      <c r="B298" s="3039" t="s">
        <v>6665</v>
      </c>
      <c r="C298" s="3040" t="s">
        <v>2841</v>
      </c>
      <c r="D298" s="3041"/>
      <c r="E298" s="3041"/>
      <c r="F298" s="3042">
        <f t="shared" si="8"/>
        <v>0</v>
      </c>
      <c r="G298" s="3043">
        <f t="shared" si="9"/>
        <v>0</v>
      </c>
      <c r="H298" s="1874">
        <v>0.24709999999999999</v>
      </c>
      <c r="I298" s="3044" t="s">
        <v>0</v>
      </c>
    </row>
    <row r="299" spans="1:9">
      <c r="A299" s="3038" t="s">
        <v>1036</v>
      </c>
      <c r="B299" s="3039" t="s">
        <v>6666</v>
      </c>
      <c r="C299" s="3040" t="s">
        <v>2841</v>
      </c>
      <c r="D299" s="3041"/>
      <c r="E299" s="3041"/>
      <c r="F299" s="3042">
        <f t="shared" si="8"/>
        <v>0</v>
      </c>
      <c r="G299" s="3043">
        <f t="shared" si="9"/>
        <v>0</v>
      </c>
      <c r="H299" s="1874">
        <v>1.1714</v>
      </c>
      <c r="I299" s="3044" t="s">
        <v>0</v>
      </c>
    </row>
    <row r="300" spans="1:9">
      <c r="A300" s="3038" t="s">
        <v>1037</v>
      </c>
      <c r="B300" s="3039" t="s">
        <v>6667</v>
      </c>
      <c r="C300" s="3040" t="s">
        <v>2841</v>
      </c>
      <c r="D300" s="3041"/>
      <c r="E300" s="3041"/>
      <c r="F300" s="3042">
        <f t="shared" si="8"/>
        <v>0</v>
      </c>
      <c r="G300" s="3043">
        <f t="shared" si="9"/>
        <v>0</v>
      </c>
      <c r="H300" s="1874">
        <v>1.0071000000000001</v>
      </c>
      <c r="I300" s="3044" t="s">
        <v>0</v>
      </c>
    </row>
    <row r="301" spans="1:9">
      <c r="A301" s="3038" t="s">
        <v>1038</v>
      </c>
      <c r="B301" s="3039" t="s">
        <v>6668</v>
      </c>
      <c r="C301" s="3040" t="s">
        <v>2841</v>
      </c>
      <c r="D301" s="3041"/>
      <c r="E301" s="3041"/>
      <c r="F301" s="3042">
        <f t="shared" si="8"/>
        <v>0</v>
      </c>
      <c r="G301" s="3043">
        <f t="shared" si="9"/>
        <v>0</v>
      </c>
      <c r="H301" s="1874">
        <v>1.0432999999999999</v>
      </c>
      <c r="I301" s="3044" t="s">
        <v>0</v>
      </c>
    </row>
    <row r="302" spans="1:9">
      <c r="A302" s="3038" t="s">
        <v>1039</v>
      </c>
      <c r="B302" s="3039" t="s">
        <v>6669</v>
      </c>
      <c r="C302" s="3040" t="s">
        <v>2841</v>
      </c>
      <c r="D302" s="3041"/>
      <c r="E302" s="3041"/>
      <c r="F302" s="3042">
        <f t="shared" si="8"/>
        <v>0</v>
      </c>
      <c r="G302" s="3043">
        <f t="shared" si="9"/>
        <v>0</v>
      </c>
      <c r="H302" s="1874">
        <v>1.3089</v>
      </c>
      <c r="I302" s="3044" t="s">
        <v>0</v>
      </c>
    </row>
    <row r="303" spans="1:9">
      <c r="A303" s="3038" t="s">
        <v>1040</v>
      </c>
      <c r="B303" s="3039" t="s">
        <v>6670</v>
      </c>
      <c r="C303" s="3040" t="s">
        <v>2841</v>
      </c>
      <c r="D303" s="3041"/>
      <c r="E303" s="3041"/>
      <c r="F303" s="3042">
        <f t="shared" si="8"/>
        <v>0</v>
      </c>
      <c r="G303" s="3043">
        <f t="shared" si="9"/>
        <v>0</v>
      </c>
      <c r="H303" s="1874">
        <v>0.38850000000000001</v>
      </c>
      <c r="I303" s="3044" t="s">
        <v>0</v>
      </c>
    </row>
    <row r="304" spans="1:9">
      <c r="A304" s="3038" t="s">
        <v>3977</v>
      </c>
      <c r="B304" s="3039" t="s">
        <v>6671</v>
      </c>
      <c r="C304" s="3040" t="s">
        <v>2841</v>
      </c>
      <c r="D304" s="3041"/>
      <c r="E304" s="3041"/>
      <c r="F304" s="3042">
        <f t="shared" si="8"/>
        <v>0</v>
      </c>
      <c r="G304" s="3043">
        <f t="shared" si="9"/>
        <v>0</v>
      </c>
      <c r="H304" s="1874">
        <v>5.7500000000000002E-2</v>
      </c>
      <c r="I304" s="3044" t="s">
        <v>0</v>
      </c>
    </row>
    <row r="305" spans="1:9">
      <c r="A305" s="3038" t="s">
        <v>1041</v>
      </c>
      <c r="B305" s="3039" t="s">
        <v>6672</v>
      </c>
      <c r="C305" s="3040" t="s">
        <v>2841</v>
      </c>
      <c r="D305" s="3041"/>
      <c r="E305" s="3041"/>
      <c r="F305" s="3042">
        <f t="shared" si="8"/>
        <v>0</v>
      </c>
      <c r="G305" s="3043">
        <f t="shared" si="9"/>
        <v>0</v>
      </c>
      <c r="H305" s="1874">
        <v>0.40089999999999998</v>
      </c>
      <c r="I305" s="3044" t="s">
        <v>0</v>
      </c>
    </row>
    <row r="306" spans="1:9">
      <c r="A306" s="3038" t="s">
        <v>1042</v>
      </c>
      <c r="B306" s="3039" t="s">
        <v>6673</v>
      </c>
      <c r="C306" s="3040" t="s">
        <v>2841</v>
      </c>
      <c r="D306" s="3041"/>
      <c r="E306" s="3041"/>
      <c r="F306" s="3042">
        <f t="shared" si="8"/>
        <v>0</v>
      </c>
      <c r="G306" s="3043">
        <f t="shared" si="9"/>
        <v>0</v>
      </c>
      <c r="H306" s="1874">
        <v>1.0875999999999999</v>
      </c>
      <c r="I306" s="3044" t="s">
        <v>0</v>
      </c>
    </row>
    <row r="307" spans="1:9">
      <c r="A307" s="3038" t="s">
        <v>1043</v>
      </c>
      <c r="B307" s="3039" t="s">
        <v>6674</v>
      </c>
      <c r="C307" s="3040" t="s">
        <v>2841</v>
      </c>
      <c r="D307" s="3041"/>
      <c r="E307" s="3041"/>
      <c r="F307" s="3042">
        <f t="shared" si="8"/>
        <v>0</v>
      </c>
      <c r="G307" s="3043">
        <f t="shared" si="9"/>
        <v>0</v>
      </c>
      <c r="H307" s="1874">
        <v>0.80300000000000005</v>
      </c>
      <c r="I307" s="3044" t="s">
        <v>0</v>
      </c>
    </row>
    <row r="308" spans="1:9">
      <c r="A308" s="3038" t="s">
        <v>1044</v>
      </c>
      <c r="B308" s="3039" t="s">
        <v>6675</v>
      </c>
      <c r="C308" s="3040" t="s">
        <v>2841</v>
      </c>
      <c r="D308" s="3041"/>
      <c r="E308" s="3041"/>
      <c r="F308" s="3042">
        <f t="shared" si="8"/>
        <v>0</v>
      </c>
      <c r="G308" s="3043">
        <f t="shared" si="9"/>
        <v>0</v>
      </c>
      <c r="H308" s="1874">
        <v>0.63900000000000001</v>
      </c>
      <c r="I308" s="3044" t="s">
        <v>0</v>
      </c>
    </row>
    <row r="309" spans="1:9">
      <c r="A309" s="3038" t="s">
        <v>1045</v>
      </c>
      <c r="B309" s="3039" t="s">
        <v>6676</v>
      </c>
      <c r="C309" s="3040" t="s">
        <v>2841</v>
      </c>
      <c r="D309" s="3041"/>
      <c r="E309" s="3041"/>
      <c r="F309" s="3042">
        <f t="shared" si="8"/>
        <v>0</v>
      </c>
      <c r="G309" s="3043">
        <f t="shared" si="9"/>
        <v>0</v>
      </c>
      <c r="H309" s="1874">
        <v>0.80620000000000003</v>
      </c>
      <c r="I309" s="3044" t="s">
        <v>0</v>
      </c>
    </row>
    <row r="310" spans="1:9">
      <c r="A310" s="3038" t="s">
        <v>1046</v>
      </c>
      <c r="B310" s="3039" t="s">
        <v>6677</v>
      </c>
      <c r="C310" s="3040" t="s">
        <v>2841</v>
      </c>
      <c r="D310" s="3041"/>
      <c r="E310" s="3041"/>
      <c r="F310" s="3042">
        <f t="shared" si="8"/>
        <v>0</v>
      </c>
      <c r="G310" s="3043">
        <f t="shared" si="9"/>
        <v>0</v>
      </c>
      <c r="H310" s="1874">
        <v>0.45989999999999998</v>
      </c>
      <c r="I310" s="3044" t="s">
        <v>0</v>
      </c>
    </row>
    <row r="311" spans="1:9">
      <c r="A311" s="3038" t="s">
        <v>2043</v>
      </c>
      <c r="B311" s="3039" t="s">
        <v>6678</v>
      </c>
      <c r="C311" s="3040" t="s">
        <v>2841</v>
      </c>
      <c r="D311" s="3041"/>
      <c r="E311" s="3041"/>
      <c r="F311" s="3042">
        <f t="shared" si="8"/>
        <v>0</v>
      </c>
      <c r="G311" s="3043">
        <f t="shared" si="9"/>
        <v>0</v>
      </c>
      <c r="H311" s="1874">
        <v>0.54310000000000003</v>
      </c>
      <c r="I311" s="3044" t="s">
        <v>0</v>
      </c>
    </row>
    <row r="312" spans="1:9">
      <c r="A312" s="3038" t="s">
        <v>1047</v>
      </c>
      <c r="B312" s="3039" t="s">
        <v>6679</v>
      </c>
      <c r="C312" s="3040" t="s">
        <v>2841</v>
      </c>
      <c r="D312" s="3041"/>
      <c r="E312" s="3041"/>
      <c r="F312" s="3042">
        <f t="shared" si="8"/>
        <v>0</v>
      </c>
      <c r="G312" s="3043">
        <f t="shared" si="9"/>
        <v>0</v>
      </c>
      <c r="H312" s="1874">
        <v>0.89419999999999999</v>
      </c>
      <c r="I312" s="3044" t="s">
        <v>0</v>
      </c>
    </row>
    <row r="313" spans="1:9">
      <c r="A313" s="3038" t="s">
        <v>2044</v>
      </c>
      <c r="B313" s="3039" t="s">
        <v>6680</v>
      </c>
      <c r="C313" s="3040" t="s">
        <v>2841</v>
      </c>
      <c r="D313" s="3041"/>
      <c r="E313" s="3041"/>
      <c r="F313" s="3042">
        <f t="shared" si="8"/>
        <v>0</v>
      </c>
      <c r="G313" s="3043">
        <f t="shared" si="9"/>
        <v>0</v>
      </c>
      <c r="H313" s="1874">
        <v>0.55100000000000005</v>
      </c>
      <c r="I313" s="3044" t="s">
        <v>0</v>
      </c>
    </row>
    <row r="314" spans="1:9">
      <c r="A314" s="3038" t="s">
        <v>3978</v>
      </c>
      <c r="B314" s="3039" t="s">
        <v>4140</v>
      </c>
      <c r="C314" s="3040" t="s">
        <v>2841</v>
      </c>
      <c r="D314" s="3041"/>
      <c r="E314" s="3041"/>
      <c r="F314" s="3042">
        <f t="shared" si="8"/>
        <v>0</v>
      </c>
      <c r="G314" s="3043">
        <f t="shared" si="9"/>
        <v>0</v>
      </c>
      <c r="H314" s="1874">
        <v>0.3483</v>
      </c>
      <c r="I314" s="3044" t="s">
        <v>0</v>
      </c>
    </row>
    <row r="315" spans="1:9">
      <c r="A315" s="3038" t="s">
        <v>1048</v>
      </c>
      <c r="B315" s="3039" t="s">
        <v>6681</v>
      </c>
      <c r="C315" s="3040" t="s">
        <v>2841</v>
      </c>
      <c r="D315" s="3041"/>
      <c r="E315" s="3041"/>
      <c r="F315" s="3042">
        <f t="shared" si="8"/>
        <v>0</v>
      </c>
      <c r="G315" s="3043">
        <f t="shared" si="9"/>
        <v>0</v>
      </c>
      <c r="H315" s="1874">
        <v>1.5998000000000001</v>
      </c>
      <c r="I315" s="3044" t="s">
        <v>0</v>
      </c>
    </row>
    <row r="316" spans="1:9">
      <c r="A316" s="3038" t="s">
        <v>1049</v>
      </c>
      <c r="B316" s="3039" t="s">
        <v>6682</v>
      </c>
      <c r="C316" s="3040" t="s">
        <v>2841</v>
      </c>
      <c r="D316" s="3041"/>
      <c r="E316" s="3041"/>
      <c r="F316" s="3042">
        <f t="shared" si="8"/>
        <v>0</v>
      </c>
      <c r="G316" s="3043">
        <f t="shared" si="9"/>
        <v>0</v>
      </c>
      <c r="H316" s="1874">
        <v>0.73760000000000003</v>
      </c>
      <c r="I316" s="3044" t="s">
        <v>0</v>
      </c>
    </row>
    <row r="317" spans="1:9">
      <c r="A317" s="3038" t="s">
        <v>1050</v>
      </c>
      <c r="B317" s="3039" t="s">
        <v>6683</v>
      </c>
      <c r="C317" s="3040" t="s">
        <v>2841</v>
      </c>
      <c r="D317" s="3041"/>
      <c r="E317" s="3041"/>
      <c r="F317" s="3042">
        <f t="shared" si="8"/>
        <v>0</v>
      </c>
      <c r="G317" s="3043">
        <f t="shared" si="9"/>
        <v>0</v>
      </c>
      <c r="H317" s="1874">
        <v>1.1229</v>
      </c>
      <c r="I317" s="3044" t="s">
        <v>0</v>
      </c>
    </row>
    <row r="318" spans="1:9">
      <c r="A318" s="3038" t="s">
        <v>1051</v>
      </c>
      <c r="B318" s="3039" t="s">
        <v>6684</v>
      </c>
      <c r="C318" s="3040" t="s">
        <v>2841</v>
      </c>
      <c r="D318" s="3041"/>
      <c r="E318" s="3041"/>
      <c r="F318" s="3042">
        <f t="shared" si="8"/>
        <v>0</v>
      </c>
      <c r="G318" s="3043">
        <f t="shared" si="9"/>
        <v>0</v>
      </c>
      <c r="H318" s="1874">
        <v>0.70889999999999997</v>
      </c>
      <c r="I318" s="3044" t="s">
        <v>0</v>
      </c>
    </row>
    <row r="319" spans="1:9">
      <c r="A319" s="3038" t="s">
        <v>1052</v>
      </c>
      <c r="B319" s="3039" t="s">
        <v>6685</v>
      </c>
      <c r="C319" s="3040" t="s">
        <v>2841</v>
      </c>
      <c r="D319" s="3041"/>
      <c r="E319" s="3041"/>
      <c r="F319" s="3042">
        <f t="shared" si="8"/>
        <v>0</v>
      </c>
      <c r="G319" s="3043">
        <f t="shared" si="9"/>
        <v>0</v>
      </c>
      <c r="H319" s="1874">
        <v>1.1595</v>
      </c>
      <c r="I319" s="3044" t="s">
        <v>0</v>
      </c>
    </row>
    <row r="320" spans="1:9">
      <c r="A320" s="3038" t="s">
        <v>1053</v>
      </c>
      <c r="B320" s="3039" t="s">
        <v>6686</v>
      </c>
      <c r="C320" s="3040" t="s">
        <v>2841</v>
      </c>
      <c r="D320" s="3041"/>
      <c r="E320" s="3041"/>
      <c r="F320" s="3042">
        <f t="shared" si="8"/>
        <v>0</v>
      </c>
      <c r="G320" s="3043">
        <f t="shared" si="9"/>
        <v>0</v>
      </c>
      <c r="H320" s="1874">
        <v>0.71679999999999999</v>
      </c>
      <c r="I320" s="3044" t="s">
        <v>0</v>
      </c>
    </row>
    <row r="321" spans="1:9">
      <c r="A321" s="3038" t="s">
        <v>1054</v>
      </c>
      <c r="B321" s="3039" t="s">
        <v>6687</v>
      </c>
      <c r="C321" s="3040" t="s">
        <v>2841</v>
      </c>
      <c r="D321" s="3041"/>
      <c r="E321" s="3041"/>
      <c r="F321" s="3042">
        <f t="shared" si="8"/>
        <v>0</v>
      </c>
      <c r="G321" s="3043">
        <f t="shared" si="9"/>
        <v>0</v>
      </c>
      <c r="H321" s="1874">
        <v>0.72589999999999999</v>
      </c>
      <c r="I321" s="3044" t="s">
        <v>0</v>
      </c>
    </row>
    <row r="322" spans="1:9">
      <c r="A322" s="3038" t="s">
        <v>1055</v>
      </c>
      <c r="B322" s="3039" t="s">
        <v>6688</v>
      </c>
      <c r="C322" s="3040" t="s">
        <v>2841</v>
      </c>
      <c r="D322" s="3041"/>
      <c r="E322" s="3041"/>
      <c r="F322" s="3042">
        <f t="shared" si="8"/>
        <v>0</v>
      </c>
      <c r="G322" s="3043">
        <f t="shared" si="9"/>
        <v>0</v>
      </c>
      <c r="H322" s="1874">
        <v>0.90690000000000004</v>
      </c>
      <c r="I322" s="3044" t="s">
        <v>0</v>
      </c>
    </row>
    <row r="323" spans="1:9">
      <c r="A323" s="3038" t="s">
        <v>1056</v>
      </c>
      <c r="B323" s="3039" t="s">
        <v>6689</v>
      </c>
      <c r="C323" s="3040" t="s">
        <v>2841</v>
      </c>
      <c r="D323" s="3041"/>
      <c r="E323" s="3041"/>
      <c r="F323" s="3042">
        <f t="shared" si="8"/>
        <v>0</v>
      </c>
      <c r="G323" s="3043">
        <f t="shared" si="9"/>
        <v>0</v>
      </c>
      <c r="H323" s="1874">
        <v>0.62990000000000002</v>
      </c>
      <c r="I323" s="3044" t="s">
        <v>0</v>
      </c>
    </row>
    <row r="324" spans="1:9">
      <c r="A324" s="3038" t="s">
        <v>1057</v>
      </c>
      <c r="B324" s="3039" t="s">
        <v>6690</v>
      </c>
      <c r="C324" s="3040" t="s">
        <v>2841</v>
      </c>
      <c r="D324" s="3041"/>
      <c r="E324" s="3041"/>
      <c r="F324" s="3042">
        <f t="shared" si="8"/>
        <v>0</v>
      </c>
      <c r="G324" s="3043">
        <f t="shared" si="9"/>
        <v>0</v>
      </c>
      <c r="H324" s="1874">
        <v>0.4758</v>
      </c>
      <c r="I324" s="3044" t="s">
        <v>0</v>
      </c>
    </row>
    <row r="325" spans="1:9">
      <c r="A325" s="3038" t="s">
        <v>1058</v>
      </c>
      <c r="B325" s="3039" t="s">
        <v>6691</v>
      </c>
      <c r="C325" s="3040" t="s">
        <v>2841</v>
      </c>
      <c r="D325" s="3041"/>
      <c r="E325" s="3041"/>
      <c r="F325" s="3042">
        <f t="shared" ref="F325:F388" si="10">D325*E325</f>
        <v>0</v>
      </c>
      <c r="G325" s="3043">
        <f t="shared" ref="G325:G388" si="11">IF($F$1265=0,0,F325/$F$1265)</f>
        <v>0</v>
      </c>
      <c r="H325" s="1874">
        <v>-0.29389999999999999</v>
      </c>
      <c r="I325" s="3044" t="s">
        <v>0</v>
      </c>
    </row>
    <row r="326" spans="1:9">
      <c r="A326" s="3038" t="s">
        <v>1059</v>
      </c>
      <c r="B326" s="3039" t="s">
        <v>6692</v>
      </c>
      <c r="C326" s="3040" t="s">
        <v>2841</v>
      </c>
      <c r="D326" s="3041"/>
      <c r="E326" s="3041"/>
      <c r="F326" s="3042">
        <f t="shared" si="10"/>
        <v>0</v>
      </c>
      <c r="G326" s="3043">
        <f t="shared" si="11"/>
        <v>0</v>
      </c>
      <c r="H326" s="1874">
        <v>1.0178</v>
      </c>
      <c r="I326" s="3044" t="s">
        <v>0</v>
      </c>
    </row>
    <row r="327" spans="1:9">
      <c r="A327" s="3038" t="s">
        <v>1060</v>
      </c>
      <c r="B327" s="3039" t="s">
        <v>6693</v>
      </c>
      <c r="C327" s="3040" t="s">
        <v>2841</v>
      </c>
      <c r="D327" s="3041"/>
      <c r="E327" s="3041"/>
      <c r="F327" s="3042">
        <f t="shared" si="10"/>
        <v>0</v>
      </c>
      <c r="G327" s="3043">
        <f t="shared" si="11"/>
        <v>0</v>
      </c>
      <c r="H327" s="1874">
        <v>0.79510000000000003</v>
      </c>
      <c r="I327" s="3044" t="s">
        <v>0</v>
      </c>
    </row>
    <row r="328" spans="1:9">
      <c r="A328" s="3038" t="s">
        <v>1061</v>
      </c>
      <c r="B328" s="3039" t="s">
        <v>6694</v>
      </c>
      <c r="C328" s="3040" t="s">
        <v>2841</v>
      </c>
      <c r="D328" s="3041"/>
      <c r="E328" s="3041"/>
      <c r="F328" s="3042">
        <f t="shared" si="10"/>
        <v>0</v>
      </c>
      <c r="G328" s="3043">
        <f t="shared" si="11"/>
        <v>0</v>
      </c>
      <c r="H328" s="1874">
        <v>1.0103</v>
      </c>
      <c r="I328" s="3044" t="s">
        <v>0</v>
      </c>
    </row>
    <row r="329" spans="1:9">
      <c r="A329" s="3038" t="s">
        <v>1062</v>
      </c>
      <c r="B329" s="3039" t="s">
        <v>6695</v>
      </c>
      <c r="C329" s="3040" t="s">
        <v>2841</v>
      </c>
      <c r="D329" s="3041"/>
      <c r="E329" s="3041"/>
      <c r="F329" s="3042">
        <f t="shared" si="10"/>
        <v>0</v>
      </c>
      <c r="G329" s="3043">
        <f t="shared" si="11"/>
        <v>0</v>
      </c>
      <c r="H329" s="1874">
        <v>0.63029999999999997</v>
      </c>
      <c r="I329" s="3044" t="s">
        <v>0</v>
      </c>
    </row>
    <row r="330" spans="1:9">
      <c r="A330" s="3038" t="s">
        <v>1063</v>
      </c>
      <c r="B330" s="3039" t="s">
        <v>6696</v>
      </c>
      <c r="C330" s="3040" t="s">
        <v>2841</v>
      </c>
      <c r="D330" s="3041"/>
      <c r="E330" s="3041"/>
      <c r="F330" s="3042">
        <f t="shared" si="10"/>
        <v>0</v>
      </c>
      <c r="G330" s="3043">
        <f t="shared" si="11"/>
        <v>0</v>
      </c>
      <c r="H330" s="1874">
        <v>1.0994999999999999</v>
      </c>
      <c r="I330" s="3044" t="s">
        <v>0</v>
      </c>
    </row>
    <row r="331" spans="1:9">
      <c r="A331" s="3038" t="s">
        <v>1064</v>
      </c>
      <c r="B331" s="3039" t="s">
        <v>6697</v>
      </c>
      <c r="C331" s="3040" t="s">
        <v>2841</v>
      </c>
      <c r="D331" s="3041"/>
      <c r="E331" s="3041"/>
      <c r="F331" s="3042">
        <f t="shared" si="10"/>
        <v>0</v>
      </c>
      <c r="G331" s="3043">
        <f t="shared" si="11"/>
        <v>0</v>
      </c>
      <c r="H331" s="1874">
        <v>1.5979000000000001</v>
      </c>
      <c r="I331" s="3044" t="s">
        <v>0</v>
      </c>
    </row>
    <row r="332" spans="1:9">
      <c r="A332" s="3038" t="s">
        <v>1065</v>
      </c>
      <c r="B332" s="3039" t="s">
        <v>6698</v>
      </c>
      <c r="C332" s="3040" t="s">
        <v>2841</v>
      </c>
      <c r="D332" s="3041"/>
      <c r="E332" s="3041"/>
      <c r="F332" s="3042">
        <f t="shared" si="10"/>
        <v>0</v>
      </c>
      <c r="G332" s="3043">
        <f t="shared" si="11"/>
        <v>0</v>
      </c>
      <c r="H332" s="1874">
        <v>0.41260000000000002</v>
      </c>
      <c r="I332" s="3044" t="s">
        <v>0</v>
      </c>
    </row>
    <row r="333" spans="1:9">
      <c r="A333" s="3038" t="s">
        <v>1066</v>
      </c>
      <c r="B333" s="3039" t="s">
        <v>6699</v>
      </c>
      <c r="C333" s="3040" t="s">
        <v>2841</v>
      </c>
      <c r="D333" s="3041"/>
      <c r="E333" s="3041"/>
      <c r="F333" s="3042">
        <f t="shared" si="10"/>
        <v>0</v>
      </c>
      <c r="G333" s="3043">
        <f t="shared" si="11"/>
        <v>0</v>
      </c>
      <c r="H333" s="1874">
        <v>0.70979999999999999</v>
      </c>
      <c r="I333" s="3044" t="s">
        <v>0</v>
      </c>
    </row>
    <row r="334" spans="1:9">
      <c r="A334" s="3038" t="s">
        <v>1067</v>
      </c>
      <c r="B334" s="3039" t="s">
        <v>6700</v>
      </c>
      <c r="C334" s="3040" t="s">
        <v>2841</v>
      </c>
      <c r="D334" s="3041"/>
      <c r="E334" s="3041"/>
      <c r="F334" s="3042">
        <f t="shared" si="10"/>
        <v>0</v>
      </c>
      <c r="G334" s="3043">
        <f t="shared" si="11"/>
        <v>0</v>
      </c>
      <c r="H334" s="1874">
        <v>0.84799999999999998</v>
      </c>
      <c r="I334" s="3044" t="s">
        <v>0</v>
      </c>
    </row>
    <row r="335" spans="1:9">
      <c r="A335" s="3038" t="s">
        <v>1068</v>
      </c>
      <c r="B335" s="3039" t="s">
        <v>6701</v>
      </c>
      <c r="C335" s="3040" t="s">
        <v>2841</v>
      </c>
      <c r="D335" s="3041"/>
      <c r="E335" s="3041"/>
      <c r="F335" s="3042">
        <f t="shared" si="10"/>
        <v>0</v>
      </c>
      <c r="G335" s="3043">
        <f t="shared" si="11"/>
        <v>0</v>
      </c>
      <c r="H335" s="1874">
        <v>1.1798999999999999</v>
      </c>
      <c r="I335" s="3044" t="s">
        <v>0</v>
      </c>
    </row>
    <row r="336" spans="1:9">
      <c r="A336" s="3038" t="s">
        <v>1069</v>
      </c>
      <c r="B336" s="3039" t="s">
        <v>6702</v>
      </c>
      <c r="C336" s="3040" t="s">
        <v>2841</v>
      </c>
      <c r="D336" s="3041"/>
      <c r="E336" s="3041"/>
      <c r="F336" s="3042">
        <f t="shared" si="10"/>
        <v>0</v>
      </c>
      <c r="G336" s="3043">
        <f t="shared" si="11"/>
        <v>0</v>
      </c>
      <c r="H336" s="1874">
        <v>0.78839999999999999</v>
      </c>
      <c r="I336" s="3044" t="s">
        <v>0</v>
      </c>
    </row>
    <row r="337" spans="1:9">
      <c r="A337" s="3038" t="s">
        <v>1070</v>
      </c>
      <c r="B337" s="3039" t="s">
        <v>6703</v>
      </c>
      <c r="C337" s="3040" t="s">
        <v>2841</v>
      </c>
      <c r="D337" s="3041"/>
      <c r="E337" s="3041"/>
      <c r="F337" s="3042">
        <f t="shared" si="10"/>
        <v>0</v>
      </c>
      <c r="G337" s="3043">
        <f t="shared" si="11"/>
        <v>0</v>
      </c>
      <c r="H337" s="1874">
        <v>0.86460000000000004</v>
      </c>
      <c r="I337" s="3044" t="s">
        <v>0</v>
      </c>
    </row>
    <row r="338" spans="1:9">
      <c r="A338" s="3038" t="s">
        <v>1071</v>
      </c>
      <c r="B338" s="3039" t="s">
        <v>6704</v>
      </c>
      <c r="C338" s="3040" t="s">
        <v>2841</v>
      </c>
      <c r="D338" s="3041"/>
      <c r="E338" s="3041"/>
      <c r="F338" s="3042">
        <f t="shared" si="10"/>
        <v>0</v>
      </c>
      <c r="G338" s="3043">
        <f t="shared" si="11"/>
        <v>0</v>
      </c>
      <c r="H338" s="1874">
        <v>1.5562</v>
      </c>
      <c r="I338" s="3044" t="s">
        <v>0</v>
      </c>
    </row>
    <row r="339" spans="1:9">
      <c r="A339" s="3038" t="s">
        <v>1072</v>
      </c>
      <c r="B339" s="3039" t="s">
        <v>6705</v>
      </c>
      <c r="C339" s="3040" t="s">
        <v>2841</v>
      </c>
      <c r="D339" s="3041"/>
      <c r="E339" s="3041"/>
      <c r="F339" s="3042">
        <f t="shared" si="10"/>
        <v>0</v>
      </c>
      <c r="G339" s="3043">
        <f t="shared" si="11"/>
        <v>0</v>
      </c>
      <c r="H339" s="1874">
        <v>1.6435</v>
      </c>
      <c r="I339" s="3044" t="s">
        <v>0</v>
      </c>
    </row>
    <row r="340" spans="1:9">
      <c r="A340" s="3038" t="s">
        <v>1073</v>
      </c>
      <c r="B340" s="3039" t="s">
        <v>6706</v>
      </c>
      <c r="C340" s="3040" t="s">
        <v>2841</v>
      </c>
      <c r="D340" s="3041"/>
      <c r="E340" s="3041"/>
      <c r="F340" s="3042">
        <f t="shared" si="10"/>
        <v>0</v>
      </c>
      <c r="G340" s="3043">
        <f t="shared" si="11"/>
        <v>0</v>
      </c>
      <c r="H340" s="1874">
        <v>0.46300000000000002</v>
      </c>
      <c r="I340" s="3044" t="s">
        <v>0</v>
      </c>
    </row>
    <row r="341" spans="1:9">
      <c r="A341" s="3038" t="s">
        <v>1074</v>
      </c>
      <c r="B341" s="3039" t="s">
        <v>6707</v>
      </c>
      <c r="C341" s="3040" t="s">
        <v>2841</v>
      </c>
      <c r="D341" s="3041"/>
      <c r="E341" s="3041"/>
      <c r="F341" s="3042">
        <f t="shared" si="10"/>
        <v>0</v>
      </c>
      <c r="G341" s="3043">
        <f t="shared" si="11"/>
        <v>0</v>
      </c>
      <c r="H341" s="1874">
        <v>0.31119999999999998</v>
      </c>
      <c r="I341" s="3044" t="s">
        <v>0</v>
      </c>
    </row>
    <row r="342" spans="1:9">
      <c r="A342" s="3038" t="s">
        <v>1075</v>
      </c>
      <c r="B342" s="3039" t="s">
        <v>6708</v>
      </c>
      <c r="C342" s="3040" t="s">
        <v>2841</v>
      </c>
      <c r="D342" s="3041"/>
      <c r="E342" s="3041"/>
      <c r="F342" s="3042">
        <f t="shared" si="10"/>
        <v>0</v>
      </c>
      <c r="G342" s="3043">
        <f t="shared" si="11"/>
        <v>0</v>
      </c>
      <c r="H342" s="1874">
        <v>0.60060000000000002</v>
      </c>
      <c r="I342" s="3044" t="s">
        <v>0</v>
      </c>
    </row>
    <row r="343" spans="1:9">
      <c r="A343" s="3038" t="s">
        <v>1076</v>
      </c>
      <c r="B343" s="3039" t="s">
        <v>6709</v>
      </c>
      <c r="C343" s="3040" t="s">
        <v>2841</v>
      </c>
      <c r="D343" s="3041"/>
      <c r="E343" s="3041"/>
      <c r="F343" s="3042">
        <f t="shared" si="10"/>
        <v>0</v>
      </c>
      <c r="G343" s="3043">
        <f t="shared" si="11"/>
        <v>0</v>
      </c>
      <c r="H343" s="1874">
        <v>1.2033</v>
      </c>
      <c r="I343" s="3044" t="s">
        <v>0</v>
      </c>
    </row>
    <row r="344" spans="1:9">
      <c r="A344" s="3038" t="s">
        <v>1077</v>
      </c>
      <c r="B344" s="3039" t="s">
        <v>6710</v>
      </c>
      <c r="C344" s="3040" t="s">
        <v>2841</v>
      </c>
      <c r="D344" s="3041"/>
      <c r="E344" s="3041"/>
      <c r="F344" s="3042">
        <f t="shared" si="10"/>
        <v>0</v>
      </c>
      <c r="G344" s="3043">
        <f t="shared" si="11"/>
        <v>0</v>
      </c>
      <c r="H344" s="1874">
        <v>0.97619999999999996</v>
      </c>
      <c r="I344" s="3044" t="s">
        <v>0</v>
      </c>
    </row>
    <row r="345" spans="1:9">
      <c r="A345" s="3038" t="s">
        <v>1078</v>
      </c>
      <c r="B345" s="3039" t="s">
        <v>6711</v>
      </c>
      <c r="C345" s="3040" t="s">
        <v>2841</v>
      </c>
      <c r="D345" s="3041"/>
      <c r="E345" s="3041"/>
      <c r="F345" s="3042">
        <f t="shared" si="10"/>
        <v>0</v>
      </c>
      <c r="G345" s="3043">
        <f t="shared" si="11"/>
        <v>0</v>
      </c>
      <c r="H345" s="1874">
        <v>0.84350000000000003</v>
      </c>
      <c r="I345" s="3044" t="s">
        <v>0</v>
      </c>
    </row>
    <row r="346" spans="1:9">
      <c r="A346" s="3038" t="s">
        <v>1079</v>
      </c>
      <c r="B346" s="3039" t="s">
        <v>6712</v>
      </c>
      <c r="C346" s="3040" t="s">
        <v>2841</v>
      </c>
      <c r="D346" s="3041"/>
      <c r="E346" s="3041"/>
      <c r="F346" s="3042">
        <f t="shared" si="10"/>
        <v>0</v>
      </c>
      <c r="G346" s="3043">
        <f t="shared" si="11"/>
        <v>0</v>
      </c>
      <c r="H346" s="1874">
        <v>0.90659999999999996</v>
      </c>
      <c r="I346" s="3044" t="s">
        <v>0</v>
      </c>
    </row>
    <row r="347" spans="1:9">
      <c r="A347" s="3038" t="s">
        <v>1080</v>
      </c>
      <c r="B347" s="3039" t="s">
        <v>6713</v>
      </c>
      <c r="C347" s="3040" t="s">
        <v>2841</v>
      </c>
      <c r="D347" s="3041"/>
      <c r="E347" s="3041"/>
      <c r="F347" s="3042">
        <f t="shared" si="10"/>
        <v>0</v>
      </c>
      <c r="G347" s="3043">
        <f t="shared" si="11"/>
        <v>0</v>
      </c>
      <c r="H347" s="1874">
        <v>0.74260000000000004</v>
      </c>
      <c r="I347" s="3044" t="s">
        <v>0</v>
      </c>
    </row>
    <row r="348" spans="1:9">
      <c r="A348" s="3038" t="s">
        <v>1081</v>
      </c>
      <c r="B348" s="3039" t="s">
        <v>6714</v>
      </c>
      <c r="C348" s="3040" t="s">
        <v>2841</v>
      </c>
      <c r="D348" s="3041"/>
      <c r="E348" s="3041"/>
      <c r="F348" s="3042">
        <f t="shared" si="10"/>
        <v>0</v>
      </c>
      <c r="G348" s="3043">
        <f t="shared" si="11"/>
        <v>0</v>
      </c>
      <c r="H348" s="1874">
        <v>1.6477999999999999</v>
      </c>
      <c r="I348" s="3044" t="s">
        <v>0</v>
      </c>
    </row>
    <row r="349" spans="1:9">
      <c r="A349" s="3038" t="s">
        <v>1082</v>
      </c>
      <c r="B349" s="3039" t="s">
        <v>6715</v>
      </c>
      <c r="C349" s="3040" t="s">
        <v>2841</v>
      </c>
      <c r="D349" s="3041"/>
      <c r="E349" s="3041"/>
      <c r="F349" s="3042">
        <f t="shared" si="10"/>
        <v>0</v>
      </c>
      <c r="G349" s="3043">
        <f t="shared" si="11"/>
        <v>0</v>
      </c>
      <c r="H349" s="1874">
        <v>0.76259999999999994</v>
      </c>
      <c r="I349" s="3044" t="s">
        <v>0</v>
      </c>
    </row>
    <row r="350" spans="1:9">
      <c r="A350" s="3038" t="s">
        <v>1083</v>
      </c>
      <c r="B350" s="3039" t="s">
        <v>6716</v>
      </c>
      <c r="C350" s="3040" t="s">
        <v>2841</v>
      </c>
      <c r="D350" s="3041"/>
      <c r="E350" s="3041"/>
      <c r="F350" s="3042">
        <f t="shared" si="10"/>
        <v>0</v>
      </c>
      <c r="G350" s="3043">
        <f t="shared" si="11"/>
        <v>0</v>
      </c>
      <c r="H350" s="1874">
        <v>0.14899999999999999</v>
      </c>
      <c r="I350" s="3044" t="s">
        <v>0</v>
      </c>
    </row>
    <row r="351" spans="1:9">
      <c r="A351" s="3038" t="s">
        <v>1084</v>
      </c>
      <c r="B351" s="3039" t="s">
        <v>6717</v>
      </c>
      <c r="C351" s="3040" t="s">
        <v>2841</v>
      </c>
      <c r="D351" s="3041"/>
      <c r="E351" s="3041"/>
      <c r="F351" s="3042">
        <f t="shared" si="10"/>
        <v>0</v>
      </c>
      <c r="G351" s="3043">
        <f t="shared" si="11"/>
        <v>0</v>
      </c>
      <c r="H351" s="1874">
        <v>1.0823</v>
      </c>
      <c r="I351" s="3044" t="s">
        <v>0</v>
      </c>
    </row>
    <row r="352" spans="1:9">
      <c r="A352" s="3038" t="s">
        <v>1085</v>
      </c>
      <c r="B352" s="3039" t="s">
        <v>6718</v>
      </c>
      <c r="C352" s="3040" t="s">
        <v>2841</v>
      </c>
      <c r="D352" s="3041"/>
      <c r="E352" s="3041"/>
      <c r="F352" s="3042">
        <f t="shared" si="10"/>
        <v>0</v>
      </c>
      <c r="G352" s="3043">
        <f t="shared" si="11"/>
        <v>0</v>
      </c>
      <c r="H352" s="1874">
        <v>1.3886000000000001</v>
      </c>
      <c r="I352" s="3044" t="s">
        <v>0</v>
      </c>
    </row>
    <row r="353" spans="1:9">
      <c r="A353" s="3038" t="s">
        <v>1086</v>
      </c>
      <c r="B353" s="3039" t="s">
        <v>6719</v>
      </c>
      <c r="C353" s="3040" t="s">
        <v>2841</v>
      </c>
      <c r="D353" s="3041"/>
      <c r="E353" s="3041"/>
      <c r="F353" s="3042">
        <f t="shared" si="10"/>
        <v>0</v>
      </c>
      <c r="G353" s="3043">
        <f t="shared" si="11"/>
        <v>0</v>
      </c>
      <c r="H353" s="1874">
        <v>0.52569999999999995</v>
      </c>
      <c r="I353" s="3044" t="s">
        <v>0</v>
      </c>
    </row>
    <row r="354" spans="1:9">
      <c r="A354" s="3038" t="s">
        <v>1087</v>
      </c>
      <c r="B354" s="3039" t="s">
        <v>6720</v>
      </c>
      <c r="C354" s="3040" t="s">
        <v>2841</v>
      </c>
      <c r="D354" s="3041"/>
      <c r="E354" s="3041"/>
      <c r="F354" s="3042">
        <f t="shared" si="10"/>
        <v>0</v>
      </c>
      <c r="G354" s="3043">
        <f t="shared" si="11"/>
        <v>0</v>
      </c>
      <c r="H354" s="1874">
        <v>0.98809999999999998</v>
      </c>
      <c r="I354" s="3044" t="s">
        <v>0</v>
      </c>
    </row>
    <row r="355" spans="1:9">
      <c r="A355" s="3038" t="s">
        <v>1088</v>
      </c>
      <c r="B355" s="3039" t="s">
        <v>6721</v>
      </c>
      <c r="C355" s="3040" t="s">
        <v>2841</v>
      </c>
      <c r="D355" s="3041"/>
      <c r="E355" s="3041"/>
      <c r="F355" s="3042">
        <f t="shared" si="10"/>
        <v>0</v>
      </c>
      <c r="G355" s="3043">
        <f t="shared" si="11"/>
        <v>0</v>
      </c>
      <c r="H355" s="1874">
        <v>0.77290000000000003</v>
      </c>
      <c r="I355" s="3044" t="s">
        <v>0</v>
      </c>
    </row>
    <row r="356" spans="1:9">
      <c r="A356" s="3038" t="s">
        <v>1089</v>
      </c>
      <c r="B356" s="3039" t="s">
        <v>6722</v>
      </c>
      <c r="C356" s="3040" t="s">
        <v>2841</v>
      </c>
      <c r="D356" s="3041"/>
      <c r="E356" s="3041"/>
      <c r="F356" s="3042">
        <f t="shared" si="10"/>
        <v>0</v>
      </c>
      <c r="G356" s="3043">
        <f t="shared" si="11"/>
        <v>0</v>
      </c>
      <c r="H356" s="1874">
        <v>0.56850000000000001</v>
      </c>
      <c r="I356" s="3044" t="s">
        <v>0</v>
      </c>
    </row>
    <row r="357" spans="1:9">
      <c r="A357" s="3038" t="s">
        <v>1090</v>
      </c>
      <c r="B357" s="3039" t="s">
        <v>6723</v>
      </c>
      <c r="C357" s="3040" t="s">
        <v>2841</v>
      </c>
      <c r="D357" s="3041"/>
      <c r="E357" s="3041"/>
      <c r="F357" s="3042">
        <f t="shared" si="10"/>
        <v>0</v>
      </c>
      <c r="G357" s="3043">
        <f t="shared" si="11"/>
        <v>0</v>
      </c>
      <c r="H357" s="1874">
        <v>0.66159999999999997</v>
      </c>
      <c r="I357" s="3044" t="s">
        <v>0</v>
      </c>
    </row>
    <row r="358" spans="1:9">
      <c r="A358" s="3038" t="s">
        <v>1091</v>
      </c>
      <c r="B358" s="3039" t="s">
        <v>6724</v>
      </c>
      <c r="C358" s="3040" t="s">
        <v>2841</v>
      </c>
      <c r="D358" s="3041"/>
      <c r="E358" s="3041"/>
      <c r="F358" s="3042">
        <f t="shared" si="10"/>
        <v>0</v>
      </c>
      <c r="G358" s="3043">
        <f t="shared" si="11"/>
        <v>0</v>
      </c>
      <c r="H358" s="1874">
        <v>1.6294999999999999</v>
      </c>
      <c r="I358" s="3044" t="s">
        <v>0</v>
      </c>
    </row>
    <row r="359" spans="1:9">
      <c r="A359" s="3038" t="s">
        <v>1092</v>
      </c>
      <c r="B359" s="3039" t="s">
        <v>6725</v>
      </c>
      <c r="C359" s="3040" t="s">
        <v>2841</v>
      </c>
      <c r="D359" s="3041"/>
      <c r="E359" s="3041"/>
      <c r="F359" s="3042">
        <f t="shared" si="10"/>
        <v>0</v>
      </c>
      <c r="G359" s="3043">
        <f t="shared" si="11"/>
        <v>0</v>
      </c>
      <c r="H359" s="1874">
        <v>0.69950000000000001</v>
      </c>
      <c r="I359" s="3044" t="s">
        <v>0</v>
      </c>
    </row>
    <row r="360" spans="1:9">
      <c r="A360" s="3038" t="s">
        <v>1093</v>
      </c>
      <c r="B360" s="3039" t="s">
        <v>6726</v>
      </c>
      <c r="C360" s="3040" t="s">
        <v>2841</v>
      </c>
      <c r="D360" s="3041"/>
      <c r="E360" s="3041"/>
      <c r="F360" s="3042">
        <f t="shared" si="10"/>
        <v>0</v>
      </c>
      <c r="G360" s="3043">
        <f t="shared" si="11"/>
        <v>0</v>
      </c>
      <c r="H360" s="1874">
        <v>0.38729999999999998</v>
      </c>
      <c r="I360" s="3044" t="s">
        <v>0</v>
      </c>
    </row>
    <row r="361" spans="1:9">
      <c r="A361" s="3038" t="s">
        <v>1094</v>
      </c>
      <c r="B361" s="3039" t="s">
        <v>6727</v>
      </c>
      <c r="C361" s="3040" t="s">
        <v>2841</v>
      </c>
      <c r="D361" s="3041"/>
      <c r="E361" s="3041"/>
      <c r="F361" s="3042">
        <f t="shared" si="10"/>
        <v>0</v>
      </c>
      <c r="G361" s="3043">
        <f t="shared" si="11"/>
        <v>0</v>
      </c>
      <c r="H361" s="1874">
        <v>0.14760000000000001</v>
      </c>
      <c r="I361" s="3044" t="s">
        <v>0</v>
      </c>
    </row>
    <row r="362" spans="1:9">
      <c r="A362" s="3038" t="s">
        <v>1095</v>
      </c>
      <c r="B362" s="3039" t="s">
        <v>6728</v>
      </c>
      <c r="C362" s="3040" t="s">
        <v>2841</v>
      </c>
      <c r="D362" s="3041"/>
      <c r="E362" s="3041"/>
      <c r="F362" s="3042">
        <f t="shared" si="10"/>
        <v>0</v>
      </c>
      <c r="G362" s="3043">
        <f t="shared" si="11"/>
        <v>0</v>
      </c>
      <c r="H362" s="1874">
        <v>0.34200000000000003</v>
      </c>
      <c r="I362" s="3044" t="s">
        <v>0</v>
      </c>
    </row>
    <row r="363" spans="1:9">
      <c r="A363" s="3038" t="s">
        <v>1096</v>
      </c>
      <c r="B363" s="3039" t="s">
        <v>6729</v>
      </c>
      <c r="C363" s="3040" t="s">
        <v>2841</v>
      </c>
      <c r="D363" s="3041"/>
      <c r="E363" s="3041"/>
      <c r="F363" s="3042">
        <f t="shared" si="10"/>
        <v>0</v>
      </c>
      <c r="G363" s="3043">
        <f t="shared" si="11"/>
        <v>0</v>
      </c>
      <c r="H363" s="1874">
        <v>1.0472999999999999</v>
      </c>
      <c r="I363" s="3044" t="s">
        <v>0</v>
      </c>
    </row>
    <row r="364" spans="1:9">
      <c r="A364" s="3038" t="s">
        <v>1097</v>
      </c>
      <c r="B364" s="3039" t="s">
        <v>6730</v>
      </c>
      <c r="C364" s="3040" t="s">
        <v>2841</v>
      </c>
      <c r="D364" s="3041"/>
      <c r="E364" s="3041"/>
      <c r="F364" s="3042">
        <f t="shared" si="10"/>
        <v>0</v>
      </c>
      <c r="G364" s="3043">
        <f t="shared" si="11"/>
        <v>0</v>
      </c>
      <c r="H364" s="1874">
        <v>1.7317</v>
      </c>
      <c r="I364" s="3044" t="s">
        <v>0</v>
      </c>
    </row>
    <row r="365" spans="1:9">
      <c r="A365" s="3038" t="s">
        <v>1098</v>
      </c>
      <c r="B365" s="3039" t="s">
        <v>6731</v>
      </c>
      <c r="C365" s="3040" t="s">
        <v>2841</v>
      </c>
      <c r="D365" s="3041"/>
      <c r="E365" s="3041"/>
      <c r="F365" s="3042">
        <f t="shared" si="10"/>
        <v>0</v>
      </c>
      <c r="G365" s="3043">
        <f t="shared" si="11"/>
        <v>0</v>
      </c>
      <c r="H365" s="1874">
        <v>0.97230000000000005</v>
      </c>
      <c r="I365" s="3044" t="s">
        <v>0</v>
      </c>
    </row>
    <row r="366" spans="1:9">
      <c r="A366" s="3038" t="s">
        <v>1099</v>
      </c>
      <c r="B366" s="3039" t="s">
        <v>6732</v>
      </c>
      <c r="C366" s="3040" t="s">
        <v>2841</v>
      </c>
      <c r="D366" s="3041"/>
      <c r="E366" s="3041"/>
      <c r="F366" s="3042">
        <f t="shared" si="10"/>
        <v>0</v>
      </c>
      <c r="G366" s="3043">
        <f t="shared" si="11"/>
        <v>0</v>
      </c>
      <c r="H366" s="1874">
        <v>1.1351</v>
      </c>
      <c r="I366" s="3044" t="s">
        <v>0</v>
      </c>
    </row>
    <row r="367" spans="1:9">
      <c r="A367" s="3038" t="s">
        <v>1100</v>
      </c>
      <c r="B367" s="3039" t="s">
        <v>6733</v>
      </c>
      <c r="C367" s="3040" t="s">
        <v>2841</v>
      </c>
      <c r="D367" s="3041"/>
      <c r="E367" s="3041"/>
      <c r="F367" s="3042">
        <f t="shared" si="10"/>
        <v>0</v>
      </c>
      <c r="G367" s="3043">
        <f t="shared" si="11"/>
        <v>0</v>
      </c>
      <c r="H367" s="1874">
        <v>0.10780000000000001</v>
      </c>
      <c r="I367" s="3044" t="s">
        <v>0</v>
      </c>
    </row>
    <row r="368" spans="1:9">
      <c r="A368" s="3038" t="s">
        <v>1101</v>
      </c>
      <c r="B368" s="3039" t="s">
        <v>6734</v>
      </c>
      <c r="C368" s="3040" t="s">
        <v>2841</v>
      </c>
      <c r="D368" s="3041"/>
      <c r="E368" s="3041"/>
      <c r="F368" s="3042">
        <f t="shared" si="10"/>
        <v>0</v>
      </c>
      <c r="G368" s="3043">
        <f t="shared" si="11"/>
        <v>0</v>
      </c>
      <c r="H368" s="1874">
        <v>1.6749000000000001</v>
      </c>
      <c r="I368" s="3044" t="s">
        <v>0</v>
      </c>
    </row>
    <row r="369" spans="1:9">
      <c r="A369" s="3038" t="s">
        <v>1102</v>
      </c>
      <c r="B369" s="3039" t="s">
        <v>6735</v>
      </c>
      <c r="C369" s="3040" t="s">
        <v>2841</v>
      </c>
      <c r="D369" s="3041"/>
      <c r="E369" s="3041"/>
      <c r="F369" s="3042">
        <f t="shared" si="10"/>
        <v>0</v>
      </c>
      <c r="G369" s="3043">
        <f t="shared" si="11"/>
        <v>0</v>
      </c>
      <c r="H369" s="1874">
        <v>1.5032000000000001</v>
      </c>
      <c r="I369" s="3044" t="s">
        <v>0</v>
      </c>
    </row>
    <row r="370" spans="1:9">
      <c r="A370" s="3038" t="s">
        <v>1103</v>
      </c>
      <c r="B370" s="3039" t="s">
        <v>6736</v>
      </c>
      <c r="C370" s="3040" t="s">
        <v>2841</v>
      </c>
      <c r="D370" s="3041"/>
      <c r="E370" s="3041"/>
      <c r="F370" s="3042">
        <f t="shared" si="10"/>
        <v>0</v>
      </c>
      <c r="G370" s="3043">
        <f t="shared" si="11"/>
        <v>0</v>
      </c>
      <c r="H370" s="1874">
        <v>0.43</v>
      </c>
      <c r="I370" s="3044" t="s">
        <v>0</v>
      </c>
    </row>
    <row r="371" spans="1:9">
      <c r="A371" s="3038" t="s">
        <v>1104</v>
      </c>
      <c r="B371" s="3039" t="s">
        <v>6737</v>
      </c>
      <c r="C371" s="3040" t="s">
        <v>2841</v>
      </c>
      <c r="D371" s="3041"/>
      <c r="E371" s="3041"/>
      <c r="F371" s="3042">
        <f t="shared" si="10"/>
        <v>0</v>
      </c>
      <c r="G371" s="3043">
        <f t="shared" si="11"/>
        <v>0</v>
      </c>
      <c r="H371" s="1874">
        <v>0.46939999999999998</v>
      </c>
      <c r="I371" s="3044" t="s">
        <v>0</v>
      </c>
    </row>
    <row r="372" spans="1:9">
      <c r="A372" s="3038" t="s">
        <v>1105</v>
      </c>
      <c r="B372" s="3039" t="s">
        <v>6738</v>
      </c>
      <c r="C372" s="3040" t="s">
        <v>2841</v>
      </c>
      <c r="D372" s="3041"/>
      <c r="E372" s="3041"/>
      <c r="F372" s="3042">
        <f t="shared" si="10"/>
        <v>0</v>
      </c>
      <c r="G372" s="3043">
        <f t="shared" si="11"/>
        <v>0</v>
      </c>
      <c r="H372" s="1874">
        <v>1.7997000000000001</v>
      </c>
      <c r="I372" s="3044" t="s">
        <v>0</v>
      </c>
    </row>
    <row r="373" spans="1:9">
      <c r="A373" s="3038" t="s">
        <v>1106</v>
      </c>
      <c r="B373" s="3039" t="s">
        <v>6739</v>
      </c>
      <c r="C373" s="3040" t="s">
        <v>2841</v>
      </c>
      <c r="D373" s="3041"/>
      <c r="E373" s="3041"/>
      <c r="F373" s="3042">
        <f t="shared" si="10"/>
        <v>0</v>
      </c>
      <c r="G373" s="3043">
        <f t="shared" si="11"/>
        <v>0</v>
      </c>
      <c r="H373" s="1874">
        <v>0.55959999999999999</v>
      </c>
      <c r="I373" s="3044" t="s">
        <v>0</v>
      </c>
    </row>
    <row r="374" spans="1:9">
      <c r="A374" s="3038" t="s">
        <v>1107</v>
      </c>
      <c r="B374" s="3039" t="s">
        <v>6740</v>
      </c>
      <c r="C374" s="3040" t="s">
        <v>2841</v>
      </c>
      <c r="D374" s="3041"/>
      <c r="E374" s="3041"/>
      <c r="F374" s="3042">
        <f t="shared" si="10"/>
        <v>0</v>
      </c>
      <c r="G374" s="3043">
        <f t="shared" si="11"/>
        <v>0</v>
      </c>
      <c r="H374" s="1874">
        <v>0.56879999999999997</v>
      </c>
      <c r="I374" s="3044" t="s">
        <v>0</v>
      </c>
    </row>
    <row r="375" spans="1:9">
      <c r="A375" s="3038" t="s">
        <v>1108</v>
      </c>
      <c r="B375" s="3039" t="s">
        <v>6741</v>
      </c>
      <c r="C375" s="3040" t="s">
        <v>2841</v>
      </c>
      <c r="D375" s="3041"/>
      <c r="E375" s="3041"/>
      <c r="F375" s="3042">
        <f t="shared" si="10"/>
        <v>0</v>
      </c>
      <c r="G375" s="3043">
        <f t="shared" si="11"/>
        <v>0</v>
      </c>
      <c r="H375" s="1874">
        <v>0.4506</v>
      </c>
      <c r="I375" s="3044" t="s">
        <v>0</v>
      </c>
    </row>
    <row r="376" spans="1:9">
      <c r="A376" s="3038" t="s">
        <v>1109</v>
      </c>
      <c r="B376" s="3039" t="s">
        <v>6742</v>
      </c>
      <c r="C376" s="3040" t="s">
        <v>2841</v>
      </c>
      <c r="D376" s="3041"/>
      <c r="E376" s="3041"/>
      <c r="F376" s="3042">
        <f t="shared" si="10"/>
        <v>0</v>
      </c>
      <c r="G376" s="3043">
        <f t="shared" si="11"/>
        <v>0</v>
      </c>
      <c r="H376" s="1874">
        <v>1.0640000000000001</v>
      </c>
      <c r="I376" s="3044" t="s">
        <v>0</v>
      </c>
    </row>
    <row r="377" spans="1:9">
      <c r="A377" s="3038" t="s">
        <v>1110</v>
      </c>
      <c r="B377" s="3039" t="s">
        <v>6743</v>
      </c>
      <c r="C377" s="3040" t="s">
        <v>2841</v>
      </c>
      <c r="D377" s="3041"/>
      <c r="E377" s="3041"/>
      <c r="F377" s="3042">
        <f t="shared" si="10"/>
        <v>0</v>
      </c>
      <c r="G377" s="3043">
        <f t="shared" si="11"/>
        <v>0</v>
      </c>
      <c r="H377" s="1874">
        <v>0.55930000000000002</v>
      </c>
      <c r="I377" s="3044" t="s">
        <v>0</v>
      </c>
    </row>
    <row r="378" spans="1:9">
      <c r="A378" s="3038" t="s">
        <v>1111</v>
      </c>
      <c r="B378" s="3039" t="s">
        <v>6744</v>
      </c>
      <c r="C378" s="3040" t="s">
        <v>2841</v>
      </c>
      <c r="D378" s="3041"/>
      <c r="E378" s="3041"/>
      <c r="F378" s="3042">
        <f t="shared" si="10"/>
        <v>0</v>
      </c>
      <c r="G378" s="3043">
        <f t="shared" si="11"/>
        <v>0</v>
      </c>
      <c r="H378" s="1874">
        <v>1.3586</v>
      </c>
      <c r="I378" s="3044" t="s">
        <v>0</v>
      </c>
    </row>
    <row r="379" spans="1:9">
      <c r="A379" s="3038" t="s">
        <v>1112</v>
      </c>
      <c r="B379" s="3039" t="s">
        <v>6745</v>
      </c>
      <c r="C379" s="3040" t="s">
        <v>2841</v>
      </c>
      <c r="D379" s="3041"/>
      <c r="E379" s="3041"/>
      <c r="F379" s="3042">
        <f t="shared" si="10"/>
        <v>0</v>
      </c>
      <c r="G379" s="3043">
        <f t="shared" si="11"/>
        <v>0</v>
      </c>
      <c r="H379" s="1874">
        <v>1.0447</v>
      </c>
      <c r="I379" s="3044" t="s">
        <v>0</v>
      </c>
    </row>
    <row r="380" spans="1:9">
      <c r="A380" s="3038" t="s">
        <v>1113</v>
      </c>
      <c r="B380" s="3039" t="s">
        <v>6746</v>
      </c>
      <c r="C380" s="3040" t="s">
        <v>2841</v>
      </c>
      <c r="D380" s="3041"/>
      <c r="E380" s="3041"/>
      <c r="F380" s="3042">
        <f t="shared" si="10"/>
        <v>0</v>
      </c>
      <c r="G380" s="3043">
        <f t="shared" si="11"/>
        <v>0</v>
      </c>
      <c r="H380" s="1874">
        <v>1.0736000000000001</v>
      </c>
      <c r="I380" s="3044" t="s">
        <v>0</v>
      </c>
    </row>
    <row r="381" spans="1:9">
      <c r="A381" s="3038" t="s">
        <v>1114</v>
      </c>
      <c r="B381" s="3039" t="s">
        <v>6747</v>
      </c>
      <c r="C381" s="3040" t="s">
        <v>2841</v>
      </c>
      <c r="D381" s="3041"/>
      <c r="E381" s="3041"/>
      <c r="F381" s="3042">
        <f t="shared" si="10"/>
        <v>0</v>
      </c>
      <c r="G381" s="3043">
        <f t="shared" si="11"/>
        <v>0</v>
      </c>
      <c r="H381" s="1874">
        <v>0.48380000000000001</v>
      </c>
      <c r="I381" s="3044" t="s">
        <v>0</v>
      </c>
    </row>
    <row r="382" spans="1:9">
      <c r="A382" s="3038" t="s">
        <v>1115</v>
      </c>
      <c r="B382" s="3039" t="s">
        <v>6748</v>
      </c>
      <c r="C382" s="3040" t="s">
        <v>2841</v>
      </c>
      <c r="D382" s="3041"/>
      <c r="E382" s="3041"/>
      <c r="F382" s="3042">
        <f t="shared" si="10"/>
        <v>0</v>
      </c>
      <c r="G382" s="3043">
        <f t="shared" si="11"/>
        <v>0</v>
      </c>
      <c r="H382" s="1874">
        <v>0.72199999999999998</v>
      </c>
      <c r="I382" s="3044" t="s">
        <v>0</v>
      </c>
    </row>
    <row r="383" spans="1:9">
      <c r="A383" s="3038" t="s">
        <v>1116</v>
      </c>
      <c r="B383" s="3039" t="s">
        <v>6749</v>
      </c>
      <c r="C383" s="3040" t="s">
        <v>2841</v>
      </c>
      <c r="D383" s="3041"/>
      <c r="E383" s="3041"/>
      <c r="F383" s="3042">
        <f t="shared" si="10"/>
        <v>0</v>
      </c>
      <c r="G383" s="3043">
        <f t="shared" si="11"/>
        <v>0</v>
      </c>
      <c r="H383" s="1874">
        <v>0.39760000000000001</v>
      </c>
      <c r="I383" s="3044" t="s">
        <v>0</v>
      </c>
    </row>
    <row r="384" spans="1:9">
      <c r="A384" s="3038" t="s">
        <v>1117</v>
      </c>
      <c r="B384" s="3039" t="s">
        <v>6750</v>
      </c>
      <c r="C384" s="3040" t="s">
        <v>2841</v>
      </c>
      <c r="D384" s="3041"/>
      <c r="E384" s="3041"/>
      <c r="F384" s="3042">
        <f t="shared" si="10"/>
        <v>0</v>
      </c>
      <c r="G384" s="3043">
        <f t="shared" si="11"/>
        <v>0</v>
      </c>
      <c r="H384" s="1874">
        <v>1.1597999999999999</v>
      </c>
      <c r="I384" s="3044" t="s">
        <v>0</v>
      </c>
    </row>
    <row r="385" spans="1:9">
      <c r="A385" s="3038" t="s">
        <v>1118</v>
      </c>
      <c r="B385" s="3039" t="s">
        <v>6751</v>
      </c>
      <c r="C385" s="3040" t="s">
        <v>2841</v>
      </c>
      <c r="D385" s="3041"/>
      <c r="E385" s="3041"/>
      <c r="F385" s="3042">
        <f t="shared" si="10"/>
        <v>0</v>
      </c>
      <c r="G385" s="3043">
        <f t="shared" si="11"/>
        <v>0</v>
      </c>
      <c r="H385" s="1874">
        <v>0.86599999999999999</v>
      </c>
      <c r="I385" s="3044" t="s">
        <v>0</v>
      </c>
    </row>
    <row r="386" spans="1:9">
      <c r="A386" s="3038" t="s">
        <v>1119</v>
      </c>
      <c r="B386" s="3039" t="s">
        <v>6752</v>
      </c>
      <c r="C386" s="3040" t="s">
        <v>2841</v>
      </c>
      <c r="D386" s="3041"/>
      <c r="E386" s="3041"/>
      <c r="F386" s="3042">
        <f t="shared" si="10"/>
        <v>0</v>
      </c>
      <c r="G386" s="3043">
        <f t="shared" si="11"/>
        <v>0</v>
      </c>
      <c r="H386" s="1874">
        <v>0.21920000000000001</v>
      </c>
      <c r="I386" s="3044" t="s">
        <v>0</v>
      </c>
    </row>
    <row r="387" spans="1:9">
      <c r="A387" s="3038" t="s">
        <v>1120</v>
      </c>
      <c r="B387" s="3039" t="s">
        <v>6753</v>
      </c>
      <c r="C387" s="3040" t="s">
        <v>2841</v>
      </c>
      <c r="D387" s="3041"/>
      <c r="E387" s="3041"/>
      <c r="F387" s="3042">
        <f t="shared" si="10"/>
        <v>0</v>
      </c>
      <c r="G387" s="3043">
        <f t="shared" si="11"/>
        <v>0</v>
      </c>
      <c r="H387" s="1874">
        <v>0.86599999999999999</v>
      </c>
      <c r="I387" s="3044" t="s">
        <v>0</v>
      </c>
    </row>
    <row r="388" spans="1:9">
      <c r="A388" s="3038" t="s">
        <v>1121</v>
      </c>
      <c r="B388" s="3039" t="s">
        <v>6754</v>
      </c>
      <c r="C388" s="3040" t="s">
        <v>2841</v>
      </c>
      <c r="D388" s="3041"/>
      <c r="E388" s="3041"/>
      <c r="F388" s="3042">
        <f t="shared" si="10"/>
        <v>0</v>
      </c>
      <c r="G388" s="3043">
        <f t="shared" si="11"/>
        <v>0</v>
      </c>
      <c r="H388" s="1874">
        <v>0.2334</v>
      </c>
      <c r="I388" s="3044" t="s">
        <v>0</v>
      </c>
    </row>
    <row r="389" spans="1:9">
      <c r="A389" s="3038" t="s">
        <v>1122</v>
      </c>
      <c r="B389" s="3039" t="s">
        <v>6755</v>
      </c>
      <c r="C389" s="3040" t="s">
        <v>2841</v>
      </c>
      <c r="D389" s="3041"/>
      <c r="E389" s="3041"/>
      <c r="F389" s="3042">
        <f t="shared" ref="F389:F452" si="12">D389*E389</f>
        <v>0</v>
      </c>
      <c r="G389" s="3043">
        <f t="shared" ref="G389:G452" si="13">IF($F$1265=0,0,F389/$F$1265)</f>
        <v>0</v>
      </c>
      <c r="H389" s="1874">
        <v>0.47839999999999999</v>
      </c>
      <c r="I389" s="3044" t="s">
        <v>0</v>
      </c>
    </row>
    <row r="390" spans="1:9">
      <c r="A390" s="3038" t="s">
        <v>1123</v>
      </c>
      <c r="B390" s="3039" t="s">
        <v>6756</v>
      </c>
      <c r="C390" s="3040" t="s">
        <v>2841</v>
      </c>
      <c r="D390" s="3041"/>
      <c r="E390" s="3041"/>
      <c r="F390" s="3042">
        <f t="shared" si="12"/>
        <v>0</v>
      </c>
      <c r="G390" s="3043">
        <f t="shared" si="13"/>
        <v>0</v>
      </c>
      <c r="H390" s="1874">
        <v>0.6895</v>
      </c>
      <c r="I390" s="3044" t="s">
        <v>0</v>
      </c>
    </row>
    <row r="391" spans="1:9">
      <c r="A391" s="3038" t="s">
        <v>1124</v>
      </c>
      <c r="B391" s="3039" t="s">
        <v>6757</v>
      </c>
      <c r="C391" s="3040" t="s">
        <v>2841</v>
      </c>
      <c r="D391" s="3041"/>
      <c r="E391" s="3041"/>
      <c r="F391" s="3042">
        <f t="shared" si="12"/>
        <v>0</v>
      </c>
      <c r="G391" s="3043">
        <f t="shared" si="13"/>
        <v>0</v>
      </c>
      <c r="H391" s="1874">
        <v>0.99539999999999995</v>
      </c>
      <c r="I391" s="3044" t="s">
        <v>0</v>
      </c>
    </row>
    <row r="392" spans="1:9">
      <c r="A392" s="3038" t="s">
        <v>1125</v>
      </c>
      <c r="B392" s="3039" t="s">
        <v>6758</v>
      </c>
      <c r="C392" s="3040" t="s">
        <v>2841</v>
      </c>
      <c r="D392" s="3041"/>
      <c r="E392" s="3041"/>
      <c r="F392" s="3042">
        <f t="shared" si="12"/>
        <v>0</v>
      </c>
      <c r="G392" s="3043">
        <f t="shared" si="13"/>
        <v>0</v>
      </c>
      <c r="H392" s="1874">
        <v>0.41799999999999998</v>
      </c>
      <c r="I392" s="3044" t="s">
        <v>0</v>
      </c>
    </row>
    <row r="393" spans="1:9">
      <c r="A393" s="3038" t="s">
        <v>1126</v>
      </c>
      <c r="B393" s="3039" t="s">
        <v>6759</v>
      </c>
      <c r="C393" s="3040" t="s">
        <v>2841</v>
      </c>
      <c r="D393" s="3041"/>
      <c r="E393" s="3041"/>
      <c r="F393" s="3042">
        <f t="shared" si="12"/>
        <v>0</v>
      </c>
      <c r="G393" s="3043">
        <f t="shared" si="13"/>
        <v>0</v>
      </c>
      <c r="H393" s="1874">
        <v>1.6534</v>
      </c>
      <c r="I393" s="3044" t="s">
        <v>0</v>
      </c>
    </row>
    <row r="394" spans="1:9">
      <c r="A394" s="3038" t="s">
        <v>1127</v>
      </c>
      <c r="B394" s="3039" t="s">
        <v>6760</v>
      </c>
      <c r="C394" s="3040" t="s">
        <v>2841</v>
      </c>
      <c r="D394" s="3041"/>
      <c r="E394" s="3041"/>
      <c r="F394" s="3042">
        <f t="shared" si="12"/>
        <v>0</v>
      </c>
      <c r="G394" s="3043">
        <f t="shared" si="13"/>
        <v>0</v>
      </c>
      <c r="H394" s="1874">
        <v>0.46610000000000001</v>
      </c>
      <c r="I394" s="3044" t="s">
        <v>0</v>
      </c>
    </row>
    <row r="395" spans="1:9">
      <c r="A395" s="3038" t="s">
        <v>1128</v>
      </c>
      <c r="B395" s="3039" t="s">
        <v>6761</v>
      </c>
      <c r="C395" s="3040" t="s">
        <v>2841</v>
      </c>
      <c r="D395" s="3041"/>
      <c r="E395" s="3041"/>
      <c r="F395" s="3042">
        <f t="shared" si="12"/>
        <v>0</v>
      </c>
      <c r="G395" s="3043">
        <f t="shared" si="13"/>
        <v>0</v>
      </c>
      <c r="H395" s="1874">
        <v>1.3596999999999999</v>
      </c>
      <c r="I395" s="3044" t="s">
        <v>0</v>
      </c>
    </row>
    <row r="396" spans="1:9">
      <c r="A396" s="3038" t="s">
        <v>1129</v>
      </c>
      <c r="B396" s="3039" t="s">
        <v>6762</v>
      </c>
      <c r="C396" s="3040" t="s">
        <v>2841</v>
      </c>
      <c r="D396" s="3041"/>
      <c r="E396" s="3041"/>
      <c r="F396" s="3042">
        <f t="shared" si="12"/>
        <v>0</v>
      </c>
      <c r="G396" s="3043">
        <f t="shared" si="13"/>
        <v>0</v>
      </c>
      <c r="H396" s="1874">
        <v>1.0835999999999999</v>
      </c>
      <c r="I396" s="3044" t="s">
        <v>0</v>
      </c>
    </row>
    <row r="397" spans="1:9">
      <c r="A397" s="3038" t="s">
        <v>1130</v>
      </c>
      <c r="B397" s="3039" t="s">
        <v>6763</v>
      </c>
      <c r="C397" s="3040" t="s">
        <v>2841</v>
      </c>
      <c r="D397" s="3041"/>
      <c r="E397" s="3041"/>
      <c r="F397" s="3042">
        <f t="shared" si="12"/>
        <v>0</v>
      </c>
      <c r="G397" s="3043">
        <f t="shared" si="13"/>
        <v>0</v>
      </c>
      <c r="H397" s="1874">
        <v>0.49580000000000002</v>
      </c>
      <c r="I397" s="3044" t="s">
        <v>0</v>
      </c>
    </row>
    <row r="398" spans="1:9">
      <c r="A398" s="3038" t="s">
        <v>1131</v>
      </c>
      <c r="B398" s="3039" t="s">
        <v>6764</v>
      </c>
      <c r="C398" s="3040" t="s">
        <v>2841</v>
      </c>
      <c r="D398" s="3041"/>
      <c r="E398" s="3041"/>
      <c r="F398" s="3042">
        <f t="shared" si="12"/>
        <v>0</v>
      </c>
      <c r="G398" s="3043">
        <f t="shared" si="13"/>
        <v>0</v>
      </c>
      <c r="H398" s="1874">
        <v>1.1304000000000001</v>
      </c>
      <c r="I398" s="3044" t="s">
        <v>0</v>
      </c>
    </row>
    <row r="399" spans="1:9">
      <c r="A399" s="3038" t="s">
        <v>1132</v>
      </c>
      <c r="B399" s="3039" t="s">
        <v>6765</v>
      </c>
      <c r="C399" s="3040" t="s">
        <v>2841</v>
      </c>
      <c r="D399" s="3041"/>
      <c r="E399" s="3041"/>
      <c r="F399" s="3042">
        <f t="shared" si="12"/>
        <v>0</v>
      </c>
      <c r="G399" s="3043">
        <f t="shared" si="13"/>
        <v>0</v>
      </c>
      <c r="H399" s="1874">
        <v>1.302</v>
      </c>
      <c r="I399" s="3044" t="s">
        <v>0</v>
      </c>
    </row>
    <row r="400" spans="1:9">
      <c r="A400" s="3038" t="s">
        <v>1133</v>
      </c>
      <c r="B400" s="3039" t="s">
        <v>6766</v>
      </c>
      <c r="C400" s="3040" t="s">
        <v>2841</v>
      </c>
      <c r="D400" s="3041"/>
      <c r="E400" s="3041"/>
      <c r="F400" s="3042">
        <f t="shared" si="12"/>
        <v>0</v>
      </c>
      <c r="G400" s="3043">
        <f t="shared" si="13"/>
        <v>0</v>
      </c>
      <c r="H400" s="1874">
        <v>0.26279999999999998</v>
      </c>
      <c r="I400" s="3044" t="s">
        <v>0</v>
      </c>
    </row>
    <row r="401" spans="1:9">
      <c r="A401" s="3038" t="s">
        <v>1134</v>
      </c>
      <c r="B401" s="3039" t="s">
        <v>6767</v>
      </c>
      <c r="C401" s="3040" t="s">
        <v>2841</v>
      </c>
      <c r="D401" s="3041"/>
      <c r="E401" s="3041"/>
      <c r="F401" s="3042">
        <f t="shared" si="12"/>
        <v>0</v>
      </c>
      <c r="G401" s="3043">
        <f t="shared" si="13"/>
        <v>0</v>
      </c>
      <c r="H401" s="1874">
        <v>0.16250000000000001</v>
      </c>
      <c r="I401" s="3044" t="s">
        <v>0</v>
      </c>
    </row>
    <row r="402" spans="1:9">
      <c r="A402" s="3038" t="s">
        <v>1135</v>
      </c>
      <c r="B402" s="3039" t="s">
        <v>6768</v>
      </c>
      <c r="C402" s="3040" t="s">
        <v>2841</v>
      </c>
      <c r="D402" s="3041"/>
      <c r="E402" s="3041"/>
      <c r="F402" s="3042">
        <f t="shared" si="12"/>
        <v>0</v>
      </c>
      <c r="G402" s="3043">
        <f t="shared" si="13"/>
        <v>0</v>
      </c>
      <c r="H402" s="1874">
        <v>0.42580000000000001</v>
      </c>
      <c r="I402" s="3044" t="s">
        <v>0</v>
      </c>
    </row>
    <row r="403" spans="1:9">
      <c r="A403" s="3038" t="s">
        <v>1136</v>
      </c>
      <c r="B403" s="3039" t="s">
        <v>6769</v>
      </c>
      <c r="C403" s="3040" t="s">
        <v>2841</v>
      </c>
      <c r="D403" s="3041"/>
      <c r="E403" s="3041"/>
      <c r="F403" s="3042">
        <f t="shared" si="12"/>
        <v>0</v>
      </c>
      <c r="G403" s="3043">
        <f t="shared" si="13"/>
        <v>0</v>
      </c>
      <c r="H403" s="1874">
        <v>0.15240000000000001</v>
      </c>
      <c r="I403" s="3044" t="s">
        <v>0</v>
      </c>
    </row>
    <row r="404" spans="1:9">
      <c r="A404" s="3038" t="s">
        <v>1137</v>
      </c>
      <c r="B404" s="3039" t="s">
        <v>6770</v>
      </c>
      <c r="C404" s="3040" t="s">
        <v>2841</v>
      </c>
      <c r="D404" s="3041"/>
      <c r="E404" s="3041"/>
      <c r="F404" s="3042">
        <f t="shared" si="12"/>
        <v>0</v>
      </c>
      <c r="G404" s="3043">
        <f t="shared" si="13"/>
        <v>0</v>
      </c>
      <c r="H404" s="1874">
        <v>8.5999999999999993E-2</v>
      </c>
      <c r="I404" s="3044" t="s">
        <v>0</v>
      </c>
    </row>
    <row r="405" spans="1:9">
      <c r="A405" s="3038" t="s">
        <v>1138</v>
      </c>
      <c r="B405" s="3039" t="s">
        <v>6771</v>
      </c>
      <c r="C405" s="3040" t="s">
        <v>2841</v>
      </c>
      <c r="D405" s="3041"/>
      <c r="E405" s="3041"/>
      <c r="F405" s="3042">
        <f t="shared" si="12"/>
        <v>0</v>
      </c>
      <c r="G405" s="3043">
        <f t="shared" si="13"/>
        <v>0</v>
      </c>
      <c r="H405" s="1874">
        <v>1.2744</v>
      </c>
      <c r="I405" s="3044" t="s">
        <v>0</v>
      </c>
    </row>
    <row r="406" spans="1:9">
      <c r="A406" s="3038" t="s">
        <v>1139</v>
      </c>
      <c r="B406" s="3039" t="s">
        <v>6772</v>
      </c>
      <c r="C406" s="3040" t="s">
        <v>2841</v>
      </c>
      <c r="D406" s="3041"/>
      <c r="E406" s="3041"/>
      <c r="F406" s="3042">
        <f t="shared" si="12"/>
        <v>0</v>
      </c>
      <c r="G406" s="3043">
        <f t="shared" si="13"/>
        <v>0</v>
      </c>
      <c r="H406" s="1874">
        <v>0.16200000000000001</v>
      </c>
      <c r="I406" s="3044" t="s">
        <v>0</v>
      </c>
    </row>
    <row r="407" spans="1:9">
      <c r="A407" s="3038" t="s">
        <v>1140</v>
      </c>
      <c r="B407" s="3039" t="s">
        <v>6773</v>
      </c>
      <c r="C407" s="3040" t="s">
        <v>2841</v>
      </c>
      <c r="D407" s="3041"/>
      <c r="E407" s="3041"/>
      <c r="F407" s="3042">
        <f t="shared" si="12"/>
        <v>0</v>
      </c>
      <c r="G407" s="3043">
        <f t="shared" si="13"/>
        <v>0</v>
      </c>
      <c r="H407" s="1874">
        <v>0.6885</v>
      </c>
      <c r="I407" s="3044" t="s">
        <v>0</v>
      </c>
    </row>
    <row r="408" spans="1:9">
      <c r="A408" s="3038" t="s">
        <v>1141</v>
      </c>
      <c r="B408" s="3039" t="s">
        <v>6774</v>
      </c>
      <c r="C408" s="3040" t="s">
        <v>2841</v>
      </c>
      <c r="D408" s="3041"/>
      <c r="E408" s="3041"/>
      <c r="F408" s="3042">
        <f t="shared" si="12"/>
        <v>0</v>
      </c>
      <c r="G408" s="3043">
        <f t="shared" si="13"/>
        <v>0</v>
      </c>
      <c r="H408" s="1874">
        <v>0.29780000000000001</v>
      </c>
      <c r="I408" s="3044" t="s">
        <v>0</v>
      </c>
    </row>
    <row r="409" spans="1:9">
      <c r="A409" s="3038" t="s">
        <v>1142</v>
      </c>
      <c r="B409" s="3039" t="s">
        <v>6775</v>
      </c>
      <c r="C409" s="3040" t="s">
        <v>2841</v>
      </c>
      <c r="D409" s="3041"/>
      <c r="E409" s="3041"/>
      <c r="F409" s="3042">
        <f t="shared" si="12"/>
        <v>0</v>
      </c>
      <c r="G409" s="3043">
        <f t="shared" si="13"/>
        <v>0</v>
      </c>
      <c r="H409" s="1874">
        <v>0.52500000000000002</v>
      </c>
      <c r="I409" s="3044" t="s">
        <v>0</v>
      </c>
    </row>
    <row r="410" spans="1:9">
      <c r="A410" s="3038" t="s">
        <v>1143</v>
      </c>
      <c r="B410" s="3039" t="s">
        <v>6776</v>
      </c>
      <c r="C410" s="3040" t="s">
        <v>2841</v>
      </c>
      <c r="D410" s="3041"/>
      <c r="E410" s="3041"/>
      <c r="F410" s="3042">
        <f t="shared" si="12"/>
        <v>0</v>
      </c>
      <c r="G410" s="3043">
        <f t="shared" si="13"/>
        <v>0</v>
      </c>
      <c r="H410" s="1874">
        <v>0.47360000000000002</v>
      </c>
      <c r="I410" s="3044" t="s">
        <v>0</v>
      </c>
    </row>
    <row r="411" spans="1:9">
      <c r="A411" s="3038" t="s">
        <v>1144</v>
      </c>
      <c r="B411" s="3039" t="s">
        <v>6777</v>
      </c>
      <c r="C411" s="3040" t="s">
        <v>2841</v>
      </c>
      <c r="D411" s="3041"/>
      <c r="E411" s="3041"/>
      <c r="F411" s="3042">
        <f t="shared" si="12"/>
        <v>0</v>
      </c>
      <c r="G411" s="3043">
        <f t="shared" si="13"/>
        <v>0</v>
      </c>
      <c r="H411" s="1874">
        <v>0.40579999999999999</v>
      </c>
      <c r="I411" s="3044" t="s">
        <v>0</v>
      </c>
    </row>
    <row r="412" spans="1:9">
      <c r="A412" s="3038" t="s">
        <v>1145</v>
      </c>
      <c r="B412" s="3039" t="s">
        <v>6778</v>
      </c>
      <c r="C412" s="3040" t="s">
        <v>2841</v>
      </c>
      <c r="D412" s="3041"/>
      <c r="E412" s="3041"/>
      <c r="F412" s="3042">
        <f t="shared" si="12"/>
        <v>0</v>
      </c>
      <c r="G412" s="3043">
        <f t="shared" si="13"/>
        <v>0</v>
      </c>
      <c r="H412" s="1874">
        <v>0.77339999999999998</v>
      </c>
      <c r="I412" s="3044" t="s">
        <v>0</v>
      </c>
    </row>
    <row r="413" spans="1:9">
      <c r="A413" s="3038" t="s">
        <v>1146</v>
      </c>
      <c r="B413" s="3039" t="s">
        <v>6779</v>
      </c>
      <c r="C413" s="3040" t="s">
        <v>2841</v>
      </c>
      <c r="D413" s="3041"/>
      <c r="E413" s="3041"/>
      <c r="F413" s="3042">
        <f t="shared" si="12"/>
        <v>0</v>
      </c>
      <c r="G413" s="3043">
        <f t="shared" si="13"/>
        <v>0</v>
      </c>
      <c r="H413" s="1874">
        <v>1.2563</v>
      </c>
      <c r="I413" s="3044" t="s">
        <v>0</v>
      </c>
    </row>
    <row r="414" spans="1:9">
      <c r="A414" s="3038" t="s">
        <v>1147</v>
      </c>
      <c r="B414" s="3039" t="s">
        <v>6780</v>
      </c>
      <c r="C414" s="3040" t="s">
        <v>2841</v>
      </c>
      <c r="D414" s="3041"/>
      <c r="E414" s="3041"/>
      <c r="F414" s="3042">
        <f t="shared" si="12"/>
        <v>0</v>
      </c>
      <c r="G414" s="3043">
        <f t="shared" si="13"/>
        <v>0</v>
      </c>
      <c r="H414" s="1874">
        <v>0.34920000000000001</v>
      </c>
      <c r="I414" s="3044" t="s">
        <v>0</v>
      </c>
    </row>
    <row r="415" spans="1:9">
      <c r="A415" s="3038" t="s">
        <v>1148</v>
      </c>
      <c r="B415" s="3039" t="s">
        <v>6781</v>
      </c>
      <c r="C415" s="3040" t="s">
        <v>2841</v>
      </c>
      <c r="D415" s="3041"/>
      <c r="E415" s="3041"/>
      <c r="F415" s="3042">
        <f t="shared" si="12"/>
        <v>0</v>
      </c>
      <c r="G415" s="3043">
        <f t="shared" si="13"/>
        <v>0</v>
      </c>
      <c r="H415" s="1874">
        <v>0.51690000000000003</v>
      </c>
      <c r="I415" s="3044" t="s">
        <v>0</v>
      </c>
    </row>
    <row r="416" spans="1:9">
      <c r="A416" s="3038" t="s">
        <v>1149</v>
      </c>
      <c r="B416" s="3039" t="s">
        <v>6782</v>
      </c>
      <c r="C416" s="3040" t="s">
        <v>2841</v>
      </c>
      <c r="D416" s="3041"/>
      <c r="E416" s="3041"/>
      <c r="F416" s="3042">
        <f t="shared" si="12"/>
        <v>0</v>
      </c>
      <c r="G416" s="3043">
        <f t="shared" si="13"/>
        <v>0</v>
      </c>
      <c r="H416" s="1874">
        <v>1.5259</v>
      </c>
      <c r="I416" s="3044" t="s">
        <v>0</v>
      </c>
    </row>
    <row r="417" spans="1:9">
      <c r="A417" s="3038" t="s">
        <v>1150</v>
      </c>
      <c r="B417" s="3039" t="s">
        <v>6783</v>
      </c>
      <c r="C417" s="3040" t="s">
        <v>2841</v>
      </c>
      <c r="D417" s="3041"/>
      <c r="E417" s="3041"/>
      <c r="F417" s="3042">
        <f t="shared" si="12"/>
        <v>0</v>
      </c>
      <c r="G417" s="3043">
        <f t="shared" si="13"/>
        <v>0</v>
      </c>
      <c r="H417" s="1874">
        <v>1.0388999999999999</v>
      </c>
      <c r="I417" s="3044" t="s">
        <v>0</v>
      </c>
    </row>
    <row r="418" spans="1:9">
      <c r="A418" s="3038" t="s">
        <v>1151</v>
      </c>
      <c r="B418" s="3039" t="s">
        <v>6784</v>
      </c>
      <c r="C418" s="3040" t="s">
        <v>2841</v>
      </c>
      <c r="D418" s="3041"/>
      <c r="E418" s="3041"/>
      <c r="F418" s="3042">
        <f t="shared" si="12"/>
        <v>0</v>
      </c>
      <c r="G418" s="3043">
        <f t="shared" si="13"/>
        <v>0</v>
      </c>
      <c r="H418" s="1874">
        <v>1.1329</v>
      </c>
      <c r="I418" s="3044" t="s">
        <v>0</v>
      </c>
    </row>
    <row r="419" spans="1:9">
      <c r="A419" s="3038" t="s">
        <v>1152</v>
      </c>
      <c r="B419" s="3039" t="s">
        <v>6785</v>
      </c>
      <c r="C419" s="3040" t="s">
        <v>2841</v>
      </c>
      <c r="D419" s="3041"/>
      <c r="E419" s="3041"/>
      <c r="F419" s="3042">
        <f t="shared" si="12"/>
        <v>0</v>
      </c>
      <c r="G419" s="3043">
        <f t="shared" si="13"/>
        <v>0</v>
      </c>
      <c r="H419" s="1874">
        <v>0.71230000000000004</v>
      </c>
      <c r="I419" s="3044" t="s">
        <v>0</v>
      </c>
    </row>
    <row r="420" spans="1:9">
      <c r="A420" s="3038" t="s">
        <v>1153</v>
      </c>
      <c r="B420" s="3039" t="s">
        <v>6786</v>
      </c>
      <c r="C420" s="3040" t="s">
        <v>2841</v>
      </c>
      <c r="D420" s="3041"/>
      <c r="E420" s="3041"/>
      <c r="F420" s="3042">
        <f t="shared" si="12"/>
        <v>0</v>
      </c>
      <c r="G420" s="3043">
        <f t="shared" si="13"/>
        <v>0</v>
      </c>
      <c r="H420" s="1874">
        <v>0.84540000000000004</v>
      </c>
      <c r="I420" s="3044" t="s">
        <v>0</v>
      </c>
    </row>
    <row r="421" spans="1:9">
      <c r="A421" s="3038" t="s">
        <v>1154</v>
      </c>
      <c r="B421" s="3039" t="s">
        <v>6787</v>
      </c>
      <c r="C421" s="3040" t="s">
        <v>2841</v>
      </c>
      <c r="D421" s="3041"/>
      <c r="E421" s="3041"/>
      <c r="F421" s="3042">
        <f t="shared" si="12"/>
        <v>0</v>
      </c>
      <c r="G421" s="3043">
        <f t="shared" si="13"/>
        <v>0</v>
      </c>
      <c r="H421" s="1874">
        <v>0.24210000000000001</v>
      </c>
      <c r="I421" s="3044" t="s">
        <v>0</v>
      </c>
    </row>
    <row r="422" spans="1:9">
      <c r="A422" s="3038" t="s">
        <v>1155</v>
      </c>
      <c r="B422" s="3039" t="s">
        <v>6788</v>
      </c>
      <c r="C422" s="3040" t="s">
        <v>2841</v>
      </c>
      <c r="D422" s="3041"/>
      <c r="E422" s="3041"/>
      <c r="F422" s="3042">
        <f t="shared" si="12"/>
        <v>0</v>
      </c>
      <c r="G422" s="3043">
        <f t="shared" si="13"/>
        <v>0</v>
      </c>
      <c r="H422" s="1874">
        <v>0.51119999999999999</v>
      </c>
      <c r="I422" s="3044" t="s">
        <v>0</v>
      </c>
    </row>
    <row r="423" spans="1:9">
      <c r="A423" s="3038" t="s">
        <v>1156</v>
      </c>
      <c r="B423" s="3039" t="s">
        <v>6789</v>
      </c>
      <c r="C423" s="3040" t="s">
        <v>2841</v>
      </c>
      <c r="D423" s="3041"/>
      <c r="E423" s="3041"/>
      <c r="F423" s="3042">
        <f t="shared" si="12"/>
        <v>0</v>
      </c>
      <c r="G423" s="3043">
        <f t="shared" si="13"/>
        <v>0</v>
      </c>
      <c r="H423" s="1874">
        <v>0.4496</v>
      </c>
      <c r="I423" s="3044" t="s">
        <v>0</v>
      </c>
    </row>
    <row r="424" spans="1:9">
      <c r="A424" s="3038" t="s">
        <v>1157</v>
      </c>
      <c r="B424" s="3039" t="s">
        <v>6790</v>
      </c>
      <c r="C424" s="3040" t="s">
        <v>2841</v>
      </c>
      <c r="D424" s="3041"/>
      <c r="E424" s="3041"/>
      <c r="F424" s="3042">
        <f t="shared" si="12"/>
        <v>0</v>
      </c>
      <c r="G424" s="3043">
        <f t="shared" si="13"/>
        <v>0</v>
      </c>
      <c r="H424" s="1874">
        <v>0.67810000000000004</v>
      </c>
      <c r="I424" s="3044" t="s">
        <v>0</v>
      </c>
    </row>
    <row r="425" spans="1:9">
      <c r="A425" s="3038" t="s">
        <v>1158</v>
      </c>
      <c r="B425" s="3039" t="s">
        <v>6791</v>
      </c>
      <c r="C425" s="3040" t="s">
        <v>2841</v>
      </c>
      <c r="D425" s="3041"/>
      <c r="E425" s="3041"/>
      <c r="F425" s="3042">
        <f t="shared" si="12"/>
        <v>0</v>
      </c>
      <c r="G425" s="3043">
        <f t="shared" si="13"/>
        <v>0</v>
      </c>
      <c r="H425" s="1874">
        <v>0.51070000000000004</v>
      </c>
      <c r="I425" s="3044" t="s">
        <v>0</v>
      </c>
    </row>
    <row r="426" spans="1:9">
      <c r="A426" s="3038" t="s">
        <v>1159</v>
      </c>
      <c r="B426" s="3039" t="s">
        <v>6792</v>
      </c>
      <c r="C426" s="3040" t="s">
        <v>2841</v>
      </c>
      <c r="D426" s="3041"/>
      <c r="E426" s="3041"/>
      <c r="F426" s="3042">
        <f t="shared" si="12"/>
        <v>0</v>
      </c>
      <c r="G426" s="3043">
        <f t="shared" si="13"/>
        <v>0</v>
      </c>
      <c r="H426" s="1874">
        <v>1.2314000000000001</v>
      </c>
      <c r="I426" s="3044" t="s">
        <v>0</v>
      </c>
    </row>
    <row r="427" spans="1:9">
      <c r="A427" s="3038" t="s">
        <v>1160</v>
      </c>
      <c r="B427" s="3039" t="s">
        <v>6793</v>
      </c>
      <c r="C427" s="3040" t="s">
        <v>2841</v>
      </c>
      <c r="D427" s="3041"/>
      <c r="E427" s="3041"/>
      <c r="F427" s="3042">
        <f t="shared" si="12"/>
        <v>0</v>
      </c>
      <c r="G427" s="3043">
        <f t="shared" si="13"/>
        <v>0</v>
      </c>
      <c r="H427" s="1874">
        <v>0.3256</v>
      </c>
      <c r="I427" s="3044" t="s">
        <v>0</v>
      </c>
    </row>
    <row r="428" spans="1:9">
      <c r="A428" s="3038" t="s">
        <v>1161</v>
      </c>
      <c r="B428" s="3039" t="s">
        <v>6794</v>
      </c>
      <c r="C428" s="3040" t="s">
        <v>2841</v>
      </c>
      <c r="D428" s="3041"/>
      <c r="E428" s="3041"/>
      <c r="F428" s="3042">
        <f t="shared" si="12"/>
        <v>0</v>
      </c>
      <c r="G428" s="3043">
        <f t="shared" si="13"/>
        <v>0</v>
      </c>
      <c r="H428" s="1874">
        <v>0.50990000000000002</v>
      </c>
      <c r="I428" s="3044" t="s">
        <v>0</v>
      </c>
    </row>
    <row r="429" spans="1:9">
      <c r="A429" s="3038" t="s">
        <v>1162</v>
      </c>
      <c r="B429" s="3039" t="s">
        <v>6795</v>
      </c>
      <c r="C429" s="3040" t="s">
        <v>2841</v>
      </c>
      <c r="D429" s="3041"/>
      <c r="E429" s="3041"/>
      <c r="F429" s="3042">
        <f t="shared" si="12"/>
        <v>0</v>
      </c>
      <c r="G429" s="3043">
        <f t="shared" si="13"/>
        <v>0</v>
      </c>
      <c r="H429" s="1874">
        <v>0.83250000000000002</v>
      </c>
      <c r="I429" s="3044" t="s">
        <v>0</v>
      </c>
    </row>
    <row r="430" spans="1:9">
      <c r="A430" s="3038" t="s">
        <v>1163</v>
      </c>
      <c r="B430" s="3039" t="s">
        <v>6796</v>
      </c>
      <c r="C430" s="3040" t="s">
        <v>2841</v>
      </c>
      <c r="D430" s="3041"/>
      <c r="E430" s="3041"/>
      <c r="F430" s="3042">
        <f t="shared" si="12"/>
        <v>0</v>
      </c>
      <c r="G430" s="3043">
        <f t="shared" si="13"/>
        <v>0</v>
      </c>
      <c r="H430" s="1874">
        <v>1.1307</v>
      </c>
      <c r="I430" s="3044" t="s">
        <v>0</v>
      </c>
    </row>
    <row r="431" spans="1:9">
      <c r="A431" s="3038" t="s">
        <v>1164</v>
      </c>
      <c r="B431" s="3039" t="s">
        <v>6797</v>
      </c>
      <c r="C431" s="3040" t="s">
        <v>2841</v>
      </c>
      <c r="D431" s="3041"/>
      <c r="E431" s="3041"/>
      <c r="F431" s="3042">
        <f t="shared" si="12"/>
        <v>0</v>
      </c>
      <c r="G431" s="3043">
        <f t="shared" si="13"/>
        <v>0</v>
      </c>
      <c r="H431" s="1874">
        <v>0.75260000000000005</v>
      </c>
      <c r="I431" s="3044" t="s">
        <v>0</v>
      </c>
    </row>
    <row r="432" spans="1:9">
      <c r="A432" s="3038" t="s">
        <v>1165</v>
      </c>
      <c r="B432" s="3039" t="s">
        <v>6798</v>
      </c>
      <c r="C432" s="3040" t="s">
        <v>2841</v>
      </c>
      <c r="D432" s="3041"/>
      <c r="E432" s="3041"/>
      <c r="F432" s="3042">
        <f t="shared" si="12"/>
        <v>0</v>
      </c>
      <c r="G432" s="3043">
        <f t="shared" si="13"/>
        <v>0</v>
      </c>
      <c r="H432" s="1874">
        <v>0.46479999999999999</v>
      </c>
      <c r="I432" s="3044" t="s">
        <v>0</v>
      </c>
    </row>
    <row r="433" spans="1:9">
      <c r="A433" s="3038" t="s">
        <v>1166</v>
      </c>
      <c r="B433" s="3039" t="s">
        <v>6799</v>
      </c>
      <c r="C433" s="3040" t="s">
        <v>2841</v>
      </c>
      <c r="D433" s="3041"/>
      <c r="E433" s="3041"/>
      <c r="F433" s="3042">
        <f t="shared" si="12"/>
        <v>0</v>
      </c>
      <c r="G433" s="3043">
        <f t="shared" si="13"/>
        <v>0</v>
      </c>
      <c r="H433" s="1874">
        <v>0.49919999999999998</v>
      </c>
      <c r="I433" s="3044" t="s">
        <v>0</v>
      </c>
    </row>
    <row r="434" spans="1:9">
      <c r="A434" s="3038" t="s">
        <v>1167</v>
      </c>
      <c r="B434" s="3039" t="s">
        <v>6800</v>
      </c>
      <c r="C434" s="3040" t="s">
        <v>2841</v>
      </c>
      <c r="D434" s="3041"/>
      <c r="E434" s="3041"/>
      <c r="F434" s="3042">
        <f t="shared" si="12"/>
        <v>0</v>
      </c>
      <c r="G434" s="3043">
        <f t="shared" si="13"/>
        <v>0</v>
      </c>
      <c r="H434" s="1874">
        <v>0.43759999999999999</v>
      </c>
      <c r="I434" s="3044" t="s">
        <v>0</v>
      </c>
    </row>
    <row r="435" spans="1:9">
      <c r="A435" s="3038" t="s">
        <v>1168</v>
      </c>
      <c r="B435" s="3039" t="s">
        <v>6801</v>
      </c>
      <c r="C435" s="3040" t="s">
        <v>2841</v>
      </c>
      <c r="D435" s="3041"/>
      <c r="E435" s="3041"/>
      <c r="F435" s="3042">
        <f t="shared" si="12"/>
        <v>0</v>
      </c>
      <c r="G435" s="3043">
        <f t="shared" si="13"/>
        <v>0</v>
      </c>
      <c r="H435" s="1874">
        <v>0.53310000000000002</v>
      </c>
      <c r="I435" s="3044" t="s">
        <v>0</v>
      </c>
    </row>
    <row r="436" spans="1:9">
      <c r="A436" s="3038" t="s">
        <v>1169</v>
      </c>
      <c r="B436" s="3039" t="s">
        <v>6802</v>
      </c>
      <c r="C436" s="3040" t="s">
        <v>2841</v>
      </c>
      <c r="D436" s="3041"/>
      <c r="E436" s="3041"/>
      <c r="F436" s="3042">
        <f t="shared" si="12"/>
        <v>0</v>
      </c>
      <c r="G436" s="3043">
        <f t="shared" si="13"/>
        <v>0</v>
      </c>
      <c r="H436" s="1874">
        <v>0.65700000000000003</v>
      </c>
      <c r="I436" s="3044" t="s">
        <v>0</v>
      </c>
    </row>
    <row r="437" spans="1:9">
      <c r="A437" s="3038" t="s">
        <v>1170</v>
      </c>
      <c r="B437" s="3039" t="s">
        <v>6803</v>
      </c>
      <c r="C437" s="3040" t="s">
        <v>2841</v>
      </c>
      <c r="D437" s="3041"/>
      <c r="E437" s="3041"/>
      <c r="F437" s="3042">
        <f t="shared" si="12"/>
        <v>0</v>
      </c>
      <c r="G437" s="3043">
        <f t="shared" si="13"/>
        <v>0</v>
      </c>
      <c r="H437" s="1874">
        <v>1.2125999999999999</v>
      </c>
      <c r="I437" s="3044" t="s">
        <v>0</v>
      </c>
    </row>
    <row r="438" spans="1:9">
      <c r="A438" s="3038" t="s">
        <v>1171</v>
      </c>
      <c r="B438" s="3039" t="s">
        <v>6804</v>
      </c>
      <c r="C438" s="3040" t="s">
        <v>2841</v>
      </c>
      <c r="D438" s="3041"/>
      <c r="E438" s="3041"/>
      <c r="F438" s="3042">
        <f t="shared" si="12"/>
        <v>0</v>
      </c>
      <c r="G438" s="3043">
        <f t="shared" si="13"/>
        <v>0</v>
      </c>
      <c r="H438" s="1874">
        <v>1.4268000000000001</v>
      </c>
      <c r="I438" s="3044" t="s">
        <v>0</v>
      </c>
    </row>
    <row r="439" spans="1:9">
      <c r="A439" s="3038" t="s">
        <v>1172</v>
      </c>
      <c r="B439" s="3039" t="s">
        <v>6805</v>
      </c>
      <c r="C439" s="3040" t="s">
        <v>2841</v>
      </c>
      <c r="D439" s="3041"/>
      <c r="E439" s="3041"/>
      <c r="F439" s="3042">
        <f t="shared" si="12"/>
        <v>0</v>
      </c>
      <c r="G439" s="3043">
        <f t="shared" si="13"/>
        <v>0</v>
      </c>
      <c r="H439" s="1874">
        <v>0.47420000000000001</v>
      </c>
      <c r="I439" s="3044" t="s">
        <v>0</v>
      </c>
    </row>
    <row r="440" spans="1:9">
      <c r="A440" s="3038" t="s">
        <v>1173</v>
      </c>
      <c r="B440" s="3039" t="s">
        <v>6806</v>
      </c>
      <c r="C440" s="3040" t="s">
        <v>2841</v>
      </c>
      <c r="D440" s="3041"/>
      <c r="E440" s="3041"/>
      <c r="F440" s="3042">
        <f t="shared" si="12"/>
        <v>0</v>
      </c>
      <c r="G440" s="3043">
        <f t="shared" si="13"/>
        <v>0</v>
      </c>
      <c r="H440" s="1874">
        <v>0.54290000000000005</v>
      </c>
      <c r="I440" s="3044" t="s">
        <v>0</v>
      </c>
    </row>
    <row r="441" spans="1:9">
      <c r="A441" s="3038" t="s">
        <v>1174</v>
      </c>
      <c r="B441" s="3039" t="s">
        <v>6807</v>
      </c>
      <c r="C441" s="3040" t="s">
        <v>2841</v>
      </c>
      <c r="D441" s="3041"/>
      <c r="E441" s="3041"/>
      <c r="F441" s="3042">
        <f t="shared" si="12"/>
        <v>0</v>
      </c>
      <c r="G441" s="3043">
        <f t="shared" si="13"/>
        <v>0</v>
      </c>
      <c r="H441" s="1874">
        <v>0.68169999999999997</v>
      </c>
      <c r="I441" s="3044" t="s">
        <v>0</v>
      </c>
    </row>
    <row r="442" spans="1:9">
      <c r="A442" s="3038" t="s">
        <v>1175</v>
      </c>
      <c r="B442" s="3039" t="s">
        <v>6808</v>
      </c>
      <c r="C442" s="3040" t="s">
        <v>2841</v>
      </c>
      <c r="D442" s="3041"/>
      <c r="E442" s="3041"/>
      <c r="F442" s="3042">
        <f t="shared" si="12"/>
        <v>0</v>
      </c>
      <c r="G442" s="3043">
        <f t="shared" si="13"/>
        <v>0</v>
      </c>
      <c r="H442" s="1874">
        <v>1.1754</v>
      </c>
      <c r="I442" s="3044" t="s">
        <v>0</v>
      </c>
    </row>
    <row r="443" spans="1:9">
      <c r="A443" s="3038" t="s">
        <v>1176</v>
      </c>
      <c r="B443" s="3039" t="s">
        <v>6809</v>
      </c>
      <c r="C443" s="3040" t="s">
        <v>2841</v>
      </c>
      <c r="D443" s="3041"/>
      <c r="E443" s="3041"/>
      <c r="F443" s="3042">
        <f t="shared" si="12"/>
        <v>0</v>
      </c>
      <c r="G443" s="3043">
        <f t="shared" si="13"/>
        <v>0</v>
      </c>
      <c r="H443" s="1874">
        <v>0.3987</v>
      </c>
      <c r="I443" s="3044" t="s">
        <v>0</v>
      </c>
    </row>
    <row r="444" spans="1:9">
      <c r="A444" s="3038" t="s">
        <v>1177</v>
      </c>
      <c r="B444" s="3039" t="s">
        <v>6810</v>
      </c>
      <c r="C444" s="3040" t="s">
        <v>2841</v>
      </c>
      <c r="D444" s="3041"/>
      <c r="E444" s="3041"/>
      <c r="F444" s="3042">
        <f t="shared" si="12"/>
        <v>0</v>
      </c>
      <c r="G444" s="3043">
        <f t="shared" si="13"/>
        <v>0</v>
      </c>
      <c r="H444" s="1874">
        <v>0.57130000000000003</v>
      </c>
      <c r="I444" s="3044" t="s">
        <v>0</v>
      </c>
    </row>
    <row r="445" spans="1:9">
      <c r="A445" s="3038" t="s">
        <v>1178</v>
      </c>
      <c r="B445" s="3039" t="s">
        <v>6811</v>
      </c>
      <c r="C445" s="3040" t="s">
        <v>2841</v>
      </c>
      <c r="D445" s="3041"/>
      <c r="E445" s="3041"/>
      <c r="F445" s="3042">
        <f t="shared" si="12"/>
        <v>0</v>
      </c>
      <c r="G445" s="3043">
        <f t="shared" si="13"/>
        <v>0</v>
      </c>
      <c r="H445" s="1874">
        <v>0.52859999999999996</v>
      </c>
      <c r="I445" s="3044" t="s">
        <v>0</v>
      </c>
    </row>
    <row r="446" spans="1:9">
      <c r="A446" s="3038" t="s">
        <v>1179</v>
      </c>
      <c r="B446" s="3039" t="s">
        <v>6812</v>
      </c>
      <c r="C446" s="3040" t="s">
        <v>2841</v>
      </c>
      <c r="D446" s="3041"/>
      <c r="E446" s="3041"/>
      <c r="F446" s="3042">
        <f t="shared" si="12"/>
        <v>0</v>
      </c>
      <c r="G446" s="3043">
        <f t="shared" si="13"/>
        <v>0</v>
      </c>
      <c r="H446" s="1874">
        <v>1.3176000000000001</v>
      </c>
      <c r="I446" s="3044" t="s">
        <v>0</v>
      </c>
    </row>
    <row r="447" spans="1:9">
      <c r="A447" s="3038" t="s">
        <v>1180</v>
      </c>
      <c r="B447" s="3039" t="s">
        <v>6813</v>
      </c>
      <c r="C447" s="3040" t="s">
        <v>2841</v>
      </c>
      <c r="D447" s="3041"/>
      <c r="E447" s="3041"/>
      <c r="F447" s="3042">
        <f t="shared" si="12"/>
        <v>0</v>
      </c>
      <c r="G447" s="3043">
        <f t="shared" si="13"/>
        <v>0</v>
      </c>
      <c r="H447" s="1874">
        <v>0.41899999999999998</v>
      </c>
      <c r="I447" s="3044" t="s">
        <v>0</v>
      </c>
    </row>
    <row r="448" spans="1:9">
      <c r="A448" s="3038" t="s">
        <v>1181</v>
      </c>
      <c r="B448" s="3039" t="s">
        <v>6814</v>
      </c>
      <c r="C448" s="3040" t="s">
        <v>2841</v>
      </c>
      <c r="D448" s="3041"/>
      <c r="E448" s="3041"/>
      <c r="F448" s="3042">
        <f t="shared" si="12"/>
        <v>0</v>
      </c>
      <c r="G448" s="3043">
        <f t="shared" si="13"/>
        <v>0</v>
      </c>
      <c r="H448" s="1874">
        <v>1.0082</v>
      </c>
      <c r="I448" s="3044" t="s">
        <v>0</v>
      </c>
    </row>
    <row r="449" spans="1:9">
      <c r="A449" s="3038" t="s">
        <v>1182</v>
      </c>
      <c r="B449" s="3039" t="s">
        <v>6815</v>
      </c>
      <c r="C449" s="3040" t="s">
        <v>2841</v>
      </c>
      <c r="D449" s="3041"/>
      <c r="E449" s="3041"/>
      <c r="F449" s="3042">
        <f t="shared" si="12"/>
        <v>0</v>
      </c>
      <c r="G449" s="3043">
        <f t="shared" si="13"/>
        <v>0</v>
      </c>
      <c r="H449" s="1874">
        <v>0.13289999999999999</v>
      </c>
      <c r="I449" s="3044" t="s">
        <v>0</v>
      </c>
    </row>
    <row r="450" spans="1:9">
      <c r="A450" s="3038" t="s">
        <v>1183</v>
      </c>
      <c r="B450" s="3039" t="s">
        <v>6816</v>
      </c>
      <c r="C450" s="3040" t="s">
        <v>2841</v>
      </c>
      <c r="D450" s="3041"/>
      <c r="E450" s="3041"/>
      <c r="F450" s="3042">
        <f t="shared" si="12"/>
        <v>0</v>
      </c>
      <c r="G450" s="3043">
        <f t="shared" si="13"/>
        <v>0</v>
      </c>
      <c r="H450" s="1874">
        <v>0.95979999999999999</v>
      </c>
      <c r="I450" s="3044" t="s">
        <v>0</v>
      </c>
    </row>
    <row r="451" spans="1:9">
      <c r="A451" s="3038" t="s">
        <v>1184</v>
      </c>
      <c r="B451" s="3039" t="s">
        <v>6817</v>
      </c>
      <c r="C451" s="3040" t="s">
        <v>2841</v>
      </c>
      <c r="D451" s="3041"/>
      <c r="E451" s="3041"/>
      <c r="F451" s="3042">
        <f t="shared" si="12"/>
        <v>0</v>
      </c>
      <c r="G451" s="3043">
        <f t="shared" si="13"/>
        <v>0</v>
      </c>
      <c r="H451" s="1874">
        <v>1.2977000000000001</v>
      </c>
      <c r="I451" s="3044" t="s">
        <v>0</v>
      </c>
    </row>
    <row r="452" spans="1:9">
      <c r="A452" s="3038" t="s">
        <v>1185</v>
      </c>
      <c r="B452" s="3039" t="s">
        <v>6818</v>
      </c>
      <c r="C452" s="3040" t="s">
        <v>2841</v>
      </c>
      <c r="D452" s="3041"/>
      <c r="E452" s="3041"/>
      <c r="F452" s="3042">
        <f t="shared" si="12"/>
        <v>0</v>
      </c>
      <c r="G452" s="3043">
        <f t="shared" si="13"/>
        <v>0</v>
      </c>
      <c r="H452" s="1874">
        <v>0.30470000000000003</v>
      </c>
      <c r="I452" s="3044" t="s">
        <v>0</v>
      </c>
    </row>
    <row r="453" spans="1:9">
      <c r="A453" s="3038" t="s">
        <v>1186</v>
      </c>
      <c r="B453" s="3039" t="s">
        <v>6819</v>
      </c>
      <c r="C453" s="3040" t="s">
        <v>2841</v>
      </c>
      <c r="D453" s="3041"/>
      <c r="E453" s="3041"/>
      <c r="F453" s="3042">
        <f t="shared" ref="F453:F516" si="14">D453*E453</f>
        <v>0</v>
      </c>
      <c r="G453" s="3043">
        <f t="shared" ref="G453:G516" si="15">IF($F$1265=0,0,F453/$F$1265)</f>
        <v>0</v>
      </c>
      <c r="H453" s="1874">
        <v>0.22040000000000001</v>
      </c>
      <c r="I453" s="3044" t="s">
        <v>0</v>
      </c>
    </row>
    <row r="454" spans="1:9">
      <c r="A454" s="3038" t="s">
        <v>1187</v>
      </c>
      <c r="B454" s="3039" t="s">
        <v>6820</v>
      </c>
      <c r="C454" s="3040" t="s">
        <v>2841</v>
      </c>
      <c r="D454" s="3041"/>
      <c r="E454" s="3041"/>
      <c r="F454" s="3042">
        <f t="shared" si="14"/>
        <v>0</v>
      </c>
      <c r="G454" s="3043">
        <f t="shared" si="15"/>
        <v>0</v>
      </c>
      <c r="H454" s="1874">
        <v>0.20349999999999999</v>
      </c>
      <c r="I454" s="3044" t="s">
        <v>0</v>
      </c>
    </row>
    <row r="455" spans="1:9">
      <c r="A455" s="3038" t="s">
        <v>1188</v>
      </c>
      <c r="B455" s="3039" t="s">
        <v>6821</v>
      </c>
      <c r="C455" s="3040" t="s">
        <v>2841</v>
      </c>
      <c r="D455" s="3041"/>
      <c r="E455" s="3041"/>
      <c r="F455" s="3042">
        <f t="shared" si="14"/>
        <v>0</v>
      </c>
      <c r="G455" s="3043">
        <f t="shared" si="15"/>
        <v>0</v>
      </c>
      <c r="H455" s="1874">
        <v>0.17399999999999999</v>
      </c>
      <c r="I455" s="3044" t="s">
        <v>0</v>
      </c>
    </row>
    <row r="456" spans="1:9">
      <c r="A456" s="3038" t="s">
        <v>1189</v>
      </c>
      <c r="B456" s="3039" t="s">
        <v>6822</v>
      </c>
      <c r="C456" s="3040" t="s">
        <v>2841</v>
      </c>
      <c r="D456" s="3041"/>
      <c r="E456" s="3041"/>
      <c r="F456" s="3042">
        <f t="shared" si="14"/>
        <v>0</v>
      </c>
      <c r="G456" s="3043">
        <f t="shared" si="15"/>
        <v>0</v>
      </c>
      <c r="H456" s="1874">
        <v>0.1817</v>
      </c>
      <c r="I456" s="3044" t="s">
        <v>0</v>
      </c>
    </row>
    <row r="457" spans="1:9">
      <c r="A457" s="3038" t="s">
        <v>1190</v>
      </c>
      <c r="B457" s="3039" t="s">
        <v>6823</v>
      </c>
      <c r="C457" s="3040" t="s">
        <v>2841</v>
      </c>
      <c r="D457" s="3041"/>
      <c r="E457" s="3041"/>
      <c r="F457" s="3042">
        <f t="shared" si="14"/>
        <v>0</v>
      </c>
      <c r="G457" s="3043">
        <f t="shared" si="15"/>
        <v>0</v>
      </c>
      <c r="H457" s="1874">
        <v>0.31090000000000001</v>
      </c>
      <c r="I457" s="3044" t="s">
        <v>0</v>
      </c>
    </row>
    <row r="458" spans="1:9">
      <c r="A458" s="3038" t="s">
        <v>1191</v>
      </c>
      <c r="B458" s="3039" t="s">
        <v>6824</v>
      </c>
      <c r="C458" s="3040" t="s">
        <v>2841</v>
      </c>
      <c r="D458" s="3041"/>
      <c r="E458" s="3041"/>
      <c r="F458" s="3042">
        <f t="shared" si="14"/>
        <v>0</v>
      </c>
      <c r="G458" s="3043">
        <f t="shared" si="15"/>
        <v>0</v>
      </c>
      <c r="H458" s="1874">
        <v>0.1507</v>
      </c>
      <c r="I458" s="3044" t="s">
        <v>0</v>
      </c>
    </row>
    <row r="459" spans="1:9">
      <c r="A459" s="3038" t="s">
        <v>1192</v>
      </c>
      <c r="B459" s="3039" t="s">
        <v>6825</v>
      </c>
      <c r="C459" s="3040" t="s">
        <v>2841</v>
      </c>
      <c r="D459" s="3041"/>
      <c r="E459" s="3041"/>
      <c r="F459" s="3042">
        <f t="shared" si="14"/>
        <v>0</v>
      </c>
      <c r="G459" s="3043">
        <f t="shared" si="15"/>
        <v>0</v>
      </c>
      <c r="H459" s="1874">
        <v>0.1986</v>
      </c>
      <c r="I459" s="3044" t="s">
        <v>0</v>
      </c>
    </row>
    <row r="460" spans="1:9">
      <c r="A460" s="3038" t="s">
        <v>1193</v>
      </c>
      <c r="B460" s="3039" t="s">
        <v>6826</v>
      </c>
      <c r="C460" s="3040" t="s">
        <v>2841</v>
      </c>
      <c r="D460" s="3041"/>
      <c r="E460" s="3041"/>
      <c r="F460" s="3042">
        <f t="shared" si="14"/>
        <v>0</v>
      </c>
      <c r="G460" s="3043">
        <f t="shared" si="15"/>
        <v>0</v>
      </c>
      <c r="H460" s="1874">
        <v>-4.7999999999999996E-3</v>
      </c>
      <c r="I460" s="3044" t="s">
        <v>0</v>
      </c>
    </row>
    <row r="461" spans="1:9">
      <c r="A461" s="3038" t="s">
        <v>1194</v>
      </c>
      <c r="B461" s="3039" t="s">
        <v>6827</v>
      </c>
      <c r="C461" s="3040" t="s">
        <v>2841</v>
      </c>
      <c r="D461" s="3041"/>
      <c r="E461" s="3041"/>
      <c r="F461" s="3042">
        <f t="shared" si="14"/>
        <v>0</v>
      </c>
      <c r="G461" s="3043">
        <f t="shared" si="15"/>
        <v>0</v>
      </c>
      <c r="H461" s="1874">
        <v>0.21779999999999999</v>
      </c>
      <c r="I461" s="3044" t="s">
        <v>0</v>
      </c>
    </row>
    <row r="462" spans="1:9">
      <c r="A462" s="3038" t="s">
        <v>1195</v>
      </c>
      <c r="B462" s="3039" t="s">
        <v>6828</v>
      </c>
      <c r="C462" s="3040" t="s">
        <v>2841</v>
      </c>
      <c r="D462" s="3041"/>
      <c r="E462" s="3041"/>
      <c r="F462" s="3042">
        <f t="shared" si="14"/>
        <v>0</v>
      </c>
      <c r="G462" s="3043">
        <f t="shared" si="15"/>
        <v>0</v>
      </c>
      <c r="H462" s="1874">
        <v>0.17519999999999999</v>
      </c>
      <c r="I462" s="3044" t="s">
        <v>0</v>
      </c>
    </row>
    <row r="463" spans="1:9">
      <c r="A463" s="3038" t="s">
        <v>1196</v>
      </c>
      <c r="B463" s="3039" t="s">
        <v>6829</v>
      </c>
      <c r="C463" s="3040" t="s">
        <v>2841</v>
      </c>
      <c r="D463" s="3041"/>
      <c r="E463" s="3041"/>
      <c r="F463" s="3042">
        <f t="shared" si="14"/>
        <v>0</v>
      </c>
      <c r="G463" s="3043">
        <f t="shared" si="15"/>
        <v>0</v>
      </c>
      <c r="H463" s="1874">
        <v>0.30669999999999997</v>
      </c>
      <c r="I463" s="3044" t="s">
        <v>0</v>
      </c>
    </row>
    <row r="464" spans="1:9">
      <c r="A464" s="3038" t="s">
        <v>1197</v>
      </c>
      <c r="B464" s="3039" t="s">
        <v>6830</v>
      </c>
      <c r="C464" s="3040" t="s">
        <v>2841</v>
      </c>
      <c r="D464" s="3041"/>
      <c r="E464" s="3041"/>
      <c r="F464" s="3042">
        <f t="shared" si="14"/>
        <v>0</v>
      </c>
      <c r="G464" s="3043">
        <f t="shared" si="15"/>
        <v>0</v>
      </c>
      <c r="H464" s="1874">
        <v>0.25569999999999998</v>
      </c>
      <c r="I464" s="3044" t="s">
        <v>0</v>
      </c>
    </row>
    <row r="465" spans="1:9">
      <c r="A465" s="3038" t="s">
        <v>1198</v>
      </c>
      <c r="B465" s="3039" t="s">
        <v>6831</v>
      </c>
      <c r="C465" s="3040" t="s">
        <v>2841</v>
      </c>
      <c r="D465" s="3041"/>
      <c r="E465" s="3041"/>
      <c r="F465" s="3042">
        <f t="shared" si="14"/>
        <v>0</v>
      </c>
      <c r="G465" s="3043">
        <f t="shared" si="15"/>
        <v>0</v>
      </c>
      <c r="H465" s="1874">
        <v>0.28460000000000002</v>
      </c>
      <c r="I465" s="3044" t="s">
        <v>0</v>
      </c>
    </row>
    <row r="466" spans="1:9">
      <c r="A466" s="3038" t="s">
        <v>1199</v>
      </c>
      <c r="B466" s="3039" t="s">
        <v>6832</v>
      </c>
      <c r="C466" s="3040" t="s">
        <v>2841</v>
      </c>
      <c r="D466" s="3041"/>
      <c r="E466" s="3041"/>
      <c r="F466" s="3042">
        <f t="shared" si="14"/>
        <v>0</v>
      </c>
      <c r="G466" s="3043">
        <f t="shared" si="15"/>
        <v>0</v>
      </c>
      <c r="H466" s="1874">
        <v>0.4098</v>
      </c>
      <c r="I466" s="3044" t="s">
        <v>0</v>
      </c>
    </row>
    <row r="467" spans="1:9">
      <c r="A467" s="3038" t="s">
        <v>1200</v>
      </c>
      <c r="B467" s="3039" t="s">
        <v>6833</v>
      </c>
      <c r="C467" s="3040" t="s">
        <v>2841</v>
      </c>
      <c r="D467" s="3041"/>
      <c r="E467" s="3041"/>
      <c r="F467" s="3042">
        <f t="shared" si="14"/>
        <v>0</v>
      </c>
      <c r="G467" s="3043">
        <f t="shared" si="15"/>
        <v>0</v>
      </c>
      <c r="H467" s="1874">
        <v>0.19</v>
      </c>
      <c r="I467" s="3044" t="s">
        <v>0</v>
      </c>
    </row>
    <row r="468" spans="1:9">
      <c r="A468" s="3038" t="s">
        <v>1201</v>
      </c>
      <c r="B468" s="3039" t="s">
        <v>6834</v>
      </c>
      <c r="C468" s="3040" t="s">
        <v>2841</v>
      </c>
      <c r="D468" s="3041"/>
      <c r="E468" s="3041"/>
      <c r="F468" s="3042">
        <f t="shared" si="14"/>
        <v>0</v>
      </c>
      <c r="G468" s="3043">
        <f t="shared" si="15"/>
        <v>0</v>
      </c>
      <c r="H468" s="1874">
        <v>0.23519999999999999</v>
      </c>
      <c r="I468" s="3044" t="s">
        <v>0</v>
      </c>
    </row>
    <row r="469" spans="1:9">
      <c r="A469" s="3038" t="s">
        <v>1202</v>
      </c>
      <c r="B469" s="3039" t="s">
        <v>6835</v>
      </c>
      <c r="C469" s="3040" t="s">
        <v>2841</v>
      </c>
      <c r="D469" s="3041"/>
      <c r="E469" s="3041"/>
      <c r="F469" s="3042">
        <f t="shared" si="14"/>
        <v>0</v>
      </c>
      <c r="G469" s="3043">
        <f t="shared" si="15"/>
        <v>0</v>
      </c>
      <c r="H469" s="1874">
        <v>0.19020000000000001</v>
      </c>
      <c r="I469" s="3044" t="s">
        <v>0</v>
      </c>
    </row>
    <row r="470" spans="1:9">
      <c r="A470" s="3038" t="s">
        <v>1203</v>
      </c>
      <c r="B470" s="3039" t="s">
        <v>6836</v>
      </c>
      <c r="C470" s="3040" t="s">
        <v>2841</v>
      </c>
      <c r="D470" s="3041"/>
      <c r="E470" s="3041"/>
      <c r="F470" s="3042">
        <f t="shared" si="14"/>
        <v>0</v>
      </c>
      <c r="G470" s="3043">
        <f t="shared" si="15"/>
        <v>0</v>
      </c>
      <c r="H470" s="1874">
        <v>0.1477</v>
      </c>
      <c r="I470" s="3044" t="s">
        <v>0</v>
      </c>
    </row>
    <row r="471" spans="1:9">
      <c r="A471" s="3038" t="s">
        <v>1204</v>
      </c>
      <c r="B471" s="3039" t="s">
        <v>6837</v>
      </c>
      <c r="C471" s="3040" t="s">
        <v>2841</v>
      </c>
      <c r="D471" s="3041"/>
      <c r="E471" s="3041"/>
      <c r="F471" s="3042">
        <f t="shared" si="14"/>
        <v>0</v>
      </c>
      <c r="G471" s="3043">
        <f t="shared" si="15"/>
        <v>0</v>
      </c>
      <c r="H471" s="1874">
        <v>0.29289999999999999</v>
      </c>
      <c r="I471" s="3044" t="s">
        <v>0</v>
      </c>
    </row>
    <row r="472" spans="1:9">
      <c r="A472" s="3038" t="s">
        <v>1205</v>
      </c>
      <c r="B472" s="3039" t="s">
        <v>6838</v>
      </c>
      <c r="C472" s="3040" t="s">
        <v>2841</v>
      </c>
      <c r="D472" s="3041"/>
      <c r="E472" s="3041"/>
      <c r="F472" s="3042">
        <f t="shared" si="14"/>
        <v>0</v>
      </c>
      <c r="G472" s="3043">
        <f t="shared" si="15"/>
        <v>0</v>
      </c>
      <c r="H472" s="1874">
        <v>0.44829999999999998</v>
      </c>
      <c r="I472" s="3044" t="s">
        <v>0</v>
      </c>
    </row>
    <row r="473" spans="1:9">
      <c r="A473" s="3038" t="s">
        <v>1206</v>
      </c>
      <c r="B473" s="3039" t="s">
        <v>6839</v>
      </c>
      <c r="C473" s="3040" t="s">
        <v>2841</v>
      </c>
      <c r="D473" s="3041"/>
      <c r="E473" s="3041"/>
      <c r="F473" s="3042">
        <f t="shared" si="14"/>
        <v>0</v>
      </c>
      <c r="G473" s="3043">
        <f t="shared" si="15"/>
        <v>0</v>
      </c>
      <c r="H473" s="1874">
        <v>1.0999999999999999E-2</v>
      </c>
      <c r="I473" s="3044" t="s">
        <v>0</v>
      </c>
    </row>
    <row r="474" spans="1:9">
      <c r="A474" s="3038" t="s">
        <v>1207</v>
      </c>
      <c r="B474" s="3039" t="s">
        <v>6840</v>
      </c>
      <c r="C474" s="3040" t="s">
        <v>2841</v>
      </c>
      <c r="D474" s="3041"/>
      <c r="E474" s="3041"/>
      <c r="F474" s="3042">
        <f t="shared" si="14"/>
        <v>0</v>
      </c>
      <c r="G474" s="3043">
        <f t="shared" si="15"/>
        <v>0</v>
      </c>
      <c r="H474" s="1874">
        <v>0.31380000000000002</v>
      </c>
      <c r="I474" s="3044" t="s">
        <v>0</v>
      </c>
    </row>
    <row r="475" spans="1:9">
      <c r="A475" s="3038" t="s">
        <v>1208</v>
      </c>
      <c r="B475" s="3039" t="s">
        <v>6841</v>
      </c>
      <c r="C475" s="3040" t="s">
        <v>2841</v>
      </c>
      <c r="D475" s="3041"/>
      <c r="E475" s="3041"/>
      <c r="F475" s="3042">
        <f t="shared" si="14"/>
        <v>0</v>
      </c>
      <c r="G475" s="3043">
        <f t="shared" si="15"/>
        <v>0</v>
      </c>
      <c r="H475" s="1874">
        <v>0.30159999999999998</v>
      </c>
      <c r="I475" s="3044" t="s">
        <v>0</v>
      </c>
    </row>
    <row r="476" spans="1:9">
      <c r="A476" s="3038" t="s">
        <v>1209</v>
      </c>
      <c r="B476" s="3039" t="s">
        <v>6842</v>
      </c>
      <c r="C476" s="3040" t="s">
        <v>2841</v>
      </c>
      <c r="D476" s="3041"/>
      <c r="E476" s="3041"/>
      <c r="F476" s="3042">
        <f t="shared" si="14"/>
        <v>0</v>
      </c>
      <c r="G476" s="3043">
        <f t="shared" si="15"/>
        <v>0</v>
      </c>
      <c r="H476" s="1874">
        <v>0.31680000000000003</v>
      </c>
      <c r="I476" s="3044" t="s">
        <v>0</v>
      </c>
    </row>
    <row r="477" spans="1:9">
      <c r="A477" s="3038" t="s">
        <v>1210</v>
      </c>
      <c r="B477" s="3039" t="s">
        <v>6843</v>
      </c>
      <c r="C477" s="3040" t="s">
        <v>2841</v>
      </c>
      <c r="D477" s="3041"/>
      <c r="E477" s="3041"/>
      <c r="F477" s="3042">
        <f t="shared" si="14"/>
        <v>0</v>
      </c>
      <c r="G477" s="3043">
        <f t="shared" si="15"/>
        <v>0</v>
      </c>
      <c r="H477" s="1874">
        <v>0.31119999999999998</v>
      </c>
      <c r="I477" s="3044" t="s">
        <v>0</v>
      </c>
    </row>
    <row r="478" spans="1:9">
      <c r="A478" s="3038" t="s">
        <v>1211</v>
      </c>
      <c r="B478" s="3039" t="s">
        <v>6844</v>
      </c>
      <c r="C478" s="3040" t="s">
        <v>2841</v>
      </c>
      <c r="D478" s="3041"/>
      <c r="E478" s="3041"/>
      <c r="F478" s="3042">
        <f t="shared" si="14"/>
        <v>0</v>
      </c>
      <c r="G478" s="3043">
        <f t="shared" si="15"/>
        <v>0</v>
      </c>
      <c r="H478" s="1874">
        <v>5.5500000000000001E-2</v>
      </c>
      <c r="I478" s="3044" t="s">
        <v>0</v>
      </c>
    </row>
    <row r="479" spans="1:9">
      <c r="A479" s="3038" t="s">
        <v>1212</v>
      </c>
      <c r="B479" s="3039" t="s">
        <v>6845</v>
      </c>
      <c r="C479" s="3040" t="s">
        <v>2841</v>
      </c>
      <c r="D479" s="3041"/>
      <c r="E479" s="3041"/>
      <c r="F479" s="3042">
        <f t="shared" si="14"/>
        <v>0</v>
      </c>
      <c r="G479" s="3043">
        <f t="shared" si="15"/>
        <v>0</v>
      </c>
      <c r="H479" s="1874">
        <v>0.28079999999999999</v>
      </c>
      <c r="I479" s="3044" t="s">
        <v>0</v>
      </c>
    </row>
    <row r="480" spans="1:9">
      <c r="A480" s="3038" t="s">
        <v>1213</v>
      </c>
      <c r="B480" s="3039" t="s">
        <v>6846</v>
      </c>
      <c r="C480" s="3040" t="s">
        <v>2841</v>
      </c>
      <c r="D480" s="3041"/>
      <c r="E480" s="3041"/>
      <c r="F480" s="3042">
        <f t="shared" si="14"/>
        <v>0</v>
      </c>
      <c r="G480" s="3043">
        <f t="shared" si="15"/>
        <v>0</v>
      </c>
      <c r="H480" s="1874">
        <v>0.3569</v>
      </c>
      <c r="I480" s="3044" t="s">
        <v>0</v>
      </c>
    </row>
    <row r="481" spans="1:9">
      <c r="A481" s="3038" t="s">
        <v>1214</v>
      </c>
      <c r="B481" s="3039" t="s">
        <v>6847</v>
      </c>
      <c r="C481" s="3040" t="s">
        <v>2841</v>
      </c>
      <c r="D481" s="3041"/>
      <c r="E481" s="3041"/>
      <c r="F481" s="3042">
        <f t="shared" si="14"/>
        <v>0</v>
      </c>
      <c r="G481" s="3043">
        <f t="shared" si="15"/>
        <v>0</v>
      </c>
      <c r="H481" s="1874">
        <v>0.4229</v>
      </c>
      <c r="I481" s="3044" t="s">
        <v>0</v>
      </c>
    </row>
    <row r="482" spans="1:9">
      <c r="A482" s="3038" t="s">
        <v>1215</v>
      </c>
      <c r="B482" s="3039" t="s">
        <v>6848</v>
      </c>
      <c r="C482" s="3040" t="s">
        <v>2841</v>
      </c>
      <c r="D482" s="3041"/>
      <c r="E482" s="3041"/>
      <c r="F482" s="3042">
        <f t="shared" si="14"/>
        <v>0</v>
      </c>
      <c r="G482" s="3043">
        <f t="shared" si="15"/>
        <v>0</v>
      </c>
      <c r="H482" s="1874">
        <v>0.46060000000000001</v>
      </c>
      <c r="I482" s="3044" t="s">
        <v>0</v>
      </c>
    </row>
    <row r="483" spans="1:9">
      <c r="A483" s="3038" t="s">
        <v>1216</v>
      </c>
      <c r="B483" s="3039" t="s">
        <v>6849</v>
      </c>
      <c r="C483" s="3040" t="s">
        <v>2841</v>
      </c>
      <c r="D483" s="3041"/>
      <c r="E483" s="3041"/>
      <c r="F483" s="3042">
        <f t="shared" si="14"/>
        <v>0</v>
      </c>
      <c r="G483" s="3043">
        <f t="shared" si="15"/>
        <v>0</v>
      </c>
      <c r="H483" s="1874">
        <v>0.60419999999999996</v>
      </c>
      <c r="I483" s="3044" t="s">
        <v>0</v>
      </c>
    </row>
    <row r="484" spans="1:9">
      <c r="A484" s="3038" t="s">
        <v>1217</v>
      </c>
      <c r="B484" s="3039" t="s">
        <v>6850</v>
      </c>
      <c r="C484" s="3040" t="s">
        <v>2841</v>
      </c>
      <c r="D484" s="3041"/>
      <c r="E484" s="3041"/>
      <c r="F484" s="3042">
        <f t="shared" si="14"/>
        <v>0</v>
      </c>
      <c r="G484" s="3043">
        <f t="shared" si="15"/>
        <v>0</v>
      </c>
      <c r="H484" s="1874">
        <v>0.38829999999999998</v>
      </c>
      <c r="I484" s="3044" t="s">
        <v>0</v>
      </c>
    </row>
    <row r="485" spans="1:9">
      <c r="A485" s="3038" t="s">
        <v>1218</v>
      </c>
      <c r="B485" s="3039" t="s">
        <v>6851</v>
      </c>
      <c r="C485" s="3040" t="s">
        <v>2841</v>
      </c>
      <c r="D485" s="3041"/>
      <c r="E485" s="3041"/>
      <c r="F485" s="3042">
        <f t="shared" si="14"/>
        <v>0</v>
      </c>
      <c r="G485" s="3043">
        <f t="shared" si="15"/>
        <v>0</v>
      </c>
      <c r="H485" s="1874">
        <v>0.17530000000000001</v>
      </c>
      <c r="I485" s="3044" t="s">
        <v>0</v>
      </c>
    </row>
    <row r="486" spans="1:9">
      <c r="A486" s="3038" t="s">
        <v>1219</v>
      </c>
      <c r="B486" s="3039" t="s">
        <v>6852</v>
      </c>
      <c r="C486" s="3040" t="s">
        <v>2841</v>
      </c>
      <c r="D486" s="3041"/>
      <c r="E486" s="3041"/>
      <c r="F486" s="3042">
        <f t="shared" si="14"/>
        <v>0</v>
      </c>
      <c r="G486" s="3043">
        <f t="shared" si="15"/>
        <v>0</v>
      </c>
      <c r="H486" s="1874">
        <v>0.32650000000000001</v>
      </c>
      <c r="I486" s="3044" t="s">
        <v>0</v>
      </c>
    </row>
    <row r="487" spans="1:9">
      <c r="A487" s="3038" t="s">
        <v>1220</v>
      </c>
      <c r="B487" s="3039" t="s">
        <v>6853</v>
      </c>
      <c r="C487" s="3040" t="s">
        <v>2841</v>
      </c>
      <c r="D487" s="3041"/>
      <c r="E487" s="3041"/>
      <c r="F487" s="3042">
        <f t="shared" si="14"/>
        <v>0</v>
      </c>
      <c r="G487" s="3043">
        <f t="shared" si="15"/>
        <v>0</v>
      </c>
      <c r="H487" s="1874">
        <v>0.82830000000000004</v>
      </c>
      <c r="I487" s="3044" t="s">
        <v>0</v>
      </c>
    </row>
    <row r="488" spans="1:9">
      <c r="A488" s="3038" t="s">
        <v>1221</v>
      </c>
      <c r="B488" s="3039" t="s">
        <v>6854</v>
      </c>
      <c r="C488" s="3040" t="s">
        <v>2841</v>
      </c>
      <c r="D488" s="3041"/>
      <c r="E488" s="3041"/>
      <c r="F488" s="3042">
        <f t="shared" si="14"/>
        <v>0</v>
      </c>
      <c r="G488" s="3043">
        <f t="shared" si="15"/>
        <v>0</v>
      </c>
      <c r="H488" s="1874">
        <v>0.36549999999999999</v>
      </c>
      <c r="I488" s="3044" t="s">
        <v>0</v>
      </c>
    </row>
    <row r="489" spans="1:9">
      <c r="A489" s="3038" t="s">
        <v>1222</v>
      </c>
      <c r="B489" s="3039" t="s">
        <v>6855</v>
      </c>
      <c r="C489" s="3040" t="s">
        <v>2841</v>
      </c>
      <c r="D489" s="3041"/>
      <c r="E489" s="3041"/>
      <c r="F489" s="3042">
        <f t="shared" si="14"/>
        <v>0</v>
      </c>
      <c r="G489" s="3043">
        <f t="shared" si="15"/>
        <v>0</v>
      </c>
      <c r="H489" s="1874">
        <v>0.47820000000000001</v>
      </c>
      <c r="I489" s="3044" t="s">
        <v>0</v>
      </c>
    </row>
    <row r="490" spans="1:9">
      <c r="A490" s="3038" t="s">
        <v>1223</v>
      </c>
      <c r="B490" s="3039" t="s">
        <v>6856</v>
      </c>
      <c r="C490" s="3040" t="s">
        <v>2841</v>
      </c>
      <c r="D490" s="3041"/>
      <c r="E490" s="3041"/>
      <c r="F490" s="3042">
        <f t="shared" si="14"/>
        <v>0</v>
      </c>
      <c r="G490" s="3043">
        <f t="shared" si="15"/>
        <v>0</v>
      </c>
      <c r="H490" s="1874">
        <v>0.1076</v>
      </c>
      <c r="I490" s="3044" t="s">
        <v>0</v>
      </c>
    </row>
    <row r="491" spans="1:9">
      <c r="A491" s="3038" t="s">
        <v>1224</v>
      </c>
      <c r="B491" s="3039" t="s">
        <v>6857</v>
      </c>
      <c r="C491" s="3040" t="s">
        <v>2841</v>
      </c>
      <c r="D491" s="3041"/>
      <c r="E491" s="3041"/>
      <c r="F491" s="3042">
        <f t="shared" si="14"/>
        <v>0</v>
      </c>
      <c r="G491" s="3043">
        <f t="shared" si="15"/>
        <v>0</v>
      </c>
      <c r="H491" s="1874">
        <v>0.36009999999999998</v>
      </c>
      <c r="I491" s="3044" t="s">
        <v>0</v>
      </c>
    </row>
    <row r="492" spans="1:9">
      <c r="A492" s="3038" t="s">
        <v>1225</v>
      </c>
      <c r="B492" s="3039" t="s">
        <v>6858</v>
      </c>
      <c r="C492" s="3040" t="s">
        <v>2841</v>
      </c>
      <c r="D492" s="3041"/>
      <c r="E492" s="3041"/>
      <c r="F492" s="3042">
        <f t="shared" si="14"/>
        <v>0</v>
      </c>
      <c r="G492" s="3043">
        <f t="shared" si="15"/>
        <v>0</v>
      </c>
      <c r="H492" s="1874">
        <v>0.72289999999999999</v>
      </c>
      <c r="I492" s="3044" t="s">
        <v>0</v>
      </c>
    </row>
    <row r="493" spans="1:9">
      <c r="A493" s="3038" t="s">
        <v>1226</v>
      </c>
      <c r="B493" s="3039" t="s">
        <v>6859</v>
      </c>
      <c r="C493" s="3040" t="s">
        <v>2841</v>
      </c>
      <c r="D493" s="3041"/>
      <c r="E493" s="3041"/>
      <c r="F493" s="3042">
        <f t="shared" si="14"/>
        <v>0</v>
      </c>
      <c r="G493" s="3043">
        <f t="shared" si="15"/>
        <v>0</v>
      </c>
      <c r="H493" s="1874">
        <v>0.1221</v>
      </c>
      <c r="I493" s="3044" t="s">
        <v>0</v>
      </c>
    </row>
    <row r="494" spans="1:9">
      <c r="A494" s="3038" t="s">
        <v>1227</v>
      </c>
      <c r="B494" s="3039" t="s">
        <v>6860</v>
      </c>
      <c r="C494" s="3040" t="s">
        <v>2841</v>
      </c>
      <c r="D494" s="3041"/>
      <c r="E494" s="3041"/>
      <c r="F494" s="3042">
        <f t="shared" si="14"/>
        <v>0</v>
      </c>
      <c r="G494" s="3043">
        <f t="shared" si="15"/>
        <v>0</v>
      </c>
      <c r="H494" s="1874">
        <v>0.32979999999999998</v>
      </c>
      <c r="I494" s="3044" t="s">
        <v>0</v>
      </c>
    </row>
    <row r="495" spans="1:9">
      <c r="A495" s="3038" t="s">
        <v>1228</v>
      </c>
      <c r="B495" s="3039" t="s">
        <v>6861</v>
      </c>
      <c r="C495" s="3040" t="s">
        <v>2841</v>
      </c>
      <c r="D495" s="3041"/>
      <c r="E495" s="3041"/>
      <c r="F495" s="3042">
        <f t="shared" si="14"/>
        <v>0</v>
      </c>
      <c r="G495" s="3043">
        <f t="shared" si="15"/>
        <v>0</v>
      </c>
      <c r="H495" s="1874">
        <v>0.69589999999999996</v>
      </c>
      <c r="I495" s="3044" t="s">
        <v>0</v>
      </c>
    </row>
    <row r="496" spans="1:9">
      <c r="A496" s="3038" t="s">
        <v>1229</v>
      </c>
      <c r="B496" s="3039" t="s">
        <v>6862</v>
      </c>
      <c r="C496" s="3040" t="s">
        <v>2841</v>
      </c>
      <c r="D496" s="3041"/>
      <c r="E496" s="3041"/>
      <c r="F496" s="3042">
        <f t="shared" si="14"/>
        <v>0</v>
      </c>
      <c r="G496" s="3043">
        <f t="shared" si="15"/>
        <v>0</v>
      </c>
      <c r="H496" s="1874">
        <v>0.56879999999999997</v>
      </c>
      <c r="I496" s="3044" t="s">
        <v>0</v>
      </c>
    </row>
    <row r="497" spans="1:9">
      <c r="A497" s="3038" t="s">
        <v>1230</v>
      </c>
      <c r="B497" s="3039" t="s">
        <v>6863</v>
      </c>
      <c r="C497" s="3040" t="s">
        <v>2841</v>
      </c>
      <c r="D497" s="3041"/>
      <c r="E497" s="3041"/>
      <c r="F497" s="3042">
        <f t="shared" si="14"/>
        <v>0</v>
      </c>
      <c r="G497" s="3043">
        <f t="shared" si="15"/>
        <v>0</v>
      </c>
      <c r="H497" s="1874">
        <v>0.39179999999999998</v>
      </c>
      <c r="I497" s="3044" t="s">
        <v>0</v>
      </c>
    </row>
    <row r="498" spans="1:9">
      <c r="A498" s="3038" t="s">
        <v>1231</v>
      </c>
      <c r="B498" s="3039" t="s">
        <v>6864</v>
      </c>
      <c r="C498" s="3040" t="s">
        <v>2841</v>
      </c>
      <c r="D498" s="3041"/>
      <c r="E498" s="3041"/>
      <c r="F498" s="3042">
        <f t="shared" si="14"/>
        <v>0</v>
      </c>
      <c r="G498" s="3043">
        <f t="shared" si="15"/>
        <v>0</v>
      </c>
      <c r="H498" s="1874">
        <v>0.48220000000000002</v>
      </c>
      <c r="I498" s="3044" t="s">
        <v>0</v>
      </c>
    </row>
    <row r="499" spans="1:9">
      <c r="A499" s="3038" t="s">
        <v>1232</v>
      </c>
      <c r="B499" s="3039" t="s">
        <v>6865</v>
      </c>
      <c r="C499" s="3040" t="s">
        <v>2841</v>
      </c>
      <c r="D499" s="3041"/>
      <c r="E499" s="3041"/>
      <c r="F499" s="3042">
        <f t="shared" si="14"/>
        <v>0</v>
      </c>
      <c r="G499" s="3043">
        <f t="shared" si="15"/>
        <v>0</v>
      </c>
      <c r="H499" s="1874">
        <v>0.1933</v>
      </c>
      <c r="I499" s="3044" t="s">
        <v>0</v>
      </c>
    </row>
    <row r="500" spans="1:9">
      <c r="A500" s="3038" t="s">
        <v>1233</v>
      </c>
      <c r="B500" s="3039" t="s">
        <v>6866</v>
      </c>
      <c r="C500" s="3040" t="s">
        <v>2841</v>
      </c>
      <c r="D500" s="3041"/>
      <c r="E500" s="3041"/>
      <c r="F500" s="3042">
        <f t="shared" si="14"/>
        <v>0</v>
      </c>
      <c r="G500" s="3043">
        <f t="shared" si="15"/>
        <v>0</v>
      </c>
      <c r="H500" s="1874">
        <v>0.47120000000000001</v>
      </c>
      <c r="I500" s="3044" t="s">
        <v>0</v>
      </c>
    </row>
    <row r="501" spans="1:9">
      <c r="A501" s="3038" t="s">
        <v>1234</v>
      </c>
      <c r="B501" s="3039" t="s">
        <v>6867</v>
      </c>
      <c r="C501" s="3040" t="s">
        <v>2841</v>
      </c>
      <c r="D501" s="3041"/>
      <c r="E501" s="3041"/>
      <c r="F501" s="3042">
        <f t="shared" si="14"/>
        <v>0</v>
      </c>
      <c r="G501" s="3043">
        <f t="shared" si="15"/>
        <v>0</v>
      </c>
      <c r="H501" s="1874">
        <v>0.23419999999999999</v>
      </c>
      <c r="I501" s="3044" t="s">
        <v>0</v>
      </c>
    </row>
    <row r="502" spans="1:9">
      <c r="A502" s="3038" t="s">
        <v>4659</v>
      </c>
      <c r="B502" s="3039" t="s">
        <v>6868</v>
      </c>
      <c r="C502" s="3040" t="s">
        <v>2841</v>
      </c>
      <c r="D502" s="3041"/>
      <c r="E502" s="3041"/>
      <c r="F502" s="3042">
        <f t="shared" si="14"/>
        <v>0</v>
      </c>
      <c r="G502" s="3043">
        <f t="shared" si="15"/>
        <v>0</v>
      </c>
      <c r="H502" s="1874">
        <v>1</v>
      </c>
      <c r="I502" s="3044" t="s">
        <v>4628</v>
      </c>
    </row>
    <row r="503" spans="1:9">
      <c r="A503" s="3038" t="s">
        <v>1235</v>
      </c>
      <c r="B503" s="3039" t="s">
        <v>6869</v>
      </c>
      <c r="C503" s="3040" t="s">
        <v>2841</v>
      </c>
      <c r="D503" s="3041"/>
      <c r="E503" s="3041"/>
      <c r="F503" s="3042">
        <f t="shared" si="14"/>
        <v>0</v>
      </c>
      <c r="G503" s="3043">
        <f t="shared" si="15"/>
        <v>0</v>
      </c>
      <c r="H503" s="1874">
        <v>0.24809999999999999</v>
      </c>
      <c r="I503" s="3044" t="s">
        <v>0</v>
      </c>
    </row>
    <row r="504" spans="1:9">
      <c r="A504" s="3038" t="s">
        <v>1236</v>
      </c>
      <c r="B504" s="3039" t="s">
        <v>6870</v>
      </c>
      <c r="C504" s="3040" t="s">
        <v>2841</v>
      </c>
      <c r="D504" s="3041"/>
      <c r="E504" s="3041"/>
      <c r="F504" s="3042">
        <f t="shared" si="14"/>
        <v>0</v>
      </c>
      <c r="G504" s="3043">
        <f t="shared" si="15"/>
        <v>0</v>
      </c>
      <c r="H504" s="1874">
        <v>0.28860000000000002</v>
      </c>
      <c r="I504" s="3044" t="s">
        <v>0</v>
      </c>
    </row>
    <row r="505" spans="1:9">
      <c r="A505" s="3038" t="s">
        <v>1237</v>
      </c>
      <c r="B505" s="3039" t="s">
        <v>6871</v>
      </c>
      <c r="C505" s="3040" t="s">
        <v>2841</v>
      </c>
      <c r="D505" s="3041"/>
      <c r="E505" s="3041"/>
      <c r="F505" s="3042">
        <f t="shared" si="14"/>
        <v>0</v>
      </c>
      <c r="G505" s="3043">
        <f t="shared" si="15"/>
        <v>0</v>
      </c>
      <c r="H505" s="1874">
        <v>0.35859999999999997</v>
      </c>
      <c r="I505" s="3044" t="s">
        <v>0</v>
      </c>
    </row>
    <row r="506" spans="1:9">
      <c r="A506" s="3038" t="s">
        <v>1238</v>
      </c>
      <c r="B506" s="3039" t="s">
        <v>6872</v>
      </c>
      <c r="C506" s="3040" t="s">
        <v>2841</v>
      </c>
      <c r="D506" s="3041"/>
      <c r="E506" s="3041"/>
      <c r="F506" s="3042">
        <f t="shared" si="14"/>
        <v>0</v>
      </c>
      <c r="G506" s="3043">
        <f t="shared" si="15"/>
        <v>0</v>
      </c>
      <c r="H506" s="1874">
        <v>0.1852</v>
      </c>
      <c r="I506" s="3044" t="s">
        <v>0</v>
      </c>
    </row>
    <row r="507" spans="1:9">
      <c r="A507" s="3038" t="s">
        <v>1239</v>
      </c>
      <c r="B507" s="3039" t="s">
        <v>6873</v>
      </c>
      <c r="C507" s="3040" t="s">
        <v>2841</v>
      </c>
      <c r="D507" s="3041"/>
      <c r="E507" s="3041"/>
      <c r="F507" s="3042">
        <f t="shared" si="14"/>
        <v>0</v>
      </c>
      <c r="G507" s="3043">
        <f t="shared" si="15"/>
        <v>0</v>
      </c>
      <c r="H507" s="1874">
        <v>0.21429999999999999</v>
      </c>
      <c r="I507" s="3044" t="s">
        <v>0</v>
      </c>
    </row>
    <row r="508" spans="1:9">
      <c r="A508" s="3038" t="s">
        <v>1240</v>
      </c>
      <c r="B508" s="3039" t="s">
        <v>6874</v>
      </c>
      <c r="C508" s="3040" t="s">
        <v>2841</v>
      </c>
      <c r="D508" s="3041"/>
      <c r="E508" s="3041"/>
      <c r="F508" s="3042">
        <f t="shared" si="14"/>
        <v>0</v>
      </c>
      <c r="G508" s="3043">
        <f t="shared" si="15"/>
        <v>0</v>
      </c>
      <c r="H508" s="1874">
        <v>0.3241</v>
      </c>
      <c r="I508" s="3044" t="s">
        <v>0</v>
      </c>
    </row>
    <row r="509" spans="1:9">
      <c r="A509" s="3038" t="s">
        <v>1241</v>
      </c>
      <c r="B509" s="3039" t="s">
        <v>6875</v>
      </c>
      <c r="C509" s="3040" t="s">
        <v>2841</v>
      </c>
      <c r="D509" s="3041"/>
      <c r="E509" s="3041"/>
      <c r="F509" s="3042">
        <f t="shared" si="14"/>
        <v>0</v>
      </c>
      <c r="G509" s="3043">
        <f t="shared" si="15"/>
        <v>0</v>
      </c>
      <c r="H509" s="1874">
        <v>0.46589999999999998</v>
      </c>
      <c r="I509" s="3044" t="s">
        <v>0</v>
      </c>
    </row>
    <row r="510" spans="1:9">
      <c r="A510" s="3038" t="s">
        <v>1242</v>
      </c>
      <c r="B510" s="3039" t="s">
        <v>6876</v>
      </c>
      <c r="C510" s="3040" t="s">
        <v>2841</v>
      </c>
      <c r="D510" s="3041"/>
      <c r="E510" s="3041"/>
      <c r="F510" s="3042">
        <f t="shared" si="14"/>
        <v>0</v>
      </c>
      <c r="G510" s="3043">
        <f t="shared" si="15"/>
        <v>0</v>
      </c>
      <c r="H510" s="1874">
        <v>0.54269999999999996</v>
      </c>
      <c r="I510" s="3044" t="s">
        <v>0</v>
      </c>
    </row>
    <row r="511" spans="1:9">
      <c r="A511" s="3038" t="s">
        <v>1243</v>
      </c>
      <c r="B511" s="3039" t="s">
        <v>6877</v>
      </c>
      <c r="C511" s="3040" t="s">
        <v>2841</v>
      </c>
      <c r="D511" s="3041"/>
      <c r="E511" s="3041"/>
      <c r="F511" s="3042">
        <f t="shared" si="14"/>
        <v>0</v>
      </c>
      <c r="G511" s="3043">
        <f t="shared" si="15"/>
        <v>0</v>
      </c>
      <c r="H511" s="1874">
        <v>0.50949999999999995</v>
      </c>
      <c r="I511" s="3044" t="s">
        <v>0</v>
      </c>
    </row>
    <row r="512" spans="1:9">
      <c r="A512" s="3038" t="s">
        <v>1244</v>
      </c>
      <c r="B512" s="3039" t="s">
        <v>6878</v>
      </c>
      <c r="C512" s="3040" t="s">
        <v>2841</v>
      </c>
      <c r="D512" s="3041"/>
      <c r="E512" s="3041"/>
      <c r="F512" s="3042">
        <f t="shared" si="14"/>
        <v>0</v>
      </c>
      <c r="G512" s="3043">
        <f t="shared" si="15"/>
        <v>0</v>
      </c>
      <c r="H512" s="1874">
        <v>0.53510000000000002</v>
      </c>
      <c r="I512" s="3044" t="s">
        <v>0</v>
      </c>
    </row>
    <row r="513" spans="1:9">
      <c r="A513" s="3038" t="s">
        <v>1245</v>
      </c>
      <c r="B513" s="3039" t="s">
        <v>6879</v>
      </c>
      <c r="C513" s="3040" t="s">
        <v>2841</v>
      </c>
      <c r="D513" s="3041"/>
      <c r="E513" s="3041"/>
      <c r="F513" s="3042">
        <f t="shared" si="14"/>
        <v>0</v>
      </c>
      <c r="G513" s="3043">
        <f t="shared" si="15"/>
        <v>0</v>
      </c>
      <c r="H513" s="1874">
        <v>0.47170000000000001</v>
      </c>
      <c r="I513" s="3044" t="s">
        <v>0</v>
      </c>
    </row>
    <row r="514" spans="1:9">
      <c r="A514" s="3038" t="s">
        <v>1246</v>
      </c>
      <c r="B514" s="3039" t="s">
        <v>6880</v>
      </c>
      <c r="C514" s="3040" t="s">
        <v>2841</v>
      </c>
      <c r="D514" s="3041"/>
      <c r="E514" s="3041"/>
      <c r="F514" s="3042">
        <f t="shared" si="14"/>
        <v>0</v>
      </c>
      <c r="G514" s="3043">
        <f t="shared" si="15"/>
        <v>0</v>
      </c>
      <c r="H514" s="1874">
        <v>0.55969999999999998</v>
      </c>
      <c r="I514" s="3044" t="s">
        <v>0</v>
      </c>
    </row>
    <row r="515" spans="1:9">
      <c r="A515" s="3038" t="s">
        <v>1247</v>
      </c>
      <c r="B515" s="3039" t="s">
        <v>6881</v>
      </c>
      <c r="C515" s="3040" t="s">
        <v>2841</v>
      </c>
      <c r="D515" s="3041"/>
      <c r="E515" s="3041"/>
      <c r="F515" s="3042">
        <f t="shared" si="14"/>
        <v>0</v>
      </c>
      <c r="G515" s="3043">
        <f t="shared" si="15"/>
        <v>0</v>
      </c>
      <c r="H515" s="1874">
        <v>0.6845</v>
      </c>
      <c r="I515" s="3044" t="s">
        <v>0</v>
      </c>
    </row>
    <row r="516" spans="1:9">
      <c r="A516" s="3038" t="s">
        <v>3979</v>
      </c>
      <c r="B516" s="3039" t="s">
        <v>6882</v>
      </c>
      <c r="C516" s="3040" t="s">
        <v>2841</v>
      </c>
      <c r="D516" s="3041"/>
      <c r="E516" s="3041"/>
      <c r="F516" s="3042">
        <f t="shared" si="14"/>
        <v>0</v>
      </c>
      <c r="G516" s="3043">
        <f t="shared" si="15"/>
        <v>0</v>
      </c>
      <c r="H516" s="1874">
        <v>0.37409999999999999</v>
      </c>
      <c r="I516" s="3044" t="s">
        <v>0</v>
      </c>
    </row>
    <row r="517" spans="1:9">
      <c r="A517" s="3038" t="s">
        <v>1248</v>
      </c>
      <c r="B517" s="3039" t="s">
        <v>6883</v>
      </c>
      <c r="C517" s="3040" t="s">
        <v>2841</v>
      </c>
      <c r="D517" s="3041"/>
      <c r="E517" s="3041"/>
      <c r="F517" s="3042">
        <f t="shared" ref="F517:F580" si="16">D517*E517</f>
        <v>0</v>
      </c>
      <c r="G517" s="3043">
        <f t="shared" ref="G517:G580" si="17">IF($F$1265=0,0,F517/$F$1265)</f>
        <v>0</v>
      </c>
      <c r="H517" s="1874">
        <v>0.33160000000000001</v>
      </c>
      <c r="I517" s="3044" t="s">
        <v>0</v>
      </c>
    </row>
    <row r="518" spans="1:9">
      <c r="A518" s="3038" t="s">
        <v>1249</v>
      </c>
      <c r="B518" s="3039" t="s">
        <v>6884</v>
      </c>
      <c r="C518" s="3040" t="s">
        <v>2841</v>
      </c>
      <c r="D518" s="3041"/>
      <c r="E518" s="3041"/>
      <c r="F518" s="3042">
        <f t="shared" si="16"/>
        <v>0</v>
      </c>
      <c r="G518" s="3043">
        <f t="shared" si="17"/>
        <v>0</v>
      </c>
      <c r="H518" s="1874">
        <v>0.31080000000000002</v>
      </c>
      <c r="I518" s="3044" t="s">
        <v>0</v>
      </c>
    </row>
    <row r="519" spans="1:9">
      <c r="A519" s="3038" t="s">
        <v>1250</v>
      </c>
      <c r="B519" s="3039" t="s">
        <v>6885</v>
      </c>
      <c r="C519" s="3040" t="s">
        <v>2841</v>
      </c>
      <c r="D519" s="3041"/>
      <c r="E519" s="3041"/>
      <c r="F519" s="3042">
        <f t="shared" si="16"/>
        <v>0</v>
      </c>
      <c r="G519" s="3043">
        <f t="shared" si="17"/>
        <v>0</v>
      </c>
      <c r="H519" s="1874">
        <v>0.31979999999999997</v>
      </c>
      <c r="I519" s="3044" t="s">
        <v>0</v>
      </c>
    </row>
    <row r="520" spans="1:9">
      <c r="A520" s="3038" t="s">
        <v>1251</v>
      </c>
      <c r="B520" s="3039" t="s">
        <v>6886</v>
      </c>
      <c r="C520" s="3040" t="s">
        <v>2841</v>
      </c>
      <c r="D520" s="3041"/>
      <c r="E520" s="3041"/>
      <c r="F520" s="3042">
        <f t="shared" si="16"/>
        <v>0</v>
      </c>
      <c r="G520" s="3043">
        <f t="shared" si="17"/>
        <v>0</v>
      </c>
      <c r="H520" s="1874">
        <v>0.39889999999999998</v>
      </c>
      <c r="I520" s="3044" t="s">
        <v>0</v>
      </c>
    </row>
    <row r="521" spans="1:9">
      <c r="A521" s="3038" t="s">
        <v>1252</v>
      </c>
      <c r="B521" s="3039" t="s">
        <v>6887</v>
      </c>
      <c r="C521" s="3040" t="s">
        <v>2841</v>
      </c>
      <c r="D521" s="3041"/>
      <c r="E521" s="3041"/>
      <c r="F521" s="3042">
        <f t="shared" si="16"/>
        <v>0</v>
      </c>
      <c r="G521" s="3043">
        <f t="shared" si="17"/>
        <v>0</v>
      </c>
      <c r="H521" s="1874">
        <v>0.21390000000000001</v>
      </c>
      <c r="I521" s="3044" t="s">
        <v>0</v>
      </c>
    </row>
    <row r="522" spans="1:9">
      <c r="A522" s="3038" t="s">
        <v>1253</v>
      </c>
      <c r="B522" s="3039" t="s">
        <v>6888</v>
      </c>
      <c r="C522" s="3040" t="s">
        <v>2841</v>
      </c>
      <c r="D522" s="3041"/>
      <c r="E522" s="3041"/>
      <c r="F522" s="3042">
        <f t="shared" si="16"/>
        <v>0</v>
      </c>
      <c r="G522" s="3043">
        <f t="shared" si="17"/>
        <v>0</v>
      </c>
      <c r="H522" s="1874">
        <v>0.2346</v>
      </c>
      <c r="I522" s="3044" t="s">
        <v>0</v>
      </c>
    </row>
    <row r="523" spans="1:9">
      <c r="A523" s="3038" t="s">
        <v>1254</v>
      </c>
      <c r="B523" s="3039" t="s">
        <v>6889</v>
      </c>
      <c r="C523" s="3040" t="s">
        <v>2841</v>
      </c>
      <c r="D523" s="3041"/>
      <c r="E523" s="3041"/>
      <c r="F523" s="3042">
        <f t="shared" si="16"/>
        <v>0</v>
      </c>
      <c r="G523" s="3043">
        <f t="shared" si="17"/>
        <v>0</v>
      </c>
      <c r="H523" s="1874">
        <v>0.52480000000000004</v>
      </c>
      <c r="I523" s="3044" t="s">
        <v>0</v>
      </c>
    </row>
    <row r="524" spans="1:9">
      <c r="A524" s="3038" t="s">
        <v>1255</v>
      </c>
      <c r="B524" s="3039" t="s">
        <v>6890</v>
      </c>
      <c r="C524" s="3040" t="s">
        <v>2841</v>
      </c>
      <c r="D524" s="3041"/>
      <c r="E524" s="3041"/>
      <c r="F524" s="3042">
        <f t="shared" si="16"/>
        <v>0</v>
      </c>
      <c r="G524" s="3043">
        <f t="shared" si="17"/>
        <v>0</v>
      </c>
      <c r="H524" s="1874">
        <v>0.29210000000000003</v>
      </c>
      <c r="I524" s="3044" t="s">
        <v>0</v>
      </c>
    </row>
    <row r="525" spans="1:9">
      <c r="A525" s="3038" t="s">
        <v>1256</v>
      </c>
      <c r="B525" s="3039" t="s">
        <v>6891</v>
      </c>
      <c r="C525" s="3040" t="s">
        <v>2841</v>
      </c>
      <c r="D525" s="3041"/>
      <c r="E525" s="3041"/>
      <c r="F525" s="3042">
        <f t="shared" si="16"/>
        <v>0</v>
      </c>
      <c r="G525" s="3043">
        <f t="shared" si="17"/>
        <v>0</v>
      </c>
      <c r="H525" s="1874">
        <v>0.36730000000000002</v>
      </c>
      <c r="I525" s="3044" t="s">
        <v>0</v>
      </c>
    </row>
    <row r="526" spans="1:9">
      <c r="A526" s="3038" t="s">
        <v>1257</v>
      </c>
      <c r="B526" s="3039" t="s">
        <v>6892</v>
      </c>
      <c r="C526" s="3040" t="s">
        <v>2841</v>
      </c>
      <c r="D526" s="3041"/>
      <c r="E526" s="3041"/>
      <c r="F526" s="3042">
        <f t="shared" si="16"/>
        <v>0</v>
      </c>
      <c r="G526" s="3043">
        <f t="shared" si="17"/>
        <v>0</v>
      </c>
      <c r="H526" s="1874">
        <v>0.3523</v>
      </c>
      <c r="I526" s="3044" t="s">
        <v>0</v>
      </c>
    </row>
    <row r="527" spans="1:9">
      <c r="A527" s="3038" t="s">
        <v>1258</v>
      </c>
      <c r="B527" s="3039" t="s">
        <v>6893</v>
      </c>
      <c r="C527" s="3040" t="s">
        <v>2841</v>
      </c>
      <c r="D527" s="3041"/>
      <c r="E527" s="3041"/>
      <c r="F527" s="3042">
        <f t="shared" si="16"/>
        <v>0</v>
      </c>
      <c r="G527" s="3043">
        <f t="shared" si="17"/>
        <v>0</v>
      </c>
      <c r="H527" s="1874">
        <v>0.36270000000000002</v>
      </c>
      <c r="I527" s="3044" t="s">
        <v>0</v>
      </c>
    </row>
    <row r="528" spans="1:9">
      <c r="A528" s="3038" t="s">
        <v>1259</v>
      </c>
      <c r="B528" s="3039" t="s">
        <v>6894</v>
      </c>
      <c r="C528" s="3040" t="s">
        <v>2841</v>
      </c>
      <c r="D528" s="3041"/>
      <c r="E528" s="3041"/>
      <c r="F528" s="3042">
        <f t="shared" si="16"/>
        <v>0</v>
      </c>
      <c r="G528" s="3043">
        <f t="shared" si="17"/>
        <v>0</v>
      </c>
      <c r="H528" s="1874">
        <v>0.30859999999999999</v>
      </c>
      <c r="I528" s="3044" t="s">
        <v>0</v>
      </c>
    </row>
    <row r="529" spans="1:9">
      <c r="A529" s="3038" t="s">
        <v>1260</v>
      </c>
      <c r="B529" s="3039" t="s">
        <v>6895</v>
      </c>
      <c r="C529" s="3040" t="s">
        <v>2841</v>
      </c>
      <c r="D529" s="3041"/>
      <c r="E529" s="3041"/>
      <c r="F529" s="3042">
        <f t="shared" si="16"/>
        <v>0</v>
      </c>
      <c r="G529" s="3043">
        <f t="shared" si="17"/>
        <v>0</v>
      </c>
      <c r="H529" s="1874">
        <v>0.4617</v>
      </c>
      <c r="I529" s="3044" t="s">
        <v>0</v>
      </c>
    </row>
    <row r="530" spans="1:9">
      <c r="A530" s="3038" t="s">
        <v>1261</v>
      </c>
      <c r="B530" s="3039" t="s">
        <v>6896</v>
      </c>
      <c r="C530" s="3040" t="s">
        <v>2841</v>
      </c>
      <c r="D530" s="3041"/>
      <c r="E530" s="3041"/>
      <c r="F530" s="3042">
        <f t="shared" si="16"/>
        <v>0</v>
      </c>
      <c r="G530" s="3043">
        <f t="shared" si="17"/>
        <v>0</v>
      </c>
      <c r="H530" s="1874">
        <v>0.36720000000000003</v>
      </c>
      <c r="I530" s="3044" t="s">
        <v>0</v>
      </c>
    </row>
    <row r="531" spans="1:9">
      <c r="A531" s="3038" t="s">
        <v>1262</v>
      </c>
      <c r="B531" s="3039" t="s">
        <v>6897</v>
      </c>
      <c r="C531" s="3040" t="s">
        <v>2841</v>
      </c>
      <c r="D531" s="3041"/>
      <c r="E531" s="3041"/>
      <c r="F531" s="3042">
        <f t="shared" si="16"/>
        <v>0</v>
      </c>
      <c r="G531" s="3043">
        <f t="shared" si="17"/>
        <v>0</v>
      </c>
      <c r="H531" s="1874">
        <v>0.623</v>
      </c>
      <c r="I531" s="3044" t="s">
        <v>0</v>
      </c>
    </row>
    <row r="532" spans="1:9">
      <c r="A532" s="3038" t="s">
        <v>1263</v>
      </c>
      <c r="B532" s="3039" t="s">
        <v>6898</v>
      </c>
      <c r="C532" s="3040" t="s">
        <v>2841</v>
      </c>
      <c r="D532" s="3041"/>
      <c r="E532" s="3041"/>
      <c r="F532" s="3042">
        <f t="shared" si="16"/>
        <v>0</v>
      </c>
      <c r="G532" s="3043">
        <f t="shared" si="17"/>
        <v>0</v>
      </c>
      <c r="H532" s="1874">
        <v>0.1517</v>
      </c>
      <c r="I532" s="3044" t="s">
        <v>0</v>
      </c>
    </row>
    <row r="533" spans="1:9">
      <c r="A533" s="3038" t="s">
        <v>1264</v>
      </c>
      <c r="B533" s="3039" t="s">
        <v>6899</v>
      </c>
      <c r="C533" s="3040" t="s">
        <v>2841</v>
      </c>
      <c r="D533" s="3041"/>
      <c r="E533" s="3041"/>
      <c r="F533" s="3042">
        <f t="shared" si="16"/>
        <v>0</v>
      </c>
      <c r="G533" s="3043">
        <f t="shared" si="17"/>
        <v>0</v>
      </c>
      <c r="H533" s="1874">
        <v>0.51390000000000002</v>
      </c>
      <c r="I533" s="3044" t="s">
        <v>0</v>
      </c>
    </row>
    <row r="534" spans="1:9">
      <c r="A534" s="3038" t="s">
        <v>1265</v>
      </c>
      <c r="B534" s="3039" t="s">
        <v>6900</v>
      </c>
      <c r="C534" s="3040" t="s">
        <v>2841</v>
      </c>
      <c r="D534" s="3041"/>
      <c r="E534" s="3041"/>
      <c r="F534" s="3042">
        <f t="shared" si="16"/>
        <v>0</v>
      </c>
      <c r="G534" s="3043">
        <f t="shared" si="17"/>
        <v>0</v>
      </c>
      <c r="H534" s="1874">
        <v>0.64339999999999997</v>
      </c>
      <c r="I534" s="3044" t="s">
        <v>0</v>
      </c>
    </row>
    <row r="535" spans="1:9">
      <c r="A535" s="3038" t="s">
        <v>1266</v>
      </c>
      <c r="B535" s="3039" t="s">
        <v>6901</v>
      </c>
      <c r="C535" s="3040" t="s">
        <v>2841</v>
      </c>
      <c r="D535" s="3041"/>
      <c r="E535" s="3041"/>
      <c r="F535" s="3042">
        <f t="shared" si="16"/>
        <v>0</v>
      </c>
      <c r="G535" s="3043">
        <f t="shared" si="17"/>
        <v>0</v>
      </c>
      <c r="H535" s="1874">
        <v>0.65490000000000004</v>
      </c>
      <c r="I535" s="3044" t="s">
        <v>0</v>
      </c>
    </row>
    <row r="536" spans="1:9">
      <c r="A536" s="3038" t="s">
        <v>1267</v>
      </c>
      <c r="B536" s="3039" t="s">
        <v>6902</v>
      </c>
      <c r="C536" s="3040" t="s">
        <v>2841</v>
      </c>
      <c r="D536" s="3041"/>
      <c r="E536" s="3041"/>
      <c r="F536" s="3042">
        <f t="shared" si="16"/>
        <v>0</v>
      </c>
      <c r="G536" s="3043">
        <f t="shared" si="17"/>
        <v>0</v>
      </c>
      <c r="H536" s="1874">
        <v>0.52059999999999995</v>
      </c>
      <c r="I536" s="3044" t="s">
        <v>0</v>
      </c>
    </row>
    <row r="537" spans="1:9">
      <c r="A537" s="3038" t="s">
        <v>1268</v>
      </c>
      <c r="B537" s="3039" t="s">
        <v>6903</v>
      </c>
      <c r="C537" s="3040" t="s">
        <v>2841</v>
      </c>
      <c r="D537" s="3041"/>
      <c r="E537" s="3041"/>
      <c r="F537" s="3042">
        <f t="shared" si="16"/>
        <v>0</v>
      </c>
      <c r="G537" s="3043">
        <f t="shared" si="17"/>
        <v>0</v>
      </c>
      <c r="H537" s="1874">
        <v>0.55689999999999995</v>
      </c>
      <c r="I537" s="3044" t="s">
        <v>0</v>
      </c>
    </row>
    <row r="538" spans="1:9">
      <c r="A538" s="3038" t="s">
        <v>1269</v>
      </c>
      <c r="B538" s="3039" t="s">
        <v>6904</v>
      </c>
      <c r="C538" s="3040" t="s">
        <v>2841</v>
      </c>
      <c r="D538" s="3041"/>
      <c r="E538" s="3041"/>
      <c r="F538" s="3042">
        <f t="shared" si="16"/>
        <v>0</v>
      </c>
      <c r="G538" s="3043">
        <f t="shared" si="17"/>
        <v>0</v>
      </c>
      <c r="H538" s="1874">
        <v>0.51490000000000002</v>
      </c>
      <c r="I538" s="3044" t="s">
        <v>0</v>
      </c>
    </row>
    <row r="539" spans="1:9">
      <c r="A539" s="3038" t="s">
        <v>1270</v>
      </c>
      <c r="B539" s="3039" t="s">
        <v>6905</v>
      </c>
      <c r="C539" s="3040" t="s">
        <v>2841</v>
      </c>
      <c r="D539" s="3041"/>
      <c r="E539" s="3041"/>
      <c r="F539" s="3042">
        <f t="shared" si="16"/>
        <v>0</v>
      </c>
      <c r="G539" s="3043">
        <f t="shared" si="17"/>
        <v>0</v>
      </c>
      <c r="H539" s="1874">
        <v>0.66779999999999995</v>
      </c>
      <c r="I539" s="3044" t="s">
        <v>0</v>
      </c>
    </row>
    <row r="540" spans="1:9">
      <c r="A540" s="3038" t="s">
        <v>1271</v>
      </c>
      <c r="B540" s="3039" t="s">
        <v>6906</v>
      </c>
      <c r="C540" s="3040" t="s">
        <v>2841</v>
      </c>
      <c r="D540" s="3041"/>
      <c r="E540" s="3041"/>
      <c r="F540" s="3042">
        <f t="shared" si="16"/>
        <v>0</v>
      </c>
      <c r="G540" s="3043">
        <f t="shared" si="17"/>
        <v>0</v>
      </c>
      <c r="H540" s="1874">
        <v>0.66039999999999999</v>
      </c>
      <c r="I540" s="3044" t="s">
        <v>0</v>
      </c>
    </row>
    <row r="541" spans="1:9">
      <c r="A541" s="3038" t="s">
        <v>1272</v>
      </c>
      <c r="B541" s="3039" t="s">
        <v>6907</v>
      </c>
      <c r="C541" s="3040" t="s">
        <v>2841</v>
      </c>
      <c r="D541" s="3041"/>
      <c r="E541" s="3041"/>
      <c r="F541" s="3042">
        <f t="shared" si="16"/>
        <v>0</v>
      </c>
      <c r="G541" s="3043">
        <f t="shared" si="17"/>
        <v>0</v>
      </c>
      <c r="H541" s="1874">
        <v>0.51380000000000003</v>
      </c>
      <c r="I541" s="3044" t="s">
        <v>0</v>
      </c>
    </row>
    <row r="542" spans="1:9">
      <c r="A542" s="3038" t="s">
        <v>1273</v>
      </c>
      <c r="B542" s="3039" t="s">
        <v>6908</v>
      </c>
      <c r="C542" s="3040" t="s">
        <v>2841</v>
      </c>
      <c r="D542" s="3041"/>
      <c r="E542" s="3041"/>
      <c r="F542" s="3042">
        <f t="shared" si="16"/>
        <v>0</v>
      </c>
      <c r="G542" s="3043">
        <f t="shared" si="17"/>
        <v>0</v>
      </c>
      <c r="H542" s="1874">
        <v>0.52339999999999998</v>
      </c>
      <c r="I542" s="3044" t="s">
        <v>0</v>
      </c>
    </row>
    <row r="543" spans="1:9">
      <c r="A543" s="3038" t="s">
        <v>1274</v>
      </c>
      <c r="B543" s="3039" t="s">
        <v>6909</v>
      </c>
      <c r="C543" s="3040" t="s">
        <v>2841</v>
      </c>
      <c r="D543" s="3041"/>
      <c r="E543" s="3041"/>
      <c r="F543" s="3042">
        <f t="shared" si="16"/>
        <v>0</v>
      </c>
      <c r="G543" s="3043">
        <f t="shared" si="17"/>
        <v>0</v>
      </c>
      <c r="H543" s="1874">
        <v>0.49080000000000001</v>
      </c>
      <c r="I543" s="3044" t="s">
        <v>0</v>
      </c>
    </row>
    <row r="544" spans="1:9">
      <c r="A544" s="3038" t="s">
        <v>1275</v>
      </c>
      <c r="B544" s="3039" t="s">
        <v>6910</v>
      </c>
      <c r="C544" s="3040" t="s">
        <v>2841</v>
      </c>
      <c r="D544" s="3041"/>
      <c r="E544" s="3041"/>
      <c r="F544" s="3042">
        <f t="shared" si="16"/>
        <v>0</v>
      </c>
      <c r="G544" s="3043">
        <f t="shared" si="17"/>
        <v>0</v>
      </c>
      <c r="H544" s="1874">
        <v>0.55400000000000005</v>
      </c>
      <c r="I544" s="3044" t="s">
        <v>0</v>
      </c>
    </row>
    <row r="545" spans="1:9">
      <c r="A545" s="3038" t="s">
        <v>1276</v>
      </c>
      <c r="B545" s="3039" t="s">
        <v>6911</v>
      </c>
      <c r="C545" s="3040" t="s">
        <v>2841</v>
      </c>
      <c r="D545" s="3041"/>
      <c r="E545" s="3041"/>
      <c r="F545" s="3042">
        <f t="shared" si="16"/>
        <v>0</v>
      </c>
      <c r="G545" s="3043">
        <f t="shared" si="17"/>
        <v>0</v>
      </c>
      <c r="H545" s="1874">
        <v>0.4662</v>
      </c>
      <c r="I545" s="3044" t="s">
        <v>0</v>
      </c>
    </row>
    <row r="546" spans="1:9">
      <c r="A546" s="3038" t="s">
        <v>1277</v>
      </c>
      <c r="B546" s="3039" t="s">
        <v>6912</v>
      </c>
      <c r="C546" s="3040" t="s">
        <v>2841</v>
      </c>
      <c r="D546" s="3041"/>
      <c r="E546" s="3041"/>
      <c r="F546" s="3042">
        <f t="shared" si="16"/>
        <v>0</v>
      </c>
      <c r="G546" s="3043">
        <f t="shared" si="17"/>
        <v>0</v>
      </c>
      <c r="H546" s="1874">
        <v>0.45200000000000001</v>
      </c>
      <c r="I546" s="3044" t="s">
        <v>0</v>
      </c>
    </row>
    <row r="547" spans="1:9">
      <c r="A547" s="3038" t="s">
        <v>1278</v>
      </c>
      <c r="B547" s="3039" t="s">
        <v>6913</v>
      </c>
      <c r="C547" s="3040" t="s">
        <v>2841</v>
      </c>
      <c r="D547" s="3041"/>
      <c r="E547" s="3041"/>
      <c r="F547" s="3042">
        <f t="shared" si="16"/>
        <v>0</v>
      </c>
      <c r="G547" s="3043">
        <f t="shared" si="17"/>
        <v>0</v>
      </c>
      <c r="H547" s="1874">
        <v>0.1467</v>
      </c>
      <c r="I547" s="3044" t="s">
        <v>0</v>
      </c>
    </row>
    <row r="548" spans="1:9">
      <c r="A548" s="3038" t="s">
        <v>1279</v>
      </c>
      <c r="B548" s="3039" t="s">
        <v>6914</v>
      </c>
      <c r="C548" s="3040" t="s">
        <v>2841</v>
      </c>
      <c r="D548" s="3041"/>
      <c r="E548" s="3041"/>
      <c r="F548" s="3042">
        <f t="shared" si="16"/>
        <v>0</v>
      </c>
      <c r="G548" s="3043">
        <f t="shared" si="17"/>
        <v>0</v>
      </c>
      <c r="H548" s="1874">
        <v>0.18479999999999999</v>
      </c>
      <c r="I548" s="3044" t="s">
        <v>0</v>
      </c>
    </row>
    <row r="549" spans="1:9">
      <c r="A549" s="3038" t="s">
        <v>1280</v>
      </c>
      <c r="B549" s="3039" t="s">
        <v>6915</v>
      </c>
      <c r="C549" s="3040" t="s">
        <v>2841</v>
      </c>
      <c r="D549" s="3041"/>
      <c r="E549" s="3041"/>
      <c r="F549" s="3042">
        <f t="shared" si="16"/>
        <v>0</v>
      </c>
      <c r="G549" s="3043">
        <f t="shared" si="17"/>
        <v>0</v>
      </c>
      <c r="H549" s="1874">
        <v>0.21110000000000001</v>
      </c>
      <c r="I549" s="3044" t="s">
        <v>0</v>
      </c>
    </row>
    <row r="550" spans="1:9">
      <c r="A550" s="3038" t="s">
        <v>1281</v>
      </c>
      <c r="B550" s="3039" t="s">
        <v>6916</v>
      </c>
      <c r="C550" s="3040" t="s">
        <v>2841</v>
      </c>
      <c r="D550" s="3041"/>
      <c r="E550" s="3041"/>
      <c r="F550" s="3042">
        <f t="shared" si="16"/>
        <v>0</v>
      </c>
      <c r="G550" s="3043">
        <f t="shared" si="17"/>
        <v>0</v>
      </c>
      <c r="H550" s="1874">
        <v>0.29680000000000001</v>
      </c>
      <c r="I550" s="3044" t="s">
        <v>0</v>
      </c>
    </row>
    <row r="551" spans="1:9">
      <c r="A551" s="3038" t="s">
        <v>1282</v>
      </c>
      <c r="B551" s="3039" t="s">
        <v>6917</v>
      </c>
      <c r="C551" s="3040" t="s">
        <v>2841</v>
      </c>
      <c r="D551" s="3041"/>
      <c r="E551" s="3041"/>
      <c r="F551" s="3042">
        <f t="shared" si="16"/>
        <v>0</v>
      </c>
      <c r="G551" s="3043">
        <f t="shared" si="17"/>
        <v>0</v>
      </c>
      <c r="H551" s="1874">
        <v>0.58340000000000003</v>
      </c>
      <c r="I551" s="3044" t="s">
        <v>0</v>
      </c>
    </row>
    <row r="552" spans="1:9">
      <c r="A552" s="3038" t="s">
        <v>1283</v>
      </c>
      <c r="B552" s="3039" t="s">
        <v>6918</v>
      </c>
      <c r="C552" s="3040" t="s">
        <v>2841</v>
      </c>
      <c r="D552" s="3041"/>
      <c r="E552" s="3041"/>
      <c r="F552" s="3042">
        <f t="shared" si="16"/>
        <v>0</v>
      </c>
      <c r="G552" s="3043">
        <f t="shared" si="17"/>
        <v>0</v>
      </c>
      <c r="H552" s="1874">
        <v>0.2079</v>
      </c>
      <c r="I552" s="3044" t="s">
        <v>0</v>
      </c>
    </row>
    <row r="553" spans="1:9">
      <c r="A553" s="3038" t="s">
        <v>1284</v>
      </c>
      <c r="B553" s="3039" t="s">
        <v>6919</v>
      </c>
      <c r="C553" s="3040" t="s">
        <v>2841</v>
      </c>
      <c r="D553" s="3041"/>
      <c r="E553" s="3041"/>
      <c r="F553" s="3042">
        <f t="shared" si="16"/>
        <v>0</v>
      </c>
      <c r="G553" s="3043">
        <f t="shared" si="17"/>
        <v>0</v>
      </c>
      <c r="H553" s="1874">
        <v>0.45490000000000003</v>
      </c>
      <c r="I553" s="3044" t="s">
        <v>0</v>
      </c>
    </row>
    <row r="554" spans="1:9">
      <c r="A554" s="3038" t="s">
        <v>1285</v>
      </c>
      <c r="B554" s="3039" t="s">
        <v>6920</v>
      </c>
      <c r="C554" s="3040" t="s">
        <v>2841</v>
      </c>
      <c r="D554" s="3041"/>
      <c r="E554" s="3041"/>
      <c r="F554" s="3042">
        <f t="shared" si="16"/>
        <v>0</v>
      </c>
      <c r="G554" s="3043">
        <f t="shared" si="17"/>
        <v>0</v>
      </c>
      <c r="H554" s="1874">
        <v>7.1300000000000002E-2</v>
      </c>
      <c r="I554" s="3044" t="s">
        <v>0</v>
      </c>
    </row>
    <row r="555" spans="1:9">
      <c r="A555" s="3038" t="s">
        <v>1286</v>
      </c>
      <c r="B555" s="3039" t="s">
        <v>6921</v>
      </c>
      <c r="C555" s="3040" t="s">
        <v>2841</v>
      </c>
      <c r="D555" s="3041"/>
      <c r="E555" s="3041"/>
      <c r="F555" s="3042">
        <f t="shared" si="16"/>
        <v>0</v>
      </c>
      <c r="G555" s="3043">
        <f t="shared" si="17"/>
        <v>0</v>
      </c>
      <c r="H555" s="1874">
        <v>0.2465</v>
      </c>
      <c r="I555" s="3044" t="s">
        <v>0</v>
      </c>
    </row>
    <row r="556" spans="1:9">
      <c r="A556" s="3038" t="s">
        <v>1287</v>
      </c>
      <c r="B556" s="3039" t="s">
        <v>6922</v>
      </c>
      <c r="C556" s="3040" t="s">
        <v>2841</v>
      </c>
      <c r="D556" s="3041"/>
      <c r="E556" s="3041"/>
      <c r="F556" s="3042">
        <f t="shared" si="16"/>
        <v>0</v>
      </c>
      <c r="G556" s="3043">
        <f t="shared" si="17"/>
        <v>0</v>
      </c>
      <c r="H556" s="1874">
        <v>0.30880000000000002</v>
      </c>
      <c r="I556" s="3044" t="s">
        <v>0</v>
      </c>
    </row>
    <row r="557" spans="1:9">
      <c r="A557" s="3038" t="s">
        <v>1288</v>
      </c>
      <c r="B557" s="3039" t="s">
        <v>6923</v>
      </c>
      <c r="C557" s="3040" t="s">
        <v>2841</v>
      </c>
      <c r="D557" s="3041"/>
      <c r="E557" s="3041"/>
      <c r="F557" s="3042">
        <f t="shared" si="16"/>
        <v>0</v>
      </c>
      <c r="G557" s="3043">
        <f t="shared" si="17"/>
        <v>0</v>
      </c>
      <c r="H557" s="1874">
        <v>0.45240000000000002</v>
      </c>
      <c r="I557" s="3044" t="s">
        <v>0</v>
      </c>
    </row>
    <row r="558" spans="1:9">
      <c r="A558" s="3038" t="s">
        <v>1289</v>
      </c>
      <c r="B558" s="3039" t="s">
        <v>6924</v>
      </c>
      <c r="C558" s="3040" t="s">
        <v>2841</v>
      </c>
      <c r="D558" s="3041"/>
      <c r="E558" s="3041"/>
      <c r="F558" s="3042">
        <f t="shared" si="16"/>
        <v>0</v>
      </c>
      <c r="G558" s="3043">
        <f t="shared" si="17"/>
        <v>0</v>
      </c>
      <c r="H558" s="1874">
        <v>0.85260000000000002</v>
      </c>
      <c r="I558" s="3044" t="s">
        <v>0</v>
      </c>
    </row>
    <row r="559" spans="1:9">
      <c r="A559" s="3038" t="s">
        <v>1290</v>
      </c>
      <c r="B559" s="3039" t="s">
        <v>6925</v>
      </c>
      <c r="C559" s="3040" t="s">
        <v>2841</v>
      </c>
      <c r="D559" s="3041"/>
      <c r="E559" s="3041"/>
      <c r="F559" s="3042">
        <f t="shared" si="16"/>
        <v>0</v>
      </c>
      <c r="G559" s="3043">
        <f t="shared" si="17"/>
        <v>0</v>
      </c>
      <c r="H559" s="1874">
        <v>0.44940000000000002</v>
      </c>
      <c r="I559" s="3044" t="s">
        <v>0</v>
      </c>
    </row>
    <row r="560" spans="1:9">
      <c r="A560" s="3038" t="s">
        <v>1291</v>
      </c>
      <c r="B560" s="3039" t="s">
        <v>6926</v>
      </c>
      <c r="C560" s="3040" t="s">
        <v>2841</v>
      </c>
      <c r="D560" s="3041"/>
      <c r="E560" s="3041"/>
      <c r="F560" s="3042">
        <f t="shared" si="16"/>
        <v>0</v>
      </c>
      <c r="G560" s="3043">
        <f t="shared" si="17"/>
        <v>0</v>
      </c>
      <c r="H560" s="1874">
        <v>0.17399999999999999</v>
      </c>
      <c r="I560" s="3044" t="s">
        <v>0</v>
      </c>
    </row>
    <row r="561" spans="1:9">
      <c r="A561" s="3038" t="s">
        <v>3980</v>
      </c>
      <c r="B561" s="3039" t="s">
        <v>6927</v>
      </c>
      <c r="C561" s="3040" t="s">
        <v>2841</v>
      </c>
      <c r="D561" s="3041"/>
      <c r="E561" s="3041"/>
      <c r="F561" s="3042">
        <f t="shared" si="16"/>
        <v>0</v>
      </c>
      <c r="G561" s="3043">
        <f t="shared" si="17"/>
        <v>0</v>
      </c>
      <c r="H561" s="1874">
        <v>0.28720000000000001</v>
      </c>
      <c r="I561" s="3044" t="s">
        <v>0</v>
      </c>
    </row>
    <row r="562" spans="1:9">
      <c r="A562" s="3038" t="s">
        <v>1292</v>
      </c>
      <c r="B562" s="3039" t="s">
        <v>6928</v>
      </c>
      <c r="C562" s="3040" t="s">
        <v>2841</v>
      </c>
      <c r="D562" s="3041"/>
      <c r="E562" s="3041"/>
      <c r="F562" s="3042">
        <f t="shared" si="16"/>
        <v>0</v>
      </c>
      <c r="G562" s="3043">
        <f t="shared" si="17"/>
        <v>0</v>
      </c>
      <c r="H562" s="1874">
        <v>0.47989999999999999</v>
      </c>
      <c r="I562" s="3044" t="s">
        <v>0</v>
      </c>
    </row>
    <row r="563" spans="1:9">
      <c r="A563" s="3038" t="s">
        <v>1293</v>
      </c>
      <c r="B563" s="3039" t="s">
        <v>6929</v>
      </c>
      <c r="C563" s="3040" t="s">
        <v>2841</v>
      </c>
      <c r="D563" s="3041"/>
      <c r="E563" s="3041"/>
      <c r="F563" s="3042">
        <f t="shared" si="16"/>
        <v>0</v>
      </c>
      <c r="G563" s="3043">
        <f t="shared" si="17"/>
        <v>0</v>
      </c>
      <c r="H563" s="1874">
        <v>0.7873</v>
      </c>
      <c r="I563" s="3044" t="s">
        <v>0</v>
      </c>
    </row>
    <row r="564" spans="1:9">
      <c r="A564" s="3038" t="s">
        <v>1294</v>
      </c>
      <c r="B564" s="3039" t="s">
        <v>6930</v>
      </c>
      <c r="C564" s="3040" t="s">
        <v>2841</v>
      </c>
      <c r="D564" s="3041"/>
      <c r="E564" s="3041"/>
      <c r="F564" s="3042">
        <f t="shared" si="16"/>
        <v>0</v>
      </c>
      <c r="G564" s="3043">
        <f t="shared" si="17"/>
        <v>0</v>
      </c>
      <c r="H564" s="1874">
        <v>0.85029999999999994</v>
      </c>
      <c r="I564" s="3044" t="s">
        <v>0</v>
      </c>
    </row>
    <row r="565" spans="1:9">
      <c r="A565" s="3038" t="s">
        <v>1295</v>
      </c>
      <c r="B565" s="3039" t="s">
        <v>6931</v>
      </c>
      <c r="C565" s="3040" t="s">
        <v>2841</v>
      </c>
      <c r="D565" s="3041"/>
      <c r="E565" s="3041"/>
      <c r="F565" s="3042">
        <f t="shared" si="16"/>
        <v>0</v>
      </c>
      <c r="G565" s="3043">
        <f t="shared" si="17"/>
        <v>0</v>
      </c>
      <c r="H565" s="1874">
        <v>0.76280000000000003</v>
      </c>
      <c r="I565" s="3044" t="s">
        <v>0</v>
      </c>
    </row>
    <row r="566" spans="1:9">
      <c r="A566" s="3038" t="s">
        <v>1296</v>
      </c>
      <c r="B566" s="3039" t="s">
        <v>6932</v>
      </c>
      <c r="C566" s="3040" t="s">
        <v>2841</v>
      </c>
      <c r="D566" s="3041"/>
      <c r="E566" s="3041"/>
      <c r="F566" s="3042">
        <f t="shared" si="16"/>
        <v>0</v>
      </c>
      <c r="G566" s="3043">
        <f t="shared" si="17"/>
        <v>0</v>
      </c>
      <c r="H566" s="1874">
        <v>1.4998</v>
      </c>
      <c r="I566" s="3044" t="s">
        <v>0</v>
      </c>
    </row>
    <row r="567" spans="1:9">
      <c r="A567" s="3038" t="s">
        <v>1297</v>
      </c>
      <c r="B567" s="3039" t="s">
        <v>6933</v>
      </c>
      <c r="C567" s="3040" t="s">
        <v>2841</v>
      </c>
      <c r="D567" s="3041"/>
      <c r="E567" s="3041"/>
      <c r="F567" s="3042">
        <f t="shared" si="16"/>
        <v>0</v>
      </c>
      <c r="G567" s="3043">
        <f t="shared" si="17"/>
        <v>0</v>
      </c>
      <c r="H567" s="1874">
        <v>0.7772</v>
      </c>
      <c r="I567" s="3044" t="s">
        <v>0</v>
      </c>
    </row>
    <row r="568" spans="1:9">
      <c r="A568" s="3038" t="s">
        <v>1298</v>
      </c>
      <c r="B568" s="3039" t="s">
        <v>6934</v>
      </c>
      <c r="C568" s="3040" t="s">
        <v>2841</v>
      </c>
      <c r="D568" s="3041"/>
      <c r="E568" s="3041"/>
      <c r="F568" s="3042">
        <f t="shared" si="16"/>
        <v>0</v>
      </c>
      <c r="G568" s="3043">
        <f t="shared" si="17"/>
        <v>0</v>
      </c>
      <c r="H568" s="1874">
        <v>0.3866</v>
      </c>
      <c r="I568" s="3044" t="s">
        <v>0</v>
      </c>
    </row>
    <row r="569" spans="1:9">
      <c r="A569" s="3038" t="s">
        <v>1299</v>
      </c>
      <c r="B569" s="3039" t="s">
        <v>6935</v>
      </c>
      <c r="C569" s="3040" t="s">
        <v>2841</v>
      </c>
      <c r="D569" s="3041"/>
      <c r="E569" s="3041"/>
      <c r="F569" s="3042">
        <f t="shared" si="16"/>
        <v>0</v>
      </c>
      <c r="G569" s="3043">
        <f t="shared" si="17"/>
        <v>0</v>
      </c>
      <c r="H569" s="1874">
        <v>0.3861</v>
      </c>
      <c r="I569" s="3044" t="s">
        <v>0</v>
      </c>
    </row>
    <row r="570" spans="1:9">
      <c r="A570" s="3038" t="s">
        <v>1300</v>
      </c>
      <c r="B570" s="3039" t="s">
        <v>6936</v>
      </c>
      <c r="C570" s="3040" t="s">
        <v>2841</v>
      </c>
      <c r="D570" s="3041"/>
      <c r="E570" s="3041"/>
      <c r="F570" s="3042">
        <f t="shared" si="16"/>
        <v>0</v>
      </c>
      <c r="G570" s="3043">
        <f t="shared" si="17"/>
        <v>0</v>
      </c>
      <c r="H570" s="1874">
        <v>1.6782999999999999</v>
      </c>
      <c r="I570" s="3044" t="s">
        <v>0</v>
      </c>
    </row>
    <row r="571" spans="1:9">
      <c r="A571" s="3038" t="s">
        <v>1301</v>
      </c>
      <c r="B571" s="3039" t="s">
        <v>6937</v>
      </c>
      <c r="C571" s="3040" t="s">
        <v>2841</v>
      </c>
      <c r="D571" s="3041"/>
      <c r="E571" s="3041"/>
      <c r="F571" s="3042">
        <f t="shared" si="16"/>
        <v>0</v>
      </c>
      <c r="G571" s="3043">
        <f t="shared" si="17"/>
        <v>0</v>
      </c>
      <c r="H571" s="1874">
        <v>1.0770999999999999</v>
      </c>
      <c r="I571" s="3044" t="s">
        <v>0</v>
      </c>
    </row>
    <row r="572" spans="1:9">
      <c r="A572" s="3038" t="s">
        <v>1302</v>
      </c>
      <c r="B572" s="3039" t="s">
        <v>6938</v>
      </c>
      <c r="C572" s="3040" t="s">
        <v>2841</v>
      </c>
      <c r="D572" s="3041"/>
      <c r="E572" s="3041"/>
      <c r="F572" s="3042">
        <f t="shared" si="16"/>
        <v>0</v>
      </c>
      <c r="G572" s="3043">
        <f t="shared" si="17"/>
        <v>0</v>
      </c>
      <c r="H572" s="1874">
        <v>0.41949999999999998</v>
      </c>
      <c r="I572" s="3044" t="s">
        <v>0</v>
      </c>
    </row>
    <row r="573" spans="1:9">
      <c r="A573" s="3038" t="s">
        <v>1303</v>
      </c>
      <c r="B573" s="3039" t="s">
        <v>6939</v>
      </c>
      <c r="C573" s="3040" t="s">
        <v>2841</v>
      </c>
      <c r="D573" s="3041"/>
      <c r="E573" s="3041"/>
      <c r="F573" s="3042">
        <f t="shared" si="16"/>
        <v>0</v>
      </c>
      <c r="G573" s="3043">
        <f t="shared" si="17"/>
        <v>0</v>
      </c>
      <c r="H573" s="1874">
        <v>0.99750000000000005</v>
      </c>
      <c r="I573" s="3044" t="s">
        <v>0</v>
      </c>
    </row>
    <row r="574" spans="1:9">
      <c r="A574" s="3038" t="s">
        <v>1304</v>
      </c>
      <c r="B574" s="3039" t="s">
        <v>6940</v>
      </c>
      <c r="C574" s="3040" t="s">
        <v>2841</v>
      </c>
      <c r="D574" s="3041"/>
      <c r="E574" s="3041"/>
      <c r="F574" s="3042">
        <f t="shared" si="16"/>
        <v>0</v>
      </c>
      <c r="G574" s="3043">
        <f t="shared" si="17"/>
        <v>0</v>
      </c>
      <c r="H574" s="1874">
        <v>1.8013999999999999</v>
      </c>
      <c r="I574" s="3044" t="s">
        <v>0</v>
      </c>
    </row>
    <row r="575" spans="1:9">
      <c r="A575" s="3038" t="s">
        <v>1305</v>
      </c>
      <c r="B575" s="3039" t="s">
        <v>6941</v>
      </c>
      <c r="C575" s="3040" t="s">
        <v>2841</v>
      </c>
      <c r="D575" s="3041"/>
      <c r="E575" s="3041"/>
      <c r="F575" s="3042">
        <f t="shared" si="16"/>
        <v>0</v>
      </c>
      <c r="G575" s="3043">
        <f t="shared" si="17"/>
        <v>0</v>
      </c>
      <c r="H575" s="1874">
        <v>6.7599999999999993E-2</v>
      </c>
      <c r="I575" s="3044" t="s">
        <v>0</v>
      </c>
    </row>
    <row r="576" spans="1:9">
      <c r="A576" s="3038" t="s">
        <v>1306</v>
      </c>
      <c r="B576" s="3039" t="s">
        <v>6942</v>
      </c>
      <c r="C576" s="3040" t="s">
        <v>2841</v>
      </c>
      <c r="D576" s="3041"/>
      <c r="E576" s="3041"/>
      <c r="F576" s="3042">
        <f t="shared" si="16"/>
        <v>0</v>
      </c>
      <c r="G576" s="3043">
        <f t="shared" si="17"/>
        <v>0</v>
      </c>
      <c r="H576" s="1874">
        <v>0.70299999999999996</v>
      </c>
      <c r="I576" s="3044" t="s">
        <v>0</v>
      </c>
    </row>
    <row r="577" spans="1:9">
      <c r="A577" s="3038" t="s">
        <v>1307</v>
      </c>
      <c r="B577" s="3039" t="s">
        <v>6943</v>
      </c>
      <c r="C577" s="3040" t="s">
        <v>2841</v>
      </c>
      <c r="D577" s="3041"/>
      <c r="E577" s="3041"/>
      <c r="F577" s="3042">
        <f t="shared" si="16"/>
        <v>0</v>
      </c>
      <c r="G577" s="3043">
        <f t="shared" si="17"/>
        <v>0</v>
      </c>
      <c r="H577" s="1874">
        <v>0.47039999999999998</v>
      </c>
      <c r="I577" s="3044" t="s">
        <v>0</v>
      </c>
    </row>
    <row r="578" spans="1:9">
      <c r="A578" s="3038" t="s">
        <v>1308</v>
      </c>
      <c r="B578" s="3039" t="s">
        <v>6944</v>
      </c>
      <c r="C578" s="3040" t="s">
        <v>2841</v>
      </c>
      <c r="D578" s="3041"/>
      <c r="E578" s="3041"/>
      <c r="F578" s="3042">
        <f t="shared" si="16"/>
        <v>0</v>
      </c>
      <c r="G578" s="3043">
        <f t="shared" si="17"/>
        <v>0</v>
      </c>
      <c r="H578" s="1874">
        <v>0.95299999999999996</v>
      </c>
      <c r="I578" s="3044" t="s">
        <v>0</v>
      </c>
    </row>
    <row r="579" spans="1:9">
      <c r="A579" s="3038" t="s">
        <v>1309</v>
      </c>
      <c r="B579" s="3039" t="s">
        <v>6945</v>
      </c>
      <c r="C579" s="3040" t="s">
        <v>2841</v>
      </c>
      <c r="D579" s="3041"/>
      <c r="E579" s="3041"/>
      <c r="F579" s="3042">
        <f t="shared" si="16"/>
        <v>0</v>
      </c>
      <c r="G579" s="3043">
        <f t="shared" si="17"/>
        <v>0</v>
      </c>
      <c r="H579" s="1874">
        <v>0.52910000000000001</v>
      </c>
      <c r="I579" s="3044" t="s">
        <v>0</v>
      </c>
    </row>
    <row r="580" spans="1:9">
      <c r="A580" s="3038" t="s">
        <v>1310</v>
      </c>
      <c r="B580" s="3039" t="s">
        <v>6946</v>
      </c>
      <c r="C580" s="3040" t="s">
        <v>2841</v>
      </c>
      <c r="D580" s="3041"/>
      <c r="E580" s="3041"/>
      <c r="F580" s="3042">
        <f t="shared" si="16"/>
        <v>0</v>
      </c>
      <c r="G580" s="3043">
        <f t="shared" si="17"/>
        <v>0</v>
      </c>
      <c r="H580" s="1874">
        <v>0.55710000000000004</v>
      </c>
      <c r="I580" s="3044" t="s">
        <v>0</v>
      </c>
    </row>
    <row r="581" spans="1:9">
      <c r="A581" s="3038" t="s">
        <v>1311</v>
      </c>
      <c r="B581" s="3039" t="s">
        <v>6947</v>
      </c>
      <c r="C581" s="3040" t="s">
        <v>2841</v>
      </c>
      <c r="D581" s="3041"/>
      <c r="E581" s="3041"/>
      <c r="F581" s="3042">
        <f t="shared" ref="F581:F644" si="18">D581*E581</f>
        <v>0</v>
      </c>
      <c r="G581" s="3043">
        <f t="shared" ref="G581:G644" si="19">IF($F$1265=0,0,F581/$F$1265)</f>
        <v>0</v>
      </c>
      <c r="H581" s="1874">
        <v>1.1500999999999999</v>
      </c>
      <c r="I581" s="3044" t="s">
        <v>0</v>
      </c>
    </row>
    <row r="582" spans="1:9">
      <c r="A582" s="3038" t="s">
        <v>1312</v>
      </c>
      <c r="B582" s="3039" t="s">
        <v>6948</v>
      </c>
      <c r="C582" s="3040" t="s">
        <v>2841</v>
      </c>
      <c r="D582" s="3041"/>
      <c r="E582" s="3041"/>
      <c r="F582" s="3042">
        <f t="shared" si="18"/>
        <v>0</v>
      </c>
      <c r="G582" s="3043">
        <f t="shared" si="19"/>
        <v>0</v>
      </c>
      <c r="H582" s="1874">
        <v>0.34610000000000002</v>
      </c>
      <c r="I582" s="3044" t="s">
        <v>0</v>
      </c>
    </row>
    <row r="583" spans="1:9">
      <c r="A583" s="3038" t="s">
        <v>1313</v>
      </c>
      <c r="B583" s="3039" t="s">
        <v>6949</v>
      </c>
      <c r="C583" s="3040" t="s">
        <v>2841</v>
      </c>
      <c r="D583" s="3041"/>
      <c r="E583" s="3041"/>
      <c r="F583" s="3042">
        <f t="shared" si="18"/>
        <v>0</v>
      </c>
      <c r="G583" s="3043">
        <f t="shared" si="19"/>
        <v>0</v>
      </c>
      <c r="H583" s="1874">
        <v>1.0163</v>
      </c>
      <c r="I583" s="3044" t="s">
        <v>0</v>
      </c>
    </row>
    <row r="584" spans="1:9">
      <c r="A584" s="3038" t="s">
        <v>1314</v>
      </c>
      <c r="B584" s="3039" t="s">
        <v>6950</v>
      </c>
      <c r="C584" s="3040" t="s">
        <v>2841</v>
      </c>
      <c r="D584" s="3041"/>
      <c r="E584" s="3041"/>
      <c r="F584" s="3042">
        <f t="shared" si="18"/>
        <v>0</v>
      </c>
      <c r="G584" s="3043">
        <f t="shared" si="19"/>
        <v>0</v>
      </c>
      <c r="H584" s="1874">
        <v>0.23169999999999999</v>
      </c>
      <c r="I584" s="3044" t="s">
        <v>0</v>
      </c>
    </row>
    <row r="585" spans="1:9">
      <c r="A585" s="3038" t="s">
        <v>1315</v>
      </c>
      <c r="B585" s="3039" t="s">
        <v>6951</v>
      </c>
      <c r="C585" s="3040" t="s">
        <v>2841</v>
      </c>
      <c r="D585" s="3041"/>
      <c r="E585" s="3041"/>
      <c r="F585" s="3042">
        <f t="shared" si="18"/>
        <v>0</v>
      </c>
      <c r="G585" s="3043">
        <f t="shared" si="19"/>
        <v>0</v>
      </c>
      <c r="H585" s="1874">
        <v>1.0039</v>
      </c>
      <c r="I585" s="3044" t="s">
        <v>0</v>
      </c>
    </row>
    <row r="586" spans="1:9">
      <c r="A586" s="3038" t="s">
        <v>1316</v>
      </c>
      <c r="B586" s="3039" t="s">
        <v>6952</v>
      </c>
      <c r="C586" s="3040" t="s">
        <v>2841</v>
      </c>
      <c r="D586" s="3041"/>
      <c r="E586" s="3041"/>
      <c r="F586" s="3042">
        <f t="shared" si="18"/>
        <v>0</v>
      </c>
      <c r="G586" s="3043">
        <f t="shared" si="19"/>
        <v>0</v>
      </c>
      <c r="H586" s="1874">
        <v>0.254</v>
      </c>
      <c r="I586" s="3044" t="s">
        <v>0</v>
      </c>
    </row>
    <row r="587" spans="1:9">
      <c r="A587" s="3038" t="s">
        <v>1317</v>
      </c>
      <c r="B587" s="3039" t="s">
        <v>6953</v>
      </c>
      <c r="C587" s="3040" t="s">
        <v>2841</v>
      </c>
      <c r="D587" s="3041"/>
      <c r="E587" s="3041"/>
      <c r="F587" s="3042">
        <f t="shared" si="18"/>
        <v>0</v>
      </c>
      <c r="G587" s="3043">
        <f t="shared" si="19"/>
        <v>0</v>
      </c>
      <c r="H587" s="1874">
        <v>0.61080000000000001</v>
      </c>
      <c r="I587" s="3044" t="s">
        <v>0</v>
      </c>
    </row>
    <row r="588" spans="1:9">
      <c r="A588" s="3038" t="s">
        <v>1318</v>
      </c>
      <c r="B588" s="3039" t="s">
        <v>6954</v>
      </c>
      <c r="C588" s="3040" t="s">
        <v>2841</v>
      </c>
      <c r="D588" s="3041"/>
      <c r="E588" s="3041"/>
      <c r="F588" s="3042">
        <f t="shared" si="18"/>
        <v>0</v>
      </c>
      <c r="G588" s="3043">
        <f t="shared" si="19"/>
        <v>0</v>
      </c>
      <c r="H588" s="1874">
        <v>1.3636999999999999</v>
      </c>
      <c r="I588" s="3044" t="s">
        <v>0</v>
      </c>
    </row>
    <row r="589" spans="1:9">
      <c r="A589" s="3038" t="s">
        <v>1319</v>
      </c>
      <c r="B589" s="3039" t="s">
        <v>6955</v>
      </c>
      <c r="C589" s="3040" t="s">
        <v>2841</v>
      </c>
      <c r="D589" s="3041"/>
      <c r="E589" s="3041"/>
      <c r="F589" s="3042">
        <f t="shared" si="18"/>
        <v>0</v>
      </c>
      <c r="G589" s="3043">
        <f t="shared" si="19"/>
        <v>0</v>
      </c>
      <c r="H589" s="1874">
        <v>0.48420000000000002</v>
      </c>
      <c r="I589" s="3044" t="s">
        <v>0</v>
      </c>
    </row>
    <row r="590" spans="1:9">
      <c r="A590" s="3038" t="s">
        <v>1320</v>
      </c>
      <c r="B590" s="3039" t="s">
        <v>6956</v>
      </c>
      <c r="C590" s="3040" t="s">
        <v>2841</v>
      </c>
      <c r="D590" s="3041"/>
      <c r="E590" s="3041"/>
      <c r="F590" s="3042">
        <f t="shared" si="18"/>
        <v>0</v>
      </c>
      <c r="G590" s="3043">
        <f t="shared" si="19"/>
        <v>0</v>
      </c>
      <c r="H590" s="1874">
        <v>0.88900000000000001</v>
      </c>
      <c r="I590" s="3044" t="s">
        <v>0</v>
      </c>
    </row>
    <row r="591" spans="1:9">
      <c r="A591" s="3038" t="s">
        <v>1321</v>
      </c>
      <c r="B591" s="3039" t="s">
        <v>6957</v>
      </c>
      <c r="C591" s="3040" t="s">
        <v>2841</v>
      </c>
      <c r="D591" s="3041"/>
      <c r="E591" s="3041"/>
      <c r="F591" s="3042">
        <f t="shared" si="18"/>
        <v>0</v>
      </c>
      <c r="G591" s="3043">
        <f t="shared" si="19"/>
        <v>0</v>
      </c>
      <c r="H591" s="1874">
        <v>1.9000999999999999</v>
      </c>
      <c r="I591" s="3044" t="s">
        <v>0</v>
      </c>
    </row>
    <row r="592" spans="1:9">
      <c r="A592" s="3038" t="s">
        <v>1322</v>
      </c>
      <c r="B592" s="3039" t="s">
        <v>6958</v>
      </c>
      <c r="C592" s="3040" t="s">
        <v>2841</v>
      </c>
      <c r="D592" s="3041"/>
      <c r="E592" s="3041"/>
      <c r="F592" s="3042">
        <f t="shared" si="18"/>
        <v>0</v>
      </c>
      <c r="G592" s="3043">
        <f t="shared" si="19"/>
        <v>0</v>
      </c>
      <c r="H592" s="1874">
        <v>0.2732</v>
      </c>
      <c r="I592" s="3044" t="s">
        <v>0</v>
      </c>
    </row>
    <row r="593" spans="1:9">
      <c r="A593" s="3038" t="s">
        <v>1323</v>
      </c>
      <c r="B593" s="3039" t="s">
        <v>6959</v>
      </c>
      <c r="C593" s="3040" t="s">
        <v>2841</v>
      </c>
      <c r="D593" s="3041"/>
      <c r="E593" s="3041"/>
      <c r="F593" s="3042">
        <f t="shared" si="18"/>
        <v>0</v>
      </c>
      <c r="G593" s="3043">
        <f t="shared" si="19"/>
        <v>0</v>
      </c>
      <c r="H593" s="1874">
        <v>1.8934</v>
      </c>
      <c r="I593" s="3044" t="s">
        <v>0</v>
      </c>
    </row>
    <row r="594" spans="1:9">
      <c r="A594" s="3038" t="s">
        <v>1324</v>
      </c>
      <c r="B594" s="3039" t="s">
        <v>6960</v>
      </c>
      <c r="C594" s="3040" t="s">
        <v>2841</v>
      </c>
      <c r="D594" s="3041"/>
      <c r="E594" s="3041"/>
      <c r="F594" s="3042">
        <f t="shared" si="18"/>
        <v>0</v>
      </c>
      <c r="G594" s="3043">
        <f t="shared" si="19"/>
        <v>0</v>
      </c>
      <c r="H594" s="1874">
        <v>0.9405</v>
      </c>
      <c r="I594" s="3044" t="s">
        <v>0</v>
      </c>
    </row>
    <row r="595" spans="1:9">
      <c r="A595" s="3038" t="s">
        <v>1325</v>
      </c>
      <c r="B595" s="3039" t="s">
        <v>6961</v>
      </c>
      <c r="C595" s="3040" t="s">
        <v>2841</v>
      </c>
      <c r="D595" s="3041"/>
      <c r="E595" s="3041"/>
      <c r="F595" s="3042">
        <f t="shared" si="18"/>
        <v>0</v>
      </c>
      <c r="G595" s="3043">
        <f t="shared" si="19"/>
        <v>0</v>
      </c>
      <c r="H595" s="1874">
        <v>0.1681</v>
      </c>
      <c r="I595" s="3044" t="s">
        <v>0</v>
      </c>
    </row>
    <row r="596" spans="1:9">
      <c r="A596" s="3038" t="s">
        <v>1326</v>
      </c>
      <c r="B596" s="3039" t="s">
        <v>6962</v>
      </c>
      <c r="C596" s="3040" t="s">
        <v>2841</v>
      </c>
      <c r="D596" s="3041"/>
      <c r="E596" s="3041"/>
      <c r="F596" s="3042">
        <f t="shared" si="18"/>
        <v>0</v>
      </c>
      <c r="G596" s="3043">
        <f t="shared" si="19"/>
        <v>0</v>
      </c>
      <c r="H596" s="1874">
        <v>0.87890000000000001</v>
      </c>
      <c r="I596" s="3044" t="s">
        <v>0</v>
      </c>
    </row>
    <row r="597" spans="1:9">
      <c r="A597" s="3038" t="s">
        <v>1327</v>
      </c>
      <c r="B597" s="3039" t="s">
        <v>6963</v>
      </c>
      <c r="C597" s="3040" t="s">
        <v>2841</v>
      </c>
      <c r="D597" s="3041"/>
      <c r="E597" s="3041"/>
      <c r="F597" s="3042">
        <f t="shared" si="18"/>
        <v>0</v>
      </c>
      <c r="G597" s="3043">
        <f t="shared" si="19"/>
        <v>0</v>
      </c>
      <c r="H597" s="1874">
        <v>0.61939999999999995</v>
      </c>
      <c r="I597" s="3044" t="s">
        <v>0</v>
      </c>
    </row>
    <row r="598" spans="1:9">
      <c r="A598" s="3038" t="s">
        <v>1328</v>
      </c>
      <c r="B598" s="3039" t="s">
        <v>6964</v>
      </c>
      <c r="C598" s="3040" t="s">
        <v>2841</v>
      </c>
      <c r="D598" s="3041"/>
      <c r="E598" s="3041"/>
      <c r="F598" s="3042">
        <f t="shared" si="18"/>
        <v>0</v>
      </c>
      <c r="G598" s="3043">
        <f t="shared" si="19"/>
        <v>0</v>
      </c>
      <c r="H598" s="1874">
        <v>0.1961</v>
      </c>
      <c r="I598" s="3044" t="s">
        <v>0</v>
      </c>
    </row>
    <row r="599" spans="1:9">
      <c r="A599" s="3038" t="s">
        <v>1329</v>
      </c>
      <c r="B599" s="3039" t="s">
        <v>6965</v>
      </c>
      <c r="C599" s="3040" t="s">
        <v>2841</v>
      </c>
      <c r="D599" s="3041"/>
      <c r="E599" s="3041"/>
      <c r="F599" s="3042">
        <f t="shared" si="18"/>
        <v>0</v>
      </c>
      <c r="G599" s="3043">
        <f t="shared" si="19"/>
        <v>0</v>
      </c>
      <c r="H599" s="1874">
        <v>0.89580000000000004</v>
      </c>
      <c r="I599" s="3044" t="s">
        <v>0</v>
      </c>
    </row>
    <row r="600" spans="1:9">
      <c r="A600" s="3038" t="s">
        <v>1330</v>
      </c>
      <c r="B600" s="3039" t="s">
        <v>6966</v>
      </c>
      <c r="C600" s="3040" t="s">
        <v>2841</v>
      </c>
      <c r="D600" s="3041"/>
      <c r="E600" s="3041"/>
      <c r="F600" s="3042">
        <f t="shared" si="18"/>
        <v>0</v>
      </c>
      <c r="G600" s="3043">
        <f t="shared" si="19"/>
        <v>0</v>
      </c>
      <c r="H600" s="1874">
        <v>0.31830000000000003</v>
      </c>
      <c r="I600" s="3044" t="s">
        <v>0</v>
      </c>
    </row>
    <row r="601" spans="1:9">
      <c r="A601" s="3038" t="s">
        <v>1331</v>
      </c>
      <c r="B601" s="3039" t="s">
        <v>6967</v>
      </c>
      <c r="C601" s="3040" t="s">
        <v>2841</v>
      </c>
      <c r="D601" s="3041"/>
      <c r="E601" s="3041"/>
      <c r="F601" s="3042">
        <f t="shared" si="18"/>
        <v>0</v>
      </c>
      <c r="G601" s="3043">
        <f t="shared" si="19"/>
        <v>0</v>
      </c>
      <c r="H601" s="1874">
        <v>1.0327</v>
      </c>
      <c r="I601" s="3044" t="s">
        <v>0</v>
      </c>
    </row>
    <row r="602" spans="1:9">
      <c r="A602" s="3038" t="s">
        <v>1332</v>
      </c>
      <c r="B602" s="3039" t="s">
        <v>6968</v>
      </c>
      <c r="C602" s="3040" t="s">
        <v>2841</v>
      </c>
      <c r="D602" s="3041"/>
      <c r="E602" s="3041"/>
      <c r="F602" s="3042">
        <f t="shared" si="18"/>
        <v>0</v>
      </c>
      <c r="G602" s="3043">
        <f t="shared" si="19"/>
        <v>0</v>
      </c>
      <c r="H602" s="1874">
        <v>0.7399</v>
      </c>
      <c r="I602" s="3044" t="s">
        <v>0</v>
      </c>
    </row>
    <row r="603" spans="1:9">
      <c r="A603" s="3038" t="s">
        <v>1333</v>
      </c>
      <c r="B603" s="3039" t="s">
        <v>6969</v>
      </c>
      <c r="C603" s="3040" t="s">
        <v>2841</v>
      </c>
      <c r="D603" s="3041"/>
      <c r="E603" s="3041"/>
      <c r="F603" s="3042">
        <f t="shared" si="18"/>
        <v>0</v>
      </c>
      <c r="G603" s="3043">
        <f t="shared" si="19"/>
        <v>0</v>
      </c>
      <c r="H603" s="1874">
        <v>0.46479999999999999</v>
      </c>
      <c r="I603" s="3044" t="s">
        <v>0</v>
      </c>
    </row>
    <row r="604" spans="1:9">
      <c r="A604" s="3038" t="s">
        <v>1334</v>
      </c>
      <c r="B604" s="3039" t="s">
        <v>6970</v>
      </c>
      <c r="C604" s="3040" t="s">
        <v>2841</v>
      </c>
      <c r="D604" s="3041"/>
      <c r="E604" s="3041"/>
      <c r="F604" s="3042">
        <f t="shared" si="18"/>
        <v>0</v>
      </c>
      <c r="G604" s="3043">
        <f t="shared" si="19"/>
        <v>0</v>
      </c>
      <c r="H604" s="1874">
        <v>0.50139999999999996</v>
      </c>
      <c r="I604" s="3044" t="s">
        <v>0</v>
      </c>
    </row>
    <row r="605" spans="1:9">
      <c r="A605" s="3038" t="s">
        <v>1335</v>
      </c>
      <c r="B605" s="3039" t="s">
        <v>6971</v>
      </c>
      <c r="C605" s="3040" t="s">
        <v>2841</v>
      </c>
      <c r="D605" s="3041"/>
      <c r="E605" s="3041"/>
      <c r="F605" s="3042">
        <f t="shared" si="18"/>
        <v>0</v>
      </c>
      <c r="G605" s="3043">
        <f t="shared" si="19"/>
        <v>0</v>
      </c>
      <c r="H605" s="1874">
        <v>0.19420000000000001</v>
      </c>
      <c r="I605" s="3044" t="s">
        <v>0</v>
      </c>
    </row>
    <row r="606" spans="1:9">
      <c r="A606" s="3038" t="s">
        <v>1336</v>
      </c>
      <c r="B606" s="3039" t="s">
        <v>6972</v>
      </c>
      <c r="C606" s="3040" t="s">
        <v>2841</v>
      </c>
      <c r="D606" s="3041"/>
      <c r="E606" s="3041"/>
      <c r="F606" s="3042">
        <f t="shared" si="18"/>
        <v>0</v>
      </c>
      <c r="G606" s="3043">
        <f t="shared" si="19"/>
        <v>0</v>
      </c>
      <c r="H606" s="1874">
        <v>0.62880000000000003</v>
      </c>
      <c r="I606" s="3044" t="s">
        <v>0</v>
      </c>
    </row>
    <row r="607" spans="1:9">
      <c r="A607" s="3038" t="s">
        <v>1337</v>
      </c>
      <c r="B607" s="3039" t="s">
        <v>6973</v>
      </c>
      <c r="C607" s="3040" t="s">
        <v>2841</v>
      </c>
      <c r="D607" s="3041"/>
      <c r="E607" s="3041"/>
      <c r="F607" s="3042">
        <f t="shared" si="18"/>
        <v>0</v>
      </c>
      <c r="G607" s="3043">
        <f t="shared" si="19"/>
        <v>0</v>
      </c>
      <c r="H607" s="1874">
        <v>0.31809999999999999</v>
      </c>
      <c r="I607" s="3044" t="s">
        <v>0</v>
      </c>
    </row>
    <row r="608" spans="1:9">
      <c r="A608" s="3038" t="s">
        <v>1338</v>
      </c>
      <c r="B608" s="3039" t="s">
        <v>6974</v>
      </c>
      <c r="C608" s="3040" t="s">
        <v>2841</v>
      </c>
      <c r="D608" s="3041"/>
      <c r="E608" s="3041"/>
      <c r="F608" s="3042">
        <f t="shared" si="18"/>
        <v>0</v>
      </c>
      <c r="G608" s="3043">
        <f t="shared" si="19"/>
        <v>0</v>
      </c>
      <c r="H608" s="1874">
        <v>2.53E-2</v>
      </c>
      <c r="I608" s="3044" t="s">
        <v>0</v>
      </c>
    </row>
    <row r="609" spans="1:9">
      <c r="A609" s="3038" t="s">
        <v>1339</v>
      </c>
      <c r="B609" s="3039" t="s">
        <v>6975</v>
      </c>
      <c r="C609" s="3040" t="s">
        <v>2841</v>
      </c>
      <c r="D609" s="3041"/>
      <c r="E609" s="3041"/>
      <c r="F609" s="3042">
        <f t="shared" si="18"/>
        <v>0</v>
      </c>
      <c r="G609" s="3043">
        <f t="shared" si="19"/>
        <v>0</v>
      </c>
      <c r="H609" s="1874">
        <v>0.83799999999999997</v>
      </c>
      <c r="I609" s="3044" t="s">
        <v>0</v>
      </c>
    </row>
    <row r="610" spans="1:9">
      <c r="A610" s="3038" t="s">
        <v>1340</v>
      </c>
      <c r="B610" s="3039" t="s">
        <v>6976</v>
      </c>
      <c r="C610" s="3040" t="s">
        <v>2841</v>
      </c>
      <c r="D610" s="3041"/>
      <c r="E610" s="3041"/>
      <c r="F610" s="3042">
        <f t="shared" si="18"/>
        <v>0</v>
      </c>
      <c r="G610" s="3043">
        <f t="shared" si="19"/>
        <v>0</v>
      </c>
      <c r="H610" s="1874">
        <v>0.4214</v>
      </c>
      <c r="I610" s="3044" t="s">
        <v>0</v>
      </c>
    </row>
    <row r="611" spans="1:9">
      <c r="A611" s="3038" t="s">
        <v>1341</v>
      </c>
      <c r="B611" s="3039" t="s">
        <v>6977</v>
      </c>
      <c r="C611" s="3040" t="s">
        <v>2841</v>
      </c>
      <c r="D611" s="3041"/>
      <c r="E611" s="3041"/>
      <c r="F611" s="3042">
        <f t="shared" si="18"/>
        <v>0</v>
      </c>
      <c r="G611" s="3043">
        <f t="shared" si="19"/>
        <v>0</v>
      </c>
      <c r="H611" s="1874">
        <v>0.6452</v>
      </c>
      <c r="I611" s="3044" t="s">
        <v>0</v>
      </c>
    </row>
    <row r="612" spans="1:9">
      <c r="A612" s="3038" t="s">
        <v>1342</v>
      </c>
      <c r="B612" s="3039" t="s">
        <v>6978</v>
      </c>
      <c r="C612" s="3040" t="s">
        <v>2841</v>
      </c>
      <c r="D612" s="3041"/>
      <c r="E612" s="3041"/>
      <c r="F612" s="3042">
        <f t="shared" si="18"/>
        <v>0</v>
      </c>
      <c r="G612" s="3043">
        <f t="shared" si="19"/>
        <v>0</v>
      </c>
      <c r="H612" s="1874">
        <v>0.80989999999999995</v>
      </c>
      <c r="I612" s="3044" t="s">
        <v>0</v>
      </c>
    </row>
    <row r="613" spans="1:9">
      <c r="A613" s="3038" t="s">
        <v>1343</v>
      </c>
      <c r="B613" s="3039" t="s">
        <v>6979</v>
      </c>
      <c r="C613" s="3040" t="s">
        <v>2841</v>
      </c>
      <c r="D613" s="3041"/>
      <c r="E613" s="3041"/>
      <c r="F613" s="3042">
        <f t="shared" si="18"/>
        <v>0</v>
      </c>
      <c r="G613" s="3043">
        <f t="shared" si="19"/>
        <v>0</v>
      </c>
      <c r="H613" s="1874">
        <v>0.81420000000000003</v>
      </c>
      <c r="I613" s="3044" t="s">
        <v>0</v>
      </c>
    </row>
    <row r="614" spans="1:9">
      <c r="A614" s="3038" t="s">
        <v>1344</v>
      </c>
      <c r="B614" s="3039" t="s">
        <v>6980</v>
      </c>
      <c r="C614" s="3040" t="s">
        <v>2841</v>
      </c>
      <c r="D614" s="3041"/>
      <c r="E614" s="3041"/>
      <c r="F614" s="3042">
        <f t="shared" si="18"/>
        <v>0</v>
      </c>
      <c r="G614" s="3043">
        <f t="shared" si="19"/>
        <v>0</v>
      </c>
      <c r="H614" s="1874">
        <v>0.4975</v>
      </c>
      <c r="I614" s="3044" t="s">
        <v>0</v>
      </c>
    </row>
    <row r="615" spans="1:9">
      <c r="A615" s="3038" t="s">
        <v>1345</v>
      </c>
      <c r="B615" s="3039" t="s">
        <v>6981</v>
      </c>
      <c r="C615" s="3040" t="s">
        <v>2841</v>
      </c>
      <c r="D615" s="3041"/>
      <c r="E615" s="3041"/>
      <c r="F615" s="3042">
        <f t="shared" si="18"/>
        <v>0</v>
      </c>
      <c r="G615" s="3043">
        <f t="shared" si="19"/>
        <v>0</v>
      </c>
      <c r="H615" s="1874">
        <v>0.72499999999999998</v>
      </c>
      <c r="I615" s="3044" t="s">
        <v>0</v>
      </c>
    </row>
    <row r="616" spans="1:9">
      <c r="A616" s="3038" t="s">
        <v>1346</v>
      </c>
      <c r="B616" s="3039" t="s">
        <v>6982</v>
      </c>
      <c r="C616" s="3040" t="s">
        <v>2841</v>
      </c>
      <c r="D616" s="3041"/>
      <c r="E616" s="3041"/>
      <c r="F616" s="3042">
        <f t="shared" si="18"/>
        <v>0</v>
      </c>
      <c r="G616" s="3043">
        <f t="shared" si="19"/>
        <v>0</v>
      </c>
      <c r="H616" s="1874">
        <v>0.40200000000000002</v>
      </c>
      <c r="I616" s="3044" t="s">
        <v>0</v>
      </c>
    </row>
    <row r="617" spans="1:9">
      <c r="A617" s="3038" t="s">
        <v>2140</v>
      </c>
      <c r="B617" s="3039" t="s">
        <v>6983</v>
      </c>
      <c r="C617" s="3040" t="s">
        <v>2841</v>
      </c>
      <c r="D617" s="3041"/>
      <c r="E617" s="3041"/>
      <c r="F617" s="3042">
        <f t="shared" si="18"/>
        <v>0</v>
      </c>
      <c r="G617" s="3043">
        <f t="shared" si="19"/>
        <v>0</v>
      </c>
      <c r="H617" s="1874">
        <v>0.79630000000000001</v>
      </c>
      <c r="I617" s="3044" t="s">
        <v>0</v>
      </c>
    </row>
    <row r="618" spans="1:9">
      <c r="A618" s="3038" t="s">
        <v>1347</v>
      </c>
      <c r="B618" s="3039" t="s">
        <v>6984</v>
      </c>
      <c r="C618" s="3040" t="s">
        <v>2841</v>
      </c>
      <c r="D618" s="3041"/>
      <c r="E618" s="3041"/>
      <c r="F618" s="3042">
        <f t="shared" si="18"/>
        <v>0</v>
      </c>
      <c r="G618" s="3043">
        <f t="shared" si="19"/>
        <v>0</v>
      </c>
      <c r="H618" s="1874">
        <v>1.1178999999999999</v>
      </c>
      <c r="I618" s="3044" t="s">
        <v>0</v>
      </c>
    </row>
    <row r="619" spans="1:9">
      <c r="A619" s="3038" t="s">
        <v>1348</v>
      </c>
      <c r="B619" s="3039" t="s">
        <v>6985</v>
      </c>
      <c r="C619" s="3040" t="s">
        <v>2841</v>
      </c>
      <c r="D619" s="3041"/>
      <c r="E619" s="3041"/>
      <c r="F619" s="3042">
        <f t="shared" si="18"/>
        <v>0</v>
      </c>
      <c r="G619" s="3043">
        <f t="shared" si="19"/>
        <v>0</v>
      </c>
      <c r="H619" s="1874">
        <v>5.6399999999999999E-2</v>
      </c>
      <c r="I619" s="3044" t="s">
        <v>0</v>
      </c>
    </row>
    <row r="620" spans="1:9">
      <c r="A620" s="3038" t="s">
        <v>2045</v>
      </c>
      <c r="B620" s="3039" t="s">
        <v>6986</v>
      </c>
      <c r="C620" s="3040" t="s">
        <v>2841</v>
      </c>
      <c r="D620" s="3041"/>
      <c r="E620" s="3041"/>
      <c r="F620" s="3042">
        <f t="shared" si="18"/>
        <v>0</v>
      </c>
      <c r="G620" s="3043">
        <f t="shared" si="19"/>
        <v>0</v>
      </c>
      <c r="H620" s="1874">
        <v>1.1495</v>
      </c>
      <c r="I620" s="3044" t="s">
        <v>0</v>
      </c>
    </row>
    <row r="621" spans="1:9">
      <c r="A621" s="3038" t="s">
        <v>1349</v>
      </c>
      <c r="B621" s="3039" t="s">
        <v>6987</v>
      </c>
      <c r="C621" s="3040" t="s">
        <v>2841</v>
      </c>
      <c r="D621" s="3041"/>
      <c r="E621" s="3041"/>
      <c r="F621" s="3042">
        <f t="shared" si="18"/>
        <v>0</v>
      </c>
      <c r="G621" s="3043">
        <f t="shared" si="19"/>
        <v>0</v>
      </c>
      <c r="H621" s="1874">
        <v>0.44679999999999997</v>
      </c>
      <c r="I621" s="3044" t="s">
        <v>0</v>
      </c>
    </row>
    <row r="622" spans="1:9">
      <c r="A622" s="3038" t="s">
        <v>1350</v>
      </c>
      <c r="B622" s="3039" t="s">
        <v>6988</v>
      </c>
      <c r="C622" s="3040" t="s">
        <v>2841</v>
      </c>
      <c r="D622" s="3041"/>
      <c r="E622" s="3041"/>
      <c r="F622" s="3042">
        <f t="shared" si="18"/>
        <v>0</v>
      </c>
      <c r="G622" s="3043">
        <f t="shared" si="19"/>
        <v>0</v>
      </c>
      <c r="H622" s="1874">
        <v>0.13919999999999999</v>
      </c>
      <c r="I622" s="3044" t="s">
        <v>0</v>
      </c>
    </row>
    <row r="623" spans="1:9">
      <c r="A623" s="3038" t="s">
        <v>1351</v>
      </c>
      <c r="B623" s="3039" t="s">
        <v>6989</v>
      </c>
      <c r="C623" s="3040" t="s">
        <v>2841</v>
      </c>
      <c r="D623" s="3041"/>
      <c r="E623" s="3041"/>
      <c r="F623" s="3042">
        <f t="shared" si="18"/>
        <v>0</v>
      </c>
      <c r="G623" s="3043">
        <f t="shared" si="19"/>
        <v>0</v>
      </c>
      <c r="H623" s="1874">
        <v>0.58020000000000005</v>
      </c>
      <c r="I623" s="3044" t="s">
        <v>0</v>
      </c>
    </row>
    <row r="624" spans="1:9">
      <c r="A624" s="3038" t="s">
        <v>1352</v>
      </c>
      <c r="B624" s="3039" t="s">
        <v>6990</v>
      </c>
      <c r="C624" s="3040" t="s">
        <v>2841</v>
      </c>
      <c r="D624" s="3041"/>
      <c r="E624" s="3041"/>
      <c r="F624" s="3042">
        <f t="shared" si="18"/>
        <v>0</v>
      </c>
      <c r="G624" s="3043">
        <f t="shared" si="19"/>
        <v>0</v>
      </c>
      <c r="H624" s="1874">
        <v>0.92579999999999996</v>
      </c>
      <c r="I624" s="3044" t="s">
        <v>0</v>
      </c>
    </row>
    <row r="625" spans="1:9">
      <c r="A625" s="3038" t="s">
        <v>1353</v>
      </c>
      <c r="B625" s="3039" t="s">
        <v>6991</v>
      </c>
      <c r="C625" s="3040" t="s">
        <v>2841</v>
      </c>
      <c r="D625" s="3041"/>
      <c r="E625" s="3041"/>
      <c r="F625" s="3042">
        <f t="shared" si="18"/>
        <v>0</v>
      </c>
      <c r="G625" s="3043">
        <f t="shared" si="19"/>
        <v>0</v>
      </c>
      <c r="H625" s="1874">
        <v>0.43959999999999999</v>
      </c>
      <c r="I625" s="3044" t="s">
        <v>0</v>
      </c>
    </row>
    <row r="626" spans="1:9">
      <c r="A626" s="3038" t="s">
        <v>1354</v>
      </c>
      <c r="B626" s="3039" t="s">
        <v>6992</v>
      </c>
      <c r="C626" s="3040" t="s">
        <v>2841</v>
      </c>
      <c r="D626" s="3041"/>
      <c r="E626" s="3041"/>
      <c r="F626" s="3042">
        <f t="shared" si="18"/>
        <v>0</v>
      </c>
      <c r="G626" s="3043">
        <f t="shared" si="19"/>
        <v>0</v>
      </c>
      <c r="H626" s="1874">
        <v>0.1424</v>
      </c>
      <c r="I626" s="3044" t="s">
        <v>0</v>
      </c>
    </row>
    <row r="627" spans="1:9">
      <c r="A627" s="3038" t="s">
        <v>1355</v>
      </c>
      <c r="B627" s="3039" t="s">
        <v>6993</v>
      </c>
      <c r="C627" s="3040" t="s">
        <v>2841</v>
      </c>
      <c r="D627" s="3041"/>
      <c r="E627" s="3041"/>
      <c r="F627" s="3042">
        <f t="shared" si="18"/>
        <v>0</v>
      </c>
      <c r="G627" s="3043">
        <f t="shared" si="19"/>
        <v>0</v>
      </c>
      <c r="H627" s="1874">
        <v>1.6967000000000001</v>
      </c>
      <c r="I627" s="3044" t="s">
        <v>0</v>
      </c>
    </row>
    <row r="628" spans="1:9">
      <c r="A628" s="3038" t="s">
        <v>1356</v>
      </c>
      <c r="B628" s="3039" t="s">
        <v>6994</v>
      </c>
      <c r="C628" s="3040" t="s">
        <v>2841</v>
      </c>
      <c r="D628" s="3041"/>
      <c r="E628" s="3041"/>
      <c r="F628" s="3042">
        <f t="shared" si="18"/>
        <v>0</v>
      </c>
      <c r="G628" s="3043">
        <f t="shared" si="19"/>
        <v>0</v>
      </c>
      <c r="H628" s="1874">
        <v>0.97160000000000002</v>
      </c>
      <c r="I628" s="3044" t="s">
        <v>0</v>
      </c>
    </row>
    <row r="629" spans="1:9">
      <c r="A629" s="3038" t="s">
        <v>1357</v>
      </c>
      <c r="B629" s="3039" t="s">
        <v>6995</v>
      </c>
      <c r="C629" s="3040" t="s">
        <v>2841</v>
      </c>
      <c r="D629" s="3041"/>
      <c r="E629" s="3041"/>
      <c r="F629" s="3042">
        <f t="shared" si="18"/>
        <v>0</v>
      </c>
      <c r="G629" s="3043">
        <f t="shared" si="19"/>
        <v>0</v>
      </c>
      <c r="H629" s="1874">
        <v>0.2772</v>
      </c>
      <c r="I629" s="3044" t="s">
        <v>0</v>
      </c>
    </row>
    <row r="630" spans="1:9">
      <c r="A630" s="3038" t="s">
        <v>1358</v>
      </c>
      <c r="B630" s="3039" t="s">
        <v>6996</v>
      </c>
      <c r="C630" s="3040" t="s">
        <v>2841</v>
      </c>
      <c r="D630" s="3041"/>
      <c r="E630" s="3041"/>
      <c r="F630" s="3042">
        <f t="shared" si="18"/>
        <v>0</v>
      </c>
      <c r="G630" s="3043">
        <f t="shared" si="19"/>
        <v>0</v>
      </c>
      <c r="H630" s="1874">
        <v>0.45279999999999998</v>
      </c>
      <c r="I630" s="3044" t="s">
        <v>0</v>
      </c>
    </row>
    <row r="631" spans="1:9">
      <c r="A631" s="3038" t="s">
        <v>1359</v>
      </c>
      <c r="B631" s="3039" t="s">
        <v>6997</v>
      </c>
      <c r="C631" s="3040" t="s">
        <v>2841</v>
      </c>
      <c r="D631" s="3041"/>
      <c r="E631" s="3041"/>
      <c r="F631" s="3042">
        <f t="shared" si="18"/>
        <v>0</v>
      </c>
      <c r="G631" s="3043">
        <f t="shared" si="19"/>
        <v>0</v>
      </c>
      <c r="H631" s="1874">
        <v>0.94020000000000004</v>
      </c>
      <c r="I631" s="3044" t="s">
        <v>0</v>
      </c>
    </row>
    <row r="632" spans="1:9">
      <c r="A632" s="3038" t="s">
        <v>1360</v>
      </c>
      <c r="B632" s="3039" t="s">
        <v>6998</v>
      </c>
      <c r="C632" s="3040" t="s">
        <v>2841</v>
      </c>
      <c r="D632" s="3041"/>
      <c r="E632" s="3041"/>
      <c r="F632" s="3042">
        <f t="shared" si="18"/>
        <v>0</v>
      </c>
      <c r="G632" s="3043">
        <f t="shared" si="19"/>
        <v>0</v>
      </c>
      <c r="H632" s="1874">
        <v>0.66169999999999995</v>
      </c>
      <c r="I632" s="3044" t="s">
        <v>0</v>
      </c>
    </row>
    <row r="633" spans="1:9">
      <c r="A633" s="3038" t="s">
        <v>1361</v>
      </c>
      <c r="B633" s="3039" t="s">
        <v>6999</v>
      </c>
      <c r="C633" s="3040" t="s">
        <v>2841</v>
      </c>
      <c r="D633" s="3041"/>
      <c r="E633" s="3041"/>
      <c r="F633" s="3042">
        <f t="shared" si="18"/>
        <v>0</v>
      </c>
      <c r="G633" s="3043">
        <f t="shared" si="19"/>
        <v>0</v>
      </c>
      <c r="H633" s="1874">
        <v>0.29470000000000002</v>
      </c>
      <c r="I633" s="3044" t="s">
        <v>0</v>
      </c>
    </row>
    <row r="634" spans="1:9">
      <c r="A634" s="3038" t="s">
        <v>1362</v>
      </c>
      <c r="B634" s="3039" t="s">
        <v>7000</v>
      </c>
      <c r="C634" s="3040" t="s">
        <v>2841</v>
      </c>
      <c r="D634" s="3041"/>
      <c r="E634" s="3041"/>
      <c r="F634" s="3042">
        <f t="shared" si="18"/>
        <v>0</v>
      </c>
      <c r="G634" s="3043">
        <f t="shared" si="19"/>
        <v>0</v>
      </c>
      <c r="H634" s="1874">
        <v>0.40539999999999998</v>
      </c>
      <c r="I634" s="3044" t="s">
        <v>0</v>
      </c>
    </row>
    <row r="635" spans="1:9">
      <c r="A635" s="3038" t="s">
        <v>1363</v>
      </c>
      <c r="B635" s="3039" t="s">
        <v>7001</v>
      </c>
      <c r="C635" s="3040" t="s">
        <v>2841</v>
      </c>
      <c r="D635" s="3041"/>
      <c r="E635" s="3041"/>
      <c r="F635" s="3042">
        <f t="shared" si="18"/>
        <v>0</v>
      </c>
      <c r="G635" s="3043">
        <f t="shared" si="19"/>
        <v>0</v>
      </c>
      <c r="H635" s="1874">
        <v>0.17269999999999999</v>
      </c>
      <c r="I635" s="3044" t="s">
        <v>0</v>
      </c>
    </row>
    <row r="636" spans="1:9">
      <c r="A636" s="3038" t="s">
        <v>1364</v>
      </c>
      <c r="B636" s="3039" t="s">
        <v>7002</v>
      </c>
      <c r="C636" s="3040" t="s">
        <v>2841</v>
      </c>
      <c r="D636" s="3041"/>
      <c r="E636" s="3041"/>
      <c r="F636" s="3042">
        <f t="shared" si="18"/>
        <v>0</v>
      </c>
      <c r="G636" s="3043">
        <f t="shared" si="19"/>
        <v>0</v>
      </c>
      <c r="H636" s="1874">
        <v>1.2719</v>
      </c>
      <c r="I636" s="3044" t="s">
        <v>0</v>
      </c>
    </row>
    <row r="637" spans="1:9">
      <c r="A637" s="3038" t="s">
        <v>1365</v>
      </c>
      <c r="B637" s="3039" t="s">
        <v>7003</v>
      </c>
      <c r="C637" s="3040" t="s">
        <v>2841</v>
      </c>
      <c r="D637" s="3041"/>
      <c r="E637" s="3041"/>
      <c r="F637" s="3042">
        <f t="shared" si="18"/>
        <v>0</v>
      </c>
      <c r="G637" s="3043">
        <f t="shared" si="19"/>
        <v>0</v>
      </c>
      <c r="H637" s="1874">
        <v>0.98860000000000003</v>
      </c>
      <c r="I637" s="3044" t="s">
        <v>0</v>
      </c>
    </row>
    <row r="638" spans="1:9">
      <c r="A638" s="3038" t="s">
        <v>1366</v>
      </c>
      <c r="B638" s="3039" t="s">
        <v>7004</v>
      </c>
      <c r="C638" s="3040" t="s">
        <v>2841</v>
      </c>
      <c r="D638" s="3041"/>
      <c r="E638" s="3041"/>
      <c r="F638" s="3042">
        <f t="shared" si="18"/>
        <v>0</v>
      </c>
      <c r="G638" s="3043">
        <f t="shared" si="19"/>
        <v>0</v>
      </c>
      <c r="H638" s="1874">
        <v>1.0657000000000001</v>
      </c>
      <c r="I638" s="3044" t="s">
        <v>0</v>
      </c>
    </row>
    <row r="639" spans="1:9">
      <c r="A639" s="3038" t="s">
        <v>1367</v>
      </c>
      <c r="B639" s="3039" t="s">
        <v>7005</v>
      </c>
      <c r="C639" s="3040" t="s">
        <v>2841</v>
      </c>
      <c r="D639" s="3041"/>
      <c r="E639" s="3041"/>
      <c r="F639" s="3042">
        <f t="shared" si="18"/>
        <v>0</v>
      </c>
      <c r="G639" s="3043">
        <f t="shared" si="19"/>
        <v>0</v>
      </c>
      <c r="H639" s="1874">
        <v>0.48570000000000002</v>
      </c>
      <c r="I639" s="3044" t="s">
        <v>0</v>
      </c>
    </row>
    <row r="640" spans="1:9">
      <c r="A640" s="3038" t="s">
        <v>1368</v>
      </c>
      <c r="B640" s="3039" t="s">
        <v>7006</v>
      </c>
      <c r="C640" s="3040" t="s">
        <v>2841</v>
      </c>
      <c r="D640" s="3041"/>
      <c r="E640" s="3041"/>
      <c r="F640" s="3042">
        <f t="shared" si="18"/>
        <v>0</v>
      </c>
      <c r="G640" s="3043">
        <f t="shared" si="19"/>
        <v>0</v>
      </c>
      <c r="H640" s="1874">
        <v>0.89849999999999997</v>
      </c>
      <c r="I640" s="3044" t="s">
        <v>0</v>
      </c>
    </row>
    <row r="641" spans="1:9">
      <c r="A641" s="3038" t="s">
        <v>1369</v>
      </c>
      <c r="B641" s="3039" t="s">
        <v>7007</v>
      </c>
      <c r="C641" s="3040" t="s">
        <v>2841</v>
      </c>
      <c r="D641" s="3041"/>
      <c r="E641" s="3041"/>
      <c r="F641" s="3042">
        <f t="shared" si="18"/>
        <v>0</v>
      </c>
      <c r="G641" s="3043">
        <f t="shared" si="19"/>
        <v>0</v>
      </c>
      <c r="H641" s="1874">
        <v>0.78080000000000005</v>
      </c>
      <c r="I641" s="3044" t="s">
        <v>0</v>
      </c>
    </row>
    <row r="642" spans="1:9">
      <c r="A642" s="3038" t="s">
        <v>1370</v>
      </c>
      <c r="B642" s="3039" t="s">
        <v>7008</v>
      </c>
      <c r="C642" s="3040" t="s">
        <v>2841</v>
      </c>
      <c r="D642" s="3041"/>
      <c r="E642" s="3041"/>
      <c r="F642" s="3042">
        <f t="shared" si="18"/>
        <v>0</v>
      </c>
      <c r="G642" s="3043">
        <f t="shared" si="19"/>
        <v>0</v>
      </c>
      <c r="H642" s="1874">
        <v>0.69710000000000005</v>
      </c>
      <c r="I642" s="3044" t="s">
        <v>0</v>
      </c>
    </row>
    <row r="643" spans="1:9">
      <c r="A643" s="3038" t="s">
        <v>1371</v>
      </c>
      <c r="B643" s="3039" t="s">
        <v>7009</v>
      </c>
      <c r="C643" s="3040" t="s">
        <v>2841</v>
      </c>
      <c r="D643" s="3041"/>
      <c r="E643" s="3041"/>
      <c r="F643" s="3042">
        <f t="shared" si="18"/>
        <v>0</v>
      </c>
      <c r="G643" s="3043">
        <f t="shared" si="19"/>
        <v>0</v>
      </c>
      <c r="H643" s="1874">
        <v>0.44400000000000001</v>
      </c>
      <c r="I643" s="3044" t="s">
        <v>0</v>
      </c>
    </row>
    <row r="644" spans="1:9">
      <c r="A644" s="3038" t="s">
        <v>1372</v>
      </c>
      <c r="B644" s="3039" t="s">
        <v>7010</v>
      </c>
      <c r="C644" s="3040" t="s">
        <v>2841</v>
      </c>
      <c r="D644" s="3041"/>
      <c r="E644" s="3041"/>
      <c r="F644" s="3042">
        <f t="shared" si="18"/>
        <v>0</v>
      </c>
      <c r="G644" s="3043">
        <f t="shared" si="19"/>
        <v>0</v>
      </c>
      <c r="H644" s="1874">
        <v>0.4975</v>
      </c>
      <c r="I644" s="3044" t="s">
        <v>0</v>
      </c>
    </row>
    <row r="645" spans="1:9">
      <c r="A645" s="3038" t="s">
        <v>1373</v>
      </c>
      <c r="B645" s="3039" t="s">
        <v>7011</v>
      </c>
      <c r="C645" s="3040" t="s">
        <v>2841</v>
      </c>
      <c r="D645" s="3041"/>
      <c r="E645" s="3041"/>
      <c r="F645" s="3042">
        <f t="shared" ref="F645:F708" si="20">D645*E645</f>
        <v>0</v>
      </c>
      <c r="G645" s="3043">
        <f t="shared" ref="G645:G708" si="21">IF($F$1265=0,0,F645/$F$1265)</f>
        <v>0</v>
      </c>
      <c r="H645" s="1874">
        <v>0.62570000000000003</v>
      </c>
      <c r="I645" s="3044" t="s">
        <v>0</v>
      </c>
    </row>
    <row r="646" spans="1:9">
      <c r="A646" s="3038" t="s">
        <v>1374</v>
      </c>
      <c r="B646" s="3039" t="s">
        <v>7012</v>
      </c>
      <c r="C646" s="3040" t="s">
        <v>2841</v>
      </c>
      <c r="D646" s="3041"/>
      <c r="E646" s="3041"/>
      <c r="F646" s="3042">
        <f t="shared" si="20"/>
        <v>0</v>
      </c>
      <c r="G646" s="3043">
        <f t="shared" si="21"/>
        <v>0</v>
      </c>
      <c r="H646" s="1874">
        <v>0.54069999999999996</v>
      </c>
      <c r="I646" s="3044" t="s">
        <v>0</v>
      </c>
    </row>
    <row r="647" spans="1:9">
      <c r="A647" s="3038" t="s">
        <v>1375</v>
      </c>
      <c r="B647" s="3039" t="s">
        <v>7013</v>
      </c>
      <c r="C647" s="3040" t="s">
        <v>2841</v>
      </c>
      <c r="D647" s="3041"/>
      <c r="E647" s="3041"/>
      <c r="F647" s="3042">
        <f t="shared" si="20"/>
        <v>0</v>
      </c>
      <c r="G647" s="3043">
        <f t="shared" si="21"/>
        <v>0</v>
      </c>
      <c r="H647" s="1874">
        <v>2.2614999999999998</v>
      </c>
      <c r="I647" s="3044" t="s">
        <v>0</v>
      </c>
    </row>
    <row r="648" spans="1:9">
      <c r="A648" s="3038" t="s">
        <v>4141</v>
      </c>
      <c r="B648" s="3039" t="s">
        <v>7014</v>
      </c>
      <c r="C648" s="3040" t="s">
        <v>2841</v>
      </c>
      <c r="D648" s="3041"/>
      <c r="E648" s="3041"/>
      <c r="F648" s="3042">
        <f t="shared" si="20"/>
        <v>0</v>
      </c>
      <c r="G648" s="3043">
        <f t="shared" si="21"/>
        <v>0</v>
      </c>
      <c r="H648" s="1874">
        <v>1.0172000000000001</v>
      </c>
      <c r="I648" s="3044" t="s">
        <v>0</v>
      </c>
    </row>
    <row r="649" spans="1:9">
      <c r="A649" s="3038" t="s">
        <v>1376</v>
      </c>
      <c r="B649" s="3039" t="s">
        <v>7015</v>
      </c>
      <c r="C649" s="3040" t="s">
        <v>2841</v>
      </c>
      <c r="D649" s="3041"/>
      <c r="E649" s="3041"/>
      <c r="F649" s="3042">
        <f t="shared" si="20"/>
        <v>0</v>
      </c>
      <c r="G649" s="3043">
        <f t="shared" si="21"/>
        <v>0</v>
      </c>
      <c r="H649" s="1874">
        <v>0.78639999999999999</v>
      </c>
      <c r="I649" s="3044" t="s">
        <v>0</v>
      </c>
    </row>
    <row r="650" spans="1:9">
      <c r="A650" s="3038" t="s">
        <v>1377</v>
      </c>
      <c r="B650" s="3039" t="s">
        <v>7016</v>
      </c>
      <c r="C650" s="3040" t="s">
        <v>2841</v>
      </c>
      <c r="D650" s="3041"/>
      <c r="E650" s="3041"/>
      <c r="F650" s="3042">
        <f t="shared" si="20"/>
        <v>0</v>
      </c>
      <c r="G650" s="3043">
        <f t="shared" si="21"/>
        <v>0</v>
      </c>
      <c r="H650" s="1874">
        <v>1.4306000000000001</v>
      </c>
      <c r="I650" s="3044" t="s">
        <v>0</v>
      </c>
    </row>
    <row r="651" spans="1:9">
      <c r="A651" s="3038" t="s">
        <v>1378</v>
      </c>
      <c r="B651" s="3039" t="s">
        <v>7017</v>
      </c>
      <c r="C651" s="3040" t="s">
        <v>2841</v>
      </c>
      <c r="D651" s="3041"/>
      <c r="E651" s="3041"/>
      <c r="F651" s="3042">
        <f t="shared" si="20"/>
        <v>0</v>
      </c>
      <c r="G651" s="3043">
        <f t="shared" si="21"/>
        <v>0</v>
      </c>
      <c r="H651" s="1874">
        <v>0.87729999999999997</v>
      </c>
      <c r="I651" s="3044" t="s">
        <v>0</v>
      </c>
    </row>
    <row r="652" spans="1:9">
      <c r="A652" s="3038" t="s">
        <v>1379</v>
      </c>
      <c r="B652" s="3039" t="s">
        <v>7018</v>
      </c>
      <c r="C652" s="3040" t="s">
        <v>2841</v>
      </c>
      <c r="D652" s="3041"/>
      <c r="E652" s="3041"/>
      <c r="F652" s="3042">
        <f t="shared" si="20"/>
        <v>0</v>
      </c>
      <c r="G652" s="3043">
        <f t="shared" si="21"/>
        <v>0</v>
      </c>
      <c r="H652" s="1874">
        <v>3.4799999999999998E-2</v>
      </c>
      <c r="I652" s="3044" t="s">
        <v>0</v>
      </c>
    </row>
    <row r="653" spans="1:9">
      <c r="A653" s="3038" t="s">
        <v>1380</v>
      </c>
      <c r="B653" s="3039" t="s">
        <v>7019</v>
      </c>
      <c r="C653" s="3040" t="s">
        <v>2841</v>
      </c>
      <c r="D653" s="3041"/>
      <c r="E653" s="3041"/>
      <c r="F653" s="3042">
        <f t="shared" si="20"/>
        <v>0</v>
      </c>
      <c r="G653" s="3043">
        <f t="shared" si="21"/>
        <v>0</v>
      </c>
      <c r="H653" s="1874">
        <v>0.24099999999999999</v>
      </c>
      <c r="I653" s="3044" t="s">
        <v>0</v>
      </c>
    </row>
    <row r="654" spans="1:9">
      <c r="A654" s="3038" t="s">
        <v>1381</v>
      </c>
      <c r="B654" s="3039" t="s">
        <v>7020</v>
      </c>
      <c r="C654" s="3040" t="s">
        <v>2841</v>
      </c>
      <c r="D654" s="3041"/>
      <c r="E654" s="3041"/>
      <c r="F654" s="3042">
        <f t="shared" si="20"/>
        <v>0</v>
      </c>
      <c r="G654" s="3043">
        <f t="shared" si="21"/>
        <v>0</v>
      </c>
      <c r="H654" s="1874">
        <v>0.8871</v>
      </c>
      <c r="I654" s="3044" t="s">
        <v>0</v>
      </c>
    </row>
    <row r="655" spans="1:9">
      <c r="A655" s="3038" t="s">
        <v>1382</v>
      </c>
      <c r="B655" s="3039" t="s">
        <v>7021</v>
      </c>
      <c r="C655" s="3040" t="s">
        <v>2841</v>
      </c>
      <c r="D655" s="3041"/>
      <c r="E655" s="3041"/>
      <c r="F655" s="3042">
        <f t="shared" si="20"/>
        <v>0</v>
      </c>
      <c r="G655" s="3043">
        <f t="shared" si="21"/>
        <v>0</v>
      </c>
      <c r="H655" s="1874">
        <v>1.6268</v>
      </c>
      <c r="I655" s="3044" t="s">
        <v>0</v>
      </c>
    </row>
    <row r="656" spans="1:9">
      <c r="A656" s="3038" t="s">
        <v>1383</v>
      </c>
      <c r="B656" s="3039" t="s">
        <v>7022</v>
      </c>
      <c r="C656" s="3040" t="s">
        <v>2841</v>
      </c>
      <c r="D656" s="3041"/>
      <c r="E656" s="3041"/>
      <c r="F656" s="3042">
        <f t="shared" si="20"/>
        <v>0</v>
      </c>
      <c r="G656" s="3043">
        <f t="shared" si="21"/>
        <v>0</v>
      </c>
      <c r="H656" s="1874">
        <v>1.1851</v>
      </c>
      <c r="I656" s="3044" t="s">
        <v>0</v>
      </c>
    </row>
    <row r="657" spans="1:9">
      <c r="A657" s="3038" t="s">
        <v>1384</v>
      </c>
      <c r="B657" s="3039" t="s">
        <v>7023</v>
      </c>
      <c r="C657" s="3040" t="s">
        <v>2841</v>
      </c>
      <c r="D657" s="3041"/>
      <c r="E657" s="3041"/>
      <c r="F657" s="3042">
        <f t="shared" si="20"/>
        <v>0</v>
      </c>
      <c r="G657" s="3043">
        <f t="shared" si="21"/>
        <v>0</v>
      </c>
      <c r="H657" s="1874">
        <v>0.29599999999999999</v>
      </c>
      <c r="I657" s="3044" t="s">
        <v>0</v>
      </c>
    </row>
    <row r="658" spans="1:9">
      <c r="A658" s="3038" t="s">
        <v>1385</v>
      </c>
      <c r="B658" s="3039" t="s">
        <v>7024</v>
      </c>
      <c r="C658" s="3040" t="s">
        <v>2841</v>
      </c>
      <c r="D658" s="3041"/>
      <c r="E658" s="3041"/>
      <c r="F658" s="3042">
        <f t="shared" si="20"/>
        <v>0</v>
      </c>
      <c r="G658" s="3043">
        <f t="shared" si="21"/>
        <v>0</v>
      </c>
      <c r="H658" s="1874">
        <v>0.83379999999999999</v>
      </c>
      <c r="I658" s="3044" t="s">
        <v>0</v>
      </c>
    </row>
    <row r="659" spans="1:9">
      <c r="A659" s="3038" t="s">
        <v>1386</v>
      </c>
      <c r="B659" s="3039" t="s">
        <v>7025</v>
      </c>
      <c r="C659" s="3040" t="s">
        <v>2841</v>
      </c>
      <c r="D659" s="3041"/>
      <c r="E659" s="3041"/>
      <c r="F659" s="3042">
        <f t="shared" si="20"/>
        <v>0</v>
      </c>
      <c r="G659" s="3043">
        <f t="shared" si="21"/>
        <v>0</v>
      </c>
      <c r="H659" s="1874">
        <v>0.9385</v>
      </c>
      <c r="I659" s="3044" t="s">
        <v>0</v>
      </c>
    </row>
    <row r="660" spans="1:9">
      <c r="A660" s="3038" t="s">
        <v>1387</v>
      </c>
      <c r="B660" s="3039" t="s">
        <v>7026</v>
      </c>
      <c r="C660" s="3040" t="s">
        <v>2841</v>
      </c>
      <c r="D660" s="3041"/>
      <c r="E660" s="3041"/>
      <c r="F660" s="3042">
        <f t="shared" si="20"/>
        <v>0</v>
      </c>
      <c r="G660" s="3043">
        <f t="shared" si="21"/>
        <v>0</v>
      </c>
      <c r="H660" s="1874">
        <v>0.88770000000000004</v>
      </c>
      <c r="I660" s="3044" t="s">
        <v>0</v>
      </c>
    </row>
    <row r="661" spans="1:9">
      <c r="A661" s="3038" t="s">
        <v>1388</v>
      </c>
      <c r="B661" s="3039" t="s">
        <v>7027</v>
      </c>
      <c r="C661" s="3040" t="s">
        <v>2841</v>
      </c>
      <c r="D661" s="3041"/>
      <c r="E661" s="3041"/>
      <c r="F661" s="3042">
        <f t="shared" si="20"/>
        <v>0</v>
      </c>
      <c r="G661" s="3043">
        <f t="shared" si="21"/>
        <v>0</v>
      </c>
      <c r="H661" s="1874">
        <v>0.70230000000000004</v>
      </c>
      <c r="I661" s="3044" t="s">
        <v>0</v>
      </c>
    </row>
    <row r="662" spans="1:9">
      <c r="A662" s="3038" t="s">
        <v>2046</v>
      </c>
      <c r="B662" s="3039" t="s">
        <v>7028</v>
      </c>
      <c r="C662" s="3040" t="s">
        <v>2841</v>
      </c>
      <c r="D662" s="3041"/>
      <c r="E662" s="3041"/>
      <c r="F662" s="3042">
        <f t="shared" si="20"/>
        <v>0</v>
      </c>
      <c r="G662" s="3043">
        <f t="shared" si="21"/>
        <v>0</v>
      </c>
      <c r="H662" s="1874">
        <v>0.25290000000000001</v>
      </c>
      <c r="I662" s="3044" t="s">
        <v>0</v>
      </c>
    </row>
    <row r="663" spans="1:9">
      <c r="A663" s="3038" t="s">
        <v>1389</v>
      </c>
      <c r="B663" s="3039" t="s">
        <v>7029</v>
      </c>
      <c r="C663" s="3040" t="s">
        <v>2841</v>
      </c>
      <c r="D663" s="3041"/>
      <c r="E663" s="3041"/>
      <c r="F663" s="3042">
        <f t="shared" si="20"/>
        <v>0</v>
      </c>
      <c r="G663" s="3043">
        <f t="shared" si="21"/>
        <v>0</v>
      </c>
      <c r="H663" s="1874">
        <v>0.97460000000000002</v>
      </c>
      <c r="I663" s="3044" t="s">
        <v>0</v>
      </c>
    </row>
    <row r="664" spans="1:9">
      <c r="A664" s="3038" t="s">
        <v>1390</v>
      </c>
      <c r="B664" s="3039" t="s">
        <v>7030</v>
      </c>
      <c r="C664" s="3040" t="s">
        <v>2841</v>
      </c>
      <c r="D664" s="3041"/>
      <c r="E664" s="3041"/>
      <c r="F664" s="3042">
        <f t="shared" si="20"/>
        <v>0</v>
      </c>
      <c r="G664" s="3043">
        <f t="shared" si="21"/>
        <v>0</v>
      </c>
      <c r="H664" s="1874">
        <v>0.30599999999999999</v>
      </c>
      <c r="I664" s="3044" t="s">
        <v>0</v>
      </c>
    </row>
    <row r="665" spans="1:9">
      <c r="A665" s="3038" t="s">
        <v>1391</v>
      </c>
      <c r="B665" s="3039" t="s">
        <v>7031</v>
      </c>
      <c r="C665" s="3040" t="s">
        <v>2841</v>
      </c>
      <c r="D665" s="3041"/>
      <c r="E665" s="3041"/>
      <c r="F665" s="3042">
        <f t="shared" si="20"/>
        <v>0</v>
      </c>
      <c r="G665" s="3043">
        <f t="shared" si="21"/>
        <v>0</v>
      </c>
      <c r="H665" s="1874">
        <v>0.65659999999999996</v>
      </c>
      <c r="I665" s="3044" t="s">
        <v>0</v>
      </c>
    </row>
    <row r="666" spans="1:9">
      <c r="A666" s="3038" t="s">
        <v>1392</v>
      </c>
      <c r="B666" s="3039" t="s">
        <v>7032</v>
      </c>
      <c r="C666" s="3040" t="s">
        <v>2841</v>
      </c>
      <c r="D666" s="3041"/>
      <c r="E666" s="3041"/>
      <c r="F666" s="3042">
        <f t="shared" si="20"/>
        <v>0</v>
      </c>
      <c r="G666" s="3043">
        <f t="shared" si="21"/>
        <v>0</v>
      </c>
      <c r="H666" s="1874">
        <v>1.0021</v>
      </c>
      <c r="I666" s="3044" t="s">
        <v>0</v>
      </c>
    </row>
    <row r="667" spans="1:9">
      <c r="A667" s="3038" t="s">
        <v>1393</v>
      </c>
      <c r="B667" s="3039" t="s">
        <v>7033</v>
      </c>
      <c r="C667" s="3040" t="s">
        <v>2841</v>
      </c>
      <c r="D667" s="3041"/>
      <c r="E667" s="3041"/>
      <c r="F667" s="3042">
        <f t="shared" si="20"/>
        <v>0</v>
      </c>
      <c r="G667" s="3043">
        <f t="shared" si="21"/>
        <v>0</v>
      </c>
      <c r="H667" s="1874">
        <v>0.376</v>
      </c>
      <c r="I667" s="3044" t="s">
        <v>0</v>
      </c>
    </row>
    <row r="668" spans="1:9">
      <c r="A668" s="3038" t="s">
        <v>1394</v>
      </c>
      <c r="B668" s="3039" t="s">
        <v>7034</v>
      </c>
      <c r="C668" s="3040" t="s">
        <v>2841</v>
      </c>
      <c r="D668" s="3041"/>
      <c r="E668" s="3041"/>
      <c r="F668" s="3042">
        <f t="shared" si="20"/>
        <v>0</v>
      </c>
      <c r="G668" s="3043">
        <f t="shared" si="21"/>
        <v>0</v>
      </c>
      <c r="H668" s="1874">
        <v>1.5879000000000001</v>
      </c>
      <c r="I668" s="3044" t="s">
        <v>0</v>
      </c>
    </row>
    <row r="669" spans="1:9">
      <c r="A669" s="3038" t="s">
        <v>1395</v>
      </c>
      <c r="B669" s="3039" t="s">
        <v>7035</v>
      </c>
      <c r="C669" s="3040" t="s">
        <v>2841</v>
      </c>
      <c r="D669" s="3041"/>
      <c r="E669" s="3041"/>
      <c r="F669" s="3042">
        <f t="shared" si="20"/>
        <v>0</v>
      </c>
      <c r="G669" s="3043">
        <f t="shared" si="21"/>
        <v>0</v>
      </c>
      <c r="H669" s="1874">
        <v>1.2523</v>
      </c>
      <c r="I669" s="3044" t="s">
        <v>0</v>
      </c>
    </row>
    <row r="670" spans="1:9">
      <c r="A670" s="3038" t="s">
        <v>1396</v>
      </c>
      <c r="B670" s="3039" t="s">
        <v>7036</v>
      </c>
      <c r="C670" s="3040" t="s">
        <v>2841</v>
      </c>
      <c r="D670" s="3041"/>
      <c r="E670" s="3041"/>
      <c r="F670" s="3042">
        <f t="shared" si="20"/>
        <v>0</v>
      </c>
      <c r="G670" s="3043">
        <f t="shared" si="21"/>
        <v>0</v>
      </c>
      <c r="H670" s="1874">
        <v>1.0108999999999999</v>
      </c>
      <c r="I670" s="3044" t="s">
        <v>0</v>
      </c>
    </row>
    <row r="671" spans="1:9">
      <c r="A671" s="3038" t="s">
        <v>4142</v>
      </c>
      <c r="B671" s="3039" t="s">
        <v>7037</v>
      </c>
      <c r="C671" s="3040" t="s">
        <v>2841</v>
      </c>
      <c r="D671" s="3041"/>
      <c r="E671" s="3041"/>
      <c r="F671" s="3042">
        <f t="shared" si="20"/>
        <v>0</v>
      </c>
      <c r="G671" s="3043">
        <f t="shared" si="21"/>
        <v>0</v>
      </c>
      <c r="H671" s="1874">
        <v>0.85850000000000004</v>
      </c>
      <c r="I671" s="3044" t="s">
        <v>0</v>
      </c>
    </row>
    <row r="672" spans="1:9">
      <c r="A672" s="3038" t="s">
        <v>1397</v>
      </c>
      <c r="B672" s="3039" t="s">
        <v>7038</v>
      </c>
      <c r="C672" s="3040" t="s">
        <v>2841</v>
      </c>
      <c r="D672" s="3041"/>
      <c r="E672" s="3041"/>
      <c r="F672" s="3042">
        <f t="shared" si="20"/>
        <v>0</v>
      </c>
      <c r="G672" s="3043">
        <f t="shared" si="21"/>
        <v>0</v>
      </c>
      <c r="H672" s="1874">
        <v>2.3599999999999999E-2</v>
      </c>
      <c r="I672" s="3044" t="s">
        <v>0</v>
      </c>
    </row>
    <row r="673" spans="1:9">
      <c r="A673" s="3038" t="s">
        <v>1398</v>
      </c>
      <c r="B673" s="3039" t="s">
        <v>7039</v>
      </c>
      <c r="C673" s="3040" t="s">
        <v>2841</v>
      </c>
      <c r="D673" s="3041"/>
      <c r="E673" s="3041"/>
      <c r="F673" s="3042">
        <f t="shared" si="20"/>
        <v>0</v>
      </c>
      <c r="G673" s="3043">
        <f t="shared" si="21"/>
        <v>0</v>
      </c>
      <c r="H673" s="1874">
        <v>0.49509999999999998</v>
      </c>
      <c r="I673" s="3044" t="s">
        <v>0</v>
      </c>
    </row>
    <row r="674" spans="1:9">
      <c r="A674" s="3038" t="s">
        <v>1399</v>
      </c>
      <c r="B674" s="3039" t="s">
        <v>7040</v>
      </c>
      <c r="C674" s="3040" t="s">
        <v>2841</v>
      </c>
      <c r="D674" s="3041"/>
      <c r="E674" s="3041"/>
      <c r="F674" s="3042">
        <f t="shared" si="20"/>
        <v>0</v>
      </c>
      <c r="G674" s="3043">
        <f t="shared" si="21"/>
        <v>0</v>
      </c>
      <c r="H674" s="1874">
        <v>0.51270000000000004</v>
      </c>
      <c r="I674" s="3044" t="s">
        <v>0</v>
      </c>
    </row>
    <row r="675" spans="1:9">
      <c r="A675" s="3038" t="s">
        <v>1400</v>
      </c>
      <c r="B675" s="3039" t="s">
        <v>7041</v>
      </c>
      <c r="C675" s="3040" t="s">
        <v>2841</v>
      </c>
      <c r="D675" s="3041"/>
      <c r="E675" s="3041"/>
      <c r="F675" s="3042">
        <f t="shared" si="20"/>
        <v>0</v>
      </c>
      <c r="G675" s="3043">
        <f t="shared" si="21"/>
        <v>0</v>
      </c>
      <c r="H675" s="1874">
        <v>0.43140000000000001</v>
      </c>
      <c r="I675" s="3044" t="s">
        <v>0</v>
      </c>
    </row>
    <row r="676" spans="1:9">
      <c r="A676" s="3038" t="s">
        <v>1401</v>
      </c>
      <c r="B676" s="3039" t="s">
        <v>7042</v>
      </c>
      <c r="C676" s="3040" t="s">
        <v>2841</v>
      </c>
      <c r="D676" s="3041"/>
      <c r="E676" s="3041"/>
      <c r="F676" s="3042">
        <f t="shared" si="20"/>
        <v>0</v>
      </c>
      <c r="G676" s="3043">
        <f t="shared" si="21"/>
        <v>0</v>
      </c>
      <c r="H676" s="1874">
        <v>1.3925000000000001</v>
      </c>
      <c r="I676" s="3044" t="s">
        <v>0</v>
      </c>
    </row>
    <row r="677" spans="1:9">
      <c r="A677" s="3038" t="s">
        <v>1402</v>
      </c>
      <c r="B677" s="3039" t="s">
        <v>7043</v>
      </c>
      <c r="C677" s="3040" t="s">
        <v>2841</v>
      </c>
      <c r="D677" s="3041"/>
      <c r="E677" s="3041"/>
      <c r="F677" s="3042">
        <f t="shared" si="20"/>
        <v>0</v>
      </c>
      <c r="G677" s="3043">
        <f t="shared" si="21"/>
        <v>0</v>
      </c>
      <c r="H677" s="1874">
        <v>0.45889999999999997</v>
      </c>
      <c r="I677" s="3044" t="s">
        <v>0</v>
      </c>
    </row>
    <row r="678" spans="1:9">
      <c r="A678" s="3038" t="s">
        <v>1403</v>
      </c>
      <c r="B678" s="3039" t="s">
        <v>7044</v>
      </c>
      <c r="C678" s="3040" t="s">
        <v>2841</v>
      </c>
      <c r="D678" s="3041"/>
      <c r="E678" s="3041"/>
      <c r="F678" s="3042">
        <f t="shared" si="20"/>
        <v>0</v>
      </c>
      <c r="G678" s="3043">
        <f t="shared" si="21"/>
        <v>0</v>
      </c>
      <c r="H678" s="1874">
        <v>0.75029999999999997</v>
      </c>
      <c r="I678" s="3044" t="s">
        <v>0</v>
      </c>
    </row>
    <row r="679" spans="1:9">
      <c r="A679" s="3038" t="s">
        <v>2278</v>
      </c>
      <c r="B679" s="3039" t="s">
        <v>7045</v>
      </c>
      <c r="C679" s="3040" t="s">
        <v>2841</v>
      </c>
      <c r="D679" s="3041"/>
      <c r="E679" s="3041"/>
      <c r="F679" s="3042">
        <f t="shared" si="20"/>
        <v>0</v>
      </c>
      <c r="G679" s="3043">
        <f t="shared" si="21"/>
        <v>0</v>
      </c>
      <c r="H679" s="1874">
        <v>1.0599000000000001</v>
      </c>
      <c r="I679" s="3044" t="s">
        <v>0</v>
      </c>
    </row>
    <row r="680" spans="1:9">
      <c r="A680" s="3038" t="s">
        <v>1404</v>
      </c>
      <c r="B680" s="3039" t="s">
        <v>7046</v>
      </c>
      <c r="C680" s="3040" t="s">
        <v>2841</v>
      </c>
      <c r="D680" s="3041"/>
      <c r="E680" s="3041"/>
      <c r="F680" s="3042">
        <f t="shared" si="20"/>
        <v>0</v>
      </c>
      <c r="G680" s="3043">
        <f t="shared" si="21"/>
        <v>0</v>
      </c>
      <c r="H680" s="1874">
        <v>1.3144</v>
      </c>
      <c r="I680" s="3044" t="s">
        <v>0</v>
      </c>
    </row>
    <row r="681" spans="1:9">
      <c r="A681" s="3038" t="s">
        <v>1405</v>
      </c>
      <c r="B681" s="3039" t="s">
        <v>7047</v>
      </c>
      <c r="C681" s="3040" t="s">
        <v>2841</v>
      </c>
      <c r="D681" s="3041"/>
      <c r="E681" s="3041"/>
      <c r="F681" s="3042">
        <f t="shared" si="20"/>
        <v>0</v>
      </c>
      <c r="G681" s="3043">
        <f t="shared" si="21"/>
        <v>0</v>
      </c>
      <c r="H681" s="1874">
        <v>1.6818</v>
      </c>
      <c r="I681" s="3044" t="s">
        <v>0</v>
      </c>
    </row>
    <row r="682" spans="1:9">
      <c r="A682" s="3038" t="s">
        <v>1406</v>
      </c>
      <c r="B682" s="3039" t="s">
        <v>7048</v>
      </c>
      <c r="C682" s="3040" t="s">
        <v>2841</v>
      </c>
      <c r="D682" s="3041"/>
      <c r="E682" s="3041"/>
      <c r="F682" s="3042">
        <f t="shared" si="20"/>
        <v>0</v>
      </c>
      <c r="G682" s="3043">
        <f t="shared" si="21"/>
        <v>0</v>
      </c>
      <c r="H682" s="1874">
        <v>0.84740000000000004</v>
      </c>
      <c r="I682" s="3044" t="s">
        <v>0</v>
      </c>
    </row>
    <row r="683" spans="1:9">
      <c r="A683" s="3038" t="s">
        <v>1407</v>
      </c>
      <c r="B683" s="3039" t="s">
        <v>7049</v>
      </c>
      <c r="C683" s="3040" t="s">
        <v>2841</v>
      </c>
      <c r="D683" s="3041"/>
      <c r="E683" s="3041"/>
      <c r="F683" s="3042">
        <f t="shared" si="20"/>
        <v>0</v>
      </c>
      <c r="G683" s="3043">
        <f t="shared" si="21"/>
        <v>0</v>
      </c>
      <c r="H683" s="1874">
        <v>0.6119</v>
      </c>
      <c r="I683" s="3044" t="s">
        <v>0</v>
      </c>
    </row>
    <row r="684" spans="1:9">
      <c r="A684" s="3038" t="s">
        <v>1408</v>
      </c>
      <c r="B684" s="3039" t="s">
        <v>4143</v>
      </c>
      <c r="C684" s="3040" t="s">
        <v>2841</v>
      </c>
      <c r="D684" s="3041"/>
      <c r="E684" s="3041"/>
      <c r="F684" s="3042">
        <f t="shared" si="20"/>
        <v>0</v>
      </c>
      <c r="G684" s="3043">
        <f t="shared" si="21"/>
        <v>0</v>
      </c>
      <c r="H684" s="1874">
        <v>0.82950000000000002</v>
      </c>
      <c r="I684" s="3044" t="s">
        <v>0</v>
      </c>
    </row>
    <row r="685" spans="1:9">
      <c r="A685" s="3038" t="s">
        <v>1409</v>
      </c>
      <c r="B685" s="3039" t="s">
        <v>7050</v>
      </c>
      <c r="C685" s="3040" t="s">
        <v>2841</v>
      </c>
      <c r="D685" s="3041"/>
      <c r="E685" s="3041"/>
      <c r="F685" s="3042">
        <f t="shared" si="20"/>
        <v>0</v>
      </c>
      <c r="G685" s="3043">
        <f t="shared" si="21"/>
        <v>0</v>
      </c>
      <c r="H685" s="1874">
        <v>0.36599999999999999</v>
      </c>
      <c r="I685" s="3044" t="s">
        <v>0</v>
      </c>
    </row>
    <row r="686" spans="1:9">
      <c r="A686" s="3038" t="s">
        <v>1410</v>
      </c>
      <c r="B686" s="3039" t="s">
        <v>7051</v>
      </c>
      <c r="C686" s="3040" t="s">
        <v>2841</v>
      </c>
      <c r="D686" s="3041"/>
      <c r="E686" s="3041"/>
      <c r="F686" s="3042">
        <f t="shared" si="20"/>
        <v>0</v>
      </c>
      <c r="G686" s="3043">
        <f t="shared" si="21"/>
        <v>0</v>
      </c>
      <c r="H686" s="1874">
        <v>0.15840000000000001</v>
      </c>
      <c r="I686" s="3044" t="s">
        <v>0</v>
      </c>
    </row>
    <row r="687" spans="1:9">
      <c r="A687" s="3038" t="s">
        <v>1411</v>
      </c>
      <c r="B687" s="3039" t="s">
        <v>7052</v>
      </c>
      <c r="C687" s="3040" t="s">
        <v>2841</v>
      </c>
      <c r="D687" s="3041"/>
      <c r="E687" s="3041"/>
      <c r="F687" s="3042">
        <f t="shared" si="20"/>
        <v>0</v>
      </c>
      <c r="G687" s="3043">
        <f t="shared" si="21"/>
        <v>0</v>
      </c>
      <c r="H687" s="1874">
        <v>0.7087</v>
      </c>
      <c r="I687" s="3044" t="s">
        <v>0</v>
      </c>
    </row>
    <row r="688" spans="1:9">
      <c r="A688" s="3038" t="s">
        <v>1412</v>
      </c>
      <c r="B688" s="3039" t="s">
        <v>7053</v>
      </c>
      <c r="C688" s="3040" t="s">
        <v>2841</v>
      </c>
      <c r="D688" s="3041"/>
      <c r="E688" s="3041"/>
      <c r="F688" s="3042">
        <f t="shared" si="20"/>
        <v>0</v>
      </c>
      <c r="G688" s="3043">
        <f t="shared" si="21"/>
        <v>0</v>
      </c>
      <c r="H688" s="1874">
        <v>1.1351</v>
      </c>
      <c r="I688" s="3044" t="s">
        <v>0</v>
      </c>
    </row>
    <row r="689" spans="1:9">
      <c r="A689" s="3038" t="s">
        <v>1413</v>
      </c>
      <c r="B689" s="3039" t="s">
        <v>7054</v>
      </c>
      <c r="C689" s="3040" t="s">
        <v>2841</v>
      </c>
      <c r="D689" s="3041"/>
      <c r="E689" s="3041"/>
      <c r="F689" s="3042">
        <f t="shared" si="20"/>
        <v>0</v>
      </c>
      <c r="G689" s="3043">
        <f t="shared" si="21"/>
        <v>0</v>
      </c>
      <c r="H689" s="1874">
        <v>0.17660000000000001</v>
      </c>
      <c r="I689" s="3044" t="s">
        <v>0</v>
      </c>
    </row>
    <row r="690" spans="1:9">
      <c r="A690" s="3038" t="s">
        <v>1414</v>
      </c>
      <c r="B690" s="3039" t="s">
        <v>7055</v>
      </c>
      <c r="C690" s="3040" t="s">
        <v>2841</v>
      </c>
      <c r="D690" s="3041"/>
      <c r="E690" s="3041"/>
      <c r="F690" s="3042">
        <f t="shared" si="20"/>
        <v>0</v>
      </c>
      <c r="G690" s="3043">
        <f t="shared" si="21"/>
        <v>0</v>
      </c>
      <c r="H690" s="1874">
        <v>0.38769999999999999</v>
      </c>
      <c r="I690" s="3044" t="s">
        <v>0</v>
      </c>
    </row>
    <row r="691" spans="1:9">
      <c r="A691" s="3038" t="s">
        <v>1415</v>
      </c>
      <c r="B691" s="3039" t="s">
        <v>7056</v>
      </c>
      <c r="C691" s="3040" t="s">
        <v>2841</v>
      </c>
      <c r="D691" s="3041"/>
      <c r="E691" s="3041"/>
      <c r="F691" s="3042">
        <f t="shared" si="20"/>
        <v>0</v>
      </c>
      <c r="G691" s="3043">
        <f t="shared" si="21"/>
        <v>0</v>
      </c>
      <c r="H691" s="1874">
        <v>1.0548999999999999</v>
      </c>
      <c r="I691" s="3044" t="s">
        <v>0</v>
      </c>
    </row>
    <row r="692" spans="1:9">
      <c r="A692" s="3038" t="s">
        <v>1416</v>
      </c>
      <c r="B692" s="3039" t="s">
        <v>7057</v>
      </c>
      <c r="C692" s="3040" t="s">
        <v>2841</v>
      </c>
      <c r="D692" s="3041"/>
      <c r="E692" s="3041"/>
      <c r="F692" s="3042">
        <f t="shared" si="20"/>
        <v>0</v>
      </c>
      <c r="G692" s="3043">
        <f t="shared" si="21"/>
        <v>0</v>
      </c>
      <c r="H692" s="1874">
        <v>0.19919999999999999</v>
      </c>
      <c r="I692" s="3044" t="s">
        <v>0</v>
      </c>
    </row>
    <row r="693" spans="1:9">
      <c r="A693" s="3038" t="s">
        <v>1417</v>
      </c>
      <c r="B693" s="3039" t="s">
        <v>7058</v>
      </c>
      <c r="C693" s="3040" t="s">
        <v>2841</v>
      </c>
      <c r="D693" s="3041"/>
      <c r="E693" s="3041"/>
      <c r="F693" s="3042">
        <f t="shared" si="20"/>
        <v>0</v>
      </c>
      <c r="G693" s="3043">
        <f t="shared" si="21"/>
        <v>0</v>
      </c>
      <c r="H693" s="1874">
        <v>1.0914999999999999</v>
      </c>
      <c r="I693" s="3044" t="s">
        <v>0</v>
      </c>
    </row>
    <row r="694" spans="1:9">
      <c r="A694" s="3038" t="s">
        <v>1418</v>
      </c>
      <c r="B694" s="3039" t="s">
        <v>7059</v>
      </c>
      <c r="C694" s="3040" t="s">
        <v>2841</v>
      </c>
      <c r="D694" s="3041"/>
      <c r="E694" s="3041"/>
      <c r="F694" s="3042">
        <f t="shared" si="20"/>
        <v>0</v>
      </c>
      <c r="G694" s="3043">
        <f t="shared" si="21"/>
        <v>0</v>
      </c>
      <c r="H694" s="1874">
        <v>0.61639999999999995</v>
      </c>
      <c r="I694" s="3044" t="s">
        <v>0</v>
      </c>
    </row>
    <row r="695" spans="1:9">
      <c r="A695" s="3038" t="s">
        <v>1419</v>
      </c>
      <c r="B695" s="3039" t="s">
        <v>7060</v>
      </c>
      <c r="C695" s="3040" t="s">
        <v>2841</v>
      </c>
      <c r="D695" s="3041"/>
      <c r="E695" s="3041"/>
      <c r="F695" s="3042">
        <f t="shared" si="20"/>
        <v>0</v>
      </c>
      <c r="G695" s="3043">
        <f t="shared" si="21"/>
        <v>0</v>
      </c>
      <c r="H695" s="1874">
        <v>1.2244999999999999</v>
      </c>
      <c r="I695" s="3044" t="s">
        <v>0</v>
      </c>
    </row>
    <row r="696" spans="1:9">
      <c r="A696" s="3038" t="s">
        <v>1420</v>
      </c>
      <c r="B696" s="3039" t="s">
        <v>7061</v>
      </c>
      <c r="C696" s="3040" t="s">
        <v>2841</v>
      </c>
      <c r="D696" s="3041"/>
      <c r="E696" s="3041"/>
      <c r="F696" s="3042">
        <f t="shared" si="20"/>
        <v>0</v>
      </c>
      <c r="G696" s="3043">
        <f t="shared" si="21"/>
        <v>0</v>
      </c>
      <c r="H696" s="1874">
        <v>0.49430000000000002</v>
      </c>
      <c r="I696" s="3044" t="s">
        <v>0</v>
      </c>
    </row>
    <row r="697" spans="1:9">
      <c r="A697" s="3038" t="s">
        <v>3981</v>
      </c>
      <c r="B697" s="3039" t="s">
        <v>7062</v>
      </c>
      <c r="C697" s="3040" t="s">
        <v>2841</v>
      </c>
      <c r="D697" s="3041"/>
      <c r="E697" s="3041"/>
      <c r="F697" s="3042">
        <f t="shared" si="20"/>
        <v>0</v>
      </c>
      <c r="G697" s="3043">
        <f t="shared" si="21"/>
        <v>0</v>
      </c>
      <c r="H697" s="1874">
        <v>0.93440000000000001</v>
      </c>
      <c r="I697" s="3044" t="s">
        <v>0</v>
      </c>
    </row>
    <row r="698" spans="1:9">
      <c r="A698" s="3038" t="s">
        <v>4144</v>
      </c>
      <c r="B698" s="3039" t="s">
        <v>7063</v>
      </c>
      <c r="C698" s="3040" t="s">
        <v>2841</v>
      </c>
      <c r="D698" s="3041"/>
      <c r="E698" s="3041"/>
      <c r="F698" s="3042">
        <f t="shared" si="20"/>
        <v>0</v>
      </c>
      <c r="G698" s="3043">
        <f t="shared" si="21"/>
        <v>0</v>
      </c>
      <c r="H698" s="1874">
        <v>0.78439999999999999</v>
      </c>
      <c r="I698" s="3044" t="s">
        <v>0</v>
      </c>
    </row>
    <row r="699" spans="1:9">
      <c r="A699" s="3038" t="s">
        <v>1421</v>
      </c>
      <c r="B699" s="3039" t="s">
        <v>7064</v>
      </c>
      <c r="C699" s="3040" t="s">
        <v>2841</v>
      </c>
      <c r="D699" s="3041"/>
      <c r="E699" s="3041"/>
      <c r="F699" s="3042">
        <f t="shared" si="20"/>
        <v>0</v>
      </c>
      <c r="G699" s="3043">
        <f t="shared" si="21"/>
        <v>0</v>
      </c>
      <c r="H699" s="1874">
        <v>0.35199999999999998</v>
      </c>
      <c r="I699" s="3044" t="s">
        <v>0</v>
      </c>
    </row>
    <row r="700" spans="1:9">
      <c r="A700" s="3038" t="s">
        <v>1422</v>
      </c>
      <c r="B700" s="3039" t="s">
        <v>7065</v>
      </c>
      <c r="C700" s="3040" t="s">
        <v>2841</v>
      </c>
      <c r="D700" s="3041"/>
      <c r="E700" s="3041"/>
      <c r="F700" s="3042">
        <f t="shared" si="20"/>
        <v>0</v>
      </c>
      <c r="G700" s="3043">
        <f t="shared" si="21"/>
        <v>0</v>
      </c>
      <c r="H700" s="1874">
        <v>0.20910000000000001</v>
      </c>
      <c r="I700" s="3044" t="s">
        <v>0</v>
      </c>
    </row>
    <row r="701" spans="1:9">
      <c r="A701" s="3038" t="s">
        <v>1423</v>
      </c>
      <c r="B701" s="3039" t="s">
        <v>7066</v>
      </c>
      <c r="C701" s="3040" t="s">
        <v>2841</v>
      </c>
      <c r="D701" s="3041"/>
      <c r="E701" s="3041"/>
      <c r="F701" s="3042">
        <f t="shared" si="20"/>
        <v>0</v>
      </c>
      <c r="G701" s="3043">
        <f t="shared" si="21"/>
        <v>0</v>
      </c>
      <c r="H701" s="1874">
        <v>-5.1999999999999998E-2</v>
      </c>
      <c r="I701" s="3044" t="s">
        <v>0</v>
      </c>
    </row>
    <row r="702" spans="1:9">
      <c r="A702" s="3038" t="s">
        <v>1424</v>
      </c>
      <c r="B702" s="3039" t="s">
        <v>7067</v>
      </c>
      <c r="C702" s="3040" t="s">
        <v>2841</v>
      </c>
      <c r="D702" s="3041"/>
      <c r="E702" s="3041"/>
      <c r="F702" s="3042">
        <f t="shared" si="20"/>
        <v>0</v>
      </c>
      <c r="G702" s="3043">
        <f t="shared" si="21"/>
        <v>0</v>
      </c>
      <c r="H702" s="1874">
        <v>0.28399999999999997</v>
      </c>
      <c r="I702" s="3044" t="s">
        <v>0</v>
      </c>
    </row>
    <row r="703" spans="1:9">
      <c r="A703" s="3038" t="s">
        <v>1425</v>
      </c>
      <c r="B703" s="3039" t="s">
        <v>7068</v>
      </c>
      <c r="C703" s="3040" t="s">
        <v>2841</v>
      </c>
      <c r="D703" s="3041"/>
      <c r="E703" s="3041"/>
      <c r="F703" s="3042">
        <f t="shared" si="20"/>
        <v>0</v>
      </c>
      <c r="G703" s="3043">
        <f t="shared" si="21"/>
        <v>0</v>
      </c>
      <c r="H703" s="1874">
        <v>0.2964</v>
      </c>
      <c r="I703" s="3044" t="s">
        <v>0</v>
      </c>
    </row>
    <row r="704" spans="1:9">
      <c r="A704" s="3038" t="s">
        <v>1426</v>
      </c>
      <c r="B704" s="3039" t="s">
        <v>7069</v>
      </c>
      <c r="C704" s="3040" t="s">
        <v>2841</v>
      </c>
      <c r="D704" s="3041"/>
      <c r="E704" s="3041"/>
      <c r="F704" s="3042">
        <f t="shared" si="20"/>
        <v>0</v>
      </c>
      <c r="G704" s="3043">
        <f t="shared" si="21"/>
        <v>0</v>
      </c>
      <c r="H704" s="1874">
        <v>0.5081</v>
      </c>
      <c r="I704" s="3044" t="s">
        <v>0</v>
      </c>
    </row>
    <row r="705" spans="1:9">
      <c r="A705" s="3038" t="s">
        <v>1427</v>
      </c>
      <c r="B705" s="3039" t="s">
        <v>7070</v>
      </c>
      <c r="C705" s="3040" t="s">
        <v>2841</v>
      </c>
      <c r="D705" s="3041"/>
      <c r="E705" s="3041"/>
      <c r="F705" s="3042">
        <f t="shared" si="20"/>
        <v>0</v>
      </c>
      <c r="G705" s="3043">
        <f t="shared" si="21"/>
        <v>0</v>
      </c>
      <c r="H705" s="1874">
        <v>0.43130000000000002</v>
      </c>
      <c r="I705" s="3044" t="s">
        <v>0</v>
      </c>
    </row>
    <row r="706" spans="1:9">
      <c r="A706" s="3038" t="s">
        <v>1428</v>
      </c>
      <c r="B706" s="3039" t="s">
        <v>7071</v>
      </c>
      <c r="C706" s="3040" t="s">
        <v>2841</v>
      </c>
      <c r="D706" s="3041"/>
      <c r="E706" s="3041"/>
      <c r="F706" s="3042">
        <f t="shared" si="20"/>
        <v>0</v>
      </c>
      <c r="G706" s="3043">
        <f t="shared" si="21"/>
        <v>0</v>
      </c>
      <c r="H706" s="1874">
        <v>0.2316</v>
      </c>
      <c r="I706" s="3044" t="s">
        <v>0</v>
      </c>
    </row>
    <row r="707" spans="1:9">
      <c r="A707" s="3038" t="s">
        <v>1429</v>
      </c>
      <c r="B707" s="3039" t="s">
        <v>7072</v>
      </c>
      <c r="C707" s="3040" t="s">
        <v>2841</v>
      </c>
      <c r="D707" s="3041"/>
      <c r="E707" s="3041"/>
      <c r="F707" s="3042">
        <f t="shared" si="20"/>
        <v>0</v>
      </c>
      <c r="G707" s="3043">
        <f t="shared" si="21"/>
        <v>0</v>
      </c>
      <c r="H707" s="1874">
        <v>0.57330000000000003</v>
      </c>
      <c r="I707" s="3044" t="s">
        <v>0</v>
      </c>
    </row>
    <row r="708" spans="1:9">
      <c r="A708" s="3038" t="s">
        <v>1430</v>
      </c>
      <c r="B708" s="3039" t="s">
        <v>7073</v>
      </c>
      <c r="C708" s="3040" t="s">
        <v>2841</v>
      </c>
      <c r="D708" s="3041"/>
      <c r="E708" s="3041"/>
      <c r="F708" s="3042">
        <f t="shared" si="20"/>
        <v>0</v>
      </c>
      <c r="G708" s="3043">
        <f t="shared" si="21"/>
        <v>0</v>
      </c>
      <c r="H708" s="1874">
        <v>0.49980000000000002</v>
      </c>
      <c r="I708" s="3044" t="s">
        <v>0</v>
      </c>
    </row>
    <row r="709" spans="1:9">
      <c r="A709" s="3038" t="s">
        <v>1431</v>
      </c>
      <c r="B709" s="3039" t="s">
        <v>7074</v>
      </c>
      <c r="C709" s="3040" t="s">
        <v>2841</v>
      </c>
      <c r="D709" s="3041"/>
      <c r="E709" s="3041"/>
      <c r="F709" s="3042">
        <f t="shared" ref="F709:F772" si="22">D709*E709</f>
        <v>0</v>
      </c>
      <c r="G709" s="3043">
        <f t="shared" ref="G709:G772" si="23">IF($F$1265=0,0,F709/$F$1265)</f>
        <v>0</v>
      </c>
      <c r="H709" s="1874">
        <v>0.47289999999999999</v>
      </c>
      <c r="I709" s="3044" t="s">
        <v>0</v>
      </c>
    </row>
    <row r="710" spans="1:9">
      <c r="A710" s="3038" t="s">
        <v>1432</v>
      </c>
      <c r="B710" s="3039" t="s">
        <v>7075</v>
      </c>
      <c r="C710" s="3040" t="s">
        <v>2841</v>
      </c>
      <c r="D710" s="3041"/>
      <c r="E710" s="3041"/>
      <c r="F710" s="3042">
        <f t="shared" si="22"/>
        <v>0</v>
      </c>
      <c r="G710" s="3043">
        <f t="shared" si="23"/>
        <v>0</v>
      </c>
      <c r="H710" s="1874">
        <v>0.21829999999999999</v>
      </c>
      <c r="I710" s="3044" t="s">
        <v>0</v>
      </c>
    </row>
    <row r="711" spans="1:9">
      <c r="A711" s="3038" t="s">
        <v>1433</v>
      </c>
      <c r="B711" s="3039" t="s">
        <v>7076</v>
      </c>
      <c r="C711" s="3040" t="s">
        <v>2841</v>
      </c>
      <c r="D711" s="3041"/>
      <c r="E711" s="3041"/>
      <c r="F711" s="3042">
        <f t="shared" si="22"/>
        <v>0</v>
      </c>
      <c r="G711" s="3043">
        <f t="shared" si="23"/>
        <v>0</v>
      </c>
      <c r="H711" s="1874">
        <v>0.25700000000000001</v>
      </c>
      <c r="I711" s="3044" t="s">
        <v>0</v>
      </c>
    </row>
    <row r="712" spans="1:9">
      <c r="A712" s="3038" t="s">
        <v>1434</v>
      </c>
      <c r="B712" s="3039" t="s">
        <v>7077</v>
      </c>
      <c r="C712" s="3040" t="s">
        <v>2841</v>
      </c>
      <c r="D712" s="3041"/>
      <c r="E712" s="3041"/>
      <c r="F712" s="3042">
        <f t="shared" si="22"/>
        <v>0</v>
      </c>
      <c r="G712" s="3043">
        <f t="shared" si="23"/>
        <v>0</v>
      </c>
      <c r="H712" s="1874">
        <v>0.29609999999999997</v>
      </c>
      <c r="I712" s="3044" t="s">
        <v>0</v>
      </c>
    </row>
    <row r="713" spans="1:9">
      <c r="A713" s="3038" t="s">
        <v>1435</v>
      </c>
      <c r="B713" s="3039" t="s">
        <v>7078</v>
      </c>
      <c r="C713" s="3040" t="s">
        <v>2841</v>
      </c>
      <c r="D713" s="3041"/>
      <c r="E713" s="3041"/>
      <c r="F713" s="3042">
        <f t="shared" si="22"/>
        <v>0</v>
      </c>
      <c r="G713" s="3043">
        <f t="shared" si="23"/>
        <v>0</v>
      </c>
      <c r="H713" s="1874">
        <v>0.42970000000000003</v>
      </c>
      <c r="I713" s="3044" t="s">
        <v>0</v>
      </c>
    </row>
    <row r="714" spans="1:9">
      <c r="A714" s="3038" t="s">
        <v>1436</v>
      </c>
      <c r="B714" s="3039" t="s">
        <v>7079</v>
      </c>
      <c r="C714" s="3040" t="s">
        <v>2841</v>
      </c>
      <c r="D714" s="3041"/>
      <c r="E714" s="3041"/>
      <c r="F714" s="3042">
        <f t="shared" si="22"/>
        <v>0</v>
      </c>
      <c r="G714" s="3043">
        <f t="shared" si="23"/>
        <v>0</v>
      </c>
      <c r="H714" s="1874">
        <v>0.57589999999999997</v>
      </c>
      <c r="I714" s="3044" t="s">
        <v>0</v>
      </c>
    </row>
    <row r="715" spans="1:9">
      <c r="A715" s="3038" t="s">
        <v>3982</v>
      </c>
      <c r="B715" s="3039" t="s">
        <v>7080</v>
      </c>
      <c r="C715" s="3040" t="s">
        <v>2841</v>
      </c>
      <c r="D715" s="3041"/>
      <c r="E715" s="3041"/>
      <c r="F715" s="3042">
        <f t="shared" si="22"/>
        <v>0</v>
      </c>
      <c r="G715" s="3043">
        <f t="shared" si="23"/>
        <v>0</v>
      </c>
      <c r="H715" s="1874">
        <v>0.121</v>
      </c>
      <c r="I715" s="3044" t="s">
        <v>0</v>
      </c>
    </row>
    <row r="716" spans="1:9">
      <c r="A716" s="3038" t="s">
        <v>1437</v>
      </c>
      <c r="B716" s="3039" t="s">
        <v>7081</v>
      </c>
      <c r="C716" s="3040" t="s">
        <v>2841</v>
      </c>
      <c r="D716" s="3041"/>
      <c r="E716" s="3041"/>
      <c r="F716" s="3042">
        <f t="shared" si="22"/>
        <v>0</v>
      </c>
      <c r="G716" s="3043">
        <f t="shared" si="23"/>
        <v>0</v>
      </c>
      <c r="H716" s="1874">
        <v>0.35930000000000001</v>
      </c>
      <c r="I716" s="3044" t="s">
        <v>0</v>
      </c>
    </row>
    <row r="717" spans="1:9">
      <c r="A717" s="3038" t="s">
        <v>1438</v>
      </c>
      <c r="B717" s="3039" t="s">
        <v>7082</v>
      </c>
      <c r="C717" s="3040" t="s">
        <v>2841</v>
      </c>
      <c r="D717" s="3041"/>
      <c r="E717" s="3041"/>
      <c r="F717" s="3042">
        <f t="shared" si="22"/>
        <v>0</v>
      </c>
      <c r="G717" s="3043">
        <f t="shared" si="23"/>
        <v>0</v>
      </c>
      <c r="H717" s="1874">
        <v>0.2999</v>
      </c>
      <c r="I717" s="3044" t="s">
        <v>0</v>
      </c>
    </row>
    <row r="718" spans="1:9">
      <c r="A718" s="3038" t="s">
        <v>1439</v>
      </c>
      <c r="B718" s="3039" t="s">
        <v>7083</v>
      </c>
      <c r="C718" s="3040" t="s">
        <v>2841</v>
      </c>
      <c r="D718" s="3041"/>
      <c r="E718" s="3041"/>
      <c r="F718" s="3042">
        <f t="shared" si="22"/>
        <v>0</v>
      </c>
      <c r="G718" s="3043">
        <f t="shared" si="23"/>
        <v>0</v>
      </c>
      <c r="H718" s="1874">
        <v>0.47299999999999998</v>
      </c>
      <c r="I718" s="3044" t="s">
        <v>0</v>
      </c>
    </row>
    <row r="719" spans="1:9">
      <c r="A719" s="3038" t="s">
        <v>1440</v>
      </c>
      <c r="B719" s="3039" t="s">
        <v>7084</v>
      </c>
      <c r="C719" s="3040" t="s">
        <v>2841</v>
      </c>
      <c r="D719" s="3041"/>
      <c r="E719" s="3041"/>
      <c r="F719" s="3042">
        <f t="shared" si="22"/>
        <v>0</v>
      </c>
      <c r="G719" s="3043">
        <f t="shared" si="23"/>
        <v>0</v>
      </c>
      <c r="H719" s="1874">
        <v>0.63560000000000005</v>
      </c>
      <c r="I719" s="3044" t="s">
        <v>0</v>
      </c>
    </row>
    <row r="720" spans="1:9">
      <c r="A720" s="3038" t="s">
        <v>1441</v>
      </c>
      <c r="B720" s="3039" t="s">
        <v>7085</v>
      </c>
      <c r="C720" s="3040" t="s">
        <v>2841</v>
      </c>
      <c r="D720" s="3041"/>
      <c r="E720" s="3041"/>
      <c r="F720" s="3042">
        <f t="shared" si="22"/>
        <v>0</v>
      </c>
      <c r="G720" s="3043">
        <f t="shared" si="23"/>
        <v>0</v>
      </c>
      <c r="H720" s="1874">
        <v>0.2298</v>
      </c>
      <c r="I720" s="3044" t="s">
        <v>0</v>
      </c>
    </row>
    <row r="721" spans="1:9">
      <c r="A721" s="3038" t="s">
        <v>1442</v>
      </c>
      <c r="B721" s="3039" t="s">
        <v>7086</v>
      </c>
      <c r="C721" s="3040" t="s">
        <v>2841</v>
      </c>
      <c r="D721" s="3041"/>
      <c r="E721" s="3041"/>
      <c r="F721" s="3042">
        <f t="shared" si="22"/>
        <v>0</v>
      </c>
      <c r="G721" s="3043">
        <f t="shared" si="23"/>
        <v>0</v>
      </c>
      <c r="H721" s="1874">
        <v>0.5726</v>
      </c>
      <c r="I721" s="3044" t="s">
        <v>0</v>
      </c>
    </row>
    <row r="722" spans="1:9">
      <c r="A722" s="3038" t="s">
        <v>1443</v>
      </c>
      <c r="B722" s="3039" t="s">
        <v>7087</v>
      </c>
      <c r="C722" s="3040" t="s">
        <v>2841</v>
      </c>
      <c r="D722" s="3041"/>
      <c r="E722" s="3041"/>
      <c r="F722" s="3042">
        <f t="shared" si="22"/>
        <v>0</v>
      </c>
      <c r="G722" s="3043">
        <f t="shared" si="23"/>
        <v>0</v>
      </c>
      <c r="H722" s="1874">
        <v>0.42780000000000001</v>
      </c>
      <c r="I722" s="3044" t="s">
        <v>0</v>
      </c>
    </row>
    <row r="723" spans="1:9">
      <c r="A723" s="3038" t="s">
        <v>1444</v>
      </c>
      <c r="B723" s="3039" t="s">
        <v>7088</v>
      </c>
      <c r="C723" s="3040" t="s">
        <v>2841</v>
      </c>
      <c r="D723" s="3041"/>
      <c r="E723" s="3041"/>
      <c r="F723" s="3042">
        <f t="shared" si="22"/>
        <v>0</v>
      </c>
      <c r="G723" s="3043">
        <f t="shared" si="23"/>
        <v>0</v>
      </c>
      <c r="H723" s="1874">
        <v>0.2843</v>
      </c>
      <c r="I723" s="3044" t="s">
        <v>0</v>
      </c>
    </row>
    <row r="724" spans="1:9">
      <c r="A724" s="3038" t="s">
        <v>1445</v>
      </c>
      <c r="B724" s="3039" t="s">
        <v>7089</v>
      </c>
      <c r="C724" s="3040" t="s">
        <v>2841</v>
      </c>
      <c r="D724" s="3041"/>
      <c r="E724" s="3041"/>
      <c r="F724" s="3042">
        <f t="shared" si="22"/>
        <v>0</v>
      </c>
      <c r="G724" s="3043">
        <f t="shared" si="23"/>
        <v>0</v>
      </c>
      <c r="H724" s="1874">
        <v>0.1825</v>
      </c>
      <c r="I724" s="3044" t="s">
        <v>0</v>
      </c>
    </row>
    <row r="725" spans="1:9">
      <c r="A725" s="3038" t="s">
        <v>1446</v>
      </c>
      <c r="B725" s="3039" t="s">
        <v>7090</v>
      </c>
      <c r="C725" s="3040" t="s">
        <v>2841</v>
      </c>
      <c r="D725" s="3041"/>
      <c r="E725" s="3041"/>
      <c r="F725" s="3042">
        <f t="shared" si="22"/>
        <v>0</v>
      </c>
      <c r="G725" s="3043">
        <f t="shared" si="23"/>
        <v>0</v>
      </c>
      <c r="H725" s="1874">
        <v>9.01E-2</v>
      </c>
      <c r="I725" s="3044" t="s">
        <v>0</v>
      </c>
    </row>
    <row r="726" spans="1:9">
      <c r="A726" s="3038" t="s">
        <v>1447</v>
      </c>
      <c r="B726" s="3039" t="s">
        <v>7091</v>
      </c>
      <c r="C726" s="3040" t="s">
        <v>2841</v>
      </c>
      <c r="D726" s="3041"/>
      <c r="E726" s="3041"/>
      <c r="F726" s="3042">
        <f t="shared" si="22"/>
        <v>0</v>
      </c>
      <c r="G726" s="3043">
        <f t="shared" si="23"/>
        <v>0</v>
      </c>
      <c r="H726" s="1874">
        <v>0.29360000000000003</v>
      </c>
      <c r="I726" s="3044" t="s">
        <v>0</v>
      </c>
    </row>
    <row r="727" spans="1:9">
      <c r="A727" s="3038" t="s">
        <v>1448</v>
      </c>
      <c r="B727" s="3039" t="s">
        <v>7092</v>
      </c>
      <c r="C727" s="3040" t="s">
        <v>2841</v>
      </c>
      <c r="D727" s="3041"/>
      <c r="E727" s="3041"/>
      <c r="F727" s="3042">
        <f t="shared" si="22"/>
        <v>0</v>
      </c>
      <c r="G727" s="3043">
        <f t="shared" si="23"/>
        <v>0</v>
      </c>
      <c r="H727" s="1874">
        <v>0.36009999999999998</v>
      </c>
      <c r="I727" s="3044" t="s">
        <v>0</v>
      </c>
    </row>
    <row r="728" spans="1:9">
      <c r="A728" s="3038" t="s">
        <v>1449</v>
      </c>
      <c r="B728" s="3039" t="s">
        <v>7093</v>
      </c>
      <c r="C728" s="3040" t="s">
        <v>2841</v>
      </c>
      <c r="D728" s="3041"/>
      <c r="E728" s="3041"/>
      <c r="F728" s="3042">
        <f t="shared" si="22"/>
        <v>0</v>
      </c>
      <c r="G728" s="3043">
        <f t="shared" si="23"/>
        <v>0</v>
      </c>
      <c r="H728" s="1874">
        <v>0.75149999999999995</v>
      </c>
      <c r="I728" s="3044" t="s">
        <v>0</v>
      </c>
    </row>
    <row r="729" spans="1:9">
      <c r="A729" s="3038" t="s">
        <v>4660</v>
      </c>
      <c r="B729" s="3039" t="s">
        <v>7094</v>
      </c>
      <c r="C729" s="3040" t="s">
        <v>2841</v>
      </c>
      <c r="D729" s="3041"/>
      <c r="E729" s="3041"/>
      <c r="F729" s="3042">
        <f t="shared" si="22"/>
        <v>0</v>
      </c>
      <c r="G729" s="3043">
        <f t="shared" si="23"/>
        <v>0</v>
      </c>
      <c r="H729" s="1874">
        <v>1</v>
      </c>
      <c r="I729" s="3044" t="s">
        <v>4628</v>
      </c>
    </row>
    <row r="730" spans="1:9">
      <c r="A730" s="3038" t="s">
        <v>1450</v>
      </c>
      <c r="B730" s="3039" t="s">
        <v>7095</v>
      </c>
      <c r="C730" s="3040" t="s">
        <v>2841</v>
      </c>
      <c r="D730" s="3041"/>
      <c r="E730" s="3041"/>
      <c r="F730" s="3042">
        <f t="shared" si="22"/>
        <v>0</v>
      </c>
      <c r="G730" s="3043">
        <f t="shared" si="23"/>
        <v>0</v>
      </c>
      <c r="H730" s="1874">
        <v>0.1527</v>
      </c>
      <c r="I730" s="3044" t="s">
        <v>0</v>
      </c>
    </row>
    <row r="731" spans="1:9">
      <c r="A731" s="3038" t="s">
        <v>1451</v>
      </c>
      <c r="B731" s="3039" t="s">
        <v>7096</v>
      </c>
      <c r="C731" s="3040" t="s">
        <v>2841</v>
      </c>
      <c r="D731" s="3041"/>
      <c r="E731" s="3041"/>
      <c r="F731" s="3042">
        <f t="shared" si="22"/>
        <v>0</v>
      </c>
      <c r="G731" s="3043">
        <f t="shared" si="23"/>
        <v>0</v>
      </c>
      <c r="H731" s="1874">
        <v>0.64870000000000005</v>
      </c>
      <c r="I731" s="3044" t="s">
        <v>0</v>
      </c>
    </row>
    <row r="732" spans="1:9">
      <c r="A732" s="3038" t="s">
        <v>1452</v>
      </c>
      <c r="B732" s="3039" t="s">
        <v>7097</v>
      </c>
      <c r="C732" s="3040" t="s">
        <v>2841</v>
      </c>
      <c r="D732" s="3041"/>
      <c r="E732" s="3041"/>
      <c r="F732" s="3042">
        <f t="shared" si="22"/>
        <v>0</v>
      </c>
      <c r="G732" s="3043">
        <f t="shared" si="23"/>
        <v>0</v>
      </c>
      <c r="H732" s="1874">
        <v>0.74270000000000003</v>
      </c>
      <c r="I732" s="3044" t="s">
        <v>0</v>
      </c>
    </row>
    <row r="733" spans="1:9">
      <c r="A733" s="3038" t="s">
        <v>2047</v>
      </c>
      <c r="B733" s="3039" t="s">
        <v>7098</v>
      </c>
      <c r="C733" s="3040" t="s">
        <v>2841</v>
      </c>
      <c r="D733" s="3041"/>
      <c r="E733" s="3041"/>
      <c r="F733" s="3042">
        <f t="shared" si="22"/>
        <v>0</v>
      </c>
      <c r="G733" s="3043">
        <f t="shared" si="23"/>
        <v>0</v>
      </c>
      <c r="H733" s="1874">
        <v>0.86270000000000002</v>
      </c>
      <c r="I733" s="3044" t="s">
        <v>0</v>
      </c>
    </row>
    <row r="734" spans="1:9">
      <c r="A734" s="3038" t="s">
        <v>4145</v>
      </c>
      <c r="B734" s="3039" t="s">
        <v>7099</v>
      </c>
      <c r="C734" s="3040" t="s">
        <v>2841</v>
      </c>
      <c r="D734" s="3041"/>
      <c r="E734" s="3041"/>
      <c r="F734" s="3042">
        <f t="shared" si="22"/>
        <v>0</v>
      </c>
      <c r="G734" s="3043">
        <f t="shared" si="23"/>
        <v>0</v>
      </c>
      <c r="H734" s="1874">
        <v>0.8851</v>
      </c>
      <c r="I734" s="3044" t="s">
        <v>0</v>
      </c>
    </row>
    <row r="735" spans="1:9">
      <c r="A735" s="3038" t="s">
        <v>1453</v>
      </c>
      <c r="B735" s="3039" t="s">
        <v>7100</v>
      </c>
      <c r="C735" s="3040" t="s">
        <v>2841</v>
      </c>
      <c r="D735" s="3041"/>
      <c r="E735" s="3041"/>
      <c r="F735" s="3042">
        <f t="shared" si="22"/>
        <v>0</v>
      </c>
      <c r="G735" s="3043">
        <f t="shared" si="23"/>
        <v>0</v>
      </c>
      <c r="H735" s="1874">
        <v>0.27529999999999999</v>
      </c>
      <c r="I735" s="3044" t="s">
        <v>0</v>
      </c>
    </row>
    <row r="736" spans="1:9">
      <c r="A736" s="3038" t="s">
        <v>1454</v>
      </c>
      <c r="B736" s="3039" t="s">
        <v>7101</v>
      </c>
      <c r="C736" s="3040" t="s">
        <v>2841</v>
      </c>
      <c r="D736" s="3041"/>
      <c r="E736" s="3041"/>
      <c r="F736" s="3042">
        <f t="shared" si="22"/>
        <v>0</v>
      </c>
      <c r="G736" s="3043">
        <f t="shared" si="23"/>
        <v>0</v>
      </c>
      <c r="H736" s="1874">
        <v>0.23280000000000001</v>
      </c>
      <c r="I736" s="3044" t="s">
        <v>0</v>
      </c>
    </row>
    <row r="737" spans="1:9">
      <c r="A737" s="3038" t="s">
        <v>2386</v>
      </c>
      <c r="B737" s="3039" t="s">
        <v>7102</v>
      </c>
      <c r="C737" s="3040" t="s">
        <v>2841</v>
      </c>
      <c r="D737" s="3041"/>
      <c r="E737" s="3041"/>
      <c r="F737" s="3042">
        <f t="shared" si="22"/>
        <v>0</v>
      </c>
      <c r="G737" s="3043">
        <f t="shared" si="23"/>
        <v>0</v>
      </c>
      <c r="H737" s="1874">
        <v>1</v>
      </c>
      <c r="I737" s="3044" t="s">
        <v>4628</v>
      </c>
    </row>
    <row r="738" spans="1:9">
      <c r="A738" s="3038" t="s">
        <v>1455</v>
      </c>
      <c r="B738" s="3039" t="s">
        <v>7103</v>
      </c>
      <c r="C738" s="3040" t="s">
        <v>2841</v>
      </c>
      <c r="D738" s="3041"/>
      <c r="E738" s="3041"/>
      <c r="F738" s="3042">
        <f t="shared" si="22"/>
        <v>0</v>
      </c>
      <c r="G738" s="3043">
        <f t="shared" si="23"/>
        <v>0</v>
      </c>
      <c r="H738" s="1874">
        <v>0.27779999999999999</v>
      </c>
      <c r="I738" s="3044" t="s">
        <v>0</v>
      </c>
    </row>
    <row r="739" spans="1:9">
      <c r="A739" s="3038" t="s">
        <v>1456</v>
      </c>
      <c r="B739" s="3039" t="s">
        <v>7104</v>
      </c>
      <c r="C739" s="3040" t="s">
        <v>2841</v>
      </c>
      <c r="D739" s="3041"/>
      <c r="E739" s="3041"/>
      <c r="F739" s="3042">
        <f t="shared" si="22"/>
        <v>0</v>
      </c>
      <c r="G739" s="3043">
        <f t="shared" si="23"/>
        <v>0</v>
      </c>
      <c r="H739" s="1874">
        <v>0.93510000000000004</v>
      </c>
      <c r="I739" s="3044" t="s">
        <v>0</v>
      </c>
    </row>
    <row r="740" spans="1:9">
      <c r="A740" s="3038" t="s">
        <v>1457</v>
      </c>
      <c r="B740" s="3039" t="s">
        <v>7105</v>
      </c>
      <c r="C740" s="3040" t="s">
        <v>2841</v>
      </c>
      <c r="D740" s="3041"/>
      <c r="E740" s="3041"/>
      <c r="F740" s="3042">
        <f t="shared" si="22"/>
        <v>0</v>
      </c>
      <c r="G740" s="3043">
        <f t="shared" si="23"/>
        <v>0</v>
      </c>
      <c r="H740" s="1874">
        <v>0.35460000000000003</v>
      </c>
      <c r="I740" s="3044" t="s">
        <v>0</v>
      </c>
    </row>
    <row r="741" spans="1:9">
      <c r="A741" s="3038" t="s">
        <v>1458</v>
      </c>
      <c r="B741" s="3039" t="s">
        <v>7106</v>
      </c>
      <c r="C741" s="3040" t="s">
        <v>2841</v>
      </c>
      <c r="D741" s="3041"/>
      <c r="E741" s="3041"/>
      <c r="F741" s="3042">
        <f t="shared" si="22"/>
        <v>0</v>
      </c>
      <c r="G741" s="3043">
        <f t="shared" si="23"/>
        <v>0</v>
      </c>
      <c r="H741" s="1874">
        <v>1.1638999999999999</v>
      </c>
      <c r="I741" s="3044" t="s">
        <v>0</v>
      </c>
    </row>
    <row r="742" spans="1:9">
      <c r="A742" s="3038" t="s">
        <v>1459</v>
      </c>
      <c r="B742" s="3039" t="s">
        <v>7107</v>
      </c>
      <c r="C742" s="3040" t="s">
        <v>2841</v>
      </c>
      <c r="D742" s="3041"/>
      <c r="E742" s="3041"/>
      <c r="F742" s="3042">
        <f t="shared" si="22"/>
        <v>0</v>
      </c>
      <c r="G742" s="3043">
        <f t="shared" si="23"/>
        <v>0</v>
      </c>
      <c r="H742" s="1874">
        <v>1.5474000000000001</v>
      </c>
      <c r="I742" s="3044" t="s">
        <v>0</v>
      </c>
    </row>
    <row r="743" spans="1:9">
      <c r="A743" s="3038" t="s">
        <v>1460</v>
      </c>
      <c r="B743" s="3039" t="s">
        <v>7108</v>
      </c>
      <c r="C743" s="3040" t="s">
        <v>2841</v>
      </c>
      <c r="D743" s="3041"/>
      <c r="E743" s="3041"/>
      <c r="F743" s="3042">
        <f t="shared" si="22"/>
        <v>0</v>
      </c>
      <c r="G743" s="3043">
        <f t="shared" si="23"/>
        <v>0</v>
      </c>
      <c r="H743" s="1874">
        <v>0.10199999999999999</v>
      </c>
      <c r="I743" s="3044" t="s">
        <v>0</v>
      </c>
    </row>
    <row r="744" spans="1:9">
      <c r="A744" s="3038" t="s">
        <v>1461</v>
      </c>
      <c r="B744" s="3039" t="s">
        <v>7109</v>
      </c>
      <c r="C744" s="3040" t="s">
        <v>2841</v>
      </c>
      <c r="D744" s="3041"/>
      <c r="E744" s="3041"/>
      <c r="F744" s="3042">
        <f t="shared" si="22"/>
        <v>0</v>
      </c>
      <c r="G744" s="3043">
        <f t="shared" si="23"/>
        <v>0</v>
      </c>
      <c r="H744" s="1874">
        <v>0.31069999999999998</v>
      </c>
      <c r="I744" s="3044" t="s">
        <v>0</v>
      </c>
    </row>
    <row r="745" spans="1:9">
      <c r="A745" s="3038" t="s">
        <v>3983</v>
      </c>
      <c r="B745" s="3039" t="s">
        <v>7110</v>
      </c>
      <c r="C745" s="3040" t="s">
        <v>2841</v>
      </c>
      <c r="D745" s="3041"/>
      <c r="E745" s="3041"/>
      <c r="F745" s="3042">
        <f t="shared" si="22"/>
        <v>0</v>
      </c>
      <c r="G745" s="3043">
        <f t="shared" si="23"/>
        <v>0</v>
      </c>
      <c r="H745" s="1874">
        <v>1.0109999999999999</v>
      </c>
      <c r="I745" s="3044" t="s">
        <v>0</v>
      </c>
    </row>
    <row r="746" spans="1:9">
      <c r="A746" s="3038" t="s">
        <v>1462</v>
      </c>
      <c r="B746" s="3039" t="s">
        <v>7111</v>
      </c>
      <c r="C746" s="3040" t="s">
        <v>2841</v>
      </c>
      <c r="D746" s="3041"/>
      <c r="E746" s="3041"/>
      <c r="F746" s="3042">
        <f t="shared" si="22"/>
        <v>0</v>
      </c>
      <c r="G746" s="3043">
        <f t="shared" si="23"/>
        <v>0</v>
      </c>
      <c r="H746" s="1874">
        <v>0.21479999999999999</v>
      </c>
      <c r="I746" s="3044" t="s">
        <v>0</v>
      </c>
    </row>
    <row r="747" spans="1:9">
      <c r="A747" s="3038" t="s">
        <v>1463</v>
      </c>
      <c r="B747" s="3039" t="s">
        <v>7112</v>
      </c>
      <c r="C747" s="3040" t="s">
        <v>2841</v>
      </c>
      <c r="D747" s="3041"/>
      <c r="E747" s="3041"/>
      <c r="F747" s="3042">
        <f t="shared" si="22"/>
        <v>0</v>
      </c>
      <c r="G747" s="3043">
        <f t="shared" si="23"/>
        <v>0</v>
      </c>
      <c r="H747" s="1874">
        <v>0.28039999999999998</v>
      </c>
      <c r="I747" s="3044" t="s">
        <v>0</v>
      </c>
    </row>
    <row r="748" spans="1:9">
      <c r="A748" s="3038" t="s">
        <v>1464</v>
      </c>
      <c r="B748" s="3039" t="s">
        <v>7113</v>
      </c>
      <c r="C748" s="3040" t="s">
        <v>2841</v>
      </c>
      <c r="D748" s="3041"/>
      <c r="E748" s="3041"/>
      <c r="F748" s="3042">
        <f t="shared" si="22"/>
        <v>0</v>
      </c>
      <c r="G748" s="3043">
        <f t="shared" si="23"/>
        <v>0</v>
      </c>
      <c r="H748" s="1874">
        <v>0.50790000000000002</v>
      </c>
      <c r="I748" s="3044" t="s">
        <v>0</v>
      </c>
    </row>
    <row r="749" spans="1:9">
      <c r="A749" s="3038" t="s">
        <v>1465</v>
      </c>
      <c r="B749" s="3039" t="s">
        <v>7114</v>
      </c>
      <c r="C749" s="3040" t="s">
        <v>2841</v>
      </c>
      <c r="D749" s="3041"/>
      <c r="E749" s="3041"/>
      <c r="F749" s="3042">
        <f t="shared" si="22"/>
        <v>0</v>
      </c>
      <c r="G749" s="3043">
        <f t="shared" si="23"/>
        <v>0</v>
      </c>
      <c r="H749" s="1874">
        <v>0.44829999999999998</v>
      </c>
      <c r="I749" s="3044" t="s">
        <v>0</v>
      </c>
    </row>
    <row r="750" spans="1:9">
      <c r="A750" s="3038" t="s">
        <v>1466</v>
      </c>
      <c r="B750" s="3039" t="s">
        <v>7115</v>
      </c>
      <c r="C750" s="3040" t="s">
        <v>2841</v>
      </c>
      <c r="D750" s="3041"/>
      <c r="E750" s="3041"/>
      <c r="F750" s="3042">
        <f t="shared" si="22"/>
        <v>0</v>
      </c>
      <c r="G750" s="3043">
        <f t="shared" si="23"/>
        <v>0</v>
      </c>
      <c r="H750" s="1874">
        <v>0.54649999999999999</v>
      </c>
      <c r="I750" s="3044" t="s">
        <v>0</v>
      </c>
    </row>
    <row r="751" spans="1:9">
      <c r="A751" s="3038" t="s">
        <v>1467</v>
      </c>
      <c r="B751" s="3039" t="s">
        <v>7116</v>
      </c>
      <c r="C751" s="3040" t="s">
        <v>2841</v>
      </c>
      <c r="D751" s="3041"/>
      <c r="E751" s="3041"/>
      <c r="F751" s="3042">
        <f t="shared" si="22"/>
        <v>0</v>
      </c>
      <c r="G751" s="3043">
        <f t="shared" si="23"/>
        <v>0</v>
      </c>
      <c r="H751" s="1874">
        <v>0.98340000000000005</v>
      </c>
      <c r="I751" s="3044" t="s">
        <v>0</v>
      </c>
    </row>
    <row r="752" spans="1:9">
      <c r="A752" s="3038" t="s">
        <v>1468</v>
      </c>
      <c r="B752" s="3039" t="s">
        <v>7117</v>
      </c>
      <c r="C752" s="3040" t="s">
        <v>2841</v>
      </c>
      <c r="D752" s="3041"/>
      <c r="E752" s="3041"/>
      <c r="F752" s="3042">
        <f t="shared" si="22"/>
        <v>0</v>
      </c>
      <c r="G752" s="3043">
        <f t="shared" si="23"/>
        <v>0</v>
      </c>
      <c r="H752" s="1874">
        <v>1.2103999999999999</v>
      </c>
      <c r="I752" s="3044" t="s">
        <v>0</v>
      </c>
    </row>
    <row r="753" spans="1:9">
      <c r="A753" s="3038" t="s">
        <v>1469</v>
      </c>
      <c r="B753" s="3039" t="s">
        <v>7118</v>
      </c>
      <c r="C753" s="3040" t="s">
        <v>2841</v>
      </c>
      <c r="D753" s="3041"/>
      <c r="E753" s="3041"/>
      <c r="F753" s="3042">
        <f t="shared" si="22"/>
        <v>0</v>
      </c>
      <c r="G753" s="3043">
        <f t="shared" si="23"/>
        <v>0</v>
      </c>
      <c r="H753" s="1874">
        <v>1.1011</v>
      </c>
      <c r="I753" s="3044" t="s">
        <v>0</v>
      </c>
    </row>
    <row r="754" spans="1:9">
      <c r="A754" s="3038" t="s">
        <v>1470</v>
      </c>
      <c r="B754" s="3039" t="s">
        <v>7119</v>
      </c>
      <c r="C754" s="3040" t="s">
        <v>2841</v>
      </c>
      <c r="D754" s="3041"/>
      <c r="E754" s="3041"/>
      <c r="F754" s="3042">
        <f t="shared" si="22"/>
        <v>0</v>
      </c>
      <c r="G754" s="3043">
        <f t="shared" si="23"/>
        <v>0</v>
      </c>
      <c r="H754" s="1874">
        <v>0.21410000000000001</v>
      </c>
      <c r="I754" s="3044" t="s">
        <v>0</v>
      </c>
    </row>
    <row r="755" spans="1:9">
      <c r="A755" s="3038" t="s">
        <v>1471</v>
      </c>
      <c r="B755" s="3039" t="s">
        <v>7120</v>
      </c>
      <c r="C755" s="3040" t="s">
        <v>2841</v>
      </c>
      <c r="D755" s="3041"/>
      <c r="E755" s="3041"/>
      <c r="F755" s="3042">
        <f t="shared" si="22"/>
        <v>0</v>
      </c>
      <c r="G755" s="3043">
        <f t="shared" si="23"/>
        <v>0</v>
      </c>
      <c r="H755" s="1874">
        <v>0.41949999999999998</v>
      </c>
      <c r="I755" s="3044" t="s">
        <v>0</v>
      </c>
    </row>
    <row r="756" spans="1:9">
      <c r="A756" s="3038" t="s">
        <v>1472</v>
      </c>
      <c r="B756" s="3039" t="s">
        <v>7121</v>
      </c>
      <c r="C756" s="3040" t="s">
        <v>2841</v>
      </c>
      <c r="D756" s="3041"/>
      <c r="E756" s="3041"/>
      <c r="F756" s="3042">
        <f t="shared" si="22"/>
        <v>0</v>
      </c>
      <c r="G756" s="3043">
        <f t="shared" si="23"/>
        <v>0</v>
      </c>
      <c r="H756" s="1874">
        <v>0.52710000000000001</v>
      </c>
      <c r="I756" s="3044" t="s">
        <v>0</v>
      </c>
    </row>
    <row r="757" spans="1:9">
      <c r="A757" s="3038" t="s">
        <v>1473</v>
      </c>
      <c r="B757" s="3039" t="s">
        <v>7122</v>
      </c>
      <c r="C757" s="3040" t="s">
        <v>2841</v>
      </c>
      <c r="D757" s="3041"/>
      <c r="E757" s="3041"/>
      <c r="F757" s="3042">
        <f t="shared" si="22"/>
        <v>0</v>
      </c>
      <c r="G757" s="3043">
        <f t="shared" si="23"/>
        <v>0</v>
      </c>
      <c r="H757" s="1874">
        <v>0.6351</v>
      </c>
      <c r="I757" s="3044" t="s">
        <v>0</v>
      </c>
    </row>
    <row r="758" spans="1:9">
      <c r="A758" s="3038" t="s">
        <v>1474</v>
      </c>
      <c r="B758" s="3039" t="s">
        <v>7123</v>
      </c>
      <c r="C758" s="3040" t="s">
        <v>2841</v>
      </c>
      <c r="D758" s="3041"/>
      <c r="E758" s="3041"/>
      <c r="F758" s="3042">
        <f t="shared" si="22"/>
        <v>0</v>
      </c>
      <c r="G758" s="3043">
        <f t="shared" si="23"/>
        <v>0</v>
      </c>
      <c r="H758" s="1874">
        <v>0.33900000000000002</v>
      </c>
      <c r="I758" s="3044" t="s">
        <v>0</v>
      </c>
    </row>
    <row r="759" spans="1:9">
      <c r="A759" s="3038" t="s">
        <v>1475</v>
      </c>
      <c r="B759" s="3039" t="s">
        <v>7124</v>
      </c>
      <c r="C759" s="3040" t="s">
        <v>2841</v>
      </c>
      <c r="D759" s="3041"/>
      <c r="E759" s="3041"/>
      <c r="F759" s="3042">
        <f t="shared" si="22"/>
        <v>0</v>
      </c>
      <c r="G759" s="3043">
        <f t="shared" si="23"/>
        <v>0</v>
      </c>
      <c r="H759" s="1874">
        <v>0.3483</v>
      </c>
      <c r="I759" s="3044" t="s">
        <v>0</v>
      </c>
    </row>
    <row r="760" spans="1:9">
      <c r="A760" s="3038" t="s">
        <v>1476</v>
      </c>
      <c r="B760" s="3039" t="s">
        <v>7125</v>
      </c>
      <c r="C760" s="3040" t="s">
        <v>2841</v>
      </c>
      <c r="D760" s="3041"/>
      <c r="E760" s="3041"/>
      <c r="F760" s="3042">
        <f t="shared" si="22"/>
        <v>0</v>
      </c>
      <c r="G760" s="3043">
        <f t="shared" si="23"/>
        <v>0</v>
      </c>
      <c r="H760" s="1874">
        <v>0.58489999999999998</v>
      </c>
      <c r="I760" s="3044" t="s">
        <v>0</v>
      </c>
    </row>
    <row r="761" spans="1:9">
      <c r="A761" s="3038" t="s">
        <v>1477</v>
      </c>
      <c r="B761" s="3039" t="s">
        <v>7126</v>
      </c>
      <c r="C761" s="3040" t="s">
        <v>2841</v>
      </c>
      <c r="D761" s="3041"/>
      <c r="E761" s="3041"/>
      <c r="F761" s="3042">
        <f t="shared" si="22"/>
        <v>0</v>
      </c>
      <c r="G761" s="3043">
        <f t="shared" si="23"/>
        <v>0</v>
      </c>
      <c r="H761" s="1874">
        <v>0.66739999999999999</v>
      </c>
      <c r="I761" s="3044" t="s">
        <v>0</v>
      </c>
    </row>
    <row r="762" spans="1:9">
      <c r="A762" s="3038" t="s">
        <v>1478</v>
      </c>
      <c r="B762" s="3039" t="s">
        <v>7127</v>
      </c>
      <c r="C762" s="3040" t="s">
        <v>2841</v>
      </c>
      <c r="D762" s="3041"/>
      <c r="E762" s="3041"/>
      <c r="F762" s="3042">
        <f t="shared" si="22"/>
        <v>0</v>
      </c>
      <c r="G762" s="3043">
        <f t="shared" si="23"/>
        <v>0</v>
      </c>
      <c r="H762" s="1874">
        <v>0.92589999999999995</v>
      </c>
      <c r="I762" s="3044" t="s">
        <v>0</v>
      </c>
    </row>
    <row r="763" spans="1:9">
      <c r="A763" s="3038" t="s">
        <v>1479</v>
      </c>
      <c r="B763" s="3039" t="s">
        <v>7128</v>
      </c>
      <c r="C763" s="3040" t="s">
        <v>2841</v>
      </c>
      <c r="D763" s="3041"/>
      <c r="E763" s="3041"/>
      <c r="F763" s="3042">
        <f t="shared" si="22"/>
        <v>0</v>
      </c>
      <c r="G763" s="3043">
        <f t="shared" si="23"/>
        <v>0</v>
      </c>
      <c r="H763" s="1874">
        <v>0.43430000000000002</v>
      </c>
      <c r="I763" s="3044" t="s">
        <v>0</v>
      </c>
    </row>
    <row r="764" spans="1:9">
      <c r="A764" s="3038" t="s">
        <v>1480</v>
      </c>
      <c r="B764" s="3039" t="s">
        <v>7129</v>
      </c>
      <c r="C764" s="3040" t="s">
        <v>2841</v>
      </c>
      <c r="D764" s="3041"/>
      <c r="E764" s="3041"/>
      <c r="F764" s="3042">
        <f t="shared" si="22"/>
        <v>0</v>
      </c>
      <c r="G764" s="3043">
        <f t="shared" si="23"/>
        <v>0</v>
      </c>
      <c r="H764" s="1874">
        <v>0.872</v>
      </c>
      <c r="I764" s="3044" t="s">
        <v>0</v>
      </c>
    </row>
    <row r="765" spans="1:9">
      <c r="A765" s="3038" t="s">
        <v>1481</v>
      </c>
      <c r="B765" s="3039" t="s">
        <v>7130</v>
      </c>
      <c r="C765" s="3040" t="s">
        <v>2841</v>
      </c>
      <c r="D765" s="3041"/>
      <c r="E765" s="3041"/>
      <c r="F765" s="3042">
        <f t="shared" si="22"/>
        <v>0</v>
      </c>
      <c r="G765" s="3043">
        <f t="shared" si="23"/>
        <v>0</v>
      </c>
      <c r="H765" s="1874">
        <v>1.0057</v>
      </c>
      <c r="I765" s="3044" t="s">
        <v>0</v>
      </c>
    </row>
    <row r="766" spans="1:9">
      <c r="A766" s="3038" t="s">
        <v>1482</v>
      </c>
      <c r="B766" s="3039" t="s">
        <v>7131</v>
      </c>
      <c r="C766" s="3040" t="s">
        <v>2841</v>
      </c>
      <c r="D766" s="3041"/>
      <c r="E766" s="3041"/>
      <c r="F766" s="3042">
        <f t="shared" si="22"/>
        <v>0</v>
      </c>
      <c r="G766" s="3043">
        <f t="shared" si="23"/>
        <v>0</v>
      </c>
      <c r="H766" s="1874">
        <v>1.2181999999999999</v>
      </c>
      <c r="I766" s="3044" t="s">
        <v>0</v>
      </c>
    </row>
    <row r="767" spans="1:9">
      <c r="A767" s="3038" t="s">
        <v>1483</v>
      </c>
      <c r="B767" s="3039" t="s">
        <v>7132</v>
      </c>
      <c r="C767" s="3040" t="s">
        <v>2841</v>
      </c>
      <c r="D767" s="3041"/>
      <c r="E767" s="3041"/>
      <c r="F767" s="3042">
        <f t="shared" si="22"/>
        <v>0</v>
      </c>
      <c r="G767" s="3043">
        <f t="shared" si="23"/>
        <v>0</v>
      </c>
      <c r="H767" s="1874">
        <v>0.8286</v>
      </c>
      <c r="I767" s="3044" t="s">
        <v>0</v>
      </c>
    </row>
    <row r="768" spans="1:9">
      <c r="A768" s="3038" t="s">
        <v>1484</v>
      </c>
      <c r="B768" s="3039" t="s">
        <v>7133</v>
      </c>
      <c r="C768" s="3040" t="s">
        <v>2841</v>
      </c>
      <c r="D768" s="3041"/>
      <c r="E768" s="3041"/>
      <c r="F768" s="3042">
        <f t="shared" si="22"/>
        <v>0</v>
      </c>
      <c r="G768" s="3043">
        <f t="shared" si="23"/>
        <v>0</v>
      </c>
      <c r="H768" s="1874">
        <v>1.2234</v>
      </c>
      <c r="I768" s="3044" t="s">
        <v>0</v>
      </c>
    </row>
    <row r="769" spans="1:9">
      <c r="A769" s="3038" t="s">
        <v>1485</v>
      </c>
      <c r="B769" s="3039" t="s">
        <v>7134</v>
      </c>
      <c r="C769" s="3040" t="s">
        <v>2841</v>
      </c>
      <c r="D769" s="3041"/>
      <c r="E769" s="3041"/>
      <c r="F769" s="3042">
        <f t="shared" si="22"/>
        <v>0</v>
      </c>
      <c r="G769" s="3043">
        <f t="shared" si="23"/>
        <v>0</v>
      </c>
      <c r="H769" s="1874">
        <v>0.76590000000000003</v>
      </c>
      <c r="I769" s="3044" t="s">
        <v>0</v>
      </c>
    </row>
    <row r="770" spans="1:9">
      <c r="A770" s="3038" t="s">
        <v>1486</v>
      </c>
      <c r="B770" s="3039" t="s">
        <v>7135</v>
      </c>
      <c r="C770" s="3040" t="s">
        <v>2841</v>
      </c>
      <c r="D770" s="3041"/>
      <c r="E770" s="3041"/>
      <c r="F770" s="3042">
        <f t="shared" si="22"/>
        <v>0</v>
      </c>
      <c r="G770" s="3043">
        <f t="shared" si="23"/>
        <v>0</v>
      </c>
      <c r="H770" s="1874">
        <v>0.30099999999999999</v>
      </c>
      <c r="I770" s="3044" t="s">
        <v>0</v>
      </c>
    </row>
    <row r="771" spans="1:9">
      <c r="A771" s="3038" t="s">
        <v>1487</v>
      </c>
      <c r="B771" s="3039" t="s">
        <v>7136</v>
      </c>
      <c r="C771" s="3040" t="s">
        <v>2841</v>
      </c>
      <c r="D771" s="3041"/>
      <c r="E771" s="3041"/>
      <c r="F771" s="3042">
        <f t="shared" si="22"/>
        <v>0</v>
      </c>
      <c r="G771" s="3043">
        <f t="shared" si="23"/>
        <v>0</v>
      </c>
      <c r="H771" s="1874">
        <v>0.14360000000000001</v>
      </c>
      <c r="I771" s="3044" t="s">
        <v>0</v>
      </c>
    </row>
    <row r="772" spans="1:9">
      <c r="A772" s="3038" t="s">
        <v>1488</v>
      </c>
      <c r="B772" s="3039" t="s">
        <v>7137</v>
      </c>
      <c r="C772" s="3040" t="s">
        <v>2841</v>
      </c>
      <c r="D772" s="3041"/>
      <c r="E772" s="3041"/>
      <c r="F772" s="3042">
        <f t="shared" si="22"/>
        <v>0</v>
      </c>
      <c r="G772" s="3043">
        <f t="shared" si="23"/>
        <v>0</v>
      </c>
      <c r="H772" s="1874">
        <v>0.27250000000000002</v>
      </c>
      <c r="I772" s="3044" t="s">
        <v>0</v>
      </c>
    </row>
    <row r="773" spans="1:9">
      <c r="A773" s="3038" t="s">
        <v>1489</v>
      </c>
      <c r="B773" s="3039" t="s">
        <v>7138</v>
      </c>
      <c r="C773" s="3040" t="s">
        <v>2841</v>
      </c>
      <c r="D773" s="3041"/>
      <c r="E773" s="3041"/>
      <c r="F773" s="3042">
        <f t="shared" ref="F773:F836" si="24">D773*E773</f>
        <v>0</v>
      </c>
      <c r="G773" s="3043">
        <f t="shared" ref="G773:G836" si="25">IF($F$1265=0,0,F773/$F$1265)</f>
        <v>0</v>
      </c>
      <c r="H773" s="1874">
        <v>0.96689999999999998</v>
      </c>
      <c r="I773" s="3044" t="s">
        <v>0</v>
      </c>
    </row>
    <row r="774" spans="1:9">
      <c r="A774" s="3038" t="s">
        <v>1490</v>
      </c>
      <c r="B774" s="3039" t="s">
        <v>7139</v>
      </c>
      <c r="C774" s="3040" t="s">
        <v>2841</v>
      </c>
      <c r="D774" s="3041"/>
      <c r="E774" s="3041"/>
      <c r="F774" s="3042">
        <f t="shared" si="24"/>
        <v>0</v>
      </c>
      <c r="G774" s="3043">
        <f t="shared" si="25"/>
        <v>0</v>
      </c>
      <c r="H774" s="1874">
        <v>0.73</v>
      </c>
      <c r="I774" s="3044" t="s">
        <v>0</v>
      </c>
    </row>
    <row r="775" spans="1:9">
      <c r="A775" s="3038" t="s">
        <v>3984</v>
      </c>
      <c r="B775" s="3039" t="s">
        <v>7140</v>
      </c>
      <c r="C775" s="3040" t="s">
        <v>2841</v>
      </c>
      <c r="D775" s="3041"/>
      <c r="E775" s="3041"/>
      <c r="F775" s="3042">
        <f t="shared" si="24"/>
        <v>0</v>
      </c>
      <c r="G775" s="3043">
        <f t="shared" si="25"/>
        <v>0</v>
      </c>
      <c r="H775" s="1874">
        <v>0.80579999999999996</v>
      </c>
      <c r="I775" s="3044" t="s">
        <v>0</v>
      </c>
    </row>
    <row r="776" spans="1:9">
      <c r="A776" s="3038" t="s">
        <v>1491</v>
      </c>
      <c r="B776" s="3039" t="s">
        <v>7141</v>
      </c>
      <c r="C776" s="3040" t="s">
        <v>2841</v>
      </c>
      <c r="D776" s="3041"/>
      <c r="E776" s="3041"/>
      <c r="F776" s="3042">
        <f t="shared" si="24"/>
        <v>0</v>
      </c>
      <c r="G776" s="3043">
        <f t="shared" si="25"/>
        <v>0</v>
      </c>
      <c r="H776" s="1874">
        <v>0.45710000000000001</v>
      </c>
      <c r="I776" s="3044" t="s">
        <v>0</v>
      </c>
    </row>
    <row r="777" spans="1:9">
      <c r="A777" s="3038" t="s">
        <v>1492</v>
      </c>
      <c r="B777" s="3039" t="s">
        <v>7142</v>
      </c>
      <c r="C777" s="3040" t="s">
        <v>2841</v>
      </c>
      <c r="D777" s="3041"/>
      <c r="E777" s="3041"/>
      <c r="F777" s="3042">
        <f t="shared" si="24"/>
        <v>0</v>
      </c>
      <c r="G777" s="3043">
        <f t="shared" si="25"/>
        <v>0</v>
      </c>
      <c r="H777" s="1874">
        <v>0.90129999999999999</v>
      </c>
      <c r="I777" s="3044" t="s">
        <v>0</v>
      </c>
    </row>
    <row r="778" spans="1:9">
      <c r="A778" s="3038" t="s">
        <v>1493</v>
      </c>
      <c r="B778" s="3039" t="s">
        <v>7143</v>
      </c>
      <c r="C778" s="3040" t="s">
        <v>2841</v>
      </c>
      <c r="D778" s="3041"/>
      <c r="E778" s="3041"/>
      <c r="F778" s="3042">
        <f t="shared" si="24"/>
        <v>0</v>
      </c>
      <c r="G778" s="3043">
        <f t="shared" si="25"/>
        <v>0</v>
      </c>
      <c r="H778" s="1874">
        <v>0.95889999999999997</v>
      </c>
      <c r="I778" s="3044" t="s">
        <v>0</v>
      </c>
    </row>
    <row r="779" spans="1:9">
      <c r="A779" s="3038" t="s">
        <v>4146</v>
      </c>
      <c r="B779" s="3039" t="s">
        <v>7144</v>
      </c>
      <c r="C779" s="3040" t="s">
        <v>2841</v>
      </c>
      <c r="D779" s="3041"/>
      <c r="E779" s="3041"/>
      <c r="F779" s="3042">
        <f t="shared" si="24"/>
        <v>0</v>
      </c>
      <c r="G779" s="3043">
        <f t="shared" si="25"/>
        <v>0</v>
      </c>
      <c r="H779" s="1874">
        <v>0.38319999999999999</v>
      </c>
      <c r="I779" s="3044" t="s">
        <v>0</v>
      </c>
    </row>
    <row r="780" spans="1:9">
      <c r="A780" s="3038" t="s">
        <v>1494</v>
      </c>
      <c r="B780" s="3039" t="s">
        <v>7145</v>
      </c>
      <c r="C780" s="3040" t="s">
        <v>2841</v>
      </c>
      <c r="D780" s="3041"/>
      <c r="E780" s="3041"/>
      <c r="F780" s="3042">
        <f t="shared" si="24"/>
        <v>0</v>
      </c>
      <c r="G780" s="3043">
        <f t="shared" si="25"/>
        <v>0</v>
      </c>
      <c r="H780" s="1874">
        <v>1.3461000000000001</v>
      </c>
      <c r="I780" s="3044" t="s">
        <v>0</v>
      </c>
    </row>
    <row r="781" spans="1:9">
      <c r="A781" s="3038" t="s">
        <v>1495</v>
      </c>
      <c r="B781" s="3039" t="s">
        <v>7146</v>
      </c>
      <c r="C781" s="3040" t="s">
        <v>2841</v>
      </c>
      <c r="D781" s="3041"/>
      <c r="E781" s="3041"/>
      <c r="F781" s="3042">
        <f t="shared" si="24"/>
        <v>0</v>
      </c>
      <c r="G781" s="3043">
        <f t="shared" si="25"/>
        <v>0</v>
      </c>
      <c r="H781" s="1874">
        <v>1.5861000000000001</v>
      </c>
      <c r="I781" s="3044" t="s">
        <v>0</v>
      </c>
    </row>
    <row r="782" spans="1:9">
      <c r="A782" s="3038" t="s">
        <v>1496</v>
      </c>
      <c r="B782" s="3039" t="s">
        <v>7147</v>
      </c>
      <c r="C782" s="3040" t="s">
        <v>2841</v>
      </c>
      <c r="D782" s="3041"/>
      <c r="E782" s="3041"/>
      <c r="F782" s="3042">
        <f t="shared" si="24"/>
        <v>0</v>
      </c>
      <c r="G782" s="3043">
        <f t="shared" si="25"/>
        <v>0</v>
      </c>
      <c r="H782" s="1874">
        <v>0.19339999999999999</v>
      </c>
      <c r="I782" s="3044" t="s">
        <v>0</v>
      </c>
    </row>
    <row r="783" spans="1:9">
      <c r="A783" s="3038" t="s">
        <v>1497</v>
      </c>
      <c r="B783" s="3039" t="s">
        <v>4147</v>
      </c>
      <c r="C783" s="3040" t="s">
        <v>2841</v>
      </c>
      <c r="D783" s="3041"/>
      <c r="E783" s="3041"/>
      <c r="F783" s="3042">
        <f t="shared" si="24"/>
        <v>0</v>
      </c>
      <c r="G783" s="3043">
        <f t="shared" si="25"/>
        <v>0</v>
      </c>
      <c r="H783" s="1874">
        <v>0.82630000000000003</v>
      </c>
      <c r="I783" s="3044" t="s">
        <v>0</v>
      </c>
    </row>
    <row r="784" spans="1:9">
      <c r="A784" s="3038" t="s">
        <v>1498</v>
      </c>
      <c r="B784" s="3039" t="s">
        <v>7148</v>
      </c>
      <c r="C784" s="3040" t="s">
        <v>2841</v>
      </c>
      <c r="D784" s="3041"/>
      <c r="E784" s="3041"/>
      <c r="F784" s="3042">
        <f t="shared" si="24"/>
        <v>0</v>
      </c>
      <c r="G784" s="3043">
        <f t="shared" si="25"/>
        <v>0</v>
      </c>
      <c r="H784" s="1874">
        <v>0.85670000000000002</v>
      </c>
      <c r="I784" s="3044" t="s">
        <v>0</v>
      </c>
    </row>
    <row r="785" spans="1:9">
      <c r="A785" s="3038" t="s">
        <v>1499</v>
      </c>
      <c r="B785" s="3039" t="s">
        <v>7149</v>
      </c>
      <c r="C785" s="3040" t="s">
        <v>2841</v>
      </c>
      <c r="D785" s="3041"/>
      <c r="E785" s="3041"/>
      <c r="F785" s="3042">
        <f t="shared" si="24"/>
        <v>0</v>
      </c>
      <c r="G785" s="3043">
        <f t="shared" si="25"/>
        <v>0</v>
      </c>
      <c r="H785" s="1874">
        <v>0.60499999999999998</v>
      </c>
      <c r="I785" s="3044" t="s">
        <v>0</v>
      </c>
    </row>
    <row r="786" spans="1:9">
      <c r="A786" s="3038" t="s">
        <v>4661</v>
      </c>
      <c r="B786" s="3039" t="s">
        <v>7150</v>
      </c>
      <c r="C786" s="3040" t="s">
        <v>2841</v>
      </c>
      <c r="D786" s="3041"/>
      <c r="E786" s="3041"/>
      <c r="F786" s="3042">
        <f t="shared" si="24"/>
        <v>0</v>
      </c>
      <c r="G786" s="3043">
        <f t="shared" si="25"/>
        <v>0</v>
      </c>
      <c r="H786" s="1874">
        <v>1</v>
      </c>
      <c r="I786" s="3044" t="s">
        <v>4628</v>
      </c>
    </row>
    <row r="787" spans="1:9">
      <c r="A787" s="3038" t="s">
        <v>2452</v>
      </c>
      <c r="B787" s="3039" t="s">
        <v>7151</v>
      </c>
      <c r="C787" s="3040" t="s">
        <v>2841</v>
      </c>
      <c r="D787" s="3041"/>
      <c r="E787" s="3041"/>
      <c r="F787" s="3042">
        <f t="shared" si="24"/>
        <v>0</v>
      </c>
      <c r="G787" s="3043">
        <f t="shared" si="25"/>
        <v>0</v>
      </c>
      <c r="H787" s="1874">
        <v>0.41560000000000002</v>
      </c>
      <c r="I787" s="3044" t="s">
        <v>0</v>
      </c>
    </row>
    <row r="788" spans="1:9">
      <c r="A788" s="3038" t="s">
        <v>1500</v>
      </c>
      <c r="B788" s="3039" t="s">
        <v>7152</v>
      </c>
      <c r="C788" s="3040" t="s">
        <v>2841</v>
      </c>
      <c r="D788" s="3041"/>
      <c r="E788" s="3041"/>
      <c r="F788" s="3042">
        <f t="shared" si="24"/>
        <v>0</v>
      </c>
      <c r="G788" s="3043">
        <f t="shared" si="25"/>
        <v>0</v>
      </c>
      <c r="H788" s="1874">
        <v>0.67530000000000001</v>
      </c>
      <c r="I788" s="3044" t="s">
        <v>0</v>
      </c>
    </row>
    <row r="789" spans="1:9">
      <c r="A789" s="3038" t="s">
        <v>1501</v>
      </c>
      <c r="B789" s="3039" t="s">
        <v>7153</v>
      </c>
      <c r="C789" s="3040" t="s">
        <v>2841</v>
      </c>
      <c r="D789" s="3041"/>
      <c r="E789" s="3041"/>
      <c r="F789" s="3042">
        <f t="shared" si="24"/>
        <v>0</v>
      </c>
      <c r="G789" s="3043">
        <f t="shared" si="25"/>
        <v>0</v>
      </c>
      <c r="H789" s="1874">
        <v>0.67859999999999998</v>
      </c>
      <c r="I789" s="3044" t="s">
        <v>0</v>
      </c>
    </row>
    <row r="790" spans="1:9">
      <c r="A790" s="3038" t="s">
        <v>1502</v>
      </c>
      <c r="B790" s="3039" t="s">
        <v>7154</v>
      </c>
      <c r="C790" s="3040" t="s">
        <v>2841</v>
      </c>
      <c r="D790" s="3041"/>
      <c r="E790" s="3041"/>
      <c r="F790" s="3042">
        <f t="shared" si="24"/>
        <v>0</v>
      </c>
      <c r="G790" s="3043">
        <f t="shared" si="25"/>
        <v>0</v>
      </c>
      <c r="H790" s="1874">
        <v>0.58919999999999995</v>
      </c>
      <c r="I790" s="3044" t="s">
        <v>0</v>
      </c>
    </row>
    <row r="791" spans="1:9">
      <c r="A791" s="3038" t="s">
        <v>1503</v>
      </c>
      <c r="B791" s="3039" t="s">
        <v>7155</v>
      </c>
      <c r="C791" s="3040" t="s">
        <v>2841</v>
      </c>
      <c r="D791" s="3041"/>
      <c r="E791" s="3041"/>
      <c r="F791" s="3042">
        <f t="shared" si="24"/>
        <v>0</v>
      </c>
      <c r="G791" s="3043">
        <f t="shared" si="25"/>
        <v>0</v>
      </c>
      <c r="H791" s="1874">
        <v>0.56440000000000001</v>
      </c>
      <c r="I791" s="3044" t="s">
        <v>0</v>
      </c>
    </row>
    <row r="792" spans="1:9">
      <c r="A792" s="3038" t="s">
        <v>1504</v>
      </c>
      <c r="B792" s="3039" t="s">
        <v>7156</v>
      </c>
      <c r="C792" s="3040" t="s">
        <v>2841</v>
      </c>
      <c r="D792" s="3041"/>
      <c r="E792" s="3041"/>
      <c r="F792" s="3042">
        <f t="shared" si="24"/>
        <v>0</v>
      </c>
      <c r="G792" s="3043">
        <f t="shared" si="25"/>
        <v>0</v>
      </c>
      <c r="H792" s="1874">
        <v>0.70840000000000003</v>
      </c>
      <c r="I792" s="3044" t="s">
        <v>0</v>
      </c>
    </row>
    <row r="793" spans="1:9">
      <c r="A793" s="3038" t="s">
        <v>1505</v>
      </c>
      <c r="B793" s="3039" t="s">
        <v>7157</v>
      </c>
      <c r="C793" s="3040" t="s">
        <v>2841</v>
      </c>
      <c r="D793" s="3041"/>
      <c r="E793" s="3041"/>
      <c r="F793" s="3042">
        <f t="shared" si="24"/>
        <v>0</v>
      </c>
      <c r="G793" s="3043">
        <f t="shared" si="25"/>
        <v>0</v>
      </c>
      <c r="H793" s="1874">
        <v>0.19139999999999999</v>
      </c>
      <c r="I793" s="3044" t="s">
        <v>0</v>
      </c>
    </row>
    <row r="794" spans="1:9">
      <c r="A794" s="3038" t="s">
        <v>1506</v>
      </c>
      <c r="B794" s="3039" t="s">
        <v>7158</v>
      </c>
      <c r="C794" s="3040" t="s">
        <v>2841</v>
      </c>
      <c r="D794" s="3041"/>
      <c r="E794" s="3041"/>
      <c r="F794" s="3042">
        <f t="shared" si="24"/>
        <v>0</v>
      </c>
      <c r="G794" s="3043">
        <f t="shared" si="25"/>
        <v>0</v>
      </c>
      <c r="H794" s="1874">
        <v>0.21940000000000001</v>
      </c>
      <c r="I794" s="3044" t="s">
        <v>0</v>
      </c>
    </row>
    <row r="795" spans="1:9">
      <c r="A795" s="3038" t="s">
        <v>1507</v>
      </c>
      <c r="B795" s="3039" t="s">
        <v>7159</v>
      </c>
      <c r="C795" s="3040" t="s">
        <v>2841</v>
      </c>
      <c r="D795" s="3041"/>
      <c r="E795" s="3041"/>
      <c r="F795" s="3042">
        <f t="shared" si="24"/>
        <v>0</v>
      </c>
      <c r="G795" s="3043">
        <f t="shared" si="25"/>
        <v>0</v>
      </c>
      <c r="H795" s="1874">
        <v>0.29859999999999998</v>
      </c>
      <c r="I795" s="3044" t="s">
        <v>0</v>
      </c>
    </row>
    <row r="796" spans="1:9">
      <c r="A796" s="3038" t="s">
        <v>1508</v>
      </c>
      <c r="B796" s="3039" t="s">
        <v>7160</v>
      </c>
      <c r="C796" s="3040" t="s">
        <v>2841</v>
      </c>
      <c r="D796" s="3041"/>
      <c r="E796" s="3041"/>
      <c r="F796" s="3042">
        <f t="shared" si="24"/>
        <v>0</v>
      </c>
      <c r="G796" s="3043">
        <f t="shared" si="25"/>
        <v>0</v>
      </c>
      <c r="H796" s="1874">
        <v>0.14530000000000001</v>
      </c>
      <c r="I796" s="3044" t="s">
        <v>0</v>
      </c>
    </row>
    <row r="797" spans="1:9">
      <c r="A797" s="3038" t="s">
        <v>1509</v>
      </c>
      <c r="B797" s="3039" t="s">
        <v>7161</v>
      </c>
      <c r="C797" s="3040" t="s">
        <v>2841</v>
      </c>
      <c r="D797" s="3041"/>
      <c r="E797" s="3041"/>
      <c r="F797" s="3042">
        <f t="shared" si="24"/>
        <v>0</v>
      </c>
      <c r="G797" s="3043">
        <f t="shared" si="25"/>
        <v>0</v>
      </c>
      <c r="H797" s="1874">
        <v>0.1454</v>
      </c>
      <c r="I797" s="3044" t="s">
        <v>0</v>
      </c>
    </row>
    <row r="798" spans="1:9">
      <c r="A798" s="3038" t="s">
        <v>1510</v>
      </c>
      <c r="B798" s="3039" t="s">
        <v>7162</v>
      </c>
      <c r="C798" s="3040" t="s">
        <v>2841</v>
      </c>
      <c r="D798" s="3041"/>
      <c r="E798" s="3041"/>
      <c r="F798" s="3042">
        <f t="shared" si="24"/>
        <v>0</v>
      </c>
      <c r="G798" s="3043">
        <f t="shared" si="25"/>
        <v>0</v>
      </c>
      <c r="H798" s="1874">
        <v>0.40479999999999999</v>
      </c>
      <c r="I798" s="3044" t="s">
        <v>0</v>
      </c>
    </row>
    <row r="799" spans="1:9">
      <c r="A799" s="3038" t="s">
        <v>1511</v>
      </c>
      <c r="B799" s="3039" t="s">
        <v>7163</v>
      </c>
      <c r="C799" s="3040" t="s">
        <v>2841</v>
      </c>
      <c r="D799" s="3041"/>
      <c r="E799" s="3041"/>
      <c r="F799" s="3042">
        <f t="shared" si="24"/>
        <v>0</v>
      </c>
      <c r="G799" s="3043">
        <f t="shared" si="25"/>
        <v>0</v>
      </c>
      <c r="H799" s="1874">
        <v>0.32579999999999998</v>
      </c>
      <c r="I799" s="3044" t="s">
        <v>0</v>
      </c>
    </row>
    <row r="800" spans="1:9">
      <c r="A800" s="3038" t="s">
        <v>1512</v>
      </c>
      <c r="B800" s="3039" t="s">
        <v>7164</v>
      </c>
      <c r="C800" s="3040" t="s">
        <v>2841</v>
      </c>
      <c r="D800" s="3041"/>
      <c r="E800" s="3041"/>
      <c r="F800" s="3042">
        <f t="shared" si="24"/>
        <v>0</v>
      </c>
      <c r="G800" s="3043">
        <f t="shared" si="25"/>
        <v>0</v>
      </c>
      <c r="H800" s="1874">
        <v>0.20300000000000001</v>
      </c>
      <c r="I800" s="3044" t="s">
        <v>0</v>
      </c>
    </row>
    <row r="801" spans="1:9">
      <c r="A801" s="3038" t="s">
        <v>1513</v>
      </c>
      <c r="B801" s="3039" t="s">
        <v>7165</v>
      </c>
      <c r="C801" s="3040" t="s">
        <v>2841</v>
      </c>
      <c r="D801" s="3041"/>
      <c r="E801" s="3041"/>
      <c r="F801" s="3042">
        <f t="shared" si="24"/>
        <v>0</v>
      </c>
      <c r="G801" s="3043">
        <f t="shared" si="25"/>
        <v>0</v>
      </c>
      <c r="H801" s="1874">
        <v>0.53879999999999995</v>
      </c>
      <c r="I801" s="3044" t="s">
        <v>0</v>
      </c>
    </row>
    <row r="802" spans="1:9">
      <c r="A802" s="3038" t="s">
        <v>2048</v>
      </c>
      <c r="B802" s="3039" t="s">
        <v>7166</v>
      </c>
      <c r="C802" s="3040" t="s">
        <v>2841</v>
      </c>
      <c r="D802" s="3041"/>
      <c r="E802" s="3041"/>
      <c r="F802" s="3042">
        <f t="shared" si="24"/>
        <v>0</v>
      </c>
      <c r="G802" s="3043">
        <f t="shared" si="25"/>
        <v>0</v>
      </c>
      <c r="H802" s="1874">
        <v>7.5700000000000003E-2</v>
      </c>
      <c r="I802" s="3044" t="s">
        <v>0</v>
      </c>
    </row>
    <row r="803" spans="1:9">
      <c r="A803" s="3038" t="s">
        <v>1514</v>
      </c>
      <c r="B803" s="3039" t="s">
        <v>7167</v>
      </c>
      <c r="C803" s="3040" t="s">
        <v>2841</v>
      </c>
      <c r="D803" s="3041"/>
      <c r="E803" s="3041"/>
      <c r="F803" s="3042">
        <f t="shared" si="24"/>
        <v>0</v>
      </c>
      <c r="G803" s="3043">
        <f t="shared" si="25"/>
        <v>0</v>
      </c>
      <c r="H803" s="1874">
        <v>0.74080000000000001</v>
      </c>
      <c r="I803" s="3044" t="s">
        <v>0</v>
      </c>
    </row>
    <row r="804" spans="1:9">
      <c r="A804" s="3038" t="s">
        <v>1515</v>
      </c>
      <c r="B804" s="3039" t="s">
        <v>7168</v>
      </c>
      <c r="C804" s="3040" t="s">
        <v>2841</v>
      </c>
      <c r="D804" s="3041"/>
      <c r="E804" s="3041"/>
      <c r="F804" s="3042">
        <f t="shared" si="24"/>
        <v>0</v>
      </c>
      <c r="G804" s="3043">
        <f t="shared" si="25"/>
        <v>0</v>
      </c>
      <c r="H804" s="1874">
        <v>0.4254</v>
      </c>
      <c r="I804" s="3044" t="s">
        <v>0</v>
      </c>
    </row>
    <row r="805" spans="1:9">
      <c r="A805" s="3038" t="s">
        <v>1516</v>
      </c>
      <c r="B805" s="3039" t="s">
        <v>7169</v>
      </c>
      <c r="C805" s="3040" t="s">
        <v>2841</v>
      </c>
      <c r="D805" s="3041"/>
      <c r="E805" s="3041"/>
      <c r="F805" s="3042">
        <f t="shared" si="24"/>
        <v>0</v>
      </c>
      <c r="G805" s="3043">
        <f t="shared" si="25"/>
        <v>0</v>
      </c>
      <c r="H805" s="1874">
        <v>0.72460000000000002</v>
      </c>
      <c r="I805" s="3044" t="s">
        <v>0</v>
      </c>
    </row>
    <row r="806" spans="1:9">
      <c r="A806" s="3038" t="s">
        <v>1517</v>
      </c>
      <c r="B806" s="3039" t="s">
        <v>7170</v>
      </c>
      <c r="C806" s="3040" t="s">
        <v>2841</v>
      </c>
      <c r="D806" s="3041"/>
      <c r="E806" s="3041"/>
      <c r="F806" s="3042">
        <f t="shared" si="24"/>
        <v>0</v>
      </c>
      <c r="G806" s="3043">
        <f t="shared" si="25"/>
        <v>0</v>
      </c>
      <c r="H806" s="1874">
        <v>0.93200000000000005</v>
      </c>
      <c r="I806" s="3044" t="s">
        <v>0</v>
      </c>
    </row>
    <row r="807" spans="1:9">
      <c r="A807" s="3038" t="s">
        <v>1518</v>
      </c>
      <c r="B807" s="3039" t="s">
        <v>7171</v>
      </c>
      <c r="C807" s="3040" t="s">
        <v>2841</v>
      </c>
      <c r="D807" s="3041"/>
      <c r="E807" s="3041"/>
      <c r="F807" s="3042">
        <f t="shared" si="24"/>
        <v>0</v>
      </c>
      <c r="G807" s="3043">
        <f t="shared" si="25"/>
        <v>0</v>
      </c>
      <c r="H807" s="1874">
        <v>0.57410000000000005</v>
      </c>
      <c r="I807" s="3044" t="s">
        <v>0</v>
      </c>
    </row>
    <row r="808" spans="1:9">
      <c r="A808" s="3038" t="s">
        <v>1519</v>
      </c>
      <c r="B808" s="3039" t="s">
        <v>7172</v>
      </c>
      <c r="C808" s="3040" t="s">
        <v>2841</v>
      </c>
      <c r="D808" s="3041"/>
      <c r="E808" s="3041"/>
      <c r="F808" s="3042">
        <f t="shared" si="24"/>
        <v>0</v>
      </c>
      <c r="G808" s="3043">
        <f t="shared" si="25"/>
        <v>0</v>
      </c>
      <c r="H808" s="1874">
        <v>0.58099999999999996</v>
      </c>
      <c r="I808" s="3044" t="s">
        <v>0</v>
      </c>
    </row>
    <row r="809" spans="1:9">
      <c r="A809" s="3038" t="s">
        <v>1520</v>
      </c>
      <c r="B809" s="3039" t="s">
        <v>7173</v>
      </c>
      <c r="C809" s="3040" t="s">
        <v>2841</v>
      </c>
      <c r="D809" s="3041"/>
      <c r="E809" s="3041"/>
      <c r="F809" s="3042">
        <f t="shared" si="24"/>
        <v>0</v>
      </c>
      <c r="G809" s="3043">
        <f t="shared" si="25"/>
        <v>0</v>
      </c>
      <c r="H809" s="1874">
        <v>0.1201</v>
      </c>
      <c r="I809" s="3044" t="s">
        <v>0</v>
      </c>
    </row>
    <row r="810" spans="1:9">
      <c r="A810" s="3038" t="s">
        <v>1521</v>
      </c>
      <c r="B810" s="3039" t="s">
        <v>7174</v>
      </c>
      <c r="C810" s="3040" t="s">
        <v>2841</v>
      </c>
      <c r="D810" s="3041"/>
      <c r="E810" s="3041"/>
      <c r="F810" s="3042">
        <f t="shared" si="24"/>
        <v>0</v>
      </c>
      <c r="G810" s="3043">
        <f t="shared" si="25"/>
        <v>0</v>
      </c>
      <c r="H810" s="1874">
        <v>0.44340000000000002</v>
      </c>
      <c r="I810" s="3044" t="s">
        <v>0</v>
      </c>
    </row>
    <row r="811" spans="1:9">
      <c r="A811" s="3038" t="s">
        <v>1522</v>
      </c>
      <c r="B811" s="3039" t="s">
        <v>7175</v>
      </c>
      <c r="C811" s="3040" t="s">
        <v>2841</v>
      </c>
      <c r="D811" s="3041"/>
      <c r="E811" s="3041"/>
      <c r="F811" s="3042">
        <f t="shared" si="24"/>
        <v>0</v>
      </c>
      <c r="G811" s="3043">
        <f t="shared" si="25"/>
        <v>0</v>
      </c>
      <c r="H811" s="1874">
        <v>0.81359999999999999</v>
      </c>
      <c r="I811" s="3044" t="s">
        <v>0</v>
      </c>
    </row>
    <row r="812" spans="1:9">
      <c r="A812" s="3038" t="s">
        <v>1523</v>
      </c>
      <c r="B812" s="3039" t="s">
        <v>7176</v>
      </c>
      <c r="C812" s="3040" t="s">
        <v>2841</v>
      </c>
      <c r="D812" s="3041"/>
      <c r="E812" s="3041"/>
      <c r="F812" s="3042">
        <f t="shared" si="24"/>
        <v>0</v>
      </c>
      <c r="G812" s="3043">
        <f t="shared" si="25"/>
        <v>0</v>
      </c>
      <c r="H812" s="1874">
        <v>0.39400000000000002</v>
      </c>
      <c r="I812" s="3044" t="s">
        <v>0</v>
      </c>
    </row>
    <row r="813" spans="1:9">
      <c r="A813" s="3038" t="s">
        <v>1524</v>
      </c>
      <c r="B813" s="3039" t="s">
        <v>7177</v>
      </c>
      <c r="C813" s="3040" t="s">
        <v>2841</v>
      </c>
      <c r="D813" s="3041"/>
      <c r="E813" s="3041"/>
      <c r="F813" s="3042">
        <f t="shared" si="24"/>
        <v>0</v>
      </c>
      <c r="G813" s="3043">
        <f t="shared" si="25"/>
        <v>0</v>
      </c>
      <c r="H813" s="1874">
        <v>0.36230000000000001</v>
      </c>
      <c r="I813" s="3044" t="s">
        <v>0</v>
      </c>
    </row>
    <row r="814" spans="1:9">
      <c r="A814" s="3038" t="s">
        <v>1525</v>
      </c>
      <c r="B814" s="3039" t="s">
        <v>7178</v>
      </c>
      <c r="C814" s="3040" t="s">
        <v>2841</v>
      </c>
      <c r="D814" s="3041"/>
      <c r="E814" s="3041"/>
      <c r="F814" s="3042">
        <f t="shared" si="24"/>
        <v>0</v>
      </c>
      <c r="G814" s="3043">
        <f t="shared" si="25"/>
        <v>0</v>
      </c>
      <c r="H814" s="1874">
        <v>1.165</v>
      </c>
      <c r="I814" s="3044" t="s">
        <v>0</v>
      </c>
    </row>
    <row r="815" spans="1:9">
      <c r="A815" s="3038" t="s">
        <v>1526</v>
      </c>
      <c r="B815" s="3039" t="s">
        <v>7179</v>
      </c>
      <c r="C815" s="3040" t="s">
        <v>2841</v>
      </c>
      <c r="D815" s="3041"/>
      <c r="E815" s="3041"/>
      <c r="F815" s="3042">
        <f t="shared" si="24"/>
        <v>0</v>
      </c>
      <c r="G815" s="3043">
        <f t="shared" si="25"/>
        <v>0</v>
      </c>
      <c r="H815" s="1874">
        <v>0.111</v>
      </c>
      <c r="I815" s="3044" t="s">
        <v>0</v>
      </c>
    </row>
    <row r="816" spans="1:9">
      <c r="A816" s="3038" t="s">
        <v>1527</v>
      </c>
      <c r="B816" s="3039" t="s">
        <v>7180</v>
      </c>
      <c r="C816" s="3040" t="s">
        <v>2841</v>
      </c>
      <c r="D816" s="3041"/>
      <c r="E816" s="3041"/>
      <c r="F816" s="3042">
        <f t="shared" si="24"/>
        <v>0</v>
      </c>
      <c r="G816" s="3043">
        <f t="shared" si="25"/>
        <v>0</v>
      </c>
      <c r="H816" s="1874">
        <v>1.0428999999999999</v>
      </c>
      <c r="I816" s="3044" t="s">
        <v>0</v>
      </c>
    </row>
    <row r="817" spans="1:9">
      <c r="A817" s="3038" t="s">
        <v>1528</v>
      </c>
      <c r="B817" s="3039" t="s">
        <v>7181</v>
      </c>
      <c r="C817" s="3040" t="s">
        <v>2841</v>
      </c>
      <c r="D817" s="3041"/>
      <c r="E817" s="3041"/>
      <c r="F817" s="3042">
        <f t="shared" si="24"/>
        <v>0</v>
      </c>
      <c r="G817" s="3043">
        <f t="shared" si="25"/>
        <v>0</v>
      </c>
      <c r="H817" s="1874">
        <v>0.91210000000000002</v>
      </c>
      <c r="I817" s="3044" t="s">
        <v>0</v>
      </c>
    </row>
    <row r="818" spans="1:9">
      <c r="A818" s="3038" t="s">
        <v>1529</v>
      </c>
      <c r="B818" s="3039" t="s">
        <v>7182</v>
      </c>
      <c r="C818" s="3040" t="s">
        <v>2841</v>
      </c>
      <c r="D818" s="3041"/>
      <c r="E818" s="3041"/>
      <c r="F818" s="3042">
        <f t="shared" si="24"/>
        <v>0</v>
      </c>
      <c r="G818" s="3043">
        <f t="shared" si="25"/>
        <v>0</v>
      </c>
      <c r="H818" s="1874">
        <v>0.48820000000000002</v>
      </c>
      <c r="I818" s="3044" t="s">
        <v>0</v>
      </c>
    </row>
    <row r="819" spans="1:9">
      <c r="A819" s="3038" t="s">
        <v>1530</v>
      </c>
      <c r="B819" s="3039" t="s">
        <v>7183</v>
      </c>
      <c r="C819" s="3040" t="s">
        <v>2841</v>
      </c>
      <c r="D819" s="3041"/>
      <c r="E819" s="3041"/>
      <c r="F819" s="3042">
        <f t="shared" si="24"/>
        <v>0</v>
      </c>
      <c r="G819" s="3043">
        <f t="shared" si="25"/>
        <v>0</v>
      </c>
      <c r="H819" s="1874">
        <v>0.3402</v>
      </c>
      <c r="I819" s="3044" t="s">
        <v>0</v>
      </c>
    </row>
    <row r="820" spans="1:9">
      <c r="A820" s="3038" t="s">
        <v>1531</v>
      </c>
      <c r="B820" s="3039" t="s">
        <v>7184</v>
      </c>
      <c r="C820" s="3040" t="s">
        <v>2841</v>
      </c>
      <c r="D820" s="3041"/>
      <c r="E820" s="3041"/>
      <c r="F820" s="3042">
        <f t="shared" si="24"/>
        <v>0</v>
      </c>
      <c r="G820" s="3043">
        <f t="shared" si="25"/>
        <v>0</v>
      </c>
      <c r="H820" s="1874">
        <v>0.67779999999999996</v>
      </c>
      <c r="I820" s="3044" t="s">
        <v>0</v>
      </c>
    </row>
    <row r="821" spans="1:9">
      <c r="A821" s="3038" t="s">
        <v>1532</v>
      </c>
      <c r="B821" s="3039" t="s">
        <v>7185</v>
      </c>
      <c r="C821" s="3040" t="s">
        <v>2841</v>
      </c>
      <c r="D821" s="3041"/>
      <c r="E821" s="3041"/>
      <c r="F821" s="3042">
        <f t="shared" si="24"/>
        <v>0</v>
      </c>
      <c r="G821" s="3043">
        <f t="shared" si="25"/>
        <v>0</v>
      </c>
      <c r="H821" s="1874">
        <v>0.1542</v>
      </c>
      <c r="I821" s="3044" t="s">
        <v>0</v>
      </c>
    </row>
    <row r="822" spans="1:9">
      <c r="A822" s="3038" t="s">
        <v>1533</v>
      </c>
      <c r="B822" s="3039" t="s">
        <v>7186</v>
      </c>
      <c r="C822" s="3040" t="s">
        <v>2841</v>
      </c>
      <c r="D822" s="3041"/>
      <c r="E822" s="3041"/>
      <c r="F822" s="3042">
        <f t="shared" si="24"/>
        <v>0</v>
      </c>
      <c r="G822" s="3043">
        <f t="shared" si="25"/>
        <v>0</v>
      </c>
      <c r="H822" s="1874">
        <v>1.0239</v>
      </c>
      <c r="I822" s="3044" t="s">
        <v>0</v>
      </c>
    </row>
    <row r="823" spans="1:9">
      <c r="A823" s="3038" t="s">
        <v>1534</v>
      </c>
      <c r="B823" s="3039" t="s">
        <v>7187</v>
      </c>
      <c r="C823" s="3040" t="s">
        <v>2841</v>
      </c>
      <c r="D823" s="3041"/>
      <c r="E823" s="3041"/>
      <c r="F823" s="3042">
        <f t="shared" si="24"/>
        <v>0</v>
      </c>
      <c r="G823" s="3043">
        <f t="shared" si="25"/>
        <v>0</v>
      </c>
      <c r="H823" s="1874">
        <v>2.12E-2</v>
      </c>
      <c r="I823" s="3044" t="s">
        <v>0</v>
      </c>
    </row>
    <row r="824" spans="1:9">
      <c r="A824" s="3038" t="s">
        <v>1535</v>
      </c>
      <c r="B824" s="3039" t="s">
        <v>7188</v>
      </c>
      <c r="C824" s="3040" t="s">
        <v>2841</v>
      </c>
      <c r="D824" s="3041"/>
      <c r="E824" s="3041"/>
      <c r="F824" s="3042">
        <f t="shared" si="24"/>
        <v>0</v>
      </c>
      <c r="G824" s="3043">
        <f t="shared" si="25"/>
        <v>0</v>
      </c>
      <c r="H824" s="1874">
        <v>0.48970000000000002</v>
      </c>
      <c r="I824" s="3044" t="s">
        <v>0</v>
      </c>
    </row>
    <row r="825" spans="1:9">
      <c r="A825" s="3038" t="s">
        <v>1536</v>
      </c>
      <c r="B825" s="3039" t="s">
        <v>7189</v>
      </c>
      <c r="C825" s="3040" t="s">
        <v>2841</v>
      </c>
      <c r="D825" s="3041"/>
      <c r="E825" s="3041"/>
      <c r="F825" s="3042">
        <f t="shared" si="24"/>
        <v>0</v>
      </c>
      <c r="G825" s="3043">
        <f t="shared" si="25"/>
        <v>0</v>
      </c>
      <c r="H825" s="1874">
        <v>0.52280000000000004</v>
      </c>
      <c r="I825" s="3044" t="s">
        <v>0</v>
      </c>
    </row>
    <row r="826" spans="1:9">
      <c r="A826" s="3038" t="s">
        <v>1537</v>
      </c>
      <c r="B826" s="3039" t="s">
        <v>7190</v>
      </c>
      <c r="C826" s="3040" t="s">
        <v>2841</v>
      </c>
      <c r="D826" s="3041"/>
      <c r="E826" s="3041"/>
      <c r="F826" s="3042">
        <f t="shared" si="24"/>
        <v>0</v>
      </c>
      <c r="G826" s="3043">
        <f t="shared" si="25"/>
        <v>0</v>
      </c>
      <c r="H826" s="1874">
        <v>0.55889999999999995</v>
      </c>
      <c r="I826" s="3044" t="s">
        <v>0</v>
      </c>
    </row>
    <row r="827" spans="1:9">
      <c r="A827" s="3038" t="s">
        <v>1538</v>
      </c>
      <c r="B827" s="3039" t="s">
        <v>7191</v>
      </c>
      <c r="C827" s="3040" t="s">
        <v>2841</v>
      </c>
      <c r="D827" s="3041"/>
      <c r="E827" s="3041"/>
      <c r="F827" s="3042">
        <f t="shared" si="24"/>
        <v>0</v>
      </c>
      <c r="G827" s="3043">
        <f t="shared" si="25"/>
        <v>0</v>
      </c>
      <c r="H827" s="1874">
        <v>0.4743</v>
      </c>
      <c r="I827" s="3044" t="s">
        <v>0</v>
      </c>
    </row>
    <row r="828" spans="1:9">
      <c r="A828" s="3038" t="s">
        <v>1539</v>
      </c>
      <c r="B828" s="3039" t="s">
        <v>7192</v>
      </c>
      <c r="C828" s="3040" t="s">
        <v>2841</v>
      </c>
      <c r="D828" s="3041"/>
      <c r="E828" s="3041"/>
      <c r="F828" s="3042">
        <f t="shared" si="24"/>
        <v>0</v>
      </c>
      <c r="G828" s="3043">
        <f t="shared" si="25"/>
        <v>0</v>
      </c>
      <c r="H828" s="1874">
        <v>0.46739999999999998</v>
      </c>
      <c r="I828" s="3044" t="s">
        <v>0</v>
      </c>
    </row>
    <row r="829" spans="1:9">
      <c r="A829" s="3038" t="s">
        <v>1540</v>
      </c>
      <c r="B829" s="3039" t="s">
        <v>7193</v>
      </c>
      <c r="C829" s="3040" t="s">
        <v>2841</v>
      </c>
      <c r="D829" s="3041"/>
      <c r="E829" s="3041"/>
      <c r="F829" s="3042">
        <f t="shared" si="24"/>
        <v>0</v>
      </c>
      <c r="G829" s="3043">
        <f t="shared" si="25"/>
        <v>0</v>
      </c>
      <c r="H829" s="1874">
        <v>0.21410000000000001</v>
      </c>
      <c r="I829" s="3044" t="s">
        <v>0</v>
      </c>
    </row>
    <row r="830" spans="1:9">
      <c r="A830" s="3038" t="s">
        <v>1541</v>
      </c>
      <c r="B830" s="3039" t="s">
        <v>7194</v>
      </c>
      <c r="C830" s="3040" t="s">
        <v>2841</v>
      </c>
      <c r="D830" s="3041"/>
      <c r="E830" s="3041"/>
      <c r="F830" s="3042">
        <f t="shared" si="24"/>
        <v>0</v>
      </c>
      <c r="G830" s="3043">
        <f t="shared" si="25"/>
        <v>0</v>
      </c>
      <c r="H830" s="1874">
        <v>0.71989999999999998</v>
      </c>
      <c r="I830" s="3044" t="s">
        <v>0</v>
      </c>
    </row>
    <row r="831" spans="1:9">
      <c r="A831" s="3038" t="s">
        <v>1542</v>
      </c>
      <c r="B831" s="3039" t="s">
        <v>7195</v>
      </c>
      <c r="C831" s="3040" t="s">
        <v>2841</v>
      </c>
      <c r="D831" s="3041"/>
      <c r="E831" s="3041"/>
      <c r="F831" s="3042">
        <f t="shared" si="24"/>
        <v>0</v>
      </c>
      <c r="G831" s="3043">
        <f t="shared" si="25"/>
        <v>0</v>
      </c>
      <c r="H831" s="1874">
        <v>0.74719999999999998</v>
      </c>
      <c r="I831" s="3044" t="s">
        <v>0</v>
      </c>
    </row>
    <row r="832" spans="1:9">
      <c r="A832" s="3038" t="s">
        <v>1543</v>
      </c>
      <c r="B832" s="3039" t="s">
        <v>7196</v>
      </c>
      <c r="C832" s="3040" t="s">
        <v>2841</v>
      </c>
      <c r="D832" s="3041"/>
      <c r="E832" s="3041"/>
      <c r="F832" s="3042">
        <f t="shared" si="24"/>
        <v>0</v>
      </c>
      <c r="G832" s="3043">
        <f t="shared" si="25"/>
        <v>0</v>
      </c>
      <c r="H832" s="1874">
        <v>0.1739</v>
      </c>
      <c r="I832" s="3044" t="s">
        <v>0</v>
      </c>
    </row>
    <row r="833" spans="1:9">
      <c r="A833" s="3038" t="s">
        <v>1544</v>
      </c>
      <c r="B833" s="3039" t="s">
        <v>7197</v>
      </c>
      <c r="C833" s="3040" t="s">
        <v>2841</v>
      </c>
      <c r="D833" s="3041"/>
      <c r="E833" s="3041"/>
      <c r="F833" s="3042">
        <f t="shared" si="24"/>
        <v>0</v>
      </c>
      <c r="G833" s="3043">
        <f t="shared" si="25"/>
        <v>0</v>
      </c>
      <c r="H833" s="1874">
        <v>0.13980000000000001</v>
      </c>
      <c r="I833" s="3044" t="s">
        <v>0</v>
      </c>
    </row>
    <row r="834" spans="1:9">
      <c r="A834" s="3038" t="s">
        <v>1545</v>
      </c>
      <c r="B834" s="3039" t="s">
        <v>7198</v>
      </c>
      <c r="C834" s="3040" t="s">
        <v>2841</v>
      </c>
      <c r="D834" s="3041"/>
      <c r="E834" s="3041"/>
      <c r="F834" s="3042">
        <f t="shared" si="24"/>
        <v>0</v>
      </c>
      <c r="G834" s="3043">
        <f t="shared" si="25"/>
        <v>0</v>
      </c>
      <c r="H834" s="1874">
        <v>0.17449999999999999</v>
      </c>
      <c r="I834" s="3044" t="s">
        <v>0</v>
      </c>
    </row>
    <row r="835" spans="1:9">
      <c r="A835" s="3038" t="s">
        <v>1546</v>
      </c>
      <c r="B835" s="3039" t="s">
        <v>7199</v>
      </c>
      <c r="C835" s="3040" t="s">
        <v>2841</v>
      </c>
      <c r="D835" s="3041"/>
      <c r="E835" s="3041"/>
      <c r="F835" s="3042">
        <f t="shared" si="24"/>
        <v>0</v>
      </c>
      <c r="G835" s="3043">
        <f t="shared" si="25"/>
        <v>0</v>
      </c>
      <c r="H835" s="1874">
        <v>0.1082</v>
      </c>
      <c r="I835" s="3044" t="s">
        <v>0</v>
      </c>
    </row>
    <row r="836" spans="1:9">
      <c r="A836" s="3038" t="s">
        <v>1547</v>
      </c>
      <c r="B836" s="3039" t="s">
        <v>7200</v>
      </c>
      <c r="C836" s="3040" t="s">
        <v>2841</v>
      </c>
      <c r="D836" s="3041"/>
      <c r="E836" s="3041"/>
      <c r="F836" s="3042">
        <f t="shared" si="24"/>
        <v>0</v>
      </c>
      <c r="G836" s="3043">
        <f t="shared" si="25"/>
        <v>0</v>
      </c>
      <c r="H836" s="1874">
        <v>0.24940000000000001</v>
      </c>
      <c r="I836" s="3044" t="s">
        <v>0</v>
      </c>
    </row>
    <row r="837" spans="1:9">
      <c r="A837" s="3038" t="s">
        <v>1548</v>
      </c>
      <c r="B837" s="3039" t="s">
        <v>7201</v>
      </c>
      <c r="C837" s="3040" t="s">
        <v>2841</v>
      </c>
      <c r="D837" s="3041"/>
      <c r="E837" s="3041"/>
      <c r="F837" s="3042">
        <f t="shared" ref="F837:F900" si="26">D837*E837</f>
        <v>0</v>
      </c>
      <c r="G837" s="3043">
        <f t="shared" ref="G837:G900" si="27">IF($F$1265=0,0,F837/$F$1265)</f>
        <v>0</v>
      </c>
      <c r="H837" s="1874">
        <v>0.62050000000000005</v>
      </c>
      <c r="I837" s="3044" t="s">
        <v>0</v>
      </c>
    </row>
    <row r="838" spans="1:9">
      <c r="A838" s="3038" t="s">
        <v>1549</v>
      </c>
      <c r="B838" s="3039" t="s">
        <v>7202</v>
      </c>
      <c r="C838" s="3040" t="s">
        <v>2841</v>
      </c>
      <c r="D838" s="3041"/>
      <c r="E838" s="3041"/>
      <c r="F838" s="3042">
        <f t="shared" si="26"/>
        <v>0</v>
      </c>
      <c r="G838" s="3043">
        <f t="shared" si="27"/>
        <v>0</v>
      </c>
      <c r="H838" s="1874">
        <v>0.2974</v>
      </c>
      <c r="I838" s="3044" t="s">
        <v>0</v>
      </c>
    </row>
    <row r="839" spans="1:9">
      <c r="A839" s="3038" t="s">
        <v>1550</v>
      </c>
      <c r="B839" s="3039" t="s">
        <v>7203</v>
      </c>
      <c r="C839" s="3040" t="s">
        <v>2841</v>
      </c>
      <c r="D839" s="3041"/>
      <c r="E839" s="3041"/>
      <c r="F839" s="3042">
        <f t="shared" si="26"/>
        <v>0</v>
      </c>
      <c r="G839" s="3043">
        <f t="shared" si="27"/>
        <v>0</v>
      </c>
      <c r="H839" s="1874">
        <v>0.99609999999999999</v>
      </c>
      <c r="I839" s="3044" t="s">
        <v>0</v>
      </c>
    </row>
    <row r="840" spans="1:9">
      <c r="A840" s="3038" t="s">
        <v>1551</v>
      </c>
      <c r="B840" s="3039" t="s">
        <v>7204</v>
      </c>
      <c r="C840" s="3040" t="s">
        <v>2841</v>
      </c>
      <c r="D840" s="3041"/>
      <c r="E840" s="3041"/>
      <c r="F840" s="3042">
        <f t="shared" si="26"/>
        <v>0</v>
      </c>
      <c r="G840" s="3043">
        <f t="shared" si="27"/>
        <v>0</v>
      </c>
      <c r="H840" s="1874">
        <v>0.96099999999999997</v>
      </c>
      <c r="I840" s="3044" t="s">
        <v>0</v>
      </c>
    </row>
    <row r="841" spans="1:9">
      <c r="A841" s="3038" t="s">
        <v>1552</v>
      </c>
      <c r="B841" s="3039" t="s">
        <v>7205</v>
      </c>
      <c r="C841" s="3040" t="s">
        <v>2841</v>
      </c>
      <c r="D841" s="3041"/>
      <c r="E841" s="3041"/>
      <c r="F841" s="3042">
        <f t="shared" si="26"/>
        <v>0</v>
      </c>
      <c r="G841" s="3043">
        <f t="shared" si="27"/>
        <v>0</v>
      </c>
      <c r="H841" s="1874">
        <v>0.21410000000000001</v>
      </c>
      <c r="I841" s="3044" t="s">
        <v>0</v>
      </c>
    </row>
    <row r="842" spans="1:9">
      <c r="A842" s="3038" t="s">
        <v>1553</v>
      </c>
      <c r="B842" s="3039" t="s">
        <v>7206</v>
      </c>
      <c r="C842" s="3040" t="s">
        <v>2841</v>
      </c>
      <c r="D842" s="3041"/>
      <c r="E842" s="3041"/>
      <c r="F842" s="3042">
        <f t="shared" si="26"/>
        <v>0</v>
      </c>
      <c r="G842" s="3043">
        <f t="shared" si="27"/>
        <v>0</v>
      </c>
      <c r="H842" s="1874">
        <v>0.6845</v>
      </c>
      <c r="I842" s="3044" t="s">
        <v>0</v>
      </c>
    </row>
    <row r="843" spans="1:9">
      <c r="A843" s="3038" t="s">
        <v>1554</v>
      </c>
      <c r="B843" s="3039" t="s">
        <v>7207</v>
      </c>
      <c r="C843" s="3040" t="s">
        <v>2841</v>
      </c>
      <c r="D843" s="3041"/>
      <c r="E843" s="3041"/>
      <c r="F843" s="3042">
        <f t="shared" si="26"/>
        <v>0</v>
      </c>
      <c r="G843" s="3043">
        <f t="shared" si="27"/>
        <v>0</v>
      </c>
      <c r="H843" s="1874">
        <v>0.9708</v>
      </c>
      <c r="I843" s="3044" t="s">
        <v>0</v>
      </c>
    </row>
    <row r="844" spans="1:9">
      <c r="A844" s="3038" t="s">
        <v>1555</v>
      </c>
      <c r="B844" s="3039" t="s">
        <v>7208</v>
      </c>
      <c r="C844" s="3040" t="s">
        <v>2841</v>
      </c>
      <c r="D844" s="3041"/>
      <c r="E844" s="3041"/>
      <c r="F844" s="3042">
        <f t="shared" si="26"/>
        <v>0</v>
      </c>
      <c r="G844" s="3043">
        <f t="shared" si="27"/>
        <v>0</v>
      </c>
      <c r="H844" s="1874">
        <v>0.43809999999999999</v>
      </c>
      <c r="I844" s="3044" t="s">
        <v>0</v>
      </c>
    </row>
    <row r="845" spans="1:9">
      <c r="A845" s="3038" t="s">
        <v>1556</v>
      </c>
      <c r="B845" s="3039" t="s">
        <v>7209</v>
      </c>
      <c r="C845" s="3040" t="s">
        <v>2841</v>
      </c>
      <c r="D845" s="3041"/>
      <c r="E845" s="3041"/>
      <c r="F845" s="3042">
        <f t="shared" si="26"/>
        <v>0</v>
      </c>
      <c r="G845" s="3043">
        <f t="shared" si="27"/>
        <v>0</v>
      </c>
      <c r="H845" s="1874">
        <v>0.63560000000000005</v>
      </c>
      <c r="I845" s="3044" t="s">
        <v>0</v>
      </c>
    </row>
    <row r="846" spans="1:9">
      <c r="A846" s="3038" t="s">
        <v>1557</v>
      </c>
      <c r="B846" s="3039" t="s">
        <v>7210</v>
      </c>
      <c r="C846" s="3040" t="s">
        <v>2841</v>
      </c>
      <c r="D846" s="3041"/>
      <c r="E846" s="3041"/>
      <c r="F846" s="3042">
        <f t="shared" si="26"/>
        <v>0</v>
      </c>
      <c r="G846" s="3043">
        <f t="shared" si="27"/>
        <v>0</v>
      </c>
      <c r="H846" s="1874">
        <v>1.2954000000000001</v>
      </c>
      <c r="I846" s="3044" t="s">
        <v>0</v>
      </c>
    </row>
    <row r="847" spans="1:9">
      <c r="A847" s="3038" t="s">
        <v>1558</v>
      </c>
      <c r="B847" s="3039" t="s">
        <v>7211</v>
      </c>
      <c r="C847" s="3040" t="s">
        <v>2841</v>
      </c>
      <c r="D847" s="3041"/>
      <c r="E847" s="3041"/>
      <c r="F847" s="3042">
        <f t="shared" si="26"/>
        <v>0</v>
      </c>
      <c r="G847" s="3043">
        <f t="shared" si="27"/>
        <v>0</v>
      </c>
      <c r="H847" s="1874">
        <v>0.91679999999999995</v>
      </c>
      <c r="I847" s="3044" t="s">
        <v>0</v>
      </c>
    </row>
    <row r="848" spans="1:9">
      <c r="A848" s="3038" t="s">
        <v>1559</v>
      </c>
      <c r="B848" s="3039" t="s">
        <v>7212</v>
      </c>
      <c r="C848" s="3040" t="s">
        <v>2841</v>
      </c>
      <c r="D848" s="3041"/>
      <c r="E848" s="3041"/>
      <c r="F848" s="3042">
        <f t="shared" si="26"/>
        <v>0</v>
      </c>
      <c r="G848" s="3043">
        <f t="shared" si="27"/>
        <v>0</v>
      </c>
      <c r="H848" s="1874">
        <v>0.73099999999999998</v>
      </c>
      <c r="I848" s="3044" t="s">
        <v>0</v>
      </c>
    </row>
    <row r="849" spans="1:9">
      <c r="A849" s="3038" t="s">
        <v>1560</v>
      </c>
      <c r="B849" s="3039" t="s">
        <v>7213</v>
      </c>
      <c r="C849" s="3040" t="s">
        <v>2841</v>
      </c>
      <c r="D849" s="3041"/>
      <c r="E849" s="3041"/>
      <c r="F849" s="3042">
        <f t="shared" si="26"/>
        <v>0</v>
      </c>
      <c r="G849" s="3043">
        <f t="shared" si="27"/>
        <v>0</v>
      </c>
      <c r="H849" s="1874">
        <v>0.36859999999999998</v>
      </c>
      <c r="I849" s="3044" t="s">
        <v>0</v>
      </c>
    </row>
    <row r="850" spans="1:9">
      <c r="A850" s="3038" t="s">
        <v>1561</v>
      </c>
      <c r="B850" s="3039" t="s">
        <v>7214</v>
      </c>
      <c r="C850" s="3040" t="s">
        <v>2841</v>
      </c>
      <c r="D850" s="3041"/>
      <c r="E850" s="3041"/>
      <c r="F850" s="3042">
        <f t="shared" si="26"/>
        <v>0</v>
      </c>
      <c r="G850" s="3043">
        <f t="shared" si="27"/>
        <v>0</v>
      </c>
      <c r="H850" s="1874">
        <v>0.66069999999999995</v>
      </c>
      <c r="I850" s="3044" t="s">
        <v>0</v>
      </c>
    </row>
    <row r="851" spans="1:9">
      <c r="A851" s="3038" t="s">
        <v>1562</v>
      </c>
      <c r="B851" s="3039" t="s">
        <v>7215</v>
      </c>
      <c r="C851" s="3040" t="s">
        <v>2841</v>
      </c>
      <c r="D851" s="3041"/>
      <c r="E851" s="3041"/>
      <c r="F851" s="3042">
        <f t="shared" si="26"/>
        <v>0</v>
      </c>
      <c r="G851" s="3043">
        <f t="shared" si="27"/>
        <v>0</v>
      </c>
      <c r="H851" s="1874">
        <v>-5.4100000000000002E-2</v>
      </c>
      <c r="I851" s="3044" t="s">
        <v>0</v>
      </c>
    </row>
    <row r="852" spans="1:9">
      <c r="A852" s="3038" t="s">
        <v>1563</v>
      </c>
      <c r="B852" s="3039" t="s">
        <v>7216</v>
      </c>
      <c r="C852" s="3040" t="s">
        <v>2841</v>
      </c>
      <c r="D852" s="3041"/>
      <c r="E852" s="3041"/>
      <c r="F852" s="3042">
        <f t="shared" si="26"/>
        <v>0</v>
      </c>
      <c r="G852" s="3043">
        <f t="shared" si="27"/>
        <v>0</v>
      </c>
      <c r="H852" s="1874">
        <v>0.42570000000000002</v>
      </c>
      <c r="I852" s="3044" t="s">
        <v>0</v>
      </c>
    </row>
    <row r="853" spans="1:9">
      <c r="A853" s="3038" t="s">
        <v>1564</v>
      </c>
      <c r="B853" s="3039" t="s">
        <v>7217</v>
      </c>
      <c r="C853" s="3040" t="s">
        <v>2841</v>
      </c>
      <c r="D853" s="3041"/>
      <c r="E853" s="3041"/>
      <c r="F853" s="3042">
        <f t="shared" si="26"/>
        <v>0</v>
      </c>
      <c r="G853" s="3043">
        <f t="shared" si="27"/>
        <v>0</v>
      </c>
      <c r="H853" s="1874">
        <v>1.3378000000000001</v>
      </c>
      <c r="I853" s="3044" t="s">
        <v>0</v>
      </c>
    </row>
    <row r="854" spans="1:9">
      <c r="A854" s="3038" t="s">
        <v>1565</v>
      </c>
      <c r="B854" s="3039" t="s">
        <v>7218</v>
      </c>
      <c r="C854" s="3040" t="s">
        <v>2841</v>
      </c>
      <c r="D854" s="3041"/>
      <c r="E854" s="3041"/>
      <c r="F854" s="3042">
        <f t="shared" si="26"/>
        <v>0</v>
      </c>
      <c r="G854" s="3043">
        <f t="shared" si="27"/>
        <v>0</v>
      </c>
      <c r="H854" s="1874">
        <v>1.6155999999999999</v>
      </c>
      <c r="I854" s="3044" t="s">
        <v>0</v>
      </c>
    </row>
    <row r="855" spans="1:9">
      <c r="A855" s="3038" t="s">
        <v>1566</v>
      </c>
      <c r="B855" s="3039" t="s">
        <v>7219</v>
      </c>
      <c r="C855" s="3040" t="s">
        <v>2841</v>
      </c>
      <c r="D855" s="3041"/>
      <c r="E855" s="3041"/>
      <c r="F855" s="3042">
        <f t="shared" si="26"/>
        <v>0</v>
      </c>
      <c r="G855" s="3043">
        <f t="shared" si="27"/>
        <v>0</v>
      </c>
      <c r="H855" s="1874">
        <v>0.57699999999999996</v>
      </c>
      <c r="I855" s="3044" t="s">
        <v>0</v>
      </c>
    </row>
    <row r="856" spans="1:9">
      <c r="A856" s="3038" t="s">
        <v>1567</v>
      </c>
      <c r="B856" s="3039" t="s">
        <v>7220</v>
      </c>
      <c r="C856" s="3040" t="s">
        <v>2841</v>
      </c>
      <c r="D856" s="3041"/>
      <c r="E856" s="3041"/>
      <c r="F856" s="3042">
        <f t="shared" si="26"/>
        <v>0</v>
      </c>
      <c r="G856" s="3043">
        <f t="shared" si="27"/>
        <v>0</v>
      </c>
      <c r="H856" s="1874">
        <v>1.1697</v>
      </c>
      <c r="I856" s="3044" t="s">
        <v>0</v>
      </c>
    </row>
    <row r="857" spans="1:9">
      <c r="A857" s="3038" t="s">
        <v>1568</v>
      </c>
      <c r="B857" s="3039" t="s">
        <v>7221</v>
      </c>
      <c r="C857" s="3040" t="s">
        <v>2841</v>
      </c>
      <c r="D857" s="3041"/>
      <c r="E857" s="3041"/>
      <c r="F857" s="3042">
        <f t="shared" si="26"/>
        <v>0</v>
      </c>
      <c r="G857" s="3043">
        <f t="shared" si="27"/>
        <v>0</v>
      </c>
      <c r="H857" s="1874">
        <v>0.56330000000000002</v>
      </c>
      <c r="I857" s="3044" t="s">
        <v>0</v>
      </c>
    </row>
    <row r="858" spans="1:9">
      <c r="A858" s="3038" t="s">
        <v>1569</v>
      </c>
      <c r="B858" s="3039" t="s">
        <v>7222</v>
      </c>
      <c r="C858" s="3040" t="s">
        <v>2841</v>
      </c>
      <c r="D858" s="3041"/>
      <c r="E858" s="3041"/>
      <c r="F858" s="3042">
        <f t="shared" si="26"/>
        <v>0</v>
      </c>
      <c r="G858" s="3043">
        <f t="shared" si="27"/>
        <v>0</v>
      </c>
      <c r="H858" s="1874">
        <v>0.62109999999999999</v>
      </c>
      <c r="I858" s="3044" t="s">
        <v>0</v>
      </c>
    </row>
    <row r="859" spans="1:9">
      <c r="A859" s="3038" t="s">
        <v>1570</v>
      </c>
      <c r="B859" s="3039" t="s">
        <v>7223</v>
      </c>
      <c r="C859" s="3040" t="s">
        <v>2841</v>
      </c>
      <c r="D859" s="3041"/>
      <c r="E859" s="3041"/>
      <c r="F859" s="3042">
        <f t="shared" si="26"/>
        <v>0</v>
      </c>
      <c r="G859" s="3043">
        <f t="shared" si="27"/>
        <v>0</v>
      </c>
      <c r="H859" s="1874">
        <v>0.87690000000000001</v>
      </c>
      <c r="I859" s="3044" t="s">
        <v>0</v>
      </c>
    </row>
    <row r="860" spans="1:9">
      <c r="A860" s="3038" t="s">
        <v>1</v>
      </c>
      <c r="B860" s="3039" t="s">
        <v>7224</v>
      </c>
      <c r="C860" s="3040" t="s">
        <v>2841</v>
      </c>
      <c r="D860" s="3041"/>
      <c r="E860" s="3041"/>
      <c r="F860" s="3042">
        <f t="shared" si="26"/>
        <v>0</v>
      </c>
      <c r="G860" s="3043">
        <f t="shared" si="27"/>
        <v>0</v>
      </c>
      <c r="H860" s="1874">
        <v>0.26740000000000003</v>
      </c>
      <c r="I860" s="3044" t="s">
        <v>0</v>
      </c>
    </row>
    <row r="861" spans="1:9">
      <c r="A861" s="3038" t="s">
        <v>1571</v>
      </c>
      <c r="B861" s="3039" t="s">
        <v>7225</v>
      </c>
      <c r="C861" s="3040" t="s">
        <v>2841</v>
      </c>
      <c r="D861" s="3041"/>
      <c r="E861" s="3041"/>
      <c r="F861" s="3042">
        <f t="shared" si="26"/>
        <v>0</v>
      </c>
      <c r="G861" s="3043">
        <f t="shared" si="27"/>
        <v>0</v>
      </c>
      <c r="H861" s="1874">
        <v>0.51910000000000001</v>
      </c>
      <c r="I861" s="3044" t="s">
        <v>0</v>
      </c>
    </row>
    <row r="862" spans="1:9">
      <c r="A862" s="3038" t="s">
        <v>1572</v>
      </c>
      <c r="B862" s="3039" t="s">
        <v>7226</v>
      </c>
      <c r="C862" s="3040" t="s">
        <v>2841</v>
      </c>
      <c r="D862" s="3041"/>
      <c r="E862" s="3041"/>
      <c r="F862" s="3042">
        <f t="shared" si="26"/>
        <v>0</v>
      </c>
      <c r="G862" s="3043">
        <f t="shared" si="27"/>
        <v>0</v>
      </c>
      <c r="H862" s="1874">
        <v>9.69E-2</v>
      </c>
      <c r="I862" s="3044" t="s">
        <v>0</v>
      </c>
    </row>
    <row r="863" spans="1:9">
      <c r="A863" s="3038" t="s">
        <v>1573</v>
      </c>
      <c r="B863" s="3039" t="s">
        <v>7227</v>
      </c>
      <c r="C863" s="3040" t="s">
        <v>2841</v>
      </c>
      <c r="D863" s="3041"/>
      <c r="E863" s="3041"/>
      <c r="F863" s="3042">
        <f t="shared" si="26"/>
        <v>0</v>
      </c>
      <c r="G863" s="3043">
        <f t="shared" si="27"/>
        <v>0</v>
      </c>
      <c r="H863" s="1874">
        <v>1.0969</v>
      </c>
      <c r="I863" s="3044" t="s">
        <v>0</v>
      </c>
    </row>
    <row r="864" spans="1:9">
      <c r="A864" s="3038" t="s">
        <v>1574</v>
      </c>
      <c r="B864" s="3039" t="s">
        <v>7228</v>
      </c>
      <c r="C864" s="3040" t="s">
        <v>2841</v>
      </c>
      <c r="D864" s="3041"/>
      <c r="E864" s="3041"/>
      <c r="F864" s="3042">
        <f t="shared" si="26"/>
        <v>0</v>
      </c>
      <c r="G864" s="3043">
        <f t="shared" si="27"/>
        <v>0</v>
      </c>
      <c r="H864" s="1874">
        <v>0.52749999999999997</v>
      </c>
      <c r="I864" s="3044" t="s">
        <v>0</v>
      </c>
    </row>
    <row r="865" spans="1:9">
      <c r="A865" s="3038" t="s">
        <v>1575</v>
      </c>
      <c r="B865" s="3039" t="s">
        <v>7229</v>
      </c>
      <c r="C865" s="3040" t="s">
        <v>2841</v>
      </c>
      <c r="D865" s="3041"/>
      <c r="E865" s="3041"/>
      <c r="F865" s="3042">
        <f t="shared" si="26"/>
        <v>0</v>
      </c>
      <c r="G865" s="3043">
        <f t="shared" si="27"/>
        <v>0</v>
      </c>
      <c r="H865" s="1874">
        <v>1.2126999999999999</v>
      </c>
      <c r="I865" s="3044" t="s">
        <v>0</v>
      </c>
    </row>
    <row r="866" spans="1:9">
      <c r="A866" s="3038" t="s">
        <v>1576</v>
      </c>
      <c r="B866" s="3039" t="s">
        <v>7230</v>
      </c>
      <c r="C866" s="3040" t="s">
        <v>2841</v>
      </c>
      <c r="D866" s="3041"/>
      <c r="E866" s="3041"/>
      <c r="F866" s="3042">
        <f t="shared" si="26"/>
        <v>0</v>
      </c>
      <c r="G866" s="3043">
        <f t="shared" si="27"/>
        <v>0</v>
      </c>
      <c r="H866" s="1874">
        <v>0.52569999999999995</v>
      </c>
      <c r="I866" s="3044" t="s">
        <v>0</v>
      </c>
    </row>
    <row r="867" spans="1:9">
      <c r="A867" s="3038" t="s">
        <v>1577</v>
      </c>
      <c r="B867" s="3039" t="s">
        <v>7231</v>
      </c>
      <c r="C867" s="3040" t="s">
        <v>2841</v>
      </c>
      <c r="D867" s="3041"/>
      <c r="E867" s="3041"/>
      <c r="F867" s="3042">
        <f t="shared" si="26"/>
        <v>0</v>
      </c>
      <c r="G867" s="3043">
        <f t="shared" si="27"/>
        <v>0</v>
      </c>
      <c r="H867" s="1874">
        <v>0.44950000000000001</v>
      </c>
      <c r="I867" s="3044" t="s">
        <v>0</v>
      </c>
    </row>
    <row r="868" spans="1:9">
      <c r="A868" s="3038" t="s">
        <v>1578</v>
      </c>
      <c r="B868" s="3039" t="s">
        <v>7232</v>
      </c>
      <c r="C868" s="3040" t="s">
        <v>2841</v>
      </c>
      <c r="D868" s="3041"/>
      <c r="E868" s="3041"/>
      <c r="F868" s="3042">
        <f t="shared" si="26"/>
        <v>0</v>
      </c>
      <c r="G868" s="3043">
        <f t="shared" si="27"/>
        <v>0</v>
      </c>
      <c r="H868" s="1874">
        <v>1.0009999999999999</v>
      </c>
      <c r="I868" s="3044" t="s">
        <v>0</v>
      </c>
    </row>
    <row r="869" spans="1:9">
      <c r="A869" s="3038" t="s">
        <v>1579</v>
      </c>
      <c r="B869" s="3039" t="s">
        <v>7233</v>
      </c>
      <c r="C869" s="3040" t="s">
        <v>2841</v>
      </c>
      <c r="D869" s="3041"/>
      <c r="E869" s="3041"/>
      <c r="F869" s="3042">
        <f t="shared" si="26"/>
        <v>0</v>
      </c>
      <c r="G869" s="3043">
        <f t="shared" si="27"/>
        <v>0</v>
      </c>
      <c r="H869" s="1874">
        <v>0.71189999999999998</v>
      </c>
      <c r="I869" s="3044" t="s">
        <v>0</v>
      </c>
    </row>
    <row r="870" spans="1:9">
      <c r="A870" s="3038" t="s">
        <v>1580</v>
      </c>
      <c r="B870" s="3039" t="s">
        <v>7234</v>
      </c>
      <c r="C870" s="3040" t="s">
        <v>2841</v>
      </c>
      <c r="D870" s="3041"/>
      <c r="E870" s="3041"/>
      <c r="F870" s="3042">
        <f t="shared" si="26"/>
        <v>0</v>
      </c>
      <c r="G870" s="3043">
        <f t="shared" si="27"/>
        <v>0</v>
      </c>
      <c r="H870" s="1874">
        <v>0.90749999999999997</v>
      </c>
      <c r="I870" s="3044" t="s">
        <v>0</v>
      </c>
    </row>
    <row r="871" spans="1:9">
      <c r="A871" s="3038" t="s">
        <v>1581</v>
      </c>
      <c r="B871" s="3039" t="s">
        <v>7235</v>
      </c>
      <c r="C871" s="3040" t="s">
        <v>2841</v>
      </c>
      <c r="D871" s="3041"/>
      <c r="E871" s="3041"/>
      <c r="F871" s="3042">
        <f t="shared" si="26"/>
        <v>0</v>
      </c>
      <c r="G871" s="3043">
        <f t="shared" si="27"/>
        <v>0</v>
      </c>
      <c r="H871" s="1874">
        <v>1.905</v>
      </c>
      <c r="I871" s="3044" t="s">
        <v>0</v>
      </c>
    </row>
    <row r="872" spans="1:9">
      <c r="A872" s="3038" t="s">
        <v>1582</v>
      </c>
      <c r="B872" s="3039" t="s">
        <v>7236</v>
      </c>
      <c r="C872" s="3040" t="s">
        <v>2841</v>
      </c>
      <c r="D872" s="3041"/>
      <c r="E872" s="3041"/>
      <c r="F872" s="3042">
        <f t="shared" si="26"/>
        <v>0</v>
      </c>
      <c r="G872" s="3043">
        <f t="shared" si="27"/>
        <v>0</v>
      </c>
      <c r="H872" s="1874">
        <v>0.8306</v>
      </c>
      <c r="I872" s="3044" t="s">
        <v>0</v>
      </c>
    </row>
    <row r="873" spans="1:9">
      <c r="A873" s="3038" t="s">
        <v>2637</v>
      </c>
      <c r="B873" s="3039" t="s">
        <v>7237</v>
      </c>
      <c r="C873" s="3040" t="s">
        <v>2841</v>
      </c>
      <c r="D873" s="3041"/>
      <c r="E873" s="3041"/>
      <c r="F873" s="3042">
        <f t="shared" si="26"/>
        <v>0</v>
      </c>
      <c r="G873" s="3043">
        <f t="shared" si="27"/>
        <v>0</v>
      </c>
      <c r="H873" s="1874">
        <v>0.77500000000000002</v>
      </c>
      <c r="I873" s="3044" t="s">
        <v>0</v>
      </c>
    </row>
    <row r="874" spans="1:9">
      <c r="A874" s="3038" t="s">
        <v>1583</v>
      </c>
      <c r="B874" s="3039" t="s">
        <v>7238</v>
      </c>
      <c r="C874" s="3040" t="s">
        <v>2841</v>
      </c>
      <c r="D874" s="3041"/>
      <c r="E874" s="3041"/>
      <c r="F874" s="3042">
        <f t="shared" si="26"/>
        <v>0</v>
      </c>
      <c r="G874" s="3043">
        <f t="shared" si="27"/>
        <v>0</v>
      </c>
      <c r="H874" s="1874">
        <v>-9.4500000000000001E-2</v>
      </c>
      <c r="I874" s="3044" t="s">
        <v>0</v>
      </c>
    </row>
    <row r="875" spans="1:9">
      <c r="A875" s="3038" t="s">
        <v>2640</v>
      </c>
      <c r="B875" s="3039" t="s">
        <v>7239</v>
      </c>
      <c r="C875" s="3040" t="s">
        <v>2841</v>
      </c>
      <c r="D875" s="3041"/>
      <c r="E875" s="3041"/>
      <c r="F875" s="3042">
        <f t="shared" si="26"/>
        <v>0</v>
      </c>
      <c r="G875" s="3043">
        <f t="shared" si="27"/>
        <v>0</v>
      </c>
      <c r="H875" s="1874">
        <v>0.74150000000000005</v>
      </c>
      <c r="I875" s="3044" t="s">
        <v>0</v>
      </c>
    </row>
    <row r="876" spans="1:9">
      <c r="A876" s="3038" t="s">
        <v>1584</v>
      </c>
      <c r="B876" s="3039" t="s">
        <v>7240</v>
      </c>
      <c r="C876" s="3040" t="s">
        <v>2841</v>
      </c>
      <c r="D876" s="3041"/>
      <c r="E876" s="3041"/>
      <c r="F876" s="3042">
        <f t="shared" si="26"/>
        <v>0</v>
      </c>
      <c r="G876" s="3043">
        <f t="shared" si="27"/>
        <v>0</v>
      </c>
      <c r="H876" s="1874">
        <v>0.95020000000000004</v>
      </c>
      <c r="I876" s="3044" t="s">
        <v>0</v>
      </c>
    </row>
    <row r="877" spans="1:9">
      <c r="A877" s="3038" t="s">
        <v>1585</v>
      </c>
      <c r="B877" s="3039" t="s">
        <v>7241</v>
      </c>
      <c r="C877" s="3040" t="s">
        <v>2841</v>
      </c>
      <c r="D877" s="3041"/>
      <c r="E877" s="3041"/>
      <c r="F877" s="3042">
        <f t="shared" si="26"/>
        <v>0</v>
      </c>
      <c r="G877" s="3043">
        <f t="shared" si="27"/>
        <v>0</v>
      </c>
      <c r="H877" s="1874">
        <v>0.63460000000000005</v>
      </c>
      <c r="I877" s="3044" t="s">
        <v>0</v>
      </c>
    </row>
    <row r="878" spans="1:9">
      <c r="A878" s="3038" t="s">
        <v>1586</v>
      </c>
      <c r="B878" s="3039" t="s">
        <v>7242</v>
      </c>
      <c r="C878" s="3040" t="s">
        <v>2841</v>
      </c>
      <c r="D878" s="3041"/>
      <c r="E878" s="3041"/>
      <c r="F878" s="3042">
        <f t="shared" si="26"/>
        <v>0</v>
      </c>
      <c r="G878" s="3043">
        <f t="shared" si="27"/>
        <v>0</v>
      </c>
      <c r="H878" s="1874">
        <v>0.45029999999999998</v>
      </c>
      <c r="I878" s="3044" t="s">
        <v>0</v>
      </c>
    </row>
    <row r="879" spans="1:9">
      <c r="A879" s="3038" t="s">
        <v>1587</v>
      </c>
      <c r="B879" s="3039" t="s">
        <v>7243</v>
      </c>
      <c r="C879" s="3040" t="s">
        <v>2841</v>
      </c>
      <c r="D879" s="3041"/>
      <c r="E879" s="3041"/>
      <c r="F879" s="3042">
        <f t="shared" si="26"/>
        <v>0</v>
      </c>
      <c r="G879" s="3043">
        <f t="shared" si="27"/>
        <v>0</v>
      </c>
      <c r="H879" s="1874">
        <v>1.0714999999999999</v>
      </c>
      <c r="I879" s="3044" t="s">
        <v>0</v>
      </c>
    </row>
    <row r="880" spans="1:9">
      <c r="A880" s="3038" t="s">
        <v>1588</v>
      </c>
      <c r="B880" s="3039" t="s">
        <v>4148</v>
      </c>
      <c r="C880" s="3040" t="s">
        <v>2841</v>
      </c>
      <c r="D880" s="3041"/>
      <c r="E880" s="3041"/>
      <c r="F880" s="3042">
        <f t="shared" si="26"/>
        <v>0</v>
      </c>
      <c r="G880" s="3043">
        <f t="shared" si="27"/>
        <v>0</v>
      </c>
      <c r="H880" s="1874">
        <v>0.56079999999999997</v>
      </c>
      <c r="I880" s="3044" t="s">
        <v>0</v>
      </c>
    </row>
    <row r="881" spans="1:9">
      <c r="A881" s="3038" t="s">
        <v>1589</v>
      </c>
      <c r="B881" s="3039" t="s">
        <v>7244</v>
      </c>
      <c r="C881" s="3040" t="s">
        <v>2841</v>
      </c>
      <c r="D881" s="3041"/>
      <c r="E881" s="3041"/>
      <c r="F881" s="3042">
        <f t="shared" si="26"/>
        <v>0</v>
      </c>
      <c r="G881" s="3043">
        <f t="shared" si="27"/>
        <v>0</v>
      </c>
      <c r="H881" s="1874">
        <v>0.1565</v>
      </c>
      <c r="I881" s="3044" t="s">
        <v>0</v>
      </c>
    </row>
    <row r="882" spans="1:9">
      <c r="A882" s="3038" t="s">
        <v>2649</v>
      </c>
      <c r="B882" s="3039" t="s">
        <v>7245</v>
      </c>
      <c r="C882" s="3040" t="s">
        <v>2841</v>
      </c>
      <c r="D882" s="3041"/>
      <c r="E882" s="3041"/>
      <c r="F882" s="3042">
        <f t="shared" si="26"/>
        <v>0</v>
      </c>
      <c r="G882" s="3043">
        <f t="shared" si="27"/>
        <v>0</v>
      </c>
      <c r="H882" s="1874">
        <v>1</v>
      </c>
      <c r="I882" s="3044" t="s">
        <v>4628</v>
      </c>
    </row>
    <row r="883" spans="1:9">
      <c r="A883" s="3038" t="s">
        <v>1590</v>
      </c>
      <c r="B883" s="3039" t="s">
        <v>7246</v>
      </c>
      <c r="C883" s="3040" t="s">
        <v>2841</v>
      </c>
      <c r="D883" s="3041"/>
      <c r="E883" s="3041"/>
      <c r="F883" s="3042">
        <f t="shared" si="26"/>
        <v>0</v>
      </c>
      <c r="G883" s="3043">
        <f t="shared" si="27"/>
        <v>0</v>
      </c>
      <c r="H883" s="1874">
        <v>0.47710000000000002</v>
      </c>
      <c r="I883" s="3044" t="s">
        <v>0</v>
      </c>
    </row>
    <row r="884" spans="1:9">
      <c r="A884" s="3038" t="s">
        <v>1591</v>
      </c>
      <c r="B884" s="3039" t="s">
        <v>7247</v>
      </c>
      <c r="C884" s="3040" t="s">
        <v>2841</v>
      </c>
      <c r="D884" s="3041"/>
      <c r="E884" s="3041"/>
      <c r="F884" s="3042">
        <f t="shared" si="26"/>
        <v>0</v>
      </c>
      <c r="G884" s="3043">
        <f t="shared" si="27"/>
        <v>0</v>
      </c>
      <c r="H884" s="1874">
        <v>0.61070000000000002</v>
      </c>
      <c r="I884" s="3044" t="s">
        <v>0</v>
      </c>
    </row>
    <row r="885" spans="1:9">
      <c r="A885" s="3038" t="s">
        <v>1592</v>
      </c>
      <c r="B885" s="3039" t="s">
        <v>7248</v>
      </c>
      <c r="C885" s="3040" t="s">
        <v>2841</v>
      </c>
      <c r="D885" s="3041"/>
      <c r="E885" s="3041"/>
      <c r="F885" s="3042">
        <f t="shared" si="26"/>
        <v>0</v>
      </c>
      <c r="G885" s="3043">
        <f t="shared" si="27"/>
        <v>0</v>
      </c>
      <c r="H885" s="1874">
        <v>0.32679999999999998</v>
      </c>
      <c r="I885" s="3044" t="s">
        <v>0</v>
      </c>
    </row>
    <row r="886" spans="1:9">
      <c r="A886" s="3038" t="s">
        <v>1593</v>
      </c>
      <c r="B886" s="3039" t="s">
        <v>7249</v>
      </c>
      <c r="C886" s="3040" t="s">
        <v>2841</v>
      </c>
      <c r="D886" s="3041"/>
      <c r="E886" s="3041"/>
      <c r="F886" s="3042">
        <f t="shared" si="26"/>
        <v>0</v>
      </c>
      <c r="G886" s="3043">
        <f t="shared" si="27"/>
        <v>0</v>
      </c>
      <c r="H886" s="1874">
        <v>0.57450000000000001</v>
      </c>
      <c r="I886" s="3044" t="s">
        <v>0</v>
      </c>
    </row>
    <row r="887" spans="1:9">
      <c r="A887" s="3038" t="s">
        <v>3985</v>
      </c>
      <c r="B887" s="3039" t="s">
        <v>7250</v>
      </c>
      <c r="C887" s="3040" t="s">
        <v>2841</v>
      </c>
      <c r="D887" s="3041"/>
      <c r="E887" s="3041"/>
      <c r="F887" s="3042">
        <f t="shared" si="26"/>
        <v>0</v>
      </c>
      <c r="G887" s="3043">
        <f t="shared" si="27"/>
        <v>0</v>
      </c>
      <c r="H887" s="1874">
        <v>1.9136</v>
      </c>
      <c r="I887" s="3044" t="s">
        <v>0</v>
      </c>
    </row>
    <row r="888" spans="1:9">
      <c r="A888" s="3038" t="s">
        <v>1594</v>
      </c>
      <c r="B888" s="3039" t="s">
        <v>7251</v>
      </c>
      <c r="C888" s="3040" t="s">
        <v>2841</v>
      </c>
      <c r="D888" s="3041"/>
      <c r="E888" s="3041"/>
      <c r="F888" s="3042">
        <f t="shared" si="26"/>
        <v>0</v>
      </c>
      <c r="G888" s="3043">
        <f t="shared" si="27"/>
        <v>0</v>
      </c>
      <c r="H888" s="1874">
        <v>0.58840000000000003</v>
      </c>
      <c r="I888" s="3044" t="s">
        <v>0</v>
      </c>
    </row>
    <row r="889" spans="1:9">
      <c r="A889" s="3038" t="s">
        <v>4662</v>
      </c>
      <c r="B889" s="3039" t="s">
        <v>7252</v>
      </c>
      <c r="C889" s="3040" t="s">
        <v>2841</v>
      </c>
      <c r="D889" s="3041"/>
      <c r="E889" s="3041"/>
      <c r="F889" s="3042">
        <f t="shared" si="26"/>
        <v>0</v>
      </c>
      <c r="G889" s="3043">
        <f t="shared" si="27"/>
        <v>0</v>
      </c>
      <c r="H889" s="1874">
        <v>1</v>
      </c>
      <c r="I889" s="3044" t="s">
        <v>4628</v>
      </c>
    </row>
    <row r="890" spans="1:9">
      <c r="A890" s="3038" t="s">
        <v>1595</v>
      </c>
      <c r="B890" s="3039" t="s">
        <v>7253</v>
      </c>
      <c r="C890" s="3040" t="s">
        <v>2841</v>
      </c>
      <c r="D890" s="3041"/>
      <c r="E890" s="3041"/>
      <c r="F890" s="3042">
        <f t="shared" si="26"/>
        <v>0</v>
      </c>
      <c r="G890" s="3043">
        <f t="shared" si="27"/>
        <v>0</v>
      </c>
      <c r="H890" s="1874">
        <v>2.0150000000000001</v>
      </c>
      <c r="I890" s="3044" t="s">
        <v>0</v>
      </c>
    </row>
    <row r="891" spans="1:9">
      <c r="A891" s="3038" t="s">
        <v>1596</v>
      </c>
      <c r="B891" s="3039" t="s">
        <v>7254</v>
      </c>
      <c r="C891" s="3040" t="s">
        <v>2841</v>
      </c>
      <c r="D891" s="3041"/>
      <c r="E891" s="3041"/>
      <c r="F891" s="3042">
        <f t="shared" si="26"/>
        <v>0</v>
      </c>
      <c r="G891" s="3043">
        <f t="shared" si="27"/>
        <v>0</v>
      </c>
      <c r="H891" s="1874">
        <v>1.5654999999999999</v>
      </c>
      <c r="I891" s="3044" t="s">
        <v>0</v>
      </c>
    </row>
    <row r="892" spans="1:9">
      <c r="A892" s="3038" t="s">
        <v>1597</v>
      </c>
      <c r="B892" s="3039" t="s">
        <v>7255</v>
      </c>
      <c r="C892" s="3040" t="s">
        <v>2841</v>
      </c>
      <c r="D892" s="3041"/>
      <c r="E892" s="3041"/>
      <c r="F892" s="3042">
        <f t="shared" si="26"/>
        <v>0</v>
      </c>
      <c r="G892" s="3043">
        <f t="shared" si="27"/>
        <v>0</v>
      </c>
      <c r="H892" s="1874">
        <v>0.35970000000000002</v>
      </c>
      <c r="I892" s="3044" t="s">
        <v>0</v>
      </c>
    </row>
    <row r="893" spans="1:9">
      <c r="A893" s="3038" t="s">
        <v>4149</v>
      </c>
      <c r="B893" s="3039" t="s">
        <v>7256</v>
      </c>
      <c r="C893" s="3040" t="s">
        <v>2841</v>
      </c>
      <c r="D893" s="3041"/>
      <c r="E893" s="3041"/>
      <c r="F893" s="3042">
        <f t="shared" si="26"/>
        <v>0</v>
      </c>
      <c r="G893" s="3043">
        <f t="shared" si="27"/>
        <v>0</v>
      </c>
      <c r="H893" s="1874">
        <v>0.56420000000000003</v>
      </c>
      <c r="I893" s="3044" t="s">
        <v>0</v>
      </c>
    </row>
    <row r="894" spans="1:9">
      <c r="A894" s="3038" t="s">
        <v>1598</v>
      </c>
      <c r="B894" s="3039" t="s">
        <v>7257</v>
      </c>
      <c r="C894" s="3040" t="s">
        <v>2841</v>
      </c>
      <c r="D894" s="3041"/>
      <c r="E894" s="3041"/>
      <c r="F894" s="3042">
        <f t="shared" si="26"/>
        <v>0</v>
      </c>
      <c r="G894" s="3043">
        <f t="shared" si="27"/>
        <v>0</v>
      </c>
      <c r="H894" s="1874">
        <v>0.74199999999999999</v>
      </c>
      <c r="I894" s="3044" t="s">
        <v>0</v>
      </c>
    </row>
    <row r="895" spans="1:9">
      <c r="A895" s="3038" t="s">
        <v>1599</v>
      </c>
      <c r="B895" s="3039" t="s">
        <v>7258</v>
      </c>
      <c r="C895" s="3040" t="s">
        <v>2841</v>
      </c>
      <c r="D895" s="3041"/>
      <c r="E895" s="3041"/>
      <c r="F895" s="3042">
        <f t="shared" si="26"/>
        <v>0</v>
      </c>
      <c r="G895" s="3043">
        <f t="shared" si="27"/>
        <v>0</v>
      </c>
      <c r="H895" s="1874">
        <v>0.85150000000000003</v>
      </c>
      <c r="I895" s="3044" t="s">
        <v>0</v>
      </c>
    </row>
    <row r="896" spans="1:9">
      <c r="A896" s="3038" t="s">
        <v>1600</v>
      </c>
      <c r="B896" s="3039" t="s">
        <v>7259</v>
      </c>
      <c r="C896" s="3040" t="s">
        <v>2841</v>
      </c>
      <c r="D896" s="3041"/>
      <c r="E896" s="3041"/>
      <c r="F896" s="3042">
        <f t="shared" si="26"/>
        <v>0</v>
      </c>
      <c r="G896" s="3043">
        <f t="shared" si="27"/>
        <v>0</v>
      </c>
      <c r="H896" s="1874">
        <v>0.43740000000000001</v>
      </c>
      <c r="I896" s="3044" t="s">
        <v>0</v>
      </c>
    </row>
    <row r="897" spans="1:9">
      <c r="A897" s="3038" t="s">
        <v>1601</v>
      </c>
      <c r="B897" s="3039" t="s">
        <v>7260</v>
      </c>
      <c r="C897" s="3040" t="s">
        <v>2841</v>
      </c>
      <c r="D897" s="3041"/>
      <c r="E897" s="3041"/>
      <c r="F897" s="3042">
        <f t="shared" si="26"/>
        <v>0</v>
      </c>
      <c r="G897" s="3043">
        <f t="shared" si="27"/>
        <v>0</v>
      </c>
      <c r="H897" s="1874">
        <v>1.3004</v>
      </c>
      <c r="I897" s="3044" t="s">
        <v>0</v>
      </c>
    </row>
    <row r="898" spans="1:9">
      <c r="A898" s="3038" t="s">
        <v>1602</v>
      </c>
      <c r="B898" s="3039" t="s">
        <v>7261</v>
      </c>
      <c r="C898" s="3040" t="s">
        <v>2841</v>
      </c>
      <c r="D898" s="3041"/>
      <c r="E898" s="3041"/>
      <c r="F898" s="3042">
        <f t="shared" si="26"/>
        <v>0</v>
      </c>
      <c r="G898" s="3043">
        <f t="shared" si="27"/>
        <v>0</v>
      </c>
      <c r="H898" s="1874">
        <v>0.22059999999999999</v>
      </c>
      <c r="I898" s="3044" t="s">
        <v>0</v>
      </c>
    </row>
    <row r="899" spans="1:9">
      <c r="A899" s="3038" t="s">
        <v>1603</v>
      </c>
      <c r="B899" s="3039" t="s">
        <v>7262</v>
      </c>
      <c r="C899" s="3040" t="s">
        <v>2841</v>
      </c>
      <c r="D899" s="3041"/>
      <c r="E899" s="3041"/>
      <c r="F899" s="3042">
        <f t="shared" si="26"/>
        <v>0</v>
      </c>
      <c r="G899" s="3043">
        <f t="shared" si="27"/>
        <v>0</v>
      </c>
      <c r="H899" s="1874">
        <v>0.23880000000000001</v>
      </c>
      <c r="I899" s="3044" t="s">
        <v>0</v>
      </c>
    </row>
    <row r="900" spans="1:9">
      <c r="A900" s="3038" t="s">
        <v>4150</v>
      </c>
      <c r="B900" s="3039" t="s">
        <v>7263</v>
      </c>
      <c r="C900" s="3040" t="s">
        <v>2841</v>
      </c>
      <c r="D900" s="3041"/>
      <c r="E900" s="3041"/>
      <c r="F900" s="3042">
        <f t="shared" si="26"/>
        <v>0</v>
      </c>
      <c r="G900" s="3043">
        <f t="shared" si="27"/>
        <v>0</v>
      </c>
      <c r="H900" s="1874">
        <v>0.68610000000000004</v>
      </c>
      <c r="I900" s="3044" t="s">
        <v>0</v>
      </c>
    </row>
    <row r="901" spans="1:9">
      <c r="A901" s="3038" t="s">
        <v>1604</v>
      </c>
      <c r="B901" s="3039" t="s">
        <v>7264</v>
      </c>
      <c r="C901" s="3040" t="s">
        <v>2841</v>
      </c>
      <c r="D901" s="3041"/>
      <c r="E901" s="3041"/>
      <c r="F901" s="3042">
        <f t="shared" ref="F901:F964" si="28">D901*E901</f>
        <v>0</v>
      </c>
      <c r="G901" s="3043">
        <f t="shared" ref="G901:G964" si="29">IF($F$1265=0,0,F901/$F$1265)</f>
        <v>0</v>
      </c>
      <c r="H901" s="1874">
        <v>0.62890000000000001</v>
      </c>
      <c r="I901" s="3044" t="s">
        <v>0</v>
      </c>
    </row>
    <row r="902" spans="1:9">
      <c r="A902" s="3038" t="s">
        <v>1605</v>
      </c>
      <c r="B902" s="3039" t="s">
        <v>7265</v>
      </c>
      <c r="C902" s="3040" t="s">
        <v>2841</v>
      </c>
      <c r="D902" s="3041"/>
      <c r="E902" s="3041"/>
      <c r="F902" s="3042">
        <f t="shared" si="28"/>
        <v>0</v>
      </c>
      <c r="G902" s="3043">
        <f t="shared" si="29"/>
        <v>0</v>
      </c>
      <c r="H902" s="1874">
        <v>0.66490000000000005</v>
      </c>
      <c r="I902" s="3044" t="s">
        <v>0</v>
      </c>
    </row>
    <row r="903" spans="1:9">
      <c r="A903" s="3038" t="s">
        <v>2049</v>
      </c>
      <c r="B903" s="3039" t="s">
        <v>4151</v>
      </c>
      <c r="C903" s="3040" t="s">
        <v>2841</v>
      </c>
      <c r="D903" s="3041"/>
      <c r="E903" s="3041"/>
      <c r="F903" s="3042">
        <f t="shared" si="28"/>
        <v>0</v>
      </c>
      <c r="G903" s="3043">
        <f t="shared" si="29"/>
        <v>0</v>
      </c>
      <c r="H903" s="1874">
        <v>0.19120000000000001</v>
      </c>
      <c r="I903" s="3044" t="s">
        <v>0</v>
      </c>
    </row>
    <row r="904" spans="1:9">
      <c r="A904" s="3038" t="s">
        <v>1606</v>
      </c>
      <c r="B904" s="3039" t="s">
        <v>7266</v>
      </c>
      <c r="C904" s="3040" t="s">
        <v>2841</v>
      </c>
      <c r="D904" s="3041"/>
      <c r="E904" s="3041"/>
      <c r="F904" s="3042">
        <f t="shared" si="28"/>
        <v>0</v>
      </c>
      <c r="G904" s="3043">
        <f t="shared" si="29"/>
        <v>0</v>
      </c>
      <c r="H904" s="1874">
        <v>0.4783</v>
      </c>
      <c r="I904" s="3044" t="s">
        <v>0</v>
      </c>
    </row>
    <row r="905" spans="1:9">
      <c r="A905" s="3038" t="s">
        <v>4663</v>
      </c>
      <c r="B905" s="3039" t="s">
        <v>7267</v>
      </c>
      <c r="C905" s="3040" t="s">
        <v>2841</v>
      </c>
      <c r="D905" s="3041"/>
      <c r="E905" s="3041"/>
      <c r="F905" s="3042">
        <f t="shared" si="28"/>
        <v>0</v>
      </c>
      <c r="G905" s="3043">
        <f t="shared" si="29"/>
        <v>0</v>
      </c>
      <c r="H905" s="1874">
        <v>1</v>
      </c>
      <c r="I905" s="3044" t="s">
        <v>4628</v>
      </c>
    </row>
    <row r="906" spans="1:9">
      <c r="A906" s="3038" t="s">
        <v>1607</v>
      </c>
      <c r="B906" s="3039" t="s">
        <v>7268</v>
      </c>
      <c r="C906" s="3040" t="s">
        <v>2841</v>
      </c>
      <c r="D906" s="3041"/>
      <c r="E906" s="3041"/>
      <c r="F906" s="3042">
        <f t="shared" si="28"/>
        <v>0</v>
      </c>
      <c r="G906" s="3043">
        <f t="shared" si="29"/>
        <v>0</v>
      </c>
      <c r="H906" s="1874">
        <v>0.6694</v>
      </c>
      <c r="I906" s="3044" t="s">
        <v>0</v>
      </c>
    </row>
    <row r="907" spans="1:9">
      <c r="A907" s="3038" t="s">
        <v>1608</v>
      </c>
      <c r="B907" s="3039" t="s">
        <v>7269</v>
      </c>
      <c r="C907" s="3040" t="s">
        <v>2841</v>
      </c>
      <c r="D907" s="3041"/>
      <c r="E907" s="3041"/>
      <c r="F907" s="3042">
        <f t="shared" si="28"/>
        <v>0</v>
      </c>
      <c r="G907" s="3043">
        <f t="shared" si="29"/>
        <v>0</v>
      </c>
      <c r="H907" s="1874">
        <v>0.2427</v>
      </c>
      <c r="I907" s="3044" t="s">
        <v>0</v>
      </c>
    </row>
    <row r="908" spans="1:9">
      <c r="A908" s="3038" t="s">
        <v>1609</v>
      </c>
      <c r="B908" s="3039" t="s">
        <v>7270</v>
      </c>
      <c r="C908" s="3040" t="s">
        <v>2841</v>
      </c>
      <c r="D908" s="3041"/>
      <c r="E908" s="3041"/>
      <c r="F908" s="3042">
        <f t="shared" si="28"/>
        <v>0</v>
      </c>
      <c r="G908" s="3043">
        <f t="shared" si="29"/>
        <v>0</v>
      </c>
      <c r="H908" s="1874">
        <v>0.18429999999999999</v>
      </c>
      <c r="I908" s="3044" t="s">
        <v>0</v>
      </c>
    </row>
    <row r="909" spans="1:9">
      <c r="A909" s="3038" t="s">
        <v>4664</v>
      </c>
      <c r="B909" s="3039" t="s">
        <v>7271</v>
      </c>
      <c r="C909" s="3040" t="s">
        <v>2841</v>
      </c>
      <c r="D909" s="3041"/>
      <c r="E909" s="3041"/>
      <c r="F909" s="3042">
        <f t="shared" si="28"/>
        <v>0</v>
      </c>
      <c r="G909" s="3043">
        <f t="shared" si="29"/>
        <v>0</v>
      </c>
      <c r="H909" s="1874">
        <v>1</v>
      </c>
      <c r="I909" s="3044" t="s">
        <v>4628</v>
      </c>
    </row>
    <row r="910" spans="1:9">
      <c r="A910" s="3038" t="s">
        <v>4665</v>
      </c>
      <c r="B910" s="3039" t="s">
        <v>7272</v>
      </c>
      <c r="C910" s="3040" t="s">
        <v>2841</v>
      </c>
      <c r="D910" s="3041"/>
      <c r="E910" s="3041"/>
      <c r="F910" s="3042">
        <f t="shared" si="28"/>
        <v>0</v>
      </c>
      <c r="G910" s="3043">
        <f t="shared" si="29"/>
        <v>0</v>
      </c>
      <c r="H910" s="1874">
        <v>1</v>
      </c>
      <c r="I910" s="3044" t="s">
        <v>4628</v>
      </c>
    </row>
    <row r="911" spans="1:9">
      <c r="A911" s="3038" t="s">
        <v>1610</v>
      </c>
      <c r="B911" s="3039" t="s">
        <v>7273</v>
      </c>
      <c r="C911" s="3040" t="s">
        <v>2841</v>
      </c>
      <c r="D911" s="3041"/>
      <c r="E911" s="3041"/>
      <c r="F911" s="3042">
        <f t="shared" si="28"/>
        <v>0</v>
      </c>
      <c r="G911" s="3043">
        <f t="shared" si="29"/>
        <v>0</v>
      </c>
      <c r="H911" s="1874">
        <v>0.63529999999999998</v>
      </c>
      <c r="I911" s="3044" t="s">
        <v>0</v>
      </c>
    </row>
    <row r="912" spans="1:9">
      <c r="A912" s="3038" t="s">
        <v>1611</v>
      </c>
      <c r="B912" s="3039" t="s">
        <v>7274</v>
      </c>
      <c r="C912" s="3040" t="s">
        <v>2841</v>
      </c>
      <c r="D912" s="3041"/>
      <c r="E912" s="3041"/>
      <c r="F912" s="3042">
        <f t="shared" si="28"/>
        <v>0</v>
      </c>
      <c r="G912" s="3043">
        <f t="shared" si="29"/>
        <v>0</v>
      </c>
      <c r="H912" s="1874">
        <v>0.71989999999999998</v>
      </c>
      <c r="I912" s="3044" t="s">
        <v>0</v>
      </c>
    </row>
    <row r="913" spans="1:9">
      <c r="A913" s="3038" t="s">
        <v>1612</v>
      </c>
      <c r="B913" s="3039" t="s">
        <v>7275</v>
      </c>
      <c r="C913" s="3040" t="s">
        <v>2841</v>
      </c>
      <c r="D913" s="3041"/>
      <c r="E913" s="3041"/>
      <c r="F913" s="3042">
        <f t="shared" si="28"/>
        <v>0</v>
      </c>
      <c r="G913" s="3043">
        <f t="shared" si="29"/>
        <v>0</v>
      </c>
      <c r="H913" s="1874">
        <v>2.0049000000000001</v>
      </c>
      <c r="I913" s="3044" t="s">
        <v>0</v>
      </c>
    </row>
    <row r="914" spans="1:9">
      <c r="A914" s="3038" t="s">
        <v>1613</v>
      </c>
      <c r="B914" s="3039" t="s">
        <v>7276</v>
      </c>
      <c r="C914" s="3040" t="s">
        <v>2841</v>
      </c>
      <c r="D914" s="3041"/>
      <c r="E914" s="3041"/>
      <c r="F914" s="3042">
        <f t="shared" si="28"/>
        <v>0</v>
      </c>
      <c r="G914" s="3043">
        <f t="shared" si="29"/>
        <v>0</v>
      </c>
      <c r="H914" s="1874">
        <v>0.3891</v>
      </c>
      <c r="I914" s="3044" t="s">
        <v>0</v>
      </c>
    </row>
    <row r="915" spans="1:9">
      <c r="A915" s="3038" t="s">
        <v>1614</v>
      </c>
      <c r="B915" s="3039" t="s">
        <v>7277</v>
      </c>
      <c r="C915" s="3040" t="s">
        <v>2841</v>
      </c>
      <c r="D915" s="3041"/>
      <c r="E915" s="3041"/>
      <c r="F915" s="3042">
        <f t="shared" si="28"/>
        <v>0</v>
      </c>
      <c r="G915" s="3043">
        <f t="shared" si="29"/>
        <v>0</v>
      </c>
      <c r="H915" s="1874">
        <v>-4.9700000000000001E-2</v>
      </c>
      <c r="I915" s="3044" t="s">
        <v>0</v>
      </c>
    </row>
    <row r="916" spans="1:9">
      <c r="A916" s="3038" t="s">
        <v>1615</v>
      </c>
      <c r="B916" s="3039" t="s">
        <v>7278</v>
      </c>
      <c r="C916" s="3040" t="s">
        <v>2841</v>
      </c>
      <c r="D916" s="3041"/>
      <c r="E916" s="3041"/>
      <c r="F916" s="3042">
        <f t="shared" si="28"/>
        <v>0</v>
      </c>
      <c r="G916" s="3043">
        <f t="shared" si="29"/>
        <v>0</v>
      </c>
      <c r="H916" s="1874">
        <v>0.81459999999999999</v>
      </c>
      <c r="I916" s="3044" t="s">
        <v>0</v>
      </c>
    </row>
    <row r="917" spans="1:9">
      <c r="A917" s="3038" t="s">
        <v>1616</v>
      </c>
      <c r="B917" s="3039" t="s">
        <v>7279</v>
      </c>
      <c r="C917" s="3040" t="s">
        <v>2841</v>
      </c>
      <c r="D917" s="3041"/>
      <c r="E917" s="3041"/>
      <c r="F917" s="3042">
        <f t="shared" si="28"/>
        <v>0</v>
      </c>
      <c r="G917" s="3043">
        <f t="shared" si="29"/>
        <v>0</v>
      </c>
      <c r="H917" s="1874">
        <v>0.13489999999999999</v>
      </c>
      <c r="I917" s="3044" t="s">
        <v>0</v>
      </c>
    </row>
    <row r="918" spans="1:9">
      <c r="A918" s="3038" t="s">
        <v>4152</v>
      </c>
      <c r="B918" s="3039" t="s">
        <v>7280</v>
      </c>
      <c r="C918" s="3040" t="s">
        <v>2841</v>
      </c>
      <c r="D918" s="3041"/>
      <c r="E918" s="3041"/>
      <c r="F918" s="3042">
        <f t="shared" si="28"/>
        <v>0</v>
      </c>
      <c r="G918" s="3043">
        <f t="shared" si="29"/>
        <v>0</v>
      </c>
      <c r="H918" s="1874">
        <v>1.4878</v>
      </c>
      <c r="I918" s="3044" t="s">
        <v>0</v>
      </c>
    </row>
    <row r="919" spans="1:9">
      <c r="A919" s="3038" t="s">
        <v>4153</v>
      </c>
      <c r="B919" s="3039" t="s">
        <v>7281</v>
      </c>
      <c r="C919" s="3040" t="s">
        <v>2841</v>
      </c>
      <c r="D919" s="3041"/>
      <c r="E919" s="3041"/>
      <c r="F919" s="3042">
        <f t="shared" si="28"/>
        <v>0</v>
      </c>
      <c r="G919" s="3043">
        <f t="shared" si="29"/>
        <v>0</v>
      </c>
      <c r="H919" s="1874">
        <v>0.54339999999999999</v>
      </c>
      <c r="I919" s="3044" t="s">
        <v>0</v>
      </c>
    </row>
    <row r="920" spans="1:9">
      <c r="A920" s="3038" t="s">
        <v>4154</v>
      </c>
      <c r="B920" s="3039" t="s">
        <v>7282</v>
      </c>
      <c r="C920" s="3040" t="s">
        <v>2841</v>
      </c>
      <c r="D920" s="3041"/>
      <c r="E920" s="3041"/>
      <c r="F920" s="3042">
        <f t="shared" si="28"/>
        <v>0</v>
      </c>
      <c r="G920" s="3043">
        <f t="shared" si="29"/>
        <v>0</v>
      </c>
      <c r="H920" s="1874">
        <v>1.0583</v>
      </c>
      <c r="I920" s="3044" t="s">
        <v>0</v>
      </c>
    </row>
    <row r="921" spans="1:9">
      <c r="A921" s="3038" t="s">
        <v>1617</v>
      </c>
      <c r="B921" s="3039" t="s">
        <v>7283</v>
      </c>
      <c r="C921" s="3040" t="s">
        <v>2841</v>
      </c>
      <c r="D921" s="3041"/>
      <c r="E921" s="3041"/>
      <c r="F921" s="3042">
        <f t="shared" si="28"/>
        <v>0</v>
      </c>
      <c r="G921" s="3043">
        <f t="shared" si="29"/>
        <v>0</v>
      </c>
      <c r="H921" s="1874">
        <v>0.52129999999999999</v>
      </c>
      <c r="I921" s="3044" t="s">
        <v>0</v>
      </c>
    </row>
    <row r="922" spans="1:9">
      <c r="A922" s="3038" t="s">
        <v>1618</v>
      </c>
      <c r="B922" s="3039" t="s">
        <v>7284</v>
      </c>
      <c r="C922" s="3040" t="s">
        <v>2841</v>
      </c>
      <c r="D922" s="3041"/>
      <c r="E922" s="3041"/>
      <c r="F922" s="3042">
        <f t="shared" si="28"/>
        <v>0</v>
      </c>
      <c r="G922" s="3043">
        <f t="shared" si="29"/>
        <v>0</v>
      </c>
      <c r="H922" s="1874">
        <v>0.96209999999999996</v>
      </c>
      <c r="I922" s="3044" t="s">
        <v>0</v>
      </c>
    </row>
    <row r="923" spans="1:9">
      <c r="A923" s="3038" t="s">
        <v>1619</v>
      </c>
      <c r="B923" s="3039" t="s">
        <v>7285</v>
      </c>
      <c r="C923" s="3040" t="s">
        <v>2841</v>
      </c>
      <c r="D923" s="3041"/>
      <c r="E923" s="3041"/>
      <c r="F923" s="3042">
        <f t="shared" si="28"/>
        <v>0</v>
      </c>
      <c r="G923" s="3043">
        <f t="shared" si="29"/>
        <v>0</v>
      </c>
      <c r="H923" s="1874">
        <v>1.4233</v>
      </c>
      <c r="I923" s="3044" t="s">
        <v>0</v>
      </c>
    </row>
    <row r="924" spans="1:9">
      <c r="A924" s="3038" t="s">
        <v>4155</v>
      </c>
      <c r="B924" s="3039" t="s">
        <v>7286</v>
      </c>
      <c r="C924" s="3040" t="s">
        <v>2841</v>
      </c>
      <c r="D924" s="3041"/>
      <c r="E924" s="3041"/>
      <c r="F924" s="3042">
        <f t="shared" si="28"/>
        <v>0</v>
      </c>
      <c r="G924" s="3043">
        <f t="shared" si="29"/>
        <v>0</v>
      </c>
      <c r="H924" s="1874">
        <v>1.4547000000000001</v>
      </c>
      <c r="I924" s="3044" t="s">
        <v>0</v>
      </c>
    </row>
    <row r="925" spans="1:9">
      <c r="A925" s="3038" t="s">
        <v>4666</v>
      </c>
      <c r="B925" s="3039" t="s">
        <v>7287</v>
      </c>
      <c r="C925" s="3040" t="s">
        <v>2841</v>
      </c>
      <c r="D925" s="3041"/>
      <c r="E925" s="3041"/>
      <c r="F925" s="3042">
        <f t="shared" si="28"/>
        <v>0</v>
      </c>
      <c r="G925" s="3043">
        <f t="shared" si="29"/>
        <v>0</v>
      </c>
      <c r="H925" s="1874">
        <v>1</v>
      </c>
      <c r="I925" s="3044" t="s">
        <v>4628</v>
      </c>
    </row>
    <row r="926" spans="1:9">
      <c r="A926" s="3038" t="s">
        <v>2050</v>
      </c>
      <c r="B926" s="3039" t="s">
        <v>7288</v>
      </c>
      <c r="C926" s="3040" t="s">
        <v>2841</v>
      </c>
      <c r="D926" s="3041"/>
      <c r="E926" s="3041"/>
      <c r="F926" s="3042">
        <f t="shared" si="28"/>
        <v>0</v>
      </c>
      <c r="G926" s="3043">
        <f t="shared" si="29"/>
        <v>0</v>
      </c>
      <c r="H926" s="1874">
        <v>0.84230000000000005</v>
      </c>
      <c r="I926" s="3044" t="s">
        <v>0</v>
      </c>
    </row>
    <row r="927" spans="1:9">
      <c r="A927" s="3038" t="s">
        <v>4667</v>
      </c>
      <c r="B927" s="3039" t="s">
        <v>7289</v>
      </c>
      <c r="C927" s="3040" t="s">
        <v>2841</v>
      </c>
      <c r="D927" s="3041"/>
      <c r="E927" s="3041"/>
      <c r="F927" s="3042">
        <f t="shared" si="28"/>
        <v>0</v>
      </c>
      <c r="G927" s="3043">
        <f t="shared" si="29"/>
        <v>0</v>
      </c>
      <c r="H927" s="1874">
        <v>1</v>
      </c>
      <c r="I927" s="3044" t="s">
        <v>4628</v>
      </c>
    </row>
    <row r="928" spans="1:9">
      <c r="A928" s="3038" t="s">
        <v>2051</v>
      </c>
      <c r="B928" s="3039" t="s">
        <v>7290</v>
      </c>
      <c r="C928" s="3040" t="s">
        <v>2841</v>
      </c>
      <c r="D928" s="3041"/>
      <c r="E928" s="3041"/>
      <c r="F928" s="3042">
        <f t="shared" si="28"/>
        <v>0</v>
      </c>
      <c r="G928" s="3043">
        <f t="shared" si="29"/>
        <v>0</v>
      </c>
      <c r="H928" s="1874">
        <v>0.4924</v>
      </c>
      <c r="I928" s="3044" t="s">
        <v>0</v>
      </c>
    </row>
    <row r="929" spans="1:9">
      <c r="A929" s="3038" t="s">
        <v>2052</v>
      </c>
      <c r="B929" s="3039" t="s">
        <v>7291</v>
      </c>
      <c r="C929" s="3040" t="s">
        <v>2841</v>
      </c>
      <c r="D929" s="3041"/>
      <c r="E929" s="3041"/>
      <c r="F929" s="3042">
        <f t="shared" si="28"/>
        <v>0</v>
      </c>
      <c r="G929" s="3043">
        <f t="shared" si="29"/>
        <v>0</v>
      </c>
      <c r="H929" s="1874">
        <v>1.6830000000000001</v>
      </c>
      <c r="I929" s="3044" t="s">
        <v>0</v>
      </c>
    </row>
    <row r="930" spans="1:9">
      <c r="A930" s="3038" t="s">
        <v>3986</v>
      </c>
      <c r="B930" s="3039" t="s">
        <v>7292</v>
      </c>
      <c r="C930" s="3040" t="s">
        <v>2841</v>
      </c>
      <c r="D930" s="3041"/>
      <c r="E930" s="3041"/>
      <c r="F930" s="3042">
        <f t="shared" si="28"/>
        <v>0</v>
      </c>
      <c r="G930" s="3043">
        <f t="shared" si="29"/>
        <v>0</v>
      </c>
      <c r="H930" s="1874">
        <v>0.36499999999999999</v>
      </c>
      <c r="I930" s="3044" t="s">
        <v>0</v>
      </c>
    </row>
    <row r="931" spans="1:9">
      <c r="A931" s="3038" t="s">
        <v>3987</v>
      </c>
      <c r="B931" s="3039" t="s">
        <v>7293</v>
      </c>
      <c r="C931" s="3040" t="s">
        <v>2841</v>
      </c>
      <c r="D931" s="3041"/>
      <c r="E931" s="3041"/>
      <c r="F931" s="3042">
        <f t="shared" si="28"/>
        <v>0</v>
      </c>
      <c r="G931" s="3043">
        <f t="shared" si="29"/>
        <v>0</v>
      </c>
      <c r="H931" s="1874">
        <v>1.0841000000000001</v>
      </c>
      <c r="I931" s="3044" t="s">
        <v>0</v>
      </c>
    </row>
    <row r="932" spans="1:9">
      <c r="A932" s="3038" t="s">
        <v>3988</v>
      </c>
      <c r="B932" s="3039" t="s">
        <v>7294</v>
      </c>
      <c r="C932" s="3040" t="s">
        <v>2841</v>
      </c>
      <c r="D932" s="3041"/>
      <c r="E932" s="3041"/>
      <c r="F932" s="3042">
        <f t="shared" si="28"/>
        <v>0</v>
      </c>
      <c r="G932" s="3043">
        <f t="shared" si="29"/>
        <v>0</v>
      </c>
      <c r="H932" s="1874">
        <v>0.63329999999999997</v>
      </c>
      <c r="I932" s="3044" t="s">
        <v>0</v>
      </c>
    </row>
    <row r="933" spans="1:9">
      <c r="A933" s="3038" t="s">
        <v>3989</v>
      </c>
      <c r="B933" s="3039" t="s">
        <v>4156</v>
      </c>
      <c r="C933" s="3040" t="s">
        <v>2841</v>
      </c>
      <c r="D933" s="3041"/>
      <c r="E933" s="3041"/>
      <c r="F933" s="3042">
        <f t="shared" si="28"/>
        <v>0</v>
      </c>
      <c r="G933" s="3043">
        <f t="shared" si="29"/>
        <v>0</v>
      </c>
      <c r="H933" s="1874">
        <v>1.4157</v>
      </c>
      <c r="I933" s="3044" t="s">
        <v>0</v>
      </c>
    </row>
    <row r="934" spans="1:9">
      <c r="A934" s="3038" t="s">
        <v>4157</v>
      </c>
      <c r="B934" s="3039" t="s">
        <v>7295</v>
      </c>
      <c r="C934" s="3040" t="s">
        <v>2841</v>
      </c>
      <c r="D934" s="3041"/>
      <c r="E934" s="3041"/>
      <c r="F934" s="3042">
        <f t="shared" si="28"/>
        <v>0</v>
      </c>
      <c r="G934" s="3043">
        <f t="shared" si="29"/>
        <v>0</v>
      </c>
      <c r="H934" s="1874">
        <v>0.77780000000000005</v>
      </c>
      <c r="I934" s="3044" t="s">
        <v>0</v>
      </c>
    </row>
    <row r="935" spans="1:9">
      <c r="A935" s="3038" t="s">
        <v>4158</v>
      </c>
      <c r="B935" s="3039" t="s">
        <v>7296</v>
      </c>
      <c r="C935" s="3040" t="s">
        <v>2841</v>
      </c>
      <c r="D935" s="3041"/>
      <c r="E935" s="3041"/>
      <c r="F935" s="3042">
        <f t="shared" si="28"/>
        <v>0</v>
      </c>
      <c r="G935" s="3043">
        <f t="shared" si="29"/>
        <v>0</v>
      </c>
      <c r="H935" s="1874">
        <v>1.6258999999999999</v>
      </c>
      <c r="I935" s="3044" t="s">
        <v>0</v>
      </c>
    </row>
    <row r="936" spans="1:9">
      <c r="A936" s="3038" t="s">
        <v>3990</v>
      </c>
      <c r="B936" s="3039" t="s">
        <v>7297</v>
      </c>
      <c r="C936" s="3040" t="s">
        <v>2841</v>
      </c>
      <c r="D936" s="3041"/>
      <c r="E936" s="3041"/>
      <c r="F936" s="3042">
        <f t="shared" si="28"/>
        <v>0</v>
      </c>
      <c r="G936" s="3043">
        <f t="shared" si="29"/>
        <v>0</v>
      </c>
      <c r="H936" s="1874">
        <v>0.30890000000000001</v>
      </c>
      <c r="I936" s="3044" t="s">
        <v>0</v>
      </c>
    </row>
    <row r="937" spans="1:9">
      <c r="A937" s="3038" t="s">
        <v>3991</v>
      </c>
      <c r="B937" s="3039" t="s">
        <v>7298</v>
      </c>
      <c r="C937" s="3040" t="s">
        <v>2841</v>
      </c>
      <c r="D937" s="3041"/>
      <c r="E937" s="3041"/>
      <c r="F937" s="3042">
        <f t="shared" si="28"/>
        <v>0</v>
      </c>
      <c r="G937" s="3043">
        <f t="shared" si="29"/>
        <v>0</v>
      </c>
      <c r="H937" s="1874">
        <v>0.59119999999999995</v>
      </c>
      <c r="I937" s="3044" t="s">
        <v>0</v>
      </c>
    </row>
    <row r="938" spans="1:9">
      <c r="A938" s="3038" t="s">
        <v>4159</v>
      </c>
      <c r="B938" s="3039" t="s">
        <v>7299</v>
      </c>
      <c r="C938" s="3040" t="s">
        <v>2841</v>
      </c>
      <c r="D938" s="3041"/>
      <c r="E938" s="3041"/>
      <c r="F938" s="3042">
        <f t="shared" si="28"/>
        <v>0</v>
      </c>
      <c r="G938" s="3043">
        <f t="shared" si="29"/>
        <v>0</v>
      </c>
      <c r="H938" s="1874">
        <v>0.67849999999999999</v>
      </c>
      <c r="I938" s="3044" t="s">
        <v>0</v>
      </c>
    </row>
    <row r="939" spans="1:9">
      <c r="A939" s="3038" t="s">
        <v>4160</v>
      </c>
      <c r="B939" s="3039" t="s">
        <v>7300</v>
      </c>
      <c r="C939" s="3040" t="s">
        <v>2841</v>
      </c>
      <c r="D939" s="3041"/>
      <c r="E939" s="3041"/>
      <c r="F939" s="3042">
        <f t="shared" si="28"/>
        <v>0</v>
      </c>
      <c r="G939" s="3043">
        <f t="shared" si="29"/>
        <v>0</v>
      </c>
      <c r="H939" s="1874">
        <v>1.4415</v>
      </c>
      <c r="I939" s="3044" t="s">
        <v>0</v>
      </c>
    </row>
    <row r="940" spans="1:9">
      <c r="A940" s="3038" t="s">
        <v>4668</v>
      </c>
      <c r="B940" s="3039" t="s">
        <v>7301</v>
      </c>
      <c r="C940" s="3040" t="s">
        <v>2841</v>
      </c>
      <c r="D940" s="3041"/>
      <c r="E940" s="3041"/>
      <c r="F940" s="3042">
        <f t="shared" si="28"/>
        <v>0</v>
      </c>
      <c r="G940" s="3043">
        <f t="shared" si="29"/>
        <v>0</v>
      </c>
      <c r="H940" s="1874">
        <v>1</v>
      </c>
      <c r="I940" s="3044" t="s">
        <v>4628</v>
      </c>
    </row>
    <row r="941" spans="1:9">
      <c r="A941" s="3038" t="s">
        <v>3992</v>
      </c>
      <c r="B941" s="3039" t="s">
        <v>7302</v>
      </c>
      <c r="C941" s="3040" t="s">
        <v>2841</v>
      </c>
      <c r="D941" s="3041"/>
      <c r="E941" s="3041"/>
      <c r="F941" s="3042">
        <f t="shared" si="28"/>
        <v>0</v>
      </c>
      <c r="G941" s="3043">
        <f t="shared" si="29"/>
        <v>0</v>
      </c>
      <c r="H941" s="1874">
        <v>0.6704</v>
      </c>
      <c r="I941" s="3044" t="s">
        <v>0</v>
      </c>
    </row>
    <row r="942" spans="1:9">
      <c r="A942" s="3038" t="s">
        <v>4161</v>
      </c>
      <c r="B942" s="3039" t="s">
        <v>7303</v>
      </c>
      <c r="C942" s="3040" t="s">
        <v>2841</v>
      </c>
      <c r="D942" s="3041"/>
      <c r="E942" s="3041"/>
      <c r="F942" s="3042">
        <f t="shared" si="28"/>
        <v>0</v>
      </c>
      <c r="G942" s="3043">
        <f t="shared" si="29"/>
        <v>0</v>
      </c>
      <c r="H942" s="1874">
        <v>0.30709999999999998</v>
      </c>
      <c r="I942" s="3044" t="s">
        <v>0</v>
      </c>
    </row>
    <row r="943" spans="1:9">
      <c r="A943" s="3038" t="s">
        <v>4162</v>
      </c>
      <c r="B943" s="3039" t="s">
        <v>7304</v>
      </c>
      <c r="C943" s="3040" t="s">
        <v>2841</v>
      </c>
      <c r="D943" s="3041"/>
      <c r="E943" s="3041"/>
      <c r="F943" s="3042">
        <f t="shared" si="28"/>
        <v>0</v>
      </c>
      <c r="G943" s="3043">
        <f t="shared" si="29"/>
        <v>0</v>
      </c>
      <c r="H943" s="1874">
        <v>1.2666999999999999</v>
      </c>
      <c r="I943" s="3044" t="s">
        <v>0</v>
      </c>
    </row>
    <row r="944" spans="1:9">
      <c r="A944" s="3038" t="s">
        <v>4163</v>
      </c>
      <c r="B944" s="3039" t="s">
        <v>7305</v>
      </c>
      <c r="C944" s="3040" t="s">
        <v>2841</v>
      </c>
      <c r="D944" s="3041"/>
      <c r="E944" s="3041"/>
      <c r="F944" s="3042">
        <f t="shared" si="28"/>
        <v>0</v>
      </c>
      <c r="G944" s="3043">
        <f t="shared" si="29"/>
        <v>0</v>
      </c>
      <c r="H944" s="1874">
        <v>0.45710000000000001</v>
      </c>
      <c r="I944" s="3044" t="s">
        <v>0</v>
      </c>
    </row>
    <row r="945" spans="1:9">
      <c r="A945" s="3038" t="s">
        <v>4164</v>
      </c>
      <c r="B945" s="3039" t="s">
        <v>7306</v>
      </c>
      <c r="C945" s="3040" t="s">
        <v>2841</v>
      </c>
      <c r="D945" s="3041"/>
      <c r="E945" s="3041"/>
      <c r="F945" s="3042">
        <f t="shared" si="28"/>
        <v>0</v>
      </c>
      <c r="G945" s="3043">
        <f t="shared" si="29"/>
        <v>0</v>
      </c>
      <c r="H945" s="1874">
        <v>0.45090000000000002</v>
      </c>
      <c r="I945" s="3044" t="s">
        <v>0</v>
      </c>
    </row>
    <row r="946" spans="1:9">
      <c r="A946" s="3038" t="s">
        <v>4669</v>
      </c>
      <c r="B946" s="3039" t="s">
        <v>7307</v>
      </c>
      <c r="C946" s="3040" t="s">
        <v>2841</v>
      </c>
      <c r="D946" s="3041"/>
      <c r="E946" s="3041"/>
      <c r="F946" s="3042">
        <f t="shared" si="28"/>
        <v>0</v>
      </c>
      <c r="G946" s="3043">
        <f t="shared" si="29"/>
        <v>0</v>
      </c>
      <c r="H946" s="1874">
        <v>1</v>
      </c>
      <c r="I946" s="3044" t="s">
        <v>4628</v>
      </c>
    </row>
    <row r="947" spans="1:9">
      <c r="A947" s="3038" t="s">
        <v>4670</v>
      </c>
      <c r="B947" s="3039" t="s">
        <v>7308</v>
      </c>
      <c r="C947" s="3040" t="s">
        <v>2841</v>
      </c>
      <c r="D947" s="3041"/>
      <c r="E947" s="3041"/>
      <c r="F947" s="3042">
        <f t="shared" si="28"/>
        <v>0</v>
      </c>
      <c r="G947" s="3043">
        <f t="shared" si="29"/>
        <v>0</v>
      </c>
      <c r="H947" s="1874">
        <v>1</v>
      </c>
      <c r="I947" s="3044" t="s">
        <v>4628</v>
      </c>
    </row>
    <row r="948" spans="1:9">
      <c r="A948" s="3038" t="s">
        <v>4671</v>
      </c>
      <c r="B948" s="3039" t="s">
        <v>7309</v>
      </c>
      <c r="C948" s="3040" t="s">
        <v>2841</v>
      </c>
      <c r="D948" s="3041"/>
      <c r="E948" s="3041"/>
      <c r="F948" s="3042">
        <f t="shared" si="28"/>
        <v>0</v>
      </c>
      <c r="G948" s="3043">
        <f t="shared" si="29"/>
        <v>0</v>
      </c>
      <c r="H948" s="1874">
        <v>1</v>
      </c>
      <c r="I948" s="3044" t="s">
        <v>4628</v>
      </c>
    </row>
    <row r="949" spans="1:9">
      <c r="A949" s="3038" t="s">
        <v>4672</v>
      </c>
      <c r="B949" s="3039" t="s">
        <v>7310</v>
      </c>
      <c r="C949" s="3040" t="s">
        <v>2841</v>
      </c>
      <c r="D949" s="3041"/>
      <c r="E949" s="3041"/>
      <c r="F949" s="3042">
        <f t="shared" si="28"/>
        <v>0</v>
      </c>
      <c r="G949" s="3043">
        <f t="shared" si="29"/>
        <v>0</v>
      </c>
      <c r="H949" s="1874">
        <v>1</v>
      </c>
      <c r="I949" s="3044" t="s">
        <v>4628</v>
      </c>
    </row>
    <row r="950" spans="1:9">
      <c r="A950" s="3038" t="s">
        <v>4673</v>
      </c>
      <c r="B950" s="3039" t="s">
        <v>4674</v>
      </c>
      <c r="C950" s="3040" t="s">
        <v>2841</v>
      </c>
      <c r="D950" s="3041"/>
      <c r="E950" s="3041"/>
      <c r="F950" s="3042">
        <f t="shared" si="28"/>
        <v>0</v>
      </c>
      <c r="G950" s="3043">
        <f t="shared" si="29"/>
        <v>0</v>
      </c>
      <c r="H950" s="1874">
        <v>1</v>
      </c>
      <c r="I950" s="3044" t="s">
        <v>4628</v>
      </c>
    </row>
    <row r="951" spans="1:9">
      <c r="A951" s="3038" t="s">
        <v>4675</v>
      </c>
      <c r="B951" s="3039" t="s">
        <v>7311</v>
      </c>
      <c r="C951" s="3040" t="s">
        <v>2841</v>
      </c>
      <c r="D951" s="3041"/>
      <c r="E951" s="3041"/>
      <c r="F951" s="3042">
        <f t="shared" si="28"/>
        <v>0</v>
      </c>
      <c r="G951" s="3043">
        <f t="shared" si="29"/>
        <v>0</v>
      </c>
      <c r="H951" s="1874">
        <v>1</v>
      </c>
      <c r="I951" s="3044" t="s">
        <v>4628</v>
      </c>
    </row>
    <row r="952" spans="1:9">
      <c r="A952" s="3038" t="s">
        <v>1620</v>
      </c>
      <c r="B952" s="3039" t="s">
        <v>7312</v>
      </c>
      <c r="C952" s="3040" t="s">
        <v>2841</v>
      </c>
      <c r="D952" s="3041"/>
      <c r="E952" s="3041"/>
      <c r="F952" s="3042">
        <f t="shared" si="28"/>
        <v>0</v>
      </c>
      <c r="G952" s="3043">
        <f t="shared" si="29"/>
        <v>0</v>
      </c>
      <c r="H952" s="1874">
        <v>0.49559999999999998</v>
      </c>
      <c r="I952" s="3044" t="s">
        <v>0</v>
      </c>
    </row>
    <row r="953" spans="1:9">
      <c r="A953" s="3038" t="s">
        <v>1621</v>
      </c>
      <c r="B953" s="3039" t="s">
        <v>7313</v>
      </c>
      <c r="C953" s="3040" t="s">
        <v>2841</v>
      </c>
      <c r="D953" s="3041"/>
      <c r="E953" s="3041"/>
      <c r="F953" s="3042">
        <f t="shared" si="28"/>
        <v>0</v>
      </c>
      <c r="G953" s="3043">
        <f t="shared" si="29"/>
        <v>0</v>
      </c>
      <c r="H953" s="1874">
        <v>0.72050000000000003</v>
      </c>
      <c r="I953" s="3044" t="s">
        <v>0</v>
      </c>
    </row>
    <row r="954" spans="1:9">
      <c r="A954" s="3038" t="s">
        <v>1622</v>
      </c>
      <c r="B954" s="3039" t="s">
        <v>7314</v>
      </c>
      <c r="C954" s="3040" t="s">
        <v>2841</v>
      </c>
      <c r="D954" s="3041"/>
      <c r="E954" s="3041"/>
      <c r="F954" s="3042">
        <f t="shared" si="28"/>
        <v>0</v>
      </c>
      <c r="G954" s="3043">
        <f t="shared" si="29"/>
        <v>0</v>
      </c>
      <c r="H954" s="1874">
        <v>0.70979999999999999</v>
      </c>
      <c r="I954" s="3044" t="s">
        <v>0</v>
      </c>
    </row>
    <row r="955" spans="1:9">
      <c r="A955" s="3038" t="s">
        <v>1623</v>
      </c>
      <c r="B955" s="3039" t="s">
        <v>7315</v>
      </c>
      <c r="C955" s="3040" t="s">
        <v>2841</v>
      </c>
      <c r="D955" s="3041"/>
      <c r="E955" s="3041"/>
      <c r="F955" s="3042">
        <f t="shared" si="28"/>
        <v>0</v>
      </c>
      <c r="G955" s="3043">
        <f t="shared" si="29"/>
        <v>0</v>
      </c>
      <c r="H955" s="1874">
        <v>1.081</v>
      </c>
      <c r="I955" s="3044" t="s">
        <v>0</v>
      </c>
    </row>
    <row r="956" spans="1:9">
      <c r="A956" s="3038" t="s">
        <v>1624</v>
      </c>
      <c r="B956" s="3039" t="s">
        <v>7316</v>
      </c>
      <c r="C956" s="3040" t="s">
        <v>2841</v>
      </c>
      <c r="D956" s="3041"/>
      <c r="E956" s="3041"/>
      <c r="F956" s="3042">
        <f t="shared" si="28"/>
        <v>0</v>
      </c>
      <c r="G956" s="3043">
        <f t="shared" si="29"/>
        <v>0</v>
      </c>
      <c r="H956" s="1874">
        <v>0.87739999999999996</v>
      </c>
      <c r="I956" s="3044" t="s">
        <v>0</v>
      </c>
    </row>
    <row r="957" spans="1:9">
      <c r="A957" s="3038" t="s">
        <v>1625</v>
      </c>
      <c r="B957" s="3039" t="s">
        <v>7317</v>
      </c>
      <c r="C957" s="3040" t="s">
        <v>2841</v>
      </c>
      <c r="D957" s="3041"/>
      <c r="E957" s="3041"/>
      <c r="F957" s="3042">
        <f t="shared" si="28"/>
        <v>0</v>
      </c>
      <c r="G957" s="3043">
        <f t="shared" si="29"/>
        <v>0</v>
      </c>
      <c r="H957" s="1874">
        <v>0.2782</v>
      </c>
      <c r="I957" s="3044" t="s">
        <v>0</v>
      </c>
    </row>
    <row r="958" spans="1:9">
      <c r="A958" s="3038" t="s">
        <v>1626</v>
      </c>
      <c r="B958" s="3039" t="s">
        <v>7318</v>
      </c>
      <c r="C958" s="3040" t="s">
        <v>2841</v>
      </c>
      <c r="D958" s="3041"/>
      <c r="E958" s="3041"/>
      <c r="F958" s="3042">
        <f t="shared" si="28"/>
        <v>0</v>
      </c>
      <c r="G958" s="3043">
        <f t="shared" si="29"/>
        <v>0</v>
      </c>
      <c r="H958" s="1874">
        <v>1.2956000000000001</v>
      </c>
      <c r="I958" s="3044" t="s">
        <v>0</v>
      </c>
    </row>
    <row r="959" spans="1:9">
      <c r="A959" s="3038" t="s">
        <v>1627</v>
      </c>
      <c r="B959" s="3039" t="s">
        <v>7319</v>
      </c>
      <c r="C959" s="3040" t="s">
        <v>2841</v>
      </c>
      <c r="D959" s="3041"/>
      <c r="E959" s="3041"/>
      <c r="F959" s="3042">
        <f t="shared" si="28"/>
        <v>0</v>
      </c>
      <c r="G959" s="3043">
        <f t="shared" si="29"/>
        <v>0</v>
      </c>
      <c r="H959" s="1874">
        <v>0.55320000000000003</v>
      </c>
      <c r="I959" s="3044" t="s">
        <v>0</v>
      </c>
    </row>
    <row r="960" spans="1:9">
      <c r="A960" s="3038" t="s">
        <v>1628</v>
      </c>
      <c r="B960" s="3039" t="s">
        <v>7320</v>
      </c>
      <c r="C960" s="3040" t="s">
        <v>2841</v>
      </c>
      <c r="D960" s="3041"/>
      <c r="E960" s="3041"/>
      <c r="F960" s="3042">
        <f t="shared" si="28"/>
        <v>0</v>
      </c>
      <c r="G960" s="3043">
        <f t="shared" si="29"/>
        <v>0</v>
      </c>
      <c r="H960" s="1874">
        <v>0.64600000000000002</v>
      </c>
      <c r="I960" s="3044" t="s">
        <v>0</v>
      </c>
    </row>
    <row r="961" spans="1:9">
      <c r="A961" s="3038" t="s">
        <v>1629</v>
      </c>
      <c r="B961" s="3039" t="s">
        <v>7321</v>
      </c>
      <c r="C961" s="3040" t="s">
        <v>2841</v>
      </c>
      <c r="D961" s="3041"/>
      <c r="E961" s="3041"/>
      <c r="F961" s="3042">
        <f t="shared" si="28"/>
        <v>0</v>
      </c>
      <c r="G961" s="3043">
        <f t="shared" si="29"/>
        <v>0</v>
      </c>
      <c r="H961" s="1874">
        <v>0.71330000000000005</v>
      </c>
      <c r="I961" s="3044" t="s">
        <v>0</v>
      </c>
    </row>
    <row r="962" spans="1:9">
      <c r="A962" s="3038" t="s">
        <v>1630</v>
      </c>
      <c r="B962" s="3039" t="s">
        <v>7322</v>
      </c>
      <c r="C962" s="3040" t="s">
        <v>2841</v>
      </c>
      <c r="D962" s="3041"/>
      <c r="E962" s="3041"/>
      <c r="F962" s="3042">
        <f t="shared" si="28"/>
        <v>0</v>
      </c>
      <c r="G962" s="3043">
        <f t="shared" si="29"/>
        <v>0</v>
      </c>
      <c r="H962" s="1874">
        <v>-6.4799999999999996E-2</v>
      </c>
      <c r="I962" s="3044" t="s">
        <v>0</v>
      </c>
    </row>
    <row r="963" spans="1:9">
      <c r="A963" s="3038" t="s">
        <v>1631</v>
      </c>
      <c r="B963" s="3039" t="s">
        <v>7323</v>
      </c>
      <c r="C963" s="3040" t="s">
        <v>2841</v>
      </c>
      <c r="D963" s="3041"/>
      <c r="E963" s="3041"/>
      <c r="F963" s="3042">
        <f t="shared" si="28"/>
        <v>0</v>
      </c>
      <c r="G963" s="3043">
        <f t="shared" si="29"/>
        <v>0</v>
      </c>
      <c r="H963" s="1874">
        <v>0.5091</v>
      </c>
      <c r="I963" s="3044" t="s">
        <v>0</v>
      </c>
    </row>
    <row r="964" spans="1:9">
      <c r="A964" s="3038" t="s">
        <v>1632</v>
      </c>
      <c r="B964" s="3039" t="s">
        <v>7324</v>
      </c>
      <c r="C964" s="3040" t="s">
        <v>2841</v>
      </c>
      <c r="D964" s="3041"/>
      <c r="E964" s="3041"/>
      <c r="F964" s="3042">
        <f t="shared" si="28"/>
        <v>0</v>
      </c>
      <c r="G964" s="3043">
        <f t="shared" si="29"/>
        <v>0</v>
      </c>
      <c r="H964" s="1874">
        <v>0.58109999999999995</v>
      </c>
      <c r="I964" s="3044" t="s">
        <v>0</v>
      </c>
    </row>
    <row r="965" spans="1:9">
      <c r="A965" s="3038" t="s">
        <v>1633</v>
      </c>
      <c r="B965" s="3039" t="s">
        <v>7325</v>
      </c>
      <c r="C965" s="3040" t="s">
        <v>2841</v>
      </c>
      <c r="D965" s="3041"/>
      <c r="E965" s="3041"/>
      <c r="F965" s="3042">
        <f t="shared" ref="F965:F1028" si="30">D965*E965</f>
        <v>0</v>
      </c>
      <c r="G965" s="3043">
        <f t="shared" ref="G965:G1028" si="31">IF($F$1265=0,0,F965/$F$1265)</f>
        <v>0</v>
      </c>
      <c r="H965" s="1874">
        <v>0.52580000000000005</v>
      </c>
      <c r="I965" s="3044" t="s">
        <v>0</v>
      </c>
    </row>
    <row r="966" spans="1:9">
      <c r="A966" s="3038" t="s">
        <v>1634</v>
      </c>
      <c r="B966" s="3039" t="s">
        <v>7326</v>
      </c>
      <c r="C966" s="3040" t="s">
        <v>2841</v>
      </c>
      <c r="D966" s="3041"/>
      <c r="E966" s="3041"/>
      <c r="F966" s="3042">
        <f t="shared" si="30"/>
        <v>0</v>
      </c>
      <c r="G966" s="3043">
        <f t="shared" si="31"/>
        <v>0</v>
      </c>
      <c r="H966" s="1874">
        <v>0.72260000000000002</v>
      </c>
      <c r="I966" s="3044" t="s">
        <v>0</v>
      </c>
    </row>
    <row r="967" spans="1:9">
      <c r="A967" s="3038" t="s">
        <v>1635</v>
      </c>
      <c r="B967" s="3039" t="s">
        <v>7327</v>
      </c>
      <c r="C967" s="3040" t="s">
        <v>2841</v>
      </c>
      <c r="D967" s="3041"/>
      <c r="E967" s="3041"/>
      <c r="F967" s="3042">
        <f t="shared" si="30"/>
        <v>0</v>
      </c>
      <c r="G967" s="3043">
        <f t="shared" si="31"/>
        <v>0</v>
      </c>
      <c r="H967" s="1874">
        <v>0.39029999999999998</v>
      </c>
      <c r="I967" s="3044" t="s">
        <v>0</v>
      </c>
    </row>
    <row r="968" spans="1:9">
      <c r="A968" s="3038" t="s">
        <v>1636</v>
      </c>
      <c r="B968" s="3039" t="s">
        <v>7328</v>
      </c>
      <c r="C968" s="3040" t="s">
        <v>2841</v>
      </c>
      <c r="D968" s="3041"/>
      <c r="E968" s="3041"/>
      <c r="F968" s="3042">
        <f t="shared" si="30"/>
        <v>0</v>
      </c>
      <c r="G968" s="3043">
        <f t="shared" si="31"/>
        <v>0</v>
      </c>
      <c r="H968" s="1874">
        <v>0.89229999999999998</v>
      </c>
      <c r="I968" s="3044" t="s">
        <v>0</v>
      </c>
    </row>
    <row r="969" spans="1:9">
      <c r="A969" s="3038" t="s">
        <v>1637</v>
      </c>
      <c r="B969" s="3039" t="s">
        <v>7329</v>
      </c>
      <c r="C969" s="3040" t="s">
        <v>2841</v>
      </c>
      <c r="D969" s="3041"/>
      <c r="E969" s="3041"/>
      <c r="F969" s="3042">
        <f t="shared" si="30"/>
        <v>0</v>
      </c>
      <c r="G969" s="3043">
        <f t="shared" si="31"/>
        <v>0</v>
      </c>
      <c r="H969" s="1874">
        <v>0.32229999999999998</v>
      </c>
      <c r="I969" s="3044" t="s">
        <v>0</v>
      </c>
    </row>
    <row r="970" spans="1:9">
      <c r="A970" s="3038" t="s">
        <v>1638</v>
      </c>
      <c r="B970" s="3039" t="s">
        <v>7330</v>
      </c>
      <c r="C970" s="3040" t="s">
        <v>2841</v>
      </c>
      <c r="D970" s="3041"/>
      <c r="E970" s="3041"/>
      <c r="F970" s="3042">
        <f t="shared" si="30"/>
        <v>0</v>
      </c>
      <c r="G970" s="3043">
        <f t="shared" si="31"/>
        <v>0</v>
      </c>
      <c r="H970" s="1874">
        <v>0.377</v>
      </c>
      <c r="I970" s="3044" t="s">
        <v>0</v>
      </c>
    </row>
    <row r="971" spans="1:9">
      <c r="A971" s="3038" t="s">
        <v>1639</v>
      </c>
      <c r="B971" s="3039" t="s">
        <v>7331</v>
      </c>
      <c r="C971" s="3040" t="s">
        <v>2841</v>
      </c>
      <c r="D971" s="3041"/>
      <c r="E971" s="3041"/>
      <c r="F971" s="3042">
        <f t="shared" si="30"/>
        <v>0</v>
      </c>
      <c r="G971" s="3043">
        <f t="shared" si="31"/>
        <v>0</v>
      </c>
      <c r="H971" s="1874">
        <v>0.47539999999999999</v>
      </c>
      <c r="I971" s="3044" t="s">
        <v>0</v>
      </c>
    </row>
    <row r="972" spans="1:9">
      <c r="A972" s="3038" t="s">
        <v>1640</v>
      </c>
      <c r="B972" s="3039" t="s">
        <v>7332</v>
      </c>
      <c r="C972" s="3040" t="s">
        <v>2841</v>
      </c>
      <c r="D972" s="3041"/>
      <c r="E972" s="3041"/>
      <c r="F972" s="3042">
        <f t="shared" si="30"/>
        <v>0</v>
      </c>
      <c r="G972" s="3043">
        <f t="shared" si="31"/>
        <v>0</v>
      </c>
      <c r="H972" s="1874">
        <v>1.4549000000000001</v>
      </c>
      <c r="I972" s="3044" t="s">
        <v>0</v>
      </c>
    </row>
    <row r="973" spans="1:9">
      <c r="A973" s="3038" t="s">
        <v>1641</v>
      </c>
      <c r="B973" s="3039" t="s">
        <v>7333</v>
      </c>
      <c r="C973" s="3040" t="s">
        <v>2841</v>
      </c>
      <c r="D973" s="3041"/>
      <c r="E973" s="3041"/>
      <c r="F973" s="3042">
        <f t="shared" si="30"/>
        <v>0</v>
      </c>
      <c r="G973" s="3043">
        <f t="shared" si="31"/>
        <v>0</v>
      </c>
      <c r="H973" s="1874">
        <v>1.6564000000000001</v>
      </c>
      <c r="I973" s="3044" t="s">
        <v>0</v>
      </c>
    </row>
    <row r="974" spans="1:9">
      <c r="A974" s="3038" t="s">
        <v>1642</v>
      </c>
      <c r="B974" s="3039" t="s">
        <v>7334</v>
      </c>
      <c r="C974" s="3040" t="s">
        <v>2841</v>
      </c>
      <c r="D974" s="3041"/>
      <c r="E974" s="3041"/>
      <c r="F974" s="3042">
        <f t="shared" si="30"/>
        <v>0</v>
      </c>
      <c r="G974" s="3043">
        <f t="shared" si="31"/>
        <v>0</v>
      </c>
      <c r="H974" s="1874">
        <v>0.41760000000000003</v>
      </c>
      <c r="I974" s="3044" t="s">
        <v>0</v>
      </c>
    </row>
    <row r="975" spans="1:9">
      <c r="A975" s="3038" t="s">
        <v>1643</v>
      </c>
      <c r="B975" s="3039" t="s">
        <v>7335</v>
      </c>
      <c r="C975" s="3040" t="s">
        <v>2841</v>
      </c>
      <c r="D975" s="3041"/>
      <c r="E975" s="3041"/>
      <c r="F975" s="3042">
        <f t="shared" si="30"/>
        <v>0</v>
      </c>
      <c r="G975" s="3043">
        <f t="shared" si="31"/>
        <v>0</v>
      </c>
      <c r="H975" s="1874">
        <v>0.67149999999999999</v>
      </c>
      <c r="I975" s="3044" t="s">
        <v>0</v>
      </c>
    </row>
    <row r="976" spans="1:9">
      <c r="A976" s="3038" t="s">
        <v>1644</v>
      </c>
      <c r="B976" s="3039" t="s">
        <v>7336</v>
      </c>
      <c r="C976" s="3040" t="s">
        <v>2841</v>
      </c>
      <c r="D976" s="3041"/>
      <c r="E976" s="3041"/>
      <c r="F976" s="3042">
        <f t="shared" si="30"/>
        <v>0</v>
      </c>
      <c r="G976" s="3043">
        <f t="shared" si="31"/>
        <v>0</v>
      </c>
      <c r="H976" s="1874">
        <v>0.54520000000000002</v>
      </c>
      <c r="I976" s="3044" t="s">
        <v>0</v>
      </c>
    </row>
    <row r="977" spans="1:9">
      <c r="A977" s="3038" t="s">
        <v>1645</v>
      </c>
      <c r="B977" s="3039" t="s">
        <v>7337</v>
      </c>
      <c r="C977" s="3040" t="s">
        <v>2841</v>
      </c>
      <c r="D977" s="3041"/>
      <c r="E977" s="3041"/>
      <c r="F977" s="3042">
        <f t="shared" si="30"/>
        <v>0</v>
      </c>
      <c r="G977" s="3043">
        <f t="shared" si="31"/>
        <v>0</v>
      </c>
      <c r="H977" s="1874">
        <v>0.82189999999999996</v>
      </c>
      <c r="I977" s="3044" t="s">
        <v>0</v>
      </c>
    </row>
    <row r="978" spans="1:9">
      <c r="A978" s="3038" t="s">
        <v>1646</v>
      </c>
      <c r="B978" s="3039" t="s">
        <v>7338</v>
      </c>
      <c r="C978" s="3040" t="s">
        <v>2841</v>
      </c>
      <c r="D978" s="3041"/>
      <c r="E978" s="3041"/>
      <c r="F978" s="3042">
        <f t="shared" si="30"/>
        <v>0</v>
      </c>
      <c r="G978" s="3043">
        <f t="shared" si="31"/>
        <v>0</v>
      </c>
      <c r="H978" s="1874">
        <v>0.93540000000000001</v>
      </c>
      <c r="I978" s="3044" t="s">
        <v>0</v>
      </c>
    </row>
    <row r="979" spans="1:9">
      <c r="A979" s="3038" t="s">
        <v>1647</v>
      </c>
      <c r="B979" s="3039" t="s">
        <v>7339</v>
      </c>
      <c r="C979" s="3040" t="s">
        <v>2841</v>
      </c>
      <c r="D979" s="3041"/>
      <c r="E979" s="3041"/>
      <c r="F979" s="3042">
        <f t="shared" si="30"/>
        <v>0</v>
      </c>
      <c r="G979" s="3043">
        <f t="shared" si="31"/>
        <v>0</v>
      </c>
      <c r="H979" s="1874">
        <v>0.82289999999999996</v>
      </c>
      <c r="I979" s="3044" t="s">
        <v>0</v>
      </c>
    </row>
    <row r="980" spans="1:9">
      <c r="A980" s="3038" t="s">
        <v>1648</v>
      </c>
      <c r="B980" s="3039" t="s">
        <v>7340</v>
      </c>
      <c r="C980" s="3040" t="s">
        <v>2841</v>
      </c>
      <c r="D980" s="3041"/>
      <c r="E980" s="3041"/>
      <c r="F980" s="3042">
        <f t="shared" si="30"/>
        <v>0</v>
      </c>
      <c r="G980" s="3043">
        <f t="shared" si="31"/>
        <v>0</v>
      </c>
      <c r="H980" s="1874">
        <v>0.41049999999999998</v>
      </c>
      <c r="I980" s="3044" t="s">
        <v>0</v>
      </c>
    </row>
    <row r="981" spans="1:9">
      <c r="A981" s="3038" t="s">
        <v>1649</v>
      </c>
      <c r="B981" s="3039" t="s">
        <v>7341</v>
      </c>
      <c r="C981" s="3040" t="s">
        <v>2841</v>
      </c>
      <c r="D981" s="3041"/>
      <c r="E981" s="3041"/>
      <c r="F981" s="3042">
        <f t="shared" si="30"/>
        <v>0</v>
      </c>
      <c r="G981" s="3043">
        <f t="shared" si="31"/>
        <v>0</v>
      </c>
      <c r="H981" s="1874">
        <v>0.39219999999999999</v>
      </c>
      <c r="I981" s="3044" t="s">
        <v>0</v>
      </c>
    </row>
    <row r="982" spans="1:9">
      <c r="A982" s="3038" t="s">
        <v>1650</v>
      </c>
      <c r="B982" s="3039" t="s">
        <v>7342</v>
      </c>
      <c r="C982" s="3040" t="s">
        <v>2841</v>
      </c>
      <c r="D982" s="3041"/>
      <c r="E982" s="3041"/>
      <c r="F982" s="3042">
        <f t="shared" si="30"/>
        <v>0</v>
      </c>
      <c r="G982" s="3043">
        <f t="shared" si="31"/>
        <v>0</v>
      </c>
      <c r="H982" s="1874">
        <v>0.41149999999999998</v>
      </c>
      <c r="I982" s="3044" t="s">
        <v>0</v>
      </c>
    </row>
    <row r="983" spans="1:9">
      <c r="A983" s="3038" t="s">
        <v>1651</v>
      </c>
      <c r="B983" s="3039" t="s">
        <v>7343</v>
      </c>
      <c r="C983" s="3040" t="s">
        <v>2841</v>
      </c>
      <c r="D983" s="3041"/>
      <c r="E983" s="3041"/>
      <c r="F983" s="3042">
        <f t="shared" si="30"/>
        <v>0</v>
      </c>
      <c r="G983" s="3043">
        <f t="shared" si="31"/>
        <v>0</v>
      </c>
      <c r="H983" s="1874">
        <v>0.42209999999999998</v>
      </c>
      <c r="I983" s="3044" t="s">
        <v>0</v>
      </c>
    </row>
    <row r="984" spans="1:9">
      <c r="A984" s="3038" t="s">
        <v>1652</v>
      </c>
      <c r="B984" s="3039" t="s">
        <v>7344</v>
      </c>
      <c r="C984" s="3040" t="s">
        <v>2841</v>
      </c>
      <c r="D984" s="3041"/>
      <c r="E984" s="3041"/>
      <c r="F984" s="3042">
        <f t="shared" si="30"/>
        <v>0</v>
      </c>
      <c r="G984" s="3043">
        <f t="shared" si="31"/>
        <v>0</v>
      </c>
      <c r="H984" s="1874">
        <v>0.1133</v>
      </c>
      <c r="I984" s="3044" t="s">
        <v>0</v>
      </c>
    </row>
    <row r="985" spans="1:9">
      <c r="A985" s="3038" t="s">
        <v>1653</v>
      </c>
      <c r="B985" s="3039" t="s">
        <v>7345</v>
      </c>
      <c r="C985" s="3040" t="s">
        <v>2841</v>
      </c>
      <c r="D985" s="3041"/>
      <c r="E985" s="3041"/>
      <c r="F985" s="3042">
        <f t="shared" si="30"/>
        <v>0</v>
      </c>
      <c r="G985" s="3043">
        <f t="shared" si="31"/>
        <v>0</v>
      </c>
      <c r="H985" s="1874">
        <v>0.22559999999999999</v>
      </c>
      <c r="I985" s="3044" t="s">
        <v>0</v>
      </c>
    </row>
    <row r="986" spans="1:9">
      <c r="A986" s="3038" t="s">
        <v>1654</v>
      </c>
      <c r="B986" s="3039" t="s">
        <v>7346</v>
      </c>
      <c r="C986" s="3040" t="s">
        <v>2841</v>
      </c>
      <c r="D986" s="3041"/>
      <c r="E986" s="3041"/>
      <c r="F986" s="3042">
        <f t="shared" si="30"/>
        <v>0</v>
      </c>
      <c r="G986" s="3043">
        <f t="shared" si="31"/>
        <v>0</v>
      </c>
      <c r="H986" s="1874">
        <v>0.1152</v>
      </c>
      <c r="I986" s="3044" t="s">
        <v>0</v>
      </c>
    </row>
    <row r="987" spans="1:9">
      <c r="A987" s="3038" t="s">
        <v>4165</v>
      </c>
      <c r="B987" s="3039" t="s">
        <v>7347</v>
      </c>
      <c r="C987" s="3040" t="s">
        <v>2841</v>
      </c>
      <c r="D987" s="3041"/>
      <c r="E987" s="3041"/>
      <c r="F987" s="3042">
        <f t="shared" si="30"/>
        <v>0</v>
      </c>
      <c r="G987" s="3043">
        <f t="shared" si="31"/>
        <v>0</v>
      </c>
      <c r="H987" s="1874">
        <v>6.3299999999999995E-2</v>
      </c>
      <c r="I987" s="3044" t="s">
        <v>0</v>
      </c>
    </row>
    <row r="988" spans="1:9">
      <c r="A988" s="3038" t="s">
        <v>1655</v>
      </c>
      <c r="B988" s="3039" t="s">
        <v>7348</v>
      </c>
      <c r="C988" s="3040" t="s">
        <v>2841</v>
      </c>
      <c r="D988" s="3041"/>
      <c r="E988" s="3041"/>
      <c r="F988" s="3042">
        <f t="shared" si="30"/>
        <v>0</v>
      </c>
      <c r="G988" s="3043">
        <f t="shared" si="31"/>
        <v>0</v>
      </c>
      <c r="H988" s="1874">
        <v>0.3664</v>
      </c>
      <c r="I988" s="3044" t="s">
        <v>0</v>
      </c>
    </row>
    <row r="989" spans="1:9">
      <c r="A989" s="3038" t="s">
        <v>1656</v>
      </c>
      <c r="B989" s="3039" t="s">
        <v>7349</v>
      </c>
      <c r="C989" s="3040" t="s">
        <v>2841</v>
      </c>
      <c r="D989" s="3041"/>
      <c r="E989" s="3041"/>
      <c r="F989" s="3042">
        <f t="shared" si="30"/>
        <v>0</v>
      </c>
      <c r="G989" s="3043">
        <f t="shared" si="31"/>
        <v>0</v>
      </c>
      <c r="H989" s="1874">
        <v>0.26900000000000002</v>
      </c>
      <c r="I989" s="3044" t="s">
        <v>0</v>
      </c>
    </row>
    <row r="990" spans="1:9">
      <c r="A990" s="3038" t="s">
        <v>1657</v>
      </c>
      <c r="B990" s="3039" t="s">
        <v>7350</v>
      </c>
      <c r="C990" s="3040" t="s">
        <v>2841</v>
      </c>
      <c r="D990" s="3041"/>
      <c r="E990" s="3041"/>
      <c r="F990" s="3042">
        <f t="shared" si="30"/>
        <v>0</v>
      </c>
      <c r="G990" s="3043">
        <f t="shared" si="31"/>
        <v>0</v>
      </c>
      <c r="H990" s="1874">
        <v>0.94530000000000003</v>
      </c>
      <c r="I990" s="3044" t="s">
        <v>0</v>
      </c>
    </row>
    <row r="991" spans="1:9">
      <c r="A991" s="3038" t="s">
        <v>1658</v>
      </c>
      <c r="B991" s="3039" t="s">
        <v>7351</v>
      </c>
      <c r="C991" s="3040" t="s">
        <v>2841</v>
      </c>
      <c r="D991" s="3041"/>
      <c r="E991" s="3041"/>
      <c r="F991" s="3042">
        <f t="shared" si="30"/>
        <v>0</v>
      </c>
      <c r="G991" s="3043">
        <f t="shared" si="31"/>
        <v>0</v>
      </c>
      <c r="H991" s="1874">
        <v>0.74739999999999995</v>
      </c>
      <c r="I991" s="3044" t="s">
        <v>0</v>
      </c>
    </row>
    <row r="992" spans="1:9">
      <c r="A992" s="3038" t="s">
        <v>1659</v>
      </c>
      <c r="B992" s="3039" t="s">
        <v>7352</v>
      </c>
      <c r="C992" s="3040" t="s">
        <v>2841</v>
      </c>
      <c r="D992" s="3041"/>
      <c r="E992" s="3041"/>
      <c r="F992" s="3042">
        <f t="shared" si="30"/>
        <v>0</v>
      </c>
      <c r="G992" s="3043">
        <f t="shared" si="31"/>
        <v>0</v>
      </c>
      <c r="H992" s="1874">
        <v>0.27539999999999998</v>
      </c>
      <c r="I992" s="3044" t="s">
        <v>0</v>
      </c>
    </row>
    <row r="993" spans="1:9">
      <c r="A993" s="3038" t="s">
        <v>1660</v>
      </c>
      <c r="B993" s="3039" t="s">
        <v>7353</v>
      </c>
      <c r="C993" s="3040" t="s">
        <v>2841</v>
      </c>
      <c r="D993" s="3041"/>
      <c r="E993" s="3041"/>
      <c r="F993" s="3042">
        <f t="shared" si="30"/>
        <v>0</v>
      </c>
      <c r="G993" s="3043">
        <f t="shared" si="31"/>
        <v>0</v>
      </c>
      <c r="H993" s="1874">
        <v>1.0687</v>
      </c>
      <c r="I993" s="3044" t="s">
        <v>0</v>
      </c>
    </row>
    <row r="994" spans="1:9">
      <c r="A994" s="3038" t="s">
        <v>1661</v>
      </c>
      <c r="B994" s="3039" t="s">
        <v>7354</v>
      </c>
      <c r="C994" s="3040" t="s">
        <v>2841</v>
      </c>
      <c r="D994" s="3041"/>
      <c r="E994" s="3041"/>
      <c r="F994" s="3042">
        <f t="shared" si="30"/>
        <v>0</v>
      </c>
      <c r="G994" s="3043">
        <f t="shared" si="31"/>
        <v>0</v>
      </c>
      <c r="H994" s="1874">
        <v>0.35749999999999998</v>
      </c>
      <c r="I994" s="3044" t="s">
        <v>0</v>
      </c>
    </row>
    <row r="995" spans="1:9">
      <c r="A995" s="3038" t="s">
        <v>1662</v>
      </c>
      <c r="B995" s="3039" t="s">
        <v>7355</v>
      </c>
      <c r="C995" s="3040" t="s">
        <v>2841</v>
      </c>
      <c r="D995" s="3041"/>
      <c r="E995" s="3041"/>
      <c r="F995" s="3042">
        <f t="shared" si="30"/>
        <v>0</v>
      </c>
      <c r="G995" s="3043">
        <f t="shared" si="31"/>
        <v>0</v>
      </c>
      <c r="H995" s="1874">
        <v>0.4178</v>
      </c>
      <c r="I995" s="3044" t="s">
        <v>0</v>
      </c>
    </row>
    <row r="996" spans="1:9">
      <c r="A996" s="3038" t="s">
        <v>1663</v>
      </c>
      <c r="B996" s="3039" t="s">
        <v>7356</v>
      </c>
      <c r="C996" s="3040" t="s">
        <v>2841</v>
      </c>
      <c r="D996" s="3041"/>
      <c r="E996" s="3041"/>
      <c r="F996" s="3042">
        <f t="shared" si="30"/>
        <v>0</v>
      </c>
      <c r="G996" s="3043">
        <f t="shared" si="31"/>
        <v>0</v>
      </c>
      <c r="H996" s="1874">
        <v>0.35039999999999999</v>
      </c>
      <c r="I996" s="3044" t="s">
        <v>0</v>
      </c>
    </row>
    <row r="997" spans="1:9">
      <c r="A997" s="3038" t="s">
        <v>2808</v>
      </c>
      <c r="B997" s="3039" t="s">
        <v>7357</v>
      </c>
      <c r="C997" s="3040" t="s">
        <v>2841</v>
      </c>
      <c r="D997" s="3041"/>
      <c r="E997" s="3041"/>
      <c r="F997" s="3042">
        <f t="shared" si="30"/>
        <v>0</v>
      </c>
      <c r="G997" s="3043">
        <f t="shared" si="31"/>
        <v>0</v>
      </c>
      <c r="H997" s="1874">
        <v>1</v>
      </c>
      <c r="I997" s="3044" t="s">
        <v>4628</v>
      </c>
    </row>
    <row r="998" spans="1:9">
      <c r="A998" s="3038" t="s">
        <v>1664</v>
      </c>
      <c r="B998" s="3039" t="s">
        <v>7358</v>
      </c>
      <c r="C998" s="3040" t="s">
        <v>2841</v>
      </c>
      <c r="D998" s="3041"/>
      <c r="E998" s="3041"/>
      <c r="F998" s="3042">
        <f t="shared" si="30"/>
        <v>0</v>
      </c>
      <c r="G998" s="3043">
        <f t="shared" si="31"/>
        <v>0</v>
      </c>
      <c r="H998" s="1874">
        <v>1.4196</v>
      </c>
      <c r="I998" s="3044" t="s">
        <v>0</v>
      </c>
    </row>
    <row r="999" spans="1:9">
      <c r="A999" s="3038" t="s">
        <v>1665</v>
      </c>
      <c r="B999" s="3039" t="s">
        <v>7359</v>
      </c>
      <c r="C999" s="3040" t="s">
        <v>2841</v>
      </c>
      <c r="D999" s="3041"/>
      <c r="E999" s="3041"/>
      <c r="F999" s="3042">
        <f t="shared" si="30"/>
        <v>0</v>
      </c>
      <c r="G999" s="3043">
        <f t="shared" si="31"/>
        <v>0</v>
      </c>
      <c r="H999" s="1874">
        <v>0.1865</v>
      </c>
      <c r="I999" s="3044" t="s">
        <v>0</v>
      </c>
    </row>
    <row r="1000" spans="1:9">
      <c r="A1000" s="3038" t="s">
        <v>1666</v>
      </c>
      <c r="B1000" s="3039" t="s">
        <v>7360</v>
      </c>
      <c r="C1000" s="3040" t="s">
        <v>2841</v>
      </c>
      <c r="D1000" s="3041"/>
      <c r="E1000" s="3041"/>
      <c r="F1000" s="3042">
        <f t="shared" si="30"/>
        <v>0</v>
      </c>
      <c r="G1000" s="3043">
        <f t="shared" si="31"/>
        <v>0</v>
      </c>
      <c r="H1000" s="1874">
        <v>0.24959999999999999</v>
      </c>
      <c r="I1000" s="3044" t="s">
        <v>0</v>
      </c>
    </row>
    <row r="1001" spans="1:9">
      <c r="A1001" s="3038" t="s">
        <v>1667</v>
      </c>
      <c r="B1001" s="3039" t="s">
        <v>7361</v>
      </c>
      <c r="C1001" s="3040" t="s">
        <v>2841</v>
      </c>
      <c r="D1001" s="3041"/>
      <c r="E1001" s="3041"/>
      <c r="F1001" s="3042">
        <f t="shared" si="30"/>
        <v>0</v>
      </c>
      <c r="G1001" s="3043">
        <f t="shared" si="31"/>
        <v>0</v>
      </c>
      <c r="H1001" s="1874">
        <v>0.35949999999999999</v>
      </c>
      <c r="I1001" s="3044" t="s">
        <v>0</v>
      </c>
    </row>
    <row r="1002" spans="1:9">
      <c r="A1002" s="3038" t="s">
        <v>1668</v>
      </c>
      <c r="B1002" s="3039" t="s">
        <v>7362</v>
      </c>
      <c r="C1002" s="3040" t="s">
        <v>2841</v>
      </c>
      <c r="D1002" s="3041"/>
      <c r="E1002" s="3041"/>
      <c r="F1002" s="3042">
        <f t="shared" si="30"/>
        <v>0</v>
      </c>
      <c r="G1002" s="3043">
        <f t="shared" si="31"/>
        <v>0</v>
      </c>
      <c r="H1002" s="1874">
        <v>0.31109999999999999</v>
      </c>
      <c r="I1002" s="3044" t="s">
        <v>0</v>
      </c>
    </row>
    <row r="1003" spans="1:9">
      <c r="A1003" s="3038" t="s">
        <v>1669</v>
      </c>
      <c r="B1003" s="3039" t="s">
        <v>7363</v>
      </c>
      <c r="C1003" s="3040" t="s">
        <v>2841</v>
      </c>
      <c r="D1003" s="3041"/>
      <c r="E1003" s="3041"/>
      <c r="F1003" s="3042">
        <f t="shared" si="30"/>
        <v>0</v>
      </c>
      <c r="G1003" s="3043">
        <f t="shared" si="31"/>
        <v>0</v>
      </c>
      <c r="H1003" s="1874">
        <v>0.55279999999999996</v>
      </c>
      <c r="I1003" s="3044" t="s">
        <v>0</v>
      </c>
    </row>
    <row r="1004" spans="1:9">
      <c r="A1004" s="3038" t="s">
        <v>1670</v>
      </c>
      <c r="B1004" s="3039" t="s">
        <v>7364</v>
      </c>
      <c r="C1004" s="3040" t="s">
        <v>2841</v>
      </c>
      <c r="D1004" s="3041"/>
      <c r="E1004" s="3041"/>
      <c r="F1004" s="3042">
        <f t="shared" si="30"/>
        <v>0</v>
      </c>
      <c r="G1004" s="3043">
        <f t="shared" si="31"/>
        <v>0</v>
      </c>
      <c r="H1004" s="1874">
        <v>0.37409999999999999</v>
      </c>
      <c r="I1004" s="3044" t="s">
        <v>0</v>
      </c>
    </row>
    <row r="1005" spans="1:9">
      <c r="A1005" s="3038" t="s">
        <v>1671</v>
      </c>
      <c r="B1005" s="3039" t="s">
        <v>7365</v>
      </c>
      <c r="C1005" s="3040" t="s">
        <v>2841</v>
      </c>
      <c r="D1005" s="3041"/>
      <c r="E1005" s="3041"/>
      <c r="F1005" s="3042">
        <f t="shared" si="30"/>
        <v>0</v>
      </c>
      <c r="G1005" s="3043">
        <f t="shared" si="31"/>
        <v>0</v>
      </c>
      <c r="H1005" s="1874">
        <v>1.0636000000000001</v>
      </c>
      <c r="I1005" s="1875" t="s">
        <v>0</v>
      </c>
    </row>
    <row r="1006" spans="1:9">
      <c r="A1006" s="3038" t="s">
        <v>1672</v>
      </c>
      <c r="B1006" s="3039" t="s">
        <v>7366</v>
      </c>
      <c r="C1006" s="3040" t="s">
        <v>2841</v>
      </c>
      <c r="D1006" s="3041"/>
      <c r="E1006" s="3041"/>
      <c r="F1006" s="3042">
        <f t="shared" si="30"/>
        <v>0</v>
      </c>
      <c r="G1006" s="3043">
        <f t="shared" si="31"/>
        <v>0</v>
      </c>
      <c r="H1006" s="1874">
        <v>0.17380000000000001</v>
      </c>
      <c r="I1006" s="1875" t="s">
        <v>0</v>
      </c>
    </row>
    <row r="1007" spans="1:9">
      <c r="A1007" s="3038" t="s">
        <v>1673</v>
      </c>
      <c r="B1007" s="3039" t="s">
        <v>7367</v>
      </c>
      <c r="C1007" s="3040" t="s">
        <v>2841</v>
      </c>
      <c r="D1007" s="3041"/>
      <c r="E1007" s="3041"/>
      <c r="F1007" s="3042">
        <f t="shared" si="30"/>
        <v>0</v>
      </c>
      <c r="G1007" s="3043">
        <f t="shared" si="31"/>
        <v>0</v>
      </c>
      <c r="H1007" s="1874">
        <v>0.36730000000000002</v>
      </c>
      <c r="I1007" s="3044" t="s">
        <v>0</v>
      </c>
    </row>
    <row r="1008" spans="1:9">
      <c r="A1008" s="3038" t="s">
        <v>1674</v>
      </c>
      <c r="B1008" s="3039" t="s">
        <v>7368</v>
      </c>
      <c r="C1008" s="3040" t="s">
        <v>2841</v>
      </c>
      <c r="D1008" s="3041"/>
      <c r="E1008" s="3041"/>
      <c r="F1008" s="3042">
        <f t="shared" si="30"/>
        <v>0</v>
      </c>
      <c r="G1008" s="3043">
        <f t="shared" si="31"/>
        <v>0</v>
      </c>
      <c r="H1008" s="1874">
        <v>0.31590000000000001</v>
      </c>
      <c r="I1008" s="3044" t="s">
        <v>0</v>
      </c>
    </row>
    <row r="1009" spans="1:9">
      <c r="A1009" s="3038" t="s">
        <v>1675</v>
      </c>
      <c r="B1009" s="3039" t="s">
        <v>7369</v>
      </c>
      <c r="C1009" s="3040" t="s">
        <v>2841</v>
      </c>
      <c r="D1009" s="3041"/>
      <c r="E1009" s="3041"/>
      <c r="F1009" s="3042">
        <f t="shared" si="30"/>
        <v>0</v>
      </c>
      <c r="G1009" s="3043">
        <f t="shared" si="31"/>
        <v>0</v>
      </c>
      <c r="H1009" s="1874">
        <v>5.3199999999999997E-2</v>
      </c>
      <c r="I1009" s="3044" t="s">
        <v>0</v>
      </c>
    </row>
    <row r="1010" spans="1:9">
      <c r="A1010" s="3038" t="s">
        <v>1676</v>
      </c>
      <c r="B1010" s="3039" t="s">
        <v>7370</v>
      </c>
      <c r="C1010" s="3040" t="s">
        <v>2841</v>
      </c>
      <c r="D1010" s="3041"/>
      <c r="E1010" s="3041"/>
      <c r="F1010" s="3042">
        <f t="shared" si="30"/>
        <v>0</v>
      </c>
      <c r="G1010" s="3043">
        <f t="shared" si="31"/>
        <v>0</v>
      </c>
      <c r="H1010" s="1874">
        <v>0.1159</v>
      </c>
      <c r="I1010" s="3044" t="s">
        <v>0</v>
      </c>
    </row>
    <row r="1011" spans="1:9">
      <c r="A1011" s="3038" t="s">
        <v>1677</v>
      </c>
      <c r="B1011" s="3039" t="s">
        <v>7371</v>
      </c>
      <c r="C1011" s="3040" t="s">
        <v>2841</v>
      </c>
      <c r="D1011" s="3041"/>
      <c r="E1011" s="3041"/>
      <c r="F1011" s="3042">
        <f t="shared" si="30"/>
        <v>0</v>
      </c>
      <c r="G1011" s="3043">
        <f t="shared" si="31"/>
        <v>0</v>
      </c>
      <c r="H1011" s="1874">
        <v>0.36299999999999999</v>
      </c>
      <c r="I1011" s="3044" t="s">
        <v>0</v>
      </c>
    </row>
    <row r="1012" spans="1:9">
      <c r="A1012" s="3038" t="s">
        <v>1678</v>
      </c>
      <c r="B1012" s="3039" t="s">
        <v>7372</v>
      </c>
      <c r="C1012" s="3040" t="s">
        <v>2841</v>
      </c>
      <c r="D1012" s="3041"/>
      <c r="E1012" s="3041"/>
      <c r="F1012" s="3042">
        <f t="shared" si="30"/>
        <v>0</v>
      </c>
      <c r="G1012" s="3043">
        <f t="shared" si="31"/>
        <v>0</v>
      </c>
      <c r="H1012" s="1874">
        <v>9.2299999999999993E-2</v>
      </c>
      <c r="I1012" s="3044" t="s">
        <v>0</v>
      </c>
    </row>
    <row r="1013" spans="1:9">
      <c r="A1013" s="3038" t="s">
        <v>1679</v>
      </c>
      <c r="B1013" s="3039" t="s">
        <v>7373</v>
      </c>
      <c r="C1013" s="3040" t="s">
        <v>2841</v>
      </c>
      <c r="D1013" s="3041"/>
      <c r="E1013" s="3041"/>
      <c r="F1013" s="3042">
        <f t="shared" si="30"/>
        <v>0</v>
      </c>
      <c r="G1013" s="3043">
        <f t="shared" si="31"/>
        <v>0</v>
      </c>
      <c r="H1013" s="1874">
        <v>0.59319999999999995</v>
      </c>
      <c r="I1013" s="1876" t="s">
        <v>0</v>
      </c>
    </row>
    <row r="1014" spans="1:9">
      <c r="A1014" s="3038" t="s">
        <v>1680</v>
      </c>
      <c r="B1014" s="3039" t="s">
        <v>7374</v>
      </c>
      <c r="C1014" s="3040" t="s">
        <v>2841</v>
      </c>
      <c r="D1014" s="3041"/>
      <c r="E1014" s="3041"/>
      <c r="F1014" s="3042">
        <f t="shared" si="30"/>
        <v>0</v>
      </c>
      <c r="G1014" s="3043">
        <f t="shared" si="31"/>
        <v>0</v>
      </c>
      <c r="H1014" s="1874">
        <v>0.12659999999999999</v>
      </c>
      <c r="I1014" s="3044" t="s">
        <v>0</v>
      </c>
    </row>
    <row r="1015" spans="1:9">
      <c r="A1015" s="3038" t="s">
        <v>1681</v>
      </c>
      <c r="B1015" s="3039" t="s">
        <v>7375</v>
      </c>
      <c r="C1015" s="3040" t="s">
        <v>2841</v>
      </c>
      <c r="D1015" s="3041"/>
      <c r="E1015" s="3041"/>
      <c r="F1015" s="3042">
        <f t="shared" si="30"/>
        <v>0</v>
      </c>
      <c r="G1015" s="3043">
        <f t="shared" si="31"/>
        <v>0</v>
      </c>
      <c r="H1015" s="1874">
        <v>8.1699999999999995E-2</v>
      </c>
      <c r="I1015" s="3044" t="s">
        <v>0</v>
      </c>
    </row>
    <row r="1016" spans="1:9">
      <c r="A1016" s="3038" t="s">
        <v>1682</v>
      </c>
      <c r="B1016" s="3039" t="s">
        <v>7376</v>
      </c>
      <c r="C1016" s="3040" t="s">
        <v>2841</v>
      </c>
      <c r="D1016" s="3041"/>
      <c r="E1016" s="3041"/>
      <c r="F1016" s="3042">
        <f t="shared" si="30"/>
        <v>0</v>
      </c>
      <c r="G1016" s="3043">
        <f t="shared" si="31"/>
        <v>0</v>
      </c>
      <c r="H1016" s="1874">
        <v>0.53859999999999997</v>
      </c>
      <c r="I1016" s="3044" t="s">
        <v>0</v>
      </c>
    </row>
    <row r="1017" spans="1:9">
      <c r="A1017" s="3038" t="s">
        <v>1683</v>
      </c>
      <c r="B1017" s="3039" t="s">
        <v>7377</v>
      </c>
      <c r="C1017" s="3040" t="s">
        <v>2841</v>
      </c>
      <c r="D1017" s="3041"/>
      <c r="E1017" s="3041"/>
      <c r="F1017" s="3042">
        <f t="shared" si="30"/>
        <v>0</v>
      </c>
      <c r="G1017" s="3043">
        <f t="shared" si="31"/>
        <v>0</v>
      </c>
      <c r="H1017" s="1874">
        <v>0.46289999999999998</v>
      </c>
      <c r="I1017" s="3044" t="s">
        <v>0</v>
      </c>
    </row>
    <row r="1018" spans="1:9">
      <c r="A1018" s="3038" t="s">
        <v>1684</v>
      </c>
      <c r="B1018" s="3039" t="s">
        <v>7378</v>
      </c>
      <c r="C1018" s="3040" t="s">
        <v>2841</v>
      </c>
      <c r="D1018" s="3041"/>
      <c r="E1018" s="3041"/>
      <c r="F1018" s="3042">
        <f t="shared" si="30"/>
        <v>0</v>
      </c>
      <c r="G1018" s="3043">
        <f t="shared" si="31"/>
        <v>0</v>
      </c>
      <c r="H1018" s="1874">
        <v>0.1449</v>
      </c>
      <c r="I1018" s="3044" t="s">
        <v>0</v>
      </c>
    </row>
    <row r="1019" spans="1:9">
      <c r="A1019" s="3038" t="s">
        <v>1685</v>
      </c>
      <c r="B1019" s="3039" t="s">
        <v>7379</v>
      </c>
      <c r="C1019" s="3040" t="s">
        <v>2841</v>
      </c>
      <c r="D1019" s="3041"/>
      <c r="E1019" s="3041"/>
      <c r="F1019" s="3042">
        <f t="shared" si="30"/>
        <v>0</v>
      </c>
      <c r="G1019" s="3043">
        <f t="shared" si="31"/>
        <v>0</v>
      </c>
      <c r="H1019" s="1874">
        <v>0.2301</v>
      </c>
      <c r="I1019" s="3044" t="s">
        <v>0</v>
      </c>
    </row>
    <row r="1020" spans="1:9">
      <c r="A1020" s="3038" t="s">
        <v>1686</v>
      </c>
      <c r="B1020" s="3039" t="s">
        <v>7380</v>
      </c>
      <c r="C1020" s="3040" t="s">
        <v>2841</v>
      </c>
      <c r="D1020" s="3041"/>
      <c r="E1020" s="3041"/>
      <c r="F1020" s="3042">
        <f t="shared" si="30"/>
        <v>0</v>
      </c>
      <c r="G1020" s="3043">
        <f t="shared" si="31"/>
        <v>0</v>
      </c>
      <c r="H1020" s="1874">
        <v>0.75409999999999999</v>
      </c>
      <c r="I1020" s="3044" t="s">
        <v>0</v>
      </c>
    </row>
    <row r="1021" spans="1:9">
      <c r="A1021" s="3038" t="s">
        <v>1687</v>
      </c>
      <c r="B1021" s="3039" t="s">
        <v>7381</v>
      </c>
      <c r="C1021" s="3040" t="s">
        <v>2841</v>
      </c>
      <c r="D1021" s="3041"/>
      <c r="E1021" s="3041"/>
      <c r="F1021" s="3042">
        <f t="shared" si="30"/>
        <v>0</v>
      </c>
      <c r="G1021" s="3043">
        <f t="shared" si="31"/>
        <v>0</v>
      </c>
      <c r="H1021" s="1874">
        <v>0.21990000000000001</v>
      </c>
      <c r="I1021" s="3044" t="s">
        <v>0</v>
      </c>
    </row>
    <row r="1022" spans="1:9">
      <c r="A1022" s="3038" t="s">
        <v>1688</v>
      </c>
      <c r="B1022" s="3039" t="s">
        <v>7382</v>
      </c>
      <c r="C1022" s="3040" t="s">
        <v>2841</v>
      </c>
      <c r="D1022" s="3041"/>
      <c r="E1022" s="3041"/>
      <c r="F1022" s="3042">
        <f t="shared" si="30"/>
        <v>0</v>
      </c>
      <c r="G1022" s="3043">
        <f t="shared" si="31"/>
        <v>0</v>
      </c>
      <c r="H1022" s="1874">
        <v>6.0999999999999999E-2</v>
      </c>
      <c r="I1022" s="3044" t="s">
        <v>0</v>
      </c>
    </row>
    <row r="1023" spans="1:9">
      <c r="A1023" s="3038" t="s">
        <v>1689</v>
      </c>
      <c r="B1023" s="3039" t="s">
        <v>7383</v>
      </c>
      <c r="C1023" s="3040" t="s">
        <v>2841</v>
      </c>
      <c r="D1023" s="3041"/>
      <c r="E1023" s="3041"/>
      <c r="F1023" s="3042">
        <f t="shared" si="30"/>
        <v>0</v>
      </c>
      <c r="G1023" s="3043">
        <f t="shared" si="31"/>
        <v>0</v>
      </c>
      <c r="H1023" s="1874">
        <v>0.17100000000000001</v>
      </c>
      <c r="I1023" s="3044" t="s">
        <v>0</v>
      </c>
    </row>
    <row r="1024" spans="1:9">
      <c r="A1024" s="3038" t="s">
        <v>1690</v>
      </c>
      <c r="B1024" s="3039" t="s">
        <v>7384</v>
      </c>
      <c r="C1024" s="3040" t="s">
        <v>2841</v>
      </c>
      <c r="D1024" s="3041"/>
      <c r="E1024" s="3041"/>
      <c r="F1024" s="3042">
        <f t="shared" si="30"/>
        <v>0</v>
      </c>
      <c r="G1024" s="3043">
        <f t="shared" si="31"/>
        <v>0</v>
      </c>
      <c r="H1024" s="1874">
        <v>0.47010000000000002</v>
      </c>
      <c r="I1024" s="3044" t="s">
        <v>0</v>
      </c>
    </row>
    <row r="1025" spans="1:9">
      <c r="A1025" s="3038" t="s">
        <v>1691</v>
      </c>
      <c r="B1025" s="3039" t="s">
        <v>7385</v>
      </c>
      <c r="C1025" s="3040" t="s">
        <v>2841</v>
      </c>
      <c r="D1025" s="3041"/>
      <c r="E1025" s="3041"/>
      <c r="F1025" s="3042">
        <f t="shared" si="30"/>
        <v>0</v>
      </c>
      <c r="G1025" s="3043">
        <f t="shared" si="31"/>
        <v>0</v>
      </c>
      <c r="H1025" s="1874">
        <v>0.1615</v>
      </c>
      <c r="I1025" s="3044" t="s">
        <v>0</v>
      </c>
    </row>
    <row r="1026" spans="1:9">
      <c r="A1026" s="3038" t="s">
        <v>1692</v>
      </c>
      <c r="B1026" s="3039" t="s">
        <v>7386</v>
      </c>
      <c r="C1026" s="3040" t="s">
        <v>2841</v>
      </c>
      <c r="D1026" s="3041"/>
      <c r="E1026" s="3041"/>
      <c r="F1026" s="3042">
        <f t="shared" si="30"/>
        <v>0</v>
      </c>
      <c r="G1026" s="3043">
        <f t="shared" si="31"/>
        <v>0</v>
      </c>
      <c r="H1026" s="1874">
        <v>0.42309999999999998</v>
      </c>
      <c r="I1026" s="3044" t="s">
        <v>0</v>
      </c>
    </row>
    <row r="1027" spans="1:9">
      <c r="A1027" s="3038" t="s">
        <v>1693</v>
      </c>
      <c r="B1027" s="3039" t="s">
        <v>7387</v>
      </c>
      <c r="C1027" s="3040" t="s">
        <v>2841</v>
      </c>
      <c r="D1027" s="3041"/>
      <c r="E1027" s="3041"/>
      <c r="F1027" s="3042">
        <f t="shared" si="30"/>
        <v>0</v>
      </c>
      <c r="G1027" s="3043">
        <f t="shared" si="31"/>
        <v>0</v>
      </c>
      <c r="H1027" s="1874">
        <v>0.29570000000000002</v>
      </c>
      <c r="I1027" s="3044" t="s">
        <v>0</v>
      </c>
    </row>
    <row r="1028" spans="1:9">
      <c r="A1028" s="3038" t="s">
        <v>1694</v>
      </c>
      <c r="B1028" s="3039" t="s">
        <v>7388</v>
      </c>
      <c r="C1028" s="3040" t="s">
        <v>2841</v>
      </c>
      <c r="D1028" s="3041"/>
      <c r="E1028" s="3041"/>
      <c r="F1028" s="3042">
        <f t="shared" si="30"/>
        <v>0</v>
      </c>
      <c r="G1028" s="3043">
        <f t="shared" si="31"/>
        <v>0</v>
      </c>
      <c r="H1028" s="1874">
        <v>0.1148</v>
      </c>
      <c r="I1028" s="3044" t="s">
        <v>0</v>
      </c>
    </row>
    <row r="1029" spans="1:9">
      <c r="A1029" s="3038" t="s">
        <v>1695</v>
      </c>
      <c r="B1029" s="3039" t="s">
        <v>7389</v>
      </c>
      <c r="C1029" s="3040" t="s">
        <v>2841</v>
      </c>
      <c r="D1029" s="3041"/>
      <c r="E1029" s="3041"/>
      <c r="F1029" s="3042">
        <f t="shared" ref="F1029:F1092" si="32">D1029*E1029</f>
        <v>0</v>
      </c>
      <c r="G1029" s="3043">
        <f t="shared" ref="G1029:G1092" si="33">IF($F$1265=0,0,F1029/$F$1265)</f>
        <v>0</v>
      </c>
      <c r="H1029" s="1874">
        <v>0.27789999999999998</v>
      </c>
      <c r="I1029" s="3044" t="s">
        <v>0</v>
      </c>
    </row>
    <row r="1030" spans="1:9">
      <c r="A1030" s="3038" t="s">
        <v>1696</v>
      </c>
      <c r="B1030" s="3039" t="s">
        <v>7390</v>
      </c>
      <c r="C1030" s="3040" t="s">
        <v>2841</v>
      </c>
      <c r="D1030" s="3041"/>
      <c r="E1030" s="3041"/>
      <c r="F1030" s="3042">
        <f t="shared" si="32"/>
        <v>0</v>
      </c>
      <c r="G1030" s="3043">
        <f t="shared" si="33"/>
        <v>0</v>
      </c>
      <c r="H1030" s="1874">
        <v>0.30869999999999997</v>
      </c>
      <c r="I1030" s="3044" t="s">
        <v>0</v>
      </c>
    </row>
    <row r="1031" spans="1:9">
      <c r="A1031" s="3038" t="s">
        <v>1697</v>
      </c>
      <c r="B1031" s="3039" t="s">
        <v>7391</v>
      </c>
      <c r="C1031" s="3040" t="s">
        <v>2841</v>
      </c>
      <c r="D1031" s="3041"/>
      <c r="E1031" s="3041"/>
      <c r="F1031" s="3042">
        <f t="shared" si="32"/>
        <v>0</v>
      </c>
      <c r="G1031" s="3043">
        <f t="shared" si="33"/>
        <v>0</v>
      </c>
      <c r="H1031" s="1874">
        <v>0.28620000000000001</v>
      </c>
      <c r="I1031" s="3044" t="s">
        <v>0</v>
      </c>
    </row>
    <row r="1032" spans="1:9">
      <c r="A1032" s="3038" t="s">
        <v>1698</v>
      </c>
      <c r="B1032" s="3039" t="s">
        <v>7392</v>
      </c>
      <c r="C1032" s="3040" t="s">
        <v>2841</v>
      </c>
      <c r="D1032" s="3041"/>
      <c r="E1032" s="3041"/>
      <c r="F1032" s="3042">
        <f t="shared" si="32"/>
        <v>0</v>
      </c>
      <c r="G1032" s="3043">
        <f t="shared" si="33"/>
        <v>0</v>
      </c>
      <c r="H1032" s="1874">
        <v>0.34039999999999998</v>
      </c>
      <c r="I1032" s="3044" t="s">
        <v>0</v>
      </c>
    </row>
    <row r="1033" spans="1:9">
      <c r="A1033" s="3038" t="s">
        <v>1699</v>
      </c>
      <c r="B1033" s="3039" t="s">
        <v>7393</v>
      </c>
      <c r="C1033" s="3040" t="s">
        <v>2841</v>
      </c>
      <c r="D1033" s="3041"/>
      <c r="E1033" s="3041"/>
      <c r="F1033" s="3042">
        <f t="shared" si="32"/>
        <v>0</v>
      </c>
      <c r="G1033" s="3043">
        <f t="shared" si="33"/>
        <v>0</v>
      </c>
      <c r="H1033" s="1874">
        <v>0.29189999999999999</v>
      </c>
      <c r="I1033" s="3044" t="s">
        <v>0</v>
      </c>
    </row>
    <row r="1034" spans="1:9">
      <c r="A1034" s="3038" t="s">
        <v>1700</v>
      </c>
      <c r="B1034" s="3039" t="s">
        <v>7394</v>
      </c>
      <c r="C1034" s="3040" t="s">
        <v>2841</v>
      </c>
      <c r="D1034" s="3041"/>
      <c r="E1034" s="3041"/>
      <c r="F1034" s="3042">
        <f t="shared" si="32"/>
        <v>0</v>
      </c>
      <c r="G1034" s="3043">
        <f t="shared" si="33"/>
        <v>0</v>
      </c>
      <c r="H1034" s="1874">
        <v>0.3795</v>
      </c>
      <c r="I1034" s="3044" t="s">
        <v>0</v>
      </c>
    </row>
    <row r="1035" spans="1:9">
      <c r="A1035" s="3038" t="s">
        <v>1701</v>
      </c>
      <c r="B1035" s="3039" t="s">
        <v>7395</v>
      </c>
      <c r="C1035" s="3040" t="s">
        <v>2841</v>
      </c>
      <c r="D1035" s="3041"/>
      <c r="E1035" s="3041"/>
      <c r="F1035" s="3042">
        <f t="shared" si="32"/>
        <v>0</v>
      </c>
      <c r="G1035" s="3043">
        <f t="shared" si="33"/>
        <v>0</v>
      </c>
      <c r="H1035" s="1874">
        <v>0.22270000000000001</v>
      </c>
      <c r="I1035" s="3044" t="s">
        <v>0</v>
      </c>
    </row>
    <row r="1036" spans="1:9">
      <c r="A1036" s="3038" t="s">
        <v>1702</v>
      </c>
      <c r="B1036" s="3039" t="s">
        <v>7396</v>
      </c>
      <c r="C1036" s="3040" t="s">
        <v>2841</v>
      </c>
      <c r="D1036" s="3041"/>
      <c r="E1036" s="3041"/>
      <c r="F1036" s="3042">
        <f t="shared" si="32"/>
        <v>0</v>
      </c>
      <c r="G1036" s="3043">
        <f t="shared" si="33"/>
        <v>0</v>
      </c>
      <c r="H1036" s="1874">
        <v>0.64800000000000002</v>
      </c>
      <c r="I1036" s="3044" t="s">
        <v>0</v>
      </c>
    </row>
    <row r="1037" spans="1:9">
      <c r="A1037" s="3038" t="s">
        <v>1703</v>
      </c>
      <c r="B1037" s="3039" t="s">
        <v>7397</v>
      </c>
      <c r="C1037" s="3040" t="s">
        <v>2841</v>
      </c>
      <c r="D1037" s="3041"/>
      <c r="E1037" s="3041"/>
      <c r="F1037" s="3042">
        <f t="shared" si="32"/>
        <v>0</v>
      </c>
      <c r="G1037" s="3043">
        <f t="shared" si="33"/>
        <v>0</v>
      </c>
      <c r="H1037" s="1874">
        <v>0.35260000000000002</v>
      </c>
      <c r="I1037" s="3044" t="s">
        <v>0</v>
      </c>
    </row>
    <row r="1038" spans="1:9">
      <c r="A1038" s="3038" t="s">
        <v>1704</v>
      </c>
      <c r="B1038" s="3039" t="s">
        <v>7398</v>
      </c>
      <c r="C1038" s="3040" t="s">
        <v>2841</v>
      </c>
      <c r="D1038" s="3041"/>
      <c r="E1038" s="3041"/>
      <c r="F1038" s="3042">
        <f t="shared" si="32"/>
        <v>0</v>
      </c>
      <c r="G1038" s="3043">
        <f t="shared" si="33"/>
        <v>0</v>
      </c>
      <c r="H1038" s="1874">
        <v>0.4259</v>
      </c>
      <c r="I1038" s="1876" t="s">
        <v>0</v>
      </c>
    </row>
    <row r="1039" spans="1:9">
      <c r="A1039" s="3038" t="s">
        <v>1705</v>
      </c>
      <c r="B1039" s="3039" t="s">
        <v>7399</v>
      </c>
      <c r="C1039" s="3040" t="s">
        <v>2841</v>
      </c>
      <c r="D1039" s="3041"/>
      <c r="E1039" s="3041"/>
      <c r="F1039" s="3042">
        <f t="shared" si="32"/>
        <v>0</v>
      </c>
      <c r="G1039" s="3043">
        <f t="shared" si="33"/>
        <v>0</v>
      </c>
      <c r="H1039" s="1874">
        <v>0.1066</v>
      </c>
      <c r="I1039" s="3044" t="s">
        <v>0</v>
      </c>
    </row>
    <row r="1040" spans="1:9">
      <c r="A1040" s="3038" t="s">
        <v>1706</v>
      </c>
      <c r="B1040" s="3039" t="s">
        <v>7400</v>
      </c>
      <c r="C1040" s="3040" t="s">
        <v>2841</v>
      </c>
      <c r="D1040" s="3041"/>
      <c r="E1040" s="3041"/>
      <c r="F1040" s="3042">
        <f t="shared" si="32"/>
        <v>0</v>
      </c>
      <c r="G1040" s="3043">
        <f t="shared" si="33"/>
        <v>0</v>
      </c>
      <c r="H1040" s="1874">
        <v>0.67179999999999995</v>
      </c>
      <c r="I1040" s="3044" t="s">
        <v>0</v>
      </c>
    </row>
    <row r="1041" spans="1:9">
      <c r="A1041" s="3038" t="s">
        <v>1707</v>
      </c>
      <c r="B1041" s="3039" t="s">
        <v>7401</v>
      </c>
      <c r="C1041" s="3040" t="s">
        <v>2841</v>
      </c>
      <c r="D1041" s="3041"/>
      <c r="E1041" s="3041"/>
      <c r="F1041" s="3042">
        <f t="shared" si="32"/>
        <v>0</v>
      </c>
      <c r="G1041" s="3043">
        <f t="shared" si="33"/>
        <v>0</v>
      </c>
      <c r="H1041" s="1874">
        <v>0.27329999999999999</v>
      </c>
      <c r="I1041" s="3044" t="s">
        <v>0</v>
      </c>
    </row>
    <row r="1042" spans="1:9">
      <c r="A1042" s="3038" t="s">
        <v>1708</v>
      </c>
      <c r="B1042" s="3039" t="s">
        <v>7402</v>
      </c>
      <c r="C1042" s="3040" t="s">
        <v>2841</v>
      </c>
      <c r="D1042" s="3041"/>
      <c r="E1042" s="3041"/>
      <c r="F1042" s="3042">
        <f t="shared" si="32"/>
        <v>0</v>
      </c>
      <c r="G1042" s="3043">
        <f t="shared" si="33"/>
        <v>0</v>
      </c>
      <c r="H1042" s="1874">
        <v>-2.06E-2</v>
      </c>
      <c r="I1042" s="1876" t="s">
        <v>0</v>
      </c>
    </row>
    <row r="1043" spans="1:9">
      <c r="A1043" s="3038" t="s">
        <v>1709</v>
      </c>
      <c r="B1043" s="3039" t="s">
        <v>7403</v>
      </c>
      <c r="C1043" s="3040" t="s">
        <v>2841</v>
      </c>
      <c r="D1043" s="3041"/>
      <c r="E1043" s="3041"/>
      <c r="F1043" s="3042">
        <f t="shared" si="32"/>
        <v>0</v>
      </c>
      <c r="G1043" s="3043">
        <f t="shared" si="33"/>
        <v>0</v>
      </c>
      <c r="H1043" s="1874">
        <v>0.56440000000000001</v>
      </c>
      <c r="I1043" s="3044" t="s">
        <v>0</v>
      </c>
    </row>
    <row r="1044" spans="1:9">
      <c r="A1044" s="3038" t="s">
        <v>1728</v>
      </c>
      <c r="B1044" s="3039" t="s">
        <v>7404</v>
      </c>
      <c r="C1044" s="3040" t="s">
        <v>7405</v>
      </c>
      <c r="D1044" s="3041"/>
      <c r="E1044" s="3041"/>
      <c r="F1044" s="3042">
        <f t="shared" si="32"/>
        <v>0</v>
      </c>
      <c r="G1044" s="3043">
        <f t="shared" si="33"/>
        <v>0</v>
      </c>
      <c r="H1044" s="1874">
        <v>0.92689999999999995</v>
      </c>
      <c r="I1044" s="1876" t="s">
        <v>0</v>
      </c>
    </row>
    <row r="1045" spans="1:9">
      <c r="A1045" s="3038" t="s">
        <v>1729</v>
      </c>
      <c r="B1045" s="3039" t="s">
        <v>7406</v>
      </c>
      <c r="C1045" s="3040" t="s">
        <v>7405</v>
      </c>
      <c r="D1045" s="3041"/>
      <c r="E1045" s="3041"/>
      <c r="F1045" s="3042">
        <f t="shared" si="32"/>
        <v>0</v>
      </c>
      <c r="G1045" s="3043">
        <f t="shared" si="33"/>
        <v>0</v>
      </c>
      <c r="H1045" s="1874">
        <v>0.99819999999999998</v>
      </c>
      <c r="I1045" s="3044" t="s">
        <v>0</v>
      </c>
    </row>
    <row r="1046" spans="1:9" ht="32.25">
      <c r="A1046" s="3038" t="s">
        <v>4676</v>
      </c>
      <c r="B1046" s="3039" t="s">
        <v>7407</v>
      </c>
      <c r="C1046" s="3040" t="s">
        <v>7408</v>
      </c>
      <c r="D1046" s="3041"/>
      <c r="E1046" s="3041"/>
      <c r="F1046" s="3042">
        <f t="shared" si="32"/>
        <v>0</v>
      </c>
      <c r="G1046" s="3043">
        <f t="shared" si="33"/>
        <v>0</v>
      </c>
      <c r="H1046" s="1874">
        <v>1.145239090909091</v>
      </c>
      <c r="I1046" s="3044" t="s">
        <v>4627</v>
      </c>
    </row>
    <row r="1047" spans="1:9">
      <c r="A1047" s="3038" t="s">
        <v>1710</v>
      </c>
      <c r="B1047" s="3039" t="s">
        <v>7409</v>
      </c>
      <c r="C1047" s="3040" t="s">
        <v>7408</v>
      </c>
      <c r="D1047" s="3041"/>
      <c r="E1047" s="3041"/>
      <c r="F1047" s="3042">
        <f t="shared" si="32"/>
        <v>0</v>
      </c>
      <c r="G1047" s="3043">
        <f t="shared" si="33"/>
        <v>0</v>
      </c>
      <c r="H1047" s="1874">
        <v>0.68869999999999998</v>
      </c>
      <c r="I1047" s="3044" t="s">
        <v>0</v>
      </c>
    </row>
    <row r="1048" spans="1:9">
      <c r="A1048" s="3038" t="s">
        <v>1730</v>
      </c>
      <c r="B1048" s="3039" t="s">
        <v>7410</v>
      </c>
      <c r="C1048" s="3040" t="s">
        <v>7405</v>
      </c>
      <c r="D1048" s="3041"/>
      <c r="E1048" s="3041"/>
      <c r="F1048" s="3042">
        <f t="shared" si="32"/>
        <v>0</v>
      </c>
      <c r="G1048" s="3043">
        <f t="shared" si="33"/>
        <v>0</v>
      </c>
      <c r="H1048" s="1874">
        <v>1.2512000000000001</v>
      </c>
      <c r="I1048" s="3044" t="s">
        <v>0</v>
      </c>
    </row>
    <row r="1049" spans="1:9">
      <c r="A1049" s="3038" t="s">
        <v>1731</v>
      </c>
      <c r="B1049" s="3039" t="s">
        <v>7411</v>
      </c>
      <c r="C1049" s="3040" t="s">
        <v>7405</v>
      </c>
      <c r="D1049" s="3041"/>
      <c r="E1049" s="3041"/>
      <c r="F1049" s="3042">
        <f t="shared" si="32"/>
        <v>0</v>
      </c>
      <c r="G1049" s="3043">
        <f t="shared" si="33"/>
        <v>0</v>
      </c>
      <c r="H1049" s="1874">
        <v>0.90090000000000003</v>
      </c>
      <c r="I1049" s="3044" t="s">
        <v>0</v>
      </c>
    </row>
    <row r="1050" spans="1:9">
      <c r="A1050" s="3038" t="s">
        <v>3993</v>
      </c>
      <c r="B1050" s="3039" t="s">
        <v>7412</v>
      </c>
      <c r="C1050" s="3040" t="s">
        <v>7405</v>
      </c>
      <c r="D1050" s="3041"/>
      <c r="E1050" s="3041"/>
      <c r="F1050" s="3042">
        <f t="shared" si="32"/>
        <v>0</v>
      </c>
      <c r="G1050" s="3043">
        <f t="shared" si="33"/>
        <v>0</v>
      </c>
      <c r="H1050" s="1874">
        <v>0.78790000000000004</v>
      </c>
      <c r="I1050" s="3044" t="s">
        <v>0</v>
      </c>
    </row>
    <row r="1051" spans="1:9">
      <c r="A1051" s="3038" t="s">
        <v>3994</v>
      </c>
      <c r="B1051" s="3039" t="s">
        <v>7413</v>
      </c>
      <c r="C1051" s="3040" t="s">
        <v>7405</v>
      </c>
      <c r="D1051" s="3041"/>
      <c r="E1051" s="3041"/>
      <c r="F1051" s="3042">
        <f t="shared" si="32"/>
        <v>0</v>
      </c>
      <c r="G1051" s="3043">
        <f t="shared" si="33"/>
        <v>0</v>
      </c>
      <c r="H1051" s="1874">
        <v>0.79390000000000005</v>
      </c>
      <c r="I1051" s="3044" t="s">
        <v>0</v>
      </c>
    </row>
    <row r="1052" spans="1:9">
      <c r="A1052" s="3038" t="s">
        <v>1732</v>
      </c>
      <c r="B1052" s="3039" t="s">
        <v>7414</v>
      </c>
      <c r="C1052" s="3040" t="s">
        <v>7405</v>
      </c>
      <c r="D1052" s="3041"/>
      <c r="E1052" s="3041"/>
      <c r="F1052" s="3042">
        <f t="shared" si="32"/>
        <v>0</v>
      </c>
      <c r="G1052" s="3043">
        <f t="shared" si="33"/>
        <v>0</v>
      </c>
      <c r="H1052" s="1874">
        <v>0.77610000000000001</v>
      </c>
      <c r="I1052" s="3044" t="s">
        <v>0</v>
      </c>
    </row>
    <row r="1053" spans="1:9">
      <c r="A1053" s="3038" t="s">
        <v>1733</v>
      </c>
      <c r="B1053" s="3039" t="s">
        <v>7415</v>
      </c>
      <c r="C1053" s="3040" t="s">
        <v>7405</v>
      </c>
      <c r="D1053" s="3041"/>
      <c r="E1053" s="3041"/>
      <c r="F1053" s="3042">
        <f t="shared" si="32"/>
        <v>0</v>
      </c>
      <c r="G1053" s="3043">
        <f t="shared" si="33"/>
        <v>0</v>
      </c>
      <c r="H1053" s="1874">
        <v>1.2346999999999999</v>
      </c>
      <c r="I1053" s="3044" t="s">
        <v>0</v>
      </c>
    </row>
    <row r="1054" spans="1:9">
      <c r="A1054" s="3038" t="s">
        <v>1711</v>
      </c>
      <c r="B1054" s="3039" t="s">
        <v>7416</v>
      </c>
      <c r="C1054" s="3040" t="s">
        <v>7408</v>
      </c>
      <c r="D1054" s="3041"/>
      <c r="E1054" s="3041"/>
      <c r="F1054" s="3042">
        <f t="shared" si="32"/>
        <v>0</v>
      </c>
      <c r="G1054" s="3043">
        <f t="shared" si="33"/>
        <v>0</v>
      </c>
      <c r="H1054" s="1874">
        <v>0.69289999999999996</v>
      </c>
      <c r="I1054" s="3044" t="s">
        <v>0</v>
      </c>
    </row>
    <row r="1055" spans="1:9">
      <c r="A1055" s="3038" t="s">
        <v>1734</v>
      </c>
      <c r="B1055" s="3039" t="s">
        <v>7417</v>
      </c>
      <c r="C1055" s="3040" t="s">
        <v>7405</v>
      </c>
      <c r="D1055" s="3041"/>
      <c r="E1055" s="3041"/>
      <c r="F1055" s="3042">
        <f t="shared" si="32"/>
        <v>0</v>
      </c>
      <c r="G1055" s="3043">
        <f t="shared" si="33"/>
        <v>0</v>
      </c>
      <c r="H1055" s="1874">
        <v>1.1677999999999999</v>
      </c>
      <c r="I1055" s="3044" t="s">
        <v>0</v>
      </c>
    </row>
    <row r="1056" spans="1:9">
      <c r="A1056" s="3038" t="s">
        <v>4166</v>
      </c>
      <c r="B1056" s="3039" t="s">
        <v>7418</v>
      </c>
      <c r="C1056" s="3040" t="s">
        <v>7405</v>
      </c>
      <c r="D1056" s="3041"/>
      <c r="E1056" s="3041"/>
      <c r="F1056" s="3042">
        <f t="shared" si="32"/>
        <v>0</v>
      </c>
      <c r="G1056" s="3043">
        <f t="shared" si="33"/>
        <v>0</v>
      </c>
      <c r="H1056" s="1874">
        <v>1.1924999999999999</v>
      </c>
      <c r="I1056" s="3044" t="s">
        <v>0</v>
      </c>
    </row>
    <row r="1057" spans="1:9">
      <c r="A1057" s="3038" t="s">
        <v>4167</v>
      </c>
      <c r="B1057" s="3039" t="s">
        <v>7419</v>
      </c>
      <c r="C1057" s="3040" t="s">
        <v>7405</v>
      </c>
      <c r="D1057" s="3041"/>
      <c r="E1057" s="3041"/>
      <c r="F1057" s="3042">
        <f t="shared" si="32"/>
        <v>0</v>
      </c>
      <c r="G1057" s="3043">
        <f t="shared" si="33"/>
        <v>0</v>
      </c>
      <c r="H1057" s="1874">
        <v>1.1875</v>
      </c>
      <c r="I1057" s="3044" t="s">
        <v>0</v>
      </c>
    </row>
    <row r="1058" spans="1:9">
      <c r="A1058" s="3038" t="s">
        <v>4168</v>
      </c>
      <c r="B1058" s="3039" t="s">
        <v>7420</v>
      </c>
      <c r="C1058" s="3040" t="s">
        <v>7405</v>
      </c>
      <c r="D1058" s="3041"/>
      <c r="E1058" s="3041"/>
      <c r="F1058" s="3042">
        <f t="shared" si="32"/>
        <v>0</v>
      </c>
      <c r="G1058" s="3043">
        <f t="shared" si="33"/>
        <v>0</v>
      </c>
      <c r="H1058" s="1874">
        <v>1.1914</v>
      </c>
      <c r="I1058" s="3044" t="s">
        <v>0</v>
      </c>
    </row>
    <row r="1059" spans="1:9">
      <c r="A1059" s="3038" t="s">
        <v>4169</v>
      </c>
      <c r="B1059" s="3039" t="s">
        <v>7421</v>
      </c>
      <c r="C1059" s="3040" t="s">
        <v>7405</v>
      </c>
      <c r="D1059" s="3041"/>
      <c r="E1059" s="3041"/>
      <c r="F1059" s="3042">
        <f t="shared" si="32"/>
        <v>0</v>
      </c>
      <c r="G1059" s="3043">
        <f t="shared" si="33"/>
        <v>0</v>
      </c>
      <c r="H1059" s="1874">
        <v>1.1939</v>
      </c>
      <c r="I1059" s="3044" t="s">
        <v>0</v>
      </c>
    </row>
    <row r="1060" spans="1:9">
      <c r="A1060" s="3038" t="s">
        <v>1712</v>
      </c>
      <c r="B1060" s="3039" t="s">
        <v>7422</v>
      </c>
      <c r="C1060" s="3040" t="s">
        <v>7408</v>
      </c>
      <c r="D1060" s="3041"/>
      <c r="E1060" s="3041"/>
      <c r="F1060" s="3042">
        <f t="shared" si="32"/>
        <v>0</v>
      </c>
      <c r="G1060" s="3043">
        <f t="shared" si="33"/>
        <v>0</v>
      </c>
      <c r="H1060" s="1874">
        <v>0.75970000000000004</v>
      </c>
      <c r="I1060" s="3044" t="s">
        <v>0</v>
      </c>
    </row>
    <row r="1061" spans="1:9">
      <c r="A1061" s="3038" t="s">
        <v>1735</v>
      </c>
      <c r="B1061" s="3039" t="s">
        <v>7423</v>
      </c>
      <c r="C1061" s="3040" t="s">
        <v>7405</v>
      </c>
      <c r="D1061" s="3041"/>
      <c r="E1061" s="3041"/>
      <c r="F1061" s="3042">
        <f t="shared" si="32"/>
        <v>0</v>
      </c>
      <c r="G1061" s="3043">
        <f t="shared" si="33"/>
        <v>0</v>
      </c>
      <c r="H1061" s="1874">
        <v>0.4924</v>
      </c>
      <c r="I1061" s="3044" t="s">
        <v>0</v>
      </c>
    </row>
    <row r="1062" spans="1:9">
      <c r="A1062" s="3038" t="s">
        <v>4170</v>
      </c>
      <c r="B1062" s="3039" t="s">
        <v>7424</v>
      </c>
      <c r="C1062" s="3040" t="s">
        <v>7405</v>
      </c>
      <c r="D1062" s="3041"/>
      <c r="E1062" s="3041"/>
      <c r="F1062" s="3042">
        <f t="shared" si="32"/>
        <v>0</v>
      </c>
      <c r="G1062" s="3043">
        <f t="shared" si="33"/>
        <v>0</v>
      </c>
      <c r="H1062" s="1874">
        <v>1.1073</v>
      </c>
      <c r="I1062" s="3044" t="s">
        <v>0</v>
      </c>
    </row>
    <row r="1063" spans="1:9">
      <c r="A1063" s="3038" t="s">
        <v>3995</v>
      </c>
      <c r="B1063" s="3039" t="s">
        <v>7425</v>
      </c>
      <c r="C1063" s="3040" t="s">
        <v>7405</v>
      </c>
      <c r="D1063" s="3041"/>
      <c r="E1063" s="3041"/>
      <c r="F1063" s="3042">
        <f t="shared" si="32"/>
        <v>0</v>
      </c>
      <c r="G1063" s="3043">
        <f t="shared" si="33"/>
        <v>0</v>
      </c>
      <c r="H1063" s="1874">
        <v>1.1079000000000001</v>
      </c>
      <c r="I1063" s="3044" t="s">
        <v>0</v>
      </c>
    </row>
    <row r="1064" spans="1:9">
      <c r="A1064" s="3038" t="s">
        <v>1736</v>
      </c>
      <c r="B1064" s="3039" t="s">
        <v>7426</v>
      </c>
      <c r="C1064" s="3040" t="s">
        <v>7405</v>
      </c>
      <c r="D1064" s="3041"/>
      <c r="E1064" s="3041"/>
      <c r="F1064" s="3042">
        <f t="shared" si="32"/>
        <v>0</v>
      </c>
      <c r="G1064" s="3043">
        <f t="shared" si="33"/>
        <v>0</v>
      </c>
      <c r="H1064" s="1874">
        <v>1.107</v>
      </c>
      <c r="I1064" s="3044" t="s">
        <v>0</v>
      </c>
    </row>
    <row r="1065" spans="1:9">
      <c r="A1065" s="3038" t="s">
        <v>1737</v>
      </c>
      <c r="B1065" s="3039" t="s">
        <v>7427</v>
      </c>
      <c r="C1065" s="3040" t="s">
        <v>7405</v>
      </c>
      <c r="D1065" s="3041"/>
      <c r="E1065" s="3041"/>
      <c r="F1065" s="3042">
        <f t="shared" si="32"/>
        <v>0</v>
      </c>
      <c r="G1065" s="3043">
        <f t="shared" si="33"/>
        <v>0</v>
      </c>
      <c r="H1065" s="1874">
        <v>1.3055000000000001</v>
      </c>
      <c r="I1065" s="3044" t="s">
        <v>0</v>
      </c>
    </row>
    <row r="1066" spans="1:9">
      <c r="A1066" s="3038" t="s">
        <v>1738</v>
      </c>
      <c r="B1066" s="3039" t="s">
        <v>7428</v>
      </c>
      <c r="C1066" s="3040" t="s">
        <v>7405</v>
      </c>
      <c r="D1066" s="3041"/>
      <c r="E1066" s="3041"/>
      <c r="F1066" s="3042">
        <f t="shared" si="32"/>
        <v>0</v>
      </c>
      <c r="G1066" s="3043">
        <f t="shared" si="33"/>
        <v>0</v>
      </c>
      <c r="H1066" s="1874">
        <v>1.1900999999999999</v>
      </c>
      <c r="I1066" s="3044" t="s">
        <v>0</v>
      </c>
    </row>
    <row r="1067" spans="1:9">
      <c r="A1067" s="3038" t="s">
        <v>1739</v>
      </c>
      <c r="B1067" s="3039" t="s">
        <v>7429</v>
      </c>
      <c r="C1067" s="3040" t="s">
        <v>7405</v>
      </c>
      <c r="D1067" s="3041"/>
      <c r="E1067" s="3041"/>
      <c r="F1067" s="3042">
        <f t="shared" si="32"/>
        <v>0</v>
      </c>
      <c r="G1067" s="3043">
        <f t="shared" si="33"/>
        <v>0</v>
      </c>
      <c r="H1067" s="1874">
        <v>1.3332999999999999</v>
      </c>
      <c r="I1067" s="3044" t="s">
        <v>0</v>
      </c>
    </row>
    <row r="1068" spans="1:9">
      <c r="A1068" s="3038" t="s">
        <v>1740</v>
      </c>
      <c r="B1068" s="3039" t="s">
        <v>7430</v>
      </c>
      <c r="C1068" s="3040" t="s">
        <v>7405</v>
      </c>
      <c r="D1068" s="3041"/>
      <c r="E1068" s="3041"/>
      <c r="F1068" s="3042">
        <f t="shared" si="32"/>
        <v>0</v>
      </c>
      <c r="G1068" s="3043">
        <f t="shared" si="33"/>
        <v>0</v>
      </c>
      <c r="H1068" s="1874">
        <v>1.2870999999999999</v>
      </c>
      <c r="I1068" s="3044" t="s">
        <v>0</v>
      </c>
    </row>
    <row r="1069" spans="1:9">
      <c r="A1069" s="3038" t="s">
        <v>1741</v>
      </c>
      <c r="B1069" s="3039" t="s">
        <v>7431</v>
      </c>
      <c r="C1069" s="3040" t="s">
        <v>7405</v>
      </c>
      <c r="D1069" s="3041"/>
      <c r="E1069" s="3041"/>
      <c r="F1069" s="3042">
        <f t="shared" si="32"/>
        <v>0</v>
      </c>
      <c r="G1069" s="3043">
        <f t="shared" si="33"/>
        <v>0</v>
      </c>
      <c r="H1069" s="1874">
        <v>1.3399000000000001</v>
      </c>
      <c r="I1069" s="3044" t="s">
        <v>0</v>
      </c>
    </row>
    <row r="1070" spans="1:9">
      <c r="A1070" s="3038" t="s">
        <v>1742</v>
      </c>
      <c r="B1070" s="3039" t="s">
        <v>7432</v>
      </c>
      <c r="C1070" s="3040" t="s">
        <v>7405</v>
      </c>
      <c r="D1070" s="3041"/>
      <c r="E1070" s="3041"/>
      <c r="F1070" s="3042">
        <f t="shared" si="32"/>
        <v>0</v>
      </c>
      <c r="G1070" s="3043">
        <f t="shared" si="33"/>
        <v>0</v>
      </c>
      <c r="H1070" s="1874">
        <v>1.2968</v>
      </c>
      <c r="I1070" s="3044" t="s">
        <v>0</v>
      </c>
    </row>
    <row r="1071" spans="1:9">
      <c r="A1071" s="3038" t="s">
        <v>1743</v>
      </c>
      <c r="B1071" s="3039" t="s">
        <v>7433</v>
      </c>
      <c r="C1071" s="3040" t="s">
        <v>7405</v>
      </c>
      <c r="D1071" s="3041"/>
      <c r="E1071" s="3041"/>
      <c r="F1071" s="3042">
        <f t="shared" si="32"/>
        <v>0</v>
      </c>
      <c r="G1071" s="3043">
        <f t="shared" si="33"/>
        <v>0</v>
      </c>
      <c r="H1071" s="1874">
        <v>1.2652000000000001</v>
      </c>
      <c r="I1071" s="3044" t="s">
        <v>0</v>
      </c>
    </row>
    <row r="1072" spans="1:9">
      <c r="A1072" s="3038" t="s">
        <v>1744</v>
      </c>
      <c r="B1072" s="3039" t="s">
        <v>7434</v>
      </c>
      <c r="C1072" s="3040" t="s">
        <v>7405</v>
      </c>
      <c r="D1072" s="3041"/>
      <c r="E1072" s="3041"/>
      <c r="F1072" s="3042">
        <f t="shared" si="32"/>
        <v>0</v>
      </c>
      <c r="G1072" s="3043">
        <f t="shared" si="33"/>
        <v>0</v>
      </c>
      <c r="H1072" s="1874">
        <v>1.3574999999999999</v>
      </c>
      <c r="I1072" s="3044" t="s">
        <v>0</v>
      </c>
    </row>
    <row r="1073" spans="1:9">
      <c r="A1073" s="3038" t="s">
        <v>1745</v>
      </c>
      <c r="B1073" s="3039" t="s">
        <v>7435</v>
      </c>
      <c r="C1073" s="3040" t="s">
        <v>7405</v>
      </c>
      <c r="D1073" s="3041"/>
      <c r="E1073" s="3041"/>
      <c r="F1073" s="3042">
        <f t="shared" si="32"/>
        <v>0</v>
      </c>
      <c r="G1073" s="3043">
        <f t="shared" si="33"/>
        <v>0</v>
      </c>
      <c r="H1073" s="1874">
        <v>1.3274999999999999</v>
      </c>
      <c r="I1073" s="3044" t="s">
        <v>0</v>
      </c>
    </row>
    <row r="1074" spans="1:9">
      <c r="A1074" s="3038" t="s">
        <v>4171</v>
      </c>
      <c r="B1074" s="3039" t="s">
        <v>7436</v>
      </c>
      <c r="C1074" s="3040" t="s">
        <v>7405</v>
      </c>
      <c r="D1074" s="3041"/>
      <c r="E1074" s="3041"/>
      <c r="F1074" s="3042">
        <f t="shared" si="32"/>
        <v>0</v>
      </c>
      <c r="G1074" s="3043">
        <f t="shared" si="33"/>
        <v>0</v>
      </c>
      <c r="H1074" s="1874">
        <v>1.0038</v>
      </c>
      <c r="I1074" s="3044" t="s">
        <v>0</v>
      </c>
    </row>
    <row r="1075" spans="1:9">
      <c r="A1075" s="3038" t="s">
        <v>1746</v>
      </c>
      <c r="B1075" s="3039" t="s">
        <v>7437</v>
      </c>
      <c r="C1075" s="3040" t="s">
        <v>7405</v>
      </c>
      <c r="D1075" s="3041"/>
      <c r="E1075" s="3041"/>
      <c r="F1075" s="3042">
        <f t="shared" si="32"/>
        <v>0</v>
      </c>
      <c r="G1075" s="3043">
        <f t="shared" si="33"/>
        <v>0</v>
      </c>
      <c r="H1075" s="1874">
        <v>1.0039</v>
      </c>
      <c r="I1075" s="3044" t="s">
        <v>0</v>
      </c>
    </row>
    <row r="1076" spans="1:9">
      <c r="A1076" s="3038" t="s">
        <v>2053</v>
      </c>
      <c r="B1076" s="3039" t="s">
        <v>7438</v>
      </c>
      <c r="C1076" s="3040" t="s">
        <v>7405</v>
      </c>
      <c r="D1076" s="3041"/>
      <c r="E1076" s="3041"/>
      <c r="F1076" s="3042">
        <f t="shared" si="32"/>
        <v>0</v>
      </c>
      <c r="G1076" s="3043">
        <f t="shared" si="33"/>
        <v>0</v>
      </c>
      <c r="H1076" s="1874">
        <v>1.0412999999999999</v>
      </c>
      <c r="I1076" s="3044" t="s">
        <v>0</v>
      </c>
    </row>
    <row r="1077" spans="1:9">
      <c r="A1077" s="3038" t="s">
        <v>2054</v>
      </c>
      <c r="B1077" s="3039" t="s">
        <v>7439</v>
      </c>
      <c r="C1077" s="3040" t="s">
        <v>7405</v>
      </c>
      <c r="D1077" s="3041"/>
      <c r="E1077" s="3041"/>
      <c r="F1077" s="3042">
        <f t="shared" si="32"/>
        <v>0</v>
      </c>
      <c r="G1077" s="3043">
        <f t="shared" si="33"/>
        <v>0</v>
      </c>
      <c r="H1077" s="1874">
        <v>1.0503</v>
      </c>
      <c r="I1077" s="3044" t="s">
        <v>0</v>
      </c>
    </row>
    <row r="1078" spans="1:9">
      <c r="A1078" s="3038" t="s">
        <v>2055</v>
      </c>
      <c r="B1078" s="3039" t="s">
        <v>7440</v>
      </c>
      <c r="C1078" s="3040" t="s">
        <v>7405</v>
      </c>
      <c r="D1078" s="3041"/>
      <c r="E1078" s="3041"/>
      <c r="F1078" s="3042">
        <f t="shared" si="32"/>
        <v>0</v>
      </c>
      <c r="G1078" s="3043">
        <f t="shared" si="33"/>
        <v>0</v>
      </c>
      <c r="H1078" s="1874">
        <v>1.0416000000000001</v>
      </c>
      <c r="I1078" s="3044" t="s">
        <v>0</v>
      </c>
    </row>
    <row r="1079" spans="1:9">
      <c r="A1079" s="3038" t="s">
        <v>2056</v>
      </c>
      <c r="B1079" s="3039" t="s">
        <v>7441</v>
      </c>
      <c r="C1079" s="3040" t="s">
        <v>7405</v>
      </c>
      <c r="D1079" s="3041"/>
      <c r="E1079" s="3041"/>
      <c r="F1079" s="3042">
        <f t="shared" si="32"/>
        <v>0</v>
      </c>
      <c r="G1079" s="3043">
        <f t="shared" si="33"/>
        <v>0</v>
      </c>
      <c r="H1079" s="1874">
        <v>1.0445</v>
      </c>
      <c r="I1079" s="3044" t="s">
        <v>0</v>
      </c>
    </row>
    <row r="1080" spans="1:9">
      <c r="A1080" s="3038" t="s">
        <v>1747</v>
      </c>
      <c r="B1080" s="3039" t="s">
        <v>7442</v>
      </c>
      <c r="C1080" s="3040" t="s">
        <v>7405</v>
      </c>
      <c r="D1080" s="3041"/>
      <c r="E1080" s="3041"/>
      <c r="F1080" s="3042">
        <f t="shared" si="32"/>
        <v>0</v>
      </c>
      <c r="G1080" s="3043">
        <f t="shared" si="33"/>
        <v>0</v>
      </c>
      <c r="H1080" s="1874">
        <v>1.0693999999999999</v>
      </c>
      <c r="I1080" s="1876" t="s">
        <v>0</v>
      </c>
    </row>
    <row r="1081" spans="1:9">
      <c r="A1081" s="3038" t="s">
        <v>1748</v>
      </c>
      <c r="B1081" s="3039" t="s">
        <v>7443</v>
      </c>
      <c r="C1081" s="3040" t="s">
        <v>7405</v>
      </c>
      <c r="D1081" s="3041"/>
      <c r="E1081" s="3041"/>
      <c r="F1081" s="3042">
        <f t="shared" si="32"/>
        <v>0</v>
      </c>
      <c r="G1081" s="3043">
        <f t="shared" si="33"/>
        <v>0</v>
      </c>
      <c r="H1081" s="1874">
        <v>1.1385000000000001</v>
      </c>
      <c r="I1081" s="3044" t="s">
        <v>0</v>
      </c>
    </row>
    <row r="1082" spans="1:9">
      <c r="A1082" s="3038" t="s">
        <v>1749</v>
      </c>
      <c r="B1082" s="3039" t="s">
        <v>7444</v>
      </c>
      <c r="C1082" s="3040" t="s">
        <v>7405</v>
      </c>
      <c r="D1082" s="3041"/>
      <c r="E1082" s="3041"/>
      <c r="F1082" s="3042">
        <f t="shared" si="32"/>
        <v>0</v>
      </c>
      <c r="G1082" s="3043">
        <f t="shared" si="33"/>
        <v>0</v>
      </c>
      <c r="H1082" s="1874">
        <v>1.0713999999999999</v>
      </c>
      <c r="I1082" s="3044" t="s">
        <v>0</v>
      </c>
    </row>
    <row r="1083" spans="1:9">
      <c r="A1083" s="3038" t="s">
        <v>1750</v>
      </c>
      <c r="B1083" s="3039" t="s">
        <v>7445</v>
      </c>
      <c r="C1083" s="3040" t="s">
        <v>7405</v>
      </c>
      <c r="D1083" s="3041"/>
      <c r="E1083" s="3041"/>
      <c r="F1083" s="3042">
        <f t="shared" si="32"/>
        <v>0</v>
      </c>
      <c r="G1083" s="3043">
        <f t="shared" si="33"/>
        <v>0</v>
      </c>
      <c r="H1083" s="1874">
        <v>1.3651</v>
      </c>
      <c r="I1083" s="1876" t="s">
        <v>0</v>
      </c>
    </row>
    <row r="1084" spans="1:9">
      <c r="A1084" s="3038" t="s">
        <v>1751</v>
      </c>
      <c r="B1084" s="3039" t="s">
        <v>7446</v>
      </c>
      <c r="C1084" s="3040" t="s">
        <v>7405</v>
      </c>
      <c r="D1084" s="3041"/>
      <c r="E1084" s="3041"/>
      <c r="F1084" s="3042">
        <f t="shared" si="32"/>
        <v>0</v>
      </c>
      <c r="G1084" s="3043">
        <f t="shared" si="33"/>
        <v>0</v>
      </c>
      <c r="H1084" s="1874">
        <v>1.3572</v>
      </c>
      <c r="I1084" s="3044" t="s">
        <v>0</v>
      </c>
    </row>
    <row r="1085" spans="1:9">
      <c r="A1085" s="3038" t="s">
        <v>1752</v>
      </c>
      <c r="B1085" s="3039" t="s">
        <v>7447</v>
      </c>
      <c r="C1085" s="3040" t="s">
        <v>7405</v>
      </c>
      <c r="D1085" s="3041"/>
      <c r="E1085" s="3041"/>
      <c r="F1085" s="3042">
        <f t="shared" si="32"/>
        <v>0</v>
      </c>
      <c r="G1085" s="3043">
        <f t="shared" si="33"/>
        <v>0</v>
      </c>
      <c r="H1085" s="1874">
        <v>1.3742000000000001</v>
      </c>
      <c r="I1085" s="3044" t="s">
        <v>0</v>
      </c>
    </row>
    <row r="1086" spans="1:9">
      <c r="A1086" s="3038" t="s">
        <v>1753</v>
      </c>
      <c r="B1086" s="3039" t="s">
        <v>7448</v>
      </c>
      <c r="C1086" s="3040" t="s">
        <v>7405</v>
      </c>
      <c r="D1086" s="3041"/>
      <c r="E1086" s="3041"/>
      <c r="F1086" s="3042">
        <f t="shared" si="32"/>
        <v>0</v>
      </c>
      <c r="G1086" s="3043">
        <f t="shared" si="33"/>
        <v>0</v>
      </c>
      <c r="H1086" s="1874">
        <v>1.3227</v>
      </c>
      <c r="I1086" s="3044" t="s">
        <v>0</v>
      </c>
    </row>
    <row r="1087" spans="1:9">
      <c r="A1087" s="3038" t="s">
        <v>4677</v>
      </c>
      <c r="B1087" s="3039" t="s">
        <v>7449</v>
      </c>
      <c r="C1087" s="3040" t="s">
        <v>7408</v>
      </c>
      <c r="D1087" s="3041"/>
      <c r="E1087" s="3041"/>
      <c r="F1087" s="3042">
        <f t="shared" si="32"/>
        <v>0</v>
      </c>
      <c r="G1087" s="3043">
        <f t="shared" si="33"/>
        <v>0</v>
      </c>
      <c r="H1087" s="1874">
        <v>0.65239999999999998</v>
      </c>
      <c r="I1087" s="3044" t="s">
        <v>0</v>
      </c>
    </row>
    <row r="1088" spans="1:9">
      <c r="A1088" s="3038" t="s">
        <v>1713</v>
      </c>
      <c r="B1088" s="3039" t="s">
        <v>7450</v>
      </c>
      <c r="C1088" s="3040" t="s">
        <v>7408</v>
      </c>
      <c r="D1088" s="3041"/>
      <c r="E1088" s="3041"/>
      <c r="F1088" s="3042">
        <f t="shared" si="32"/>
        <v>0</v>
      </c>
      <c r="G1088" s="3043">
        <f t="shared" si="33"/>
        <v>0</v>
      </c>
      <c r="H1088" s="1874">
        <v>0.65010000000000001</v>
      </c>
      <c r="I1088" s="3044" t="s">
        <v>0</v>
      </c>
    </row>
    <row r="1089" spans="1:9">
      <c r="A1089" s="3038" t="s">
        <v>1754</v>
      </c>
      <c r="B1089" s="3039" t="s">
        <v>7451</v>
      </c>
      <c r="C1089" s="3040" t="s">
        <v>7405</v>
      </c>
      <c r="D1089" s="3041"/>
      <c r="E1089" s="3041"/>
      <c r="F1089" s="3042">
        <f t="shared" si="32"/>
        <v>0</v>
      </c>
      <c r="G1089" s="3043">
        <f t="shared" si="33"/>
        <v>0</v>
      </c>
      <c r="H1089" s="1874">
        <v>1.2636000000000001</v>
      </c>
      <c r="I1089" s="3044" t="s">
        <v>0</v>
      </c>
    </row>
    <row r="1090" spans="1:9">
      <c r="A1090" s="3038" t="s">
        <v>3996</v>
      </c>
      <c r="B1090" s="3039" t="s">
        <v>7452</v>
      </c>
      <c r="C1090" s="3040" t="s">
        <v>7405</v>
      </c>
      <c r="D1090" s="3041"/>
      <c r="E1090" s="3041"/>
      <c r="F1090" s="3042">
        <f t="shared" si="32"/>
        <v>0</v>
      </c>
      <c r="G1090" s="3043">
        <f t="shared" si="33"/>
        <v>0</v>
      </c>
      <c r="H1090" s="1874">
        <v>1.1937</v>
      </c>
      <c r="I1090" s="3044" t="s">
        <v>0</v>
      </c>
    </row>
    <row r="1091" spans="1:9">
      <c r="A1091" s="3038" t="s">
        <v>1755</v>
      </c>
      <c r="B1091" s="3039" t="s">
        <v>7453</v>
      </c>
      <c r="C1091" s="3040" t="s">
        <v>7405</v>
      </c>
      <c r="D1091" s="3041"/>
      <c r="E1091" s="3041"/>
      <c r="F1091" s="3042">
        <f t="shared" si="32"/>
        <v>0</v>
      </c>
      <c r="G1091" s="3043">
        <f t="shared" si="33"/>
        <v>0</v>
      </c>
      <c r="H1091" s="1874">
        <v>1.1966000000000001</v>
      </c>
      <c r="I1091" s="3044" t="s">
        <v>0</v>
      </c>
    </row>
    <row r="1092" spans="1:9">
      <c r="A1092" s="3038" t="s">
        <v>1756</v>
      </c>
      <c r="B1092" s="3039" t="s">
        <v>7454</v>
      </c>
      <c r="C1092" s="3040" t="s">
        <v>7405</v>
      </c>
      <c r="D1092" s="3041"/>
      <c r="E1092" s="3041"/>
      <c r="F1092" s="3042">
        <f t="shared" si="32"/>
        <v>0</v>
      </c>
      <c r="G1092" s="3043">
        <f t="shared" si="33"/>
        <v>0</v>
      </c>
      <c r="H1092" s="1874">
        <v>1.3741000000000001</v>
      </c>
      <c r="I1092" s="3044" t="s">
        <v>0</v>
      </c>
    </row>
    <row r="1093" spans="1:9">
      <c r="A1093" s="3038" t="s">
        <v>1757</v>
      </c>
      <c r="B1093" s="3039" t="s">
        <v>7455</v>
      </c>
      <c r="C1093" s="3040" t="s">
        <v>7405</v>
      </c>
      <c r="D1093" s="3041"/>
      <c r="E1093" s="3041"/>
      <c r="F1093" s="3042">
        <f t="shared" ref="F1093:F1156" si="34">D1093*E1093</f>
        <v>0</v>
      </c>
      <c r="G1093" s="3043">
        <f t="shared" ref="G1093:G1156" si="35">IF($F$1265=0,0,F1093/$F$1265)</f>
        <v>0</v>
      </c>
      <c r="H1093" s="1874">
        <v>1.1144000000000001</v>
      </c>
      <c r="I1093" s="3044" t="s">
        <v>0</v>
      </c>
    </row>
    <row r="1094" spans="1:9">
      <c r="A1094" s="3038" t="s">
        <v>3997</v>
      </c>
      <c r="B1094" s="3039" t="s">
        <v>7456</v>
      </c>
      <c r="C1094" s="3040" t="s">
        <v>7405</v>
      </c>
      <c r="D1094" s="3041"/>
      <c r="E1094" s="3041"/>
      <c r="F1094" s="3042">
        <f t="shared" si="34"/>
        <v>0</v>
      </c>
      <c r="G1094" s="3043">
        <f t="shared" si="35"/>
        <v>0</v>
      </c>
      <c r="H1094" s="1874">
        <v>0.83799999999999997</v>
      </c>
      <c r="I1094" s="3044" t="s">
        <v>0</v>
      </c>
    </row>
    <row r="1095" spans="1:9">
      <c r="A1095" s="3038" t="s">
        <v>1758</v>
      </c>
      <c r="B1095" s="3039" t="s">
        <v>7457</v>
      </c>
      <c r="C1095" s="3040" t="s">
        <v>7405</v>
      </c>
      <c r="D1095" s="3041"/>
      <c r="E1095" s="3041"/>
      <c r="F1095" s="3042">
        <f t="shared" si="34"/>
        <v>0</v>
      </c>
      <c r="G1095" s="3043">
        <f t="shared" si="35"/>
        <v>0</v>
      </c>
      <c r="H1095" s="1874">
        <v>0.83550000000000002</v>
      </c>
      <c r="I1095" s="3044" t="s">
        <v>0</v>
      </c>
    </row>
    <row r="1096" spans="1:9">
      <c r="A1096" s="3038" t="s">
        <v>3998</v>
      </c>
      <c r="B1096" s="3039" t="s">
        <v>7458</v>
      </c>
      <c r="C1096" s="3040" t="s">
        <v>7408</v>
      </c>
      <c r="D1096" s="3041"/>
      <c r="E1096" s="3041"/>
      <c r="F1096" s="3042">
        <f t="shared" si="34"/>
        <v>0</v>
      </c>
      <c r="G1096" s="3043">
        <f t="shared" si="35"/>
        <v>0</v>
      </c>
      <c r="H1096" s="1874">
        <v>0.70740000000000003</v>
      </c>
      <c r="I1096" s="3044" t="s">
        <v>0</v>
      </c>
    </row>
    <row r="1097" spans="1:9">
      <c r="A1097" s="3038" t="s">
        <v>1714</v>
      </c>
      <c r="B1097" s="3039" t="s">
        <v>7459</v>
      </c>
      <c r="C1097" s="3040" t="s">
        <v>7408</v>
      </c>
      <c r="D1097" s="3041"/>
      <c r="E1097" s="3041"/>
      <c r="F1097" s="3042">
        <f t="shared" si="34"/>
        <v>0</v>
      </c>
      <c r="G1097" s="3043">
        <f t="shared" si="35"/>
        <v>0</v>
      </c>
      <c r="H1097" s="1874">
        <v>0.70989999999999998</v>
      </c>
      <c r="I1097" s="3044" t="s">
        <v>0</v>
      </c>
    </row>
    <row r="1098" spans="1:9">
      <c r="A1098" s="3038" t="s">
        <v>1759</v>
      </c>
      <c r="B1098" s="3039" t="s">
        <v>7460</v>
      </c>
      <c r="C1098" s="3040" t="s">
        <v>7405</v>
      </c>
      <c r="D1098" s="3041"/>
      <c r="E1098" s="3041"/>
      <c r="F1098" s="3042">
        <f t="shared" si="34"/>
        <v>0</v>
      </c>
      <c r="G1098" s="3043">
        <f t="shared" si="35"/>
        <v>0</v>
      </c>
      <c r="H1098" s="1874">
        <v>1.4534</v>
      </c>
      <c r="I1098" s="3044" t="s">
        <v>0</v>
      </c>
    </row>
    <row r="1099" spans="1:9">
      <c r="A1099" s="3038" t="s">
        <v>1760</v>
      </c>
      <c r="B1099" s="3039" t="s">
        <v>7461</v>
      </c>
      <c r="C1099" s="3040" t="s">
        <v>7405</v>
      </c>
      <c r="D1099" s="3041"/>
      <c r="E1099" s="3041"/>
      <c r="F1099" s="3042">
        <f t="shared" si="34"/>
        <v>0</v>
      </c>
      <c r="G1099" s="3043">
        <f t="shared" si="35"/>
        <v>0</v>
      </c>
      <c r="H1099" s="1874">
        <v>1.4039999999999999</v>
      </c>
      <c r="I1099" s="3044" t="s">
        <v>0</v>
      </c>
    </row>
    <row r="1100" spans="1:9">
      <c r="A1100" s="3038" t="s">
        <v>1761</v>
      </c>
      <c r="B1100" s="3039" t="s">
        <v>7462</v>
      </c>
      <c r="C1100" s="3040" t="s">
        <v>7405</v>
      </c>
      <c r="D1100" s="3041"/>
      <c r="E1100" s="3041"/>
      <c r="F1100" s="3042">
        <f t="shared" si="34"/>
        <v>0</v>
      </c>
      <c r="G1100" s="3043">
        <f t="shared" si="35"/>
        <v>0</v>
      </c>
      <c r="H1100" s="1874">
        <v>1.4036999999999999</v>
      </c>
      <c r="I1100" s="3044" t="s">
        <v>0</v>
      </c>
    </row>
    <row r="1101" spans="1:9">
      <c r="A1101" s="3038" t="s">
        <v>1762</v>
      </c>
      <c r="B1101" s="3039" t="s">
        <v>7463</v>
      </c>
      <c r="C1101" s="3040" t="s">
        <v>7405</v>
      </c>
      <c r="D1101" s="3041"/>
      <c r="E1101" s="3041"/>
      <c r="F1101" s="3042">
        <f t="shared" si="34"/>
        <v>0</v>
      </c>
      <c r="G1101" s="3043">
        <f t="shared" si="35"/>
        <v>0</v>
      </c>
      <c r="H1101" s="1874">
        <v>1.3515999999999999</v>
      </c>
      <c r="I1101" s="3044" t="s">
        <v>0</v>
      </c>
    </row>
    <row r="1102" spans="1:9">
      <c r="A1102" s="3038" t="s">
        <v>1763</v>
      </c>
      <c r="B1102" s="3039" t="s">
        <v>7464</v>
      </c>
      <c r="C1102" s="3040" t="s">
        <v>7405</v>
      </c>
      <c r="D1102" s="3041"/>
      <c r="E1102" s="3041"/>
      <c r="F1102" s="3042">
        <f t="shared" si="34"/>
        <v>0</v>
      </c>
      <c r="G1102" s="3043">
        <f t="shared" si="35"/>
        <v>0</v>
      </c>
      <c r="H1102" s="1874">
        <v>1.2818000000000001</v>
      </c>
      <c r="I1102" s="1876" t="s">
        <v>0</v>
      </c>
    </row>
    <row r="1103" spans="1:9">
      <c r="A1103" s="3038" t="s">
        <v>1764</v>
      </c>
      <c r="B1103" s="3039" t="s">
        <v>7465</v>
      </c>
      <c r="C1103" s="3040" t="s">
        <v>7405</v>
      </c>
      <c r="D1103" s="3041"/>
      <c r="E1103" s="3041"/>
      <c r="F1103" s="3042">
        <f t="shared" si="34"/>
        <v>0</v>
      </c>
      <c r="G1103" s="3043">
        <f t="shared" si="35"/>
        <v>0</v>
      </c>
      <c r="H1103" s="1874">
        <v>1.3902000000000001</v>
      </c>
      <c r="I1103" s="3044" t="s">
        <v>0</v>
      </c>
    </row>
    <row r="1104" spans="1:9">
      <c r="A1104" s="3038" t="s">
        <v>1765</v>
      </c>
      <c r="B1104" s="3039" t="s">
        <v>7466</v>
      </c>
      <c r="C1104" s="3040" t="s">
        <v>7405</v>
      </c>
      <c r="D1104" s="3041"/>
      <c r="E1104" s="3041"/>
      <c r="F1104" s="3042">
        <f t="shared" si="34"/>
        <v>0</v>
      </c>
      <c r="G1104" s="3043">
        <f t="shared" si="35"/>
        <v>0</v>
      </c>
      <c r="H1104" s="1874">
        <v>1.3847</v>
      </c>
      <c r="I1104" s="3044" t="s">
        <v>0</v>
      </c>
    </row>
    <row r="1105" spans="1:9">
      <c r="A1105" s="3038" t="s">
        <v>1766</v>
      </c>
      <c r="B1105" s="3039" t="s">
        <v>7467</v>
      </c>
      <c r="C1105" s="3040" t="s">
        <v>7405</v>
      </c>
      <c r="D1105" s="3041"/>
      <c r="E1105" s="3041"/>
      <c r="F1105" s="3042">
        <f t="shared" si="34"/>
        <v>0</v>
      </c>
      <c r="G1105" s="3043">
        <f t="shared" si="35"/>
        <v>0</v>
      </c>
      <c r="H1105" s="1874">
        <v>1.3671</v>
      </c>
      <c r="I1105" s="3044" t="s">
        <v>0</v>
      </c>
    </row>
    <row r="1106" spans="1:9">
      <c r="A1106" s="3038" t="s">
        <v>1767</v>
      </c>
      <c r="B1106" s="3039" t="s">
        <v>7468</v>
      </c>
      <c r="C1106" s="3040" t="s">
        <v>7405</v>
      </c>
      <c r="D1106" s="3041"/>
      <c r="E1106" s="3041"/>
      <c r="F1106" s="3042">
        <f t="shared" si="34"/>
        <v>0</v>
      </c>
      <c r="G1106" s="3043">
        <f t="shared" si="35"/>
        <v>0</v>
      </c>
      <c r="H1106" s="1874">
        <v>1.2158</v>
      </c>
      <c r="I1106" s="3044" t="s">
        <v>0</v>
      </c>
    </row>
    <row r="1107" spans="1:9">
      <c r="A1107" s="3038" t="s">
        <v>1768</v>
      </c>
      <c r="B1107" s="3039" t="s">
        <v>7469</v>
      </c>
      <c r="C1107" s="3040" t="s">
        <v>7405</v>
      </c>
      <c r="D1107" s="3041"/>
      <c r="E1107" s="3041"/>
      <c r="F1107" s="3042">
        <f t="shared" si="34"/>
        <v>0</v>
      </c>
      <c r="G1107" s="3043">
        <f t="shared" si="35"/>
        <v>0</v>
      </c>
      <c r="H1107" s="1874">
        <v>1.3023</v>
      </c>
      <c r="I1107" s="3044" t="s">
        <v>0</v>
      </c>
    </row>
    <row r="1108" spans="1:9" ht="33">
      <c r="A1108" s="3038" t="s">
        <v>4678</v>
      </c>
      <c r="B1108" s="3039" t="s">
        <v>7470</v>
      </c>
      <c r="C1108" s="3040" t="s">
        <v>7405</v>
      </c>
      <c r="D1108" s="3041"/>
      <c r="E1108" s="3041"/>
      <c r="F1108" s="3042">
        <f t="shared" si="34"/>
        <v>0</v>
      </c>
      <c r="G1108" s="3043">
        <f t="shared" si="35"/>
        <v>0</v>
      </c>
      <c r="H1108" s="1874">
        <v>1.145239090909091</v>
      </c>
      <c r="I1108" s="3044" t="s">
        <v>4627</v>
      </c>
    </row>
    <row r="1109" spans="1:9" ht="33">
      <c r="A1109" s="3038" t="s">
        <v>4679</v>
      </c>
      <c r="B1109" s="3039" t="s">
        <v>7470</v>
      </c>
      <c r="C1109" s="3040" t="s">
        <v>7405</v>
      </c>
      <c r="D1109" s="3041"/>
      <c r="E1109" s="3041"/>
      <c r="F1109" s="3042">
        <f t="shared" si="34"/>
        <v>0</v>
      </c>
      <c r="G1109" s="3043">
        <f t="shared" si="35"/>
        <v>0</v>
      </c>
      <c r="H1109" s="1874">
        <v>1.145239090909091</v>
      </c>
      <c r="I1109" s="3044" t="s">
        <v>4627</v>
      </c>
    </row>
    <row r="1110" spans="1:9">
      <c r="A1110" s="3038" t="s">
        <v>1769</v>
      </c>
      <c r="B1110" s="3039" t="s">
        <v>7471</v>
      </c>
      <c r="C1110" s="3040" t="s">
        <v>7405</v>
      </c>
      <c r="D1110" s="3041"/>
      <c r="E1110" s="3041"/>
      <c r="F1110" s="3042">
        <f t="shared" si="34"/>
        <v>0</v>
      </c>
      <c r="G1110" s="3043">
        <f t="shared" si="35"/>
        <v>0</v>
      </c>
      <c r="H1110" s="1874">
        <v>1.3124</v>
      </c>
      <c r="I1110" s="3044" t="s">
        <v>0</v>
      </c>
    </row>
    <row r="1111" spans="1:9">
      <c r="A1111" s="3038" t="s">
        <v>1770</v>
      </c>
      <c r="B1111" s="3039" t="s">
        <v>7472</v>
      </c>
      <c r="C1111" s="3040" t="s">
        <v>7405</v>
      </c>
      <c r="D1111" s="3041"/>
      <c r="E1111" s="3041"/>
      <c r="F1111" s="3042">
        <f t="shared" si="34"/>
        <v>0</v>
      </c>
      <c r="G1111" s="3043">
        <f t="shared" si="35"/>
        <v>0</v>
      </c>
      <c r="H1111" s="1874">
        <v>1.3119000000000001</v>
      </c>
      <c r="I1111" s="3044" t="s">
        <v>0</v>
      </c>
    </row>
    <row r="1112" spans="1:9">
      <c r="A1112" s="3038" t="s">
        <v>1771</v>
      </c>
      <c r="B1112" s="3039" t="s">
        <v>7473</v>
      </c>
      <c r="C1112" s="3040" t="s">
        <v>7405</v>
      </c>
      <c r="D1112" s="3041"/>
      <c r="E1112" s="3041"/>
      <c r="F1112" s="3042">
        <f t="shared" si="34"/>
        <v>0</v>
      </c>
      <c r="G1112" s="3043">
        <f t="shared" si="35"/>
        <v>0</v>
      </c>
      <c r="H1112" s="1874">
        <v>1.2699</v>
      </c>
      <c r="I1112" s="3044" t="s">
        <v>0</v>
      </c>
    </row>
    <row r="1113" spans="1:9">
      <c r="A1113" s="3038" t="s">
        <v>1772</v>
      </c>
      <c r="B1113" s="3039" t="s">
        <v>7474</v>
      </c>
      <c r="C1113" s="3040" t="s">
        <v>7405</v>
      </c>
      <c r="D1113" s="3041"/>
      <c r="E1113" s="3041"/>
      <c r="F1113" s="3042">
        <f t="shared" si="34"/>
        <v>0</v>
      </c>
      <c r="G1113" s="3043">
        <f t="shared" si="35"/>
        <v>0</v>
      </c>
      <c r="H1113" s="1874">
        <v>1.3167</v>
      </c>
      <c r="I1113" s="3044" t="s">
        <v>0</v>
      </c>
    </row>
    <row r="1114" spans="1:9">
      <c r="A1114" s="3038" t="s">
        <v>1773</v>
      </c>
      <c r="B1114" s="3039" t="s">
        <v>7475</v>
      </c>
      <c r="C1114" s="3040" t="s">
        <v>7405</v>
      </c>
      <c r="D1114" s="3041"/>
      <c r="E1114" s="3041"/>
      <c r="F1114" s="3042">
        <f t="shared" si="34"/>
        <v>0</v>
      </c>
      <c r="G1114" s="3043">
        <f t="shared" si="35"/>
        <v>0</v>
      </c>
      <c r="H1114" s="1874">
        <v>1.2516</v>
      </c>
      <c r="I1114" s="1876" t="s">
        <v>0</v>
      </c>
    </row>
    <row r="1115" spans="1:9">
      <c r="A1115" s="3038" t="s">
        <v>1774</v>
      </c>
      <c r="B1115" s="3039" t="s">
        <v>7476</v>
      </c>
      <c r="C1115" s="3040" t="s">
        <v>7405</v>
      </c>
      <c r="D1115" s="3041"/>
      <c r="E1115" s="3041"/>
      <c r="F1115" s="3042">
        <f t="shared" si="34"/>
        <v>0</v>
      </c>
      <c r="G1115" s="3043">
        <f t="shared" si="35"/>
        <v>0</v>
      </c>
      <c r="H1115" s="1874">
        <v>1.3090999999999999</v>
      </c>
      <c r="I1115" s="3044" t="s">
        <v>0</v>
      </c>
    </row>
    <row r="1116" spans="1:9">
      <c r="A1116" s="3038" t="s">
        <v>1775</v>
      </c>
      <c r="B1116" s="3039" t="s">
        <v>7477</v>
      </c>
      <c r="C1116" s="3040" t="s">
        <v>7405</v>
      </c>
      <c r="D1116" s="3041"/>
      <c r="E1116" s="3041"/>
      <c r="F1116" s="3042">
        <f t="shared" si="34"/>
        <v>0</v>
      </c>
      <c r="G1116" s="3043">
        <f t="shared" si="35"/>
        <v>0</v>
      </c>
      <c r="H1116" s="1874">
        <v>1.4091</v>
      </c>
      <c r="I1116" s="1876" t="s">
        <v>0</v>
      </c>
    </row>
    <row r="1117" spans="1:9">
      <c r="A1117" s="3038" t="s">
        <v>1776</v>
      </c>
      <c r="B1117" s="3039" t="s">
        <v>7478</v>
      </c>
      <c r="C1117" s="3040" t="s">
        <v>7405</v>
      </c>
      <c r="D1117" s="3041"/>
      <c r="E1117" s="3041"/>
      <c r="F1117" s="3042">
        <f t="shared" si="34"/>
        <v>0</v>
      </c>
      <c r="G1117" s="3043">
        <f t="shared" si="35"/>
        <v>0</v>
      </c>
      <c r="H1117" s="1874">
        <v>1.2836000000000001</v>
      </c>
      <c r="I1117" s="3044" t="s">
        <v>0</v>
      </c>
    </row>
    <row r="1118" spans="1:9" ht="33">
      <c r="A1118" s="3038" t="s">
        <v>2057</v>
      </c>
      <c r="B1118" s="3039" t="s">
        <v>7479</v>
      </c>
      <c r="C1118" s="3040" t="s">
        <v>7405</v>
      </c>
      <c r="D1118" s="3041"/>
      <c r="E1118" s="3041"/>
      <c r="F1118" s="3042">
        <f t="shared" si="34"/>
        <v>0</v>
      </c>
      <c r="G1118" s="3043">
        <f t="shared" si="35"/>
        <v>0</v>
      </c>
      <c r="H1118" s="1874">
        <v>1.2065999999999999</v>
      </c>
      <c r="I1118" s="3044" t="s">
        <v>0</v>
      </c>
    </row>
    <row r="1119" spans="1:9" ht="33">
      <c r="A1119" s="3038" t="s">
        <v>2058</v>
      </c>
      <c r="B1119" s="3039" t="s">
        <v>7480</v>
      </c>
      <c r="C1119" s="3040" t="s">
        <v>7405</v>
      </c>
      <c r="D1119" s="3041"/>
      <c r="E1119" s="3041"/>
      <c r="F1119" s="3042">
        <f t="shared" si="34"/>
        <v>0</v>
      </c>
      <c r="G1119" s="3043">
        <f t="shared" si="35"/>
        <v>0</v>
      </c>
      <c r="H1119" s="1874">
        <v>1.2034</v>
      </c>
      <c r="I1119" s="3044" t="s">
        <v>0</v>
      </c>
    </row>
    <row r="1120" spans="1:9">
      <c r="A1120" s="3038" t="s">
        <v>1777</v>
      </c>
      <c r="B1120" s="3039" t="s">
        <v>7481</v>
      </c>
      <c r="C1120" s="3040" t="s">
        <v>7405</v>
      </c>
      <c r="D1120" s="3041"/>
      <c r="E1120" s="3041"/>
      <c r="F1120" s="3042">
        <f t="shared" si="34"/>
        <v>0</v>
      </c>
      <c r="G1120" s="3043">
        <f t="shared" si="35"/>
        <v>0</v>
      </c>
      <c r="H1120" s="1874">
        <v>0.88929999999999998</v>
      </c>
      <c r="I1120" s="3044" t="s">
        <v>0</v>
      </c>
    </row>
    <row r="1121" spans="1:9" ht="32.25">
      <c r="A1121" s="3038" t="s">
        <v>4680</v>
      </c>
      <c r="B1121" s="3039" t="s">
        <v>7482</v>
      </c>
      <c r="C1121" s="3040" t="s">
        <v>7405</v>
      </c>
      <c r="D1121" s="3041"/>
      <c r="E1121" s="3041"/>
      <c r="F1121" s="3042">
        <f t="shared" si="34"/>
        <v>0</v>
      </c>
      <c r="G1121" s="3043">
        <f t="shared" si="35"/>
        <v>0</v>
      </c>
      <c r="H1121" s="1874">
        <v>1.3115000000000001</v>
      </c>
      <c r="I1121" s="3044" t="s">
        <v>0</v>
      </c>
    </row>
    <row r="1122" spans="1:9" ht="32.25">
      <c r="A1122" s="3038" t="s">
        <v>1778</v>
      </c>
      <c r="B1122" s="3039" t="s">
        <v>7483</v>
      </c>
      <c r="C1122" s="3040" t="s">
        <v>7405</v>
      </c>
      <c r="D1122" s="3041"/>
      <c r="E1122" s="3041"/>
      <c r="F1122" s="3042">
        <f t="shared" si="34"/>
        <v>0</v>
      </c>
      <c r="G1122" s="3043">
        <f t="shared" si="35"/>
        <v>0</v>
      </c>
      <c r="H1122" s="1874">
        <v>1.4148000000000001</v>
      </c>
      <c r="I1122" s="3044" t="s">
        <v>0</v>
      </c>
    </row>
    <row r="1123" spans="1:9">
      <c r="A1123" s="3038" t="s">
        <v>1779</v>
      </c>
      <c r="B1123" s="3039" t="s">
        <v>7484</v>
      </c>
      <c r="C1123" s="3040" t="s">
        <v>7405</v>
      </c>
      <c r="D1123" s="3041"/>
      <c r="E1123" s="3041"/>
      <c r="F1123" s="3042">
        <f t="shared" si="34"/>
        <v>0</v>
      </c>
      <c r="G1123" s="3043">
        <f t="shared" si="35"/>
        <v>0</v>
      </c>
      <c r="H1123" s="1874">
        <v>1.2862</v>
      </c>
      <c r="I1123" s="3044" t="s">
        <v>0</v>
      </c>
    </row>
    <row r="1124" spans="1:9">
      <c r="A1124" s="3038" t="s">
        <v>1715</v>
      </c>
      <c r="B1124" s="3039" t="s">
        <v>7485</v>
      </c>
      <c r="C1124" s="3040" t="s">
        <v>7408</v>
      </c>
      <c r="D1124" s="3041"/>
      <c r="E1124" s="3041"/>
      <c r="F1124" s="3042">
        <f t="shared" si="34"/>
        <v>0</v>
      </c>
      <c r="G1124" s="3043">
        <f t="shared" si="35"/>
        <v>0</v>
      </c>
      <c r="H1124" s="1874">
        <v>0.93569999999999998</v>
      </c>
      <c r="I1124" s="3044" t="s">
        <v>0</v>
      </c>
    </row>
    <row r="1125" spans="1:9">
      <c r="A1125" s="3038" t="s">
        <v>1780</v>
      </c>
      <c r="B1125" s="3039" t="s">
        <v>7486</v>
      </c>
      <c r="C1125" s="3040" t="s">
        <v>7405</v>
      </c>
      <c r="D1125" s="3041"/>
      <c r="E1125" s="3041"/>
      <c r="F1125" s="3042">
        <f t="shared" si="34"/>
        <v>0</v>
      </c>
      <c r="G1125" s="3043">
        <f t="shared" si="35"/>
        <v>0</v>
      </c>
      <c r="H1125" s="1874">
        <v>0</v>
      </c>
      <c r="I1125" s="3044" t="s">
        <v>0</v>
      </c>
    </row>
    <row r="1126" spans="1:9" ht="32.25">
      <c r="A1126" s="3038" t="s">
        <v>4681</v>
      </c>
      <c r="B1126" s="3039" t="s">
        <v>7487</v>
      </c>
      <c r="C1126" s="3040" t="s">
        <v>7405</v>
      </c>
      <c r="D1126" s="3041"/>
      <c r="E1126" s="3041"/>
      <c r="F1126" s="3042">
        <f t="shared" si="34"/>
        <v>0</v>
      </c>
      <c r="G1126" s="3043">
        <f t="shared" si="35"/>
        <v>0</v>
      </c>
      <c r="H1126" s="1874">
        <v>1.1480999999999999</v>
      </c>
      <c r="I1126" s="3044" t="s">
        <v>0</v>
      </c>
    </row>
    <row r="1127" spans="1:9">
      <c r="A1127" s="3038" t="s">
        <v>1781</v>
      </c>
      <c r="B1127" s="3039" t="s">
        <v>7488</v>
      </c>
      <c r="C1127" s="3040" t="s">
        <v>7405</v>
      </c>
      <c r="D1127" s="3041"/>
      <c r="E1127" s="3041"/>
      <c r="F1127" s="3042">
        <f t="shared" si="34"/>
        <v>0</v>
      </c>
      <c r="G1127" s="3043">
        <f t="shared" si="35"/>
        <v>0</v>
      </c>
      <c r="H1127" s="1874">
        <v>1.2491000000000001</v>
      </c>
      <c r="I1127" s="3044" t="s">
        <v>0</v>
      </c>
    </row>
    <row r="1128" spans="1:9">
      <c r="A1128" s="3038" t="s">
        <v>1782</v>
      </c>
      <c r="B1128" s="3039" t="s">
        <v>7489</v>
      </c>
      <c r="C1128" s="3040" t="s">
        <v>7405</v>
      </c>
      <c r="D1128" s="3041"/>
      <c r="E1128" s="3041"/>
      <c r="F1128" s="3042">
        <f t="shared" si="34"/>
        <v>0</v>
      </c>
      <c r="G1128" s="3043">
        <f t="shared" si="35"/>
        <v>0</v>
      </c>
      <c r="H1128" s="1874">
        <v>1.1403000000000001</v>
      </c>
      <c r="I1128" s="3044" t="s">
        <v>0</v>
      </c>
    </row>
    <row r="1129" spans="1:9" ht="33">
      <c r="A1129" s="3038" t="s">
        <v>4172</v>
      </c>
      <c r="B1129" s="3039" t="s">
        <v>7490</v>
      </c>
      <c r="C1129" s="3040" t="s">
        <v>7405</v>
      </c>
      <c r="D1129" s="3041"/>
      <c r="E1129" s="3041"/>
      <c r="F1129" s="3042">
        <f t="shared" si="34"/>
        <v>0</v>
      </c>
      <c r="G1129" s="3043">
        <f t="shared" si="35"/>
        <v>0</v>
      </c>
      <c r="H1129" s="1874">
        <v>0.67530000000000001</v>
      </c>
      <c r="I1129" s="3044" t="s">
        <v>0</v>
      </c>
    </row>
    <row r="1130" spans="1:9" ht="33">
      <c r="A1130" s="3038" t="s">
        <v>4173</v>
      </c>
      <c r="B1130" s="3039" t="s">
        <v>7490</v>
      </c>
      <c r="C1130" s="3040" t="s">
        <v>7405</v>
      </c>
      <c r="D1130" s="3041"/>
      <c r="E1130" s="3041"/>
      <c r="F1130" s="3042">
        <f t="shared" si="34"/>
        <v>0</v>
      </c>
      <c r="G1130" s="3043">
        <f t="shared" si="35"/>
        <v>0</v>
      </c>
      <c r="H1130" s="1874">
        <v>0.67620000000000002</v>
      </c>
      <c r="I1130" s="3044" t="s">
        <v>0</v>
      </c>
    </row>
    <row r="1131" spans="1:9">
      <c r="A1131" s="3038" t="s">
        <v>1783</v>
      </c>
      <c r="B1131" s="3039" t="s">
        <v>7491</v>
      </c>
      <c r="C1131" s="3040" t="s">
        <v>7405</v>
      </c>
      <c r="D1131" s="3041"/>
      <c r="E1131" s="3041"/>
      <c r="F1131" s="3042">
        <f t="shared" si="34"/>
        <v>0</v>
      </c>
      <c r="G1131" s="3043">
        <f t="shared" si="35"/>
        <v>0</v>
      </c>
      <c r="H1131" s="1874">
        <v>1.2199</v>
      </c>
      <c r="I1131" s="3044" t="s">
        <v>0</v>
      </c>
    </row>
    <row r="1132" spans="1:9">
      <c r="A1132" s="3038" t="s">
        <v>1784</v>
      </c>
      <c r="B1132" s="3039" t="s">
        <v>7492</v>
      </c>
      <c r="C1132" s="3040" t="s">
        <v>7405</v>
      </c>
      <c r="D1132" s="3041"/>
      <c r="E1132" s="3041"/>
      <c r="F1132" s="3042">
        <f t="shared" si="34"/>
        <v>0</v>
      </c>
      <c r="G1132" s="3043">
        <f t="shared" si="35"/>
        <v>0</v>
      </c>
      <c r="H1132" s="1874">
        <v>1.1821999999999999</v>
      </c>
      <c r="I1132" s="3044" t="s">
        <v>0</v>
      </c>
    </row>
    <row r="1133" spans="1:9">
      <c r="A1133" s="3038" t="s">
        <v>1785</v>
      </c>
      <c r="B1133" s="3039" t="s">
        <v>7493</v>
      </c>
      <c r="C1133" s="3040" t="s">
        <v>7405</v>
      </c>
      <c r="D1133" s="3041"/>
      <c r="E1133" s="3041"/>
      <c r="F1133" s="3042">
        <f t="shared" si="34"/>
        <v>0</v>
      </c>
      <c r="G1133" s="3043">
        <f t="shared" si="35"/>
        <v>0</v>
      </c>
      <c r="H1133" s="1874">
        <v>1.1571</v>
      </c>
      <c r="I1133" s="3044" t="s">
        <v>0</v>
      </c>
    </row>
    <row r="1134" spans="1:9">
      <c r="A1134" s="3038" t="s">
        <v>4174</v>
      </c>
      <c r="B1134" s="3039" t="s">
        <v>7494</v>
      </c>
      <c r="C1134" s="3040" t="s">
        <v>7405</v>
      </c>
      <c r="D1134" s="3041"/>
      <c r="E1134" s="3041"/>
      <c r="F1134" s="3042">
        <f t="shared" si="34"/>
        <v>0</v>
      </c>
      <c r="G1134" s="3043">
        <f t="shared" si="35"/>
        <v>0</v>
      </c>
      <c r="H1134" s="1874">
        <v>0.86599999999999999</v>
      </c>
      <c r="I1134" s="3044" t="s">
        <v>0</v>
      </c>
    </row>
    <row r="1135" spans="1:9">
      <c r="A1135" s="3038" t="s">
        <v>4175</v>
      </c>
      <c r="B1135" s="3039" t="s">
        <v>7495</v>
      </c>
      <c r="C1135" s="3040" t="s">
        <v>7405</v>
      </c>
      <c r="D1135" s="3041"/>
      <c r="E1135" s="3041"/>
      <c r="F1135" s="3042">
        <f t="shared" si="34"/>
        <v>0</v>
      </c>
      <c r="G1135" s="3043">
        <f t="shared" si="35"/>
        <v>0</v>
      </c>
      <c r="H1135" s="1874">
        <v>0.86240000000000006</v>
      </c>
      <c r="I1135" s="3044" t="s">
        <v>0</v>
      </c>
    </row>
    <row r="1136" spans="1:9">
      <c r="A1136" s="3038" t="s">
        <v>1786</v>
      </c>
      <c r="B1136" s="3039" t="s">
        <v>7496</v>
      </c>
      <c r="C1136" s="3040" t="s">
        <v>7405</v>
      </c>
      <c r="D1136" s="3041"/>
      <c r="E1136" s="3041"/>
      <c r="F1136" s="3042">
        <f t="shared" si="34"/>
        <v>0</v>
      </c>
      <c r="G1136" s="3043">
        <f t="shared" si="35"/>
        <v>0</v>
      </c>
      <c r="H1136" s="1874">
        <v>1.4623999999999999</v>
      </c>
      <c r="I1136" s="3044" t="s">
        <v>0</v>
      </c>
    </row>
    <row r="1137" spans="1:9">
      <c r="A1137" s="3038" t="s">
        <v>1787</v>
      </c>
      <c r="B1137" s="3039" t="s">
        <v>7497</v>
      </c>
      <c r="C1137" s="3040" t="s">
        <v>7405</v>
      </c>
      <c r="D1137" s="3041"/>
      <c r="E1137" s="3041"/>
      <c r="F1137" s="3042">
        <f t="shared" si="34"/>
        <v>0</v>
      </c>
      <c r="G1137" s="3043">
        <f t="shared" si="35"/>
        <v>0</v>
      </c>
      <c r="H1137" s="1874">
        <v>1.1768000000000001</v>
      </c>
      <c r="I1137" s="3044" t="s">
        <v>0</v>
      </c>
    </row>
    <row r="1138" spans="1:9">
      <c r="A1138" s="3038" t="s">
        <v>1788</v>
      </c>
      <c r="B1138" s="3039" t="s">
        <v>7498</v>
      </c>
      <c r="C1138" s="3040" t="s">
        <v>7405</v>
      </c>
      <c r="D1138" s="3041"/>
      <c r="E1138" s="3041"/>
      <c r="F1138" s="3042">
        <f t="shared" si="34"/>
        <v>0</v>
      </c>
      <c r="G1138" s="3043">
        <f t="shared" si="35"/>
        <v>0</v>
      </c>
      <c r="H1138" s="1874">
        <v>0.95720000000000005</v>
      </c>
      <c r="I1138" s="3044" t="s">
        <v>0</v>
      </c>
    </row>
    <row r="1139" spans="1:9">
      <c r="A1139" s="3038" t="s">
        <v>1789</v>
      </c>
      <c r="B1139" s="3039" t="s">
        <v>7499</v>
      </c>
      <c r="C1139" s="3040" t="s">
        <v>7405</v>
      </c>
      <c r="D1139" s="3041"/>
      <c r="E1139" s="3041"/>
      <c r="F1139" s="3042">
        <f t="shared" si="34"/>
        <v>0</v>
      </c>
      <c r="G1139" s="3043">
        <f t="shared" si="35"/>
        <v>0</v>
      </c>
      <c r="H1139" s="1874">
        <v>1.2746999999999999</v>
      </c>
      <c r="I1139" s="3044" t="s">
        <v>0</v>
      </c>
    </row>
    <row r="1140" spans="1:9">
      <c r="A1140" s="3038" t="s">
        <v>3999</v>
      </c>
      <c r="B1140" s="3039" t="s">
        <v>7500</v>
      </c>
      <c r="C1140" s="3040" t="s">
        <v>7405</v>
      </c>
      <c r="D1140" s="3041"/>
      <c r="E1140" s="3041"/>
      <c r="F1140" s="3042">
        <f t="shared" si="34"/>
        <v>0</v>
      </c>
      <c r="G1140" s="3043">
        <f t="shared" si="35"/>
        <v>0</v>
      </c>
      <c r="H1140" s="1874">
        <v>1.274</v>
      </c>
      <c r="I1140" s="3044" t="s">
        <v>0</v>
      </c>
    </row>
    <row r="1141" spans="1:9">
      <c r="A1141" s="3038" t="s">
        <v>1790</v>
      </c>
      <c r="B1141" s="3039" t="s">
        <v>7501</v>
      </c>
      <c r="C1141" s="3040" t="s">
        <v>7405</v>
      </c>
      <c r="D1141" s="3041"/>
      <c r="E1141" s="3041"/>
      <c r="F1141" s="3042">
        <f t="shared" si="34"/>
        <v>0</v>
      </c>
      <c r="G1141" s="3043">
        <f t="shared" si="35"/>
        <v>0</v>
      </c>
      <c r="H1141" s="1874">
        <v>1.2746999999999999</v>
      </c>
      <c r="I1141" s="3044" t="s">
        <v>0</v>
      </c>
    </row>
    <row r="1142" spans="1:9">
      <c r="A1142" s="3038" t="s">
        <v>1791</v>
      </c>
      <c r="B1142" s="3039" t="s">
        <v>7502</v>
      </c>
      <c r="C1142" s="3040" t="s">
        <v>7405</v>
      </c>
      <c r="D1142" s="3041"/>
      <c r="E1142" s="3041"/>
      <c r="F1142" s="3042">
        <f t="shared" si="34"/>
        <v>0</v>
      </c>
      <c r="G1142" s="3043">
        <f t="shared" si="35"/>
        <v>0</v>
      </c>
      <c r="H1142" s="1874">
        <v>1.2209000000000001</v>
      </c>
      <c r="I1142" s="3044" t="s">
        <v>0</v>
      </c>
    </row>
    <row r="1143" spans="1:9">
      <c r="A1143" s="3038" t="s">
        <v>4000</v>
      </c>
      <c r="B1143" s="3039" t="s">
        <v>7503</v>
      </c>
      <c r="C1143" s="3040" t="s">
        <v>7405</v>
      </c>
      <c r="D1143" s="3041"/>
      <c r="E1143" s="3041"/>
      <c r="F1143" s="3042">
        <f t="shared" si="34"/>
        <v>0</v>
      </c>
      <c r="G1143" s="3043">
        <f t="shared" si="35"/>
        <v>0</v>
      </c>
      <c r="H1143" s="1874">
        <v>1.3757999999999999</v>
      </c>
      <c r="I1143" s="3044" t="s">
        <v>0</v>
      </c>
    </row>
    <row r="1144" spans="1:9">
      <c r="A1144" s="3038" t="s">
        <v>1792</v>
      </c>
      <c r="B1144" s="3039" t="s">
        <v>7504</v>
      </c>
      <c r="C1144" s="3040" t="s">
        <v>7405</v>
      </c>
      <c r="D1144" s="3041"/>
      <c r="E1144" s="3041"/>
      <c r="F1144" s="3042">
        <f t="shared" si="34"/>
        <v>0</v>
      </c>
      <c r="G1144" s="3043">
        <f t="shared" si="35"/>
        <v>0</v>
      </c>
      <c r="H1144" s="1874">
        <v>1.3761000000000001</v>
      </c>
      <c r="I1144" s="3044" t="s">
        <v>0</v>
      </c>
    </row>
    <row r="1145" spans="1:9">
      <c r="A1145" s="3038" t="s">
        <v>1716</v>
      </c>
      <c r="B1145" s="3039" t="s">
        <v>7505</v>
      </c>
      <c r="C1145" s="3040" t="s">
        <v>7408</v>
      </c>
      <c r="D1145" s="3041"/>
      <c r="E1145" s="3041"/>
      <c r="F1145" s="3042">
        <f t="shared" si="34"/>
        <v>0</v>
      </c>
      <c r="G1145" s="3043">
        <f t="shared" si="35"/>
        <v>0</v>
      </c>
      <c r="H1145" s="1874">
        <v>0.65469999999999995</v>
      </c>
      <c r="I1145" s="3044" t="s">
        <v>0</v>
      </c>
    </row>
    <row r="1146" spans="1:9">
      <c r="A1146" s="3038" t="s">
        <v>1717</v>
      </c>
      <c r="B1146" s="3039" t="s">
        <v>7506</v>
      </c>
      <c r="C1146" s="3040" t="s">
        <v>7408</v>
      </c>
      <c r="D1146" s="3041"/>
      <c r="E1146" s="3041"/>
      <c r="F1146" s="3042">
        <f t="shared" si="34"/>
        <v>0</v>
      </c>
      <c r="G1146" s="3043">
        <f t="shared" si="35"/>
        <v>0</v>
      </c>
      <c r="H1146" s="1874">
        <v>0.69179999999999997</v>
      </c>
      <c r="I1146" s="3044" t="s">
        <v>0</v>
      </c>
    </row>
    <row r="1147" spans="1:9">
      <c r="A1147" s="3038" t="s">
        <v>1718</v>
      </c>
      <c r="B1147" s="3039" t="s">
        <v>7507</v>
      </c>
      <c r="C1147" s="3040" t="s">
        <v>7408</v>
      </c>
      <c r="D1147" s="3041"/>
      <c r="E1147" s="3041"/>
      <c r="F1147" s="3042">
        <f t="shared" si="34"/>
        <v>0</v>
      </c>
      <c r="G1147" s="3043">
        <f t="shared" si="35"/>
        <v>0</v>
      </c>
      <c r="H1147" s="1874">
        <v>0.83809999999999996</v>
      </c>
      <c r="I1147" s="3044" t="s">
        <v>0</v>
      </c>
    </row>
    <row r="1148" spans="1:9">
      <c r="A1148" s="3038" t="s">
        <v>1793</v>
      </c>
      <c r="B1148" s="3039" t="s">
        <v>7508</v>
      </c>
      <c r="C1148" s="3040" t="s">
        <v>7405</v>
      </c>
      <c r="D1148" s="3041"/>
      <c r="E1148" s="3041"/>
      <c r="F1148" s="3042">
        <f t="shared" si="34"/>
        <v>0</v>
      </c>
      <c r="G1148" s="3043">
        <f t="shared" si="35"/>
        <v>0</v>
      </c>
      <c r="H1148" s="1874">
        <v>0.94589999999999996</v>
      </c>
      <c r="I1148" s="3044" t="s">
        <v>0</v>
      </c>
    </row>
    <row r="1149" spans="1:9">
      <c r="A1149" s="3038" t="s">
        <v>1794</v>
      </c>
      <c r="B1149" s="3039" t="s">
        <v>7509</v>
      </c>
      <c r="C1149" s="3040" t="s">
        <v>7405</v>
      </c>
      <c r="D1149" s="3041"/>
      <c r="E1149" s="3041"/>
      <c r="F1149" s="3042">
        <f t="shared" si="34"/>
        <v>0</v>
      </c>
      <c r="G1149" s="3043">
        <f t="shared" si="35"/>
        <v>0</v>
      </c>
      <c r="H1149" s="1874">
        <v>0.82369999999999999</v>
      </c>
      <c r="I1149" s="3044" t="s">
        <v>0</v>
      </c>
    </row>
    <row r="1150" spans="1:9">
      <c r="A1150" s="3038" t="s">
        <v>4176</v>
      </c>
      <c r="B1150" s="3039" t="s">
        <v>7510</v>
      </c>
      <c r="C1150" s="3040" t="s">
        <v>7405</v>
      </c>
      <c r="D1150" s="3041"/>
      <c r="E1150" s="3041"/>
      <c r="F1150" s="3042">
        <f t="shared" si="34"/>
        <v>0</v>
      </c>
      <c r="G1150" s="3043">
        <f t="shared" si="35"/>
        <v>0</v>
      </c>
      <c r="H1150" s="1874">
        <v>0.71350000000000002</v>
      </c>
      <c r="I1150" s="3044" t="s">
        <v>0</v>
      </c>
    </row>
    <row r="1151" spans="1:9">
      <c r="A1151" s="3038" t="s">
        <v>4177</v>
      </c>
      <c r="B1151" s="3039" t="s">
        <v>7511</v>
      </c>
      <c r="C1151" s="3040" t="s">
        <v>7405</v>
      </c>
      <c r="D1151" s="3041"/>
      <c r="E1151" s="3041"/>
      <c r="F1151" s="3042">
        <f t="shared" si="34"/>
        <v>0</v>
      </c>
      <c r="G1151" s="3043">
        <f t="shared" si="35"/>
        <v>0</v>
      </c>
      <c r="H1151" s="1874">
        <v>0.71689999999999998</v>
      </c>
      <c r="I1151" s="3044" t="s">
        <v>0</v>
      </c>
    </row>
    <row r="1152" spans="1:9">
      <c r="A1152" s="3038" t="s">
        <v>4178</v>
      </c>
      <c r="B1152" s="3039" t="s">
        <v>7512</v>
      </c>
      <c r="C1152" s="3040" t="s">
        <v>7405</v>
      </c>
      <c r="D1152" s="3041"/>
      <c r="E1152" s="3041"/>
      <c r="F1152" s="3042">
        <f t="shared" si="34"/>
        <v>0</v>
      </c>
      <c r="G1152" s="3043">
        <f t="shared" si="35"/>
        <v>0</v>
      </c>
      <c r="H1152" s="1874">
        <v>0.71499999999999997</v>
      </c>
      <c r="I1152" s="3044" t="s">
        <v>0</v>
      </c>
    </row>
    <row r="1153" spans="1:9">
      <c r="A1153" s="3038" t="s">
        <v>4179</v>
      </c>
      <c r="B1153" s="3039" t="s">
        <v>7513</v>
      </c>
      <c r="C1153" s="3040" t="s">
        <v>7405</v>
      </c>
      <c r="D1153" s="3041"/>
      <c r="E1153" s="3041"/>
      <c r="F1153" s="3042">
        <f t="shared" si="34"/>
        <v>0</v>
      </c>
      <c r="G1153" s="3043">
        <f t="shared" si="35"/>
        <v>0</v>
      </c>
      <c r="H1153" s="1874">
        <v>0.71260000000000001</v>
      </c>
      <c r="I1153" s="3044" t="s">
        <v>0</v>
      </c>
    </row>
    <row r="1154" spans="1:9">
      <c r="A1154" s="3038" t="s">
        <v>1795</v>
      </c>
      <c r="B1154" s="3039" t="s">
        <v>7514</v>
      </c>
      <c r="C1154" s="3040" t="s">
        <v>7405</v>
      </c>
      <c r="D1154" s="3041"/>
      <c r="E1154" s="3041"/>
      <c r="F1154" s="3042">
        <f t="shared" si="34"/>
        <v>0</v>
      </c>
      <c r="G1154" s="3043">
        <f t="shared" si="35"/>
        <v>0</v>
      </c>
      <c r="H1154" s="1874">
        <v>1.1478999999999999</v>
      </c>
      <c r="I1154" s="3044" t="s">
        <v>0</v>
      </c>
    </row>
    <row r="1155" spans="1:9">
      <c r="A1155" s="3038" t="s">
        <v>2059</v>
      </c>
      <c r="B1155" s="3039" t="s">
        <v>7515</v>
      </c>
      <c r="C1155" s="3040" t="s">
        <v>7405</v>
      </c>
      <c r="D1155" s="3041"/>
      <c r="E1155" s="3041"/>
      <c r="F1155" s="3042">
        <f t="shared" si="34"/>
        <v>0</v>
      </c>
      <c r="G1155" s="3043">
        <f t="shared" si="35"/>
        <v>0</v>
      </c>
      <c r="H1155" s="1874">
        <v>1.4225000000000001</v>
      </c>
      <c r="I1155" s="3044" t="s">
        <v>0</v>
      </c>
    </row>
    <row r="1156" spans="1:9">
      <c r="A1156" s="3038" t="s">
        <v>1796</v>
      </c>
      <c r="B1156" s="3039" t="s">
        <v>7516</v>
      </c>
      <c r="C1156" s="3040" t="s">
        <v>7405</v>
      </c>
      <c r="D1156" s="3041"/>
      <c r="E1156" s="3041"/>
      <c r="F1156" s="3042">
        <f t="shared" si="34"/>
        <v>0</v>
      </c>
      <c r="G1156" s="3043">
        <f t="shared" si="35"/>
        <v>0</v>
      </c>
      <c r="H1156" s="1874">
        <v>1.4222999999999999</v>
      </c>
      <c r="I1156" s="3044" t="s">
        <v>0</v>
      </c>
    </row>
    <row r="1157" spans="1:9">
      <c r="A1157" s="3038" t="s">
        <v>1797</v>
      </c>
      <c r="B1157" s="3039" t="s">
        <v>7517</v>
      </c>
      <c r="C1157" s="3040" t="s">
        <v>7405</v>
      </c>
      <c r="D1157" s="3041"/>
      <c r="E1157" s="3041"/>
      <c r="F1157" s="3042">
        <f t="shared" ref="F1157:F1217" si="36">D1157*E1157</f>
        <v>0</v>
      </c>
      <c r="G1157" s="3043">
        <f t="shared" ref="G1157:G1217" si="37">IF($F$1265=0,0,F1157/$F$1265)</f>
        <v>0</v>
      </c>
      <c r="H1157" s="1874">
        <v>1.5569</v>
      </c>
      <c r="I1157" s="1876" t="s">
        <v>0</v>
      </c>
    </row>
    <row r="1158" spans="1:9">
      <c r="A1158" s="3038" t="s">
        <v>1798</v>
      </c>
      <c r="B1158" s="3039" t="s">
        <v>7518</v>
      </c>
      <c r="C1158" s="3040" t="s">
        <v>7405</v>
      </c>
      <c r="D1158" s="3041"/>
      <c r="E1158" s="3041"/>
      <c r="F1158" s="3042">
        <f t="shared" si="36"/>
        <v>0</v>
      </c>
      <c r="G1158" s="3043">
        <f t="shared" si="37"/>
        <v>0</v>
      </c>
      <c r="H1158" s="1874">
        <v>1.0854999999999999</v>
      </c>
      <c r="I1158" s="3044" t="s">
        <v>0</v>
      </c>
    </row>
    <row r="1159" spans="1:9">
      <c r="A1159" s="3038" t="s">
        <v>1799</v>
      </c>
      <c r="B1159" s="3039" t="s">
        <v>7519</v>
      </c>
      <c r="C1159" s="3040" t="s">
        <v>7405</v>
      </c>
      <c r="D1159" s="3041"/>
      <c r="E1159" s="3041"/>
      <c r="F1159" s="3042">
        <f t="shared" si="36"/>
        <v>0</v>
      </c>
      <c r="G1159" s="3043">
        <f t="shared" si="37"/>
        <v>0</v>
      </c>
      <c r="H1159" s="1874">
        <v>1.5637000000000001</v>
      </c>
      <c r="I1159" s="3044" t="s">
        <v>0</v>
      </c>
    </row>
    <row r="1160" spans="1:9">
      <c r="A1160" s="3038" t="s">
        <v>1800</v>
      </c>
      <c r="B1160" s="3039" t="s">
        <v>7520</v>
      </c>
      <c r="C1160" s="3040" t="s">
        <v>7405</v>
      </c>
      <c r="D1160" s="3041"/>
      <c r="E1160" s="3041"/>
      <c r="F1160" s="3042">
        <f t="shared" si="36"/>
        <v>0</v>
      </c>
      <c r="G1160" s="3043">
        <f t="shared" si="37"/>
        <v>0</v>
      </c>
      <c r="H1160" s="1874">
        <v>1.4234</v>
      </c>
      <c r="I1160" s="3044" t="s">
        <v>0</v>
      </c>
    </row>
    <row r="1161" spans="1:9">
      <c r="A1161" s="3038" t="s">
        <v>1801</v>
      </c>
      <c r="B1161" s="3039" t="s">
        <v>7521</v>
      </c>
      <c r="C1161" s="3040" t="s">
        <v>7405</v>
      </c>
      <c r="D1161" s="3041"/>
      <c r="E1161" s="3041"/>
      <c r="F1161" s="3042">
        <f t="shared" si="36"/>
        <v>0</v>
      </c>
      <c r="G1161" s="3043">
        <f t="shared" si="37"/>
        <v>0</v>
      </c>
      <c r="H1161" s="1874">
        <v>1.4776</v>
      </c>
      <c r="I1161" s="3044" t="s">
        <v>0</v>
      </c>
    </row>
    <row r="1162" spans="1:9">
      <c r="A1162" s="3038" t="s">
        <v>1802</v>
      </c>
      <c r="B1162" s="3039" t="s">
        <v>7522</v>
      </c>
      <c r="C1162" s="3040" t="s">
        <v>7405</v>
      </c>
      <c r="D1162" s="3041"/>
      <c r="E1162" s="3041"/>
      <c r="F1162" s="3042">
        <f t="shared" si="36"/>
        <v>0</v>
      </c>
      <c r="G1162" s="3043">
        <f t="shared" si="37"/>
        <v>0</v>
      </c>
      <c r="H1162" s="1874">
        <v>1.3602000000000001</v>
      </c>
      <c r="I1162" s="3044" t="s">
        <v>0</v>
      </c>
    </row>
    <row r="1163" spans="1:9">
      <c r="A1163" s="3038" t="s">
        <v>1803</v>
      </c>
      <c r="B1163" s="3039" t="s">
        <v>7523</v>
      </c>
      <c r="C1163" s="3040" t="s">
        <v>7405</v>
      </c>
      <c r="D1163" s="3041"/>
      <c r="E1163" s="3041"/>
      <c r="F1163" s="3042">
        <f t="shared" si="36"/>
        <v>0</v>
      </c>
      <c r="G1163" s="3043">
        <f t="shared" si="37"/>
        <v>0</v>
      </c>
      <c r="H1163" s="1874">
        <v>1.3819999999999999</v>
      </c>
      <c r="I1163" s="3044" t="s">
        <v>0</v>
      </c>
    </row>
    <row r="1164" spans="1:9">
      <c r="A1164" s="3038" t="s">
        <v>4001</v>
      </c>
      <c r="B1164" s="3039" t="s">
        <v>7524</v>
      </c>
      <c r="C1164" s="3040" t="s">
        <v>7405</v>
      </c>
      <c r="D1164" s="3041"/>
      <c r="E1164" s="3041"/>
      <c r="F1164" s="3042">
        <f t="shared" si="36"/>
        <v>0</v>
      </c>
      <c r="G1164" s="3043">
        <f t="shared" si="37"/>
        <v>0</v>
      </c>
      <c r="H1164" s="1874">
        <v>1.4015</v>
      </c>
      <c r="I1164" s="3044" t="s">
        <v>0</v>
      </c>
    </row>
    <row r="1165" spans="1:9" ht="33">
      <c r="A1165" s="3038" t="s">
        <v>4682</v>
      </c>
      <c r="B1165" s="3039" t="s">
        <v>7525</v>
      </c>
      <c r="C1165" s="3040" t="s">
        <v>7408</v>
      </c>
      <c r="D1165" s="3041"/>
      <c r="E1165" s="3041"/>
      <c r="F1165" s="3042">
        <f t="shared" si="36"/>
        <v>0</v>
      </c>
      <c r="G1165" s="3043">
        <f t="shared" si="37"/>
        <v>0</v>
      </c>
      <c r="H1165" s="1874">
        <v>0.25480000000000003</v>
      </c>
      <c r="I1165" s="3044" t="s">
        <v>0</v>
      </c>
    </row>
    <row r="1166" spans="1:9">
      <c r="A1166" s="3038" t="s">
        <v>1804</v>
      </c>
      <c r="B1166" s="3039" t="s">
        <v>7526</v>
      </c>
      <c r="C1166" s="3040" t="s">
        <v>7405</v>
      </c>
      <c r="D1166" s="3041"/>
      <c r="E1166" s="3041"/>
      <c r="F1166" s="3042">
        <f t="shared" si="36"/>
        <v>0</v>
      </c>
      <c r="G1166" s="3043">
        <f t="shared" si="37"/>
        <v>0</v>
      </c>
      <c r="H1166" s="1874">
        <v>1.0542</v>
      </c>
      <c r="I1166" s="3044" t="s">
        <v>0</v>
      </c>
    </row>
    <row r="1167" spans="1:9">
      <c r="A1167" s="3038" t="s">
        <v>1805</v>
      </c>
      <c r="B1167" s="3039" t="s">
        <v>7527</v>
      </c>
      <c r="C1167" s="3040" t="s">
        <v>7405</v>
      </c>
      <c r="D1167" s="3041"/>
      <c r="E1167" s="3041"/>
      <c r="F1167" s="3042">
        <f t="shared" si="36"/>
        <v>0</v>
      </c>
      <c r="G1167" s="3043">
        <f t="shared" si="37"/>
        <v>0</v>
      </c>
      <c r="H1167" s="1874">
        <v>1.3895</v>
      </c>
      <c r="I1167" s="3044" t="s">
        <v>0</v>
      </c>
    </row>
    <row r="1168" spans="1:9">
      <c r="A1168" s="3038" t="s">
        <v>1806</v>
      </c>
      <c r="B1168" s="3039" t="s">
        <v>7528</v>
      </c>
      <c r="C1168" s="3040" t="s">
        <v>7405</v>
      </c>
      <c r="D1168" s="3041"/>
      <c r="E1168" s="3041"/>
      <c r="F1168" s="3042">
        <f t="shared" si="36"/>
        <v>0</v>
      </c>
      <c r="G1168" s="3043">
        <f t="shared" si="37"/>
        <v>0</v>
      </c>
      <c r="H1168" s="1874">
        <v>1.3373999999999999</v>
      </c>
      <c r="I1168" s="3044" t="s">
        <v>0</v>
      </c>
    </row>
    <row r="1169" spans="1:9">
      <c r="A1169" s="3038" t="s">
        <v>1719</v>
      </c>
      <c r="B1169" s="3039" t="s">
        <v>7529</v>
      </c>
      <c r="C1169" s="3040" t="s">
        <v>7408</v>
      </c>
      <c r="D1169" s="3041"/>
      <c r="E1169" s="3041"/>
      <c r="F1169" s="3042">
        <f t="shared" si="36"/>
        <v>0</v>
      </c>
      <c r="G1169" s="3043">
        <f t="shared" si="37"/>
        <v>0</v>
      </c>
      <c r="H1169" s="1874">
        <v>0.87480000000000002</v>
      </c>
      <c r="I1169" s="3044" t="s">
        <v>0</v>
      </c>
    </row>
    <row r="1170" spans="1:9">
      <c r="A1170" s="3038" t="s">
        <v>1807</v>
      </c>
      <c r="B1170" s="3039" t="s">
        <v>7530</v>
      </c>
      <c r="C1170" s="3040" t="s">
        <v>7405</v>
      </c>
      <c r="D1170" s="3041"/>
      <c r="E1170" s="3041"/>
      <c r="F1170" s="3042">
        <f t="shared" si="36"/>
        <v>0</v>
      </c>
      <c r="G1170" s="3043">
        <f t="shared" si="37"/>
        <v>0</v>
      </c>
      <c r="H1170" s="1874">
        <v>1.2897000000000001</v>
      </c>
      <c r="I1170" s="3044" t="s">
        <v>0</v>
      </c>
    </row>
    <row r="1171" spans="1:9">
      <c r="A1171" s="3038" t="s">
        <v>1720</v>
      </c>
      <c r="B1171" s="3039" t="s">
        <v>7531</v>
      </c>
      <c r="C1171" s="3040" t="s">
        <v>7408</v>
      </c>
      <c r="D1171" s="3041"/>
      <c r="E1171" s="3041"/>
      <c r="F1171" s="3042">
        <f t="shared" si="36"/>
        <v>0</v>
      </c>
      <c r="G1171" s="3043">
        <f t="shared" si="37"/>
        <v>0</v>
      </c>
      <c r="H1171" s="1874">
        <v>0.93840000000000001</v>
      </c>
      <c r="I1171" s="3044" t="s">
        <v>0</v>
      </c>
    </row>
    <row r="1172" spans="1:9">
      <c r="A1172" s="3038" t="s">
        <v>1808</v>
      </c>
      <c r="B1172" s="3039" t="s">
        <v>7532</v>
      </c>
      <c r="C1172" s="3040" t="s">
        <v>7405</v>
      </c>
      <c r="D1172" s="3041"/>
      <c r="E1172" s="3041"/>
      <c r="F1172" s="3042">
        <f t="shared" si="36"/>
        <v>0</v>
      </c>
      <c r="G1172" s="3043">
        <f t="shared" si="37"/>
        <v>0</v>
      </c>
      <c r="H1172" s="1874">
        <v>1.3145</v>
      </c>
      <c r="I1172" s="3044" t="s">
        <v>0</v>
      </c>
    </row>
    <row r="1173" spans="1:9">
      <c r="A1173" s="3038" t="s">
        <v>1721</v>
      </c>
      <c r="B1173" s="3039" t="s">
        <v>7533</v>
      </c>
      <c r="C1173" s="3040" t="s">
        <v>7408</v>
      </c>
      <c r="D1173" s="3041"/>
      <c r="E1173" s="3041"/>
      <c r="F1173" s="3042">
        <f t="shared" si="36"/>
        <v>0</v>
      </c>
      <c r="G1173" s="3043">
        <f t="shared" si="37"/>
        <v>0</v>
      </c>
      <c r="H1173" s="1874">
        <v>0.91969999999999996</v>
      </c>
      <c r="I1173" s="1876" t="s">
        <v>0</v>
      </c>
    </row>
    <row r="1174" spans="1:9">
      <c r="A1174" s="3038" t="s">
        <v>1722</v>
      </c>
      <c r="B1174" s="3039" t="s">
        <v>7534</v>
      </c>
      <c r="C1174" s="3040" t="s">
        <v>7408</v>
      </c>
      <c r="D1174" s="3041"/>
      <c r="E1174" s="3041"/>
      <c r="F1174" s="3042">
        <f t="shared" si="36"/>
        <v>0</v>
      </c>
      <c r="G1174" s="3043">
        <f t="shared" si="37"/>
        <v>0</v>
      </c>
      <c r="H1174" s="1874">
        <v>0.98609999999999998</v>
      </c>
      <c r="I1174" s="1876" t="s">
        <v>0</v>
      </c>
    </row>
    <row r="1175" spans="1:9">
      <c r="A1175" s="3038" t="s">
        <v>1809</v>
      </c>
      <c r="B1175" s="3039" t="s">
        <v>7535</v>
      </c>
      <c r="C1175" s="3040" t="s">
        <v>7405</v>
      </c>
      <c r="D1175" s="3041"/>
      <c r="E1175" s="3041"/>
      <c r="F1175" s="3042">
        <f t="shared" si="36"/>
        <v>0</v>
      </c>
      <c r="G1175" s="3043">
        <f t="shared" si="37"/>
        <v>0</v>
      </c>
      <c r="H1175" s="1874">
        <v>1.4134</v>
      </c>
      <c r="I1175" s="1876" t="s">
        <v>0</v>
      </c>
    </row>
    <row r="1176" spans="1:9">
      <c r="A1176" s="3038" t="s">
        <v>1810</v>
      </c>
      <c r="B1176" s="3039" t="s">
        <v>7536</v>
      </c>
      <c r="C1176" s="3040" t="s">
        <v>7405</v>
      </c>
      <c r="D1176" s="3041"/>
      <c r="E1176" s="3041"/>
      <c r="F1176" s="3042">
        <f t="shared" si="36"/>
        <v>0</v>
      </c>
      <c r="G1176" s="3043">
        <f t="shared" si="37"/>
        <v>0</v>
      </c>
      <c r="H1176" s="1874">
        <v>0.8679</v>
      </c>
      <c r="I1176" s="3044" t="s">
        <v>0</v>
      </c>
    </row>
    <row r="1177" spans="1:9">
      <c r="A1177" s="3038" t="s">
        <v>4002</v>
      </c>
      <c r="B1177" s="3039" t="s">
        <v>7537</v>
      </c>
      <c r="C1177" s="3040" t="s">
        <v>7405</v>
      </c>
      <c r="D1177" s="3041"/>
      <c r="E1177" s="3041"/>
      <c r="F1177" s="3042">
        <f t="shared" si="36"/>
        <v>0</v>
      </c>
      <c r="G1177" s="3043">
        <f t="shared" si="37"/>
        <v>0</v>
      </c>
      <c r="H1177" s="1874">
        <v>1.2275</v>
      </c>
      <c r="I1177" s="3044" t="s">
        <v>0</v>
      </c>
    </row>
    <row r="1178" spans="1:9">
      <c r="A1178" s="3038" t="s">
        <v>2060</v>
      </c>
      <c r="B1178" s="3039" t="s">
        <v>7538</v>
      </c>
      <c r="C1178" s="3040" t="s">
        <v>7405</v>
      </c>
      <c r="D1178" s="3041"/>
      <c r="E1178" s="3041"/>
      <c r="F1178" s="3042">
        <f t="shared" si="36"/>
        <v>0</v>
      </c>
      <c r="G1178" s="3043">
        <f t="shared" si="37"/>
        <v>0</v>
      </c>
      <c r="H1178" s="1874">
        <v>1.3433999999999999</v>
      </c>
      <c r="I1178" s="3044" t="s">
        <v>0</v>
      </c>
    </row>
    <row r="1179" spans="1:9">
      <c r="A1179" s="3038" t="s">
        <v>4003</v>
      </c>
      <c r="B1179" s="3039" t="s">
        <v>7539</v>
      </c>
      <c r="C1179" s="3040" t="s">
        <v>7405</v>
      </c>
      <c r="D1179" s="3041"/>
      <c r="E1179" s="3041"/>
      <c r="F1179" s="3042">
        <f t="shared" si="36"/>
        <v>0</v>
      </c>
      <c r="G1179" s="3043">
        <f t="shared" si="37"/>
        <v>0</v>
      </c>
      <c r="H1179" s="1874">
        <v>1.3456999999999999</v>
      </c>
      <c r="I1179" s="3044" t="s">
        <v>0</v>
      </c>
    </row>
    <row r="1180" spans="1:9">
      <c r="A1180" s="3038" t="s">
        <v>1811</v>
      </c>
      <c r="B1180" s="3039" t="s">
        <v>7540</v>
      </c>
      <c r="C1180" s="3040" t="s">
        <v>7405</v>
      </c>
      <c r="D1180" s="3041"/>
      <c r="E1180" s="3041"/>
      <c r="F1180" s="3042">
        <f t="shared" si="36"/>
        <v>0</v>
      </c>
      <c r="G1180" s="3043">
        <f t="shared" si="37"/>
        <v>0</v>
      </c>
      <c r="H1180" s="1874">
        <v>1.3433999999999999</v>
      </c>
      <c r="I1180" s="3044" t="s">
        <v>0</v>
      </c>
    </row>
    <row r="1181" spans="1:9">
      <c r="A1181" s="3038" t="s">
        <v>2061</v>
      </c>
      <c r="B1181" s="3039" t="s">
        <v>7541</v>
      </c>
      <c r="C1181" s="3040" t="s">
        <v>7405</v>
      </c>
      <c r="D1181" s="3041"/>
      <c r="E1181" s="3041"/>
      <c r="F1181" s="3042">
        <f t="shared" si="36"/>
        <v>0</v>
      </c>
      <c r="G1181" s="3043">
        <f t="shared" si="37"/>
        <v>0</v>
      </c>
      <c r="H1181" s="1874">
        <v>1.333</v>
      </c>
      <c r="I1181" s="3044" t="s">
        <v>0</v>
      </c>
    </row>
    <row r="1182" spans="1:9">
      <c r="A1182" s="3038" t="s">
        <v>1812</v>
      </c>
      <c r="B1182" s="3039" t="s">
        <v>7542</v>
      </c>
      <c r="C1182" s="3040" t="s">
        <v>7405</v>
      </c>
      <c r="D1182" s="3041"/>
      <c r="E1182" s="3041"/>
      <c r="F1182" s="3042">
        <f t="shared" si="36"/>
        <v>0</v>
      </c>
      <c r="G1182" s="3043">
        <f t="shared" si="37"/>
        <v>0</v>
      </c>
      <c r="H1182" s="1874">
        <v>1.333</v>
      </c>
      <c r="I1182" s="3044" t="s">
        <v>0</v>
      </c>
    </row>
    <row r="1183" spans="1:9">
      <c r="A1183" s="3038" t="s">
        <v>1723</v>
      </c>
      <c r="B1183" s="3039" t="s">
        <v>7543</v>
      </c>
      <c r="C1183" s="3040" t="s">
        <v>7408</v>
      </c>
      <c r="D1183" s="3041"/>
      <c r="E1183" s="3041"/>
      <c r="F1183" s="3042">
        <f t="shared" si="36"/>
        <v>0</v>
      </c>
      <c r="G1183" s="3043">
        <f t="shared" si="37"/>
        <v>0</v>
      </c>
      <c r="H1183" s="1874">
        <v>0.90800000000000003</v>
      </c>
      <c r="I1183" s="3044" t="s">
        <v>0</v>
      </c>
    </row>
    <row r="1184" spans="1:9">
      <c r="A1184" s="3038" t="s">
        <v>1813</v>
      </c>
      <c r="B1184" s="3039" t="s">
        <v>7544</v>
      </c>
      <c r="C1184" s="3040" t="s">
        <v>7405</v>
      </c>
      <c r="D1184" s="3041"/>
      <c r="E1184" s="3041"/>
      <c r="F1184" s="3042">
        <f t="shared" si="36"/>
        <v>0</v>
      </c>
      <c r="G1184" s="3043">
        <f t="shared" si="37"/>
        <v>0</v>
      </c>
      <c r="H1184" s="1874">
        <v>1.3577999999999999</v>
      </c>
      <c r="I1184" s="1876" t="s">
        <v>0</v>
      </c>
    </row>
    <row r="1185" spans="1:9">
      <c r="A1185" s="3038" t="s">
        <v>2062</v>
      </c>
      <c r="B1185" s="3039" t="s">
        <v>7545</v>
      </c>
      <c r="C1185" s="3040" t="s">
        <v>7405</v>
      </c>
      <c r="D1185" s="3041"/>
      <c r="E1185" s="3041"/>
      <c r="F1185" s="3042">
        <f t="shared" si="36"/>
        <v>0</v>
      </c>
      <c r="G1185" s="3043">
        <f t="shared" si="37"/>
        <v>0</v>
      </c>
      <c r="H1185" s="1874">
        <v>0.83020000000000005</v>
      </c>
      <c r="I1185" s="3044" t="s">
        <v>0</v>
      </c>
    </row>
    <row r="1186" spans="1:9">
      <c r="A1186" s="3038" t="s">
        <v>2063</v>
      </c>
      <c r="B1186" s="3039" t="s">
        <v>7546</v>
      </c>
      <c r="C1186" s="3040" t="s">
        <v>7405</v>
      </c>
      <c r="D1186" s="3041"/>
      <c r="E1186" s="3041"/>
      <c r="F1186" s="3042">
        <f t="shared" si="36"/>
        <v>0</v>
      </c>
      <c r="G1186" s="3043">
        <f t="shared" si="37"/>
        <v>0</v>
      </c>
      <c r="H1186" s="1874">
        <v>0.83089999999999997</v>
      </c>
      <c r="I1186" s="3044" t="s">
        <v>0</v>
      </c>
    </row>
    <row r="1187" spans="1:9">
      <c r="A1187" s="3038" t="s">
        <v>2064</v>
      </c>
      <c r="B1187" s="3039" t="s">
        <v>7547</v>
      </c>
      <c r="C1187" s="3040" t="s">
        <v>7405</v>
      </c>
      <c r="D1187" s="3041"/>
      <c r="E1187" s="3041"/>
      <c r="F1187" s="3042">
        <f t="shared" si="36"/>
        <v>0</v>
      </c>
      <c r="G1187" s="3043">
        <f t="shared" si="37"/>
        <v>0</v>
      </c>
      <c r="H1187" s="1874">
        <v>0.83020000000000005</v>
      </c>
      <c r="I1187" s="3044" t="s">
        <v>0</v>
      </c>
    </row>
    <row r="1188" spans="1:9">
      <c r="A1188" s="3038" t="s">
        <v>1814</v>
      </c>
      <c r="B1188" s="3039" t="s">
        <v>7548</v>
      </c>
      <c r="C1188" s="3040" t="s">
        <v>7405</v>
      </c>
      <c r="D1188" s="3041"/>
      <c r="E1188" s="3041"/>
      <c r="F1188" s="3042">
        <f t="shared" si="36"/>
        <v>0</v>
      </c>
      <c r="G1188" s="3043">
        <f t="shared" si="37"/>
        <v>0</v>
      </c>
      <c r="H1188" s="1874">
        <v>1.0509999999999999</v>
      </c>
      <c r="I1188" s="3044" t="s">
        <v>0</v>
      </c>
    </row>
    <row r="1189" spans="1:9">
      <c r="A1189" s="3038" t="s">
        <v>1815</v>
      </c>
      <c r="B1189" s="3039" t="s">
        <v>7549</v>
      </c>
      <c r="C1189" s="3040" t="s">
        <v>7405</v>
      </c>
      <c r="D1189" s="3041"/>
      <c r="E1189" s="3041"/>
      <c r="F1189" s="3042">
        <f t="shared" si="36"/>
        <v>0</v>
      </c>
      <c r="G1189" s="3043">
        <f t="shared" si="37"/>
        <v>0</v>
      </c>
      <c r="H1189" s="1874">
        <v>1.123</v>
      </c>
      <c r="I1189" s="3044" t="s">
        <v>0</v>
      </c>
    </row>
    <row r="1190" spans="1:9">
      <c r="A1190" s="3038" t="s">
        <v>1816</v>
      </c>
      <c r="B1190" s="3039" t="s">
        <v>7550</v>
      </c>
      <c r="C1190" s="3040" t="s">
        <v>7405</v>
      </c>
      <c r="D1190" s="3041"/>
      <c r="E1190" s="3041"/>
      <c r="F1190" s="3042">
        <f t="shared" si="36"/>
        <v>0</v>
      </c>
      <c r="G1190" s="3043">
        <f t="shared" si="37"/>
        <v>0</v>
      </c>
      <c r="H1190" s="1874">
        <v>1.4738</v>
      </c>
      <c r="I1190" s="3044" t="s">
        <v>0</v>
      </c>
    </row>
    <row r="1191" spans="1:9">
      <c r="A1191" s="3038" t="s">
        <v>1817</v>
      </c>
      <c r="B1191" s="3039" t="s">
        <v>7551</v>
      </c>
      <c r="C1191" s="3040" t="s">
        <v>7405</v>
      </c>
      <c r="D1191" s="3041"/>
      <c r="E1191" s="3041"/>
      <c r="F1191" s="3042">
        <f t="shared" si="36"/>
        <v>0</v>
      </c>
      <c r="G1191" s="3043">
        <f t="shared" si="37"/>
        <v>0</v>
      </c>
      <c r="H1191" s="1874">
        <v>1.4742999999999999</v>
      </c>
      <c r="I1191" s="3044" t="s">
        <v>0</v>
      </c>
    </row>
    <row r="1192" spans="1:9">
      <c r="A1192" s="3038" t="s">
        <v>1818</v>
      </c>
      <c r="B1192" s="3039" t="s">
        <v>7552</v>
      </c>
      <c r="C1192" s="3040" t="s">
        <v>7405</v>
      </c>
      <c r="D1192" s="3041"/>
      <c r="E1192" s="3041"/>
      <c r="F1192" s="3042">
        <f t="shared" si="36"/>
        <v>0</v>
      </c>
      <c r="G1192" s="3043">
        <f t="shared" si="37"/>
        <v>0</v>
      </c>
      <c r="H1192" s="1874">
        <v>1.2257</v>
      </c>
      <c r="I1192" s="3044" t="s">
        <v>0</v>
      </c>
    </row>
    <row r="1193" spans="1:9">
      <c r="A1193" s="3038" t="s">
        <v>1819</v>
      </c>
      <c r="B1193" s="3039" t="s">
        <v>7553</v>
      </c>
      <c r="C1193" s="3040" t="s">
        <v>7405</v>
      </c>
      <c r="D1193" s="3041"/>
      <c r="E1193" s="3041"/>
      <c r="F1193" s="3042">
        <f t="shared" si="36"/>
        <v>0</v>
      </c>
      <c r="G1193" s="3043">
        <f t="shared" si="37"/>
        <v>0</v>
      </c>
      <c r="H1193" s="1874">
        <v>1.4157</v>
      </c>
      <c r="I1193" s="3044" t="s">
        <v>0</v>
      </c>
    </row>
    <row r="1194" spans="1:9">
      <c r="A1194" s="3038" t="s">
        <v>1820</v>
      </c>
      <c r="B1194" s="3039" t="s">
        <v>7554</v>
      </c>
      <c r="C1194" s="3040" t="s">
        <v>7405</v>
      </c>
      <c r="D1194" s="3041"/>
      <c r="E1194" s="3041"/>
      <c r="F1194" s="3042">
        <f t="shared" si="36"/>
        <v>0</v>
      </c>
      <c r="G1194" s="3043">
        <f t="shared" si="37"/>
        <v>0</v>
      </c>
      <c r="H1194" s="1874">
        <v>1.4159999999999999</v>
      </c>
      <c r="I1194" s="3044" t="s">
        <v>0</v>
      </c>
    </row>
    <row r="1195" spans="1:9">
      <c r="A1195" s="3038" t="s">
        <v>1821</v>
      </c>
      <c r="B1195" s="3039" t="s">
        <v>7555</v>
      </c>
      <c r="C1195" s="3040" t="s">
        <v>7405</v>
      </c>
      <c r="D1195" s="3041"/>
      <c r="E1195" s="3041"/>
      <c r="F1195" s="3042">
        <f t="shared" si="36"/>
        <v>0</v>
      </c>
      <c r="G1195" s="3043">
        <f t="shared" si="37"/>
        <v>0</v>
      </c>
      <c r="H1195" s="1874">
        <v>1.5093000000000001</v>
      </c>
      <c r="I1195" s="3044" t="s">
        <v>0</v>
      </c>
    </row>
    <row r="1196" spans="1:9">
      <c r="A1196" s="3038" t="s">
        <v>1724</v>
      </c>
      <c r="B1196" s="3039" t="s">
        <v>7556</v>
      </c>
      <c r="C1196" s="3040" t="s">
        <v>7408</v>
      </c>
      <c r="D1196" s="3041"/>
      <c r="E1196" s="3041"/>
      <c r="F1196" s="3042">
        <f t="shared" si="36"/>
        <v>0</v>
      </c>
      <c r="G1196" s="3043">
        <f t="shared" si="37"/>
        <v>0</v>
      </c>
      <c r="H1196" s="1874">
        <v>1.0831</v>
      </c>
      <c r="I1196" s="3044" t="s">
        <v>0</v>
      </c>
    </row>
    <row r="1197" spans="1:9">
      <c r="A1197" s="3038" t="s">
        <v>1822</v>
      </c>
      <c r="B1197" s="3039" t="s">
        <v>7557</v>
      </c>
      <c r="C1197" s="3040" t="s">
        <v>7405</v>
      </c>
      <c r="D1197" s="3041"/>
      <c r="E1197" s="3041"/>
      <c r="F1197" s="3042">
        <f t="shared" si="36"/>
        <v>0</v>
      </c>
      <c r="G1197" s="3043">
        <f t="shared" si="37"/>
        <v>0</v>
      </c>
      <c r="H1197" s="1874">
        <v>1.5846</v>
      </c>
      <c r="I1197" s="3044" t="s">
        <v>0</v>
      </c>
    </row>
    <row r="1198" spans="1:9">
      <c r="A1198" s="3038" t="s">
        <v>1823</v>
      </c>
      <c r="B1198" s="3039" t="s">
        <v>7558</v>
      </c>
      <c r="C1198" s="3040" t="s">
        <v>7405</v>
      </c>
      <c r="D1198" s="3041"/>
      <c r="E1198" s="3041"/>
      <c r="F1198" s="3042">
        <f t="shared" si="36"/>
        <v>0</v>
      </c>
      <c r="G1198" s="3043">
        <f t="shared" si="37"/>
        <v>0</v>
      </c>
      <c r="H1198" s="1874">
        <v>1.5130999999999999</v>
      </c>
      <c r="I1198" s="3044" t="s">
        <v>0</v>
      </c>
    </row>
    <row r="1199" spans="1:9">
      <c r="A1199" s="3038" t="s">
        <v>1824</v>
      </c>
      <c r="B1199" s="3039" t="s">
        <v>7559</v>
      </c>
      <c r="C1199" s="3040" t="s">
        <v>7405</v>
      </c>
      <c r="D1199" s="3041"/>
      <c r="E1199" s="3041"/>
      <c r="F1199" s="3042">
        <f t="shared" si="36"/>
        <v>0</v>
      </c>
      <c r="G1199" s="3043">
        <f t="shared" si="37"/>
        <v>0</v>
      </c>
      <c r="H1199" s="1874">
        <v>1.5117</v>
      </c>
      <c r="I1199" s="3044" t="s">
        <v>0</v>
      </c>
    </row>
    <row r="1200" spans="1:9">
      <c r="A1200" s="3038" t="s">
        <v>1825</v>
      </c>
      <c r="B1200" s="3039" t="s">
        <v>7560</v>
      </c>
      <c r="C1200" s="3040" t="s">
        <v>7405</v>
      </c>
      <c r="D1200" s="3041"/>
      <c r="E1200" s="3041"/>
      <c r="F1200" s="3042">
        <f t="shared" si="36"/>
        <v>0</v>
      </c>
      <c r="G1200" s="3043">
        <f t="shared" si="37"/>
        <v>0</v>
      </c>
      <c r="H1200" s="1874">
        <v>1.5471999999999999</v>
      </c>
      <c r="I1200" s="3044" t="s">
        <v>0</v>
      </c>
    </row>
    <row r="1201" spans="1:9">
      <c r="A1201" s="3038" t="s">
        <v>1826</v>
      </c>
      <c r="B1201" s="3039" t="s">
        <v>7561</v>
      </c>
      <c r="C1201" s="3040" t="s">
        <v>7405</v>
      </c>
      <c r="D1201" s="3041"/>
      <c r="E1201" s="3041"/>
      <c r="F1201" s="3042">
        <f t="shared" si="36"/>
        <v>0</v>
      </c>
      <c r="G1201" s="3043">
        <f t="shared" si="37"/>
        <v>0</v>
      </c>
      <c r="H1201" s="1874">
        <v>1.5539000000000001</v>
      </c>
      <c r="I1201" s="3044" t="s">
        <v>0</v>
      </c>
    </row>
    <row r="1202" spans="1:9">
      <c r="A1202" s="3038" t="s">
        <v>1725</v>
      </c>
      <c r="B1202" s="3039" t="s">
        <v>7562</v>
      </c>
      <c r="C1202" s="3040" t="s">
        <v>7408</v>
      </c>
      <c r="D1202" s="3041"/>
      <c r="E1202" s="3041"/>
      <c r="F1202" s="3042">
        <f t="shared" si="36"/>
        <v>0</v>
      </c>
      <c r="G1202" s="3043">
        <f t="shared" si="37"/>
        <v>0</v>
      </c>
      <c r="H1202" s="1874">
        <v>1.0972999999999999</v>
      </c>
      <c r="I1202" s="3044" t="s">
        <v>0</v>
      </c>
    </row>
    <row r="1203" spans="1:9">
      <c r="A1203" s="3038" t="s">
        <v>1827</v>
      </c>
      <c r="B1203" s="3039" t="s">
        <v>7563</v>
      </c>
      <c r="C1203" s="3040" t="s">
        <v>7405</v>
      </c>
      <c r="D1203" s="3041"/>
      <c r="E1203" s="3041"/>
      <c r="F1203" s="3042">
        <f t="shared" si="36"/>
        <v>0</v>
      </c>
      <c r="G1203" s="3043">
        <f t="shared" si="37"/>
        <v>0</v>
      </c>
      <c r="H1203" s="1874">
        <v>1.5179</v>
      </c>
      <c r="I1203" s="3044" t="s">
        <v>0</v>
      </c>
    </row>
    <row r="1204" spans="1:9">
      <c r="A1204" s="3038" t="s">
        <v>1828</v>
      </c>
      <c r="B1204" s="3039" t="s">
        <v>7564</v>
      </c>
      <c r="C1204" s="3040" t="s">
        <v>7405</v>
      </c>
      <c r="D1204" s="3041"/>
      <c r="E1204" s="3041"/>
      <c r="F1204" s="3042">
        <f t="shared" si="36"/>
        <v>0</v>
      </c>
      <c r="G1204" s="3043">
        <f t="shared" si="37"/>
        <v>0</v>
      </c>
      <c r="H1204" s="1874">
        <v>1.5692999999999999</v>
      </c>
      <c r="I1204" s="3044" t="s">
        <v>0</v>
      </c>
    </row>
    <row r="1205" spans="1:9">
      <c r="A1205" s="3038" t="s">
        <v>1829</v>
      </c>
      <c r="B1205" s="3039" t="s">
        <v>7565</v>
      </c>
      <c r="C1205" s="3040" t="s">
        <v>7405</v>
      </c>
      <c r="D1205" s="3041"/>
      <c r="E1205" s="3041"/>
      <c r="F1205" s="3042">
        <f t="shared" si="36"/>
        <v>0</v>
      </c>
      <c r="G1205" s="3043">
        <f t="shared" si="37"/>
        <v>0</v>
      </c>
      <c r="H1205" s="1874">
        <v>0.83950000000000002</v>
      </c>
      <c r="I1205" s="3044" t="s">
        <v>0</v>
      </c>
    </row>
    <row r="1206" spans="1:9">
      <c r="A1206" s="3038" t="s">
        <v>1830</v>
      </c>
      <c r="B1206" s="3039" t="s">
        <v>7566</v>
      </c>
      <c r="C1206" s="3040" t="s">
        <v>7405</v>
      </c>
      <c r="D1206" s="3041"/>
      <c r="E1206" s="3041"/>
      <c r="F1206" s="3042">
        <f t="shared" si="36"/>
        <v>0</v>
      </c>
      <c r="G1206" s="3043">
        <f t="shared" si="37"/>
        <v>0</v>
      </c>
      <c r="H1206" s="1874">
        <v>1.2713000000000001</v>
      </c>
      <c r="I1206" s="3044" t="s">
        <v>0</v>
      </c>
    </row>
    <row r="1207" spans="1:9">
      <c r="A1207" s="3038" t="s">
        <v>1831</v>
      </c>
      <c r="B1207" s="3039" t="s">
        <v>7567</v>
      </c>
      <c r="C1207" s="3040" t="s">
        <v>7405</v>
      </c>
      <c r="D1207" s="3041"/>
      <c r="E1207" s="3041"/>
      <c r="F1207" s="3042">
        <f t="shared" si="36"/>
        <v>0</v>
      </c>
      <c r="G1207" s="3043">
        <f t="shared" si="37"/>
        <v>0</v>
      </c>
      <c r="H1207" s="1874">
        <v>0.97030000000000005</v>
      </c>
      <c r="I1207" s="3044" t="s">
        <v>0</v>
      </c>
    </row>
    <row r="1208" spans="1:9">
      <c r="A1208" s="3038" t="s">
        <v>1726</v>
      </c>
      <c r="B1208" s="3039" t="s">
        <v>7568</v>
      </c>
      <c r="C1208" s="3040" t="s">
        <v>7408</v>
      </c>
      <c r="D1208" s="3041"/>
      <c r="E1208" s="3041"/>
      <c r="F1208" s="3042">
        <f t="shared" si="36"/>
        <v>0</v>
      </c>
      <c r="G1208" s="3043">
        <f t="shared" si="37"/>
        <v>0</v>
      </c>
      <c r="H1208" s="1874">
        <v>0.85660000000000003</v>
      </c>
      <c r="I1208" s="3044" t="s">
        <v>0</v>
      </c>
    </row>
    <row r="1209" spans="1:9" ht="33">
      <c r="A1209" s="3038" t="s">
        <v>4683</v>
      </c>
      <c r="B1209" s="3039" t="s">
        <v>7569</v>
      </c>
      <c r="C1209" s="3040" t="s">
        <v>7408</v>
      </c>
      <c r="D1209" s="3041"/>
      <c r="E1209" s="3041"/>
      <c r="F1209" s="3042">
        <f t="shared" si="36"/>
        <v>0</v>
      </c>
      <c r="G1209" s="3043">
        <f t="shared" si="37"/>
        <v>0</v>
      </c>
      <c r="H1209" s="1874">
        <v>1.145239090909091</v>
      </c>
      <c r="I1209" s="3044" t="s">
        <v>4627</v>
      </c>
    </row>
    <row r="1210" spans="1:9" ht="33">
      <c r="A1210" s="3038" t="s">
        <v>4684</v>
      </c>
      <c r="B1210" s="3039" t="s">
        <v>7569</v>
      </c>
      <c r="C1210" s="3040" t="s">
        <v>7408</v>
      </c>
      <c r="D1210" s="3041"/>
      <c r="E1210" s="3041"/>
      <c r="F1210" s="3042">
        <f t="shared" si="36"/>
        <v>0</v>
      </c>
      <c r="G1210" s="3043">
        <f t="shared" si="37"/>
        <v>0</v>
      </c>
      <c r="H1210" s="1874">
        <v>1.145239090909091</v>
      </c>
      <c r="I1210" s="3044" t="s">
        <v>4627</v>
      </c>
    </row>
    <row r="1211" spans="1:9" ht="33">
      <c r="A1211" s="3038" t="s">
        <v>4685</v>
      </c>
      <c r="B1211" s="3039" t="s">
        <v>7569</v>
      </c>
      <c r="C1211" s="3040" t="s">
        <v>7408</v>
      </c>
      <c r="D1211" s="3041"/>
      <c r="E1211" s="3041"/>
      <c r="F1211" s="3042">
        <f t="shared" si="36"/>
        <v>0</v>
      </c>
      <c r="G1211" s="3043">
        <f t="shared" si="37"/>
        <v>0</v>
      </c>
      <c r="H1211" s="1874">
        <v>1.145239090909091</v>
      </c>
      <c r="I1211" s="3044" t="s">
        <v>4627</v>
      </c>
    </row>
    <row r="1212" spans="1:9" ht="33">
      <c r="A1212" s="3038" t="s">
        <v>4686</v>
      </c>
      <c r="B1212" s="3039" t="s">
        <v>7569</v>
      </c>
      <c r="C1212" s="3040" t="s">
        <v>7408</v>
      </c>
      <c r="D1212" s="3041"/>
      <c r="E1212" s="3041"/>
      <c r="F1212" s="3042">
        <f t="shared" si="36"/>
        <v>0</v>
      </c>
      <c r="G1212" s="3043">
        <f t="shared" si="37"/>
        <v>0</v>
      </c>
      <c r="H1212" s="1874">
        <v>1.145239090909091</v>
      </c>
      <c r="I1212" s="3044" t="s">
        <v>4627</v>
      </c>
    </row>
    <row r="1213" spans="1:9">
      <c r="A1213" s="3038" t="s">
        <v>1832</v>
      </c>
      <c r="B1213" s="3039" t="s">
        <v>7570</v>
      </c>
      <c r="C1213" s="3040" t="s">
        <v>7405</v>
      </c>
      <c r="D1213" s="3041"/>
      <c r="E1213" s="3041"/>
      <c r="F1213" s="3042">
        <f t="shared" si="36"/>
        <v>0</v>
      </c>
      <c r="G1213" s="3043">
        <f t="shared" si="37"/>
        <v>0</v>
      </c>
      <c r="H1213" s="1874">
        <v>1.4044000000000001</v>
      </c>
      <c r="I1213" s="3044" t="s">
        <v>0</v>
      </c>
    </row>
    <row r="1214" spans="1:9">
      <c r="A1214" s="3038" t="s">
        <v>1833</v>
      </c>
      <c r="B1214" s="3039" t="s">
        <v>7571</v>
      </c>
      <c r="C1214" s="3040" t="s">
        <v>7405</v>
      </c>
      <c r="D1214" s="3041"/>
      <c r="E1214" s="3041"/>
      <c r="F1214" s="3042">
        <f t="shared" si="36"/>
        <v>0</v>
      </c>
      <c r="G1214" s="3043">
        <f t="shared" si="37"/>
        <v>0</v>
      </c>
      <c r="H1214" s="1874">
        <v>1.4031</v>
      </c>
      <c r="I1214" s="3044" t="s">
        <v>0</v>
      </c>
    </row>
    <row r="1215" spans="1:9">
      <c r="A1215" s="3038" t="s">
        <v>1834</v>
      </c>
      <c r="B1215" s="3039" t="s">
        <v>7572</v>
      </c>
      <c r="C1215" s="3040" t="s">
        <v>7405</v>
      </c>
      <c r="D1215" s="3041"/>
      <c r="E1215" s="3041"/>
      <c r="F1215" s="3042">
        <f t="shared" si="36"/>
        <v>0</v>
      </c>
      <c r="G1215" s="3043">
        <f t="shared" si="37"/>
        <v>0</v>
      </c>
      <c r="H1215" s="1874">
        <v>1.4121999999999999</v>
      </c>
      <c r="I1215" s="3044" t="s">
        <v>0</v>
      </c>
    </row>
    <row r="1216" spans="1:9">
      <c r="A1216" s="3038" t="s">
        <v>1835</v>
      </c>
      <c r="B1216" s="3039" t="s">
        <v>7573</v>
      </c>
      <c r="C1216" s="3040" t="s">
        <v>7405</v>
      </c>
      <c r="D1216" s="3041"/>
      <c r="E1216" s="3041"/>
      <c r="F1216" s="3042">
        <f t="shared" si="36"/>
        <v>0</v>
      </c>
      <c r="G1216" s="3043">
        <f t="shared" si="37"/>
        <v>0</v>
      </c>
      <c r="H1216" s="1874">
        <v>1.3868</v>
      </c>
      <c r="I1216" s="3044" t="s">
        <v>0</v>
      </c>
    </row>
    <row r="1217" spans="1:9">
      <c r="A1217" s="3038" t="s">
        <v>1836</v>
      </c>
      <c r="B1217" s="3039" t="s">
        <v>7574</v>
      </c>
      <c r="C1217" s="3040" t="s">
        <v>7405</v>
      </c>
      <c r="D1217" s="3041"/>
      <c r="E1217" s="3041"/>
      <c r="F1217" s="3042">
        <f t="shared" si="36"/>
        <v>0</v>
      </c>
      <c r="G1217" s="3043">
        <f t="shared" si="37"/>
        <v>0</v>
      </c>
      <c r="H1217" s="1874">
        <v>1.3544</v>
      </c>
      <c r="I1217" s="3044" t="s">
        <v>0</v>
      </c>
    </row>
    <row r="1218" spans="1:9">
      <c r="A1218" s="3038" t="s">
        <v>1837</v>
      </c>
      <c r="B1218" s="3039" t="s">
        <v>7575</v>
      </c>
      <c r="C1218" s="3040" t="s">
        <v>7405</v>
      </c>
      <c r="D1218" s="3041"/>
      <c r="E1218" s="3041"/>
      <c r="F1218" s="3042">
        <f t="shared" ref="F1218:F1259" si="38">D1218*E1218</f>
        <v>0</v>
      </c>
      <c r="G1218" s="3043">
        <f t="shared" ref="G1218:G1259" si="39">IF($F$1265=0,0,F1218/$F$1265)</f>
        <v>0</v>
      </c>
      <c r="H1218" s="1874">
        <v>1.3544</v>
      </c>
      <c r="I1218" s="3044" t="s">
        <v>0</v>
      </c>
    </row>
    <row r="1219" spans="1:9">
      <c r="A1219" s="3038" t="s">
        <v>2065</v>
      </c>
      <c r="B1219" s="3039" t="s">
        <v>7576</v>
      </c>
      <c r="C1219" s="3040" t="s">
        <v>7405</v>
      </c>
      <c r="D1219" s="3041"/>
      <c r="E1219" s="3041"/>
      <c r="F1219" s="3042">
        <f t="shared" si="38"/>
        <v>0</v>
      </c>
      <c r="G1219" s="3043">
        <f t="shared" si="39"/>
        <v>0</v>
      </c>
      <c r="H1219" s="1874">
        <v>1.5398000000000001</v>
      </c>
      <c r="I1219" s="3044" t="s">
        <v>0</v>
      </c>
    </row>
    <row r="1220" spans="1:9">
      <c r="A1220" s="3038" t="s">
        <v>1838</v>
      </c>
      <c r="B1220" s="3039" t="s">
        <v>7577</v>
      </c>
      <c r="C1220" s="3040" t="s">
        <v>7405</v>
      </c>
      <c r="D1220" s="3041"/>
      <c r="E1220" s="3041"/>
      <c r="F1220" s="3042">
        <f t="shared" si="38"/>
        <v>0</v>
      </c>
      <c r="G1220" s="3043">
        <f t="shared" si="39"/>
        <v>0</v>
      </c>
      <c r="H1220" s="1874">
        <v>1.3351999999999999</v>
      </c>
      <c r="I1220" s="3044" t="s">
        <v>0</v>
      </c>
    </row>
    <row r="1221" spans="1:9">
      <c r="A1221" s="3038" t="s">
        <v>1839</v>
      </c>
      <c r="B1221" s="3039" t="s">
        <v>7578</v>
      </c>
      <c r="C1221" s="3040" t="s">
        <v>7405</v>
      </c>
      <c r="D1221" s="3041"/>
      <c r="E1221" s="3041"/>
      <c r="F1221" s="3042">
        <f t="shared" si="38"/>
        <v>0</v>
      </c>
      <c r="G1221" s="3043">
        <f t="shared" si="39"/>
        <v>0</v>
      </c>
      <c r="H1221" s="1874">
        <v>1.3573999999999999</v>
      </c>
      <c r="I1221" s="3044" t="s">
        <v>0</v>
      </c>
    </row>
    <row r="1222" spans="1:9">
      <c r="A1222" s="3038" t="s">
        <v>1840</v>
      </c>
      <c r="B1222" s="3039" t="s">
        <v>7579</v>
      </c>
      <c r="C1222" s="3040" t="s">
        <v>7405</v>
      </c>
      <c r="D1222" s="3041"/>
      <c r="E1222" s="3041"/>
      <c r="F1222" s="3042">
        <f t="shared" si="38"/>
        <v>0</v>
      </c>
      <c r="G1222" s="3043">
        <f t="shared" si="39"/>
        <v>0</v>
      </c>
      <c r="H1222" s="1874">
        <v>1.3913</v>
      </c>
      <c r="I1222" s="3044" t="s">
        <v>0</v>
      </c>
    </row>
    <row r="1223" spans="1:9">
      <c r="A1223" s="3038" t="s">
        <v>4004</v>
      </c>
      <c r="B1223" s="3039" t="s">
        <v>7580</v>
      </c>
      <c r="C1223" s="3040" t="s">
        <v>7405</v>
      </c>
      <c r="D1223" s="3041"/>
      <c r="E1223" s="3041"/>
      <c r="F1223" s="3042">
        <f t="shared" si="38"/>
        <v>0</v>
      </c>
      <c r="G1223" s="3043">
        <f t="shared" si="39"/>
        <v>0</v>
      </c>
      <c r="H1223" s="1874">
        <v>1.3636999999999999</v>
      </c>
      <c r="I1223" s="3044" t="s">
        <v>0</v>
      </c>
    </row>
    <row r="1224" spans="1:9">
      <c r="A1224" s="3038" t="s">
        <v>2066</v>
      </c>
      <c r="B1224" s="3039" t="s">
        <v>7581</v>
      </c>
      <c r="C1224" s="3040" t="s">
        <v>7405</v>
      </c>
      <c r="D1224" s="3041"/>
      <c r="E1224" s="3041"/>
      <c r="F1224" s="3042">
        <f t="shared" si="38"/>
        <v>0</v>
      </c>
      <c r="G1224" s="3043">
        <f t="shared" si="39"/>
        <v>0</v>
      </c>
      <c r="H1224" s="1874">
        <v>1.4521999999999999</v>
      </c>
      <c r="I1224" s="3044" t="s">
        <v>0</v>
      </c>
    </row>
    <row r="1225" spans="1:9">
      <c r="A1225" s="3038" t="s">
        <v>1841</v>
      </c>
      <c r="B1225" s="3039" t="s">
        <v>7582</v>
      </c>
      <c r="C1225" s="3040" t="s">
        <v>7405</v>
      </c>
      <c r="D1225" s="3041"/>
      <c r="E1225" s="3041"/>
      <c r="F1225" s="3042">
        <f t="shared" si="38"/>
        <v>0</v>
      </c>
      <c r="G1225" s="3043">
        <f t="shared" si="39"/>
        <v>0</v>
      </c>
      <c r="H1225" s="1874">
        <v>1.3652</v>
      </c>
      <c r="I1225" s="3044" t="s">
        <v>0</v>
      </c>
    </row>
    <row r="1226" spans="1:9">
      <c r="A1226" s="3038" t="s">
        <v>2837</v>
      </c>
      <c r="B1226" s="3039" t="s">
        <v>7583</v>
      </c>
      <c r="C1226" s="3040" t="s">
        <v>7405</v>
      </c>
      <c r="D1226" s="3041"/>
      <c r="E1226" s="3041"/>
      <c r="F1226" s="3042">
        <f t="shared" si="38"/>
        <v>0</v>
      </c>
      <c r="G1226" s="3043">
        <f t="shared" si="39"/>
        <v>0</v>
      </c>
      <c r="H1226" s="1874">
        <v>1.0754999999999999</v>
      </c>
      <c r="I1226" s="3044" t="s">
        <v>0</v>
      </c>
    </row>
    <row r="1227" spans="1:9">
      <c r="A1227" s="3038" t="s">
        <v>4005</v>
      </c>
      <c r="B1227" s="3039" t="s">
        <v>7584</v>
      </c>
      <c r="C1227" s="3040" t="s">
        <v>7405</v>
      </c>
      <c r="D1227" s="3041"/>
      <c r="E1227" s="3041"/>
      <c r="F1227" s="3042">
        <f t="shared" si="38"/>
        <v>0</v>
      </c>
      <c r="G1227" s="3043">
        <f t="shared" si="39"/>
        <v>0</v>
      </c>
      <c r="H1227" s="1874">
        <v>1.0774999999999999</v>
      </c>
      <c r="I1227" s="3044" t="s">
        <v>0</v>
      </c>
    </row>
    <row r="1228" spans="1:9">
      <c r="A1228" s="3038" t="s">
        <v>1842</v>
      </c>
      <c r="B1228" s="3039" t="s">
        <v>7585</v>
      </c>
      <c r="C1228" s="3040" t="s">
        <v>7405</v>
      </c>
      <c r="D1228" s="3041"/>
      <c r="E1228" s="3041"/>
      <c r="F1228" s="3042">
        <f t="shared" si="38"/>
        <v>0</v>
      </c>
      <c r="G1228" s="3043">
        <f t="shared" si="39"/>
        <v>0</v>
      </c>
      <c r="H1228" s="1874">
        <v>1.3194999999999999</v>
      </c>
      <c r="I1228" s="3044" t="s">
        <v>0</v>
      </c>
    </row>
    <row r="1229" spans="1:9">
      <c r="A1229" s="3038" t="s">
        <v>1843</v>
      </c>
      <c r="B1229" s="3039" t="s">
        <v>7586</v>
      </c>
      <c r="C1229" s="3040" t="s">
        <v>7405</v>
      </c>
      <c r="D1229" s="3041"/>
      <c r="E1229" s="3041"/>
      <c r="F1229" s="3042">
        <f t="shared" si="38"/>
        <v>0</v>
      </c>
      <c r="G1229" s="3043">
        <f t="shared" si="39"/>
        <v>0</v>
      </c>
      <c r="H1229" s="1874">
        <v>1.2058</v>
      </c>
      <c r="I1229" s="3044" t="s">
        <v>0</v>
      </c>
    </row>
    <row r="1230" spans="1:9">
      <c r="A1230" s="3038" t="s">
        <v>1844</v>
      </c>
      <c r="B1230" s="3039" t="s">
        <v>7587</v>
      </c>
      <c r="C1230" s="3040" t="s">
        <v>7405</v>
      </c>
      <c r="D1230" s="3041"/>
      <c r="E1230" s="3041"/>
      <c r="F1230" s="3042">
        <f t="shared" si="38"/>
        <v>0</v>
      </c>
      <c r="G1230" s="3043">
        <f t="shared" si="39"/>
        <v>0</v>
      </c>
      <c r="H1230" s="1874">
        <v>1.0629999999999999</v>
      </c>
      <c r="I1230" s="3044" t="s">
        <v>0</v>
      </c>
    </row>
    <row r="1231" spans="1:9">
      <c r="A1231" s="3038" t="s">
        <v>1845</v>
      </c>
      <c r="B1231" s="3039" t="s">
        <v>7588</v>
      </c>
      <c r="C1231" s="3040" t="s">
        <v>7405</v>
      </c>
      <c r="D1231" s="3041"/>
      <c r="E1231" s="3041"/>
      <c r="F1231" s="3042">
        <f t="shared" si="38"/>
        <v>0</v>
      </c>
      <c r="G1231" s="3043">
        <f t="shared" si="39"/>
        <v>0</v>
      </c>
      <c r="H1231" s="1874">
        <v>1.0091000000000001</v>
      </c>
      <c r="I1231" s="3044" t="s">
        <v>0</v>
      </c>
    </row>
    <row r="1232" spans="1:9">
      <c r="A1232" s="3038" t="s">
        <v>1846</v>
      </c>
      <c r="B1232" s="3039" t="s">
        <v>7589</v>
      </c>
      <c r="C1232" s="3040" t="s">
        <v>7405</v>
      </c>
      <c r="D1232" s="3041"/>
      <c r="E1232" s="3041"/>
      <c r="F1232" s="3042">
        <f t="shared" si="38"/>
        <v>0</v>
      </c>
      <c r="G1232" s="3043">
        <f t="shared" si="39"/>
        <v>0</v>
      </c>
      <c r="H1232" s="1874">
        <v>1.0962000000000001</v>
      </c>
      <c r="I1232" s="3044" t="s">
        <v>0</v>
      </c>
    </row>
    <row r="1233" spans="1:9">
      <c r="A1233" s="3038" t="s">
        <v>4687</v>
      </c>
      <c r="B1233" s="3039" t="s">
        <v>7590</v>
      </c>
      <c r="C1233" s="3040" t="s">
        <v>7405</v>
      </c>
      <c r="D1233" s="3041"/>
      <c r="E1233" s="3041"/>
      <c r="F1233" s="3042">
        <f t="shared" si="38"/>
        <v>0</v>
      </c>
      <c r="G1233" s="3043">
        <f t="shared" si="39"/>
        <v>0</v>
      </c>
      <c r="H1233" s="1874">
        <v>0</v>
      </c>
      <c r="I1233" s="3044" t="s">
        <v>0</v>
      </c>
    </row>
    <row r="1234" spans="1:9">
      <c r="A1234" s="3038" t="s">
        <v>1847</v>
      </c>
      <c r="B1234" s="3039" t="s">
        <v>7591</v>
      </c>
      <c r="C1234" s="3040" t="s">
        <v>7405</v>
      </c>
      <c r="D1234" s="3041"/>
      <c r="E1234" s="3041"/>
      <c r="F1234" s="3042">
        <f t="shared" si="38"/>
        <v>0</v>
      </c>
      <c r="G1234" s="3043">
        <f t="shared" si="39"/>
        <v>0</v>
      </c>
      <c r="H1234" s="1874">
        <v>1.0935999999999999</v>
      </c>
      <c r="I1234" s="3044" t="s">
        <v>0</v>
      </c>
    </row>
    <row r="1235" spans="1:9">
      <c r="A1235" s="3038" t="s">
        <v>1848</v>
      </c>
      <c r="B1235" s="3039" t="s">
        <v>7592</v>
      </c>
      <c r="C1235" s="3040" t="s">
        <v>7405</v>
      </c>
      <c r="D1235" s="3041"/>
      <c r="E1235" s="3041"/>
      <c r="F1235" s="3042">
        <f t="shared" si="38"/>
        <v>0</v>
      </c>
      <c r="G1235" s="3043">
        <f t="shared" si="39"/>
        <v>0</v>
      </c>
      <c r="H1235" s="1874">
        <v>1.3571</v>
      </c>
      <c r="I1235" s="3044" t="s">
        <v>0</v>
      </c>
    </row>
    <row r="1236" spans="1:9">
      <c r="A1236" s="3038" t="s">
        <v>1849</v>
      </c>
      <c r="B1236" s="3039" t="s">
        <v>7593</v>
      </c>
      <c r="C1236" s="3040" t="s">
        <v>7405</v>
      </c>
      <c r="D1236" s="3041"/>
      <c r="E1236" s="3041"/>
      <c r="F1236" s="3042">
        <f t="shared" si="38"/>
        <v>0</v>
      </c>
      <c r="G1236" s="3043">
        <f t="shared" si="39"/>
        <v>0</v>
      </c>
      <c r="H1236" s="1874">
        <v>1.3722000000000001</v>
      </c>
      <c r="I1236" s="3044" t="s">
        <v>0</v>
      </c>
    </row>
    <row r="1237" spans="1:9">
      <c r="A1237" s="3038" t="s">
        <v>1850</v>
      </c>
      <c r="B1237" s="3039" t="s">
        <v>7594</v>
      </c>
      <c r="C1237" s="3040" t="s">
        <v>7405</v>
      </c>
      <c r="D1237" s="3041"/>
      <c r="E1237" s="3041"/>
      <c r="F1237" s="3042">
        <f t="shared" si="38"/>
        <v>0</v>
      </c>
      <c r="G1237" s="3043">
        <f t="shared" si="39"/>
        <v>0</v>
      </c>
      <c r="H1237" s="1874">
        <v>1.0321</v>
      </c>
      <c r="I1237" s="3044" t="s">
        <v>0</v>
      </c>
    </row>
    <row r="1238" spans="1:9">
      <c r="A1238" s="3038" t="s">
        <v>1851</v>
      </c>
      <c r="B1238" s="3039" t="s">
        <v>7595</v>
      </c>
      <c r="C1238" s="3040" t="s">
        <v>7405</v>
      </c>
      <c r="D1238" s="3041"/>
      <c r="E1238" s="3041"/>
      <c r="F1238" s="3042">
        <f t="shared" si="38"/>
        <v>0</v>
      </c>
      <c r="G1238" s="3043">
        <f t="shared" si="39"/>
        <v>0</v>
      </c>
      <c r="H1238" s="1874">
        <v>1.2414000000000001</v>
      </c>
      <c r="I1238" s="3044" t="s">
        <v>0</v>
      </c>
    </row>
    <row r="1239" spans="1:9">
      <c r="A1239" s="3038" t="s">
        <v>4006</v>
      </c>
      <c r="B1239" s="3039" t="s">
        <v>7596</v>
      </c>
      <c r="C1239" s="3040" t="s">
        <v>7408</v>
      </c>
      <c r="D1239" s="3041"/>
      <c r="E1239" s="3041"/>
      <c r="F1239" s="3042">
        <f t="shared" si="38"/>
        <v>0</v>
      </c>
      <c r="G1239" s="3043">
        <f t="shared" si="39"/>
        <v>0</v>
      </c>
      <c r="H1239" s="1874">
        <v>0.86009999999999998</v>
      </c>
      <c r="I1239" s="3044" t="s">
        <v>0</v>
      </c>
    </row>
    <row r="1240" spans="1:9">
      <c r="A1240" s="3038" t="s">
        <v>4007</v>
      </c>
      <c r="B1240" s="3039" t="s">
        <v>7597</v>
      </c>
      <c r="C1240" s="3040" t="s">
        <v>7408</v>
      </c>
      <c r="D1240" s="3041"/>
      <c r="E1240" s="3041"/>
      <c r="F1240" s="3042">
        <f t="shared" si="38"/>
        <v>0</v>
      </c>
      <c r="G1240" s="3043">
        <f t="shared" si="39"/>
        <v>0</v>
      </c>
      <c r="H1240" s="1874">
        <v>0.86</v>
      </c>
      <c r="I1240" s="3044" t="s">
        <v>0</v>
      </c>
    </row>
    <row r="1241" spans="1:9">
      <c r="A1241" s="3038" t="s">
        <v>4008</v>
      </c>
      <c r="B1241" s="3039" t="s">
        <v>7598</v>
      </c>
      <c r="C1241" s="3040" t="s">
        <v>7408</v>
      </c>
      <c r="D1241" s="3041"/>
      <c r="E1241" s="3041"/>
      <c r="F1241" s="3042">
        <f t="shared" si="38"/>
        <v>0</v>
      </c>
      <c r="G1241" s="3043">
        <f t="shared" si="39"/>
        <v>0</v>
      </c>
      <c r="H1241" s="1874">
        <v>0.86009999999999998</v>
      </c>
      <c r="I1241" s="3044" t="s">
        <v>0</v>
      </c>
    </row>
    <row r="1242" spans="1:9">
      <c r="A1242" s="3038" t="s">
        <v>1727</v>
      </c>
      <c r="B1242" s="3039" t="s">
        <v>7599</v>
      </c>
      <c r="C1242" s="3040" t="s">
        <v>7408</v>
      </c>
      <c r="D1242" s="3041"/>
      <c r="E1242" s="3041"/>
      <c r="F1242" s="3042">
        <f t="shared" si="38"/>
        <v>0</v>
      </c>
      <c r="G1242" s="3043">
        <f t="shared" si="39"/>
        <v>0</v>
      </c>
      <c r="H1242" s="1874">
        <v>0.86</v>
      </c>
      <c r="I1242" s="3044" t="s">
        <v>0</v>
      </c>
    </row>
    <row r="1243" spans="1:9">
      <c r="A1243" s="3038" t="s">
        <v>1852</v>
      </c>
      <c r="B1243" s="3039" t="s">
        <v>7600</v>
      </c>
      <c r="C1243" s="3040" t="s">
        <v>7405</v>
      </c>
      <c r="D1243" s="3041"/>
      <c r="E1243" s="3041"/>
      <c r="F1243" s="3042">
        <f t="shared" si="38"/>
        <v>0</v>
      </c>
      <c r="G1243" s="3043">
        <f t="shared" si="39"/>
        <v>0</v>
      </c>
      <c r="H1243" s="1874">
        <v>1.3</v>
      </c>
      <c r="I1243" s="3044" t="s">
        <v>0</v>
      </c>
    </row>
    <row r="1244" spans="1:9">
      <c r="A1244" s="3038" t="s">
        <v>1853</v>
      </c>
      <c r="B1244" s="3039" t="s">
        <v>7601</v>
      </c>
      <c r="C1244" s="3040" t="s">
        <v>7405</v>
      </c>
      <c r="D1244" s="3041"/>
      <c r="E1244" s="3041"/>
      <c r="F1244" s="3042">
        <f t="shared" si="38"/>
        <v>0</v>
      </c>
      <c r="G1244" s="3043">
        <f t="shared" si="39"/>
        <v>0</v>
      </c>
      <c r="H1244" s="1874">
        <v>1.1811</v>
      </c>
      <c r="I1244" s="3044" t="s">
        <v>0</v>
      </c>
    </row>
    <row r="1245" spans="1:9">
      <c r="A1245" s="3038" t="s">
        <v>1854</v>
      </c>
      <c r="B1245" s="3039" t="s">
        <v>7602</v>
      </c>
      <c r="C1245" s="3040" t="s">
        <v>7405</v>
      </c>
      <c r="D1245" s="3041"/>
      <c r="E1245" s="3041"/>
      <c r="F1245" s="3042">
        <f t="shared" si="38"/>
        <v>0</v>
      </c>
      <c r="G1245" s="3043">
        <f t="shared" si="39"/>
        <v>0</v>
      </c>
      <c r="H1245" s="1874">
        <v>1.3028</v>
      </c>
      <c r="I1245" s="3044" t="s">
        <v>0</v>
      </c>
    </row>
    <row r="1246" spans="1:9">
      <c r="A1246" s="3038" t="s">
        <v>2067</v>
      </c>
      <c r="B1246" s="3039" t="s">
        <v>7603</v>
      </c>
      <c r="C1246" s="3040" t="s">
        <v>7405</v>
      </c>
      <c r="D1246" s="3041"/>
      <c r="E1246" s="3041"/>
      <c r="F1246" s="3042">
        <f t="shared" si="38"/>
        <v>0</v>
      </c>
      <c r="G1246" s="3043">
        <f t="shared" si="39"/>
        <v>0</v>
      </c>
      <c r="H1246" s="1874">
        <v>1.2790999999999999</v>
      </c>
      <c r="I1246" s="3044" t="s">
        <v>0</v>
      </c>
    </row>
    <row r="1247" spans="1:9">
      <c r="A1247" s="3038" t="s">
        <v>1855</v>
      </c>
      <c r="B1247" s="3039" t="s">
        <v>7604</v>
      </c>
      <c r="C1247" s="3040" t="s">
        <v>7405</v>
      </c>
      <c r="D1247" s="3041"/>
      <c r="E1247" s="3041"/>
      <c r="F1247" s="3042">
        <f t="shared" si="38"/>
        <v>0</v>
      </c>
      <c r="G1247" s="3043">
        <f t="shared" si="39"/>
        <v>0</v>
      </c>
      <c r="H1247" s="1874">
        <v>1.2789999999999999</v>
      </c>
      <c r="I1247" s="3044" t="s">
        <v>0</v>
      </c>
    </row>
    <row r="1248" spans="1:9" ht="32.25">
      <c r="A1248" s="3038" t="s">
        <v>1856</v>
      </c>
      <c r="B1248" s="3039" t="s">
        <v>7605</v>
      </c>
      <c r="C1248" s="3040" t="s">
        <v>7405</v>
      </c>
      <c r="D1248" s="3041"/>
      <c r="E1248" s="3041"/>
      <c r="F1248" s="3042">
        <f t="shared" si="38"/>
        <v>0</v>
      </c>
      <c r="G1248" s="3043">
        <f t="shared" si="39"/>
        <v>0</v>
      </c>
      <c r="H1248" s="1874">
        <v>1.093</v>
      </c>
      <c r="I1248" s="3044" t="s">
        <v>0</v>
      </c>
    </row>
    <row r="1249" spans="1:9">
      <c r="A1249" s="3038" t="s">
        <v>2068</v>
      </c>
      <c r="B1249" s="3039" t="s">
        <v>7606</v>
      </c>
      <c r="C1249" s="3040" t="s">
        <v>7405</v>
      </c>
      <c r="D1249" s="3041"/>
      <c r="E1249" s="3041"/>
      <c r="F1249" s="3042">
        <f t="shared" si="38"/>
        <v>0</v>
      </c>
      <c r="G1249" s="3043">
        <f t="shared" si="39"/>
        <v>0</v>
      </c>
      <c r="H1249" s="1874">
        <v>1.2361</v>
      </c>
      <c r="I1249" s="3044" t="s">
        <v>0</v>
      </c>
    </row>
    <row r="1250" spans="1:9">
      <c r="A1250" s="3038" t="s">
        <v>1857</v>
      </c>
      <c r="B1250" s="3039" t="s">
        <v>7607</v>
      </c>
      <c r="C1250" s="3040" t="s">
        <v>7405</v>
      </c>
      <c r="D1250" s="3041"/>
      <c r="E1250" s="3041"/>
      <c r="F1250" s="3042">
        <f t="shared" si="38"/>
        <v>0</v>
      </c>
      <c r="G1250" s="3043">
        <f t="shared" si="39"/>
        <v>0</v>
      </c>
      <c r="H1250" s="1874">
        <v>1.1982999999999999</v>
      </c>
      <c r="I1250" s="3044" t="s">
        <v>0</v>
      </c>
    </row>
    <row r="1251" spans="1:9">
      <c r="A1251" s="3038" t="s">
        <v>1858</v>
      </c>
      <c r="B1251" s="3039" t="s">
        <v>7608</v>
      </c>
      <c r="C1251" s="3040" t="s">
        <v>7405</v>
      </c>
      <c r="D1251" s="3041"/>
      <c r="E1251" s="3041"/>
      <c r="F1251" s="3042">
        <f t="shared" si="38"/>
        <v>0</v>
      </c>
      <c r="G1251" s="3043">
        <f t="shared" si="39"/>
        <v>0</v>
      </c>
      <c r="H1251" s="1874">
        <v>1.1986000000000001</v>
      </c>
      <c r="I1251" s="3044" t="s">
        <v>0</v>
      </c>
    </row>
    <row r="1252" spans="1:9">
      <c r="A1252" s="3038" t="s">
        <v>1859</v>
      </c>
      <c r="B1252" s="3039" t="s">
        <v>7609</v>
      </c>
      <c r="C1252" s="3040" t="s">
        <v>7405</v>
      </c>
      <c r="D1252" s="3041"/>
      <c r="E1252" s="3041"/>
      <c r="F1252" s="3042">
        <f t="shared" si="38"/>
        <v>0</v>
      </c>
      <c r="G1252" s="3043">
        <f t="shared" si="39"/>
        <v>0</v>
      </c>
      <c r="H1252" s="1874">
        <v>1.1961999999999999</v>
      </c>
      <c r="I1252" s="3044" t="s">
        <v>0</v>
      </c>
    </row>
    <row r="1253" spans="1:9">
      <c r="A1253" s="3038" t="s">
        <v>4688</v>
      </c>
      <c r="B1253" s="3039" t="s">
        <v>7610</v>
      </c>
      <c r="C1253" s="3040" t="s">
        <v>7405</v>
      </c>
      <c r="D1253" s="3041"/>
      <c r="E1253" s="3041"/>
      <c r="F1253" s="3042">
        <f t="shared" si="38"/>
        <v>0</v>
      </c>
      <c r="G1253" s="3043">
        <f t="shared" si="39"/>
        <v>0</v>
      </c>
      <c r="H1253" s="1874">
        <v>1.1955</v>
      </c>
      <c r="I1253" s="3044" t="s">
        <v>0</v>
      </c>
    </row>
    <row r="1254" spans="1:9">
      <c r="A1254" s="3038" t="s">
        <v>4692</v>
      </c>
      <c r="B1254" s="3039" t="s">
        <v>7611</v>
      </c>
      <c r="C1254" s="3040" t="s">
        <v>7405</v>
      </c>
      <c r="D1254" s="3057"/>
      <c r="E1254" s="3057"/>
      <c r="F1254" s="3058">
        <f t="shared" si="38"/>
        <v>0</v>
      </c>
      <c r="G1254" s="3043">
        <f t="shared" si="39"/>
        <v>0</v>
      </c>
      <c r="H1254" s="1874">
        <v>1.1594</v>
      </c>
      <c r="I1254" s="3059"/>
    </row>
    <row r="1255" spans="1:9">
      <c r="A1255" s="3038" t="s">
        <v>4693</v>
      </c>
      <c r="B1255" s="3039" t="s">
        <v>7612</v>
      </c>
      <c r="C1255" s="3040" t="s">
        <v>2841</v>
      </c>
      <c r="D1255" s="3057"/>
      <c r="E1255" s="3057"/>
      <c r="F1255" s="3058">
        <f t="shared" si="38"/>
        <v>0</v>
      </c>
      <c r="G1255" s="3043">
        <f t="shared" si="39"/>
        <v>0</v>
      </c>
      <c r="H1255" s="1874">
        <v>1</v>
      </c>
      <c r="I1255" s="3059" t="s">
        <v>4694</v>
      </c>
    </row>
    <row r="1256" spans="1:9">
      <c r="A1256" s="3038" t="s">
        <v>4695</v>
      </c>
      <c r="B1256" s="3039" t="s">
        <v>7613</v>
      </c>
      <c r="C1256" s="3040" t="s">
        <v>2841</v>
      </c>
      <c r="D1256" s="3057"/>
      <c r="E1256" s="3057"/>
      <c r="F1256" s="3058">
        <f t="shared" si="38"/>
        <v>0</v>
      </c>
      <c r="G1256" s="3043">
        <f t="shared" si="39"/>
        <v>0</v>
      </c>
      <c r="H1256" s="1874">
        <v>1</v>
      </c>
      <c r="I1256" s="3059" t="s">
        <v>4694</v>
      </c>
    </row>
    <row r="1257" spans="1:9">
      <c r="A1257" s="3038" t="s">
        <v>4696</v>
      </c>
      <c r="B1257" s="3039" t="s">
        <v>7614</v>
      </c>
      <c r="C1257" s="3040" t="s">
        <v>2841</v>
      </c>
      <c r="D1257" s="3057"/>
      <c r="E1257" s="3057"/>
      <c r="F1257" s="3058">
        <f t="shared" si="38"/>
        <v>0</v>
      </c>
      <c r="G1257" s="3043">
        <f t="shared" si="39"/>
        <v>0</v>
      </c>
      <c r="H1257" s="1874">
        <v>1</v>
      </c>
      <c r="I1257" s="3059" t="s">
        <v>4694</v>
      </c>
    </row>
    <row r="1258" spans="1:9">
      <c r="A1258" s="3038" t="s">
        <v>4697</v>
      </c>
      <c r="B1258" s="3039" t="s">
        <v>7615</v>
      </c>
      <c r="C1258" s="3040" t="s">
        <v>2841</v>
      </c>
      <c r="D1258" s="3057"/>
      <c r="E1258" s="3057"/>
      <c r="F1258" s="3058">
        <f t="shared" si="38"/>
        <v>0</v>
      </c>
      <c r="G1258" s="3043">
        <f t="shared" si="39"/>
        <v>0</v>
      </c>
      <c r="H1258" s="1874">
        <v>1</v>
      </c>
      <c r="I1258" s="3059" t="s">
        <v>4694</v>
      </c>
    </row>
    <row r="1259" spans="1:9">
      <c r="A1259" s="3038" t="s">
        <v>4698</v>
      </c>
      <c r="B1259" s="3039" t="s">
        <v>7616</v>
      </c>
      <c r="C1259" s="3040" t="s">
        <v>2841</v>
      </c>
      <c r="D1259" s="3057"/>
      <c r="E1259" s="3057"/>
      <c r="F1259" s="3058">
        <f t="shared" si="38"/>
        <v>0</v>
      </c>
      <c r="G1259" s="3043">
        <f t="shared" si="39"/>
        <v>0</v>
      </c>
      <c r="H1259" s="1874">
        <v>1</v>
      </c>
      <c r="I1259" s="3059" t="s">
        <v>4694</v>
      </c>
    </row>
    <row r="1260" spans="1:9">
      <c r="A1260" s="3038"/>
      <c r="B1260" s="3039"/>
      <c r="C1260" s="3040"/>
      <c r="D1260" s="3041"/>
      <c r="E1260" s="3041"/>
      <c r="F1260" s="3042"/>
      <c r="G1260" s="3043"/>
      <c r="H1260" s="1874"/>
      <c r="I1260" s="3044"/>
    </row>
    <row r="1261" spans="1:9">
      <c r="A1261" s="3038"/>
      <c r="B1261" s="3039"/>
      <c r="C1261" s="3040"/>
      <c r="D1261" s="3041"/>
      <c r="E1261" s="3041"/>
      <c r="F1261" s="3042"/>
      <c r="G1261" s="3043"/>
      <c r="H1261" s="1874"/>
      <c r="I1261" s="3044"/>
    </row>
    <row r="1262" spans="1:9">
      <c r="A1262" s="3038"/>
      <c r="B1262" s="3039"/>
      <c r="C1262" s="3040"/>
      <c r="D1262" s="3041"/>
      <c r="E1262" s="3041"/>
      <c r="F1262" s="3042"/>
      <c r="G1262" s="3043"/>
      <c r="H1262" s="1874"/>
      <c r="I1262" s="3060"/>
    </row>
    <row r="1263" spans="1:9">
      <c r="A1263" s="3038"/>
      <c r="B1263" s="3039"/>
      <c r="C1263" s="3040"/>
      <c r="D1263" s="3041"/>
      <c r="E1263" s="3041"/>
      <c r="F1263" s="3042"/>
      <c r="G1263" s="3043"/>
      <c r="H1263" s="1874"/>
      <c r="I1263" s="3060"/>
    </row>
    <row r="1264" spans="1:9" ht="17.25" thickBot="1">
      <c r="A1264" s="3061"/>
      <c r="B1264" s="3062"/>
      <c r="C1264" s="3063"/>
      <c r="D1264" s="3064"/>
      <c r="E1264" s="3064"/>
      <c r="F1264" s="3065"/>
      <c r="G1264" s="3066"/>
      <c r="H1264" s="3067"/>
      <c r="I1264" s="3068"/>
    </row>
    <row r="1265" spans="1:11" ht="18" thickTop="1" thickBot="1">
      <c r="A1265" s="3975" t="s">
        <v>7617</v>
      </c>
      <c r="B1265" s="3976"/>
      <c r="C1265" s="3976"/>
      <c r="D1265" s="3976"/>
      <c r="E1265" s="3976"/>
      <c r="F1265" s="3069">
        <f>SUM(F4:F1264)</f>
        <v>0</v>
      </c>
      <c r="G1265" s="3070">
        <f>IF($F$1265=0,0,F1265/$F$1265)</f>
        <v>0</v>
      </c>
      <c r="H1265" s="3071"/>
      <c r="I1265" s="3072"/>
    </row>
    <row r="1266" spans="1:11">
      <c r="A1266" s="3073"/>
      <c r="B1266" s="3073"/>
      <c r="C1266" s="3073"/>
      <c r="D1266" s="3073"/>
      <c r="E1266" s="3073"/>
      <c r="F1266" s="10"/>
      <c r="G1266" s="10"/>
      <c r="H1266" s="10"/>
      <c r="I1266" s="10"/>
    </row>
    <row r="1267" spans="1:11">
      <c r="A1267" s="3074" t="s">
        <v>7618</v>
      </c>
      <c r="B1267" s="3073"/>
      <c r="C1267" s="3073"/>
      <c r="D1267" s="3073"/>
      <c r="E1267" s="3073"/>
      <c r="F1267" s="10"/>
      <c r="G1267" s="10"/>
      <c r="H1267" s="10"/>
      <c r="I1267" s="10"/>
    </row>
    <row r="1268" spans="1:11">
      <c r="A1268" s="3074" t="s">
        <v>235</v>
      </c>
      <c r="B1268" s="476" t="s">
        <v>7619</v>
      </c>
      <c r="F1268" s="10"/>
      <c r="G1268" s="10"/>
      <c r="H1268" s="10"/>
      <c r="I1268" s="10"/>
    </row>
    <row r="1269" spans="1:11">
      <c r="A1269" s="3074" t="s">
        <v>298</v>
      </c>
      <c r="B1269" s="476" t="s">
        <v>7620</v>
      </c>
      <c r="F1269" s="10"/>
      <c r="G1269" s="10"/>
      <c r="H1269" s="10"/>
      <c r="I1269" s="10"/>
    </row>
    <row r="1270" spans="1:11" ht="36" customHeight="1">
      <c r="A1270" s="3074" t="s">
        <v>4604</v>
      </c>
      <c r="B1270" s="3977" t="s">
        <v>7621</v>
      </c>
      <c r="C1270" s="3977"/>
      <c r="D1270" s="3977"/>
      <c r="E1270" s="3977"/>
      <c r="F1270" s="3977"/>
      <c r="G1270" s="3977"/>
      <c r="H1270" s="3977"/>
      <c r="I1270" s="3977"/>
      <c r="K1270" s="22"/>
    </row>
    <row r="1271" spans="1:11">
      <c r="B1271" s="413"/>
    </row>
    <row r="1276" spans="1:11">
      <c r="K1276" s="3075"/>
    </row>
  </sheetData>
  <mergeCells count="4">
    <mergeCell ref="K31:L31"/>
    <mergeCell ref="K7:L7"/>
    <mergeCell ref="A1265:E1265"/>
    <mergeCell ref="B1270:I1270"/>
  </mergeCells>
  <phoneticPr fontId="8" type="noConversion"/>
  <printOptions horizontalCentered="1" verticalCentered="1"/>
  <pageMargins left="0.23622047244094491" right="0.23622047244094491" top="0.74803149606299213" bottom="0.74803149606299213" header="0.31496062992125984" footer="0.31496062992125984"/>
  <pageSetup paperSize="9" scale="34" fitToHeight="0" orientation="portrait" cellComments="asDisplayed" r:id="rId1"/>
  <headerFooter alignWithMargins="0">
    <oddFooter>&amp;C&amp;P/&amp;N&amp;R&amp;F</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5">
    <pageSetUpPr fitToPage="1"/>
  </sheetPr>
  <dimension ref="A1:K838"/>
  <sheetViews>
    <sheetView zoomScale="90" zoomScaleNormal="90" zoomScaleSheetLayoutView="75" workbookViewId="0">
      <pane ySplit="3" topLeftCell="A4" activePane="bottomLeft" state="frozen"/>
      <selection activeCell="F11" sqref="A1:K1098"/>
      <selection pane="bottomLeft" sqref="A1:XFD1048576"/>
    </sheetView>
  </sheetViews>
  <sheetFormatPr defaultColWidth="15.625" defaultRowHeight="15.75"/>
  <cols>
    <col min="1" max="8" width="18.625" style="22" customWidth="1"/>
    <col min="9" max="9" width="30.625" style="22" customWidth="1"/>
    <col min="10" max="10" width="1.625" style="22" customWidth="1"/>
    <col min="11" max="16384" width="15.625" style="22"/>
  </cols>
  <sheetData>
    <row r="1" spans="1:11" ht="16.5">
      <c r="A1" s="3077" t="s">
        <v>6318</v>
      </c>
      <c r="B1" s="46"/>
      <c r="C1" s="46"/>
    </row>
    <row r="2" spans="1:11" ht="17.25" thickBot="1">
      <c r="A2" s="413" t="s">
        <v>7622</v>
      </c>
      <c r="B2" s="24"/>
      <c r="C2" s="47"/>
      <c r="I2" s="3078" t="s">
        <v>2838</v>
      </c>
    </row>
    <row r="3" spans="1:11" ht="33.75" thickBot="1">
      <c r="A3" s="3079" t="s">
        <v>7623</v>
      </c>
      <c r="B3" s="3035" t="s">
        <v>7624</v>
      </c>
      <c r="C3" s="3035" t="s">
        <v>7625</v>
      </c>
      <c r="D3" s="3035" t="s">
        <v>7626</v>
      </c>
      <c r="E3" s="3035" t="s">
        <v>7627</v>
      </c>
      <c r="F3" s="3035" t="s">
        <v>7628</v>
      </c>
      <c r="G3" s="3035" t="s">
        <v>7629</v>
      </c>
      <c r="H3" s="3035" t="s">
        <v>6327</v>
      </c>
      <c r="I3" s="3036" t="s">
        <v>2839</v>
      </c>
    </row>
    <row r="4" spans="1:11" ht="16.5">
      <c r="A4" s="3080" t="s">
        <v>2069</v>
      </c>
      <c r="B4" s="3081" t="s">
        <v>7630</v>
      </c>
      <c r="C4" s="3040" t="s">
        <v>710</v>
      </c>
      <c r="D4" s="3082"/>
      <c r="E4" s="3082"/>
      <c r="F4" s="3083">
        <f>D4*E4</f>
        <v>0</v>
      </c>
      <c r="G4" s="3084">
        <f>IF($F$836=0,0,F4/$F$836)</f>
        <v>0</v>
      </c>
      <c r="H4" s="1874">
        <v>1.085</v>
      </c>
      <c r="I4" s="3085" t="s">
        <v>0</v>
      </c>
      <c r="K4" s="3086" t="s">
        <v>7631</v>
      </c>
    </row>
    <row r="5" spans="1:11" ht="17.25" thickBot="1">
      <c r="A5" s="3038" t="s">
        <v>4180</v>
      </c>
      <c r="B5" s="3039" t="s">
        <v>7632</v>
      </c>
      <c r="C5" s="3040" t="s">
        <v>710</v>
      </c>
      <c r="D5" s="3082"/>
      <c r="E5" s="3082"/>
      <c r="F5" s="3083">
        <f t="shared" ref="F5:F68" si="0">D5*E5</f>
        <v>0</v>
      </c>
      <c r="G5" s="3084">
        <f t="shared" ref="G5:G68" si="1">IF($F$836=0,0,F5/$F$836)</f>
        <v>0</v>
      </c>
      <c r="H5" s="1874">
        <v>0.56330000000000002</v>
      </c>
      <c r="I5" s="1876" t="s">
        <v>0</v>
      </c>
      <c r="K5" s="3087">
        <f>SUMPRODUCT(G4:G835,H4:H835)</f>
        <v>0</v>
      </c>
    </row>
    <row r="6" spans="1:11" ht="16.5">
      <c r="A6" s="3080" t="s">
        <v>4630</v>
      </c>
      <c r="B6" s="3081" t="s">
        <v>7633</v>
      </c>
      <c r="C6" s="3040" t="s">
        <v>710</v>
      </c>
      <c r="D6" s="3082"/>
      <c r="E6" s="3082"/>
      <c r="F6" s="3083">
        <f t="shared" si="0"/>
        <v>0</v>
      </c>
      <c r="G6" s="3084">
        <f t="shared" si="1"/>
        <v>0</v>
      </c>
      <c r="H6" s="1874">
        <v>1.145239090909091</v>
      </c>
      <c r="I6" s="3085" t="s">
        <v>4627</v>
      </c>
    </row>
    <row r="7" spans="1:11" ht="16.5">
      <c r="A7" s="3080" t="s">
        <v>2070</v>
      </c>
      <c r="B7" s="3081" t="s">
        <v>7634</v>
      </c>
      <c r="C7" s="3040" t="s">
        <v>2840</v>
      </c>
      <c r="D7" s="3082"/>
      <c r="E7" s="3082"/>
      <c r="F7" s="3083">
        <f t="shared" si="0"/>
        <v>0</v>
      </c>
      <c r="G7" s="3084">
        <f t="shared" si="1"/>
        <v>0</v>
      </c>
      <c r="H7" s="1874">
        <v>0.26960000000000001</v>
      </c>
      <c r="I7" s="3085" t="s">
        <v>0</v>
      </c>
    </row>
    <row r="8" spans="1:11" ht="16.5">
      <c r="A8" s="3080" t="s">
        <v>2071</v>
      </c>
      <c r="B8" s="3081" t="s">
        <v>7635</v>
      </c>
      <c r="C8" s="3040" t="s">
        <v>2840</v>
      </c>
      <c r="D8" s="3082"/>
      <c r="E8" s="3082"/>
      <c r="F8" s="3083">
        <f t="shared" si="0"/>
        <v>0</v>
      </c>
      <c r="G8" s="3084">
        <f t="shared" si="1"/>
        <v>0</v>
      </c>
      <c r="H8" s="1874">
        <v>0.14499999999999999</v>
      </c>
      <c r="I8" s="3085" t="s">
        <v>0</v>
      </c>
    </row>
    <row r="9" spans="1:11" ht="16.5">
      <c r="A9" s="3080" t="s">
        <v>2072</v>
      </c>
      <c r="B9" s="3081" t="s">
        <v>7636</v>
      </c>
      <c r="C9" s="3040" t="s">
        <v>2840</v>
      </c>
      <c r="D9" s="3082"/>
      <c r="E9" s="3082"/>
      <c r="F9" s="3083">
        <f t="shared" si="0"/>
        <v>0</v>
      </c>
      <c r="G9" s="3084">
        <f t="shared" si="1"/>
        <v>0</v>
      </c>
      <c r="H9" s="1874">
        <v>8.2699999999999996E-2</v>
      </c>
      <c r="I9" s="3085" t="s">
        <v>0</v>
      </c>
    </row>
    <row r="10" spans="1:11" ht="16.5">
      <c r="A10" s="3088" t="s">
        <v>2073</v>
      </c>
      <c r="B10" s="3081" t="s">
        <v>7637</v>
      </c>
      <c r="C10" s="3040" t="s">
        <v>2840</v>
      </c>
      <c r="D10" s="3082"/>
      <c r="E10" s="3082"/>
      <c r="F10" s="3083">
        <f t="shared" si="0"/>
        <v>0</v>
      </c>
      <c r="G10" s="3084">
        <f t="shared" si="1"/>
        <v>0</v>
      </c>
      <c r="H10" s="1874">
        <v>0.98770000000000002</v>
      </c>
      <c r="I10" s="3085" t="s">
        <v>0</v>
      </c>
    </row>
    <row r="11" spans="1:11" ht="16.5">
      <c r="A11" s="3088" t="s">
        <v>2074</v>
      </c>
      <c r="B11" s="3081" t="s">
        <v>7638</v>
      </c>
      <c r="C11" s="3040" t="s">
        <v>2840</v>
      </c>
      <c r="D11" s="3082"/>
      <c r="E11" s="3082"/>
      <c r="F11" s="3083">
        <f t="shared" si="0"/>
        <v>0</v>
      </c>
      <c r="G11" s="3084">
        <f t="shared" si="1"/>
        <v>0</v>
      </c>
      <c r="H11" s="1874">
        <v>0.79249999999999998</v>
      </c>
      <c r="I11" s="3085" t="s">
        <v>0</v>
      </c>
    </row>
    <row r="12" spans="1:11" ht="16.5">
      <c r="A12" s="3088" t="s">
        <v>2075</v>
      </c>
      <c r="B12" s="3081" t="s">
        <v>7639</v>
      </c>
      <c r="C12" s="3040" t="s">
        <v>2840</v>
      </c>
      <c r="D12" s="3082"/>
      <c r="E12" s="3082"/>
      <c r="F12" s="3083">
        <f t="shared" si="0"/>
        <v>0</v>
      </c>
      <c r="G12" s="3084">
        <f t="shared" si="1"/>
        <v>0</v>
      </c>
      <c r="H12" s="1874">
        <v>0.49209999999999998</v>
      </c>
      <c r="I12" s="3085" t="s">
        <v>0</v>
      </c>
    </row>
    <row r="13" spans="1:11" ht="16.5">
      <c r="A13" s="3088" t="s">
        <v>2076</v>
      </c>
      <c r="B13" s="3081" t="s">
        <v>7640</v>
      </c>
      <c r="C13" s="3040" t="s">
        <v>2840</v>
      </c>
      <c r="D13" s="3082"/>
      <c r="E13" s="3082"/>
      <c r="F13" s="3083">
        <f t="shared" si="0"/>
        <v>0</v>
      </c>
      <c r="G13" s="3084">
        <f t="shared" si="1"/>
        <v>0</v>
      </c>
      <c r="H13" s="1874">
        <v>0.59489999999999998</v>
      </c>
      <c r="I13" s="3085" t="s">
        <v>0</v>
      </c>
    </row>
    <row r="14" spans="1:11" ht="16.5">
      <c r="A14" s="3088" t="s">
        <v>2077</v>
      </c>
      <c r="B14" s="3081" t="s">
        <v>7641</v>
      </c>
      <c r="C14" s="3040" t="s">
        <v>2840</v>
      </c>
      <c r="D14" s="3082"/>
      <c r="E14" s="3082"/>
      <c r="F14" s="3083">
        <f t="shared" si="0"/>
        <v>0</v>
      </c>
      <c r="G14" s="3084">
        <f t="shared" si="1"/>
        <v>0</v>
      </c>
      <c r="H14" s="1874">
        <v>0.4108</v>
      </c>
      <c r="I14" s="3085" t="s">
        <v>0</v>
      </c>
    </row>
    <row r="15" spans="1:11" ht="16.5">
      <c r="A15" s="3088" t="s">
        <v>2078</v>
      </c>
      <c r="B15" s="3081" t="s">
        <v>7642</v>
      </c>
      <c r="C15" s="3040" t="s">
        <v>2840</v>
      </c>
      <c r="D15" s="3082"/>
      <c r="E15" s="3082"/>
      <c r="F15" s="3083">
        <f t="shared" si="0"/>
        <v>0</v>
      </c>
      <c r="G15" s="3084">
        <f t="shared" si="1"/>
        <v>0</v>
      </c>
      <c r="H15" s="1874">
        <v>0.38890000000000002</v>
      </c>
      <c r="I15" s="3085" t="s">
        <v>0</v>
      </c>
    </row>
    <row r="16" spans="1:11" ht="16.5">
      <c r="A16" s="3088" t="s">
        <v>2079</v>
      </c>
      <c r="B16" s="3081" t="s">
        <v>7643</v>
      </c>
      <c r="C16" s="3040" t="s">
        <v>2840</v>
      </c>
      <c r="D16" s="3082"/>
      <c r="E16" s="3082"/>
      <c r="F16" s="3083">
        <f t="shared" si="0"/>
        <v>0</v>
      </c>
      <c r="G16" s="3084">
        <f t="shared" si="1"/>
        <v>0</v>
      </c>
      <c r="H16" s="1874">
        <v>1.052</v>
      </c>
      <c r="I16" s="3085" t="s">
        <v>0</v>
      </c>
    </row>
    <row r="17" spans="1:9" ht="16.5">
      <c r="A17" s="3088" t="s">
        <v>2080</v>
      </c>
      <c r="B17" s="3081" t="s">
        <v>7644</v>
      </c>
      <c r="C17" s="3040" t="s">
        <v>2840</v>
      </c>
      <c r="D17" s="3082"/>
      <c r="E17" s="3082"/>
      <c r="F17" s="3083">
        <f t="shared" si="0"/>
        <v>0</v>
      </c>
      <c r="G17" s="3084">
        <f t="shared" si="1"/>
        <v>0</v>
      </c>
      <c r="H17" s="1874">
        <v>0.17630000000000001</v>
      </c>
      <c r="I17" s="3085" t="s">
        <v>0</v>
      </c>
    </row>
    <row r="18" spans="1:9" ht="16.5">
      <c r="A18" s="3088" t="s">
        <v>2081</v>
      </c>
      <c r="B18" s="3081" t="s">
        <v>7645</v>
      </c>
      <c r="C18" s="3040" t="s">
        <v>2840</v>
      </c>
      <c r="D18" s="3082"/>
      <c r="E18" s="3082"/>
      <c r="F18" s="3083">
        <f t="shared" si="0"/>
        <v>0</v>
      </c>
      <c r="G18" s="3084">
        <f t="shared" si="1"/>
        <v>0</v>
      </c>
      <c r="H18" s="1874">
        <v>0.64239999999999997</v>
      </c>
      <c r="I18" s="3085" t="s">
        <v>0</v>
      </c>
    </row>
    <row r="19" spans="1:9" ht="16.5">
      <c r="A19" s="3088" t="s">
        <v>2082</v>
      </c>
      <c r="B19" s="3081" t="s">
        <v>7646</v>
      </c>
      <c r="C19" s="3040" t="s">
        <v>2840</v>
      </c>
      <c r="D19" s="3082"/>
      <c r="E19" s="3082"/>
      <c r="F19" s="3083">
        <f t="shared" si="0"/>
        <v>0</v>
      </c>
      <c r="G19" s="3084">
        <f t="shared" si="1"/>
        <v>0</v>
      </c>
      <c r="H19" s="1874">
        <v>0.33810000000000001</v>
      </c>
      <c r="I19" s="3085" t="s">
        <v>0</v>
      </c>
    </row>
    <row r="20" spans="1:9" ht="16.5">
      <c r="A20" s="3088" t="s">
        <v>2083</v>
      </c>
      <c r="B20" s="3081" t="s">
        <v>7647</v>
      </c>
      <c r="C20" s="3040" t="s">
        <v>2840</v>
      </c>
      <c r="D20" s="3082"/>
      <c r="E20" s="3082"/>
      <c r="F20" s="3083">
        <f t="shared" si="0"/>
        <v>0</v>
      </c>
      <c r="G20" s="3084">
        <f t="shared" si="1"/>
        <v>0</v>
      </c>
      <c r="H20" s="1874">
        <v>0.42949999999999999</v>
      </c>
      <c r="I20" s="3085" t="s">
        <v>0</v>
      </c>
    </row>
    <row r="21" spans="1:9" ht="16.5">
      <c r="A21" s="3088" t="s">
        <v>2084</v>
      </c>
      <c r="B21" s="3081" t="s">
        <v>7648</v>
      </c>
      <c r="C21" s="3040" t="s">
        <v>2840</v>
      </c>
      <c r="D21" s="3082"/>
      <c r="E21" s="3082"/>
      <c r="F21" s="3083">
        <f t="shared" si="0"/>
        <v>0</v>
      </c>
      <c r="G21" s="3084">
        <f t="shared" si="1"/>
        <v>0</v>
      </c>
      <c r="H21" s="1874">
        <v>0.23480000000000001</v>
      </c>
      <c r="I21" s="3085" t="s">
        <v>0</v>
      </c>
    </row>
    <row r="22" spans="1:9" ht="16.5">
      <c r="A22" s="3088" t="s">
        <v>2085</v>
      </c>
      <c r="B22" s="3081" t="s">
        <v>7649</v>
      </c>
      <c r="C22" s="3040" t="s">
        <v>2840</v>
      </c>
      <c r="D22" s="3082"/>
      <c r="E22" s="3082"/>
      <c r="F22" s="3083">
        <f t="shared" si="0"/>
        <v>0</v>
      </c>
      <c r="G22" s="3084">
        <f t="shared" si="1"/>
        <v>0</v>
      </c>
      <c r="H22" s="1874">
        <v>0.14149999999999999</v>
      </c>
      <c r="I22" s="3085" t="s">
        <v>0</v>
      </c>
    </row>
    <row r="23" spans="1:9" ht="16.5">
      <c r="A23" s="3088" t="s">
        <v>2087</v>
      </c>
      <c r="B23" s="3081" t="s">
        <v>7650</v>
      </c>
      <c r="C23" s="3040" t="s">
        <v>2840</v>
      </c>
      <c r="D23" s="3082"/>
      <c r="E23" s="3082"/>
      <c r="F23" s="3083">
        <f t="shared" si="0"/>
        <v>0</v>
      </c>
      <c r="G23" s="3084">
        <f t="shared" si="1"/>
        <v>0</v>
      </c>
      <c r="H23" s="1874">
        <v>0.43619999999999998</v>
      </c>
      <c r="I23" s="3085" t="s">
        <v>0</v>
      </c>
    </row>
    <row r="24" spans="1:9" ht="16.5">
      <c r="A24" s="3088" t="s">
        <v>2088</v>
      </c>
      <c r="B24" s="3081" t="s">
        <v>7651</v>
      </c>
      <c r="C24" s="3040" t="s">
        <v>2840</v>
      </c>
      <c r="D24" s="3082"/>
      <c r="E24" s="3082"/>
      <c r="F24" s="3083">
        <f t="shared" si="0"/>
        <v>0</v>
      </c>
      <c r="G24" s="3084">
        <f t="shared" si="1"/>
        <v>0</v>
      </c>
      <c r="H24" s="1874">
        <v>0.1764</v>
      </c>
      <c r="I24" s="3085" t="s">
        <v>0</v>
      </c>
    </row>
    <row r="25" spans="1:9" ht="16.5">
      <c r="A25" s="3088" t="s">
        <v>2089</v>
      </c>
      <c r="B25" s="3081" t="s">
        <v>7652</v>
      </c>
      <c r="C25" s="3040" t="s">
        <v>2840</v>
      </c>
      <c r="D25" s="3082"/>
      <c r="E25" s="3082"/>
      <c r="F25" s="3083">
        <f t="shared" si="0"/>
        <v>0</v>
      </c>
      <c r="G25" s="3084">
        <f t="shared" si="1"/>
        <v>0</v>
      </c>
      <c r="H25" s="1874">
        <v>0.95550000000000002</v>
      </c>
      <c r="I25" s="3085" t="s">
        <v>0</v>
      </c>
    </row>
    <row r="26" spans="1:9" ht="16.5">
      <c r="A26" s="3088" t="s">
        <v>2090</v>
      </c>
      <c r="B26" s="3081" t="s">
        <v>7653</v>
      </c>
      <c r="C26" s="3040" t="s">
        <v>2840</v>
      </c>
      <c r="D26" s="3082"/>
      <c r="E26" s="3082"/>
      <c r="F26" s="3083">
        <f t="shared" si="0"/>
        <v>0</v>
      </c>
      <c r="G26" s="3084">
        <f t="shared" si="1"/>
        <v>0</v>
      </c>
      <c r="H26" s="1874">
        <v>0.62190000000000001</v>
      </c>
      <c r="I26" s="3085" t="s">
        <v>0</v>
      </c>
    </row>
    <row r="27" spans="1:9" ht="16.5">
      <c r="A27" s="3088" t="s">
        <v>2091</v>
      </c>
      <c r="B27" s="3081" t="s">
        <v>7654</v>
      </c>
      <c r="C27" s="3040" t="s">
        <v>2840</v>
      </c>
      <c r="D27" s="3082"/>
      <c r="E27" s="3082"/>
      <c r="F27" s="3083">
        <f t="shared" si="0"/>
        <v>0</v>
      </c>
      <c r="G27" s="3084">
        <f t="shared" si="1"/>
        <v>0</v>
      </c>
      <c r="H27" s="1874">
        <v>0.1229</v>
      </c>
      <c r="I27" s="3085" t="s">
        <v>0</v>
      </c>
    </row>
    <row r="28" spans="1:9" ht="16.5">
      <c r="A28" s="3088" t="s">
        <v>2092</v>
      </c>
      <c r="B28" s="3081" t="s">
        <v>7655</v>
      </c>
      <c r="C28" s="3040" t="s">
        <v>2840</v>
      </c>
      <c r="D28" s="3082"/>
      <c r="E28" s="3082"/>
      <c r="F28" s="3083">
        <f t="shared" si="0"/>
        <v>0</v>
      </c>
      <c r="G28" s="3084">
        <f t="shared" si="1"/>
        <v>0</v>
      </c>
      <c r="H28" s="1874">
        <v>1.0430999999999999</v>
      </c>
      <c r="I28" s="3085" t="s">
        <v>0</v>
      </c>
    </row>
    <row r="29" spans="1:9" ht="16.5">
      <c r="A29" s="3088" t="s">
        <v>2093</v>
      </c>
      <c r="B29" s="3081" t="s">
        <v>7656</v>
      </c>
      <c r="C29" s="3040" t="s">
        <v>2840</v>
      </c>
      <c r="D29" s="3082"/>
      <c r="E29" s="3082"/>
      <c r="F29" s="3083">
        <f t="shared" si="0"/>
        <v>0</v>
      </c>
      <c r="G29" s="3084">
        <f t="shared" si="1"/>
        <v>0</v>
      </c>
      <c r="H29" s="1874">
        <v>-1.4E-2</v>
      </c>
      <c r="I29" s="3085" t="s">
        <v>0</v>
      </c>
    </row>
    <row r="30" spans="1:9" ht="16.5">
      <c r="A30" s="3088" t="s">
        <v>2094</v>
      </c>
      <c r="B30" s="3081" t="s">
        <v>7657</v>
      </c>
      <c r="C30" s="3040" t="s">
        <v>2840</v>
      </c>
      <c r="D30" s="3082"/>
      <c r="E30" s="3082"/>
      <c r="F30" s="3083">
        <f t="shared" si="0"/>
        <v>0</v>
      </c>
      <c r="G30" s="3084">
        <f t="shared" si="1"/>
        <v>0</v>
      </c>
      <c r="H30" s="1874">
        <v>0.31140000000000001</v>
      </c>
      <c r="I30" s="3085" t="s">
        <v>0</v>
      </c>
    </row>
    <row r="31" spans="1:9" ht="16.5">
      <c r="A31" s="3088" t="s">
        <v>2095</v>
      </c>
      <c r="B31" s="3081" t="s">
        <v>7658</v>
      </c>
      <c r="C31" s="3040" t="s">
        <v>2840</v>
      </c>
      <c r="D31" s="3082"/>
      <c r="E31" s="3082"/>
      <c r="F31" s="3083">
        <f t="shared" si="0"/>
        <v>0</v>
      </c>
      <c r="G31" s="3084">
        <f t="shared" si="1"/>
        <v>0</v>
      </c>
      <c r="H31" s="1874">
        <v>1.4201999999999999</v>
      </c>
      <c r="I31" s="3085" t="s">
        <v>0</v>
      </c>
    </row>
    <row r="32" spans="1:9" ht="16.5">
      <c r="A32" s="3088" t="s">
        <v>2096</v>
      </c>
      <c r="B32" s="3081" t="s">
        <v>7659</v>
      </c>
      <c r="C32" s="3040" t="s">
        <v>2840</v>
      </c>
      <c r="D32" s="3082"/>
      <c r="E32" s="3082"/>
      <c r="F32" s="3083">
        <f t="shared" si="0"/>
        <v>0</v>
      </c>
      <c r="G32" s="3084">
        <f t="shared" si="1"/>
        <v>0</v>
      </c>
      <c r="H32" s="1874">
        <v>2.76E-2</v>
      </c>
      <c r="I32" s="3085" t="s">
        <v>0</v>
      </c>
    </row>
    <row r="33" spans="1:9" ht="16.5">
      <c r="A33" s="3088" t="s">
        <v>2097</v>
      </c>
      <c r="B33" s="3081" t="s">
        <v>7660</v>
      </c>
      <c r="C33" s="3040" t="s">
        <v>2840</v>
      </c>
      <c r="D33" s="3082"/>
      <c r="E33" s="3082"/>
      <c r="F33" s="3083">
        <f t="shared" si="0"/>
        <v>0</v>
      </c>
      <c r="G33" s="3084">
        <f t="shared" si="1"/>
        <v>0</v>
      </c>
      <c r="H33" s="1874">
        <v>2.46E-2</v>
      </c>
      <c r="I33" s="3085" t="s">
        <v>0</v>
      </c>
    </row>
    <row r="34" spans="1:9" ht="16.5">
      <c r="A34" s="3088" t="s">
        <v>2098</v>
      </c>
      <c r="B34" s="3081" t="s">
        <v>7661</v>
      </c>
      <c r="C34" s="3040" t="s">
        <v>2840</v>
      </c>
      <c r="D34" s="3082"/>
      <c r="E34" s="3082"/>
      <c r="F34" s="3083">
        <f t="shared" si="0"/>
        <v>0</v>
      </c>
      <c r="G34" s="3084">
        <f t="shared" si="1"/>
        <v>0</v>
      </c>
      <c r="H34" s="1874">
        <v>0.40239999999999998</v>
      </c>
      <c r="I34" s="3085" t="s">
        <v>0</v>
      </c>
    </row>
    <row r="35" spans="1:9" ht="16.5">
      <c r="A35" s="3088" t="s">
        <v>2099</v>
      </c>
      <c r="B35" s="3081" t="s">
        <v>7662</v>
      </c>
      <c r="C35" s="3040" t="s">
        <v>2840</v>
      </c>
      <c r="D35" s="3082"/>
      <c r="E35" s="3082"/>
      <c r="F35" s="3083">
        <f t="shared" si="0"/>
        <v>0</v>
      </c>
      <c r="G35" s="3084">
        <f t="shared" si="1"/>
        <v>0</v>
      </c>
      <c r="H35" s="1874">
        <v>0.2888</v>
      </c>
      <c r="I35" s="3085" t="s">
        <v>0</v>
      </c>
    </row>
    <row r="36" spans="1:9" ht="16.5">
      <c r="A36" s="3088" t="s">
        <v>2100</v>
      </c>
      <c r="B36" s="3081" t="s">
        <v>7663</v>
      </c>
      <c r="C36" s="3040" t="s">
        <v>2840</v>
      </c>
      <c r="D36" s="3082"/>
      <c r="E36" s="3082"/>
      <c r="F36" s="3083">
        <f t="shared" si="0"/>
        <v>0</v>
      </c>
      <c r="G36" s="3084">
        <f t="shared" si="1"/>
        <v>0</v>
      </c>
      <c r="H36" s="1874">
        <v>0.35089999999999999</v>
      </c>
      <c r="I36" s="3085" t="s">
        <v>0</v>
      </c>
    </row>
    <row r="37" spans="1:9" ht="16.5">
      <c r="A37" s="3088" t="s">
        <v>2101</v>
      </c>
      <c r="B37" s="3081" t="s">
        <v>7664</v>
      </c>
      <c r="C37" s="3040" t="s">
        <v>2840</v>
      </c>
      <c r="D37" s="3082"/>
      <c r="E37" s="3082"/>
      <c r="F37" s="3083">
        <f t="shared" si="0"/>
        <v>0</v>
      </c>
      <c r="G37" s="3084">
        <f t="shared" si="1"/>
        <v>0</v>
      </c>
      <c r="H37" s="1874">
        <v>1.1827000000000001</v>
      </c>
      <c r="I37" s="3085" t="s">
        <v>0</v>
      </c>
    </row>
    <row r="38" spans="1:9" ht="16.5">
      <c r="A38" s="3088" t="s">
        <v>2102</v>
      </c>
      <c r="B38" s="3081" t="s">
        <v>7665</v>
      </c>
      <c r="C38" s="3040" t="s">
        <v>2840</v>
      </c>
      <c r="D38" s="3082"/>
      <c r="E38" s="3082"/>
      <c r="F38" s="3083">
        <f t="shared" si="0"/>
        <v>0</v>
      </c>
      <c r="G38" s="3084">
        <f t="shared" si="1"/>
        <v>0</v>
      </c>
      <c r="H38" s="1874">
        <v>0.16039999999999999</v>
      </c>
      <c r="I38" s="3085" t="s">
        <v>0</v>
      </c>
    </row>
    <row r="39" spans="1:9" ht="16.5">
      <c r="A39" s="3088" t="s">
        <v>2103</v>
      </c>
      <c r="B39" s="3081" t="s">
        <v>7666</v>
      </c>
      <c r="C39" s="3040" t="s">
        <v>2840</v>
      </c>
      <c r="D39" s="3082"/>
      <c r="E39" s="3082"/>
      <c r="F39" s="3083">
        <f t="shared" si="0"/>
        <v>0</v>
      </c>
      <c r="G39" s="3084">
        <f t="shared" si="1"/>
        <v>0</v>
      </c>
      <c r="H39" s="1874">
        <v>0.14710000000000001</v>
      </c>
      <c r="I39" s="3085" t="s">
        <v>0</v>
      </c>
    </row>
    <row r="40" spans="1:9" ht="16.5">
      <c r="A40" s="3088" t="s">
        <v>4631</v>
      </c>
      <c r="B40" s="3081" t="s">
        <v>7667</v>
      </c>
      <c r="C40" s="3040" t="s">
        <v>2840</v>
      </c>
      <c r="D40" s="3082"/>
      <c r="E40" s="3082"/>
      <c r="F40" s="3083">
        <f t="shared" si="0"/>
        <v>0</v>
      </c>
      <c r="G40" s="3084">
        <f t="shared" si="1"/>
        <v>0</v>
      </c>
      <c r="H40" s="1874">
        <v>1</v>
      </c>
      <c r="I40" s="3085" t="s">
        <v>4629</v>
      </c>
    </row>
    <row r="41" spans="1:9" ht="16.5">
      <c r="A41" s="3088" t="s">
        <v>2104</v>
      </c>
      <c r="B41" s="3081" t="s">
        <v>7668</v>
      </c>
      <c r="C41" s="3040" t="s">
        <v>2840</v>
      </c>
      <c r="D41" s="3082"/>
      <c r="E41" s="3082"/>
      <c r="F41" s="3083">
        <f t="shared" si="0"/>
        <v>0</v>
      </c>
      <c r="G41" s="3084">
        <f t="shared" si="1"/>
        <v>0</v>
      </c>
      <c r="H41" s="1874">
        <v>0.60770000000000002</v>
      </c>
      <c r="I41" s="3085" t="s">
        <v>0</v>
      </c>
    </row>
    <row r="42" spans="1:9" ht="16.5">
      <c r="A42" s="3088" t="s">
        <v>2105</v>
      </c>
      <c r="B42" s="3081" t="s">
        <v>7669</v>
      </c>
      <c r="C42" s="3040" t="s">
        <v>2840</v>
      </c>
      <c r="D42" s="3082"/>
      <c r="E42" s="3082"/>
      <c r="F42" s="3083">
        <f t="shared" si="0"/>
        <v>0</v>
      </c>
      <c r="G42" s="3084">
        <f t="shared" si="1"/>
        <v>0</v>
      </c>
      <c r="H42" s="1874">
        <v>1.6759999999999999</v>
      </c>
      <c r="I42" s="3085" t="s">
        <v>0</v>
      </c>
    </row>
    <row r="43" spans="1:9" ht="16.5">
      <c r="A43" s="3088" t="s">
        <v>2106</v>
      </c>
      <c r="B43" s="3081" t="s">
        <v>7670</v>
      </c>
      <c r="C43" s="3040" t="s">
        <v>2840</v>
      </c>
      <c r="D43" s="3082"/>
      <c r="E43" s="3082"/>
      <c r="F43" s="3083">
        <f t="shared" si="0"/>
        <v>0</v>
      </c>
      <c r="G43" s="3084">
        <f t="shared" si="1"/>
        <v>0</v>
      </c>
      <c r="H43" s="1874">
        <v>0.16950000000000001</v>
      </c>
      <c r="I43" s="3085" t="s">
        <v>0</v>
      </c>
    </row>
    <row r="44" spans="1:9" ht="16.5">
      <c r="A44" s="3088" t="s">
        <v>2107</v>
      </c>
      <c r="B44" s="3081" t="s">
        <v>7671</v>
      </c>
      <c r="C44" s="3040" t="s">
        <v>2840</v>
      </c>
      <c r="D44" s="3082"/>
      <c r="E44" s="3082"/>
      <c r="F44" s="3083">
        <f t="shared" si="0"/>
        <v>0</v>
      </c>
      <c r="G44" s="3084">
        <f t="shared" si="1"/>
        <v>0</v>
      </c>
      <c r="H44" s="1874">
        <v>0.22689999999999999</v>
      </c>
      <c r="I44" s="3085" t="s">
        <v>0</v>
      </c>
    </row>
    <row r="45" spans="1:9" ht="16.5">
      <c r="A45" s="3088" t="s">
        <v>2108</v>
      </c>
      <c r="B45" s="3081" t="s">
        <v>7672</v>
      </c>
      <c r="C45" s="3040" t="s">
        <v>2840</v>
      </c>
      <c r="D45" s="3082"/>
      <c r="E45" s="3082"/>
      <c r="F45" s="3083">
        <f t="shared" si="0"/>
        <v>0</v>
      </c>
      <c r="G45" s="3084">
        <f t="shared" si="1"/>
        <v>0</v>
      </c>
      <c r="H45" s="1874">
        <v>0.63019999999999998</v>
      </c>
      <c r="I45" s="3085" t="s">
        <v>0</v>
      </c>
    </row>
    <row r="46" spans="1:9" ht="16.5">
      <c r="A46" s="3088" t="s">
        <v>2109</v>
      </c>
      <c r="B46" s="3081" t="s">
        <v>7673</v>
      </c>
      <c r="C46" s="3040" t="s">
        <v>2840</v>
      </c>
      <c r="D46" s="3082"/>
      <c r="E46" s="3082"/>
      <c r="F46" s="3083">
        <f t="shared" si="0"/>
        <v>0</v>
      </c>
      <c r="G46" s="3084">
        <f t="shared" si="1"/>
        <v>0</v>
      </c>
      <c r="H46" s="1874">
        <v>0.63170000000000004</v>
      </c>
      <c r="I46" s="3085" t="s">
        <v>0</v>
      </c>
    </row>
    <row r="47" spans="1:9" ht="16.5">
      <c r="A47" s="3088" t="s">
        <v>2110</v>
      </c>
      <c r="B47" s="3081" t="s">
        <v>7674</v>
      </c>
      <c r="C47" s="3040" t="s">
        <v>2840</v>
      </c>
      <c r="D47" s="3082"/>
      <c r="E47" s="3082"/>
      <c r="F47" s="3083">
        <f t="shared" si="0"/>
        <v>0</v>
      </c>
      <c r="G47" s="3084">
        <f t="shared" si="1"/>
        <v>0</v>
      </c>
      <c r="H47" s="1874">
        <v>0.39240000000000003</v>
      </c>
      <c r="I47" s="3085" t="s">
        <v>0</v>
      </c>
    </row>
    <row r="48" spans="1:9" ht="16.5">
      <c r="A48" s="3088" t="s">
        <v>2111</v>
      </c>
      <c r="B48" s="3081" t="s">
        <v>7675</v>
      </c>
      <c r="C48" s="3040" t="s">
        <v>2840</v>
      </c>
      <c r="D48" s="3082"/>
      <c r="E48" s="3082"/>
      <c r="F48" s="3083">
        <f t="shared" si="0"/>
        <v>0</v>
      </c>
      <c r="G48" s="3084">
        <f t="shared" si="1"/>
        <v>0</v>
      </c>
      <c r="H48" s="1874">
        <v>0.42309999999999998</v>
      </c>
      <c r="I48" s="3085" t="s">
        <v>0</v>
      </c>
    </row>
    <row r="49" spans="1:9" ht="16.5">
      <c r="A49" s="3088" t="s">
        <v>2112</v>
      </c>
      <c r="B49" s="3081" t="s">
        <v>7676</v>
      </c>
      <c r="C49" s="3040" t="s">
        <v>2840</v>
      </c>
      <c r="D49" s="3082"/>
      <c r="E49" s="3082"/>
      <c r="F49" s="3083">
        <f t="shared" si="0"/>
        <v>0</v>
      </c>
      <c r="G49" s="3084">
        <f t="shared" si="1"/>
        <v>0</v>
      </c>
      <c r="H49" s="1874">
        <v>1.2801</v>
      </c>
      <c r="I49" s="3085" t="s">
        <v>0</v>
      </c>
    </row>
    <row r="50" spans="1:9" ht="16.5">
      <c r="A50" s="3088" t="s">
        <v>2113</v>
      </c>
      <c r="B50" s="3081" t="s">
        <v>7677</v>
      </c>
      <c r="C50" s="3040" t="s">
        <v>2840</v>
      </c>
      <c r="D50" s="3082"/>
      <c r="E50" s="3082"/>
      <c r="F50" s="3083">
        <f t="shared" si="0"/>
        <v>0</v>
      </c>
      <c r="G50" s="3084">
        <f t="shared" si="1"/>
        <v>0</v>
      </c>
      <c r="H50" s="1874">
        <v>-0.1116</v>
      </c>
      <c r="I50" s="3085" t="s">
        <v>0</v>
      </c>
    </row>
    <row r="51" spans="1:9" ht="16.5">
      <c r="A51" s="3088" t="s">
        <v>2114</v>
      </c>
      <c r="B51" s="3081" t="s">
        <v>7678</v>
      </c>
      <c r="C51" s="3040" t="s">
        <v>2840</v>
      </c>
      <c r="D51" s="3082"/>
      <c r="E51" s="3082"/>
      <c r="F51" s="3083">
        <f t="shared" si="0"/>
        <v>0</v>
      </c>
      <c r="G51" s="3084">
        <f t="shared" si="1"/>
        <v>0</v>
      </c>
      <c r="H51" s="1874">
        <v>0.2555</v>
      </c>
      <c r="I51" s="3085" t="s">
        <v>0</v>
      </c>
    </row>
    <row r="52" spans="1:9" ht="16.5">
      <c r="A52" s="3088" t="s">
        <v>2115</v>
      </c>
      <c r="B52" s="3081" t="s">
        <v>7679</v>
      </c>
      <c r="C52" s="3040" t="s">
        <v>2840</v>
      </c>
      <c r="D52" s="3082"/>
      <c r="E52" s="3082"/>
      <c r="F52" s="3083">
        <f t="shared" si="0"/>
        <v>0</v>
      </c>
      <c r="G52" s="3084">
        <f t="shared" si="1"/>
        <v>0</v>
      </c>
      <c r="H52" s="1874">
        <v>0.70250000000000001</v>
      </c>
      <c r="I52" s="3085" t="s">
        <v>0</v>
      </c>
    </row>
    <row r="53" spans="1:9" ht="16.5">
      <c r="A53" s="3088" t="s">
        <v>2116</v>
      </c>
      <c r="B53" s="3081" t="s">
        <v>7680</v>
      </c>
      <c r="C53" s="3040" t="s">
        <v>2840</v>
      </c>
      <c r="D53" s="3082"/>
      <c r="E53" s="3082"/>
      <c r="F53" s="3083">
        <f t="shared" si="0"/>
        <v>0</v>
      </c>
      <c r="G53" s="3084">
        <f t="shared" si="1"/>
        <v>0</v>
      </c>
      <c r="H53" s="1874">
        <v>1.2092000000000001</v>
      </c>
      <c r="I53" s="3085" t="s">
        <v>0</v>
      </c>
    </row>
    <row r="54" spans="1:9" ht="16.5">
      <c r="A54" s="3088" t="s">
        <v>2117</v>
      </c>
      <c r="B54" s="3081" t="s">
        <v>7681</v>
      </c>
      <c r="C54" s="3040" t="s">
        <v>2840</v>
      </c>
      <c r="D54" s="3082"/>
      <c r="E54" s="3082"/>
      <c r="F54" s="3083">
        <f t="shared" si="0"/>
        <v>0</v>
      </c>
      <c r="G54" s="3084">
        <f t="shared" si="1"/>
        <v>0</v>
      </c>
      <c r="H54" s="1874">
        <v>1.3373999999999999</v>
      </c>
      <c r="I54" s="3085" t="s">
        <v>0</v>
      </c>
    </row>
    <row r="55" spans="1:9" ht="16.5">
      <c r="A55" s="3088" t="s">
        <v>2118</v>
      </c>
      <c r="B55" s="3081" t="s">
        <v>7682</v>
      </c>
      <c r="C55" s="3040" t="s">
        <v>2840</v>
      </c>
      <c r="D55" s="3082"/>
      <c r="E55" s="3082"/>
      <c r="F55" s="3083">
        <f t="shared" si="0"/>
        <v>0</v>
      </c>
      <c r="G55" s="3084">
        <f t="shared" si="1"/>
        <v>0</v>
      </c>
      <c r="H55" s="1874">
        <v>1.3913</v>
      </c>
      <c r="I55" s="3085" t="s">
        <v>0</v>
      </c>
    </row>
    <row r="56" spans="1:9" ht="16.5">
      <c r="A56" s="3088" t="s">
        <v>2119</v>
      </c>
      <c r="B56" s="3081" t="s">
        <v>7683</v>
      </c>
      <c r="C56" s="3040" t="s">
        <v>2840</v>
      </c>
      <c r="D56" s="3082"/>
      <c r="E56" s="3082"/>
      <c r="F56" s="3083">
        <f t="shared" si="0"/>
        <v>0</v>
      </c>
      <c r="G56" s="3084">
        <f t="shared" si="1"/>
        <v>0</v>
      </c>
      <c r="H56" s="1874">
        <v>4.6399999999999997E-2</v>
      </c>
      <c r="I56" s="3085" t="s">
        <v>0</v>
      </c>
    </row>
    <row r="57" spans="1:9" ht="16.5">
      <c r="A57" s="3088" t="s">
        <v>2120</v>
      </c>
      <c r="B57" s="3081" t="s">
        <v>7684</v>
      </c>
      <c r="C57" s="3040" t="s">
        <v>2840</v>
      </c>
      <c r="D57" s="3082"/>
      <c r="E57" s="3082"/>
      <c r="F57" s="3083">
        <f t="shared" si="0"/>
        <v>0</v>
      </c>
      <c r="G57" s="3084">
        <f t="shared" si="1"/>
        <v>0</v>
      </c>
      <c r="H57" s="1874">
        <v>1.581</v>
      </c>
      <c r="I57" s="3044" t="s">
        <v>0</v>
      </c>
    </row>
    <row r="58" spans="1:9" ht="16.5">
      <c r="A58" s="3088" t="s">
        <v>2121</v>
      </c>
      <c r="B58" s="3081" t="s">
        <v>7685</v>
      </c>
      <c r="C58" s="3040" t="s">
        <v>2840</v>
      </c>
      <c r="D58" s="3082"/>
      <c r="E58" s="3082"/>
      <c r="F58" s="3083">
        <f t="shared" si="0"/>
        <v>0</v>
      </c>
      <c r="G58" s="3084">
        <f t="shared" si="1"/>
        <v>0</v>
      </c>
      <c r="H58" s="1874">
        <v>1.2838000000000001</v>
      </c>
      <c r="I58" s="3085" t="s">
        <v>0</v>
      </c>
    </row>
    <row r="59" spans="1:9" ht="16.5">
      <c r="A59" s="3088" t="s">
        <v>2122</v>
      </c>
      <c r="B59" s="3081" t="s">
        <v>7686</v>
      </c>
      <c r="C59" s="3040" t="s">
        <v>2840</v>
      </c>
      <c r="D59" s="3082"/>
      <c r="E59" s="3082"/>
      <c r="F59" s="3083">
        <f t="shared" si="0"/>
        <v>0</v>
      </c>
      <c r="G59" s="3084">
        <f t="shared" si="1"/>
        <v>0</v>
      </c>
      <c r="H59" s="1874">
        <v>0.1666</v>
      </c>
      <c r="I59" s="3085" t="s">
        <v>0</v>
      </c>
    </row>
    <row r="60" spans="1:9" ht="16.5">
      <c r="A60" s="3088" t="s">
        <v>2123</v>
      </c>
      <c r="B60" s="3081" t="s">
        <v>7687</v>
      </c>
      <c r="C60" s="3040" t="s">
        <v>2840</v>
      </c>
      <c r="D60" s="3082"/>
      <c r="E60" s="3082"/>
      <c r="F60" s="3083">
        <f t="shared" si="0"/>
        <v>0</v>
      </c>
      <c r="G60" s="3084">
        <f t="shared" si="1"/>
        <v>0</v>
      </c>
      <c r="H60" s="1874">
        <v>1.1394</v>
      </c>
      <c r="I60" s="3044" t="s">
        <v>0</v>
      </c>
    </row>
    <row r="61" spans="1:9" ht="16.5">
      <c r="A61" s="3088" t="s">
        <v>2124</v>
      </c>
      <c r="B61" s="3081" t="s">
        <v>7688</v>
      </c>
      <c r="C61" s="3040" t="s">
        <v>2840</v>
      </c>
      <c r="D61" s="3082"/>
      <c r="E61" s="3082"/>
      <c r="F61" s="3083">
        <f t="shared" si="0"/>
        <v>0</v>
      </c>
      <c r="G61" s="3084">
        <f t="shared" si="1"/>
        <v>0</v>
      </c>
      <c r="H61" s="1874">
        <v>0.86660000000000004</v>
      </c>
      <c r="I61" s="3044" t="s">
        <v>0</v>
      </c>
    </row>
    <row r="62" spans="1:9" ht="16.5">
      <c r="A62" s="3088" t="s">
        <v>4181</v>
      </c>
      <c r="B62" s="3081" t="s">
        <v>7689</v>
      </c>
      <c r="C62" s="3040" t="s">
        <v>2840</v>
      </c>
      <c r="D62" s="3082"/>
      <c r="E62" s="3082"/>
      <c r="F62" s="3083">
        <f t="shared" si="0"/>
        <v>0</v>
      </c>
      <c r="G62" s="3084">
        <f t="shared" si="1"/>
        <v>0</v>
      </c>
      <c r="H62" s="1874">
        <v>0.44540000000000002</v>
      </c>
      <c r="I62" s="3085" t="s">
        <v>0</v>
      </c>
    </row>
    <row r="63" spans="1:9" ht="16.5">
      <c r="A63" s="3088" t="s">
        <v>2125</v>
      </c>
      <c r="B63" s="3081" t="s">
        <v>7690</v>
      </c>
      <c r="C63" s="3040" t="s">
        <v>2840</v>
      </c>
      <c r="D63" s="3082"/>
      <c r="E63" s="3082"/>
      <c r="F63" s="3083">
        <f t="shared" si="0"/>
        <v>0</v>
      </c>
      <c r="G63" s="3084">
        <f t="shared" si="1"/>
        <v>0</v>
      </c>
      <c r="H63" s="1874">
        <v>0.56159999999999999</v>
      </c>
      <c r="I63" s="3085" t="s">
        <v>0</v>
      </c>
    </row>
    <row r="64" spans="1:9" ht="16.5">
      <c r="A64" s="3088" t="s">
        <v>2126</v>
      </c>
      <c r="B64" s="3081" t="s">
        <v>7691</v>
      </c>
      <c r="C64" s="3040" t="s">
        <v>2840</v>
      </c>
      <c r="D64" s="3082"/>
      <c r="E64" s="3082"/>
      <c r="F64" s="3083">
        <f t="shared" si="0"/>
        <v>0</v>
      </c>
      <c r="G64" s="3084">
        <f t="shared" si="1"/>
        <v>0</v>
      </c>
      <c r="H64" s="1874">
        <v>0.46970000000000001</v>
      </c>
      <c r="I64" s="3085" t="s">
        <v>0</v>
      </c>
    </row>
    <row r="65" spans="1:9" ht="16.5">
      <c r="A65" s="3088" t="s">
        <v>2127</v>
      </c>
      <c r="B65" s="3081" t="s">
        <v>7692</v>
      </c>
      <c r="C65" s="3040" t="s">
        <v>2840</v>
      </c>
      <c r="D65" s="3082"/>
      <c r="E65" s="3082"/>
      <c r="F65" s="3083">
        <f t="shared" si="0"/>
        <v>0</v>
      </c>
      <c r="G65" s="3084">
        <f t="shared" si="1"/>
        <v>0</v>
      </c>
      <c r="H65" s="1874">
        <v>0.24859999999999999</v>
      </c>
      <c r="I65" s="3085" t="s">
        <v>0</v>
      </c>
    </row>
    <row r="66" spans="1:9" ht="16.5">
      <c r="A66" s="3088" t="s">
        <v>2128</v>
      </c>
      <c r="B66" s="3081" t="s">
        <v>7693</v>
      </c>
      <c r="C66" s="3040" t="s">
        <v>2840</v>
      </c>
      <c r="D66" s="3082"/>
      <c r="E66" s="3082"/>
      <c r="F66" s="3083">
        <f t="shared" si="0"/>
        <v>0</v>
      </c>
      <c r="G66" s="3084">
        <f t="shared" si="1"/>
        <v>0</v>
      </c>
      <c r="H66" s="1874">
        <v>0.1729</v>
      </c>
      <c r="I66" s="3044" t="s">
        <v>0</v>
      </c>
    </row>
    <row r="67" spans="1:9" ht="16.5">
      <c r="A67" s="3088" t="s">
        <v>4009</v>
      </c>
      <c r="B67" s="3081" t="s">
        <v>7694</v>
      </c>
      <c r="C67" s="3040" t="s">
        <v>2840</v>
      </c>
      <c r="D67" s="3082"/>
      <c r="E67" s="3082"/>
      <c r="F67" s="3083">
        <f t="shared" si="0"/>
        <v>0</v>
      </c>
      <c r="G67" s="3084">
        <f t="shared" si="1"/>
        <v>0</v>
      </c>
      <c r="H67" s="1874">
        <v>0.22689999999999999</v>
      </c>
      <c r="I67" s="3085" t="s">
        <v>0</v>
      </c>
    </row>
    <row r="68" spans="1:9" ht="16.5">
      <c r="A68" s="3088" t="s">
        <v>4632</v>
      </c>
      <c r="B68" s="3081" t="s">
        <v>7695</v>
      </c>
      <c r="C68" s="3040" t="s">
        <v>2840</v>
      </c>
      <c r="D68" s="3082"/>
      <c r="E68" s="3082"/>
      <c r="F68" s="3083">
        <f t="shared" si="0"/>
        <v>0</v>
      </c>
      <c r="G68" s="3084">
        <f t="shared" si="1"/>
        <v>0</v>
      </c>
      <c r="H68" s="1874">
        <v>1</v>
      </c>
      <c r="I68" s="3085" t="s">
        <v>4629</v>
      </c>
    </row>
    <row r="69" spans="1:9" ht="16.5">
      <c r="A69" s="3088" t="s">
        <v>4633</v>
      </c>
      <c r="B69" s="3081" t="s">
        <v>7696</v>
      </c>
      <c r="C69" s="3040" t="s">
        <v>2840</v>
      </c>
      <c r="D69" s="3082"/>
      <c r="E69" s="3082"/>
      <c r="F69" s="3083">
        <f t="shared" ref="F69:F132" si="2">D69*E69</f>
        <v>0</v>
      </c>
      <c r="G69" s="3084">
        <f t="shared" ref="G69:G132" si="3">IF($F$836=0,0,F69/$F$836)</f>
        <v>0</v>
      </c>
      <c r="H69" s="1874">
        <v>1</v>
      </c>
      <c r="I69" s="3085" t="s">
        <v>4629</v>
      </c>
    </row>
    <row r="70" spans="1:9" ht="16.5">
      <c r="A70" s="3088" t="s">
        <v>2129</v>
      </c>
      <c r="B70" s="3081" t="s">
        <v>7697</v>
      </c>
      <c r="C70" s="3040" t="s">
        <v>2840</v>
      </c>
      <c r="D70" s="3082"/>
      <c r="E70" s="3082"/>
      <c r="F70" s="3083">
        <f t="shared" si="2"/>
        <v>0</v>
      </c>
      <c r="G70" s="3084">
        <f t="shared" si="3"/>
        <v>0</v>
      </c>
      <c r="H70" s="1874">
        <v>0.151</v>
      </c>
      <c r="I70" s="3085" t="s">
        <v>0</v>
      </c>
    </row>
    <row r="71" spans="1:9" ht="16.5">
      <c r="A71" s="3088" t="s">
        <v>2130</v>
      </c>
      <c r="B71" s="3081" t="s">
        <v>7698</v>
      </c>
      <c r="C71" s="3040" t="s">
        <v>2840</v>
      </c>
      <c r="D71" s="3082"/>
      <c r="E71" s="3082"/>
      <c r="F71" s="3083">
        <f t="shared" si="2"/>
        <v>0</v>
      </c>
      <c r="G71" s="3084">
        <f t="shared" si="3"/>
        <v>0</v>
      </c>
      <c r="H71" s="1874">
        <v>0.35339999999999999</v>
      </c>
      <c r="I71" s="3085" t="s">
        <v>0</v>
      </c>
    </row>
    <row r="72" spans="1:9" ht="16.5">
      <c r="A72" s="3088" t="s">
        <v>2131</v>
      </c>
      <c r="B72" s="3081" t="s">
        <v>7699</v>
      </c>
      <c r="C72" s="3040" t="s">
        <v>2840</v>
      </c>
      <c r="D72" s="3082"/>
      <c r="E72" s="3082"/>
      <c r="F72" s="3083">
        <f t="shared" si="2"/>
        <v>0</v>
      </c>
      <c r="G72" s="3084">
        <f t="shared" si="3"/>
        <v>0</v>
      </c>
      <c r="H72" s="1874">
        <v>0.1144</v>
      </c>
      <c r="I72" s="3085" t="s">
        <v>0</v>
      </c>
    </row>
    <row r="73" spans="1:9" ht="16.5">
      <c r="A73" s="3088" t="s">
        <v>2132</v>
      </c>
      <c r="B73" s="3081" t="s">
        <v>7700</v>
      </c>
      <c r="C73" s="3040" t="s">
        <v>2840</v>
      </c>
      <c r="D73" s="3082"/>
      <c r="E73" s="3082"/>
      <c r="F73" s="3083">
        <f t="shared" si="2"/>
        <v>0</v>
      </c>
      <c r="G73" s="3084">
        <f t="shared" si="3"/>
        <v>0</v>
      </c>
      <c r="H73" s="1874">
        <v>1.3181</v>
      </c>
      <c r="I73" s="3085" t="s">
        <v>0</v>
      </c>
    </row>
    <row r="74" spans="1:9" ht="16.5">
      <c r="A74" s="3088" t="s">
        <v>4010</v>
      </c>
      <c r="B74" s="3081" t="s">
        <v>7701</v>
      </c>
      <c r="C74" s="3040" t="s">
        <v>2840</v>
      </c>
      <c r="D74" s="3082"/>
      <c r="E74" s="3082"/>
      <c r="F74" s="3083">
        <f t="shared" si="2"/>
        <v>0</v>
      </c>
      <c r="G74" s="3084">
        <f t="shared" si="3"/>
        <v>0</v>
      </c>
      <c r="H74" s="1874">
        <v>5.6500000000000002E-2</v>
      </c>
      <c r="I74" s="3085" t="s">
        <v>0</v>
      </c>
    </row>
    <row r="75" spans="1:9" ht="16.5">
      <c r="A75" s="3088" t="s">
        <v>2133</v>
      </c>
      <c r="B75" s="3081" t="s">
        <v>7702</v>
      </c>
      <c r="C75" s="3040" t="s">
        <v>2840</v>
      </c>
      <c r="D75" s="3082"/>
      <c r="E75" s="3082"/>
      <c r="F75" s="3083">
        <f t="shared" si="2"/>
        <v>0</v>
      </c>
      <c r="G75" s="3084">
        <f t="shared" si="3"/>
        <v>0</v>
      </c>
      <c r="H75" s="1874">
        <v>1.6485000000000001</v>
      </c>
      <c r="I75" s="3085" t="s">
        <v>0</v>
      </c>
    </row>
    <row r="76" spans="1:9" ht="16.5">
      <c r="A76" s="3088" t="s">
        <v>2134</v>
      </c>
      <c r="B76" s="3081" t="s">
        <v>7703</v>
      </c>
      <c r="C76" s="3040" t="s">
        <v>2840</v>
      </c>
      <c r="D76" s="3082"/>
      <c r="E76" s="3082"/>
      <c r="F76" s="3083">
        <f t="shared" si="2"/>
        <v>0</v>
      </c>
      <c r="G76" s="3084">
        <f t="shared" si="3"/>
        <v>0</v>
      </c>
      <c r="H76" s="1874">
        <v>1.6933</v>
      </c>
      <c r="I76" s="3085" t="s">
        <v>0</v>
      </c>
    </row>
    <row r="77" spans="1:9" ht="16.5">
      <c r="A77" s="3088" t="s">
        <v>2135</v>
      </c>
      <c r="B77" s="3081" t="s">
        <v>7704</v>
      </c>
      <c r="C77" s="3040" t="s">
        <v>2840</v>
      </c>
      <c r="D77" s="3082"/>
      <c r="E77" s="3082"/>
      <c r="F77" s="3083">
        <f t="shared" si="2"/>
        <v>0</v>
      </c>
      <c r="G77" s="3084">
        <f t="shared" si="3"/>
        <v>0</v>
      </c>
      <c r="H77" s="1874">
        <v>0.71540000000000004</v>
      </c>
      <c r="I77" s="3085" t="s">
        <v>0</v>
      </c>
    </row>
    <row r="78" spans="1:9" ht="16.5">
      <c r="A78" s="3088" t="s">
        <v>2136</v>
      </c>
      <c r="B78" s="3081" t="s">
        <v>7705</v>
      </c>
      <c r="C78" s="3040" t="s">
        <v>2840</v>
      </c>
      <c r="D78" s="3082"/>
      <c r="E78" s="3082"/>
      <c r="F78" s="3083">
        <f t="shared" si="2"/>
        <v>0</v>
      </c>
      <c r="G78" s="3084">
        <f t="shared" si="3"/>
        <v>0</v>
      </c>
      <c r="H78" s="1874">
        <v>3.0000000000000001E-3</v>
      </c>
      <c r="I78" s="3085" t="s">
        <v>0</v>
      </c>
    </row>
    <row r="79" spans="1:9" ht="16.5">
      <c r="A79" s="3088" t="s">
        <v>2137</v>
      </c>
      <c r="B79" s="3081" t="s">
        <v>7706</v>
      </c>
      <c r="C79" s="3040" t="s">
        <v>2840</v>
      </c>
      <c r="D79" s="3082"/>
      <c r="E79" s="3082"/>
      <c r="F79" s="3083">
        <f t="shared" si="2"/>
        <v>0</v>
      </c>
      <c r="G79" s="3084">
        <f t="shared" si="3"/>
        <v>0</v>
      </c>
      <c r="H79" s="1874">
        <v>0.48570000000000002</v>
      </c>
      <c r="I79" s="3085" t="s">
        <v>0</v>
      </c>
    </row>
    <row r="80" spans="1:9" ht="16.5">
      <c r="A80" s="3088" t="s">
        <v>2138</v>
      </c>
      <c r="B80" s="3081" t="s">
        <v>7707</v>
      </c>
      <c r="C80" s="3040" t="s">
        <v>2840</v>
      </c>
      <c r="D80" s="3082"/>
      <c r="E80" s="3082"/>
      <c r="F80" s="3083">
        <f t="shared" si="2"/>
        <v>0</v>
      </c>
      <c r="G80" s="3084">
        <f t="shared" si="3"/>
        <v>0</v>
      </c>
      <c r="H80" s="1874">
        <v>1.1852</v>
      </c>
      <c r="I80" s="3085" t="s">
        <v>0</v>
      </c>
    </row>
    <row r="81" spans="1:9" ht="16.5">
      <c r="A81" s="3088" t="s">
        <v>2139</v>
      </c>
      <c r="B81" s="3081" t="s">
        <v>7708</v>
      </c>
      <c r="C81" s="3040" t="s">
        <v>2840</v>
      </c>
      <c r="D81" s="3082"/>
      <c r="E81" s="3082"/>
      <c r="F81" s="3083">
        <f t="shared" si="2"/>
        <v>0</v>
      </c>
      <c r="G81" s="3084">
        <f t="shared" si="3"/>
        <v>0</v>
      </c>
      <c r="H81" s="1874">
        <v>0.41460000000000002</v>
      </c>
      <c r="I81" s="3085" t="s">
        <v>0</v>
      </c>
    </row>
    <row r="82" spans="1:9" ht="16.5">
      <c r="A82" s="3088" t="s">
        <v>2141</v>
      </c>
      <c r="B82" s="3081" t="s">
        <v>7709</v>
      </c>
      <c r="C82" s="3040" t="s">
        <v>2840</v>
      </c>
      <c r="D82" s="3082"/>
      <c r="E82" s="3082"/>
      <c r="F82" s="3083">
        <f t="shared" si="2"/>
        <v>0</v>
      </c>
      <c r="G82" s="3084">
        <f t="shared" si="3"/>
        <v>0</v>
      </c>
      <c r="H82" s="1874">
        <v>0.72340000000000004</v>
      </c>
      <c r="I82" s="3085" t="s">
        <v>0</v>
      </c>
    </row>
    <row r="83" spans="1:9" ht="16.5">
      <c r="A83" s="3088" t="s">
        <v>2142</v>
      </c>
      <c r="B83" s="3081" t="s">
        <v>7710</v>
      </c>
      <c r="C83" s="3040" t="s">
        <v>2840</v>
      </c>
      <c r="D83" s="3082"/>
      <c r="E83" s="3082"/>
      <c r="F83" s="3083">
        <f t="shared" si="2"/>
        <v>0</v>
      </c>
      <c r="G83" s="3084">
        <f t="shared" si="3"/>
        <v>0</v>
      </c>
      <c r="H83" s="1874">
        <v>-0.39939999999999998</v>
      </c>
      <c r="I83" s="3085" t="s">
        <v>0</v>
      </c>
    </row>
    <row r="84" spans="1:9" ht="16.5">
      <c r="A84" s="3088" t="s">
        <v>2143</v>
      </c>
      <c r="B84" s="3081" t="s">
        <v>7711</v>
      </c>
      <c r="C84" s="3040" t="s">
        <v>2840</v>
      </c>
      <c r="D84" s="3082"/>
      <c r="E84" s="3082"/>
      <c r="F84" s="3083">
        <f t="shared" si="2"/>
        <v>0</v>
      </c>
      <c r="G84" s="3084">
        <f t="shared" si="3"/>
        <v>0</v>
      </c>
      <c r="H84" s="1874">
        <v>1.4636</v>
      </c>
      <c r="I84" s="3085" t="s">
        <v>0</v>
      </c>
    </row>
    <row r="85" spans="1:9" ht="16.5">
      <c r="A85" s="3088" t="s">
        <v>2144</v>
      </c>
      <c r="B85" s="3081" t="s">
        <v>7712</v>
      </c>
      <c r="C85" s="3040" t="s">
        <v>2840</v>
      </c>
      <c r="D85" s="3082"/>
      <c r="E85" s="3082"/>
      <c r="F85" s="3083">
        <f t="shared" si="2"/>
        <v>0</v>
      </c>
      <c r="G85" s="3084">
        <f t="shared" si="3"/>
        <v>0</v>
      </c>
      <c r="H85" s="1874">
        <v>0.50509999999999999</v>
      </c>
      <c r="I85" s="3085" t="s">
        <v>0</v>
      </c>
    </row>
    <row r="86" spans="1:9" ht="16.5">
      <c r="A86" s="3088" t="s">
        <v>2145</v>
      </c>
      <c r="B86" s="3081" t="s">
        <v>7713</v>
      </c>
      <c r="C86" s="3040" t="s">
        <v>2840</v>
      </c>
      <c r="D86" s="3082"/>
      <c r="E86" s="3082"/>
      <c r="F86" s="3083">
        <f t="shared" si="2"/>
        <v>0</v>
      </c>
      <c r="G86" s="3084">
        <f t="shared" si="3"/>
        <v>0</v>
      </c>
      <c r="H86" s="1874">
        <v>0.18029999999999999</v>
      </c>
      <c r="I86" s="3044" t="s">
        <v>0</v>
      </c>
    </row>
    <row r="87" spans="1:9" ht="16.5">
      <c r="A87" s="3088" t="s">
        <v>2146</v>
      </c>
      <c r="B87" s="3081" t="s">
        <v>7714</v>
      </c>
      <c r="C87" s="3040" t="s">
        <v>2840</v>
      </c>
      <c r="D87" s="3082"/>
      <c r="E87" s="3082"/>
      <c r="F87" s="3083">
        <f t="shared" si="2"/>
        <v>0</v>
      </c>
      <c r="G87" s="3084">
        <f t="shared" si="3"/>
        <v>0</v>
      </c>
      <c r="H87" s="1874">
        <v>0.22420000000000001</v>
      </c>
      <c r="I87" s="3085" t="s">
        <v>0</v>
      </c>
    </row>
    <row r="88" spans="1:9" ht="16.5">
      <c r="A88" s="3088" t="s">
        <v>2147</v>
      </c>
      <c r="B88" s="3081" t="s">
        <v>7715</v>
      </c>
      <c r="C88" s="3040" t="s">
        <v>2840</v>
      </c>
      <c r="D88" s="3082"/>
      <c r="E88" s="3082"/>
      <c r="F88" s="3083">
        <f t="shared" si="2"/>
        <v>0</v>
      </c>
      <c r="G88" s="3084">
        <f t="shared" si="3"/>
        <v>0</v>
      </c>
      <c r="H88" s="1874">
        <v>1.0920000000000001</v>
      </c>
      <c r="I88" s="3085" t="s">
        <v>0</v>
      </c>
    </row>
    <row r="89" spans="1:9" ht="16.5">
      <c r="A89" s="3088" t="s">
        <v>2148</v>
      </c>
      <c r="B89" s="3081" t="s">
        <v>7716</v>
      </c>
      <c r="C89" s="3040" t="s">
        <v>2840</v>
      </c>
      <c r="D89" s="3082"/>
      <c r="E89" s="3082"/>
      <c r="F89" s="3083">
        <f t="shared" si="2"/>
        <v>0</v>
      </c>
      <c r="G89" s="3084">
        <f t="shared" si="3"/>
        <v>0</v>
      </c>
      <c r="H89" s="1874">
        <v>1.3964000000000001</v>
      </c>
      <c r="I89" s="3085" t="s">
        <v>0</v>
      </c>
    </row>
    <row r="90" spans="1:9" ht="16.5">
      <c r="A90" s="3088" t="s">
        <v>2149</v>
      </c>
      <c r="B90" s="3081" t="s">
        <v>7717</v>
      </c>
      <c r="C90" s="3040" t="s">
        <v>2840</v>
      </c>
      <c r="D90" s="3082"/>
      <c r="E90" s="3082"/>
      <c r="F90" s="3083">
        <f t="shared" si="2"/>
        <v>0</v>
      </c>
      <c r="G90" s="3084">
        <f t="shared" si="3"/>
        <v>0</v>
      </c>
      <c r="H90" s="1874">
        <v>1.2929999999999999</v>
      </c>
      <c r="I90" s="3085" t="s">
        <v>0</v>
      </c>
    </row>
    <row r="91" spans="1:9" ht="16.5">
      <c r="A91" s="3088" t="s">
        <v>2150</v>
      </c>
      <c r="B91" s="3081" t="s">
        <v>7718</v>
      </c>
      <c r="C91" s="3040" t="s">
        <v>2840</v>
      </c>
      <c r="D91" s="3082"/>
      <c r="E91" s="3082"/>
      <c r="F91" s="3083">
        <f t="shared" si="2"/>
        <v>0</v>
      </c>
      <c r="G91" s="3084">
        <f t="shared" si="3"/>
        <v>0</v>
      </c>
      <c r="H91" s="1874">
        <v>1.7685999999999999</v>
      </c>
      <c r="I91" s="3085" t="s">
        <v>0</v>
      </c>
    </row>
    <row r="92" spans="1:9" ht="16.5">
      <c r="A92" s="3088" t="s">
        <v>2151</v>
      </c>
      <c r="B92" s="3081" t="s">
        <v>7719</v>
      </c>
      <c r="C92" s="3040" t="s">
        <v>2840</v>
      </c>
      <c r="D92" s="3082"/>
      <c r="E92" s="3082"/>
      <c r="F92" s="3083">
        <f t="shared" si="2"/>
        <v>0</v>
      </c>
      <c r="G92" s="3084">
        <f t="shared" si="3"/>
        <v>0</v>
      </c>
      <c r="H92" s="1874">
        <v>1.1775</v>
      </c>
      <c r="I92" s="3085" t="s">
        <v>0</v>
      </c>
    </row>
    <row r="93" spans="1:9" ht="16.5">
      <c r="A93" s="3088" t="s">
        <v>2152</v>
      </c>
      <c r="B93" s="3081" t="s">
        <v>7720</v>
      </c>
      <c r="C93" s="3040" t="s">
        <v>2840</v>
      </c>
      <c r="D93" s="3082"/>
      <c r="E93" s="3082"/>
      <c r="F93" s="3083">
        <f t="shared" si="2"/>
        <v>0</v>
      </c>
      <c r="G93" s="3084">
        <f t="shared" si="3"/>
        <v>0</v>
      </c>
      <c r="H93" s="1874">
        <v>0.94589999999999996</v>
      </c>
      <c r="I93" s="3085" t="s">
        <v>0</v>
      </c>
    </row>
    <row r="94" spans="1:9" ht="16.5">
      <c r="A94" s="3088" t="s">
        <v>2153</v>
      </c>
      <c r="B94" s="3081" t="s">
        <v>7721</v>
      </c>
      <c r="C94" s="3040" t="s">
        <v>2840</v>
      </c>
      <c r="D94" s="3082"/>
      <c r="E94" s="3082"/>
      <c r="F94" s="3083">
        <f t="shared" si="2"/>
        <v>0</v>
      </c>
      <c r="G94" s="3084">
        <f t="shared" si="3"/>
        <v>0</v>
      </c>
      <c r="H94" s="1874">
        <v>1.0707</v>
      </c>
      <c r="I94" s="3085" t="s">
        <v>0</v>
      </c>
    </row>
    <row r="95" spans="1:9" ht="16.5">
      <c r="A95" s="3088" t="s">
        <v>2154</v>
      </c>
      <c r="B95" s="3081" t="s">
        <v>7722</v>
      </c>
      <c r="C95" s="3040" t="s">
        <v>2840</v>
      </c>
      <c r="D95" s="3082"/>
      <c r="E95" s="3082"/>
      <c r="F95" s="3083">
        <f t="shared" si="2"/>
        <v>0</v>
      </c>
      <c r="G95" s="3084">
        <f t="shared" si="3"/>
        <v>0</v>
      </c>
      <c r="H95" s="1874">
        <v>1.7527999999999999</v>
      </c>
      <c r="I95" s="3085" t="s">
        <v>0</v>
      </c>
    </row>
    <row r="96" spans="1:9" ht="16.5">
      <c r="A96" s="3088" t="s">
        <v>2155</v>
      </c>
      <c r="B96" s="3081" t="s">
        <v>7723</v>
      </c>
      <c r="C96" s="3040" t="s">
        <v>2840</v>
      </c>
      <c r="D96" s="3082"/>
      <c r="E96" s="3082"/>
      <c r="F96" s="3083">
        <f t="shared" si="2"/>
        <v>0</v>
      </c>
      <c r="G96" s="3084">
        <f t="shared" si="3"/>
        <v>0</v>
      </c>
      <c r="H96" s="1874">
        <v>1.8359000000000001</v>
      </c>
      <c r="I96" s="3085" t="s">
        <v>0</v>
      </c>
    </row>
    <row r="97" spans="1:9" ht="16.5">
      <c r="A97" s="3088" t="s">
        <v>2156</v>
      </c>
      <c r="B97" s="3081" t="s">
        <v>7724</v>
      </c>
      <c r="C97" s="3040" t="s">
        <v>2840</v>
      </c>
      <c r="D97" s="3082"/>
      <c r="E97" s="3082"/>
      <c r="F97" s="3083">
        <f t="shared" si="2"/>
        <v>0</v>
      </c>
      <c r="G97" s="3084">
        <f t="shared" si="3"/>
        <v>0</v>
      </c>
      <c r="H97" s="1874">
        <v>0.29399999999999998</v>
      </c>
      <c r="I97" s="3085" t="s">
        <v>0</v>
      </c>
    </row>
    <row r="98" spans="1:9" ht="16.5">
      <c r="A98" s="3088" t="s">
        <v>2157</v>
      </c>
      <c r="B98" s="3081" t="s">
        <v>7725</v>
      </c>
      <c r="C98" s="3040" t="s">
        <v>2840</v>
      </c>
      <c r="D98" s="3082"/>
      <c r="E98" s="3082"/>
      <c r="F98" s="3083">
        <f t="shared" si="2"/>
        <v>0</v>
      </c>
      <c r="G98" s="3084">
        <f t="shared" si="3"/>
        <v>0</v>
      </c>
      <c r="H98" s="1874">
        <v>0.68640000000000001</v>
      </c>
      <c r="I98" s="3085" t="s">
        <v>0</v>
      </c>
    </row>
    <row r="99" spans="1:9" ht="16.5">
      <c r="A99" s="3088" t="s">
        <v>2158</v>
      </c>
      <c r="B99" s="3081" t="s">
        <v>7726</v>
      </c>
      <c r="C99" s="3040" t="s">
        <v>2840</v>
      </c>
      <c r="D99" s="3082"/>
      <c r="E99" s="3082"/>
      <c r="F99" s="3083">
        <f t="shared" si="2"/>
        <v>0</v>
      </c>
      <c r="G99" s="3084">
        <f t="shared" si="3"/>
        <v>0</v>
      </c>
      <c r="H99" s="1874">
        <v>1.0623</v>
      </c>
      <c r="I99" s="3085" t="s">
        <v>0</v>
      </c>
    </row>
    <row r="100" spans="1:9" ht="16.5">
      <c r="A100" s="3088" t="s">
        <v>2159</v>
      </c>
      <c r="B100" s="3081" t="s">
        <v>7727</v>
      </c>
      <c r="C100" s="3040" t="s">
        <v>2840</v>
      </c>
      <c r="D100" s="3082"/>
      <c r="E100" s="3082"/>
      <c r="F100" s="3083">
        <f t="shared" si="2"/>
        <v>0</v>
      </c>
      <c r="G100" s="3084">
        <f t="shared" si="3"/>
        <v>0</v>
      </c>
      <c r="H100" s="1874">
        <v>0.36930000000000002</v>
      </c>
      <c r="I100" s="3085" t="s">
        <v>0</v>
      </c>
    </row>
    <row r="101" spans="1:9" ht="16.5">
      <c r="A101" s="3088" t="s">
        <v>2160</v>
      </c>
      <c r="B101" s="3081" t="s">
        <v>7728</v>
      </c>
      <c r="C101" s="3040" t="s">
        <v>2840</v>
      </c>
      <c r="D101" s="3082"/>
      <c r="E101" s="3082"/>
      <c r="F101" s="3083">
        <f t="shared" si="2"/>
        <v>0</v>
      </c>
      <c r="G101" s="3084">
        <f t="shared" si="3"/>
        <v>0</v>
      </c>
      <c r="H101" s="1874">
        <v>0.2772</v>
      </c>
      <c r="I101" s="3085" t="s">
        <v>0</v>
      </c>
    </row>
    <row r="102" spans="1:9" ht="16.5">
      <c r="A102" s="3088" t="s">
        <v>2161</v>
      </c>
      <c r="B102" s="3081" t="s">
        <v>7729</v>
      </c>
      <c r="C102" s="3040" t="s">
        <v>2840</v>
      </c>
      <c r="D102" s="3082"/>
      <c r="E102" s="3082"/>
      <c r="F102" s="3083">
        <f t="shared" si="2"/>
        <v>0</v>
      </c>
      <c r="G102" s="3084">
        <f t="shared" si="3"/>
        <v>0</v>
      </c>
      <c r="H102" s="1874">
        <v>0.76829999999999998</v>
      </c>
      <c r="I102" s="3085" t="s">
        <v>0</v>
      </c>
    </row>
    <row r="103" spans="1:9" ht="16.5">
      <c r="A103" s="3088" t="s">
        <v>2162</v>
      </c>
      <c r="B103" s="3081" t="s">
        <v>7730</v>
      </c>
      <c r="C103" s="3040" t="s">
        <v>2840</v>
      </c>
      <c r="D103" s="3082"/>
      <c r="E103" s="3082"/>
      <c r="F103" s="3083">
        <f t="shared" si="2"/>
        <v>0</v>
      </c>
      <c r="G103" s="3084">
        <f t="shared" si="3"/>
        <v>0</v>
      </c>
      <c r="H103" s="1874">
        <v>1.4473</v>
      </c>
      <c r="I103" s="3085" t="s">
        <v>0</v>
      </c>
    </row>
    <row r="104" spans="1:9" ht="16.5">
      <c r="A104" s="3088" t="s">
        <v>2163</v>
      </c>
      <c r="B104" s="3081" t="s">
        <v>7731</v>
      </c>
      <c r="C104" s="3040" t="s">
        <v>2840</v>
      </c>
      <c r="D104" s="3082"/>
      <c r="E104" s="3082"/>
      <c r="F104" s="3083">
        <f t="shared" si="2"/>
        <v>0</v>
      </c>
      <c r="G104" s="3084">
        <f t="shared" si="3"/>
        <v>0</v>
      </c>
      <c r="H104" s="1874">
        <v>0.48649999999999999</v>
      </c>
      <c r="I104" s="3085" t="s">
        <v>0</v>
      </c>
    </row>
    <row r="105" spans="1:9" ht="16.5">
      <c r="A105" s="3088" t="s">
        <v>2164</v>
      </c>
      <c r="B105" s="3081" t="s">
        <v>7732</v>
      </c>
      <c r="C105" s="3040" t="s">
        <v>2840</v>
      </c>
      <c r="D105" s="3082"/>
      <c r="E105" s="3082"/>
      <c r="F105" s="3083">
        <f t="shared" si="2"/>
        <v>0</v>
      </c>
      <c r="G105" s="3084">
        <f t="shared" si="3"/>
        <v>0</v>
      </c>
      <c r="H105" s="1874">
        <v>1.0926</v>
      </c>
      <c r="I105" s="3085" t="s">
        <v>0</v>
      </c>
    </row>
    <row r="106" spans="1:9" ht="16.5">
      <c r="A106" s="3088" t="s">
        <v>2165</v>
      </c>
      <c r="B106" s="3081" t="s">
        <v>7733</v>
      </c>
      <c r="C106" s="3040" t="s">
        <v>2840</v>
      </c>
      <c r="D106" s="3082"/>
      <c r="E106" s="3082"/>
      <c r="F106" s="3083">
        <f t="shared" si="2"/>
        <v>0</v>
      </c>
      <c r="G106" s="3084">
        <f t="shared" si="3"/>
        <v>0</v>
      </c>
      <c r="H106" s="1874">
        <v>0.39650000000000002</v>
      </c>
      <c r="I106" s="3085" t="s">
        <v>0</v>
      </c>
    </row>
    <row r="107" spans="1:9" ht="16.5">
      <c r="A107" s="3088" t="s">
        <v>2166</v>
      </c>
      <c r="B107" s="3081" t="s">
        <v>7734</v>
      </c>
      <c r="C107" s="3040" t="s">
        <v>2840</v>
      </c>
      <c r="D107" s="3082"/>
      <c r="E107" s="3082"/>
      <c r="F107" s="3083">
        <f t="shared" si="2"/>
        <v>0</v>
      </c>
      <c r="G107" s="3084">
        <f t="shared" si="3"/>
        <v>0</v>
      </c>
      <c r="H107" s="1874">
        <v>0.36</v>
      </c>
      <c r="I107" s="3085" t="s">
        <v>0</v>
      </c>
    </row>
    <row r="108" spans="1:9" ht="16.5">
      <c r="A108" s="3088" t="s">
        <v>2167</v>
      </c>
      <c r="B108" s="3081" t="s">
        <v>7735</v>
      </c>
      <c r="C108" s="3040" t="s">
        <v>2840</v>
      </c>
      <c r="D108" s="3082"/>
      <c r="E108" s="3082"/>
      <c r="F108" s="3083">
        <f t="shared" si="2"/>
        <v>0</v>
      </c>
      <c r="G108" s="3084">
        <f t="shared" si="3"/>
        <v>0</v>
      </c>
      <c r="H108" s="1874">
        <v>1.8082</v>
      </c>
      <c r="I108" s="3085" t="s">
        <v>0</v>
      </c>
    </row>
    <row r="109" spans="1:9" ht="16.5">
      <c r="A109" s="3088" t="s">
        <v>2168</v>
      </c>
      <c r="B109" s="3081" t="s">
        <v>7736</v>
      </c>
      <c r="C109" s="3040" t="s">
        <v>2840</v>
      </c>
      <c r="D109" s="3082"/>
      <c r="E109" s="3082"/>
      <c r="F109" s="3083">
        <f t="shared" si="2"/>
        <v>0</v>
      </c>
      <c r="G109" s="3084">
        <f t="shared" si="3"/>
        <v>0</v>
      </c>
      <c r="H109" s="1874">
        <v>0.63839999999999997</v>
      </c>
      <c r="I109" s="3085" t="s">
        <v>0</v>
      </c>
    </row>
    <row r="110" spans="1:9" ht="16.5">
      <c r="A110" s="3088" t="s">
        <v>2169</v>
      </c>
      <c r="B110" s="3081" t="s">
        <v>7737</v>
      </c>
      <c r="C110" s="3040" t="s">
        <v>2840</v>
      </c>
      <c r="D110" s="3082"/>
      <c r="E110" s="3082"/>
      <c r="F110" s="3083">
        <f t="shared" si="2"/>
        <v>0</v>
      </c>
      <c r="G110" s="3084">
        <f t="shared" si="3"/>
        <v>0</v>
      </c>
      <c r="H110" s="1874">
        <v>0.4919</v>
      </c>
      <c r="I110" s="3085" t="s">
        <v>0</v>
      </c>
    </row>
    <row r="111" spans="1:9" ht="16.5">
      <c r="A111" s="3088" t="s">
        <v>2170</v>
      </c>
      <c r="B111" s="3081" t="s">
        <v>7738</v>
      </c>
      <c r="C111" s="3040" t="s">
        <v>2840</v>
      </c>
      <c r="D111" s="3082"/>
      <c r="E111" s="3082"/>
      <c r="F111" s="3083">
        <f t="shared" si="2"/>
        <v>0</v>
      </c>
      <c r="G111" s="3084">
        <f t="shared" si="3"/>
        <v>0</v>
      </c>
      <c r="H111" s="1874">
        <v>0.85199999999999998</v>
      </c>
      <c r="I111" s="3085" t="s">
        <v>0</v>
      </c>
    </row>
    <row r="112" spans="1:9" ht="16.5">
      <c r="A112" s="3088" t="s">
        <v>2171</v>
      </c>
      <c r="B112" s="3081" t="s">
        <v>7739</v>
      </c>
      <c r="C112" s="3040" t="s">
        <v>2840</v>
      </c>
      <c r="D112" s="3082"/>
      <c r="E112" s="3082"/>
      <c r="F112" s="3083">
        <f t="shared" si="2"/>
        <v>0</v>
      </c>
      <c r="G112" s="3084">
        <f t="shared" si="3"/>
        <v>0</v>
      </c>
      <c r="H112" s="1874">
        <v>0.66110000000000002</v>
      </c>
      <c r="I112" s="3085" t="s">
        <v>0</v>
      </c>
    </row>
    <row r="113" spans="1:9" ht="16.5">
      <c r="A113" s="3088" t="s">
        <v>2172</v>
      </c>
      <c r="B113" s="3081" t="s">
        <v>7740</v>
      </c>
      <c r="C113" s="3040" t="s">
        <v>2840</v>
      </c>
      <c r="D113" s="3082"/>
      <c r="E113" s="3082"/>
      <c r="F113" s="3083">
        <f t="shared" si="2"/>
        <v>0</v>
      </c>
      <c r="G113" s="3084">
        <f t="shared" si="3"/>
        <v>0</v>
      </c>
      <c r="H113" s="1874">
        <v>7.3400000000000007E-2</v>
      </c>
      <c r="I113" s="3085" t="s">
        <v>0</v>
      </c>
    </row>
    <row r="114" spans="1:9" ht="16.5">
      <c r="A114" s="3088" t="s">
        <v>2173</v>
      </c>
      <c r="B114" s="3081" t="s">
        <v>7741</v>
      </c>
      <c r="C114" s="3040" t="s">
        <v>2840</v>
      </c>
      <c r="D114" s="3082"/>
      <c r="E114" s="3082"/>
      <c r="F114" s="3083">
        <f t="shared" si="2"/>
        <v>0</v>
      </c>
      <c r="G114" s="3084">
        <f t="shared" si="3"/>
        <v>0</v>
      </c>
      <c r="H114" s="1874">
        <v>1.0389999999999999</v>
      </c>
      <c r="I114" s="3085" t="s">
        <v>0</v>
      </c>
    </row>
    <row r="115" spans="1:9" ht="16.5">
      <c r="A115" s="3088" t="s">
        <v>2174</v>
      </c>
      <c r="B115" s="3081" t="s">
        <v>7742</v>
      </c>
      <c r="C115" s="3040" t="s">
        <v>2840</v>
      </c>
      <c r="D115" s="3082"/>
      <c r="E115" s="3082"/>
      <c r="F115" s="3083">
        <f t="shared" si="2"/>
        <v>0</v>
      </c>
      <c r="G115" s="3084">
        <f t="shared" si="3"/>
        <v>0</v>
      </c>
      <c r="H115" s="1874">
        <v>1.7175</v>
      </c>
      <c r="I115" s="3085" t="s">
        <v>0</v>
      </c>
    </row>
    <row r="116" spans="1:9" ht="16.5">
      <c r="A116" s="3088" t="s">
        <v>2175</v>
      </c>
      <c r="B116" s="3081" t="s">
        <v>7743</v>
      </c>
      <c r="C116" s="3040" t="s">
        <v>2840</v>
      </c>
      <c r="D116" s="3082"/>
      <c r="E116" s="3082"/>
      <c r="F116" s="3083">
        <f t="shared" si="2"/>
        <v>0</v>
      </c>
      <c r="G116" s="3084">
        <f t="shared" si="3"/>
        <v>0</v>
      </c>
      <c r="H116" s="1874">
        <v>0.35949999999999999</v>
      </c>
      <c r="I116" s="3085" t="s">
        <v>0</v>
      </c>
    </row>
    <row r="117" spans="1:9" ht="16.5">
      <c r="A117" s="3088" t="s">
        <v>2176</v>
      </c>
      <c r="B117" s="3081" t="s">
        <v>7744</v>
      </c>
      <c r="C117" s="3040" t="s">
        <v>2840</v>
      </c>
      <c r="D117" s="3082"/>
      <c r="E117" s="3082"/>
      <c r="F117" s="3083">
        <f t="shared" si="2"/>
        <v>0</v>
      </c>
      <c r="G117" s="3084">
        <f t="shared" si="3"/>
        <v>0</v>
      </c>
      <c r="H117" s="1874">
        <v>0.27529999999999999</v>
      </c>
      <c r="I117" s="3085" t="s">
        <v>0</v>
      </c>
    </row>
    <row r="118" spans="1:9" ht="16.5">
      <c r="A118" s="3088" t="s">
        <v>2177</v>
      </c>
      <c r="B118" s="3081" t="s">
        <v>7745</v>
      </c>
      <c r="C118" s="3040" t="s">
        <v>2840</v>
      </c>
      <c r="D118" s="3082"/>
      <c r="E118" s="3082"/>
      <c r="F118" s="3083">
        <f t="shared" si="2"/>
        <v>0</v>
      </c>
      <c r="G118" s="3084">
        <f t="shared" si="3"/>
        <v>0</v>
      </c>
      <c r="H118" s="1874">
        <v>1.1720999999999999</v>
      </c>
      <c r="I118" s="3085" t="s">
        <v>0</v>
      </c>
    </row>
    <row r="119" spans="1:9" ht="16.5">
      <c r="A119" s="3088" t="s">
        <v>2178</v>
      </c>
      <c r="B119" s="3081" t="s">
        <v>7746</v>
      </c>
      <c r="C119" s="3040" t="s">
        <v>2840</v>
      </c>
      <c r="D119" s="3082"/>
      <c r="E119" s="3082"/>
      <c r="F119" s="3083">
        <f t="shared" si="2"/>
        <v>0</v>
      </c>
      <c r="G119" s="3084">
        <f t="shared" si="3"/>
        <v>0</v>
      </c>
      <c r="H119" s="1874">
        <v>0.86680000000000001</v>
      </c>
      <c r="I119" s="3085" t="s">
        <v>0</v>
      </c>
    </row>
    <row r="120" spans="1:9" ht="16.5">
      <c r="A120" s="3088" t="s">
        <v>2179</v>
      </c>
      <c r="B120" s="3081" t="s">
        <v>7747</v>
      </c>
      <c r="C120" s="3040" t="s">
        <v>2840</v>
      </c>
      <c r="D120" s="3082"/>
      <c r="E120" s="3082"/>
      <c r="F120" s="3083">
        <f t="shared" si="2"/>
        <v>0</v>
      </c>
      <c r="G120" s="3084">
        <f t="shared" si="3"/>
        <v>0</v>
      </c>
      <c r="H120" s="1874">
        <v>0.67249999999999999</v>
      </c>
      <c r="I120" s="3085" t="s">
        <v>0</v>
      </c>
    </row>
    <row r="121" spans="1:9" ht="16.5">
      <c r="A121" s="3088" t="s">
        <v>2180</v>
      </c>
      <c r="B121" s="3081" t="s">
        <v>7748</v>
      </c>
      <c r="C121" s="3040" t="s">
        <v>2840</v>
      </c>
      <c r="D121" s="3082"/>
      <c r="E121" s="3082"/>
      <c r="F121" s="3083">
        <f t="shared" si="2"/>
        <v>0</v>
      </c>
      <c r="G121" s="3084">
        <f t="shared" si="3"/>
        <v>0</v>
      </c>
      <c r="H121" s="1874">
        <v>0.92079999999999995</v>
      </c>
      <c r="I121" s="3085" t="s">
        <v>0</v>
      </c>
    </row>
    <row r="122" spans="1:9" ht="16.5">
      <c r="A122" s="3088" t="s">
        <v>2181</v>
      </c>
      <c r="B122" s="3081" t="s">
        <v>7749</v>
      </c>
      <c r="C122" s="3040" t="s">
        <v>2840</v>
      </c>
      <c r="D122" s="3082"/>
      <c r="E122" s="3082"/>
      <c r="F122" s="3083">
        <f t="shared" si="2"/>
        <v>0</v>
      </c>
      <c r="G122" s="3084">
        <f t="shared" si="3"/>
        <v>0</v>
      </c>
      <c r="H122" s="1874">
        <v>1.2450000000000001</v>
      </c>
      <c r="I122" s="3085" t="s">
        <v>0</v>
      </c>
    </row>
    <row r="123" spans="1:9" ht="16.5">
      <c r="A123" s="3088" t="s">
        <v>2182</v>
      </c>
      <c r="B123" s="3081" t="s">
        <v>7750</v>
      </c>
      <c r="C123" s="3040" t="s">
        <v>2840</v>
      </c>
      <c r="D123" s="3082"/>
      <c r="E123" s="3082"/>
      <c r="F123" s="3083">
        <f t="shared" si="2"/>
        <v>0</v>
      </c>
      <c r="G123" s="3084">
        <f t="shared" si="3"/>
        <v>0</v>
      </c>
      <c r="H123" s="1874">
        <v>0.84460000000000002</v>
      </c>
      <c r="I123" s="3085" t="s">
        <v>0</v>
      </c>
    </row>
    <row r="124" spans="1:9" ht="16.5">
      <c r="A124" s="3088" t="s">
        <v>2183</v>
      </c>
      <c r="B124" s="3081" t="s">
        <v>7751</v>
      </c>
      <c r="C124" s="3040" t="s">
        <v>2840</v>
      </c>
      <c r="D124" s="3082"/>
      <c r="E124" s="3082"/>
      <c r="F124" s="3083">
        <f t="shared" si="2"/>
        <v>0</v>
      </c>
      <c r="G124" s="3084">
        <f t="shared" si="3"/>
        <v>0</v>
      </c>
      <c r="H124" s="1874">
        <v>1.0678000000000001</v>
      </c>
      <c r="I124" s="3085" t="s">
        <v>0</v>
      </c>
    </row>
    <row r="125" spans="1:9" ht="16.5">
      <c r="A125" s="3088" t="s">
        <v>2184</v>
      </c>
      <c r="B125" s="3081" t="s">
        <v>7752</v>
      </c>
      <c r="C125" s="3040" t="s">
        <v>2840</v>
      </c>
      <c r="D125" s="3082"/>
      <c r="E125" s="3082"/>
      <c r="F125" s="3083">
        <f t="shared" si="2"/>
        <v>0</v>
      </c>
      <c r="G125" s="3084">
        <f t="shared" si="3"/>
        <v>0</v>
      </c>
      <c r="H125" s="1874">
        <v>0.68600000000000005</v>
      </c>
      <c r="I125" s="3085" t="s">
        <v>0</v>
      </c>
    </row>
    <row r="126" spans="1:9" ht="16.5">
      <c r="A126" s="3088" t="s">
        <v>2185</v>
      </c>
      <c r="B126" s="3081" t="s">
        <v>7753</v>
      </c>
      <c r="C126" s="3040" t="s">
        <v>2840</v>
      </c>
      <c r="D126" s="3082"/>
      <c r="E126" s="3082"/>
      <c r="F126" s="3083">
        <f t="shared" si="2"/>
        <v>0</v>
      </c>
      <c r="G126" s="3084">
        <f t="shared" si="3"/>
        <v>0</v>
      </c>
      <c r="H126" s="1874">
        <v>0.94850000000000001</v>
      </c>
      <c r="I126" s="3085" t="s">
        <v>0</v>
      </c>
    </row>
    <row r="127" spans="1:9" ht="16.5">
      <c r="A127" s="3088" t="s">
        <v>2186</v>
      </c>
      <c r="B127" s="3081" t="s">
        <v>7754</v>
      </c>
      <c r="C127" s="3040" t="s">
        <v>2840</v>
      </c>
      <c r="D127" s="3082"/>
      <c r="E127" s="3082"/>
      <c r="F127" s="3083">
        <f t="shared" si="2"/>
        <v>0</v>
      </c>
      <c r="G127" s="3084">
        <f t="shared" si="3"/>
        <v>0</v>
      </c>
      <c r="H127" s="1874">
        <v>0.49859999999999999</v>
      </c>
      <c r="I127" s="3085" t="s">
        <v>0</v>
      </c>
    </row>
    <row r="128" spans="1:9" ht="16.5">
      <c r="A128" s="3088" t="s">
        <v>2187</v>
      </c>
      <c r="B128" s="3081" t="s">
        <v>7755</v>
      </c>
      <c r="C128" s="3040" t="s">
        <v>2840</v>
      </c>
      <c r="D128" s="3082"/>
      <c r="E128" s="3082"/>
      <c r="F128" s="3083">
        <f t="shared" si="2"/>
        <v>0</v>
      </c>
      <c r="G128" s="3084">
        <f t="shared" si="3"/>
        <v>0</v>
      </c>
      <c r="H128" s="1874">
        <v>0.46860000000000002</v>
      </c>
      <c r="I128" s="3085" t="s">
        <v>0</v>
      </c>
    </row>
    <row r="129" spans="1:9" ht="16.5">
      <c r="A129" s="3088" t="s">
        <v>2188</v>
      </c>
      <c r="B129" s="3081" t="s">
        <v>7756</v>
      </c>
      <c r="C129" s="3040" t="s">
        <v>2840</v>
      </c>
      <c r="D129" s="3082"/>
      <c r="E129" s="3082"/>
      <c r="F129" s="3083">
        <f t="shared" si="2"/>
        <v>0</v>
      </c>
      <c r="G129" s="3084">
        <f t="shared" si="3"/>
        <v>0</v>
      </c>
      <c r="H129" s="1874">
        <v>0.44</v>
      </c>
      <c r="I129" s="3085" t="s">
        <v>0</v>
      </c>
    </row>
    <row r="130" spans="1:9" ht="16.5">
      <c r="A130" s="3088" t="s">
        <v>2189</v>
      </c>
      <c r="B130" s="3081" t="s">
        <v>7757</v>
      </c>
      <c r="C130" s="3040" t="s">
        <v>2840</v>
      </c>
      <c r="D130" s="3082"/>
      <c r="E130" s="3082"/>
      <c r="F130" s="3083">
        <f t="shared" si="2"/>
        <v>0</v>
      </c>
      <c r="G130" s="3084">
        <f t="shared" si="3"/>
        <v>0</v>
      </c>
      <c r="H130" s="1874">
        <v>0.88919999999999999</v>
      </c>
      <c r="I130" s="3085" t="s">
        <v>0</v>
      </c>
    </row>
    <row r="131" spans="1:9" ht="16.5">
      <c r="A131" s="3088" t="s">
        <v>2190</v>
      </c>
      <c r="B131" s="3081" t="s">
        <v>7758</v>
      </c>
      <c r="C131" s="3040" t="s">
        <v>2840</v>
      </c>
      <c r="D131" s="3082"/>
      <c r="E131" s="3082"/>
      <c r="F131" s="3083">
        <f t="shared" si="2"/>
        <v>0</v>
      </c>
      <c r="G131" s="3084">
        <f t="shared" si="3"/>
        <v>0</v>
      </c>
      <c r="H131" s="1874">
        <v>0.17799999999999999</v>
      </c>
      <c r="I131" s="3085" t="s">
        <v>0</v>
      </c>
    </row>
    <row r="132" spans="1:9" ht="16.5">
      <c r="A132" s="3088" t="s">
        <v>2191</v>
      </c>
      <c r="B132" s="3081" t="s">
        <v>7759</v>
      </c>
      <c r="C132" s="3040" t="s">
        <v>2840</v>
      </c>
      <c r="D132" s="3082"/>
      <c r="E132" s="3082"/>
      <c r="F132" s="3083">
        <f t="shared" si="2"/>
        <v>0</v>
      </c>
      <c r="G132" s="3084">
        <f t="shared" si="3"/>
        <v>0</v>
      </c>
      <c r="H132" s="1874">
        <v>1.6417999999999999</v>
      </c>
      <c r="I132" s="3085" t="s">
        <v>0</v>
      </c>
    </row>
    <row r="133" spans="1:9" ht="16.5">
      <c r="A133" s="3088" t="s">
        <v>2192</v>
      </c>
      <c r="B133" s="3081" t="s">
        <v>7760</v>
      </c>
      <c r="C133" s="3040" t="s">
        <v>2840</v>
      </c>
      <c r="D133" s="3082"/>
      <c r="E133" s="3082"/>
      <c r="F133" s="3083">
        <f t="shared" ref="F133:F196" si="4">D133*E133</f>
        <v>0</v>
      </c>
      <c r="G133" s="3084">
        <f t="shared" ref="G133:G196" si="5">IF($F$836=0,0,F133/$F$836)</f>
        <v>0</v>
      </c>
      <c r="H133" s="1874">
        <v>0.82589999999999997</v>
      </c>
      <c r="I133" s="3085" t="s">
        <v>0</v>
      </c>
    </row>
    <row r="134" spans="1:9" ht="16.5">
      <c r="A134" s="3088" t="s">
        <v>2193</v>
      </c>
      <c r="B134" s="3081" t="s">
        <v>7761</v>
      </c>
      <c r="C134" s="3040" t="s">
        <v>2840</v>
      </c>
      <c r="D134" s="3082"/>
      <c r="E134" s="3082"/>
      <c r="F134" s="3083">
        <f t="shared" si="4"/>
        <v>0</v>
      </c>
      <c r="G134" s="3084">
        <f t="shared" si="5"/>
        <v>0</v>
      </c>
      <c r="H134" s="1874">
        <v>0.76949999999999996</v>
      </c>
      <c r="I134" s="3085" t="s">
        <v>0</v>
      </c>
    </row>
    <row r="135" spans="1:9" ht="16.5">
      <c r="A135" s="3088" t="s">
        <v>2194</v>
      </c>
      <c r="B135" s="3081" t="s">
        <v>7762</v>
      </c>
      <c r="C135" s="3040" t="s">
        <v>2840</v>
      </c>
      <c r="D135" s="3082"/>
      <c r="E135" s="3082"/>
      <c r="F135" s="3083">
        <f t="shared" si="4"/>
        <v>0</v>
      </c>
      <c r="G135" s="3084">
        <f t="shared" si="5"/>
        <v>0</v>
      </c>
      <c r="H135" s="1874">
        <v>0.44409999999999999</v>
      </c>
      <c r="I135" s="3085" t="s">
        <v>0</v>
      </c>
    </row>
    <row r="136" spans="1:9" ht="16.5">
      <c r="A136" s="3088" t="s">
        <v>2195</v>
      </c>
      <c r="B136" s="3081" t="s">
        <v>7763</v>
      </c>
      <c r="C136" s="3040" t="s">
        <v>2840</v>
      </c>
      <c r="D136" s="3082"/>
      <c r="E136" s="3082"/>
      <c r="F136" s="3083">
        <f t="shared" si="4"/>
        <v>0</v>
      </c>
      <c r="G136" s="3084">
        <f t="shared" si="5"/>
        <v>0</v>
      </c>
      <c r="H136" s="1874">
        <v>0.91539999999999999</v>
      </c>
      <c r="I136" s="3085" t="s">
        <v>0</v>
      </c>
    </row>
    <row r="137" spans="1:9" ht="16.5">
      <c r="A137" s="3088" t="s">
        <v>2196</v>
      </c>
      <c r="B137" s="3081" t="s">
        <v>7764</v>
      </c>
      <c r="C137" s="3040" t="s">
        <v>2840</v>
      </c>
      <c r="D137" s="3082"/>
      <c r="E137" s="3082"/>
      <c r="F137" s="3083">
        <f t="shared" si="4"/>
        <v>0</v>
      </c>
      <c r="G137" s="3084">
        <f t="shared" si="5"/>
        <v>0</v>
      </c>
      <c r="H137" s="1874">
        <v>0.30309999999999998</v>
      </c>
      <c r="I137" s="3085" t="s">
        <v>0</v>
      </c>
    </row>
    <row r="138" spans="1:9" ht="16.5">
      <c r="A138" s="3088" t="s">
        <v>2197</v>
      </c>
      <c r="B138" s="3081" t="s">
        <v>7765</v>
      </c>
      <c r="C138" s="3040" t="s">
        <v>2840</v>
      </c>
      <c r="D138" s="3082"/>
      <c r="E138" s="3082"/>
      <c r="F138" s="3083">
        <f t="shared" si="4"/>
        <v>0</v>
      </c>
      <c r="G138" s="3084">
        <f t="shared" si="5"/>
        <v>0</v>
      </c>
      <c r="H138" s="1874">
        <v>1.5993999999999999</v>
      </c>
      <c r="I138" s="3085" t="s">
        <v>0</v>
      </c>
    </row>
    <row r="139" spans="1:9" ht="16.5">
      <c r="A139" s="3088" t="s">
        <v>2198</v>
      </c>
      <c r="B139" s="3081" t="s">
        <v>7766</v>
      </c>
      <c r="C139" s="3040" t="s">
        <v>2840</v>
      </c>
      <c r="D139" s="3082"/>
      <c r="E139" s="3082"/>
      <c r="F139" s="3083">
        <f t="shared" si="4"/>
        <v>0</v>
      </c>
      <c r="G139" s="3084">
        <f t="shared" si="5"/>
        <v>0</v>
      </c>
      <c r="H139" s="1874">
        <v>0.39179999999999998</v>
      </c>
      <c r="I139" s="3085" t="s">
        <v>0</v>
      </c>
    </row>
    <row r="140" spans="1:9" ht="16.5">
      <c r="A140" s="3088" t="s">
        <v>2199</v>
      </c>
      <c r="B140" s="3081" t="s">
        <v>7767</v>
      </c>
      <c r="C140" s="3040" t="s">
        <v>2840</v>
      </c>
      <c r="D140" s="3082"/>
      <c r="E140" s="3082"/>
      <c r="F140" s="3083">
        <f t="shared" si="4"/>
        <v>0</v>
      </c>
      <c r="G140" s="3084">
        <f t="shared" si="5"/>
        <v>0</v>
      </c>
      <c r="H140" s="1874">
        <v>0.32919999999999999</v>
      </c>
      <c r="I140" s="3085" t="s">
        <v>0</v>
      </c>
    </row>
    <row r="141" spans="1:9" ht="16.5">
      <c r="A141" s="3088" t="s">
        <v>2200</v>
      </c>
      <c r="B141" s="3081" t="s">
        <v>7768</v>
      </c>
      <c r="C141" s="3040" t="s">
        <v>2840</v>
      </c>
      <c r="D141" s="3082"/>
      <c r="E141" s="3082"/>
      <c r="F141" s="3083">
        <f t="shared" si="4"/>
        <v>0</v>
      </c>
      <c r="G141" s="3084">
        <f t="shared" si="5"/>
        <v>0</v>
      </c>
      <c r="H141" s="1874">
        <v>1.2136</v>
      </c>
      <c r="I141" s="3085" t="s">
        <v>0</v>
      </c>
    </row>
    <row r="142" spans="1:9" ht="16.5">
      <c r="A142" s="3088" t="s">
        <v>2201</v>
      </c>
      <c r="B142" s="3081" t="s">
        <v>7769</v>
      </c>
      <c r="C142" s="3040" t="s">
        <v>2840</v>
      </c>
      <c r="D142" s="3082"/>
      <c r="E142" s="3082"/>
      <c r="F142" s="3083">
        <f t="shared" si="4"/>
        <v>0</v>
      </c>
      <c r="G142" s="3084">
        <f t="shared" si="5"/>
        <v>0</v>
      </c>
      <c r="H142" s="1874">
        <v>1.1694</v>
      </c>
      <c r="I142" s="3085" t="s">
        <v>0</v>
      </c>
    </row>
    <row r="143" spans="1:9" ht="16.5">
      <c r="A143" s="3088" t="s">
        <v>2202</v>
      </c>
      <c r="B143" s="3081" t="s">
        <v>7770</v>
      </c>
      <c r="C143" s="3040" t="s">
        <v>2840</v>
      </c>
      <c r="D143" s="3082"/>
      <c r="E143" s="3082"/>
      <c r="F143" s="3083">
        <f t="shared" si="4"/>
        <v>0</v>
      </c>
      <c r="G143" s="3084">
        <f t="shared" si="5"/>
        <v>0</v>
      </c>
      <c r="H143" s="1874">
        <v>0.69140000000000001</v>
      </c>
      <c r="I143" s="3085" t="s">
        <v>0</v>
      </c>
    </row>
    <row r="144" spans="1:9" ht="16.5">
      <c r="A144" s="3088" t="s">
        <v>2203</v>
      </c>
      <c r="B144" s="3081" t="s">
        <v>7771</v>
      </c>
      <c r="C144" s="3040" t="s">
        <v>2840</v>
      </c>
      <c r="D144" s="3082"/>
      <c r="E144" s="3082"/>
      <c r="F144" s="3083">
        <f t="shared" si="4"/>
        <v>0</v>
      </c>
      <c r="G144" s="3084">
        <f t="shared" si="5"/>
        <v>0</v>
      </c>
      <c r="H144" s="1874">
        <v>1.6518999999999999</v>
      </c>
      <c r="I144" s="3085" t="s">
        <v>0</v>
      </c>
    </row>
    <row r="145" spans="1:9" ht="16.5">
      <c r="A145" s="3088" t="s">
        <v>2204</v>
      </c>
      <c r="B145" s="3081" t="s">
        <v>7772</v>
      </c>
      <c r="C145" s="3040" t="s">
        <v>2840</v>
      </c>
      <c r="D145" s="3082"/>
      <c r="E145" s="3082"/>
      <c r="F145" s="3083">
        <f t="shared" si="4"/>
        <v>0</v>
      </c>
      <c r="G145" s="3084">
        <f t="shared" si="5"/>
        <v>0</v>
      </c>
      <c r="H145" s="1874">
        <v>1.4001999999999999</v>
      </c>
      <c r="I145" s="3085" t="s">
        <v>0</v>
      </c>
    </row>
    <row r="146" spans="1:9" ht="16.5">
      <c r="A146" s="3088" t="s">
        <v>2205</v>
      </c>
      <c r="B146" s="3081" t="s">
        <v>7773</v>
      </c>
      <c r="C146" s="3040" t="s">
        <v>2840</v>
      </c>
      <c r="D146" s="3082"/>
      <c r="E146" s="3082"/>
      <c r="F146" s="3083">
        <f t="shared" si="4"/>
        <v>0</v>
      </c>
      <c r="G146" s="3084">
        <f t="shared" si="5"/>
        <v>0</v>
      </c>
      <c r="H146" s="1874">
        <v>0.1923</v>
      </c>
      <c r="I146" s="3044" t="s">
        <v>0</v>
      </c>
    </row>
    <row r="147" spans="1:9" ht="16.5">
      <c r="A147" s="3088" t="s">
        <v>2206</v>
      </c>
      <c r="B147" s="3081" t="s">
        <v>7774</v>
      </c>
      <c r="C147" s="3040" t="s">
        <v>2840</v>
      </c>
      <c r="D147" s="3082"/>
      <c r="E147" s="3082"/>
      <c r="F147" s="3083">
        <f t="shared" si="4"/>
        <v>0</v>
      </c>
      <c r="G147" s="3084">
        <f t="shared" si="5"/>
        <v>0</v>
      </c>
      <c r="H147" s="1874">
        <v>0.78</v>
      </c>
      <c r="I147" s="3085" t="s">
        <v>0</v>
      </c>
    </row>
    <row r="148" spans="1:9" ht="16.5">
      <c r="A148" s="3088" t="s">
        <v>4182</v>
      </c>
      <c r="B148" s="3081" t="s">
        <v>7775</v>
      </c>
      <c r="C148" s="3040" t="s">
        <v>2840</v>
      </c>
      <c r="D148" s="3082"/>
      <c r="E148" s="3082"/>
      <c r="F148" s="3083">
        <f t="shared" si="4"/>
        <v>0</v>
      </c>
      <c r="G148" s="3084">
        <f t="shared" si="5"/>
        <v>0</v>
      </c>
      <c r="H148" s="1874">
        <v>0.4234</v>
      </c>
      <c r="I148" s="3085" t="s">
        <v>0</v>
      </c>
    </row>
    <row r="149" spans="1:9" ht="16.5">
      <c r="A149" s="3088" t="s">
        <v>2207</v>
      </c>
      <c r="B149" s="3081" t="s">
        <v>7776</v>
      </c>
      <c r="C149" s="3040" t="s">
        <v>2840</v>
      </c>
      <c r="D149" s="3082"/>
      <c r="E149" s="3082"/>
      <c r="F149" s="3083">
        <f t="shared" si="4"/>
        <v>0</v>
      </c>
      <c r="G149" s="3084">
        <f t="shared" si="5"/>
        <v>0</v>
      </c>
      <c r="H149" s="1874">
        <v>0.47499999999999998</v>
      </c>
      <c r="I149" s="3085" t="s">
        <v>0</v>
      </c>
    </row>
    <row r="150" spans="1:9" ht="16.5">
      <c r="A150" s="3088" t="s">
        <v>4011</v>
      </c>
      <c r="B150" s="3081" t="s">
        <v>7777</v>
      </c>
      <c r="C150" s="3040" t="s">
        <v>2840</v>
      </c>
      <c r="D150" s="3082"/>
      <c r="E150" s="3082"/>
      <c r="F150" s="3083">
        <f t="shared" si="4"/>
        <v>0</v>
      </c>
      <c r="G150" s="3084">
        <f t="shared" si="5"/>
        <v>0</v>
      </c>
      <c r="H150" s="1874">
        <v>1.1687000000000001</v>
      </c>
      <c r="I150" s="3085" t="s">
        <v>0</v>
      </c>
    </row>
    <row r="151" spans="1:9" ht="16.5">
      <c r="A151" s="3088" t="s">
        <v>2208</v>
      </c>
      <c r="B151" s="3081" t="s">
        <v>7778</v>
      </c>
      <c r="C151" s="3040" t="s">
        <v>2840</v>
      </c>
      <c r="D151" s="3082"/>
      <c r="E151" s="3082"/>
      <c r="F151" s="3083">
        <f t="shared" si="4"/>
        <v>0</v>
      </c>
      <c r="G151" s="3084">
        <f t="shared" si="5"/>
        <v>0</v>
      </c>
      <c r="H151" s="1874">
        <v>0.38829999999999998</v>
      </c>
      <c r="I151" s="3085" t="s">
        <v>0</v>
      </c>
    </row>
    <row r="152" spans="1:9" ht="16.5">
      <c r="A152" s="3088" t="s">
        <v>2209</v>
      </c>
      <c r="B152" s="3081" t="s">
        <v>7779</v>
      </c>
      <c r="C152" s="3040" t="s">
        <v>2840</v>
      </c>
      <c r="D152" s="3082"/>
      <c r="E152" s="3082"/>
      <c r="F152" s="3083">
        <f t="shared" si="4"/>
        <v>0</v>
      </c>
      <c r="G152" s="3084">
        <f t="shared" si="5"/>
        <v>0</v>
      </c>
      <c r="H152" s="1874">
        <v>1.8957999999999999</v>
      </c>
      <c r="I152" s="3085" t="s">
        <v>0</v>
      </c>
    </row>
    <row r="153" spans="1:9" ht="16.5">
      <c r="A153" s="3088" t="s">
        <v>2210</v>
      </c>
      <c r="B153" s="3081" t="s">
        <v>7780</v>
      </c>
      <c r="C153" s="3040" t="s">
        <v>2840</v>
      </c>
      <c r="D153" s="3082"/>
      <c r="E153" s="3082"/>
      <c r="F153" s="3083">
        <f t="shared" si="4"/>
        <v>0</v>
      </c>
      <c r="G153" s="3084">
        <f t="shared" si="5"/>
        <v>0</v>
      </c>
      <c r="H153" s="1874">
        <v>1.8318000000000001</v>
      </c>
      <c r="I153" s="3085" t="s">
        <v>0</v>
      </c>
    </row>
    <row r="154" spans="1:9" ht="16.5">
      <c r="A154" s="3088" t="s">
        <v>2211</v>
      </c>
      <c r="B154" s="3081" t="s">
        <v>7781</v>
      </c>
      <c r="C154" s="3040" t="s">
        <v>2840</v>
      </c>
      <c r="D154" s="3082"/>
      <c r="E154" s="3082"/>
      <c r="F154" s="3083">
        <f t="shared" si="4"/>
        <v>0</v>
      </c>
      <c r="G154" s="3084">
        <f t="shared" si="5"/>
        <v>0</v>
      </c>
      <c r="H154" s="1874">
        <v>1.0707</v>
      </c>
      <c r="I154" s="3085" t="s">
        <v>0</v>
      </c>
    </row>
    <row r="155" spans="1:9" ht="16.5">
      <c r="A155" s="3088" t="s">
        <v>2212</v>
      </c>
      <c r="B155" s="3081" t="s">
        <v>7782</v>
      </c>
      <c r="C155" s="3040" t="s">
        <v>2840</v>
      </c>
      <c r="D155" s="3082"/>
      <c r="E155" s="3082"/>
      <c r="F155" s="3083">
        <f t="shared" si="4"/>
        <v>0</v>
      </c>
      <c r="G155" s="3084">
        <f t="shared" si="5"/>
        <v>0</v>
      </c>
      <c r="H155" s="1874">
        <v>0.44190000000000002</v>
      </c>
      <c r="I155" s="3085" t="s">
        <v>0</v>
      </c>
    </row>
    <row r="156" spans="1:9" ht="16.5">
      <c r="A156" s="3088" t="s">
        <v>2213</v>
      </c>
      <c r="B156" s="3081" t="s">
        <v>7783</v>
      </c>
      <c r="C156" s="3040" t="s">
        <v>2840</v>
      </c>
      <c r="D156" s="3082"/>
      <c r="E156" s="3082"/>
      <c r="F156" s="3083">
        <f t="shared" si="4"/>
        <v>0</v>
      </c>
      <c r="G156" s="3084">
        <f t="shared" si="5"/>
        <v>0</v>
      </c>
      <c r="H156" s="1874">
        <v>1.3668</v>
      </c>
      <c r="I156" s="3085" t="s">
        <v>0</v>
      </c>
    </row>
    <row r="157" spans="1:9" ht="16.5">
      <c r="A157" s="3088" t="s">
        <v>2214</v>
      </c>
      <c r="B157" s="3081" t="s">
        <v>7784</v>
      </c>
      <c r="C157" s="3040" t="s">
        <v>2840</v>
      </c>
      <c r="D157" s="3082"/>
      <c r="E157" s="3082"/>
      <c r="F157" s="3083">
        <f t="shared" si="4"/>
        <v>0</v>
      </c>
      <c r="G157" s="3084">
        <f t="shared" si="5"/>
        <v>0</v>
      </c>
      <c r="H157" s="1874">
        <v>0.25319999999999998</v>
      </c>
      <c r="I157" s="3085" t="s">
        <v>0</v>
      </c>
    </row>
    <row r="158" spans="1:9" ht="16.5">
      <c r="A158" s="3088" t="s">
        <v>2215</v>
      </c>
      <c r="B158" s="3081" t="s">
        <v>7785</v>
      </c>
      <c r="C158" s="3040" t="s">
        <v>2840</v>
      </c>
      <c r="D158" s="3082"/>
      <c r="E158" s="3082"/>
      <c r="F158" s="3083">
        <f t="shared" si="4"/>
        <v>0</v>
      </c>
      <c r="G158" s="3084">
        <f t="shared" si="5"/>
        <v>0</v>
      </c>
      <c r="H158" s="1874">
        <v>0.17100000000000001</v>
      </c>
      <c r="I158" s="3085" t="s">
        <v>0</v>
      </c>
    </row>
    <row r="159" spans="1:9" ht="16.5">
      <c r="A159" s="3088" t="s">
        <v>2216</v>
      </c>
      <c r="B159" s="3081" t="s">
        <v>7786</v>
      </c>
      <c r="C159" s="3040" t="s">
        <v>2840</v>
      </c>
      <c r="D159" s="3082"/>
      <c r="E159" s="3082"/>
      <c r="F159" s="3083">
        <f t="shared" si="4"/>
        <v>0</v>
      </c>
      <c r="G159" s="3084">
        <f t="shared" si="5"/>
        <v>0</v>
      </c>
      <c r="H159" s="1874">
        <v>0.72450000000000003</v>
      </c>
      <c r="I159" s="3085" t="s">
        <v>0</v>
      </c>
    </row>
    <row r="160" spans="1:9" ht="16.5">
      <c r="A160" s="3088" t="s">
        <v>2217</v>
      </c>
      <c r="B160" s="3081" t="s">
        <v>7787</v>
      </c>
      <c r="C160" s="3040" t="s">
        <v>2840</v>
      </c>
      <c r="D160" s="3082"/>
      <c r="E160" s="3082"/>
      <c r="F160" s="3083">
        <f t="shared" si="4"/>
        <v>0</v>
      </c>
      <c r="G160" s="3084">
        <f t="shared" si="5"/>
        <v>0</v>
      </c>
      <c r="H160" s="1874">
        <v>0.71930000000000005</v>
      </c>
      <c r="I160" s="3085" t="s">
        <v>0</v>
      </c>
    </row>
    <row r="161" spans="1:9" ht="16.5">
      <c r="A161" s="3088" t="s">
        <v>2218</v>
      </c>
      <c r="B161" s="3081" t="s">
        <v>7788</v>
      </c>
      <c r="C161" s="3040" t="s">
        <v>2840</v>
      </c>
      <c r="D161" s="3082"/>
      <c r="E161" s="3082"/>
      <c r="F161" s="3083">
        <f t="shared" si="4"/>
        <v>0</v>
      </c>
      <c r="G161" s="3084">
        <f t="shared" si="5"/>
        <v>0</v>
      </c>
      <c r="H161" s="1874">
        <v>0.1191</v>
      </c>
      <c r="I161" s="3085" t="s">
        <v>0</v>
      </c>
    </row>
    <row r="162" spans="1:9" ht="16.5">
      <c r="A162" s="3088" t="s">
        <v>4183</v>
      </c>
      <c r="B162" s="3081" t="s">
        <v>7789</v>
      </c>
      <c r="C162" s="3040" t="s">
        <v>2840</v>
      </c>
      <c r="D162" s="3082"/>
      <c r="E162" s="3082"/>
      <c r="F162" s="3083">
        <f t="shared" si="4"/>
        <v>0</v>
      </c>
      <c r="G162" s="3084">
        <f t="shared" si="5"/>
        <v>0</v>
      </c>
      <c r="H162" s="1874">
        <v>0.61229999999999996</v>
      </c>
      <c r="I162" s="3085" t="s">
        <v>0</v>
      </c>
    </row>
    <row r="163" spans="1:9" ht="16.5">
      <c r="A163" s="3088" t="s">
        <v>2219</v>
      </c>
      <c r="B163" s="3081" t="s">
        <v>7790</v>
      </c>
      <c r="C163" s="3040" t="s">
        <v>2840</v>
      </c>
      <c r="D163" s="3082"/>
      <c r="E163" s="3082"/>
      <c r="F163" s="3083">
        <f t="shared" si="4"/>
        <v>0</v>
      </c>
      <c r="G163" s="3084">
        <f t="shared" si="5"/>
        <v>0</v>
      </c>
      <c r="H163" s="1874">
        <v>0.6744</v>
      </c>
      <c r="I163" s="3085" t="s">
        <v>0</v>
      </c>
    </row>
    <row r="164" spans="1:9" ht="16.5">
      <c r="A164" s="3088" t="s">
        <v>2220</v>
      </c>
      <c r="B164" s="3081" t="s">
        <v>7791</v>
      </c>
      <c r="C164" s="3040" t="s">
        <v>2840</v>
      </c>
      <c r="D164" s="3082"/>
      <c r="E164" s="3082"/>
      <c r="F164" s="3083">
        <f t="shared" si="4"/>
        <v>0</v>
      </c>
      <c r="G164" s="3084">
        <f t="shared" si="5"/>
        <v>0</v>
      </c>
      <c r="H164" s="1874">
        <v>1.3512999999999999</v>
      </c>
      <c r="I164" s="3085" t="s">
        <v>0</v>
      </c>
    </row>
    <row r="165" spans="1:9" ht="16.5">
      <c r="A165" s="3088" t="s">
        <v>2221</v>
      </c>
      <c r="B165" s="3081" t="s">
        <v>7792</v>
      </c>
      <c r="C165" s="3040" t="s">
        <v>2840</v>
      </c>
      <c r="D165" s="3082"/>
      <c r="E165" s="3082"/>
      <c r="F165" s="3083">
        <f t="shared" si="4"/>
        <v>0</v>
      </c>
      <c r="G165" s="3084">
        <f t="shared" si="5"/>
        <v>0</v>
      </c>
      <c r="H165" s="1874">
        <v>1.4535</v>
      </c>
      <c r="I165" s="3085" t="s">
        <v>0</v>
      </c>
    </row>
    <row r="166" spans="1:9" ht="16.5">
      <c r="A166" s="3088" t="s">
        <v>2222</v>
      </c>
      <c r="B166" s="3081" t="s">
        <v>7793</v>
      </c>
      <c r="C166" s="3040" t="s">
        <v>2840</v>
      </c>
      <c r="D166" s="3082"/>
      <c r="E166" s="3082"/>
      <c r="F166" s="3083">
        <f t="shared" si="4"/>
        <v>0</v>
      </c>
      <c r="G166" s="3084">
        <f t="shared" si="5"/>
        <v>0</v>
      </c>
      <c r="H166" s="1874">
        <v>0.67669999999999997</v>
      </c>
      <c r="I166" s="3085" t="s">
        <v>0</v>
      </c>
    </row>
    <row r="167" spans="1:9" ht="16.5">
      <c r="A167" s="3088" t="s">
        <v>2223</v>
      </c>
      <c r="B167" s="3081" t="s">
        <v>7794</v>
      </c>
      <c r="C167" s="3040" t="s">
        <v>2840</v>
      </c>
      <c r="D167" s="3082"/>
      <c r="E167" s="3082"/>
      <c r="F167" s="3083">
        <f t="shared" si="4"/>
        <v>0</v>
      </c>
      <c r="G167" s="3084">
        <f t="shared" si="5"/>
        <v>0</v>
      </c>
      <c r="H167" s="1874">
        <v>0.63529999999999998</v>
      </c>
      <c r="I167" s="3085" t="s">
        <v>0</v>
      </c>
    </row>
    <row r="168" spans="1:9" ht="16.5">
      <c r="A168" s="3088" t="s">
        <v>2224</v>
      </c>
      <c r="B168" s="3081" t="s">
        <v>7795</v>
      </c>
      <c r="C168" s="3040" t="s">
        <v>2840</v>
      </c>
      <c r="D168" s="3082"/>
      <c r="E168" s="3082"/>
      <c r="F168" s="3083">
        <f t="shared" si="4"/>
        <v>0</v>
      </c>
      <c r="G168" s="3084">
        <f t="shared" si="5"/>
        <v>0</v>
      </c>
      <c r="H168" s="1874">
        <v>0.42220000000000002</v>
      </c>
      <c r="I168" s="3085" t="s">
        <v>0</v>
      </c>
    </row>
    <row r="169" spans="1:9" ht="16.5">
      <c r="A169" s="3088" t="s">
        <v>2225</v>
      </c>
      <c r="B169" s="3081" t="s">
        <v>7796</v>
      </c>
      <c r="C169" s="3040" t="s">
        <v>2840</v>
      </c>
      <c r="D169" s="3082"/>
      <c r="E169" s="3082"/>
      <c r="F169" s="3083">
        <f t="shared" si="4"/>
        <v>0</v>
      </c>
      <c r="G169" s="3084">
        <f t="shared" si="5"/>
        <v>0</v>
      </c>
      <c r="H169" s="1874">
        <v>0.7641</v>
      </c>
      <c r="I169" s="3085" t="s">
        <v>0</v>
      </c>
    </row>
    <row r="170" spans="1:9" ht="16.5">
      <c r="A170" s="3088" t="s">
        <v>2226</v>
      </c>
      <c r="B170" s="3081" t="s">
        <v>7797</v>
      </c>
      <c r="C170" s="3040" t="s">
        <v>2840</v>
      </c>
      <c r="D170" s="3082"/>
      <c r="E170" s="3082"/>
      <c r="F170" s="3083">
        <f t="shared" si="4"/>
        <v>0</v>
      </c>
      <c r="G170" s="3084">
        <f t="shared" si="5"/>
        <v>0</v>
      </c>
      <c r="H170" s="1874">
        <v>1.3935</v>
      </c>
      <c r="I170" s="3085" t="s">
        <v>0</v>
      </c>
    </row>
    <row r="171" spans="1:9" ht="16.5">
      <c r="A171" s="3088" t="s">
        <v>2227</v>
      </c>
      <c r="B171" s="3081" t="s">
        <v>7798</v>
      </c>
      <c r="C171" s="3040" t="s">
        <v>2840</v>
      </c>
      <c r="D171" s="3082"/>
      <c r="E171" s="3082"/>
      <c r="F171" s="3083">
        <f t="shared" si="4"/>
        <v>0</v>
      </c>
      <c r="G171" s="3084">
        <f t="shared" si="5"/>
        <v>0</v>
      </c>
      <c r="H171" s="1874">
        <v>1.7264999999999999</v>
      </c>
      <c r="I171" s="3085" t="s">
        <v>0</v>
      </c>
    </row>
    <row r="172" spans="1:9" ht="16.5">
      <c r="A172" s="3088" t="s">
        <v>2228</v>
      </c>
      <c r="B172" s="3081" t="s">
        <v>7799</v>
      </c>
      <c r="C172" s="3040" t="s">
        <v>2840</v>
      </c>
      <c r="D172" s="3082"/>
      <c r="E172" s="3082"/>
      <c r="F172" s="3083">
        <f t="shared" si="4"/>
        <v>0</v>
      </c>
      <c r="G172" s="3084">
        <f t="shared" si="5"/>
        <v>0</v>
      </c>
      <c r="H172" s="1874">
        <v>0.79530000000000001</v>
      </c>
      <c r="I172" s="3085" t="s">
        <v>0</v>
      </c>
    </row>
    <row r="173" spans="1:9" ht="16.5">
      <c r="A173" s="3088" t="s">
        <v>2229</v>
      </c>
      <c r="B173" s="3081" t="s">
        <v>7800</v>
      </c>
      <c r="C173" s="3040" t="s">
        <v>2840</v>
      </c>
      <c r="D173" s="3082"/>
      <c r="E173" s="3082"/>
      <c r="F173" s="3083">
        <f t="shared" si="4"/>
        <v>0</v>
      </c>
      <c r="G173" s="3084">
        <f t="shared" si="5"/>
        <v>0</v>
      </c>
      <c r="H173" s="1874">
        <v>0.33900000000000002</v>
      </c>
      <c r="I173" s="3085" t="s">
        <v>0</v>
      </c>
    </row>
    <row r="174" spans="1:9" ht="16.5">
      <c r="A174" s="3088" t="s">
        <v>2230</v>
      </c>
      <c r="B174" s="3081" t="s">
        <v>7801</v>
      </c>
      <c r="C174" s="3040" t="s">
        <v>2840</v>
      </c>
      <c r="D174" s="3082"/>
      <c r="E174" s="3082"/>
      <c r="F174" s="3083">
        <f t="shared" si="4"/>
        <v>0</v>
      </c>
      <c r="G174" s="3084">
        <f t="shared" si="5"/>
        <v>0</v>
      </c>
      <c r="H174" s="1874">
        <v>0.66110000000000002</v>
      </c>
      <c r="I174" s="3085" t="s">
        <v>0</v>
      </c>
    </row>
    <row r="175" spans="1:9" ht="16.5">
      <c r="A175" s="3088" t="s">
        <v>2231</v>
      </c>
      <c r="B175" s="3081" t="s">
        <v>7802</v>
      </c>
      <c r="C175" s="3040" t="s">
        <v>2840</v>
      </c>
      <c r="D175" s="3082"/>
      <c r="E175" s="3082"/>
      <c r="F175" s="3083">
        <f t="shared" si="4"/>
        <v>0</v>
      </c>
      <c r="G175" s="3084">
        <f t="shared" si="5"/>
        <v>0</v>
      </c>
      <c r="H175" s="1874">
        <v>1.0452999999999999</v>
      </c>
      <c r="I175" s="3085" t="s">
        <v>0</v>
      </c>
    </row>
    <row r="176" spans="1:9" ht="16.5">
      <c r="A176" s="3088" t="s">
        <v>2232</v>
      </c>
      <c r="B176" s="3081" t="s">
        <v>7803</v>
      </c>
      <c r="C176" s="3040" t="s">
        <v>2840</v>
      </c>
      <c r="D176" s="3082"/>
      <c r="E176" s="3082"/>
      <c r="F176" s="3083">
        <f t="shared" si="4"/>
        <v>0</v>
      </c>
      <c r="G176" s="3084">
        <f t="shared" si="5"/>
        <v>0</v>
      </c>
      <c r="H176" s="1874">
        <v>0.42359999999999998</v>
      </c>
      <c r="I176" s="3085" t="s">
        <v>0</v>
      </c>
    </row>
    <row r="177" spans="1:9" ht="16.5">
      <c r="A177" s="3088" t="s">
        <v>2233</v>
      </c>
      <c r="B177" s="3081" t="s">
        <v>7804</v>
      </c>
      <c r="C177" s="3040" t="s">
        <v>2840</v>
      </c>
      <c r="D177" s="3082"/>
      <c r="E177" s="3082"/>
      <c r="F177" s="3083">
        <f t="shared" si="4"/>
        <v>0</v>
      </c>
      <c r="G177" s="3084">
        <f t="shared" si="5"/>
        <v>0</v>
      </c>
      <c r="H177" s="1874">
        <v>1.0938000000000001</v>
      </c>
      <c r="I177" s="3085" t="s">
        <v>0</v>
      </c>
    </row>
    <row r="178" spans="1:9" ht="16.5">
      <c r="A178" s="3088" t="s">
        <v>2234</v>
      </c>
      <c r="B178" s="3081" t="s">
        <v>7805</v>
      </c>
      <c r="C178" s="3040" t="s">
        <v>2840</v>
      </c>
      <c r="D178" s="3082"/>
      <c r="E178" s="3082"/>
      <c r="F178" s="3083">
        <f t="shared" si="4"/>
        <v>0</v>
      </c>
      <c r="G178" s="3084">
        <f t="shared" si="5"/>
        <v>0</v>
      </c>
      <c r="H178" s="1874">
        <v>1.3069</v>
      </c>
      <c r="I178" s="3085" t="s">
        <v>0</v>
      </c>
    </row>
    <row r="179" spans="1:9" ht="16.5">
      <c r="A179" s="3088" t="s">
        <v>2235</v>
      </c>
      <c r="B179" s="3081" t="s">
        <v>7806</v>
      </c>
      <c r="C179" s="3040" t="s">
        <v>2840</v>
      </c>
      <c r="D179" s="3082"/>
      <c r="E179" s="3082"/>
      <c r="F179" s="3083">
        <f t="shared" si="4"/>
        <v>0</v>
      </c>
      <c r="G179" s="3084">
        <f t="shared" si="5"/>
        <v>0</v>
      </c>
      <c r="H179" s="1874">
        <v>1.1086</v>
      </c>
      <c r="I179" s="3085" t="s">
        <v>0</v>
      </c>
    </row>
    <row r="180" spans="1:9" ht="16.5">
      <c r="A180" s="3088" t="s">
        <v>2236</v>
      </c>
      <c r="B180" s="3081" t="s">
        <v>7807</v>
      </c>
      <c r="C180" s="3040" t="s">
        <v>2840</v>
      </c>
      <c r="D180" s="3082"/>
      <c r="E180" s="3082"/>
      <c r="F180" s="3083">
        <f t="shared" si="4"/>
        <v>0</v>
      </c>
      <c r="G180" s="3084">
        <f t="shared" si="5"/>
        <v>0</v>
      </c>
      <c r="H180" s="1874">
        <v>0.93069999999999997</v>
      </c>
      <c r="I180" s="3085" t="s">
        <v>0</v>
      </c>
    </row>
    <row r="181" spans="1:9" ht="16.5">
      <c r="A181" s="3088" t="s">
        <v>2237</v>
      </c>
      <c r="B181" s="3081" t="s">
        <v>7808</v>
      </c>
      <c r="C181" s="3040" t="s">
        <v>2840</v>
      </c>
      <c r="D181" s="3082"/>
      <c r="E181" s="3082"/>
      <c r="F181" s="3083">
        <f t="shared" si="4"/>
        <v>0</v>
      </c>
      <c r="G181" s="3084">
        <f t="shared" si="5"/>
        <v>0</v>
      </c>
      <c r="H181" s="1874">
        <v>0.189</v>
      </c>
      <c r="I181" s="3085" t="s">
        <v>0</v>
      </c>
    </row>
    <row r="182" spans="1:9" ht="16.5">
      <c r="A182" s="3088" t="s">
        <v>2238</v>
      </c>
      <c r="B182" s="3081" t="s">
        <v>7809</v>
      </c>
      <c r="C182" s="3040" t="s">
        <v>2840</v>
      </c>
      <c r="D182" s="3082"/>
      <c r="E182" s="3082"/>
      <c r="F182" s="3083">
        <f t="shared" si="4"/>
        <v>0</v>
      </c>
      <c r="G182" s="3084">
        <f t="shared" si="5"/>
        <v>0</v>
      </c>
      <c r="H182" s="1874">
        <v>0.47149999999999997</v>
      </c>
      <c r="I182" s="3085" t="s">
        <v>0</v>
      </c>
    </row>
    <row r="183" spans="1:9" ht="16.5">
      <c r="A183" s="3088" t="s">
        <v>2239</v>
      </c>
      <c r="B183" s="3081" t="s">
        <v>7810</v>
      </c>
      <c r="C183" s="3040" t="s">
        <v>2840</v>
      </c>
      <c r="D183" s="3082"/>
      <c r="E183" s="3082"/>
      <c r="F183" s="3083">
        <f t="shared" si="4"/>
        <v>0</v>
      </c>
      <c r="G183" s="3084">
        <f t="shared" si="5"/>
        <v>0</v>
      </c>
      <c r="H183" s="1874">
        <v>1.1197999999999999</v>
      </c>
      <c r="I183" s="3085" t="s">
        <v>0</v>
      </c>
    </row>
    <row r="184" spans="1:9" ht="16.5">
      <c r="A184" s="3088" t="s">
        <v>2240</v>
      </c>
      <c r="B184" s="3081" t="s">
        <v>7811</v>
      </c>
      <c r="C184" s="3040" t="s">
        <v>2840</v>
      </c>
      <c r="D184" s="3082"/>
      <c r="E184" s="3082"/>
      <c r="F184" s="3083">
        <f t="shared" si="4"/>
        <v>0</v>
      </c>
      <c r="G184" s="3084">
        <f t="shared" si="5"/>
        <v>0</v>
      </c>
      <c r="H184" s="1874">
        <v>0.67059999999999997</v>
      </c>
      <c r="I184" s="3085" t="s">
        <v>0</v>
      </c>
    </row>
    <row r="185" spans="1:9" ht="16.5">
      <c r="A185" s="3088" t="s">
        <v>2241</v>
      </c>
      <c r="B185" s="3081" t="s">
        <v>7812</v>
      </c>
      <c r="C185" s="3040" t="s">
        <v>2840</v>
      </c>
      <c r="D185" s="3082"/>
      <c r="E185" s="3082"/>
      <c r="F185" s="3083">
        <f t="shared" si="4"/>
        <v>0</v>
      </c>
      <c r="G185" s="3084">
        <f t="shared" si="5"/>
        <v>0</v>
      </c>
      <c r="H185" s="1874">
        <v>0.54369999999999996</v>
      </c>
      <c r="I185" s="3085" t="s">
        <v>0</v>
      </c>
    </row>
    <row r="186" spans="1:9" ht="16.5">
      <c r="A186" s="3088" t="s">
        <v>2242</v>
      </c>
      <c r="B186" s="3081" t="s">
        <v>7813</v>
      </c>
      <c r="C186" s="3040" t="s">
        <v>2840</v>
      </c>
      <c r="D186" s="3082"/>
      <c r="E186" s="3082"/>
      <c r="F186" s="3083">
        <f t="shared" si="4"/>
        <v>0</v>
      </c>
      <c r="G186" s="3084">
        <f t="shared" si="5"/>
        <v>0</v>
      </c>
      <c r="H186" s="1874">
        <v>-0.13450000000000001</v>
      </c>
      <c r="I186" s="3085" t="s">
        <v>0</v>
      </c>
    </row>
    <row r="187" spans="1:9" ht="16.5">
      <c r="A187" s="3088" t="s">
        <v>2243</v>
      </c>
      <c r="B187" s="3081" t="s">
        <v>7814</v>
      </c>
      <c r="C187" s="3040" t="s">
        <v>2840</v>
      </c>
      <c r="D187" s="3082"/>
      <c r="E187" s="3082"/>
      <c r="F187" s="3083">
        <f t="shared" si="4"/>
        <v>0</v>
      </c>
      <c r="G187" s="3084">
        <f t="shared" si="5"/>
        <v>0</v>
      </c>
      <c r="H187" s="1874">
        <v>0.93730000000000002</v>
      </c>
      <c r="I187" s="3085" t="s">
        <v>0</v>
      </c>
    </row>
    <row r="188" spans="1:9" ht="16.5">
      <c r="A188" s="3088" t="s">
        <v>2244</v>
      </c>
      <c r="B188" s="3081" t="s">
        <v>7815</v>
      </c>
      <c r="C188" s="3040" t="s">
        <v>2840</v>
      </c>
      <c r="D188" s="3082"/>
      <c r="E188" s="3082"/>
      <c r="F188" s="3083">
        <f t="shared" si="4"/>
        <v>0</v>
      </c>
      <c r="G188" s="3084">
        <f t="shared" si="5"/>
        <v>0</v>
      </c>
      <c r="H188" s="1874">
        <v>1.2991999999999999</v>
      </c>
      <c r="I188" s="3085" t="s">
        <v>0</v>
      </c>
    </row>
    <row r="189" spans="1:9" ht="16.5">
      <c r="A189" s="3088" t="s">
        <v>2245</v>
      </c>
      <c r="B189" s="3081" t="s">
        <v>7816</v>
      </c>
      <c r="C189" s="3040" t="s">
        <v>2840</v>
      </c>
      <c r="D189" s="3082"/>
      <c r="E189" s="3082"/>
      <c r="F189" s="3083">
        <f t="shared" si="4"/>
        <v>0</v>
      </c>
      <c r="G189" s="3084">
        <f t="shared" si="5"/>
        <v>0</v>
      </c>
      <c r="H189" s="1874">
        <v>1.8548</v>
      </c>
      <c r="I189" s="3085" t="s">
        <v>0</v>
      </c>
    </row>
    <row r="190" spans="1:9" ht="16.5">
      <c r="A190" s="3088" t="s">
        <v>2246</v>
      </c>
      <c r="B190" s="3081" t="s">
        <v>7817</v>
      </c>
      <c r="C190" s="3040" t="s">
        <v>2840</v>
      </c>
      <c r="D190" s="3082"/>
      <c r="E190" s="3082"/>
      <c r="F190" s="3083">
        <f t="shared" si="4"/>
        <v>0</v>
      </c>
      <c r="G190" s="3084">
        <f t="shared" si="5"/>
        <v>0</v>
      </c>
      <c r="H190" s="1874">
        <v>0.41930000000000001</v>
      </c>
      <c r="I190" s="3085" t="s">
        <v>0</v>
      </c>
    </row>
    <row r="191" spans="1:9" ht="16.5">
      <c r="A191" s="3088" t="s">
        <v>2247</v>
      </c>
      <c r="B191" s="3081" t="s">
        <v>7818</v>
      </c>
      <c r="C191" s="3040" t="s">
        <v>2840</v>
      </c>
      <c r="D191" s="3082"/>
      <c r="E191" s="3082"/>
      <c r="F191" s="3083">
        <f t="shared" si="4"/>
        <v>0</v>
      </c>
      <c r="G191" s="3084">
        <f t="shared" si="5"/>
        <v>0</v>
      </c>
      <c r="H191" s="1874">
        <v>0.37390000000000001</v>
      </c>
      <c r="I191" s="3085" t="s">
        <v>0</v>
      </c>
    </row>
    <row r="192" spans="1:9" ht="16.5">
      <c r="A192" s="3088" t="s">
        <v>2248</v>
      </c>
      <c r="B192" s="3081" t="s">
        <v>7819</v>
      </c>
      <c r="C192" s="3040" t="s">
        <v>2840</v>
      </c>
      <c r="D192" s="3082"/>
      <c r="E192" s="3082"/>
      <c r="F192" s="3083">
        <f t="shared" si="4"/>
        <v>0</v>
      </c>
      <c r="G192" s="3084">
        <f t="shared" si="5"/>
        <v>0</v>
      </c>
      <c r="H192" s="1874">
        <v>1.8365</v>
      </c>
      <c r="I192" s="3085" t="s">
        <v>0</v>
      </c>
    </row>
    <row r="193" spans="1:9" ht="16.5">
      <c r="A193" s="3088" t="s">
        <v>2249</v>
      </c>
      <c r="B193" s="3081" t="s">
        <v>7820</v>
      </c>
      <c r="C193" s="3040" t="s">
        <v>2840</v>
      </c>
      <c r="D193" s="3082"/>
      <c r="E193" s="3082"/>
      <c r="F193" s="3083">
        <f t="shared" si="4"/>
        <v>0</v>
      </c>
      <c r="G193" s="3084">
        <f t="shared" si="5"/>
        <v>0</v>
      </c>
      <c r="H193" s="1874">
        <v>0.60150000000000003</v>
      </c>
      <c r="I193" s="3085" t="s">
        <v>0</v>
      </c>
    </row>
    <row r="194" spans="1:9" ht="16.5">
      <c r="A194" s="3088" t="s">
        <v>2250</v>
      </c>
      <c r="B194" s="3081" t="s">
        <v>7821</v>
      </c>
      <c r="C194" s="3040" t="s">
        <v>2840</v>
      </c>
      <c r="D194" s="3082"/>
      <c r="E194" s="3082"/>
      <c r="F194" s="3083">
        <f t="shared" si="4"/>
        <v>0</v>
      </c>
      <c r="G194" s="3084">
        <f t="shared" si="5"/>
        <v>0</v>
      </c>
      <c r="H194" s="1874">
        <v>0.51649999999999996</v>
      </c>
      <c r="I194" s="3085" t="s">
        <v>0</v>
      </c>
    </row>
    <row r="195" spans="1:9" ht="16.5">
      <c r="A195" s="3088" t="s">
        <v>2251</v>
      </c>
      <c r="B195" s="3081" t="s">
        <v>7822</v>
      </c>
      <c r="C195" s="3040" t="s">
        <v>2840</v>
      </c>
      <c r="D195" s="3082"/>
      <c r="E195" s="3082"/>
      <c r="F195" s="3083">
        <f t="shared" si="4"/>
        <v>0</v>
      </c>
      <c r="G195" s="3084">
        <f t="shared" si="5"/>
        <v>0</v>
      </c>
      <c r="H195" s="1874">
        <v>1.0642</v>
      </c>
      <c r="I195" s="3085" t="s">
        <v>0</v>
      </c>
    </row>
    <row r="196" spans="1:9" ht="16.5">
      <c r="A196" s="3088" t="s">
        <v>2252</v>
      </c>
      <c r="B196" s="3081" t="s">
        <v>7823</v>
      </c>
      <c r="C196" s="3040" t="s">
        <v>2840</v>
      </c>
      <c r="D196" s="3082"/>
      <c r="E196" s="3082"/>
      <c r="F196" s="3083">
        <f t="shared" si="4"/>
        <v>0</v>
      </c>
      <c r="G196" s="3084">
        <f t="shared" si="5"/>
        <v>0</v>
      </c>
      <c r="H196" s="1874">
        <v>0.47489999999999999</v>
      </c>
      <c r="I196" s="3085" t="s">
        <v>0</v>
      </c>
    </row>
    <row r="197" spans="1:9" ht="16.5">
      <c r="A197" s="3088" t="s">
        <v>2253</v>
      </c>
      <c r="B197" s="3081" t="s">
        <v>7824</v>
      </c>
      <c r="C197" s="3040" t="s">
        <v>2840</v>
      </c>
      <c r="D197" s="3082"/>
      <c r="E197" s="3082"/>
      <c r="F197" s="3083">
        <f t="shared" ref="F197:F260" si="6">D197*E197</f>
        <v>0</v>
      </c>
      <c r="G197" s="3084">
        <f t="shared" ref="G197:G260" si="7">IF($F$836=0,0,F197/$F$836)</f>
        <v>0</v>
      </c>
      <c r="H197" s="1874">
        <v>0.93459999999999999</v>
      </c>
      <c r="I197" s="3085" t="s">
        <v>0</v>
      </c>
    </row>
    <row r="198" spans="1:9" ht="16.5">
      <c r="A198" s="3088" t="s">
        <v>2254</v>
      </c>
      <c r="B198" s="3081" t="s">
        <v>7825</v>
      </c>
      <c r="C198" s="3040" t="s">
        <v>2840</v>
      </c>
      <c r="D198" s="3082"/>
      <c r="E198" s="3082"/>
      <c r="F198" s="3083">
        <f t="shared" si="6"/>
        <v>0</v>
      </c>
      <c r="G198" s="3084">
        <f t="shared" si="7"/>
        <v>0</v>
      </c>
      <c r="H198" s="1874">
        <v>0.47139999999999999</v>
      </c>
      <c r="I198" s="3085" t="s">
        <v>0</v>
      </c>
    </row>
    <row r="199" spans="1:9" ht="16.5">
      <c r="A199" s="3088" t="s">
        <v>2255</v>
      </c>
      <c r="B199" s="3081" t="s">
        <v>7826</v>
      </c>
      <c r="C199" s="3040" t="s">
        <v>2840</v>
      </c>
      <c r="D199" s="3082"/>
      <c r="E199" s="3082"/>
      <c r="F199" s="3083">
        <f t="shared" si="6"/>
        <v>0</v>
      </c>
      <c r="G199" s="3084">
        <f t="shared" si="7"/>
        <v>0</v>
      </c>
      <c r="H199" s="1874">
        <v>0.57969999999999999</v>
      </c>
      <c r="I199" s="3085" t="s">
        <v>0</v>
      </c>
    </row>
    <row r="200" spans="1:9" ht="16.5">
      <c r="A200" s="3088" t="s">
        <v>2256</v>
      </c>
      <c r="B200" s="3081" t="s">
        <v>7827</v>
      </c>
      <c r="C200" s="3040" t="s">
        <v>2840</v>
      </c>
      <c r="D200" s="3082"/>
      <c r="E200" s="3082"/>
      <c r="F200" s="3083">
        <f t="shared" si="6"/>
        <v>0</v>
      </c>
      <c r="G200" s="3084">
        <f t="shared" si="7"/>
        <v>0</v>
      </c>
      <c r="H200" s="1874">
        <v>1.7316</v>
      </c>
      <c r="I200" s="3085" t="s">
        <v>0</v>
      </c>
    </row>
    <row r="201" spans="1:9" ht="16.5">
      <c r="A201" s="3088" t="s">
        <v>2257</v>
      </c>
      <c r="B201" s="3081" t="s">
        <v>7828</v>
      </c>
      <c r="C201" s="3040" t="s">
        <v>2840</v>
      </c>
      <c r="D201" s="3082"/>
      <c r="E201" s="3082"/>
      <c r="F201" s="3083">
        <f t="shared" si="6"/>
        <v>0</v>
      </c>
      <c r="G201" s="3084">
        <f t="shared" si="7"/>
        <v>0</v>
      </c>
      <c r="H201" s="1874">
        <v>1.9538</v>
      </c>
      <c r="I201" s="3085" t="s">
        <v>0</v>
      </c>
    </row>
    <row r="202" spans="1:9" ht="16.5">
      <c r="A202" s="3088" t="s">
        <v>2258</v>
      </c>
      <c r="B202" s="3081" t="s">
        <v>7829</v>
      </c>
      <c r="C202" s="3040" t="s">
        <v>2840</v>
      </c>
      <c r="D202" s="3082"/>
      <c r="E202" s="3082"/>
      <c r="F202" s="3083">
        <f t="shared" si="6"/>
        <v>0</v>
      </c>
      <c r="G202" s="3084">
        <f t="shared" si="7"/>
        <v>0</v>
      </c>
      <c r="H202" s="1874">
        <v>0.68300000000000005</v>
      </c>
      <c r="I202" s="3085" t="s">
        <v>0</v>
      </c>
    </row>
    <row r="203" spans="1:9" ht="16.5">
      <c r="A203" s="3088" t="s">
        <v>2259</v>
      </c>
      <c r="B203" s="3081" t="s">
        <v>7830</v>
      </c>
      <c r="C203" s="3040" t="s">
        <v>2840</v>
      </c>
      <c r="D203" s="3082"/>
      <c r="E203" s="3082"/>
      <c r="F203" s="3083">
        <f t="shared" si="6"/>
        <v>0</v>
      </c>
      <c r="G203" s="3084">
        <f t="shared" si="7"/>
        <v>0</v>
      </c>
      <c r="H203" s="1874">
        <v>0.77769999999999995</v>
      </c>
      <c r="I203" s="3085" t="s">
        <v>0</v>
      </c>
    </row>
    <row r="204" spans="1:9" ht="16.5">
      <c r="A204" s="3088" t="s">
        <v>2260</v>
      </c>
      <c r="B204" s="3081" t="s">
        <v>7831</v>
      </c>
      <c r="C204" s="3040" t="s">
        <v>2840</v>
      </c>
      <c r="D204" s="3082"/>
      <c r="E204" s="3082"/>
      <c r="F204" s="3083">
        <f t="shared" si="6"/>
        <v>0</v>
      </c>
      <c r="G204" s="3084">
        <f t="shared" si="7"/>
        <v>0</v>
      </c>
      <c r="H204" s="1874">
        <v>0.43149999999999999</v>
      </c>
      <c r="I204" s="3044" t="s">
        <v>0</v>
      </c>
    </row>
    <row r="205" spans="1:9" ht="16.5">
      <c r="A205" s="3088" t="s">
        <v>2261</v>
      </c>
      <c r="B205" s="3081" t="s">
        <v>7832</v>
      </c>
      <c r="C205" s="3040" t="s">
        <v>2840</v>
      </c>
      <c r="D205" s="3082"/>
      <c r="E205" s="3082"/>
      <c r="F205" s="3083">
        <f t="shared" si="6"/>
        <v>0</v>
      </c>
      <c r="G205" s="3084">
        <f t="shared" si="7"/>
        <v>0</v>
      </c>
      <c r="H205" s="1874">
        <v>0.85880000000000001</v>
      </c>
      <c r="I205" s="3085" t="s">
        <v>0</v>
      </c>
    </row>
    <row r="206" spans="1:9" ht="16.5">
      <c r="A206" s="3088" t="s">
        <v>2262</v>
      </c>
      <c r="B206" s="3081" t="s">
        <v>7833</v>
      </c>
      <c r="C206" s="3040" t="s">
        <v>2840</v>
      </c>
      <c r="D206" s="3082"/>
      <c r="E206" s="3082"/>
      <c r="F206" s="3083">
        <f t="shared" si="6"/>
        <v>0</v>
      </c>
      <c r="G206" s="3084">
        <f t="shared" si="7"/>
        <v>0</v>
      </c>
      <c r="H206" s="1874">
        <v>0.53849999999999998</v>
      </c>
      <c r="I206" s="3085" t="s">
        <v>0</v>
      </c>
    </row>
    <row r="207" spans="1:9" ht="16.5">
      <c r="A207" s="3088" t="s">
        <v>2263</v>
      </c>
      <c r="B207" s="3081" t="s">
        <v>7834</v>
      </c>
      <c r="C207" s="3040" t="s">
        <v>2840</v>
      </c>
      <c r="D207" s="3082"/>
      <c r="E207" s="3082"/>
      <c r="F207" s="3083">
        <f t="shared" si="6"/>
        <v>0</v>
      </c>
      <c r="G207" s="3084">
        <f t="shared" si="7"/>
        <v>0</v>
      </c>
      <c r="H207" s="1874">
        <v>1.5051000000000001</v>
      </c>
      <c r="I207" s="3085" t="s">
        <v>0</v>
      </c>
    </row>
    <row r="208" spans="1:9" ht="16.5">
      <c r="A208" s="3088" t="s">
        <v>2264</v>
      </c>
      <c r="B208" s="3081" t="s">
        <v>7835</v>
      </c>
      <c r="C208" s="3040" t="s">
        <v>2840</v>
      </c>
      <c r="D208" s="3082"/>
      <c r="E208" s="3082"/>
      <c r="F208" s="3083">
        <f t="shared" si="6"/>
        <v>0</v>
      </c>
      <c r="G208" s="3084">
        <f t="shared" si="7"/>
        <v>0</v>
      </c>
      <c r="H208" s="1874">
        <v>1.2331000000000001</v>
      </c>
      <c r="I208" s="3085" t="s">
        <v>0</v>
      </c>
    </row>
    <row r="209" spans="1:9" ht="16.5">
      <c r="A209" s="3088" t="s">
        <v>2265</v>
      </c>
      <c r="B209" s="3081" t="s">
        <v>7836</v>
      </c>
      <c r="C209" s="3040" t="s">
        <v>2840</v>
      </c>
      <c r="D209" s="3082"/>
      <c r="E209" s="3082"/>
      <c r="F209" s="3083">
        <f t="shared" si="6"/>
        <v>0</v>
      </c>
      <c r="G209" s="3084">
        <f t="shared" si="7"/>
        <v>0</v>
      </c>
      <c r="H209" s="1874">
        <v>0.3997</v>
      </c>
      <c r="I209" s="3085" t="s">
        <v>0</v>
      </c>
    </row>
    <row r="210" spans="1:9" ht="16.5">
      <c r="A210" s="3088" t="s">
        <v>2266</v>
      </c>
      <c r="B210" s="3081" t="s">
        <v>7837</v>
      </c>
      <c r="C210" s="3040" t="s">
        <v>2840</v>
      </c>
      <c r="D210" s="3082"/>
      <c r="E210" s="3082"/>
      <c r="F210" s="3083">
        <f t="shared" si="6"/>
        <v>0</v>
      </c>
      <c r="G210" s="3084">
        <f t="shared" si="7"/>
        <v>0</v>
      </c>
      <c r="H210" s="1874">
        <v>-4.6300000000000001E-2</v>
      </c>
      <c r="I210" s="3085" t="s">
        <v>0</v>
      </c>
    </row>
    <row r="211" spans="1:9" ht="16.5">
      <c r="A211" s="3088" t="s">
        <v>2267</v>
      </c>
      <c r="B211" s="3081" t="s">
        <v>7838</v>
      </c>
      <c r="C211" s="3040" t="s">
        <v>2840</v>
      </c>
      <c r="D211" s="3082"/>
      <c r="E211" s="3082"/>
      <c r="F211" s="3083">
        <f t="shared" si="6"/>
        <v>0</v>
      </c>
      <c r="G211" s="3084">
        <f t="shared" si="7"/>
        <v>0</v>
      </c>
      <c r="H211" s="1874">
        <v>0.59019999999999995</v>
      </c>
      <c r="I211" s="3085" t="s">
        <v>0</v>
      </c>
    </row>
    <row r="212" spans="1:9" ht="16.5">
      <c r="A212" s="3088" t="s">
        <v>2268</v>
      </c>
      <c r="B212" s="3081" t="s">
        <v>7839</v>
      </c>
      <c r="C212" s="3040" t="s">
        <v>2840</v>
      </c>
      <c r="D212" s="3082"/>
      <c r="E212" s="3082"/>
      <c r="F212" s="3083">
        <f t="shared" si="6"/>
        <v>0</v>
      </c>
      <c r="G212" s="3084">
        <f t="shared" si="7"/>
        <v>0</v>
      </c>
      <c r="H212" s="1874">
        <v>0.6532</v>
      </c>
      <c r="I212" s="3085" t="s">
        <v>0</v>
      </c>
    </row>
    <row r="213" spans="1:9" ht="16.5">
      <c r="A213" s="3088" t="s">
        <v>2269</v>
      </c>
      <c r="B213" s="3081" t="s">
        <v>7840</v>
      </c>
      <c r="C213" s="3040" t="s">
        <v>2840</v>
      </c>
      <c r="D213" s="3082"/>
      <c r="E213" s="3082"/>
      <c r="F213" s="3083">
        <f t="shared" si="6"/>
        <v>0</v>
      </c>
      <c r="G213" s="3084">
        <f t="shared" si="7"/>
        <v>0</v>
      </c>
      <c r="H213" s="1874">
        <v>0.61639999999999995</v>
      </c>
      <c r="I213" s="3085" t="s">
        <v>0</v>
      </c>
    </row>
    <row r="214" spans="1:9" ht="16.5">
      <c r="A214" s="3088" t="s">
        <v>2270</v>
      </c>
      <c r="B214" s="3081" t="s">
        <v>7841</v>
      </c>
      <c r="C214" s="3040" t="s">
        <v>2840</v>
      </c>
      <c r="D214" s="3082"/>
      <c r="E214" s="3082"/>
      <c r="F214" s="3083">
        <f t="shared" si="6"/>
        <v>0</v>
      </c>
      <c r="G214" s="3084">
        <f t="shared" si="7"/>
        <v>0</v>
      </c>
      <c r="H214" s="1874">
        <v>1.5246</v>
      </c>
      <c r="I214" s="3085" t="s">
        <v>0</v>
      </c>
    </row>
    <row r="215" spans="1:9" ht="16.5">
      <c r="A215" s="3088" t="s">
        <v>2271</v>
      </c>
      <c r="B215" s="3081" t="s">
        <v>7842</v>
      </c>
      <c r="C215" s="3040" t="s">
        <v>2840</v>
      </c>
      <c r="D215" s="3082"/>
      <c r="E215" s="3082"/>
      <c r="F215" s="3083">
        <f t="shared" si="6"/>
        <v>0</v>
      </c>
      <c r="G215" s="3084">
        <f t="shared" si="7"/>
        <v>0</v>
      </c>
      <c r="H215" s="1874">
        <v>0.71020000000000005</v>
      </c>
      <c r="I215" s="3085" t="s">
        <v>0</v>
      </c>
    </row>
    <row r="216" spans="1:9" ht="16.5">
      <c r="A216" s="3088" t="s">
        <v>2272</v>
      </c>
      <c r="B216" s="3081" t="s">
        <v>7843</v>
      </c>
      <c r="C216" s="3040" t="s">
        <v>2840</v>
      </c>
      <c r="D216" s="3082"/>
      <c r="E216" s="3082"/>
      <c r="F216" s="3083">
        <f t="shared" si="6"/>
        <v>0</v>
      </c>
      <c r="G216" s="3084">
        <f t="shared" si="7"/>
        <v>0</v>
      </c>
      <c r="H216" s="1874">
        <v>0.99839999999999995</v>
      </c>
      <c r="I216" s="3085" t="s">
        <v>0</v>
      </c>
    </row>
    <row r="217" spans="1:9" ht="16.5">
      <c r="A217" s="3088" t="s">
        <v>2273</v>
      </c>
      <c r="B217" s="3081" t="s">
        <v>7844</v>
      </c>
      <c r="C217" s="3040" t="s">
        <v>2840</v>
      </c>
      <c r="D217" s="3082"/>
      <c r="E217" s="3082"/>
      <c r="F217" s="3083">
        <f t="shared" si="6"/>
        <v>0</v>
      </c>
      <c r="G217" s="3084">
        <f t="shared" si="7"/>
        <v>0</v>
      </c>
      <c r="H217" s="1874">
        <v>0.2223</v>
      </c>
      <c r="I217" s="3085" t="s">
        <v>0</v>
      </c>
    </row>
    <row r="218" spans="1:9" ht="16.5">
      <c r="A218" s="3088" t="s">
        <v>2274</v>
      </c>
      <c r="B218" s="3081" t="s">
        <v>7845</v>
      </c>
      <c r="C218" s="3040" t="s">
        <v>2840</v>
      </c>
      <c r="D218" s="3082"/>
      <c r="E218" s="3082"/>
      <c r="F218" s="3083">
        <f t="shared" si="6"/>
        <v>0</v>
      </c>
      <c r="G218" s="3084">
        <f t="shared" si="7"/>
        <v>0</v>
      </c>
      <c r="H218" s="1874">
        <v>1.2482</v>
      </c>
      <c r="I218" s="3085" t="s">
        <v>0</v>
      </c>
    </row>
    <row r="219" spans="1:9" ht="16.5">
      <c r="A219" s="3088" t="s">
        <v>2275</v>
      </c>
      <c r="B219" s="3081" t="s">
        <v>7846</v>
      </c>
      <c r="C219" s="3040" t="s">
        <v>2840</v>
      </c>
      <c r="D219" s="3082"/>
      <c r="E219" s="3082"/>
      <c r="F219" s="3083">
        <f t="shared" si="6"/>
        <v>0</v>
      </c>
      <c r="G219" s="3084">
        <f t="shared" si="7"/>
        <v>0</v>
      </c>
      <c r="H219" s="1874">
        <v>5.0099999999999999E-2</v>
      </c>
      <c r="I219" s="3085" t="s">
        <v>0</v>
      </c>
    </row>
    <row r="220" spans="1:9" ht="16.5">
      <c r="A220" s="3088" t="s">
        <v>2276</v>
      </c>
      <c r="B220" s="3081" t="s">
        <v>7847</v>
      </c>
      <c r="C220" s="3040" t="s">
        <v>2840</v>
      </c>
      <c r="D220" s="3082"/>
      <c r="E220" s="3082"/>
      <c r="F220" s="3083">
        <f t="shared" si="6"/>
        <v>0</v>
      </c>
      <c r="G220" s="3084">
        <f t="shared" si="7"/>
        <v>0</v>
      </c>
      <c r="H220" s="1874">
        <v>0.41660000000000003</v>
      </c>
      <c r="I220" s="3085" t="s">
        <v>0</v>
      </c>
    </row>
    <row r="221" spans="1:9" ht="16.5">
      <c r="A221" s="3088" t="s">
        <v>2277</v>
      </c>
      <c r="B221" s="3081" t="s">
        <v>7848</v>
      </c>
      <c r="C221" s="3040" t="s">
        <v>2840</v>
      </c>
      <c r="D221" s="3082"/>
      <c r="E221" s="3082"/>
      <c r="F221" s="3083">
        <f t="shared" si="6"/>
        <v>0</v>
      </c>
      <c r="G221" s="3084">
        <f t="shared" si="7"/>
        <v>0</v>
      </c>
      <c r="H221" s="1874">
        <v>0.2273</v>
      </c>
      <c r="I221" s="3085" t="s">
        <v>0</v>
      </c>
    </row>
    <row r="222" spans="1:9" ht="16.5">
      <c r="A222" s="3088" t="s">
        <v>2279</v>
      </c>
      <c r="B222" s="3081" t="s">
        <v>7849</v>
      </c>
      <c r="C222" s="3040" t="s">
        <v>2840</v>
      </c>
      <c r="D222" s="3082"/>
      <c r="E222" s="3082"/>
      <c r="F222" s="3083">
        <f t="shared" si="6"/>
        <v>0</v>
      </c>
      <c r="G222" s="3084">
        <f t="shared" si="7"/>
        <v>0</v>
      </c>
      <c r="H222" s="1874">
        <v>1.0225</v>
      </c>
      <c r="I222" s="3085" t="s">
        <v>0</v>
      </c>
    </row>
    <row r="223" spans="1:9" ht="16.5">
      <c r="A223" s="3088" t="s">
        <v>2280</v>
      </c>
      <c r="B223" s="3081" t="s">
        <v>7850</v>
      </c>
      <c r="C223" s="3040" t="s">
        <v>2840</v>
      </c>
      <c r="D223" s="3082"/>
      <c r="E223" s="3082"/>
      <c r="F223" s="3083">
        <f t="shared" si="6"/>
        <v>0</v>
      </c>
      <c r="G223" s="3084">
        <f t="shared" si="7"/>
        <v>0</v>
      </c>
      <c r="H223" s="1874">
        <v>1.5445</v>
      </c>
      <c r="I223" s="3085" t="s">
        <v>0</v>
      </c>
    </row>
    <row r="224" spans="1:9" ht="16.5">
      <c r="A224" s="3088" t="s">
        <v>2281</v>
      </c>
      <c r="B224" s="3081" t="s">
        <v>7851</v>
      </c>
      <c r="C224" s="3040" t="s">
        <v>2840</v>
      </c>
      <c r="D224" s="3082"/>
      <c r="E224" s="3082"/>
      <c r="F224" s="3083">
        <f t="shared" si="6"/>
        <v>0</v>
      </c>
      <c r="G224" s="3084">
        <f t="shared" si="7"/>
        <v>0</v>
      </c>
      <c r="H224" s="1874">
        <v>0.77539999999999998</v>
      </c>
      <c r="I224" s="3085" t="s">
        <v>0</v>
      </c>
    </row>
    <row r="225" spans="1:9" ht="16.5">
      <c r="A225" s="3088" t="s">
        <v>2282</v>
      </c>
      <c r="B225" s="3081" t="s">
        <v>7852</v>
      </c>
      <c r="C225" s="3040" t="s">
        <v>2840</v>
      </c>
      <c r="D225" s="3082"/>
      <c r="E225" s="3082"/>
      <c r="F225" s="3083">
        <f t="shared" si="6"/>
        <v>0</v>
      </c>
      <c r="G225" s="3084">
        <f t="shared" si="7"/>
        <v>0</v>
      </c>
      <c r="H225" s="1874">
        <v>0.42059999999999997</v>
      </c>
      <c r="I225" s="3085" t="s">
        <v>0</v>
      </c>
    </row>
    <row r="226" spans="1:9" ht="16.5">
      <c r="A226" s="3088" t="s">
        <v>2283</v>
      </c>
      <c r="B226" s="3081" t="s">
        <v>7853</v>
      </c>
      <c r="C226" s="3040" t="s">
        <v>2840</v>
      </c>
      <c r="D226" s="3082"/>
      <c r="E226" s="3082"/>
      <c r="F226" s="3083">
        <f t="shared" si="6"/>
        <v>0</v>
      </c>
      <c r="G226" s="3084">
        <f t="shared" si="7"/>
        <v>0</v>
      </c>
      <c r="H226" s="1874">
        <v>1.3807</v>
      </c>
      <c r="I226" s="3085" t="s">
        <v>0</v>
      </c>
    </row>
    <row r="227" spans="1:9" ht="16.5">
      <c r="A227" s="3088" t="s">
        <v>2284</v>
      </c>
      <c r="B227" s="3081" t="s">
        <v>7854</v>
      </c>
      <c r="C227" s="3040" t="s">
        <v>2840</v>
      </c>
      <c r="D227" s="3082"/>
      <c r="E227" s="3082"/>
      <c r="F227" s="3083">
        <f t="shared" si="6"/>
        <v>0</v>
      </c>
      <c r="G227" s="3084">
        <f t="shared" si="7"/>
        <v>0</v>
      </c>
      <c r="H227" s="1874">
        <v>1.1066</v>
      </c>
      <c r="I227" s="3085" t="s">
        <v>0</v>
      </c>
    </row>
    <row r="228" spans="1:9" ht="16.5">
      <c r="A228" s="3088" t="s">
        <v>2285</v>
      </c>
      <c r="B228" s="3081" t="s">
        <v>7855</v>
      </c>
      <c r="C228" s="3040" t="s">
        <v>2840</v>
      </c>
      <c r="D228" s="3082"/>
      <c r="E228" s="3082"/>
      <c r="F228" s="3083">
        <f t="shared" si="6"/>
        <v>0</v>
      </c>
      <c r="G228" s="3084">
        <f t="shared" si="7"/>
        <v>0</v>
      </c>
      <c r="H228" s="1874">
        <v>0.43330000000000002</v>
      </c>
      <c r="I228" s="3085" t="s">
        <v>0</v>
      </c>
    </row>
    <row r="229" spans="1:9" ht="16.5">
      <c r="A229" s="3088" t="s">
        <v>2286</v>
      </c>
      <c r="B229" s="3081" t="s">
        <v>7856</v>
      </c>
      <c r="C229" s="3040" t="s">
        <v>2840</v>
      </c>
      <c r="D229" s="3082"/>
      <c r="E229" s="3082"/>
      <c r="F229" s="3083">
        <f t="shared" si="6"/>
        <v>0</v>
      </c>
      <c r="G229" s="3084">
        <f t="shared" si="7"/>
        <v>0</v>
      </c>
      <c r="H229" s="1874">
        <v>0.76419999999999999</v>
      </c>
      <c r="I229" s="3085" t="s">
        <v>0</v>
      </c>
    </row>
    <row r="230" spans="1:9" ht="16.5">
      <c r="A230" s="3088" t="s">
        <v>2287</v>
      </c>
      <c r="B230" s="3081" t="s">
        <v>7857</v>
      </c>
      <c r="C230" s="3040" t="s">
        <v>2840</v>
      </c>
      <c r="D230" s="3082"/>
      <c r="E230" s="3082"/>
      <c r="F230" s="3083">
        <f t="shared" si="6"/>
        <v>0</v>
      </c>
      <c r="G230" s="3084">
        <f t="shared" si="7"/>
        <v>0</v>
      </c>
      <c r="H230" s="1874">
        <v>0.82399999999999995</v>
      </c>
      <c r="I230" s="3085" t="s">
        <v>0</v>
      </c>
    </row>
    <row r="231" spans="1:9" ht="16.5">
      <c r="A231" s="3088" t="s">
        <v>2288</v>
      </c>
      <c r="B231" s="3081" t="s">
        <v>7858</v>
      </c>
      <c r="C231" s="3040" t="s">
        <v>2840</v>
      </c>
      <c r="D231" s="3082"/>
      <c r="E231" s="3082"/>
      <c r="F231" s="3083">
        <f t="shared" si="6"/>
        <v>0</v>
      </c>
      <c r="G231" s="3084">
        <f t="shared" si="7"/>
        <v>0</v>
      </c>
      <c r="H231" s="1874">
        <v>1.2217</v>
      </c>
      <c r="I231" s="3085" t="s">
        <v>0</v>
      </c>
    </row>
    <row r="232" spans="1:9" ht="16.5">
      <c r="A232" s="3088" t="s">
        <v>2289</v>
      </c>
      <c r="B232" s="3081" t="s">
        <v>7859</v>
      </c>
      <c r="C232" s="3040" t="s">
        <v>2840</v>
      </c>
      <c r="D232" s="3082"/>
      <c r="E232" s="3082"/>
      <c r="F232" s="3083">
        <f t="shared" si="6"/>
        <v>0</v>
      </c>
      <c r="G232" s="3084">
        <f t="shared" si="7"/>
        <v>0</v>
      </c>
      <c r="H232" s="1874">
        <v>1.3909</v>
      </c>
      <c r="I232" s="3085" t="s">
        <v>0</v>
      </c>
    </row>
    <row r="233" spans="1:9" ht="16.5">
      <c r="A233" s="3088" t="s">
        <v>2290</v>
      </c>
      <c r="B233" s="3081" t="s">
        <v>7860</v>
      </c>
      <c r="C233" s="3040" t="s">
        <v>2840</v>
      </c>
      <c r="D233" s="3082"/>
      <c r="E233" s="3082"/>
      <c r="F233" s="3083">
        <f t="shared" si="6"/>
        <v>0</v>
      </c>
      <c r="G233" s="3084">
        <f t="shared" si="7"/>
        <v>0</v>
      </c>
      <c r="H233" s="1874">
        <v>1.8666</v>
      </c>
      <c r="I233" s="3085" t="s">
        <v>0</v>
      </c>
    </row>
    <row r="234" spans="1:9" ht="16.5">
      <c r="A234" s="3088" t="s">
        <v>2291</v>
      </c>
      <c r="B234" s="3081" t="s">
        <v>7861</v>
      </c>
      <c r="C234" s="3040" t="s">
        <v>2840</v>
      </c>
      <c r="D234" s="3082"/>
      <c r="E234" s="3082"/>
      <c r="F234" s="3083">
        <f t="shared" si="6"/>
        <v>0</v>
      </c>
      <c r="G234" s="3084">
        <f t="shared" si="7"/>
        <v>0</v>
      </c>
      <c r="H234" s="1874">
        <v>1.3431</v>
      </c>
      <c r="I234" s="3044" t="s">
        <v>0</v>
      </c>
    </row>
    <row r="235" spans="1:9" ht="16.5">
      <c r="A235" s="3088" t="s">
        <v>2292</v>
      </c>
      <c r="B235" s="3081" t="s">
        <v>7862</v>
      </c>
      <c r="C235" s="3040" t="s">
        <v>2840</v>
      </c>
      <c r="D235" s="3082"/>
      <c r="E235" s="3082"/>
      <c r="F235" s="3083">
        <f t="shared" si="6"/>
        <v>0</v>
      </c>
      <c r="G235" s="3084">
        <f t="shared" si="7"/>
        <v>0</v>
      </c>
      <c r="H235" s="1874">
        <v>0.36470000000000002</v>
      </c>
      <c r="I235" s="3085" t="s">
        <v>0</v>
      </c>
    </row>
    <row r="236" spans="1:9" ht="16.5">
      <c r="A236" s="3088" t="s">
        <v>2293</v>
      </c>
      <c r="B236" s="3081" t="s">
        <v>7863</v>
      </c>
      <c r="C236" s="3040" t="s">
        <v>2840</v>
      </c>
      <c r="D236" s="3082"/>
      <c r="E236" s="3082"/>
      <c r="F236" s="3083">
        <f t="shared" si="6"/>
        <v>0</v>
      </c>
      <c r="G236" s="3084">
        <f t="shared" si="7"/>
        <v>0</v>
      </c>
      <c r="H236" s="1874">
        <v>0.62070000000000003</v>
      </c>
      <c r="I236" s="3085" t="s">
        <v>0</v>
      </c>
    </row>
    <row r="237" spans="1:9" ht="16.5">
      <c r="A237" s="3088" t="s">
        <v>2294</v>
      </c>
      <c r="B237" s="3081" t="s">
        <v>7864</v>
      </c>
      <c r="C237" s="3040" t="s">
        <v>2840</v>
      </c>
      <c r="D237" s="3082"/>
      <c r="E237" s="3082"/>
      <c r="F237" s="3083">
        <f t="shared" si="6"/>
        <v>0</v>
      </c>
      <c r="G237" s="3084">
        <f t="shared" si="7"/>
        <v>0</v>
      </c>
      <c r="H237" s="1874">
        <v>0.56769999999999998</v>
      </c>
      <c r="I237" s="3085" t="s">
        <v>0</v>
      </c>
    </row>
    <row r="238" spans="1:9" ht="16.5">
      <c r="A238" s="3088" t="s">
        <v>2295</v>
      </c>
      <c r="B238" s="3081" t="s">
        <v>7865</v>
      </c>
      <c r="C238" s="3040" t="s">
        <v>2840</v>
      </c>
      <c r="D238" s="3082"/>
      <c r="E238" s="3082"/>
      <c r="F238" s="3083">
        <f t="shared" si="6"/>
        <v>0</v>
      </c>
      <c r="G238" s="3084">
        <f t="shared" si="7"/>
        <v>0</v>
      </c>
      <c r="H238" s="1874">
        <v>0.50239999999999996</v>
      </c>
      <c r="I238" s="3085" t="s">
        <v>0</v>
      </c>
    </row>
    <row r="239" spans="1:9" ht="16.5">
      <c r="A239" s="3088" t="s">
        <v>2296</v>
      </c>
      <c r="B239" s="3081" t="s">
        <v>7866</v>
      </c>
      <c r="C239" s="3040" t="s">
        <v>2840</v>
      </c>
      <c r="D239" s="3082"/>
      <c r="E239" s="3082"/>
      <c r="F239" s="3083">
        <f t="shared" si="6"/>
        <v>0</v>
      </c>
      <c r="G239" s="3084">
        <f t="shared" si="7"/>
        <v>0</v>
      </c>
      <c r="H239" s="1874">
        <v>0.26350000000000001</v>
      </c>
      <c r="I239" s="3085" t="s">
        <v>0</v>
      </c>
    </row>
    <row r="240" spans="1:9" ht="16.5">
      <c r="A240" s="3088" t="s">
        <v>2297</v>
      </c>
      <c r="B240" s="3081" t="s">
        <v>7867</v>
      </c>
      <c r="C240" s="3040" t="s">
        <v>2840</v>
      </c>
      <c r="D240" s="3082"/>
      <c r="E240" s="3082"/>
      <c r="F240" s="3083">
        <f t="shared" si="6"/>
        <v>0</v>
      </c>
      <c r="G240" s="3084">
        <f t="shared" si="7"/>
        <v>0</v>
      </c>
      <c r="H240" s="1874">
        <v>0.41880000000000001</v>
      </c>
      <c r="I240" s="3085" t="s">
        <v>0</v>
      </c>
    </row>
    <row r="241" spans="1:9" ht="16.5">
      <c r="A241" s="3088" t="s">
        <v>2298</v>
      </c>
      <c r="B241" s="3081" t="s">
        <v>7868</v>
      </c>
      <c r="C241" s="3040" t="s">
        <v>2840</v>
      </c>
      <c r="D241" s="3082"/>
      <c r="E241" s="3082"/>
      <c r="F241" s="3083">
        <f t="shared" si="6"/>
        <v>0</v>
      </c>
      <c r="G241" s="3084">
        <f t="shared" si="7"/>
        <v>0</v>
      </c>
      <c r="H241" s="1874">
        <v>7.0000000000000007E-2</v>
      </c>
      <c r="I241" s="3085" t="s">
        <v>0</v>
      </c>
    </row>
    <row r="242" spans="1:9" ht="16.5">
      <c r="A242" s="3088" t="s">
        <v>2299</v>
      </c>
      <c r="B242" s="3081" t="s">
        <v>7869</v>
      </c>
      <c r="C242" s="3040" t="s">
        <v>2840</v>
      </c>
      <c r="D242" s="3082"/>
      <c r="E242" s="3082"/>
      <c r="F242" s="3083">
        <f t="shared" si="6"/>
        <v>0</v>
      </c>
      <c r="G242" s="3084">
        <f t="shared" si="7"/>
        <v>0</v>
      </c>
      <c r="H242" s="1874">
        <v>0.61480000000000001</v>
      </c>
      <c r="I242" s="3085" t="s">
        <v>0</v>
      </c>
    </row>
    <row r="243" spans="1:9" ht="16.5">
      <c r="A243" s="3088" t="s">
        <v>2300</v>
      </c>
      <c r="B243" s="3081" t="s">
        <v>7870</v>
      </c>
      <c r="C243" s="3040" t="s">
        <v>2840</v>
      </c>
      <c r="D243" s="3082"/>
      <c r="E243" s="3082"/>
      <c r="F243" s="3083">
        <f t="shared" si="6"/>
        <v>0</v>
      </c>
      <c r="G243" s="3084">
        <f t="shared" si="7"/>
        <v>0</v>
      </c>
      <c r="H243" s="1874">
        <v>0.4496</v>
      </c>
      <c r="I243" s="3085" t="s">
        <v>0</v>
      </c>
    </row>
    <row r="244" spans="1:9" ht="16.5">
      <c r="A244" s="3088" t="s">
        <v>2301</v>
      </c>
      <c r="B244" s="3081" t="s">
        <v>7871</v>
      </c>
      <c r="C244" s="3040" t="s">
        <v>2840</v>
      </c>
      <c r="D244" s="3082"/>
      <c r="E244" s="3082"/>
      <c r="F244" s="3083">
        <f t="shared" si="6"/>
        <v>0</v>
      </c>
      <c r="G244" s="3084">
        <f t="shared" si="7"/>
        <v>0</v>
      </c>
      <c r="H244" s="1874">
        <v>0.6925</v>
      </c>
      <c r="I244" s="3085" t="s">
        <v>0</v>
      </c>
    </row>
    <row r="245" spans="1:9" ht="16.5">
      <c r="A245" s="3088" t="s">
        <v>2302</v>
      </c>
      <c r="B245" s="3081" t="s">
        <v>7872</v>
      </c>
      <c r="C245" s="3040" t="s">
        <v>2840</v>
      </c>
      <c r="D245" s="3082"/>
      <c r="E245" s="3082"/>
      <c r="F245" s="3083">
        <f t="shared" si="6"/>
        <v>0</v>
      </c>
      <c r="G245" s="3084">
        <f t="shared" si="7"/>
        <v>0</v>
      </c>
      <c r="H245" s="1874">
        <v>0.94059999999999999</v>
      </c>
      <c r="I245" s="3085" t="s">
        <v>0</v>
      </c>
    </row>
    <row r="246" spans="1:9" ht="16.5">
      <c r="A246" s="3088" t="s">
        <v>2303</v>
      </c>
      <c r="B246" s="3081" t="s">
        <v>7873</v>
      </c>
      <c r="C246" s="3040" t="s">
        <v>2840</v>
      </c>
      <c r="D246" s="3082"/>
      <c r="E246" s="3082"/>
      <c r="F246" s="3083">
        <f t="shared" si="6"/>
        <v>0</v>
      </c>
      <c r="G246" s="3084">
        <f t="shared" si="7"/>
        <v>0</v>
      </c>
      <c r="H246" s="1874">
        <v>0.39450000000000002</v>
      </c>
      <c r="I246" s="3085" t="s">
        <v>0</v>
      </c>
    </row>
    <row r="247" spans="1:9" ht="16.5">
      <c r="A247" s="3088" t="s">
        <v>2304</v>
      </c>
      <c r="B247" s="3081" t="s">
        <v>7874</v>
      </c>
      <c r="C247" s="3040" t="s">
        <v>2840</v>
      </c>
      <c r="D247" s="3082"/>
      <c r="E247" s="3082"/>
      <c r="F247" s="3083">
        <f t="shared" si="6"/>
        <v>0</v>
      </c>
      <c r="G247" s="3084">
        <f t="shared" si="7"/>
        <v>0</v>
      </c>
      <c r="H247" s="1874">
        <v>0.89949999999999997</v>
      </c>
      <c r="I247" s="3085" t="s">
        <v>0</v>
      </c>
    </row>
    <row r="248" spans="1:9" ht="16.5">
      <c r="A248" s="3088" t="s">
        <v>2305</v>
      </c>
      <c r="B248" s="3081" t="s">
        <v>7875</v>
      </c>
      <c r="C248" s="3040" t="s">
        <v>2840</v>
      </c>
      <c r="D248" s="3082"/>
      <c r="E248" s="3082"/>
      <c r="F248" s="3083">
        <f t="shared" si="6"/>
        <v>0</v>
      </c>
      <c r="G248" s="3084">
        <f t="shared" si="7"/>
        <v>0</v>
      </c>
      <c r="H248" s="1874">
        <v>0.75139999999999996</v>
      </c>
      <c r="I248" s="3085" t="s">
        <v>0</v>
      </c>
    </row>
    <row r="249" spans="1:9" ht="16.5">
      <c r="A249" s="3088" t="s">
        <v>2306</v>
      </c>
      <c r="B249" s="3081" t="s">
        <v>7876</v>
      </c>
      <c r="C249" s="3040" t="s">
        <v>2840</v>
      </c>
      <c r="D249" s="3082"/>
      <c r="E249" s="3082"/>
      <c r="F249" s="3083">
        <f t="shared" si="6"/>
        <v>0</v>
      </c>
      <c r="G249" s="3084">
        <f t="shared" si="7"/>
        <v>0</v>
      </c>
      <c r="H249" s="1874">
        <v>0.33779999999999999</v>
      </c>
      <c r="I249" s="3085" t="s">
        <v>0</v>
      </c>
    </row>
    <row r="250" spans="1:9" ht="16.5">
      <c r="A250" s="3088" t="s">
        <v>2307</v>
      </c>
      <c r="B250" s="3081" t="s">
        <v>7877</v>
      </c>
      <c r="C250" s="3040" t="s">
        <v>2840</v>
      </c>
      <c r="D250" s="3082"/>
      <c r="E250" s="3082"/>
      <c r="F250" s="3083">
        <f t="shared" si="6"/>
        <v>0</v>
      </c>
      <c r="G250" s="3084">
        <f t="shared" si="7"/>
        <v>0</v>
      </c>
      <c r="H250" s="1874">
        <v>0.41439999999999999</v>
      </c>
      <c r="I250" s="3085" t="s">
        <v>0</v>
      </c>
    </row>
    <row r="251" spans="1:9" ht="16.5">
      <c r="A251" s="3088" t="s">
        <v>2308</v>
      </c>
      <c r="B251" s="3081" t="s">
        <v>7878</v>
      </c>
      <c r="C251" s="3040" t="s">
        <v>2840</v>
      </c>
      <c r="D251" s="3082"/>
      <c r="E251" s="3082"/>
      <c r="F251" s="3083">
        <f t="shared" si="6"/>
        <v>0</v>
      </c>
      <c r="G251" s="3084">
        <f t="shared" si="7"/>
        <v>0</v>
      </c>
      <c r="H251" s="1874">
        <v>0.84409999999999996</v>
      </c>
      <c r="I251" s="3085" t="s">
        <v>0</v>
      </c>
    </row>
    <row r="252" spans="1:9" ht="16.5">
      <c r="A252" s="3088" t="s">
        <v>2309</v>
      </c>
      <c r="B252" s="3081" t="s">
        <v>7879</v>
      </c>
      <c r="C252" s="3040" t="s">
        <v>2840</v>
      </c>
      <c r="D252" s="3082"/>
      <c r="E252" s="3082"/>
      <c r="F252" s="3083">
        <f t="shared" si="6"/>
        <v>0</v>
      </c>
      <c r="G252" s="3084">
        <f t="shared" si="7"/>
        <v>0</v>
      </c>
      <c r="H252" s="1874">
        <v>0.97840000000000005</v>
      </c>
      <c r="I252" s="3085" t="s">
        <v>0</v>
      </c>
    </row>
    <row r="253" spans="1:9" ht="16.5">
      <c r="A253" s="3088" t="s">
        <v>2310</v>
      </c>
      <c r="B253" s="3081" t="s">
        <v>7880</v>
      </c>
      <c r="C253" s="3040" t="s">
        <v>2840</v>
      </c>
      <c r="D253" s="3082"/>
      <c r="E253" s="3082"/>
      <c r="F253" s="3083">
        <f t="shared" si="6"/>
        <v>0</v>
      </c>
      <c r="G253" s="3084">
        <f t="shared" si="7"/>
        <v>0</v>
      </c>
      <c r="H253" s="1874">
        <v>0.95709999999999995</v>
      </c>
      <c r="I253" s="3085" t="s">
        <v>0</v>
      </c>
    </row>
    <row r="254" spans="1:9" ht="16.5">
      <c r="A254" s="3088" t="s">
        <v>2311</v>
      </c>
      <c r="B254" s="3081" t="s">
        <v>7881</v>
      </c>
      <c r="C254" s="3040" t="s">
        <v>2840</v>
      </c>
      <c r="D254" s="3082"/>
      <c r="E254" s="3082"/>
      <c r="F254" s="3083">
        <f t="shared" si="6"/>
        <v>0</v>
      </c>
      <c r="G254" s="3084">
        <f t="shared" si="7"/>
        <v>0</v>
      </c>
      <c r="H254" s="1874">
        <v>0.3528</v>
      </c>
      <c r="I254" s="3085" t="s">
        <v>0</v>
      </c>
    </row>
    <row r="255" spans="1:9" ht="16.5">
      <c r="A255" s="3088" t="s">
        <v>2312</v>
      </c>
      <c r="B255" s="3081" t="s">
        <v>7882</v>
      </c>
      <c r="C255" s="3040" t="s">
        <v>2840</v>
      </c>
      <c r="D255" s="3082"/>
      <c r="E255" s="3082"/>
      <c r="F255" s="3083">
        <f t="shared" si="6"/>
        <v>0</v>
      </c>
      <c r="G255" s="3084">
        <f t="shared" si="7"/>
        <v>0</v>
      </c>
      <c r="H255" s="1874">
        <v>1.2048000000000001</v>
      </c>
      <c r="I255" s="3085" t="s">
        <v>0</v>
      </c>
    </row>
    <row r="256" spans="1:9" ht="16.5">
      <c r="A256" s="3088" t="s">
        <v>2313</v>
      </c>
      <c r="B256" s="3081" t="s">
        <v>7883</v>
      </c>
      <c r="C256" s="3040" t="s">
        <v>2840</v>
      </c>
      <c r="D256" s="3082"/>
      <c r="E256" s="3082"/>
      <c r="F256" s="3083">
        <f t="shared" si="6"/>
        <v>0</v>
      </c>
      <c r="G256" s="3084">
        <f t="shared" si="7"/>
        <v>0</v>
      </c>
      <c r="H256" s="1874">
        <v>0.12379999999999999</v>
      </c>
      <c r="I256" s="3085" t="s">
        <v>0</v>
      </c>
    </row>
    <row r="257" spans="1:9" ht="16.5">
      <c r="A257" s="3088" t="s">
        <v>2314</v>
      </c>
      <c r="B257" s="3081" t="s">
        <v>7884</v>
      </c>
      <c r="C257" s="3040" t="s">
        <v>2840</v>
      </c>
      <c r="D257" s="3082"/>
      <c r="E257" s="3082"/>
      <c r="F257" s="3083">
        <f t="shared" si="6"/>
        <v>0</v>
      </c>
      <c r="G257" s="3084">
        <f t="shared" si="7"/>
        <v>0</v>
      </c>
      <c r="H257" s="1874">
        <v>1.3201000000000001</v>
      </c>
      <c r="I257" s="3085" t="s">
        <v>0</v>
      </c>
    </row>
    <row r="258" spans="1:9" ht="16.5">
      <c r="A258" s="3088" t="s">
        <v>2315</v>
      </c>
      <c r="B258" s="3081" t="s">
        <v>7885</v>
      </c>
      <c r="C258" s="3040" t="s">
        <v>2840</v>
      </c>
      <c r="D258" s="3082"/>
      <c r="E258" s="3082"/>
      <c r="F258" s="3083">
        <f t="shared" si="6"/>
        <v>0</v>
      </c>
      <c r="G258" s="3084">
        <f t="shared" si="7"/>
        <v>0</v>
      </c>
      <c r="H258" s="1874">
        <v>1.1829000000000001</v>
      </c>
      <c r="I258" s="3085" t="s">
        <v>0</v>
      </c>
    </row>
    <row r="259" spans="1:9" ht="16.5">
      <c r="A259" s="3088" t="s">
        <v>2316</v>
      </c>
      <c r="B259" s="3081" t="s">
        <v>7886</v>
      </c>
      <c r="C259" s="3040" t="s">
        <v>2840</v>
      </c>
      <c r="D259" s="3082"/>
      <c r="E259" s="3082"/>
      <c r="F259" s="3083">
        <f t="shared" si="6"/>
        <v>0</v>
      </c>
      <c r="G259" s="3084">
        <f t="shared" si="7"/>
        <v>0</v>
      </c>
      <c r="H259" s="1874">
        <v>-0.41899999999999998</v>
      </c>
      <c r="I259" s="3085" t="s">
        <v>0</v>
      </c>
    </row>
    <row r="260" spans="1:9" ht="16.5">
      <c r="A260" s="3088" t="s">
        <v>2317</v>
      </c>
      <c r="B260" s="3081" t="s">
        <v>7887</v>
      </c>
      <c r="C260" s="3040" t="s">
        <v>2840</v>
      </c>
      <c r="D260" s="3082"/>
      <c r="E260" s="3082"/>
      <c r="F260" s="3083">
        <f t="shared" si="6"/>
        <v>0</v>
      </c>
      <c r="G260" s="3084">
        <f t="shared" si="7"/>
        <v>0</v>
      </c>
      <c r="H260" s="1874">
        <v>0.75780000000000003</v>
      </c>
      <c r="I260" s="3085" t="s">
        <v>0</v>
      </c>
    </row>
    <row r="261" spans="1:9" ht="16.5">
      <c r="A261" s="3088" t="s">
        <v>2318</v>
      </c>
      <c r="B261" s="3081" t="s">
        <v>7888</v>
      </c>
      <c r="C261" s="3040" t="s">
        <v>2840</v>
      </c>
      <c r="D261" s="3082"/>
      <c r="E261" s="3082"/>
      <c r="F261" s="3083">
        <f t="shared" ref="F261:F324" si="8">D261*E261</f>
        <v>0</v>
      </c>
      <c r="G261" s="3084">
        <f t="shared" ref="G261:G324" si="9">IF($F$836=0,0,F261/$F$836)</f>
        <v>0</v>
      </c>
      <c r="H261" s="1874">
        <v>0.81679999999999997</v>
      </c>
      <c r="I261" s="3085" t="s">
        <v>0</v>
      </c>
    </row>
    <row r="262" spans="1:9" ht="16.5">
      <c r="A262" s="3088" t="s">
        <v>2319</v>
      </c>
      <c r="B262" s="3081" t="s">
        <v>7889</v>
      </c>
      <c r="C262" s="3040" t="s">
        <v>2840</v>
      </c>
      <c r="D262" s="3082"/>
      <c r="E262" s="3082"/>
      <c r="F262" s="3083">
        <f t="shared" si="8"/>
        <v>0</v>
      </c>
      <c r="G262" s="3084">
        <f t="shared" si="9"/>
        <v>0</v>
      </c>
      <c r="H262" s="1874">
        <v>0.99409999999999998</v>
      </c>
      <c r="I262" s="3085" t="s">
        <v>0</v>
      </c>
    </row>
    <row r="263" spans="1:9" ht="16.5">
      <c r="A263" s="3088" t="s">
        <v>2320</v>
      </c>
      <c r="B263" s="3081" t="s">
        <v>7890</v>
      </c>
      <c r="C263" s="3040" t="s">
        <v>2840</v>
      </c>
      <c r="D263" s="3082"/>
      <c r="E263" s="3082"/>
      <c r="F263" s="3083">
        <f t="shared" si="8"/>
        <v>0</v>
      </c>
      <c r="G263" s="3084">
        <f t="shared" si="9"/>
        <v>0</v>
      </c>
      <c r="H263" s="1874">
        <v>1.0548999999999999</v>
      </c>
      <c r="I263" s="3085" t="s">
        <v>0</v>
      </c>
    </row>
    <row r="264" spans="1:9" ht="16.5">
      <c r="A264" s="3088" t="s">
        <v>2321</v>
      </c>
      <c r="B264" s="3081" t="s">
        <v>7891</v>
      </c>
      <c r="C264" s="3040" t="s">
        <v>2840</v>
      </c>
      <c r="D264" s="3082"/>
      <c r="E264" s="3082"/>
      <c r="F264" s="3083">
        <f t="shared" si="8"/>
        <v>0</v>
      </c>
      <c r="G264" s="3084">
        <f t="shared" si="9"/>
        <v>0</v>
      </c>
      <c r="H264" s="1874">
        <v>0.92669999999999997</v>
      </c>
      <c r="I264" s="3085" t="s">
        <v>0</v>
      </c>
    </row>
    <row r="265" spans="1:9" ht="16.5">
      <c r="A265" s="3088" t="s">
        <v>2322</v>
      </c>
      <c r="B265" s="3081" t="s">
        <v>7892</v>
      </c>
      <c r="C265" s="3040" t="s">
        <v>2840</v>
      </c>
      <c r="D265" s="3082"/>
      <c r="E265" s="3082"/>
      <c r="F265" s="3083">
        <f t="shared" si="8"/>
        <v>0</v>
      </c>
      <c r="G265" s="3084">
        <f t="shared" si="9"/>
        <v>0</v>
      </c>
      <c r="H265" s="1874">
        <v>0.79720000000000002</v>
      </c>
      <c r="I265" s="3085" t="s">
        <v>0</v>
      </c>
    </row>
    <row r="266" spans="1:9" ht="16.5">
      <c r="A266" s="3088" t="s">
        <v>2323</v>
      </c>
      <c r="B266" s="3081" t="s">
        <v>7893</v>
      </c>
      <c r="C266" s="3040" t="s">
        <v>2840</v>
      </c>
      <c r="D266" s="3082"/>
      <c r="E266" s="3082"/>
      <c r="F266" s="3083">
        <f t="shared" si="8"/>
        <v>0</v>
      </c>
      <c r="G266" s="3084">
        <f t="shared" si="9"/>
        <v>0</v>
      </c>
      <c r="H266" s="1874">
        <v>0.84319999999999995</v>
      </c>
      <c r="I266" s="3085" t="s">
        <v>0</v>
      </c>
    </row>
    <row r="267" spans="1:9" ht="16.5">
      <c r="A267" s="3088" t="s">
        <v>2324</v>
      </c>
      <c r="B267" s="3081" t="s">
        <v>7894</v>
      </c>
      <c r="C267" s="3040" t="s">
        <v>2840</v>
      </c>
      <c r="D267" s="3082"/>
      <c r="E267" s="3082"/>
      <c r="F267" s="3083">
        <f t="shared" si="8"/>
        <v>0</v>
      </c>
      <c r="G267" s="3084">
        <f t="shared" si="9"/>
        <v>0</v>
      </c>
      <c r="H267" s="1874">
        <v>0.86319999999999997</v>
      </c>
      <c r="I267" s="3085" t="s">
        <v>0</v>
      </c>
    </row>
    <row r="268" spans="1:9" ht="16.5">
      <c r="A268" s="3088" t="s">
        <v>2325</v>
      </c>
      <c r="B268" s="3081" t="s">
        <v>7895</v>
      </c>
      <c r="C268" s="3040" t="s">
        <v>2840</v>
      </c>
      <c r="D268" s="3082"/>
      <c r="E268" s="3082"/>
      <c r="F268" s="3083">
        <f t="shared" si="8"/>
        <v>0</v>
      </c>
      <c r="G268" s="3084">
        <f t="shared" si="9"/>
        <v>0</v>
      </c>
      <c r="H268" s="1874">
        <v>0.92500000000000004</v>
      </c>
      <c r="I268" s="3085" t="s">
        <v>0</v>
      </c>
    </row>
    <row r="269" spans="1:9" ht="16.5">
      <c r="A269" s="3088" t="s">
        <v>2326</v>
      </c>
      <c r="B269" s="3081" t="s">
        <v>7896</v>
      </c>
      <c r="C269" s="3040" t="s">
        <v>2840</v>
      </c>
      <c r="D269" s="3082"/>
      <c r="E269" s="3082"/>
      <c r="F269" s="3083">
        <f t="shared" si="8"/>
        <v>0</v>
      </c>
      <c r="G269" s="3084">
        <f t="shared" si="9"/>
        <v>0</v>
      </c>
      <c r="H269" s="1874">
        <v>0.95899999999999996</v>
      </c>
      <c r="I269" s="3085" t="s">
        <v>0</v>
      </c>
    </row>
    <row r="270" spans="1:9" ht="16.5">
      <c r="A270" s="3088" t="s">
        <v>2327</v>
      </c>
      <c r="B270" s="3081" t="s">
        <v>7897</v>
      </c>
      <c r="C270" s="3040" t="s">
        <v>2840</v>
      </c>
      <c r="D270" s="3082"/>
      <c r="E270" s="3082"/>
      <c r="F270" s="3083">
        <f t="shared" si="8"/>
        <v>0</v>
      </c>
      <c r="G270" s="3084">
        <f t="shared" si="9"/>
        <v>0</v>
      </c>
      <c r="H270" s="1874">
        <v>0.72109999999999996</v>
      </c>
      <c r="I270" s="3085" t="s">
        <v>0</v>
      </c>
    </row>
    <row r="271" spans="1:9" ht="16.5">
      <c r="A271" s="3088" t="s">
        <v>2328</v>
      </c>
      <c r="B271" s="3081" t="s">
        <v>7898</v>
      </c>
      <c r="C271" s="3040" t="s">
        <v>2840</v>
      </c>
      <c r="D271" s="3082"/>
      <c r="E271" s="3082"/>
      <c r="F271" s="3083">
        <f t="shared" si="8"/>
        <v>0</v>
      </c>
      <c r="G271" s="3084">
        <f t="shared" si="9"/>
        <v>0</v>
      </c>
      <c r="H271" s="1874">
        <v>0.29170000000000001</v>
      </c>
      <c r="I271" s="3085" t="s">
        <v>0</v>
      </c>
    </row>
    <row r="272" spans="1:9" ht="16.5">
      <c r="A272" s="3088" t="s">
        <v>2329</v>
      </c>
      <c r="B272" s="3081" t="s">
        <v>7899</v>
      </c>
      <c r="C272" s="3040" t="s">
        <v>2840</v>
      </c>
      <c r="D272" s="3082"/>
      <c r="E272" s="3082"/>
      <c r="F272" s="3083">
        <f t="shared" si="8"/>
        <v>0</v>
      </c>
      <c r="G272" s="3084">
        <f t="shared" si="9"/>
        <v>0</v>
      </c>
      <c r="H272" s="1874">
        <v>0.55349999999999999</v>
      </c>
      <c r="I272" s="3085" t="s">
        <v>0</v>
      </c>
    </row>
    <row r="273" spans="1:9" ht="16.5">
      <c r="A273" s="3088" t="s">
        <v>2330</v>
      </c>
      <c r="B273" s="3081" t="s">
        <v>7900</v>
      </c>
      <c r="C273" s="3040" t="s">
        <v>2840</v>
      </c>
      <c r="D273" s="3082"/>
      <c r="E273" s="3082"/>
      <c r="F273" s="3083">
        <f t="shared" si="8"/>
        <v>0</v>
      </c>
      <c r="G273" s="3084">
        <f t="shared" si="9"/>
        <v>0</v>
      </c>
      <c r="H273" s="1874">
        <v>0.1686</v>
      </c>
      <c r="I273" s="3085" t="s">
        <v>0</v>
      </c>
    </row>
    <row r="274" spans="1:9" ht="16.5">
      <c r="A274" s="3088" t="s">
        <v>2331</v>
      </c>
      <c r="B274" s="3081" t="s">
        <v>7901</v>
      </c>
      <c r="C274" s="3040" t="s">
        <v>2840</v>
      </c>
      <c r="D274" s="3082"/>
      <c r="E274" s="3082"/>
      <c r="F274" s="3083">
        <f t="shared" si="8"/>
        <v>0</v>
      </c>
      <c r="G274" s="3084">
        <f t="shared" si="9"/>
        <v>0</v>
      </c>
      <c r="H274" s="1874">
        <v>0.35170000000000001</v>
      </c>
      <c r="I274" s="3085" t="s">
        <v>0</v>
      </c>
    </row>
    <row r="275" spans="1:9" ht="16.5">
      <c r="A275" s="3088" t="s">
        <v>2332</v>
      </c>
      <c r="B275" s="3081" t="s">
        <v>7902</v>
      </c>
      <c r="C275" s="3040" t="s">
        <v>2840</v>
      </c>
      <c r="D275" s="3082"/>
      <c r="E275" s="3082"/>
      <c r="F275" s="3083">
        <f t="shared" si="8"/>
        <v>0</v>
      </c>
      <c r="G275" s="3084">
        <f t="shared" si="9"/>
        <v>0</v>
      </c>
      <c r="H275" s="1874">
        <v>1.6199999999999999E-2</v>
      </c>
      <c r="I275" s="3085" t="s">
        <v>0</v>
      </c>
    </row>
    <row r="276" spans="1:9" ht="16.5">
      <c r="A276" s="3088" t="s">
        <v>2333</v>
      </c>
      <c r="B276" s="3081" t="s">
        <v>7903</v>
      </c>
      <c r="C276" s="3040" t="s">
        <v>2840</v>
      </c>
      <c r="D276" s="3082"/>
      <c r="E276" s="3082"/>
      <c r="F276" s="3083">
        <f t="shared" si="8"/>
        <v>0</v>
      </c>
      <c r="G276" s="3084">
        <f t="shared" si="9"/>
        <v>0</v>
      </c>
      <c r="H276" s="1874">
        <v>0.54549999999999998</v>
      </c>
      <c r="I276" s="3085" t="s">
        <v>0</v>
      </c>
    </row>
    <row r="277" spans="1:9" ht="16.5">
      <c r="A277" s="3088" t="s">
        <v>2334</v>
      </c>
      <c r="B277" s="3081" t="s">
        <v>7904</v>
      </c>
      <c r="C277" s="3040" t="s">
        <v>2840</v>
      </c>
      <c r="D277" s="3082"/>
      <c r="E277" s="3082"/>
      <c r="F277" s="3083">
        <f t="shared" si="8"/>
        <v>0</v>
      </c>
      <c r="G277" s="3084">
        <f t="shared" si="9"/>
        <v>0</v>
      </c>
      <c r="H277" s="1874">
        <v>0.307</v>
      </c>
      <c r="I277" s="3085" t="s">
        <v>0</v>
      </c>
    </row>
    <row r="278" spans="1:9" ht="16.5">
      <c r="A278" s="3088" t="s">
        <v>2335</v>
      </c>
      <c r="B278" s="3081" t="s">
        <v>7905</v>
      </c>
      <c r="C278" s="3040" t="s">
        <v>2840</v>
      </c>
      <c r="D278" s="3082"/>
      <c r="E278" s="3082"/>
      <c r="F278" s="3083">
        <f t="shared" si="8"/>
        <v>0</v>
      </c>
      <c r="G278" s="3084">
        <f t="shared" si="9"/>
        <v>0</v>
      </c>
      <c r="H278" s="1874">
        <v>0.22750000000000001</v>
      </c>
      <c r="I278" s="3085" t="s">
        <v>0</v>
      </c>
    </row>
    <row r="279" spans="1:9" ht="16.5">
      <c r="A279" s="3088" t="s">
        <v>2336</v>
      </c>
      <c r="B279" s="3081" t="s">
        <v>7906</v>
      </c>
      <c r="C279" s="3040" t="s">
        <v>2840</v>
      </c>
      <c r="D279" s="3082"/>
      <c r="E279" s="3082"/>
      <c r="F279" s="3083">
        <f t="shared" si="8"/>
        <v>0</v>
      </c>
      <c r="G279" s="3084">
        <f t="shared" si="9"/>
        <v>0</v>
      </c>
      <c r="H279" s="1874">
        <v>0.1676</v>
      </c>
      <c r="I279" s="3085" t="s">
        <v>0</v>
      </c>
    </row>
    <row r="280" spans="1:9" ht="16.5">
      <c r="A280" s="3088" t="s">
        <v>2337</v>
      </c>
      <c r="B280" s="3081" t="s">
        <v>7907</v>
      </c>
      <c r="C280" s="3040" t="s">
        <v>2840</v>
      </c>
      <c r="D280" s="3082"/>
      <c r="E280" s="3082"/>
      <c r="F280" s="3083">
        <f t="shared" si="8"/>
        <v>0</v>
      </c>
      <c r="G280" s="3084">
        <f t="shared" si="9"/>
        <v>0</v>
      </c>
      <c r="H280" s="1874">
        <v>0.53369999999999995</v>
      </c>
      <c r="I280" s="3085" t="s">
        <v>0</v>
      </c>
    </row>
    <row r="281" spans="1:9" ht="16.5">
      <c r="A281" s="3088" t="s">
        <v>2338</v>
      </c>
      <c r="B281" s="3081" t="s">
        <v>7908</v>
      </c>
      <c r="C281" s="3040" t="s">
        <v>2840</v>
      </c>
      <c r="D281" s="3082"/>
      <c r="E281" s="3082"/>
      <c r="F281" s="3083">
        <f t="shared" si="8"/>
        <v>0</v>
      </c>
      <c r="G281" s="3084">
        <f t="shared" si="9"/>
        <v>0</v>
      </c>
      <c r="H281" s="1874">
        <v>0.50690000000000002</v>
      </c>
      <c r="I281" s="3085" t="s">
        <v>0</v>
      </c>
    </row>
    <row r="282" spans="1:9" ht="16.5">
      <c r="A282" s="3088" t="s">
        <v>2339</v>
      </c>
      <c r="B282" s="3081" t="s">
        <v>7909</v>
      </c>
      <c r="C282" s="3040" t="s">
        <v>2840</v>
      </c>
      <c r="D282" s="3082"/>
      <c r="E282" s="3082"/>
      <c r="F282" s="3083">
        <f t="shared" si="8"/>
        <v>0</v>
      </c>
      <c r="G282" s="3084">
        <f t="shared" si="9"/>
        <v>0</v>
      </c>
      <c r="H282" s="1874">
        <v>0.18179999999999999</v>
      </c>
      <c r="I282" s="3085" t="s">
        <v>0</v>
      </c>
    </row>
    <row r="283" spans="1:9" ht="16.5">
      <c r="A283" s="3088" t="s">
        <v>2340</v>
      </c>
      <c r="B283" s="3081" t="s">
        <v>7910</v>
      </c>
      <c r="C283" s="3040" t="s">
        <v>2840</v>
      </c>
      <c r="D283" s="3082"/>
      <c r="E283" s="3082"/>
      <c r="F283" s="3083">
        <f t="shared" si="8"/>
        <v>0</v>
      </c>
      <c r="G283" s="3084">
        <f t="shared" si="9"/>
        <v>0</v>
      </c>
      <c r="H283" s="1874">
        <v>0.3382</v>
      </c>
      <c r="I283" s="3085" t="s">
        <v>0</v>
      </c>
    </row>
    <row r="284" spans="1:9" ht="16.5">
      <c r="A284" s="3088" t="s">
        <v>2341</v>
      </c>
      <c r="B284" s="3081" t="s">
        <v>7911</v>
      </c>
      <c r="C284" s="3040" t="s">
        <v>2840</v>
      </c>
      <c r="D284" s="3082"/>
      <c r="E284" s="3082"/>
      <c r="F284" s="3083">
        <f t="shared" si="8"/>
        <v>0</v>
      </c>
      <c r="G284" s="3084">
        <f t="shared" si="9"/>
        <v>0</v>
      </c>
      <c r="H284" s="1874">
        <v>7.9799999999999996E-2</v>
      </c>
      <c r="I284" s="3085" t="s">
        <v>0</v>
      </c>
    </row>
    <row r="285" spans="1:9" ht="16.5">
      <c r="A285" s="3088" t="s">
        <v>2342</v>
      </c>
      <c r="B285" s="3081" t="s">
        <v>7912</v>
      </c>
      <c r="C285" s="3040" t="s">
        <v>2840</v>
      </c>
      <c r="D285" s="3082"/>
      <c r="E285" s="3082"/>
      <c r="F285" s="3083">
        <f t="shared" si="8"/>
        <v>0</v>
      </c>
      <c r="G285" s="3084">
        <f t="shared" si="9"/>
        <v>0</v>
      </c>
      <c r="H285" s="1874">
        <v>0.1447</v>
      </c>
      <c r="I285" s="3085" t="s">
        <v>0</v>
      </c>
    </row>
    <row r="286" spans="1:9" ht="16.5">
      <c r="A286" s="3088" t="s">
        <v>2343</v>
      </c>
      <c r="B286" s="3081" t="s">
        <v>7913</v>
      </c>
      <c r="C286" s="3040" t="s">
        <v>2840</v>
      </c>
      <c r="D286" s="3082"/>
      <c r="E286" s="3082"/>
      <c r="F286" s="3083">
        <f t="shared" si="8"/>
        <v>0</v>
      </c>
      <c r="G286" s="3084">
        <f t="shared" si="9"/>
        <v>0</v>
      </c>
      <c r="H286" s="1874">
        <v>0.14269999999999999</v>
      </c>
      <c r="I286" s="3085" t="s">
        <v>0</v>
      </c>
    </row>
    <row r="287" spans="1:9" ht="16.5">
      <c r="A287" s="3088" t="s">
        <v>2344</v>
      </c>
      <c r="B287" s="3081" t="s">
        <v>7914</v>
      </c>
      <c r="C287" s="3040" t="s">
        <v>2840</v>
      </c>
      <c r="D287" s="3082"/>
      <c r="E287" s="3082"/>
      <c r="F287" s="3083">
        <f t="shared" si="8"/>
        <v>0</v>
      </c>
      <c r="G287" s="3084">
        <f t="shared" si="9"/>
        <v>0</v>
      </c>
      <c r="H287" s="1874">
        <v>0.34689999999999999</v>
      </c>
      <c r="I287" s="3085" t="s">
        <v>0</v>
      </c>
    </row>
    <row r="288" spans="1:9" ht="16.5">
      <c r="A288" s="3088" t="s">
        <v>2345</v>
      </c>
      <c r="B288" s="3081" t="s">
        <v>7915</v>
      </c>
      <c r="C288" s="3040" t="s">
        <v>2840</v>
      </c>
      <c r="D288" s="3082"/>
      <c r="E288" s="3082"/>
      <c r="F288" s="3083">
        <f t="shared" si="8"/>
        <v>0</v>
      </c>
      <c r="G288" s="3084">
        <f t="shared" si="9"/>
        <v>0</v>
      </c>
      <c r="H288" s="1874">
        <v>0.1651</v>
      </c>
      <c r="I288" s="3085" t="s">
        <v>0</v>
      </c>
    </row>
    <row r="289" spans="1:9" ht="16.5">
      <c r="A289" s="3088" t="s">
        <v>2346</v>
      </c>
      <c r="B289" s="3081" t="s">
        <v>7916</v>
      </c>
      <c r="C289" s="3040" t="s">
        <v>2840</v>
      </c>
      <c r="D289" s="3082"/>
      <c r="E289" s="3082"/>
      <c r="F289" s="3083">
        <f t="shared" si="8"/>
        <v>0</v>
      </c>
      <c r="G289" s="3084">
        <f t="shared" si="9"/>
        <v>0</v>
      </c>
      <c r="H289" s="1874">
        <v>0.4592</v>
      </c>
      <c r="I289" s="3085" t="s">
        <v>0</v>
      </c>
    </row>
    <row r="290" spans="1:9" ht="16.5">
      <c r="A290" s="3088" t="s">
        <v>2347</v>
      </c>
      <c r="B290" s="3081" t="s">
        <v>7917</v>
      </c>
      <c r="C290" s="3040" t="s">
        <v>2840</v>
      </c>
      <c r="D290" s="3082"/>
      <c r="E290" s="3082"/>
      <c r="F290" s="3083">
        <f t="shared" si="8"/>
        <v>0</v>
      </c>
      <c r="G290" s="3084">
        <f t="shared" si="9"/>
        <v>0</v>
      </c>
      <c r="H290" s="1874">
        <v>0.46279999999999999</v>
      </c>
      <c r="I290" s="3085" t="s">
        <v>0</v>
      </c>
    </row>
    <row r="291" spans="1:9" ht="16.5">
      <c r="A291" s="3088" t="s">
        <v>4634</v>
      </c>
      <c r="B291" s="3081" t="s">
        <v>7918</v>
      </c>
      <c r="C291" s="3040" t="s">
        <v>2840</v>
      </c>
      <c r="D291" s="3082"/>
      <c r="E291" s="3082"/>
      <c r="F291" s="3083">
        <f t="shared" si="8"/>
        <v>0</v>
      </c>
      <c r="G291" s="3084">
        <f t="shared" si="9"/>
        <v>0</v>
      </c>
      <c r="H291" s="1874">
        <v>1</v>
      </c>
      <c r="I291" s="3085" t="s">
        <v>4629</v>
      </c>
    </row>
    <row r="292" spans="1:9" ht="16.5">
      <c r="A292" s="3088" t="s">
        <v>2348</v>
      </c>
      <c r="B292" s="3081" t="s">
        <v>7919</v>
      </c>
      <c r="C292" s="3040" t="s">
        <v>2840</v>
      </c>
      <c r="D292" s="3082"/>
      <c r="E292" s="3082"/>
      <c r="F292" s="3083">
        <f t="shared" si="8"/>
        <v>0</v>
      </c>
      <c r="G292" s="3084">
        <f t="shared" si="9"/>
        <v>0</v>
      </c>
      <c r="H292" s="1874">
        <v>1E-3</v>
      </c>
      <c r="I292" s="3085" t="s">
        <v>0</v>
      </c>
    </row>
    <row r="293" spans="1:9" ht="16.5">
      <c r="A293" s="3088" t="s">
        <v>2349</v>
      </c>
      <c r="B293" s="3081" t="s">
        <v>7920</v>
      </c>
      <c r="C293" s="3040" t="s">
        <v>2840</v>
      </c>
      <c r="D293" s="3082"/>
      <c r="E293" s="3082"/>
      <c r="F293" s="3083">
        <f t="shared" si="8"/>
        <v>0</v>
      </c>
      <c r="G293" s="3084">
        <f t="shared" si="9"/>
        <v>0</v>
      </c>
      <c r="H293" s="1874">
        <v>1.3552999999999999</v>
      </c>
      <c r="I293" s="3085" t="s">
        <v>0</v>
      </c>
    </row>
    <row r="294" spans="1:9" ht="16.5">
      <c r="A294" s="3088" t="s">
        <v>2350</v>
      </c>
      <c r="B294" s="3081" t="s">
        <v>7921</v>
      </c>
      <c r="C294" s="3040" t="s">
        <v>2840</v>
      </c>
      <c r="D294" s="3082"/>
      <c r="E294" s="3082"/>
      <c r="F294" s="3083">
        <f t="shared" si="8"/>
        <v>0</v>
      </c>
      <c r="G294" s="3084">
        <f t="shared" si="9"/>
        <v>0</v>
      </c>
      <c r="H294" s="1874">
        <v>0.21360000000000001</v>
      </c>
      <c r="I294" s="3085" t="s">
        <v>0</v>
      </c>
    </row>
    <row r="295" spans="1:9" ht="16.5">
      <c r="A295" s="3088" t="s">
        <v>2351</v>
      </c>
      <c r="B295" s="3081" t="s">
        <v>7922</v>
      </c>
      <c r="C295" s="3040" t="s">
        <v>2840</v>
      </c>
      <c r="D295" s="3082"/>
      <c r="E295" s="3082"/>
      <c r="F295" s="3083">
        <f t="shared" si="8"/>
        <v>0</v>
      </c>
      <c r="G295" s="3084">
        <f t="shared" si="9"/>
        <v>0</v>
      </c>
      <c r="H295" s="1874">
        <v>1.0154000000000001</v>
      </c>
      <c r="I295" s="3085" t="s">
        <v>0</v>
      </c>
    </row>
    <row r="296" spans="1:9" ht="16.5">
      <c r="A296" s="3088" t="s">
        <v>2352</v>
      </c>
      <c r="B296" s="3081" t="s">
        <v>7923</v>
      </c>
      <c r="C296" s="3040" t="s">
        <v>2840</v>
      </c>
      <c r="D296" s="3082"/>
      <c r="E296" s="3082"/>
      <c r="F296" s="3083">
        <f t="shared" si="8"/>
        <v>0</v>
      </c>
      <c r="G296" s="3084">
        <f t="shared" si="9"/>
        <v>0</v>
      </c>
      <c r="H296" s="1874">
        <v>0.36159999999999998</v>
      </c>
      <c r="I296" s="3085" t="s">
        <v>0</v>
      </c>
    </row>
    <row r="297" spans="1:9" ht="16.5">
      <c r="A297" s="3088" t="s">
        <v>2353</v>
      </c>
      <c r="B297" s="3081" t="s">
        <v>7924</v>
      </c>
      <c r="C297" s="3040" t="s">
        <v>2840</v>
      </c>
      <c r="D297" s="3082"/>
      <c r="E297" s="3082"/>
      <c r="F297" s="3083">
        <f t="shared" si="8"/>
        <v>0</v>
      </c>
      <c r="G297" s="3084">
        <f t="shared" si="9"/>
        <v>0</v>
      </c>
      <c r="H297" s="1874">
        <v>0.9446</v>
      </c>
      <c r="I297" s="3085" t="s">
        <v>0</v>
      </c>
    </row>
    <row r="298" spans="1:9" ht="16.5">
      <c r="A298" s="3088" t="s">
        <v>2354</v>
      </c>
      <c r="B298" s="3081" t="s">
        <v>7925</v>
      </c>
      <c r="C298" s="3040" t="s">
        <v>2840</v>
      </c>
      <c r="D298" s="3082"/>
      <c r="E298" s="3082"/>
      <c r="F298" s="3083">
        <f t="shared" si="8"/>
        <v>0</v>
      </c>
      <c r="G298" s="3084">
        <f t="shared" si="9"/>
        <v>0</v>
      </c>
      <c r="H298" s="1874">
        <v>0.22170000000000001</v>
      </c>
      <c r="I298" s="3085" t="s">
        <v>0</v>
      </c>
    </row>
    <row r="299" spans="1:9" ht="16.5">
      <c r="A299" s="3088" t="s">
        <v>2355</v>
      </c>
      <c r="B299" s="3081" t="s">
        <v>7926</v>
      </c>
      <c r="C299" s="3040" t="s">
        <v>2840</v>
      </c>
      <c r="D299" s="3082"/>
      <c r="E299" s="3082"/>
      <c r="F299" s="3083">
        <f t="shared" si="8"/>
        <v>0</v>
      </c>
      <c r="G299" s="3084">
        <f t="shared" si="9"/>
        <v>0</v>
      </c>
      <c r="H299" s="1874">
        <v>0.2001</v>
      </c>
      <c r="I299" s="3085" t="s">
        <v>0</v>
      </c>
    </row>
    <row r="300" spans="1:9" ht="16.5">
      <c r="A300" s="3088" t="s">
        <v>2356</v>
      </c>
      <c r="B300" s="3081" t="s">
        <v>7927</v>
      </c>
      <c r="C300" s="3040" t="s">
        <v>2840</v>
      </c>
      <c r="D300" s="3082"/>
      <c r="E300" s="3082"/>
      <c r="F300" s="3083">
        <f t="shared" si="8"/>
        <v>0</v>
      </c>
      <c r="G300" s="3084">
        <f t="shared" si="9"/>
        <v>0</v>
      </c>
      <c r="H300" s="1874">
        <v>0.39650000000000002</v>
      </c>
      <c r="I300" s="3085" t="s">
        <v>0</v>
      </c>
    </row>
    <row r="301" spans="1:9" ht="16.5">
      <c r="A301" s="3088" t="s">
        <v>2357</v>
      </c>
      <c r="B301" s="3081" t="s">
        <v>7928</v>
      </c>
      <c r="C301" s="3040" t="s">
        <v>2840</v>
      </c>
      <c r="D301" s="3082"/>
      <c r="E301" s="3082"/>
      <c r="F301" s="3083">
        <f t="shared" si="8"/>
        <v>0</v>
      </c>
      <c r="G301" s="3084">
        <f t="shared" si="9"/>
        <v>0</v>
      </c>
      <c r="H301" s="1874">
        <v>-6.2700000000000006E-2</v>
      </c>
      <c r="I301" s="3085" t="s">
        <v>0</v>
      </c>
    </row>
    <row r="302" spans="1:9" ht="16.5">
      <c r="A302" s="3088" t="s">
        <v>2358</v>
      </c>
      <c r="B302" s="3081" t="s">
        <v>7929</v>
      </c>
      <c r="C302" s="3040" t="s">
        <v>2840</v>
      </c>
      <c r="D302" s="3082"/>
      <c r="E302" s="3082"/>
      <c r="F302" s="3083">
        <f t="shared" si="8"/>
        <v>0</v>
      </c>
      <c r="G302" s="3084">
        <f t="shared" si="9"/>
        <v>0</v>
      </c>
      <c r="H302" s="1874">
        <v>0.99050000000000005</v>
      </c>
      <c r="I302" s="3085" t="s">
        <v>0</v>
      </c>
    </row>
    <row r="303" spans="1:9" ht="16.5">
      <c r="A303" s="3088" t="s">
        <v>2359</v>
      </c>
      <c r="B303" s="3081" t="s">
        <v>7930</v>
      </c>
      <c r="C303" s="3040" t="s">
        <v>2840</v>
      </c>
      <c r="D303" s="3082"/>
      <c r="E303" s="3082"/>
      <c r="F303" s="3083">
        <f t="shared" si="8"/>
        <v>0</v>
      </c>
      <c r="G303" s="3084">
        <f t="shared" si="9"/>
        <v>0</v>
      </c>
      <c r="H303" s="1874">
        <v>0.2621</v>
      </c>
      <c r="I303" s="3085" t="s">
        <v>0</v>
      </c>
    </row>
    <row r="304" spans="1:9" ht="16.5">
      <c r="A304" s="3088" t="s">
        <v>2360</v>
      </c>
      <c r="B304" s="3081" t="s">
        <v>7931</v>
      </c>
      <c r="C304" s="3040" t="s">
        <v>2840</v>
      </c>
      <c r="D304" s="3082"/>
      <c r="E304" s="3082"/>
      <c r="F304" s="3083">
        <f t="shared" si="8"/>
        <v>0</v>
      </c>
      <c r="G304" s="3084">
        <f t="shared" si="9"/>
        <v>0</v>
      </c>
      <c r="H304" s="1874">
        <v>9.4E-2</v>
      </c>
      <c r="I304" s="3085" t="s">
        <v>0</v>
      </c>
    </row>
    <row r="305" spans="1:9" ht="16.5">
      <c r="A305" s="3088" t="s">
        <v>2361</v>
      </c>
      <c r="B305" s="3081" t="s">
        <v>7932</v>
      </c>
      <c r="C305" s="3040" t="s">
        <v>2840</v>
      </c>
      <c r="D305" s="3082"/>
      <c r="E305" s="3082"/>
      <c r="F305" s="3083">
        <f t="shared" si="8"/>
        <v>0</v>
      </c>
      <c r="G305" s="3084">
        <f t="shared" si="9"/>
        <v>0</v>
      </c>
      <c r="H305" s="1874">
        <v>0.48149999999999998</v>
      </c>
      <c r="I305" s="3085" t="s">
        <v>0</v>
      </c>
    </row>
    <row r="306" spans="1:9" ht="16.5">
      <c r="A306" s="3088" t="s">
        <v>2362</v>
      </c>
      <c r="B306" s="3081" t="s">
        <v>7933</v>
      </c>
      <c r="C306" s="3040" t="s">
        <v>2840</v>
      </c>
      <c r="D306" s="3082"/>
      <c r="E306" s="3082"/>
      <c r="F306" s="3083">
        <f t="shared" si="8"/>
        <v>0</v>
      </c>
      <c r="G306" s="3084">
        <f t="shared" si="9"/>
        <v>0</v>
      </c>
      <c r="H306" s="1874">
        <v>0.9909</v>
      </c>
      <c r="I306" s="3085" t="s">
        <v>0</v>
      </c>
    </row>
    <row r="307" spans="1:9" ht="16.5">
      <c r="A307" s="3088" t="s">
        <v>2363</v>
      </c>
      <c r="B307" s="3081" t="s">
        <v>7934</v>
      </c>
      <c r="C307" s="3040" t="s">
        <v>2840</v>
      </c>
      <c r="D307" s="3082"/>
      <c r="E307" s="3082"/>
      <c r="F307" s="3083">
        <f t="shared" si="8"/>
        <v>0</v>
      </c>
      <c r="G307" s="3084">
        <f t="shared" si="9"/>
        <v>0</v>
      </c>
      <c r="H307" s="1874">
        <v>0.65059999999999996</v>
      </c>
      <c r="I307" s="3085" t="s">
        <v>0</v>
      </c>
    </row>
    <row r="308" spans="1:9" ht="16.5">
      <c r="A308" s="3088" t="s">
        <v>2364</v>
      </c>
      <c r="B308" s="3081" t="s">
        <v>7935</v>
      </c>
      <c r="C308" s="3040" t="s">
        <v>2840</v>
      </c>
      <c r="D308" s="3082"/>
      <c r="E308" s="3082"/>
      <c r="F308" s="3083">
        <f t="shared" si="8"/>
        <v>0</v>
      </c>
      <c r="G308" s="3084">
        <f t="shared" si="9"/>
        <v>0</v>
      </c>
      <c r="H308" s="1874">
        <v>1.7132000000000001</v>
      </c>
      <c r="I308" s="3085" t="s">
        <v>0</v>
      </c>
    </row>
    <row r="309" spans="1:9" ht="16.5">
      <c r="A309" s="3088" t="s">
        <v>2365</v>
      </c>
      <c r="B309" s="3081" t="s">
        <v>7936</v>
      </c>
      <c r="C309" s="3040" t="s">
        <v>2840</v>
      </c>
      <c r="D309" s="3082"/>
      <c r="E309" s="3082"/>
      <c r="F309" s="3083">
        <f t="shared" si="8"/>
        <v>0</v>
      </c>
      <c r="G309" s="3084">
        <f t="shared" si="9"/>
        <v>0</v>
      </c>
      <c r="H309" s="1874">
        <v>0.40510000000000002</v>
      </c>
      <c r="I309" s="3085" t="s">
        <v>0</v>
      </c>
    </row>
    <row r="310" spans="1:9" ht="16.5">
      <c r="A310" s="3088" t="s">
        <v>2366</v>
      </c>
      <c r="B310" s="3081" t="s">
        <v>7937</v>
      </c>
      <c r="C310" s="3040" t="s">
        <v>2840</v>
      </c>
      <c r="D310" s="3082"/>
      <c r="E310" s="3082"/>
      <c r="F310" s="3083">
        <f t="shared" si="8"/>
        <v>0</v>
      </c>
      <c r="G310" s="3084">
        <f t="shared" si="9"/>
        <v>0</v>
      </c>
      <c r="H310" s="1874">
        <v>0.65410000000000001</v>
      </c>
      <c r="I310" s="3085" t="s">
        <v>0</v>
      </c>
    </row>
    <row r="311" spans="1:9" ht="16.5">
      <c r="A311" s="3088" t="s">
        <v>2367</v>
      </c>
      <c r="B311" s="3081" t="s">
        <v>7938</v>
      </c>
      <c r="C311" s="3040" t="s">
        <v>2840</v>
      </c>
      <c r="D311" s="3082"/>
      <c r="E311" s="3082"/>
      <c r="F311" s="3083">
        <f t="shared" si="8"/>
        <v>0</v>
      </c>
      <c r="G311" s="3084">
        <f t="shared" si="9"/>
        <v>0</v>
      </c>
      <c r="H311" s="1874">
        <v>0.44330000000000003</v>
      </c>
      <c r="I311" s="3085" t="s">
        <v>0</v>
      </c>
    </row>
    <row r="312" spans="1:9" ht="16.5">
      <c r="A312" s="3088" t="s">
        <v>2368</v>
      </c>
      <c r="B312" s="3081" t="s">
        <v>7939</v>
      </c>
      <c r="C312" s="3040" t="s">
        <v>2840</v>
      </c>
      <c r="D312" s="3082"/>
      <c r="E312" s="3082"/>
      <c r="F312" s="3083">
        <f t="shared" si="8"/>
        <v>0</v>
      </c>
      <c r="G312" s="3084">
        <f t="shared" si="9"/>
        <v>0</v>
      </c>
      <c r="H312" s="1874">
        <v>0.13300000000000001</v>
      </c>
      <c r="I312" s="3085" t="s">
        <v>0</v>
      </c>
    </row>
    <row r="313" spans="1:9" ht="16.5">
      <c r="A313" s="3088" t="s">
        <v>4184</v>
      </c>
      <c r="B313" s="3081" t="s">
        <v>7940</v>
      </c>
      <c r="C313" s="3040" t="s">
        <v>2840</v>
      </c>
      <c r="D313" s="3082"/>
      <c r="E313" s="3082"/>
      <c r="F313" s="3083">
        <f t="shared" si="8"/>
        <v>0</v>
      </c>
      <c r="G313" s="3084">
        <f t="shared" si="9"/>
        <v>0</v>
      </c>
      <c r="H313" s="1874">
        <v>0.47210000000000002</v>
      </c>
      <c r="I313" s="3085" t="s">
        <v>0</v>
      </c>
    </row>
    <row r="314" spans="1:9" ht="16.5">
      <c r="A314" s="3088" t="s">
        <v>2369</v>
      </c>
      <c r="B314" s="3081" t="s">
        <v>7941</v>
      </c>
      <c r="C314" s="3040" t="s">
        <v>2840</v>
      </c>
      <c r="D314" s="3082"/>
      <c r="E314" s="3082"/>
      <c r="F314" s="3083">
        <f t="shared" si="8"/>
        <v>0</v>
      </c>
      <c r="G314" s="3084">
        <f t="shared" si="9"/>
        <v>0</v>
      </c>
      <c r="H314" s="1874">
        <v>0.4471</v>
      </c>
      <c r="I314" s="3044" t="s">
        <v>0</v>
      </c>
    </row>
    <row r="315" spans="1:9" ht="16.5">
      <c r="A315" s="3088" t="s">
        <v>2370</v>
      </c>
      <c r="B315" s="3081" t="s">
        <v>7942</v>
      </c>
      <c r="C315" s="3040" t="s">
        <v>2840</v>
      </c>
      <c r="D315" s="3082"/>
      <c r="E315" s="3082"/>
      <c r="F315" s="3083">
        <f t="shared" si="8"/>
        <v>0</v>
      </c>
      <c r="G315" s="3084">
        <f t="shared" si="9"/>
        <v>0</v>
      </c>
      <c r="H315" s="1874">
        <v>0.84689999999999999</v>
      </c>
      <c r="I315" s="3085" t="s">
        <v>0</v>
      </c>
    </row>
    <row r="316" spans="1:9" ht="16.5">
      <c r="A316" s="3088" t="s">
        <v>2371</v>
      </c>
      <c r="B316" s="3081" t="s">
        <v>7943</v>
      </c>
      <c r="C316" s="3040" t="s">
        <v>2840</v>
      </c>
      <c r="D316" s="3082"/>
      <c r="E316" s="3082"/>
      <c r="F316" s="3083">
        <f t="shared" si="8"/>
        <v>0</v>
      </c>
      <c r="G316" s="3084">
        <f t="shared" si="9"/>
        <v>0</v>
      </c>
      <c r="H316" s="1874">
        <v>0.2442</v>
      </c>
      <c r="I316" s="3085" t="s">
        <v>0</v>
      </c>
    </row>
    <row r="317" spans="1:9" ht="16.5">
      <c r="A317" s="3088" t="s">
        <v>4185</v>
      </c>
      <c r="B317" s="3081" t="s">
        <v>7944</v>
      </c>
      <c r="C317" s="3040" t="s">
        <v>2840</v>
      </c>
      <c r="D317" s="3082"/>
      <c r="E317" s="3082"/>
      <c r="F317" s="3083">
        <f t="shared" si="8"/>
        <v>0</v>
      </c>
      <c r="G317" s="3084">
        <f t="shared" si="9"/>
        <v>0</v>
      </c>
      <c r="H317" s="1874">
        <v>0.39290000000000003</v>
      </c>
      <c r="I317" s="3085" t="s">
        <v>0</v>
      </c>
    </row>
    <row r="318" spans="1:9" ht="16.5">
      <c r="A318" s="3088" t="s">
        <v>2372</v>
      </c>
      <c r="B318" s="3081" t="s">
        <v>7945</v>
      </c>
      <c r="C318" s="3040" t="s">
        <v>2840</v>
      </c>
      <c r="D318" s="3082"/>
      <c r="E318" s="3082"/>
      <c r="F318" s="3083">
        <f t="shared" si="8"/>
        <v>0</v>
      </c>
      <c r="G318" s="3084">
        <f t="shared" si="9"/>
        <v>0</v>
      </c>
      <c r="H318" s="1874">
        <v>0.38769999999999999</v>
      </c>
      <c r="I318" s="3085" t="s">
        <v>0</v>
      </c>
    </row>
    <row r="319" spans="1:9" ht="16.5">
      <c r="A319" s="3088" t="s">
        <v>4186</v>
      </c>
      <c r="B319" s="3081" t="s">
        <v>7946</v>
      </c>
      <c r="C319" s="3040" t="s">
        <v>2840</v>
      </c>
      <c r="D319" s="3082"/>
      <c r="E319" s="3082"/>
      <c r="F319" s="3083">
        <f t="shared" si="8"/>
        <v>0</v>
      </c>
      <c r="G319" s="3084">
        <f t="shared" si="9"/>
        <v>0</v>
      </c>
      <c r="H319" s="1874">
        <v>0.3085</v>
      </c>
      <c r="I319" s="3085" t="s">
        <v>0</v>
      </c>
    </row>
    <row r="320" spans="1:9" ht="16.5">
      <c r="A320" s="3088" t="s">
        <v>2373</v>
      </c>
      <c r="B320" s="3081" t="s">
        <v>7947</v>
      </c>
      <c r="C320" s="3040" t="s">
        <v>2840</v>
      </c>
      <c r="D320" s="3082"/>
      <c r="E320" s="3082"/>
      <c r="F320" s="3083">
        <f t="shared" si="8"/>
        <v>0</v>
      </c>
      <c r="G320" s="3084">
        <f t="shared" si="9"/>
        <v>0</v>
      </c>
      <c r="H320" s="1874">
        <v>5.6899999999999999E-2</v>
      </c>
      <c r="I320" s="3085" t="s">
        <v>0</v>
      </c>
    </row>
    <row r="321" spans="1:9" ht="16.5">
      <c r="A321" s="3088" t="s">
        <v>2374</v>
      </c>
      <c r="B321" s="3081" t="s">
        <v>7948</v>
      </c>
      <c r="C321" s="3040" t="s">
        <v>2840</v>
      </c>
      <c r="D321" s="3082"/>
      <c r="E321" s="3082"/>
      <c r="F321" s="3083">
        <f t="shared" si="8"/>
        <v>0</v>
      </c>
      <c r="G321" s="3084">
        <f t="shared" si="9"/>
        <v>0</v>
      </c>
      <c r="H321" s="1874">
        <v>0.53320000000000001</v>
      </c>
      <c r="I321" s="3085" t="s">
        <v>0</v>
      </c>
    </row>
    <row r="322" spans="1:9" ht="16.5">
      <c r="A322" s="3088" t="s">
        <v>2375</v>
      </c>
      <c r="B322" s="3081" t="s">
        <v>7949</v>
      </c>
      <c r="C322" s="3040" t="s">
        <v>2840</v>
      </c>
      <c r="D322" s="3082"/>
      <c r="E322" s="3082"/>
      <c r="F322" s="3083">
        <f t="shared" si="8"/>
        <v>0</v>
      </c>
      <c r="G322" s="3084">
        <f t="shared" si="9"/>
        <v>0</v>
      </c>
      <c r="H322" s="1874">
        <v>0.28520000000000001</v>
      </c>
      <c r="I322" s="3085" t="s">
        <v>0</v>
      </c>
    </row>
    <row r="323" spans="1:9" ht="16.5">
      <c r="A323" s="3088" t="s">
        <v>2376</v>
      </c>
      <c r="B323" s="3081" t="s">
        <v>7950</v>
      </c>
      <c r="C323" s="3040" t="s">
        <v>2840</v>
      </c>
      <c r="D323" s="3082"/>
      <c r="E323" s="3082"/>
      <c r="F323" s="3083">
        <f t="shared" si="8"/>
        <v>0</v>
      </c>
      <c r="G323" s="3084">
        <f t="shared" si="9"/>
        <v>0</v>
      </c>
      <c r="H323" s="1874">
        <v>0.20280000000000001</v>
      </c>
      <c r="I323" s="3085" t="s">
        <v>0</v>
      </c>
    </row>
    <row r="324" spans="1:9" ht="16.5">
      <c r="A324" s="3088" t="s">
        <v>2377</v>
      </c>
      <c r="B324" s="3081" t="s">
        <v>7951</v>
      </c>
      <c r="C324" s="3040" t="s">
        <v>2840</v>
      </c>
      <c r="D324" s="3082"/>
      <c r="E324" s="3082"/>
      <c r="F324" s="3083">
        <f t="shared" si="8"/>
        <v>0</v>
      </c>
      <c r="G324" s="3084">
        <f t="shared" si="9"/>
        <v>0</v>
      </c>
      <c r="H324" s="1874">
        <v>0.22109999999999999</v>
      </c>
      <c r="I324" s="3085" t="s">
        <v>0</v>
      </c>
    </row>
    <row r="325" spans="1:9" ht="16.5">
      <c r="A325" s="3088" t="s">
        <v>2378</v>
      </c>
      <c r="B325" s="3081" t="s">
        <v>7952</v>
      </c>
      <c r="C325" s="3040" t="s">
        <v>2840</v>
      </c>
      <c r="D325" s="3082"/>
      <c r="E325" s="3082"/>
      <c r="F325" s="3083">
        <f t="shared" ref="F325:F388" si="10">D325*E325</f>
        <v>0</v>
      </c>
      <c r="G325" s="3084">
        <f t="shared" ref="G325:G388" si="11">IF($F$836=0,0,F325/$F$836)</f>
        <v>0</v>
      </c>
      <c r="H325" s="1874">
        <v>6.7000000000000002E-3</v>
      </c>
      <c r="I325" s="3085" t="s">
        <v>0</v>
      </c>
    </row>
    <row r="326" spans="1:9" ht="16.5">
      <c r="A326" s="3088" t="s">
        <v>2379</v>
      </c>
      <c r="B326" s="3081" t="s">
        <v>7953</v>
      </c>
      <c r="C326" s="3040" t="s">
        <v>2840</v>
      </c>
      <c r="D326" s="3082"/>
      <c r="E326" s="3082"/>
      <c r="F326" s="3083">
        <f t="shared" si="10"/>
        <v>0</v>
      </c>
      <c r="G326" s="3084">
        <f t="shared" si="11"/>
        <v>0</v>
      </c>
      <c r="H326" s="1874">
        <v>0.48180000000000001</v>
      </c>
      <c r="I326" s="3085" t="s">
        <v>0</v>
      </c>
    </row>
    <row r="327" spans="1:9" ht="16.5">
      <c r="A327" s="3088" t="s">
        <v>2380</v>
      </c>
      <c r="B327" s="3081" t="s">
        <v>7954</v>
      </c>
      <c r="C327" s="3040" t="s">
        <v>2840</v>
      </c>
      <c r="D327" s="3082"/>
      <c r="E327" s="3082"/>
      <c r="F327" s="3083">
        <f t="shared" si="10"/>
        <v>0</v>
      </c>
      <c r="G327" s="3084">
        <f t="shared" si="11"/>
        <v>0</v>
      </c>
      <c r="H327" s="1874">
        <v>0.19239999999999999</v>
      </c>
      <c r="I327" s="3085" t="s">
        <v>0</v>
      </c>
    </row>
    <row r="328" spans="1:9" ht="16.5">
      <c r="A328" s="3088" t="s">
        <v>2381</v>
      </c>
      <c r="B328" s="3081" t="s">
        <v>7955</v>
      </c>
      <c r="C328" s="3040" t="s">
        <v>2840</v>
      </c>
      <c r="D328" s="3082"/>
      <c r="E328" s="3082"/>
      <c r="F328" s="3083">
        <f t="shared" si="10"/>
        <v>0</v>
      </c>
      <c r="G328" s="3084">
        <f t="shared" si="11"/>
        <v>0</v>
      </c>
      <c r="H328" s="1874">
        <v>1.1607000000000001</v>
      </c>
      <c r="I328" s="3085" t="s">
        <v>0</v>
      </c>
    </row>
    <row r="329" spans="1:9" ht="16.5">
      <c r="A329" s="3088" t="s">
        <v>2382</v>
      </c>
      <c r="B329" s="3081" t="s">
        <v>7956</v>
      </c>
      <c r="C329" s="3040" t="s">
        <v>2840</v>
      </c>
      <c r="D329" s="3082"/>
      <c r="E329" s="3082"/>
      <c r="F329" s="3083">
        <f t="shared" si="10"/>
        <v>0</v>
      </c>
      <c r="G329" s="3084">
        <f t="shared" si="11"/>
        <v>0</v>
      </c>
      <c r="H329" s="1874">
        <v>0.85940000000000005</v>
      </c>
      <c r="I329" s="3085" t="s">
        <v>0</v>
      </c>
    </row>
    <row r="330" spans="1:9" ht="16.5">
      <c r="A330" s="3088" t="s">
        <v>2383</v>
      </c>
      <c r="B330" s="3081" t="s">
        <v>7957</v>
      </c>
      <c r="C330" s="3040" t="s">
        <v>2840</v>
      </c>
      <c r="D330" s="3082"/>
      <c r="E330" s="3082"/>
      <c r="F330" s="3083">
        <f t="shared" si="10"/>
        <v>0</v>
      </c>
      <c r="G330" s="3084">
        <f t="shared" si="11"/>
        <v>0</v>
      </c>
      <c r="H330" s="1874">
        <v>0.96509999999999996</v>
      </c>
      <c r="I330" s="3085" t="s">
        <v>0</v>
      </c>
    </row>
    <row r="331" spans="1:9" ht="16.5">
      <c r="A331" s="3088" t="s">
        <v>2384</v>
      </c>
      <c r="B331" s="3081" t="s">
        <v>7958</v>
      </c>
      <c r="C331" s="3040" t="s">
        <v>2840</v>
      </c>
      <c r="D331" s="3082"/>
      <c r="E331" s="3082"/>
      <c r="F331" s="3083">
        <f t="shared" si="10"/>
        <v>0</v>
      </c>
      <c r="G331" s="3084">
        <f t="shared" si="11"/>
        <v>0</v>
      </c>
      <c r="H331" s="1874">
        <v>0.3261</v>
      </c>
      <c r="I331" s="3085" t="s">
        <v>0</v>
      </c>
    </row>
    <row r="332" spans="1:9" ht="16.5">
      <c r="A332" s="3088" t="s">
        <v>2385</v>
      </c>
      <c r="B332" s="3081" t="s">
        <v>7959</v>
      </c>
      <c r="C332" s="3040" t="s">
        <v>2840</v>
      </c>
      <c r="D332" s="3082"/>
      <c r="E332" s="3082"/>
      <c r="F332" s="3083">
        <f t="shared" si="10"/>
        <v>0</v>
      </c>
      <c r="G332" s="3084">
        <f t="shared" si="11"/>
        <v>0</v>
      </c>
      <c r="H332" s="1874">
        <v>0.1237</v>
      </c>
      <c r="I332" s="3085" t="s">
        <v>0</v>
      </c>
    </row>
    <row r="333" spans="1:9" ht="16.5">
      <c r="A333" s="3088" t="s">
        <v>2387</v>
      </c>
      <c r="B333" s="3081" t="s">
        <v>7960</v>
      </c>
      <c r="C333" s="3040" t="s">
        <v>2840</v>
      </c>
      <c r="D333" s="3082"/>
      <c r="E333" s="3082"/>
      <c r="F333" s="3083">
        <f t="shared" si="10"/>
        <v>0</v>
      </c>
      <c r="G333" s="3084">
        <f t="shared" si="11"/>
        <v>0</v>
      </c>
      <c r="H333" s="1874">
        <v>0.31019999999999998</v>
      </c>
      <c r="I333" s="3085" t="s">
        <v>0</v>
      </c>
    </row>
    <row r="334" spans="1:9" ht="16.5">
      <c r="A334" s="3088" t="s">
        <v>2388</v>
      </c>
      <c r="B334" s="3081" t="s">
        <v>7961</v>
      </c>
      <c r="C334" s="3040" t="s">
        <v>2840</v>
      </c>
      <c r="D334" s="3082"/>
      <c r="E334" s="3082"/>
      <c r="F334" s="3083">
        <f t="shared" si="10"/>
        <v>0</v>
      </c>
      <c r="G334" s="3084">
        <f t="shared" si="11"/>
        <v>0</v>
      </c>
      <c r="H334" s="1874">
        <v>1.1338999999999999</v>
      </c>
      <c r="I334" s="3085" t="s">
        <v>0</v>
      </c>
    </row>
    <row r="335" spans="1:9" ht="16.5">
      <c r="A335" s="3088" t="s">
        <v>2389</v>
      </c>
      <c r="B335" s="3081" t="s">
        <v>7962</v>
      </c>
      <c r="C335" s="3040" t="s">
        <v>2840</v>
      </c>
      <c r="D335" s="3082"/>
      <c r="E335" s="3082"/>
      <c r="F335" s="3083">
        <f t="shared" si="10"/>
        <v>0</v>
      </c>
      <c r="G335" s="3084">
        <f t="shared" si="11"/>
        <v>0</v>
      </c>
      <c r="H335" s="1874">
        <v>0.91600000000000004</v>
      </c>
      <c r="I335" s="3085" t="s">
        <v>0</v>
      </c>
    </row>
    <row r="336" spans="1:9" ht="16.5">
      <c r="A336" s="3088" t="s">
        <v>2390</v>
      </c>
      <c r="B336" s="3081" t="s">
        <v>7963</v>
      </c>
      <c r="C336" s="3040" t="s">
        <v>2840</v>
      </c>
      <c r="D336" s="3082"/>
      <c r="E336" s="3082"/>
      <c r="F336" s="3083">
        <f t="shared" si="10"/>
        <v>0</v>
      </c>
      <c r="G336" s="3084">
        <f t="shared" si="11"/>
        <v>0</v>
      </c>
      <c r="H336" s="1874">
        <v>0.29709999999999998</v>
      </c>
      <c r="I336" s="3085" t="s">
        <v>0</v>
      </c>
    </row>
    <row r="337" spans="1:9" ht="16.5">
      <c r="A337" s="3088" t="s">
        <v>2391</v>
      </c>
      <c r="B337" s="3081" t="s">
        <v>7964</v>
      </c>
      <c r="C337" s="3040" t="s">
        <v>2840</v>
      </c>
      <c r="D337" s="3082"/>
      <c r="E337" s="3082"/>
      <c r="F337" s="3083">
        <f t="shared" si="10"/>
        <v>0</v>
      </c>
      <c r="G337" s="3084">
        <f t="shared" si="11"/>
        <v>0</v>
      </c>
      <c r="H337" s="1874">
        <v>0.94310000000000005</v>
      </c>
      <c r="I337" s="3085" t="s">
        <v>0</v>
      </c>
    </row>
    <row r="338" spans="1:9" ht="16.5">
      <c r="A338" s="3088" t="s">
        <v>2392</v>
      </c>
      <c r="B338" s="3081" t="s">
        <v>7965</v>
      </c>
      <c r="C338" s="3040" t="s">
        <v>2840</v>
      </c>
      <c r="D338" s="3082"/>
      <c r="E338" s="3082"/>
      <c r="F338" s="3083">
        <f t="shared" si="10"/>
        <v>0</v>
      </c>
      <c r="G338" s="3084">
        <f t="shared" si="11"/>
        <v>0</v>
      </c>
      <c r="H338" s="1874">
        <v>0.22850000000000001</v>
      </c>
      <c r="I338" s="3085" t="s">
        <v>0</v>
      </c>
    </row>
    <row r="339" spans="1:9" ht="16.5">
      <c r="A339" s="3088" t="s">
        <v>2393</v>
      </c>
      <c r="B339" s="3081" t="s">
        <v>7966</v>
      </c>
      <c r="C339" s="3040" t="s">
        <v>2840</v>
      </c>
      <c r="D339" s="3082"/>
      <c r="E339" s="3082"/>
      <c r="F339" s="3083">
        <f t="shared" si="10"/>
        <v>0</v>
      </c>
      <c r="G339" s="3084">
        <f t="shared" si="11"/>
        <v>0</v>
      </c>
      <c r="H339" s="1874">
        <v>0.84640000000000004</v>
      </c>
      <c r="I339" s="3085" t="s">
        <v>0</v>
      </c>
    </row>
    <row r="340" spans="1:9" ht="16.5">
      <c r="A340" s="3088" t="s">
        <v>2394</v>
      </c>
      <c r="B340" s="3081" t="s">
        <v>7967</v>
      </c>
      <c r="C340" s="3040" t="s">
        <v>2840</v>
      </c>
      <c r="D340" s="3082"/>
      <c r="E340" s="3082"/>
      <c r="F340" s="3083">
        <f t="shared" si="10"/>
        <v>0</v>
      </c>
      <c r="G340" s="3084">
        <f t="shared" si="11"/>
        <v>0</v>
      </c>
      <c r="H340" s="1874">
        <v>0.12870000000000001</v>
      </c>
      <c r="I340" s="3085" t="s">
        <v>0</v>
      </c>
    </row>
    <row r="341" spans="1:9" ht="16.5">
      <c r="A341" s="3088" t="s">
        <v>4187</v>
      </c>
      <c r="B341" s="3081" t="s">
        <v>7968</v>
      </c>
      <c r="C341" s="3040" t="s">
        <v>2840</v>
      </c>
      <c r="D341" s="3082"/>
      <c r="E341" s="3082"/>
      <c r="F341" s="3083">
        <f t="shared" si="10"/>
        <v>0</v>
      </c>
      <c r="G341" s="3084">
        <f t="shared" si="11"/>
        <v>0</v>
      </c>
      <c r="H341" s="1874">
        <v>1.1753</v>
      </c>
      <c r="I341" s="3085" t="s">
        <v>0</v>
      </c>
    </row>
    <row r="342" spans="1:9" ht="16.5">
      <c r="A342" s="3088" t="s">
        <v>2395</v>
      </c>
      <c r="B342" s="3081" t="s">
        <v>7969</v>
      </c>
      <c r="C342" s="3040" t="s">
        <v>2840</v>
      </c>
      <c r="D342" s="3082"/>
      <c r="E342" s="3082"/>
      <c r="F342" s="3083">
        <f t="shared" si="10"/>
        <v>0</v>
      </c>
      <c r="G342" s="3084">
        <f t="shared" si="11"/>
        <v>0</v>
      </c>
      <c r="H342" s="1874">
        <v>9.1800000000000007E-2</v>
      </c>
      <c r="I342" s="3085" t="s">
        <v>0</v>
      </c>
    </row>
    <row r="343" spans="1:9" ht="16.5">
      <c r="A343" s="3088" t="s">
        <v>2396</v>
      </c>
      <c r="B343" s="3081" t="s">
        <v>7970</v>
      </c>
      <c r="C343" s="3040" t="s">
        <v>2840</v>
      </c>
      <c r="D343" s="3082"/>
      <c r="E343" s="3082"/>
      <c r="F343" s="3083">
        <f t="shared" si="10"/>
        <v>0</v>
      </c>
      <c r="G343" s="3084">
        <f t="shared" si="11"/>
        <v>0</v>
      </c>
      <c r="H343" s="1874">
        <v>-3.6499999999999998E-2</v>
      </c>
      <c r="I343" s="3085" t="s">
        <v>0</v>
      </c>
    </row>
    <row r="344" spans="1:9" ht="16.5">
      <c r="A344" s="3088" t="s">
        <v>2397</v>
      </c>
      <c r="B344" s="3081" t="s">
        <v>7971</v>
      </c>
      <c r="C344" s="3040" t="s">
        <v>2840</v>
      </c>
      <c r="D344" s="3082"/>
      <c r="E344" s="3082"/>
      <c r="F344" s="3083">
        <f t="shared" si="10"/>
        <v>0</v>
      </c>
      <c r="G344" s="3084">
        <f t="shared" si="11"/>
        <v>0</v>
      </c>
      <c r="H344" s="1874">
        <v>0.44190000000000002</v>
      </c>
      <c r="I344" s="3085" t="s">
        <v>0</v>
      </c>
    </row>
    <row r="345" spans="1:9" ht="16.5">
      <c r="A345" s="3088" t="s">
        <v>2398</v>
      </c>
      <c r="B345" s="3081" t="s">
        <v>7972</v>
      </c>
      <c r="C345" s="3040" t="s">
        <v>2840</v>
      </c>
      <c r="D345" s="3082"/>
      <c r="E345" s="3082"/>
      <c r="F345" s="3083">
        <f t="shared" si="10"/>
        <v>0</v>
      </c>
      <c r="G345" s="3084">
        <f t="shared" si="11"/>
        <v>0</v>
      </c>
      <c r="H345" s="1874">
        <v>0.32129999999999997</v>
      </c>
      <c r="I345" s="3085" t="s">
        <v>0</v>
      </c>
    </row>
    <row r="346" spans="1:9" ht="16.5">
      <c r="A346" s="3088" t="s">
        <v>2399</v>
      </c>
      <c r="B346" s="3081" t="s">
        <v>7973</v>
      </c>
      <c r="C346" s="3040" t="s">
        <v>2840</v>
      </c>
      <c r="D346" s="3082"/>
      <c r="E346" s="3082"/>
      <c r="F346" s="3083">
        <f t="shared" si="10"/>
        <v>0</v>
      </c>
      <c r="G346" s="3084">
        <f t="shared" si="11"/>
        <v>0</v>
      </c>
      <c r="H346" s="1874">
        <v>0.40579999999999999</v>
      </c>
      <c r="I346" s="3085" t="s">
        <v>0</v>
      </c>
    </row>
    <row r="347" spans="1:9" ht="16.5">
      <c r="A347" s="3088" t="s">
        <v>2400</v>
      </c>
      <c r="B347" s="3081" t="s">
        <v>7974</v>
      </c>
      <c r="C347" s="3040" t="s">
        <v>2840</v>
      </c>
      <c r="D347" s="3082"/>
      <c r="E347" s="3082"/>
      <c r="F347" s="3083">
        <f t="shared" si="10"/>
        <v>0</v>
      </c>
      <c r="G347" s="3084">
        <f t="shared" si="11"/>
        <v>0</v>
      </c>
      <c r="H347" s="1874">
        <v>1.1798</v>
      </c>
      <c r="I347" s="3085" t="s">
        <v>0</v>
      </c>
    </row>
    <row r="348" spans="1:9" ht="16.5">
      <c r="A348" s="3088" t="s">
        <v>2401</v>
      </c>
      <c r="B348" s="3081" t="s">
        <v>7975</v>
      </c>
      <c r="C348" s="3040" t="s">
        <v>2840</v>
      </c>
      <c r="D348" s="3082"/>
      <c r="E348" s="3082"/>
      <c r="F348" s="3083">
        <f t="shared" si="10"/>
        <v>0</v>
      </c>
      <c r="G348" s="3084">
        <f t="shared" si="11"/>
        <v>0</v>
      </c>
      <c r="H348" s="1874">
        <v>1.4177</v>
      </c>
      <c r="I348" s="3085" t="s">
        <v>0</v>
      </c>
    </row>
    <row r="349" spans="1:9" ht="16.5">
      <c r="A349" s="3088" t="s">
        <v>2402</v>
      </c>
      <c r="B349" s="3081" t="s">
        <v>7976</v>
      </c>
      <c r="C349" s="3040" t="s">
        <v>2840</v>
      </c>
      <c r="D349" s="3082"/>
      <c r="E349" s="3082"/>
      <c r="F349" s="3083">
        <f t="shared" si="10"/>
        <v>0</v>
      </c>
      <c r="G349" s="3084">
        <f t="shared" si="11"/>
        <v>0</v>
      </c>
      <c r="H349" s="1874">
        <v>0.76380000000000003</v>
      </c>
      <c r="I349" s="3085" t="s">
        <v>0</v>
      </c>
    </row>
    <row r="350" spans="1:9" ht="16.5">
      <c r="A350" s="3088" t="s">
        <v>4188</v>
      </c>
      <c r="B350" s="3081" t="s">
        <v>7977</v>
      </c>
      <c r="C350" s="3040" t="s">
        <v>2840</v>
      </c>
      <c r="D350" s="3082"/>
      <c r="E350" s="3082"/>
      <c r="F350" s="3083">
        <f t="shared" si="10"/>
        <v>0</v>
      </c>
      <c r="G350" s="3084">
        <f t="shared" si="11"/>
        <v>0</v>
      </c>
      <c r="H350" s="1874">
        <v>0.81850000000000001</v>
      </c>
      <c r="I350" s="3085" t="s">
        <v>0</v>
      </c>
    </row>
    <row r="351" spans="1:9" ht="16.5">
      <c r="A351" s="3088" t="s">
        <v>2403</v>
      </c>
      <c r="B351" s="3081" t="s">
        <v>7978</v>
      </c>
      <c r="C351" s="3040" t="s">
        <v>2840</v>
      </c>
      <c r="D351" s="3082"/>
      <c r="E351" s="3082"/>
      <c r="F351" s="3083">
        <f t="shared" si="10"/>
        <v>0</v>
      </c>
      <c r="G351" s="3084">
        <f t="shared" si="11"/>
        <v>0</v>
      </c>
      <c r="H351" s="1874">
        <v>0.3347</v>
      </c>
      <c r="I351" s="3044" t="s">
        <v>0</v>
      </c>
    </row>
    <row r="352" spans="1:9" ht="16.5">
      <c r="A352" s="3088" t="s">
        <v>2404</v>
      </c>
      <c r="B352" s="3081" t="s">
        <v>7979</v>
      </c>
      <c r="C352" s="3040" t="s">
        <v>2840</v>
      </c>
      <c r="D352" s="3082"/>
      <c r="E352" s="3082"/>
      <c r="F352" s="3083">
        <f t="shared" si="10"/>
        <v>0</v>
      </c>
      <c r="G352" s="3084">
        <f t="shared" si="11"/>
        <v>0</v>
      </c>
      <c r="H352" s="1874">
        <v>1.2275</v>
      </c>
      <c r="I352" s="3085" t="s">
        <v>0</v>
      </c>
    </row>
    <row r="353" spans="1:9" ht="16.5">
      <c r="A353" s="3088" t="s">
        <v>2405</v>
      </c>
      <c r="B353" s="3081" t="s">
        <v>7980</v>
      </c>
      <c r="C353" s="3040" t="s">
        <v>2840</v>
      </c>
      <c r="D353" s="3082"/>
      <c r="E353" s="3082"/>
      <c r="F353" s="3083">
        <f t="shared" si="10"/>
        <v>0</v>
      </c>
      <c r="G353" s="3084">
        <f t="shared" si="11"/>
        <v>0</v>
      </c>
      <c r="H353" s="1874">
        <v>0.47910000000000003</v>
      </c>
      <c r="I353" s="3085" t="s">
        <v>0</v>
      </c>
    </row>
    <row r="354" spans="1:9" ht="16.5">
      <c r="A354" s="3088" t="s">
        <v>2406</v>
      </c>
      <c r="B354" s="3081" t="s">
        <v>7981</v>
      </c>
      <c r="C354" s="3040" t="s">
        <v>2840</v>
      </c>
      <c r="D354" s="3082"/>
      <c r="E354" s="3082"/>
      <c r="F354" s="3083">
        <f t="shared" si="10"/>
        <v>0</v>
      </c>
      <c r="G354" s="3084">
        <f t="shared" si="11"/>
        <v>0</v>
      </c>
      <c r="H354" s="1874">
        <v>0.41370000000000001</v>
      </c>
      <c r="I354" s="3085" t="s">
        <v>0</v>
      </c>
    </row>
    <row r="355" spans="1:9" ht="16.5">
      <c r="A355" s="3088" t="s">
        <v>2407</v>
      </c>
      <c r="B355" s="3081" t="s">
        <v>7982</v>
      </c>
      <c r="C355" s="3040" t="s">
        <v>2840</v>
      </c>
      <c r="D355" s="3082"/>
      <c r="E355" s="3082"/>
      <c r="F355" s="3083">
        <f t="shared" si="10"/>
        <v>0</v>
      </c>
      <c r="G355" s="3084">
        <f t="shared" si="11"/>
        <v>0</v>
      </c>
      <c r="H355" s="1874">
        <v>1.119</v>
      </c>
      <c r="I355" s="3085" t="s">
        <v>0</v>
      </c>
    </row>
    <row r="356" spans="1:9" ht="16.5">
      <c r="A356" s="3088" t="s">
        <v>2408</v>
      </c>
      <c r="B356" s="3081" t="s">
        <v>7983</v>
      </c>
      <c r="C356" s="3040" t="s">
        <v>2840</v>
      </c>
      <c r="D356" s="3082"/>
      <c r="E356" s="3082"/>
      <c r="F356" s="3083">
        <f t="shared" si="10"/>
        <v>0</v>
      </c>
      <c r="G356" s="3084">
        <f t="shared" si="11"/>
        <v>0</v>
      </c>
      <c r="H356" s="1874">
        <v>0.46239999999999998</v>
      </c>
      <c r="I356" s="3085" t="s">
        <v>0</v>
      </c>
    </row>
    <row r="357" spans="1:9" ht="16.5">
      <c r="A357" s="3088" t="s">
        <v>2409</v>
      </c>
      <c r="B357" s="3081" t="s">
        <v>7984</v>
      </c>
      <c r="C357" s="3040" t="s">
        <v>2840</v>
      </c>
      <c r="D357" s="3082"/>
      <c r="E357" s="3082"/>
      <c r="F357" s="3083">
        <f t="shared" si="10"/>
        <v>0</v>
      </c>
      <c r="G357" s="3084">
        <f t="shared" si="11"/>
        <v>0</v>
      </c>
      <c r="H357" s="1874">
        <v>0.25409999999999999</v>
      </c>
      <c r="I357" s="3085" t="s">
        <v>0</v>
      </c>
    </row>
    <row r="358" spans="1:9" ht="16.5">
      <c r="A358" s="3088" t="s">
        <v>4189</v>
      </c>
      <c r="B358" s="3081" t="s">
        <v>7985</v>
      </c>
      <c r="C358" s="3040" t="s">
        <v>2840</v>
      </c>
      <c r="D358" s="3082"/>
      <c r="E358" s="3082"/>
      <c r="F358" s="3083">
        <f t="shared" si="10"/>
        <v>0</v>
      </c>
      <c r="G358" s="3084">
        <f t="shared" si="11"/>
        <v>0</v>
      </c>
      <c r="H358" s="1874">
        <v>1.3409</v>
      </c>
      <c r="I358" s="3085" t="s">
        <v>0</v>
      </c>
    </row>
    <row r="359" spans="1:9" ht="16.5">
      <c r="A359" s="3088" t="s">
        <v>2410</v>
      </c>
      <c r="B359" s="3081" t="s">
        <v>7986</v>
      </c>
      <c r="C359" s="3040" t="s">
        <v>2840</v>
      </c>
      <c r="D359" s="3082"/>
      <c r="E359" s="3082"/>
      <c r="F359" s="3083">
        <f t="shared" si="10"/>
        <v>0</v>
      </c>
      <c r="G359" s="3084">
        <f t="shared" si="11"/>
        <v>0</v>
      </c>
      <c r="H359" s="1874">
        <v>1.4997</v>
      </c>
      <c r="I359" s="3085" t="s">
        <v>0</v>
      </c>
    </row>
    <row r="360" spans="1:9" ht="16.5">
      <c r="A360" s="3088" t="s">
        <v>2411</v>
      </c>
      <c r="B360" s="3081" t="s">
        <v>7987</v>
      </c>
      <c r="C360" s="3040" t="s">
        <v>2840</v>
      </c>
      <c r="D360" s="3082"/>
      <c r="E360" s="3082"/>
      <c r="F360" s="3083">
        <f t="shared" si="10"/>
        <v>0</v>
      </c>
      <c r="G360" s="3084">
        <f t="shared" si="11"/>
        <v>0</v>
      </c>
      <c r="H360" s="1874">
        <v>1.8694</v>
      </c>
      <c r="I360" s="3085" t="s">
        <v>0</v>
      </c>
    </row>
    <row r="361" spans="1:9" ht="16.5">
      <c r="A361" s="3088" t="s">
        <v>2412</v>
      </c>
      <c r="B361" s="3081" t="s">
        <v>4190</v>
      </c>
      <c r="C361" s="3040" t="s">
        <v>2840</v>
      </c>
      <c r="D361" s="3082"/>
      <c r="E361" s="3082"/>
      <c r="F361" s="3083">
        <f t="shared" si="10"/>
        <v>0</v>
      </c>
      <c r="G361" s="3084">
        <f t="shared" si="11"/>
        <v>0</v>
      </c>
      <c r="H361" s="1874">
        <v>1.0528</v>
      </c>
      <c r="I361" s="3085" t="s">
        <v>0</v>
      </c>
    </row>
    <row r="362" spans="1:9" ht="16.5">
      <c r="A362" s="3088" t="s">
        <v>2413</v>
      </c>
      <c r="B362" s="3081" t="s">
        <v>7988</v>
      </c>
      <c r="C362" s="3040" t="s">
        <v>2840</v>
      </c>
      <c r="D362" s="3082"/>
      <c r="E362" s="3082"/>
      <c r="F362" s="3083">
        <f t="shared" si="10"/>
        <v>0</v>
      </c>
      <c r="G362" s="3084">
        <f t="shared" si="11"/>
        <v>0</v>
      </c>
      <c r="H362" s="1874">
        <v>9.7100000000000006E-2</v>
      </c>
      <c r="I362" s="3085" t="s">
        <v>0</v>
      </c>
    </row>
    <row r="363" spans="1:9" ht="16.5">
      <c r="A363" s="3088" t="s">
        <v>2414</v>
      </c>
      <c r="B363" s="3081" t="s">
        <v>7989</v>
      </c>
      <c r="C363" s="3040" t="s">
        <v>2840</v>
      </c>
      <c r="D363" s="3082"/>
      <c r="E363" s="3082"/>
      <c r="F363" s="3083">
        <f t="shared" si="10"/>
        <v>0</v>
      </c>
      <c r="G363" s="3084">
        <f t="shared" si="11"/>
        <v>0</v>
      </c>
      <c r="H363" s="1874">
        <v>1.3419000000000001</v>
      </c>
      <c r="I363" s="3085" t="s">
        <v>0</v>
      </c>
    </row>
    <row r="364" spans="1:9" ht="16.5">
      <c r="A364" s="3088" t="s">
        <v>2415</v>
      </c>
      <c r="B364" s="3081" t="s">
        <v>7990</v>
      </c>
      <c r="C364" s="3040" t="s">
        <v>2840</v>
      </c>
      <c r="D364" s="3082"/>
      <c r="E364" s="3082"/>
      <c r="F364" s="3083">
        <f t="shared" si="10"/>
        <v>0</v>
      </c>
      <c r="G364" s="3084">
        <f t="shared" si="11"/>
        <v>0</v>
      </c>
      <c r="H364" s="1874">
        <v>0.52380000000000004</v>
      </c>
      <c r="I364" s="3085" t="s">
        <v>0</v>
      </c>
    </row>
    <row r="365" spans="1:9" ht="16.5">
      <c r="A365" s="3088" t="s">
        <v>2416</v>
      </c>
      <c r="B365" s="3081" t="s">
        <v>7991</v>
      </c>
      <c r="C365" s="3040" t="s">
        <v>2840</v>
      </c>
      <c r="D365" s="3082"/>
      <c r="E365" s="3082"/>
      <c r="F365" s="3083">
        <f t="shared" si="10"/>
        <v>0</v>
      </c>
      <c r="G365" s="3084">
        <f t="shared" si="11"/>
        <v>0</v>
      </c>
      <c r="H365" s="1874">
        <v>1.9891000000000001</v>
      </c>
      <c r="I365" s="3085" t="s">
        <v>0</v>
      </c>
    </row>
    <row r="366" spans="1:9" ht="16.5">
      <c r="A366" s="3088" t="s">
        <v>2417</v>
      </c>
      <c r="B366" s="3081" t="s">
        <v>7992</v>
      </c>
      <c r="C366" s="3040" t="s">
        <v>2840</v>
      </c>
      <c r="D366" s="3082"/>
      <c r="E366" s="3082"/>
      <c r="F366" s="3083">
        <f t="shared" si="10"/>
        <v>0</v>
      </c>
      <c r="G366" s="3084">
        <f t="shared" si="11"/>
        <v>0</v>
      </c>
      <c r="H366" s="1874">
        <v>8.7800000000000003E-2</v>
      </c>
      <c r="I366" s="3085" t="s">
        <v>0</v>
      </c>
    </row>
    <row r="367" spans="1:9" ht="16.5">
      <c r="A367" s="3088" t="s">
        <v>2418</v>
      </c>
      <c r="B367" s="3081" t="s">
        <v>7993</v>
      </c>
      <c r="C367" s="3040" t="s">
        <v>2840</v>
      </c>
      <c r="D367" s="3082"/>
      <c r="E367" s="3082"/>
      <c r="F367" s="3083">
        <f t="shared" si="10"/>
        <v>0</v>
      </c>
      <c r="G367" s="3084">
        <f t="shared" si="11"/>
        <v>0</v>
      </c>
      <c r="H367" s="1874">
        <v>0.36709999999999998</v>
      </c>
      <c r="I367" s="3085" t="s">
        <v>0</v>
      </c>
    </row>
    <row r="368" spans="1:9" ht="16.5">
      <c r="A368" s="3088" t="s">
        <v>2419</v>
      </c>
      <c r="B368" s="3081" t="s">
        <v>7994</v>
      </c>
      <c r="C368" s="3040" t="s">
        <v>2840</v>
      </c>
      <c r="D368" s="3082"/>
      <c r="E368" s="3082"/>
      <c r="F368" s="3083">
        <f t="shared" si="10"/>
        <v>0</v>
      </c>
      <c r="G368" s="3084">
        <f t="shared" si="11"/>
        <v>0</v>
      </c>
      <c r="H368" s="1874">
        <v>0.53439999999999999</v>
      </c>
      <c r="I368" s="3085" t="s">
        <v>0</v>
      </c>
    </row>
    <row r="369" spans="1:9" ht="16.5">
      <c r="A369" s="3088" t="s">
        <v>2420</v>
      </c>
      <c r="B369" s="3081" t="s">
        <v>7995</v>
      </c>
      <c r="C369" s="3040" t="s">
        <v>2840</v>
      </c>
      <c r="D369" s="3082"/>
      <c r="E369" s="3082"/>
      <c r="F369" s="3083">
        <f t="shared" si="10"/>
        <v>0</v>
      </c>
      <c r="G369" s="3084">
        <f t="shared" si="11"/>
        <v>0</v>
      </c>
      <c r="H369" s="1874">
        <v>1.0102</v>
      </c>
      <c r="I369" s="3085" t="s">
        <v>0</v>
      </c>
    </row>
    <row r="370" spans="1:9" ht="16.5">
      <c r="A370" s="3088" t="s">
        <v>2421</v>
      </c>
      <c r="B370" s="3081" t="s">
        <v>7996</v>
      </c>
      <c r="C370" s="3040" t="s">
        <v>2840</v>
      </c>
      <c r="D370" s="3082"/>
      <c r="E370" s="3082"/>
      <c r="F370" s="3083">
        <f t="shared" si="10"/>
        <v>0</v>
      </c>
      <c r="G370" s="3084">
        <f t="shared" si="11"/>
        <v>0</v>
      </c>
      <c r="H370" s="1874">
        <v>0.57030000000000003</v>
      </c>
      <c r="I370" s="3085" t="s">
        <v>0</v>
      </c>
    </row>
    <row r="371" spans="1:9" ht="16.5">
      <c r="A371" s="3088" t="s">
        <v>2422</v>
      </c>
      <c r="B371" s="3081" t="s">
        <v>7997</v>
      </c>
      <c r="C371" s="3040" t="s">
        <v>2840</v>
      </c>
      <c r="D371" s="3082"/>
      <c r="E371" s="3082"/>
      <c r="F371" s="3083">
        <f t="shared" si="10"/>
        <v>0</v>
      </c>
      <c r="G371" s="3084">
        <f t="shared" si="11"/>
        <v>0</v>
      </c>
      <c r="H371" s="1874">
        <v>0.1966</v>
      </c>
      <c r="I371" s="3085" t="s">
        <v>0</v>
      </c>
    </row>
    <row r="372" spans="1:9" ht="16.5">
      <c r="A372" s="3088" t="s">
        <v>2423</v>
      </c>
      <c r="B372" s="3081" t="s">
        <v>7998</v>
      </c>
      <c r="C372" s="3040" t="s">
        <v>2840</v>
      </c>
      <c r="D372" s="3082"/>
      <c r="E372" s="3082"/>
      <c r="F372" s="3083">
        <f t="shared" si="10"/>
        <v>0</v>
      </c>
      <c r="G372" s="3084">
        <f t="shared" si="11"/>
        <v>0</v>
      </c>
      <c r="H372" s="1874">
        <v>0.58179999999999998</v>
      </c>
      <c r="I372" s="3085" t="s">
        <v>0</v>
      </c>
    </row>
    <row r="373" spans="1:9" ht="16.5">
      <c r="A373" s="3088" t="s">
        <v>2424</v>
      </c>
      <c r="B373" s="3081" t="s">
        <v>7999</v>
      </c>
      <c r="C373" s="3040" t="s">
        <v>2840</v>
      </c>
      <c r="D373" s="3082"/>
      <c r="E373" s="3082"/>
      <c r="F373" s="3083">
        <f t="shared" si="10"/>
        <v>0</v>
      </c>
      <c r="G373" s="3084">
        <f t="shared" si="11"/>
        <v>0</v>
      </c>
      <c r="H373" s="1874">
        <v>0.3291</v>
      </c>
      <c r="I373" s="3085" t="s">
        <v>0</v>
      </c>
    </row>
    <row r="374" spans="1:9" ht="16.5">
      <c r="A374" s="3088" t="s">
        <v>2425</v>
      </c>
      <c r="B374" s="3081" t="s">
        <v>8000</v>
      </c>
      <c r="C374" s="3040" t="s">
        <v>2840</v>
      </c>
      <c r="D374" s="3082"/>
      <c r="E374" s="3082"/>
      <c r="F374" s="3083">
        <f t="shared" si="10"/>
        <v>0</v>
      </c>
      <c r="G374" s="3084">
        <f t="shared" si="11"/>
        <v>0</v>
      </c>
      <c r="H374" s="1874">
        <v>0.19989999999999999</v>
      </c>
      <c r="I374" s="3085" t="s">
        <v>0</v>
      </c>
    </row>
    <row r="375" spans="1:9" ht="16.5">
      <c r="A375" s="3088" t="s">
        <v>2426</v>
      </c>
      <c r="B375" s="3081" t="s">
        <v>8001</v>
      </c>
      <c r="C375" s="3040" t="s">
        <v>2840</v>
      </c>
      <c r="D375" s="3082"/>
      <c r="E375" s="3082"/>
      <c r="F375" s="3083">
        <f t="shared" si="10"/>
        <v>0</v>
      </c>
      <c r="G375" s="3084">
        <f t="shared" si="11"/>
        <v>0</v>
      </c>
      <c r="H375" s="1874">
        <v>0.1971</v>
      </c>
      <c r="I375" s="3085" t="s">
        <v>0</v>
      </c>
    </row>
    <row r="376" spans="1:9" ht="16.5">
      <c r="A376" s="3088" t="s">
        <v>2427</v>
      </c>
      <c r="B376" s="3081" t="s">
        <v>8002</v>
      </c>
      <c r="C376" s="3040" t="s">
        <v>2840</v>
      </c>
      <c r="D376" s="3082"/>
      <c r="E376" s="3082"/>
      <c r="F376" s="3083">
        <f t="shared" si="10"/>
        <v>0</v>
      </c>
      <c r="G376" s="3084">
        <f t="shared" si="11"/>
        <v>0</v>
      </c>
      <c r="H376" s="1874">
        <v>0.3745</v>
      </c>
      <c r="I376" s="3085" t="s">
        <v>0</v>
      </c>
    </row>
    <row r="377" spans="1:9" ht="16.5">
      <c r="A377" s="3088" t="s">
        <v>2428</v>
      </c>
      <c r="B377" s="3081" t="s">
        <v>8003</v>
      </c>
      <c r="C377" s="3040" t="s">
        <v>2840</v>
      </c>
      <c r="D377" s="3082"/>
      <c r="E377" s="3082"/>
      <c r="F377" s="3083">
        <f t="shared" si="10"/>
        <v>0</v>
      </c>
      <c r="G377" s="3084">
        <f t="shared" si="11"/>
        <v>0</v>
      </c>
      <c r="H377" s="1874">
        <v>-0.1072</v>
      </c>
      <c r="I377" s="3085" t="s">
        <v>0</v>
      </c>
    </row>
    <row r="378" spans="1:9" ht="16.5">
      <c r="A378" s="3088" t="s">
        <v>2429</v>
      </c>
      <c r="B378" s="3081" t="s">
        <v>8004</v>
      </c>
      <c r="C378" s="3040" t="s">
        <v>2840</v>
      </c>
      <c r="D378" s="3082"/>
      <c r="E378" s="3082"/>
      <c r="F378" s="3083">
        <f t="shared" si="10"/>
        <v>0</v>
      </c>
      <c r="G378" s="3084">
        <f t="shared" si="11"/>
        <v>0</v>
      </c>
      <c r="H378" s="1874">
        <v>0.33760000000000001</v>
      </c>
      <c r="I378" s="3085" t="s">
        <v>0</v>
      </c>
    </row>
    <row r="379" spans="1:9" ht="16.5">
      <c r="A379" s="3088" t="s">
        <v>2430</v>
      </c>
      <c r="B379" s="3081" t="s">
        <v>8005</v>
      </c>
      <c r="C379" s="3040" t="s">
        <v>2840</v>
      </c>
      <c r="D379" s="3082"/>
      <c r="E379" s="3082"/>
      <c r="F379" s="3083">
        <f t="shared" si="10"/>
        <v>0</v>
      </c>
      <c r="G379" s="3084">
        <f t="shared" si="11"/>
        <v>0</v>
      </c>
      <c r="H379" s="1874">
        <v>1.0094000000000001</v>
      </c>
      <c r="I379" s="3085" t="s">
        <v>0</v>
      </c>
    </row>
    <row r="380" spans="1:9" ht="16.5">
      <c r="A380" s="3088" t="s">
        <v>2431</v>
      </c>
      <c r="B380" s="3081" t="s">
        <v>8006</v>
      </c>
      <c r="C380" s="3040" t="s">
        <v>2840</v>
      </c>
      <c r="D380" s="3082"/>
      <c r="E380" s="3082"/>
      <c r="F380" s="3083">
        <f t="shared" si="10"/>
        <v>0</v>
      </c>
      <c r="G380" s="3084">
        <f t="shared" si="11"/>
        <v>0</v>
      </c>
      <c r="H380" s="1874">
        <v>0.88280000000000003</v>
      </c>
      <c r="I380" s="3085" t="s">
        <v>0</v>
      </c>
    </row>
    <row r="381" spans="1:9" ht="16.5">
      <c r="A381" s="3088" t="s">
        <v>2432</v>
      </c>
      <c r="B381" s="3081" t="s">
        <v>8007</v>
      </c>
      <c r="C381" s="3040" t="s">
        <v>2840</v>
      </c>
      <c r="D381" s="3082"/>
      <c r="E381" s="3082"/>
      <c r="F381" s="3083">
        <f t="shared" si="10"/>
        <v>0</v>
      </c>
      <c r="G381" s="3084">
        <f t="shared" si="11"/>
        <v>0</v>
      </c>
      <c r="H381" s="1874">
        <v>1.3335999999999999</v>
      </c>
      <c r="I381" s="3085" t="s">
        <v>0</v>
      </c>
    </row>
    <row r="382" spans="1:9" ht="16.5">
      <c r="A382" s="3088" t="s">
        <v>2433</v>
      </c>
      <c r="B382" s="3081" t="s">
        <v>8008</v>
      </c>
      <c r="C382" s="3040" t="s">
        <v>2840</v>
      </c>
      <c r="D382" s="3082"/>
      <c r="E382" s="3082"/>
      <c r="F382" s="3083">
        <f t="shared" si="10"/>
        <v>0</v>
      </c>
      <c r="G382" s="3084">
        <f t="shared" si="11"/>
        <v>0</v>
      </c>
      <c r="H382" s="1874">
        <v>0.17749999999999999</v>
      </c>
      <c r="I382" s="3044" t="s">
        <v>0</v>
      </c>
    </row>
    <row r="383" spans="1:9" ht="16.5">
      <c r="A383" s="3088" t="s">
        <v>2434</v>
      </c>
      <c r="B383" s="3081" t="s">
        <v>8009</v>
      </c>
      <c r="C383" s="3040" t="s">
        <v>2840</v>
      </c>
      <c r="D383" s="3082"/>
      <c r="E383" s="3082"/>
      <c r="F383" s="3083">
        <f t="shared" si="10"/>
        <v>0</v>
      </c>
      <c r="G383" s="3084">
        <f t="shared" si="11"/>
        <v>0</v>
      </c>
      <c r="H383" s="1874">
        <v>0.2132</v>
      </c>
      <c r="I383" s="3085" t="s">
        <v>0</v>
      </c>
    </row>
    <row r="384" spans="1:9" ht="16.5">
      <c r="A384" s="3088" t="s">
        <v>2435</v>
      </c>
      <c r="B384" s="3081" t="s">
        <v>8010</v>
      </c>
      <c r="C384" s="3040" t="s">
        <v>2840</v>
      </c>
      <c r="D384" s="3082"/>
      <c r="E384" s="3082"/>
      <c r="F384" s="3083">
        <f t="shared" si="10"/>
        <v>0</v>
      </c>
      <c r="G384" s="3084">
        <f t="shared" si="11"/>
        <v>0</v>
      </c>
      <c r="H384" s="1874">
        <v>0.125</v>
      </c>
      <c r="I384" s="3085" t="s">
        <v>0</v>
      </c>
    </row>
    <row r="385" spans="1:9" ht="16.5">
      <c r="A385" s="3088" t="s">
        <v>2436</v>
      </c>
      <c r="B385" s="3081" t="s">
        <v>8011</v>
      </c>
      <c r="C385" s="3040" t="s">
        <v>2840</v>
      </c>
      <c r="D385" s="3082"/>
      <c r="E385" s="3082"/>
      <c r="F385" s="3083">
        <f t="shared" si="10"/>
        <v>0</v>
      </c>
      <c r="G385" s="3084">
        <f t="shared" si="11"/>
        <v>0</v>
      </c>
      <c r="H385" s="1874">
        <v>0.30959999999999999</v>
      </c>
      <c r="I385" s="3085" t="s">
        <v>0</v>
      </c>
    </row>
    <row r="386" spans="1:9" ht="16.5">
      <c r="A386" s="3088" t="s">
        <v>2437</v>
      </c>
      <c r="B386" s="3081" t="s">
        <v>8012</v>
      </c>
      <c r="C386" s="3040" t="s">
        <v>2840</v>
      </c>
      <c r="D386" s="3082"/>
      <c r="E386" s="3082"/>
      <c r="F386" s="3083">
        <f t="shared" si="10"/>
        <v>0</v>
      </c>
      <c r="G386" s="3084">
        <f t="shared" si="11"/>
        <v>0</v>
      </c>
      <c r="H386" s="1874">
        <v>0.72089999999999999</v>
      </c>
      <c r="I386" s="3085" t="s">
        <v>0</v>
      </c>
    </row>
    <row r="387" spans="1:9" ht="16.5">
      <c r="A387" s="3088" t="s">
        <v>4191</v>
      </c>
      <c r="B387" s="3081" t="s">
        <v>8013</v>
      </c>
      <c r="C387" s="3040" t="s">
        <v>2840</v>
      </c>
      <c r="D387" s="3082"/>
      <c r="E387" s="3082"/>
      <c r="F387" s="3083">
        <f t="shared" si="10"/>
        <v>0</v>
      </c>
      <c r="G387" s="3084">
        <f t="shared" si="11"/>
        <v>0</v>
      </c>
      <c r="H387" s="1874">
        <v>0.22439999999999999</v>
      </c>
      <c r="I387" s="3085" t="s">
        <v>0</v>
      </c>
    </row>
    <row r="388" spans="1:9" ht="16.5">
      <c r="A388" s="3088" t="s">
        <v>2438</v>
      </c>
      <c r="B388" s="3081" t="s">
        <v>8014</v>
      </c>
      <c r="C388" s="3040" t="s">
        <v>2840</v>
      </c>
      <c r="D388" s="3082"/>
      <c r="E388" s="3082"/>
      <c r="F388" s="3083">
        <f t="shared" si="10"/>
        <v>0</v>
      </c>
      <c r="G388" s="3084">
        <f t="shared" si="11"/>
        <v>0</v>
      </c>
      <c r="H388" s="1874">
        <v>0.25359999999999999</v>
      </c>
      <c r="I388" s="3085" t="s">
        <v>0</v>
      </c>
    </row>
    <row r="389" spans="1:9" ht="16.5">
      <c r="A389" s="3088" t="s">
        <v>4012</v>
      </c>
      <c r="B389" s="3081" t="s">
        <v>8015</v>
      </c>
      <c r="C389" s="3040" t="s">
        <v>2840</v>
      </c>
      <c r="D389" s="3082"/>
      <c r="E389" s="3082"/>
      <c r="F389" s="3083">
        <f t="shared" ref="F389:F452" si="12">D389*E389</f>
        <v>0</v>
      </c>
      <c r="G389" s="3084">
        <f t="shared" ref="G389:G452" si="13">IF($F$836=0,0,F389/$F$836)</f>
        <v>0</v>
      </c>
      <c r="H389" s="1874">
        <v>1.6728000000000001</v>
      </c>
      <c r="I389" s="3085" t="s">
        <v>0</v>
      </c>
    </row>
    <row r="390" spans="1:9" ht="16.5">
      <c r="A390" s="3088" t="s">
        <v>2439</v>
      </c>
      <c r="B390" s="3081" t="s">
        <v>8016</v>
      </c>
      <c r="C390" s="3040" t="s">
        <v>2840</v>
      </c>
      <c r="D390" s="3082"/>
      <c r="E390" s="3082"/>
      <c r="F390" s="3083">
        <f t="shared" si="12"/>
        <v>0</v>
      </c>
      <c r="G390" s="3084">
        <f t="shared" si="13"/>
        <v>0</v>
      </c>
      <c r="H390" s="1874">
        <v>0.69340000000000002</v>
      </c>
      <c r="I390" s="3085" t="s">
        <v>0</v>
      </c>
    </row>
    <row r="391" spans="1:9" ht="16.5">
      <c r="A391" s="3088" t="s">
        <v>2440</v>
      </c>
      <c r="B391" s="3081" t="s">
        <v>8017</v>
      </c>
      <c r="C391" s="3040" t="s">
        <v>2840</v>
      </c>
      <c r="D391" s="3082"/>
      <c r="E391" s="3082"/>
      <c r="F391" s="3083">
        <f t="shared" si="12"/>
        <v>0</v>
      </c>
      <c r="G391" s="3084">
        <f t="shared" si="13"/>
        <v>0</v>
      </c>
      <c r="H391" s="1874">
        <v>0.81689999999999996</v>
      </c>
      <c r="I391" s="3085" t="s">
        <v>0</v>
      </c>
    </row>
    <row r="392" spans="1:9" ht="16.5">
      <c r="A392" s="3088" t="s">
        <v>2441</v>
      </c>
      <c r="B392" s="3081" t="s">
        <v>8018</v>
      </c>
      <c r="C392" s="3040" t="s">
        <v>2840</v>
      </c>
      <c r="D392" s="3082"/>
      <c r="E392" s="3082"/>
      <c r="F392" s="3083">
        <f t="shared" si="12"/>
        <v>0</v>
      </c>
      <c r="G392" s="3084">
        <f t="shared" si="13"/>
        <v>0</v>
      </c>
      <c r="H392" s="1874">
        <v>0.75360000000000005</v>
      </c>
      <c r="I392" s="3085" t="s">
        <v>0</v>
      </c>
    </row>
    <row r="393" spans="1:9" ht="16.5">
      <c r="A393" s="3088" t="s">
        <v>2442</v>
      </c>
      <c r="B393" s="3081" t="s">
        <v>8019</v>
      </c>
      <c r="C393" s="3040" t="s">
        <v>2840</v>
      </c>
      <c r="D393" s="3082"/>
      <c r="E393" s="3082"/>
      <c r="F393" s="3083">
        <f t="shared" si="12"/>
        <v>0</v>
      </c>
      <c r="G393" s="3084">
        <f t="shared" si="13"/>
        <v>0</v>
      </c>
      <c r="H393" s="1874">
        <v>1.3788</v>
      </c>
      <c r="I393" s="3085" t="s">
        <v>0</v>
      </c>
    </row>
    <row r="394" spans="1:9" ht="16.5">
      <c r="A394" s="3088" t="s">
        <v>2443</v>
      </c>
      <c r="B394" s="3081" t="s">
        <v>8020</v>
      </c>
      <c r="C394" s="3040" t="s">
        <v>2840</v>
      </c>
      <c r="D394" s="3082"/>
      <c r="E394" s="3082"/>
      <c r="F394" s="3083">
        <f t="shared" si="12"/>
        <v>0</v>
      </c>
      <c r="G394" s="3084">
        <f t="shared" si="13"/>
        <v>0</v>
      </c>
      <c r="H394" s="1874">
        <v>1.2189000000000001</v>
      </c>
      <c r="I394" s="3085" t="s">
        <v>0</v>
      </c>
    </row>
    <row r="395" spans="1:9" ht="16.5">
      <c r="A395" s="3088" t="s">
        <v>2444</v>
      </c>
      <c r="B395" s="3081" t="s">
        <v>8021</v>
      </c>
      <c r="C395" s="3040" t="s">
        <v>2840</v>
      </c>
      <c r="D395" s="3082"/>
      <c r="E395" s="3082"/>
      <c r="F395" s="3083">
        <f t="shared" si="12"/>
        <v>0</v>
      </c>
      <c r="G395" s="3084">
        <f t="shared" si="13"/>
        <v>0</v>
      </c>
      <c r="H395" s="1874">
        <v>3.49E-2</v>
      </c>
      <c r="I395" s="3085" t="s">
        <v>0</v>
      </c>
    </row>
    <row r="396" spans="1:9" ht="16.5">
      <c r="A396" s="3088" t="s">
        <v>2445</v>
      </c>
      <c r="B396" s="3081" t="s">
        <v>8022</v>
      </c>
      <c r="C396" s="3040" t="s">
        <v>2840</v>
      </c>
      <c r="D396" s="3082"/>
      <c r="E396" s="3082"/>
      <c r="F396" s="3083">
        <f t="shared" si="12"/>
        <v>0</v>
      </c>
      <c r="G396" s="3084">
        <f t="shared" si="13"/>
        <v>0</v>
      </c>
      <c r="H396" s="1874">
        <v>0.14230000000000001</v>
      </c>
      <c r="I396" s="3085" t="s">
        <v>0</v>
      </c>
    </row>
    <row r="397" spans="1:9" ht="16.5">
      <c r="A397" s="3088" t="s">
        <v>2446</v>
      </c>
      <c r="B397" s="3081" t="s">
        <v>8023</v>
      </c>
      <c r="C397" s="3040" t="s">
        <v>2840</v>
      </c>
      <c r="D397" s="3082"/>
      <c r="E397" s="3082"/>
      <c r="F397" s="3083">
        <f t="shared" si="12"/>
        <v>0</v>
      </c>
      <c r="G397" s="3084">
        <f t="shared" si="13"/>
        <v>0</v>
      </c>
      <c r="H397" s="1874">
        <v>0.21049999999999999</v>
      </c>
      <c r="I397" s="3085" t="s">
        <v>0</v>
      </c>
    </row>
    <row r="398" spans="1:9" ht="16.5">
      <c r="A398" s="3088" t="s">
        <v>2447</v>
      </c>
      <c r="B398" s="3081" t="s">
        <v>8024</v>
      </c>
      <c r="C398" s="3040" t="s">
        <v>2840</v>
      </c>
      <c r="D398" s="3082"/>
      <c r="E398" s="3082"/>
      <c r="F398" s="3083">
        <f t="shared" si="12"/>
        <v>0</v>
      </c>
      <c r="G398" s="3084">
        <f t="shared" si="13"/>
        <v>0</v>
      </c>
      <c r="H398" s="1874">
        <v>1.2412000000000001</v>
      </c>
      <c r="I398" s="3085" t="s">
        <v>0</v>
      </c>
    </row>
    <row r="399" spans="1:9" ht="16.5">
      <c r="A399" s="3088" t="s">
        <v>2448</v>
      </c>
      <c r="B399" s="3081" t="s">
        <v>8025</v>
      </c>
      <c r="C399" s="3040" t="s">
        <v>2840</v>
      </c>
      <c r="D399" s="3082"/>
      <c r="E399" s="3082"/>
      <c r="F399" s="3083">
        <f t="shared" si="12"/>
        <v>0</v>
      </c>
      <c r="G399" s="3084">
        <f t="shared" si="13"/>
        <v>0</v>
      </c>
      <c r="H399" s="1874">
        <v>0.44879999999999998</v>
      </c>
      <c r="I399" s="3085" t="s">
        <v>0</v>
      </c>
    </row>
    <row r="400" spans="1:9" ht="16.5">
      <c r="A400" s="3088" t="s">
        <v>2449</v>
      </c>
      <c r="B400" s="3081" t="s">
        <v>8026</v>
      </c>
      <c r="C400" s="3040" t="s">
        <v>2840</v>
      </c>
      <c r="D400" s="3082"/>
      <c r="E400" s="3082"/>
      <c r="F400" s="3083">
        <f t="shared" si="12"/>
        <v>0</v>
      </c>
      <c r="G400" s="3084">
        <f t="shared" si="13"/>
        <v>0</v>
      </c>
      <c r="H400" s="1874">
        <v>1.2213000000000001</v>
      </c>
      <c r="I400" s="3085" t="s">
        <v>0</v>
      </c>
    </row>
    <row r="401" spans="1:9" ht="16.5">
      <c r="A401" s="3088" t="s">
        <v>2450</v>
      </c>
      <c r="B401" s="3081" t="s">
        <v>8027</v>
      </c>
      <c r="C401" s="3040" t="s">
        <v>2840</v>
      </c>
      <c r="D401" s="3082"/>
      <c r="E401" s="3082"/>
      <c r="F401" s="3083">
        <f t="shared" si="12"/>
        <v>0</v>
      </c>
      <c r="G401" s="3084">
        <f t="shared" si="13"/>
        <v>0</v>
      </c>
      <c r="H401" s="1874">
        <v>0.7611</v>
      </c>
      <c r="I401" s="3085" t="s">
        <v>0</v>
      </c>
    </row>
    <row r="402" spans="1:9" ht="16.5">
      <c r="A402" s="3088" t="s">
        <v>2451</v>
      </c>
      <c r="B402" s="3081" t="s">
        <v>8028</v>
      </c>
      <c r="C402" s="3040" t="s">
        <v>2840</v>
      </c>
      <c r="D402" s="3082"/>
      <c r="E402" s="3082"/>
      <c r="F402" s="3083">
        <f t="shared" si="12"/>
        <v>0</v>
      </c>
      <c r="G402" s="3084">
        <f t="shared" si="13"/>
        <v>0</v>
      </c>
      <c r="H402" s="1874">
        <v>0.73529999999999995</v>
      </c>
      <c r="I402" s="3085" t="s">
        <v>0</v>
      </c>
    </row>
    <row r="403" spans="1:9" ht="16.5">
      <c r="A403" s="3088" t="s">
        <v>2453</v>
      </c>
      <c r="B403" s="3081" t="s">
        <v>8029</v>
      </c>
      <c r="C403" s="3040" t="s">
        <v>2840</v>
      </c>
      <c r="D403" s="3082"/>
      <c r="E403" s="3082"/>
      <c r="F403" s="3083">
        <f t="shared" si="12"/>
        <v>0</v>
      </c>
      <c r="G403" s="3084">
        <f t="shared" si="13"/>
        <v>0</v>
      </c>
      <c r="H403" s="1874">
        <v>1.0903</v>
      </c>
      <c r="I403" s="3085" t="s">
        <v>0</v>
      </c>
    </row>
    <row r="404" spans="1:9" ht="16.5">
      <c r="A404" s="3088" t="s">
        <v>2454</v>
      </c>
      <c r="B404" s="3081" t="s">
        <v>8030</v>
      </c>
      <c r="C404" s="3040" t="s">
        <v>2840</v>
      </c>
      <c r="D404" s="3082"/>
      <c r="E404" s="3082"/>
      <c r="F404" s="3083">
        <f t="shared" si="12"/>
        <v>0</v>
      </c>
      <c r="G404" s="3084">
        <f t="shared" si="13"/>
        <v>0</v>
      </c>
      <c r="H404" s="1874">
        <v>-1.9300000000000001E-2</v>
      </c>
      <c r="I404" s="3085" t="s">
        <v>0</v>
      </c>
    </row>
    <row r="405" spans="1:9" ht="16.5">
      <c r="A405" s="3088" t="s">
        <v>2455</v>
      </c>
      <c r="B405" s="3081" t="s">
        <v>8031</v>
      </c>
      <c r="C405" s="3040" t="s">
        <v>2840</v>
      </c>
      <c r="D405" s="3082"/>
      <c r="E405" s="3082"/>
      <c r="F405" s="3083">
        <f t="shared" si="12"/>
        <v>0</v>
      </c>
      <c r="G405" s="3084">
        <f t="shared" si="13"/>
        <v>0</v>
      </c>
      <c r="H405" s="1874">
        <v>0.30170000000000002</v>
      </c>
      <c r="I405" s="3085" t="s">
        <v>0</v>
      </c>
    </row>
    <row r="406" spans="1:9" ht="16.5">
      <c r="A406" s="3088" t="s">
        <v>2456</v>
      </c>
      <c r="B406" s="3081" t="s">
        <v>8032</v>
      </c>
      <c r="C406" s="3040" t="s">
        <v>2840</v>
      </c>
      <c r="D406" s="3082"/>
      <c r="E406" s="3082"/>
      <c r="F406" s="3083">
        <f t="shared" si="12"/>
        <v>0</v>
      </c>
      <c r="G406" s="3084">
        <f t="shared" si="13"/>
        <v>0</v>
      </c>
      <c r="H406" s="1874">
        <v>0.63819999999999999</v>
      </c>
      <c r="I406" s="3085" t="s">
        <v>0</v>
      </c>
    </row>
    <row r="407" spans="1:9" ht="16.5">
      <c r="A407" s="3088" t="s">
        <v>2457</v>
      </c>
      <c r="B407" s="3081" t="s">
        <v>8033</v>
      </c>
      <c r="C407" s="3040" t="s">
        <v>2840</v>
      </c>
      <c r="D407" s="3082"/>
      <c r="E407" s="3082"/>
      <c r="F407" s="3083">
        <f t="shared" si="12"/>
        <v>0</v>
      </c>
      <c r="G407" s="3084">
        <f t="shared" si="13"/>
        <v>0</v>
      </c>
      <c r="H407" s="1874">
        <v>0.64039999999999997</v>
      </c>
      <c r="I407" s="3085" t="s">
        <v>0</v>
      </c>
    </row>
    <row r="408" spans="1:9" ht="16.5">
      <c r="A408" s="3088" t="s">
        <v>2458</v>
      </c>
      <c r="B408" s="3081" t="s">
        <v>8034</v>
      </c>
      <c r="C408" s="3040" t="s">
        <v>2840</v>
      </c>
      <c r="D408" s="3082"/>
      <c r="E408" s="3082"/>
      <c r="F408" s="3083">
        <f t="shared" si="12"/>
        <v>0</v>
      </c>
      <c r="G408" s="3084">
        <f t="shared" si="13"/>
        <v>0</v>
      </c>
      <c r="H408" s="1874">
        <v>1.0362</v>
      </c>
      <c r="I408" s="3085" t="s">
        <v>0</v>
      </c>
    </row>
    <row r="409" spans="1:9" ht="16.5">
      <c r="A409" s="3088" t="s">
        <v>2459</v>
      </c>
      <c r="B409" s="3081" t="s">
        <v>8035</v>
      </c>
      <c r="C409" s="3040" t="s">
        <v>2840</v>
      </c>
      <c r="D409" s="3082"/>
      <c r="E409" s="3082"/>
      <c r="F409" s="3083">
        <f t="shared" si="12"/>
        <v>0</v>
      </c>
      <c r="G409" s="3084">
        <f t="shared" si="13"/>
        <v>0</v>
      </c>
      <c r="H409" s="1874">
        <v>0.27260000000000001</v>
      </c>
      <c r="I409" s="3085" t="s">
        <v>0</v>
      </c>
    </row>
    <row r="410" spans="1:9" ht="16.5">
      <c r="A410" s="3088" t="s">
        <v>2460</v>
      </c>
      <c r="B410" s="3081" t="s">
        <v>8036</v>
      </c>
      <c r="C410" s="3040" t="s">
        <v>2840</v>
      </c>
      <c r="D410" s="3082"/>
      <c r="E410" s="3082"/>
      <c r="F410" s="3083">
        <f t="shared" si="12"/>
        <v>0</v>
      </c>
      <c r="G410" s="3084">
        <f t="shared" si="13"/>
        <v>0</v>
      </c>
      <c r="H410" s="1874">
        <v>1.4462999999999999</v>
      </c>
      <c r="I410" s="3085" t="s">
        <v>0</v>
      </c>
    </row>
    <row r="411" spans="1:9" ht="16.5">
      <c r="A411" s="3088" t="s">
        <v>2461</v>
      </c>
      <c r="B411" s="3081" t="s">
        <v>8037</v>
      </c>
      <c r="C411" s="3040" t="s">
        <v>2840</v>
      </c>
      <c r="D411" s="3082"/>
      <c r="E411" s="3082"/>
      <c r="F411" s="3083">
        <f t="shared" si="12"/>
        <v>0</v>
      </c>
      <c r="G411" s="3084">
        <f t="shared" si="13"/>
        <v>0</v>
      </c>
      <c r="H411" s="1874">
        <v>2.1377999999999999</v>
      </c>
      <c r="I411" s="3085" t="s">
        <v>0</v>
      </c>
    </row>
    <row r="412" spans="1:9" ht="16.5">
      <c r="A412" s="3088" t="s">
        <v>2462</v>
      </c>
      <c r="B412" s="3081" t="s">
        <v>8038</v>
      </c>
      <c r="C412" s="3040" t="s">
        <v>2840</v>
      </c>
      <c r="D412" s="3082"/>
      <c r="E412" s="3082"/>
      <c r="F412" s="3083">
        <f t="shared" si="12"/>
        <v>0</v>
      </c>
      <c r="G412" s="3084">
        <f t="shared" si="13"/>
        <v>0</v>
      </c>
      <c r="H412" s="1874">
        <v>0.87529999999999997</v>
      </c>
      <c r="I412" s="3085" t="s">
        <v>0</v>
      </c>
    </row>
    <row r="413" spans="1:9" ht="16.5">
      <c r="A413" s="3088" t="s">
        <v>2463</v>
      </c>
      <c r="B413" s="3081" t="s">
        <v>8039</v>
      </c>
      <c r="C413" s="3040" t="s">
        <v>2840</v>
      </c>
      <c r="D413" s="3082"/>
      <c r="E413" s="3082"/>
      <c r="F413" s="3083">
        <f t="shared" si="12"/>
        <v>0</v>
      </c>
      <c r="G413" s="3084">
        <f t="shared" si="13"/>
        <v>0</v>
      </c>
      <c r="H413" s="1874">
        <v>0.43619999999999998</v>
      </c>
      <c r="I413" s="3085" t="s">
        <v>0</v>
      </c>
    </row>
    <row r="414" spans="1:9" ht="16.5">
      <c r="A414" s="3088" t="s">
        <v>2464</v>
      </c>
      <c r="B414" s="3081" t="s">
        <v>8040</v>
      </c>
      <c r="C414" s="3040" t="s">
        <v>2840</v>
      </c>
      <c r="D414" s="3082"/>
      <c r="E414" s="3082"/>
      <c r="F414" s="3083">
        <f t="shared" si="12"/>
        <v>0</v>
      </c>
      <c r="G414" s="3084">
        <f t="shared" si="13"/>
        <v>0</v>
      </c>
      <c r="H414" s="1874">
        <v>1.0611999999999999</v>
      </c>
      <c r="I414" s="3085" t="s">
        <v>0</v>
      </c>
    </row>
    <row r="415" spans="1:9" ht="16.5">
      <c r="A415" s="3088" t="s">
        <v>2465</v>
      </c>
      <c r="B415" s="3081" t="s">
        <v>8041</v>
      </c>
      <c r="C415" s="3040" t="s">
        <v>2840</v>
      </c>
      <c r="D415" s="3082"/>
      <c r="E415" s="3082"/>
      <c r="F415" s="3083">
        <f t="shared" si="12"/>
        <v>0</v>
      </c>
      <c r="G415" s="3084">
        <f t="shared" si="13"/>
        <v>0</v>
      </c>
      <c r="H415" s="1874">
        <v>-1.2800000000000001E-2</v>
      </c>
      <c r="I415" s="3085" t="s">
        <v>0</v>
      </c>
    </row>
    <row r="416" spans="1:9" ht="16.5">
      <c r="A416" s="3088" t="s">
        <v>2466</v>
      </c>
      <c r="B416" s="3081" t="s">
        <v>8042</v>
      </c>
      <c r="C416" s="3040" t="s">
        <v>2840</v>
      </c>
      <c r="D416" s="3082"/>
      <c r="E416" s="3082"/>
      <c r="F416" s="3083">
        <f t="shared" si="12"/>
        <v>0</v>
      </c>
      <c r="G416" s="3084">
        <f t="shared" si="13"/>
        <v>0</v>
      </c>
      <c r="H416" s="1874">
        <v>1.6573</v>
      </c>
      <c r="I416" s="3085" t="s">
        <v>0</v>
      </c>
    </row>
    <row r="417" spans="1:9" ht="16.5">
      <c r="A417" s="3088" t="s">
        <v>2467</v>
      </c>
      <c r="B417" s="3081" t="s">
        <v>8043</v>
      </c>
      <c r="C417" s="3040" t="s">
        <v>2840</v>
      </c>
      <c r="D417" s="3082"/>
      <c r="E417" s="3082"/>
      <c r="F417" s="3083">
        <f t="shared" si="12"/>
        <v>0</v>
      </c>
      <c r="G417" s="3084">
        <f t="shared" si="13"/>
        <v>0</v>
      </c>
      <c r="H417" s="1874">
        <v>1.4742999999999999</v>
      </c>
      <c r="I417" s="3085" t="s">
        <v>0</v>
      </c>
    </row>
    <row r="418" spans="1:9" ht="16.5">
      <c r="A418" s="3088" t="s">
        <v>2468</v>
      </c>
      <c r="B418" s="3081" t="s">
        <v>8044</v>
      </c>
      <c r="C418" s="3040" t="s">
        <v>2840</v>
      </c>
      <c r="D418" s="3082"/>
      <c r="E418" s="3082"/>
      <c r="F418" s="3083">
        <f t="shared" si="12"/>
        <v>0</v>
      </c>
      <c r="G418" s="3084">
        <f t="shared" si="13"/>
        <v>0</v>
      </c>
      <c r="H418" s="1874">
        <v>0.29139999999999999</v>
      </c>
      <c r="I418" s="3085" t="s">
        <v>0</v>
      </c>
    </row>
    <row r="419" spans="1:9" ht="16.5">
      <c r="A419" s="3088" t="s">
        <v>2469</v>
      </c>
      <c r="B419" s="3081" t="s">
        <v>8045</v>
      </c>
      <c r="C419" s="3040" t="s">
        <v>2840</v>
      </c>
      <c r="D419" s="3082"/>
      <c r="E419" s="3082"/>
      <c r="F419" s="3083">
        <f t="shared" si="12"/>
        <v>0</v>
      </c>
      <c r="G419" s="3084">
        <f t="shared" si="13"/>
        <v>0</v>
      </c>
      <c r="H419" s="1874">
        <v>0.26369999999999999</v>
      </c>
      <c r="I419" s="3085" t="s">
        <v>0</v>
      </c>
    </row>
    <row r="420" spans="1:9" ht="16.5">
      <c r="A420" s="3088" t="s">
        <v>2470</v>
      </c>
      <c r="B420" s="3081" t="s">
        <v>8046</v>
      </c>
      <c r="C420" s="3040" t="s">
        <v>2840</v>
      </c>
      <c r="D420" s="3082"/>
      <c r="E420" s="3082"/>
      <c r="F420" s="3083">
        <f t="shared" si="12"/>
        <v>0</v>
      </c>
      <c r="G420" s="3084">
        <f t="shared" si="13"/>
        <v>0</v>
      </c>
      <c r="H420" s="1874">
        <v>8.6400000000000005E-2</v>
      </c>
      <c r="I420" s="3085" t="s">
        <v>0</v>
      </c>
    </row>
    <row r="421" spans="1:9" ht="16.5">
      <c r="A421" s="3088" t="s">
        <v>2471</v>
      </c>
      <c r="B421" s="3081" t="s">
        <v>8047</v>
      </c>
      <c r="C421" s="3040" t="s">
        <v>2840</v>
      </c>
      <c r="D421" s="3082"/>
      <c r="E421" s="3082"/>
      <c r="F421" s="3083">
        <f t="shared" si="12"/>
        <v>0</v>
      </c>
      <c r="G421" s="3084">
        <f t="shared" si="13"/>
        <v>0</v>
      </c>
      <c r="H421" s="1874">
        <v>0.85229999999999995</v>
      </c>
      <c r="I421" s="3085" t="s">
        <v>0</v>
      </c>
    </row>
    <row r="422" spans="1:9" ht="16.5">
      <c r="A422" s="3088" t="s">
        <v>2472</v>
      </c>
      <c r="B422" s="3081" t="s">
        <v>8048</v>
      </c>
      <c r="C422" s="3040" t="s">
        <v>2840</v>
      </c>
      <c r="D422" s="3082"/>
      <c r="E422" s="3082"/>
      <c r="F422" s="3083">
        <f t="shared" si="12"/>
        <v>0</v>
      </c>
      <c r="G422" s="3084">
        <f t="shared" si="13"/>
        <v>0</v>
      </c>
      <c r="H422" s="1874">
        <v>1.1040000000000001</v>
      </c>
      <c r="I422" s="3085" t="s">
        <v>0</v>
      </c>
    </row>
    <row r="423" spans="1:9" ht="16.5">
      <c r="A423" s="3088" t="s">
        <v>2473</v>
      </c>
      <c r="B423" s="3081" t="s">
        <v>8049</v>
      </c>
      <c r="C423" s="3040" t="s">
        <v>2840</v>
      </c>
      <c r="D423" s="3082"/>
      <c r="E423" s="3082"/>
      <c r="F423" s="3083">
        <f t="shared" si="12"/>
        <v>0</v>
      </c>
      <c r="G423" s="3084">
        <f t="shared" si="13"/>
        <v>0</v>
      </c>
      <c r="H423" s="1874">
        <v>0.32840000000000003</v>
      </c>
      <c r="I423" s="3085" t="s">
        <v>0</v>
      </c>
    </row>
    <row r="424" spans="1:9" ht="16.5">
      <c r="A424" s="3088" t="s">
        <v>2474</v>
      </c>
      <c r="B424" s="3081" t="s">
        <v>8050</v>
      </c>
      <c r="C424" s="3040" t="s">
        <v>2840</v>
      </c>
      <c r="D424" s="3082"/>
      <c r="E424" s="3082"/>
      <c r="F424" s="3083">
        <f t="shared" si="12"/>
        <v>0</v>
      </c>
      <c r="G424" s="3084">
        <f t="shared" si="13"/>
        <v>0</v>
      </c>
      <c r="H424" s="1874">
        <v>1.1914</v>
      </c>
      <c r="I424" s="3085" t="s">
        <v>0</v>
      </c>
    </row>
    <row r="425" spans="1:9" ht="16.5">
      <c r="A425" s="3088" t="s">
        <v>2475</v>
      </c>
      <c r="B425" s="3081" t="s">
        <v>8051</v>
      </c>
      <c r="C425" s="3040" t="s">
        <v>2840</v>
      </c>
      <c r="D425" s="3082"/>
      <c r="E425" s="3082"/>
      <c r="F425" s="3083">
        <f t="shared" si="12"/>
        <v>0</v>
      </c>
      <c r="G425" s="3084">
        <f t="shared" si="13"/>
        <v>0</v>
      </c>
      <c r="H425" s="1874">
        <v>0.7752</v>
      </c>
      <c r="I425" s="3085" t="s">
        <v>0</v>
      </c>
    </row>
    <row r="426" spans="1:9" ht="16.5">
      <c r="A426" s="3088" t="s">
        <v>2476</v>
      </c>
      <c r="B426" s="3081" t="s">
        <v>8052</v>
      </c>
      <c r="C426" s="3040" t="s">
        <v>2840</v>
      </c>
      <c r="D426" s="3082"/>
      <c r="E426" s="3082"/>
      <c r="F426" s="3083">
        <f t="shared" si="12"/>
        <v>0</v>
      </c>
      <c r="G426" s="3084">
        <f t="shared" si="13"/>
        <v>0</v>
      </c>
      <c r="H426" s="1874">
        <v>0.49540000000000001</v>
      </c>
      <c r="I426" s="3085" t="s">
        <v>0</v>
      </c>
    </row>
    <row r="427" spans="1:9" ht="16.5">
      <c r="A427" s="3088" t="s">
        <v>2477</v>
      </c>
      <c r="B427" s="3081" t="s">
        <v>8053</v>
      </c>
      <c r="C427" s="3040" t="s">
        <v>2840</v>
      </c>
      <c r="D427" s="3082"/>
      <c r="E427" s="3082"/>
      <c r="F427" s="3083">
        <f t="shared" si="12"/>
        <v>0</v>
      </c>
      <c r="G427" s="3084">
        <f t="shared" si="13"/>
        <v>0</v>
      </c>
      <c r="H427" s="1874">
        <v>0.56479999999999997</v>
      </c>
      <c r="I427" s="3085" t="s">
        <v>0</v>
      </c>
    </row>
    <row r="428" spans="1:9" ht="16.5">
      <c r="A428" s="3088" t="s">
        <v>2478</v>
      </c>
      <c r="B428" s="3081" t="s">
        <v>8054</v>
      </c>
      <c r="C428" s="3040" t="s">
        <v>2840</v>
      </c>
      <c r="D428" s="3082"/>
      <c r="E428" s="3082"/>
      <c r="F428" s="3083">
        <f t="shared" si="12"/>
        <v>0</v>
      </c>
      <c r="G428" s="3084">
        <f t="shared" si="13"/>
        <v>0</v>
      </c>
      <c r="H428" s="1874">
        <v>0.62350000000000005</v>
      </c>
      <c r="I428" s="3085" t="s">
        <v>0</v>
      </c>
    </row>
    <row r="429" spans="1:9" ht="16.5">
      <c r="A429" s="3088" t="s">
        <v>2479</v>
      </c>
      <c r="B429" s="3081" t="s">
        <v>8055</v>
      </c>
      <c r="C429" s="3040" t="s">
        <v>2840</v>
      </c>
      <c r="D429" s="3082"/>
      <c r="E429" s="3082"/>
      <c r="F429" s="3083">
        <f t="shared" si="12"/>
        <v>0</v>
      </c>
      <c r="G429" s="3084">
        <f t="shared" si="13"/>
        <v>0</v>
      </c>
      <c r="H429" s="1874">
        <v>1.5518000000000001</v>
      </c>
      <c r="I429" s="3085" t="s">
        <v>0</v>
      </c>
    </row>
    <row r="430" spans="1:9" ht="16.5">
      <c r="A430" s="3088" t="s">
        <v>2480</v>
      </c>
      <c r="B430" s="3081" t="s">
        <v>8056</v>
      </c>
      <c r="C430" s="3040" t="s">
        <v>2840</v>
      </c>
      <c r="D430" s="3082"/>
      <c r="E430" s="3082"/>
      <c r="F430" s="3083">
        <f t="shared" si="12"/>
        <v>0</v>
      </c>
      <c r="G430" s="3084">
        <f t="shared" si="13"/>
        <v>0</v>
      </c>
      <c r="H430" s="1874">
        <v>1.4538</v>
      </c>
      <c r="I430" s="3085" t="s">
        <v>0</v>
      </c>
    </row>
    <row r="431" spans="1:9" ht="16.5">
      <c r="A431" s="3088" t="s">
        <v>2481</v>
      </c>
      <c r="B431" s="3081" t="s">
        <v>8057</v>
      </c>
      <c r="C431" s="3040" t="s">
        <v>2840</v>
      </c>
      <c r="D431" s="3082"/>
      <c r="E431" s="3082"/>
      <c r="F431" s="3083">
        <f t="shared" si="12"/>
        <v>0</v>
      </c>
      <c r="G431" s="3084">
        <f t="shared" si="13"/>
        <v>0</v>
      </c>
      <c r="H431" s="1874">
        <v>0.73099999999999998</v>
      </c>
      <c r="I431" s="3085" t="s">
        <v>0</v>
      </c>
    </row>
    <row r="432" spans="1:9" ht="16.5">
      <c r="A432" s="3088" t="s">
        <v>2482</v>
      </c>
      <c r="B432" s="3081" t="s">
        <v>8058</v>
      </c>
      <c r="C432" s="3040" t="s">
        <v>2840</v>
      </c>
      <c r="D432" s="3082"/>
      <c r="E432" s="3082"/>
      <c r="F432" s="3083">
        <f t="shared" si="12"/>
        <v>0</v>
      </c>
      <c r="G432" s="3084">
        <f t="shared" si="13"/>
        <v>0</v>
      </c>
      <c r="H432" s="1874">
        <v>0.57689999999999997</v>
      </c>
      <c r="I432" s="3085" t="s">
        <v>0</v>
      </c>
    </row>
    <row r="433" spans="1:9" ht="16.5">
      <c r="A433" s="3088" t="s">
        <v>2483</v>
      </c>
      <c r="B433" s="3081" t="s">
        <v>8059</v>
      </c>
      <c r="C433" s="3040" t="s">
        <v>2840</v>
      </c>
      <c r="D433" s="3082"/>
      <c r="E433" s="3082"/>
      <c r="F433" s="3083">
        <f t="shared" si="12"/>
        <v>0</v>
      </c>
      <c r="G433" s="3084">
        <f t="shared" si="13"/>
        <v>0</v>
      </c>
      <c r="H433" s="1874">
        <v>1.3432999999999999</v>
      </c>
      <c r="I433" s="3085" t="s">
        <v>0</v>
      </c>
    </row>
    <row r="434" spans="1:9" ht="16.5">
      <c r="A434" s="3088" t="s">
        <v>2484</v>
      </c>
      <c r="B434" s="3081" t="s">
        <v>8060</v>
      </c>
      <c r="C434" s="3040" t="s">
        <v>2840</v>
      </c>
      <c r="D434" s="3082"/>
      <c r="E434" s="3082"/>
      <c r="F434" s="3083">
        <f t="shared" si="12"/>
        <v>0</v>
      </c>
      <c r="G434" s="3084">
        <f t="shared" si="13"/>
        <v>0</v>
      </c>
      <c r="H434" s="1874">
        <v>0.99039999999999995</v>
      </c>
      <c r="I434" s="3085" t="s">
        <v>0</v>
      </c>
    </row>
    <row r="435" spans="1:9" ht="16.5">
      <c r="A435" s="3088" t="s">
        <v>2485</v>
      </c>
      <c r="B435" s="3081" t="s">
        <v>8061</v>
      </c>
      <c r="C435" s="3040" t="s">
        <v>2840</v>
      </c>
      <c r="D435" s="3082"/>
      <c r="E435" s="3082"/>
      <c r="F435" s="3083">
        <f t="shared" si="12"/>
        <v>0</v>
      </c>
      <c r="G435" s="3084">
        <f t="shared" si="13"/>
        <v>0</v>
      </c>
      <c r="H435" s="1874">
        <v>0.40620000000000001</v>
      </c>
      <c r="I435" s="3085" t="s">
        <v>0</v>
      </c>
    </row>
    <row r="436" spans="1:9" ht="16.5">
      <c r="A436" s="3088" t="s">
        <v>2486</v>
      </c>
      <c r="B436" s="3081" t="s">
        <v>8062</v>
      </c>
      <c r="C436" s="3040" t="s">
        <v>2840</v>
      </c>
      <c r="D436" s="3082"/>
      <c r="E436" s="3082"/>
      <c r="F436" s="3083">
        <f t="shared" si="12"/>
        <v>0</v>
      </c>
      <c r="G436" s="3084">
        <f t="shared" si="13"/>
        <v>0</v>
      </c>
      <c r="H436" s="1874">
        <v>1.0218</v>
      </c>
      <c r="I436" s="3085" t="s">
        <v>0</v>
      </c>
    </row>
    <row r="437" spans="1:9" ht="16.5">
      <c r="A437" s="3088" t="s">
        <v>2487</v>
      </c>
      <c r="B437" s="3081" t="s">
        <v>8063</v>
      </c>
      <c r="C437" s="3040" t="s">
        <v>2840</v>
      </c>
      <c r="D437" s="3082"/>
      <c r="E437" s="3082"/>
      <c r="F437" s="3083">
        <f t="shared" si="12"/>
        <v>0</v>
      </c>
      <c r="G437" s="3084">
        <f t="shared" si="13"/>
        <v>0</v>
      </c>
      <c r="H437" s="1874">
        <v>-0.2228</v>
      </c>
      <c r="I437" s="3085" t="s">
        <v>0</v>
      </c>
    </row>
    <row r="438" spans="1:9" ht="16.5">
      <c r="A438" s="3088" t="s">
        <v>2488</v>
      </c>
      <c r="B438" s="3081" t="s">
        <v>8064</v>
      </c>
      <c r="C438" s="3040" t="s">
        <v>2840</v>
      </c>
      <c r="D438" s="3082"/>
      <c r="E438" s="3082"/>
      <c r="F438" s="3083">
        <f t="shared" si="12"/>
        <v>0</v>
      </c>
      <c r="G438" s="3084">
        <f t="shared" si="13"/>
        <v>0</v>
      </c>
      <c r="H438" s="1874">
        <v>1.1168</v>
      </c>
      <c r="I438" s="3085" t="s">
        <v>0</v>
      </c>
    </row>
    <row r="439" spans="1:9" ht="16.5">
      <c r="A439" s="3088" t="s">
        <v>2489</v>
      </c>
      <c r="B439" s="3081" t="s">
        <v>8065</v>
      </c>
      <c r="C439" s="3040" t="s">
        <v>2840</v>
      </c>
      <c r="D439" s="3082"/>
      <c r="E439" s="3082"/>
      <c r="F439" s="3083">
        <f t="shared" si="12"/>
        <v>0</v>
      </c>
      <c r="G439" s="3084">
        <f t="shared" si="13"/>
        <v>0</v>
      </c>
      <c r="H439" s="1874">
        <v>0.34620000000000001</v>
      </c>
      <c r="I439" s="3085" t="s">
        <v>0</v>
      </c>
    </row>
    <row r="440" spans="1:9" ht="16.5">
      <c r="A440" s="3088" t="s">
        <v>2490</v>
      </c>
      <c r="B440" s="3081" t="s">
        <v>8066</v>
      </c>
      <c r="C440" s="3040" t="s">
        <v>2840</v>
      </c>
      <c r="D440" s="3082"/>
      <c r="E440" s="3082"/>
      <c r="F440" s="3083">
        <f t="shared" si="12"/>
        <v>0</v>
      </c>
      <c r="G440" s="3084">
        <f t="shared" si="13"/>
        <v>0</v>
      </c>
      <c r="H440" s="1874">
        <v>0.84719999999999995</v>
      </c>
      <c r="I440" s="3085" t="s">
        <v>0</v>
      </c>
    </row>
    <row r="441" spans="1:9" ht="16.5">
      <c r="A441" s="3088" t="s">
        <v>2491</v>
      </c>
      <c r="B441" s="3081" t="s">
        <v>8067</v>
      </c>
      <c r="C441" s="3040" t="s">
        <v>2840</v>
      </c>
      <c r="D441" s="3082"/>
      <c r="E441" s="3082"/>
      <c r="F441" s="3083">
        <f t="shared" si="12"/>
        <v>0</v>
      </c>
      <c r="G441" s="3084">
        <f t="shared" si="13"/>
        <v>0</v>
      </c>
      <c r="H441" s="1874">
        <v>1.6157999999999999</v>
      </c>
      <c r="I441" s="3085" t="s">
        <v>0</v>
      </c>
    </row>
    <row r="442" spans="1:9" ht="16.5">
      <c r="A442" s="3088" t="s">
        <v>2492</v>
      </c>
      <c r="B442" s="3081" t="s">
        <v>8068</v>
      </c>
      <c r="C442" s="3040" t="s">
        <v>2840</v>
      </c>
      <c r="D442" s="3082"/>
      <c r="E442" s="3082"/>
      <c r="F442" s="3083">
        <f t="shared" si="12"/>
        <v>0</v>
      </c>
      <c r="G442" s="3084">
        <f t="shared" si="13"/>
        <v>0</v>
      </c>
      <c r="H442" s="1874">
        <v>0.56110000000000004</v>
      </c>
      <c r="I442" s="3085" t="s">
        <v>0</v>
      </c>
    </row>
    <row r="443" spans="1:9" ht="16.5">
      <c r="A443" s="3088" t="s">
        <v>2493</v>
      </c>
      <c r="B443" s="3081" t="s">
        <v>8069</v>
      </c>
      <c r="C443" s="3040" t="s">
        <v>2840</v>
      </c>
      <c r="D443" s="3082"/>
      <c r="E443" s="3082"/>
      <c r="F443" s="3083">
        <f t="shared" si="12"/>
        <v>0</v>
      </c>
      <c r="G443" s="3084">
        <f t="shared" si="13"/>
        <v>0</v>
      </c>
      <c r="H443" s="1874">
        <v>1.5255000000000001</v>
      </c>
      <c r="I443" s="3085" t="s">
        <v>0</v>
      </c>
    </row>
    <row r="444" spans="1:9" ht="16.5">
      <c r="A444" s="3088" t="s">
        <v>2494</v>
      </c>
      <c r="B444" s="3081" t="s">
        <v>8070</v>
      </c>
      <c r="C444" s="3040" t="s">
        <v>2840</v>
      </c>
      <c r="D444" s="3082"/>
      <c r="E444" s="3082"/>
      <c r="F444" s="3083">
        <f t="shared" si="12"/>
        <v>0</v>
      </c>
      <c r="G444" s="3084">
        <f t="shared" si="13"/>
        <v>0</v>
      </c>
      <c r="H444" s="1874">
        <v>1.2916000000000001</v>
      </c>
      <c r="I444" s="3085" t="s">
        <v>0</v>
      </c>
    </row>
    <row r="445" spans="1:9" ht="16.5">
      <c r="A445" s="3088" t="s">
        <v>2495</v>
      </c>
      <c r="B445" s="3081" t="s">
        <v>8071</v>
      </c>
      <c r="C445" s="3040" t="s">
        <v>2840</v>
      </c>
      <c r="D445" s="3082"/>
      <c r="E445" s="3082"/>
      <c r="F445" s="3083">
        <f t="shared" si="12"/>
        <v>0</v>
      </c>
      <c r="G445" s="3084">
        <f t="shared" si="13"/>
        <v>0</v>
      </c>
      <c r="H445" s="1874">
        <v>0.4602</v>
      </c>
      <c r="I445" s="3085" t="s">
        <v>0</v>
      </c>
    </row>
    <row r="446" spans="1:9" ht="16.5">
      <c r="A446" s="3088" t="s">
        <v>2496</v>
      </c>
      <c r="B446" s="3081" t="s">
        <v>8072</v>
      </c>
      <c r="C446" s="3040" t="s">
        <v>2840</v>
      </c>
      <c r="D446" s="3082"/>
      <c r="E446" s="3082"/>
      <c r="F446" s="3083">
        <f t="shared" si="12"/>
        <v>0</v>
      </c>
      <c r="G446" s="3084">
        <f t="shared" si="13"/>
        <v>0</v>
      </c>
      <c r="H446" s="1874">
        <v>7.4300000000000005E-2</v>
      </c>
      <c r="I446" s="3085" t="s">
        <v>0</v>
      </c>
    </row>
    <row r="447" spans="1:9" ht="16.5">
      <c r="A447" s="3088" t="s">
        <v>2497</v>
      </c>
      <c r="B447" s="3081" t="s">
        <v>8073</v>
      </c>
      <c r="C447" s="3040" t="s">
        <v>2840</v>
      </c>
      <c r="D447" s="3082"/>
      <c r="E447" s="3082"/>
      <c r="F447" s="3083">
        <f t="shared" si="12"/>
        <v>0</v>
      </c>
      <c r="G447" s="3084">
        <f t="shared" si="13"/>
        <v>0</v>
      </c>
      <c r="H447" s="1874">
        <v>1.0679000000000001</v>
      </c>
      <c r="I447" s="3085" t="s">
        <v>0</v>
      </c>
    </row>
    <row r="448" spans="1:9" ht="16.5">
      <c r="A448" s="3088" t="s">
        <v>2498</v>
      </c>
      <c r="B448" s="3081" t="s">
        <v>8074</v>
      </c>
      <c r="C448" s="3040" t="s">
        <v>2840</v>
      </c>
      <c r="D448" s="3082"/>
      <c r="E448" s="3082"/>
      <c r="F448" s="3083">
        <f t="shared" si="12"/>
        <v>0</v>
      </c>
      <c r="G448" s="3084">
        <f t="shared" si="13"/>
        <v>0</v>
      </c>
      <c r="H448" s="1874">
        <v>0.30259999999999998</v>
      </c>
      <c r="I448" s="3085" t="s">
        <v>0</v>
      </c>
    </row>
    <row r="449" spans="1:9" ht="16.5">
      <c r="A449" s="3088" t="s">
        <v>2499</v>
      </c>
      <c r="B449" s="3081" t="s">
        <v>8075</v>
      </c>
      <c r="C449" s="3040" t="s">
        <v>2840</v>
      </c>
      <c r="D449" s="3082"/>
      <c r="E449" s="3082"/>
      <c r="F449" s="3083">
        <f t="shared" si="12"/>
        <v>0</v>
      </c>
      <c r="G449" s="3084">
        <f t="shared" si="13"/>
        <v>0</v>
      </c>
      <c r="H449" s="1874">
        <v>1.1794</v>
      </c>
      <c r="I449" s="3085" t="s">
        <v>0</v>
      </c>
    </row>
    <row r="450" spans="1:9" ht="16.5">
      <c r="A450" s="3088" t="s">
        <v>2500</v>
      </c>
      <c r="B450" s="3081" t="s">
        <v>8076</v>
      </c>
      <c r="C450" s="3040" t="s">
        <v>2840</v>
      </c>
      <c r="D450" s="3082"/>
      <c r="E450" s="3082"/>
      <c r="F450" s="3083">
        <f t="shared" si="12"/>
        <v>0</v>
      </c>
      <c r="G450" s="3084">
        <f t="shared" si="13"/>
        <v>0</v>
      </c>
      <c r="H450" s="1874">
        <v>0.251</v>
      </c>
      <c r="I450" s="3085" t="s">
        <v>0</v>
      </c>
    </row>
    <row r="451" spans="1:9" ht="16.5">
      <c r="A451" s="3088" t="s">
        <v>2501</v>
      </c>
      <c r="B451" s="3081" t="s">
        <v>8077</v>
      </c>
      <c r="C451" s="3040" t="s">
        <v>2840</v>
      </c>
      <c r="D451" s="3082"/>
      <c r="E451" s="3082"/>
      <c r="F451" s="3083">
        <f t="shared" si="12"/>
        <v>0</v>
      </c>
      <c r="G451" s="3084">
        <f t="shared" si="13"/>
        <v>0</v>
      </c>
      <c r="H451" s="1874">
        <v>0.24249999999999999</v>
      </c>
      <c r="I451" s="3085" t="s">
        <v>0</v>
      </c>
    </row>
    <row r="452" spans="1:9" ht="16.5">
      <c r="A452" s="3088" t="s">
        <v>2502</v>
      </c>
      <c r="B452" s="3081" t="s">
        <v>8078</v>
      </c>
      <c r="C452" s="3040" t="s">
        <v>2840</v>
      </c>
      <c r="D452" s="3082"/>
      <c r="E452" s="3082"/>
      <c r="F452" s="3083">
        <f t="shared" si="12"/>
        <v>0</v>
      </c>
      <c r="G452" s="3084">
        <f t="shared" si="13"/>
        <v>0</v>
      </c>
      <c r="H452" s="1874">
        <v>0.2676</v>
      </c>
      <c r="I452" s="3085" t="s">
        <v>0</v>
      </c>
    </row>
    <row r="453" spans="1:9" ht="16.5">
      <c r="A453" s="3088" t="s">
        <v>2503</v>
      </c>
      <c r="B453" s="3081" t="s">
        <v>8079</v>
      </c>
      <c r="C453" s="3040" t="s">
        <v>2840</v>
      </c>
      <c r="D453" s="3082"/>
      <c r="E453" s="3082"/>
      <c r="F453" s="3083">
        <f t="shared" ref="F453:F516" si="14">D453*E453</f>
        <v>0</v>
      </c>
      <c r="G453" s="3084">
        <f t="shared" ref="G453:G516" si="15">IF($F$836=0,0,F453/$F$836)</f>
        <v>0</v>
      </c>
      <c r="H453" s="1874">
        <v>0.83430000000000004</v>
      </c>
      <c r="I453" s="3085" t="s">
        <v>0</v>
      </c>
    </row>
    <row r="454" spans="1:9" ht="16.5">
      <c r="A454" s="3088" t="s">
        <v>2504</v>
      </c>
      <c r="B454" s="3081" t="s">
        <v>8080</v>
      </c>
      <c r="C454" s="3040" t="s">
        <v>2840</v>
      </c>
      <c r="D454" s="3082"/>
      <c r="E454" s="3082"/>
      <c r="F454" s="3083">
        <f t="shared" si="14"/>
        <v>0</v>
      </c>
      <c r="G454" s="3084">
        <f t="shared" si="15"/>
        <v>0</v>
      </c>
      <c r="H454" s="1874">
        <v>0.30509999999999998</v>
      </c>
      <c r="I454" s="3085" t="s">
        <v>0</v>
      </c>
    </row>
    <row r="455" spans="1:9" ht="16.5">
      <c r="A455" s="3088" t="s">
        <v>2505</v>
      </c>
      <c r="B455" s="3081" t="s">
        <v>8081</v>
      </c>
      <c r="C455" s="3040" t="s">
        <v>2840</v>
      </c>
      <c r="D455" s="3082"/>
      <c r="E455" s="3082"/>
      <c r="F455" s="3083">
        <f t="shared" si="14"/>
        <v>0</v>
      </c>
      <c r="G455" s="3084">
        <f t="shared" si="15"/>
        <v>0</v>
      </c>
      <c r="H455" s="1874">
        <v>0.53069999999999995</v>
      </c>
      <c r="I455" s="3085" t="s">
        <v>0</v>
      </c>
    </row>
    <row r="456" spans="1:9" ht="16.5">
      <c r="A456" s="3088" t="s">
        <v>2506</v>
      </c>
      <c r="B456" s="3081" t="s">
        <v>8082</v>
      </c>
      <c r="C456" s="3040" t="s">
        <v>2840</v>
      </c>
      <c r="D456" s="3082"/>
      <c r="E456" s="3082"/>
      <c r="F456" s="3083">
        <f t="shared" si="14"/>
        <v>0</v>
      </c>
      <c r="G456" s="3084">
        <f t="shared" si="15"/>
        <v>0</v>
      </c>
      <c r="H456" s="1874">
        <v>0.51239999999999997</v>
      </c>
      <c r="I456" s="3085" t="s">
        <v>0</v>
      </c>
    </row>
    <row r="457" spans="1:9" ht="16.5">
      <c r="A457" s="3088" t="s">
        <v>2507</v>
      </c>
      <c r="B457" s="3081" t="s">
        <v>8083</v>
      </c>
      <c r="C457" s="3040" t="s">
        <v>2840</v>
      </c>
      <c r="D457" s="3082"/>
      <c r="E457" s="3082"/>
      <c r="F457" s="3083">
        <f t="shared" si="14"/>
        <v>0</v>
      </c>
      <c r="G457" s="3084">
        <f t="shared" si="15"/>
        <v>0</v>
      </c>
      <c r="H457" s="1874">
        <v>7.9399999999999998E-2</v>
      </c>
      <c r="I457" s="3085" t="s">
        <v>0</v>
      </c>
    </row>
    <row r="458" spans="1:9" ht="16.5">
      <c r="A458" s="3088" t="s">
        <v>2508</v>
      </c>
      <c r="B458" s="3081" t="s">
        <v>8084</v>
      </c>
      <c r="C458" s="3040" t="s">
        <v>2840</v>
      </c>
      <c r="D458" s="3082"/>
      <c r="E458" s="3082"/>
      <c r="F458" s="3083">
        <f t="shared" si="14"/>
        <v>0</v>
      </c>
      <c r="G458" s="3084">
        <f t="shared" si="15"/>
        <v>0</v>
      </c>
      <c r="H458" s="1874">
        <v>0.78469999999999995</v>
      </c>
      <c r="I458" s="3085" t="s">
        <v>0</v>
      </c>
    </row>
    <row r="459" spans="1:9" ht="16.5">
      <c r="A459" s="3088" t="s">
        <v>2509</v>
      </c>
      <c r="B459" s="3081" t="s">
        <v>8085</v>
      </c>
      <c r="C459" s="3040" t="s">
        <v>2840</v>
      </c>
      <c r="D459" s="3082"/>
      <c r="E459" s="3082"/>
      <c r="F459" s="3083">
        <f t="shared" si="14"/>
        <v>0</v>
      </c>
      <c r="G459" s="3084">
        <f t="shared" si="15"/>
        <v>0</v>
      </c>
      <c r="H459" s="1874">
        <v>0.15210000000000001</v>
      </c>
      <c r="I459" s="3085" t="s">
        <v>0</v>
      </c>
    </row>
    <row r="460" spans="1:9" ht="16.5">
      <c r="A460" s="3088" t="s">
        <v>2510</v>
      </c>
      <c r="B460" s="3081" t="s">
        <v>8086</v>
      </c>
      <c r="C460" s="3040" t="s">
        <v>2840</v>
      </c>
      <c r="D460" s="3082"/>
      <c r="E460" s="3082"/>
      <c r="F460" s="3083">
        <f t="shared" si="14"/>
        <v>0</v>
      </c>
      <c r="G460" s="3084">
        <f t="shared" si="15"/>
        <v>0</v>
      </c>
      <c r="H460" s="1874">
        <v>6.9900000000000004E-2</v>
      </c>
      <c r="I460" s="3085" t="s">
        <v>0</v>
      </c>
    </row>
    <row r="461" spans="1:9" ht="16.5">
      <c r="A461" s="3088" t="s">
        <v>2511</v>
      </c>
      <c r="B461" s="3081" t="s">
        <v>8087</v>
      </c>
      <c r="C461" s="3040" t="s">
        <v>2840</v>
      </c>
      <c r="D461" s="3082"/>
      <c r="E461" s="3082"/>
      <c r="F461" s="3083">
        <f t="shared" si="14"/>
        <v>0</v>
      </c>
      <c r="G461" s="3084">
        <f t="shared" si="15"/>
        <v>0</v>
      </c>
      <c r="H461" s="1874">
        <v>0.27039999999999997</v>
      </c>
      <c r="I461" s="3085" t="s">
        <v>0</v>
      </c>
    </row>
    <row r="462" spans="1:9" ht="16.5">
      <c r="A462" s="3088" t="s">
        <v>2512</v>
      </c>
      <c r="B462" s="3081" t="s">
        <v>8088</v>
      </c>
      <c r="C462" s="3040" t="s">
        <v>2840</v>
      </c>
      <c r="D462" s="3082"/>
      <c r="E462" s="3082"/>
      <c r="F462" s="3083">
        <f t="shared" si="14"/>
        <v>0</v>
      </c>
      <c r="G462" s="3084">
        <f t="shared" si="15"/>
        <v>0</v>
      </c>
      <c r="H462" s="1874">
        <v>0.1167</v>
      </c>
      <c r="I462" s="3085" t="s">
        <v>0</v>
      </c>
    </row>
    <row r="463" spans="1:9" ht="16.5">
      <c r="A463" s="3088" t="s">
        <v>2513</v>
      </c>
      <c r="B463" s="3081" t="s">
        <v>8089</v>
      </c>
      <c r="C463" s="3040" t="s">
        <v>2840</v>
      </c>
      <c r="D463" s="3082"/>
      <c r="E463" s="3082"/>
      <c r="F463" s="3083">
        <f t="shared" si="14"/>
        <v>0</v>
      </c>
      <c r="G463" s="3084">
        <f t="shared" si="15"/>
        <v>0</v>
      </c>
      <c r="H463" s="1874">
        <v>0.62529999999999997</v>
      </c>
      <c r="I463" s="3085" t="s">
        <v>0</v>
      </c>
    </row>
    <row r="464" spans="1:9" ht="16.5">
      <c r="A464" s="3088" t="s">
        <v>2514</v>
      </c>
      <c r="B464" s="3081" t="s">
        <v>8090</v>
      </c>
      <c r="C464" s="3040" t="s">
        <v>2840</v>
      </c>
      <c r="D464" s="3082"/>
      <c r="E464" s="3082"/>
      <c r="F464" s="3083">
        <f t="shared" si="14"/>
        <v>0</v>
      </c>
      <c r="G464" s="3084">
        <f t="shared" si="15"/>
        <v>0</v>
      </c>
      <c r="H464" s="1874">
        <v>0.30380000000000001</v>
      </c>
      <c r="I464" s="3085" t="s">
        <v>0</v>
      </c>
    </row>
    <row r="465" spans="1:9" ht="16.5">
      <c r="A465" s="3088" t="s">
        <v>2515</v>
      </c>
      <c r="B465" s="3081" t="s">
        <v>8091</v>
      </c>
      <c r="C465" s="3040" t="s">
        <v>2840</v>
      </c>
      <c r="D465" s="3082"/>
      <c r="E465" s="3082"/>
      <c r="F465" s="3083">
        <f t="shared" si="14"/>
        <v>0</v>
      </c>
      <c r="G465" s="3084">
        <f t="shared" si="15"/>
        <v>0</v>
      </c>
      <c r="H465" s="1874">
        <v>-6.7400000000000002E-2</v>
      </c>
      <c r="I465" s="3085" t="s">
        <v>0</v>
      </c>
    </row>
    <row r="466" spans="1:9" ht="16.5">
      <c r="A466" s="3088" t="s">
        <v>2516</v>
      </c>
      <c r="B466" s="3081" t="s">
        <v>8092</v>
      </c>
      <c r="C466" s="3040" t="s">
        <v>2840</v>
      </c>
      <c r="D466" s="3082"/>
      <c r="E466" s="3082"/>
      <c r="F466" s="3083">
        <f t="shared" si="14"/>
        <v>0</v>
      </c>
      <c r="G466" s="3084">
        <f t="shared" si="15"/>
        <v>0</v>
      </c>
      <c r="H466" s="1874">
        <v>0.6482</v>
      </c>
      <c r="I466" s="3085" t="s">
        <v>0</v>
      </c>
    </row>
    <row r="467" spans="1:9" ht="16.5">
      <c r="A467" s="3088" t="s">
        <v>2517</v>
      </c>
      <c r="B467" s="3081" t="s">
        <v>8093</v>
      </c>
      <c r="C467" s="3040" t="s">
        <v>2840</v>
      </c>
      <c r="D467" s="3082"/>
      <c r="E467" s="3082"/>
      <c r="F467" s="3083">
        <f t="shared" si="14"/>
        <v>0</v>
      </c>
      <c r="G467" s="3084">
        <f t="shared" si="15"/>
        <v>0</v>
      </c>
      <c r="H467" s="1874">
        <v>0.13339999999999999</v>
      </c>
      <c r="I467" s="3085" t="s">
        <v>0</v>
      </c>
    </row>
    <row r="468" spans="1:9" ht="16.5">
      <c r="A468" s="3088" t="s">
        <v>2518</v>
      </c>
      <c r="B468" s="3081" t="s">
        <v>8094</v>
      </c>
      <c r="C468" s="3040" t="s">
        <v>2840</v>
      </c>
      <c r="D468" s="3082"/>
      <c r="E468" s="3082"/>
      <c r="F468" s="3083">
        <f t="shared" si="14"/>
        <v>0</v>
      </c>
      <c r="G468" s="3084">
        <f t="shared" si="15"/>
        <v>0</v>
      </c>
      <c r="H468" s="1874">
        <v>0.38829999999999998</v>
      </c>
      <c r="I468" s="3085" t="s">
        <v>0</v>
      </c>
    </row>
    <row r="469" spans="1:9" ht="16.5">
      <c r="A469" s="3088" t="s">
        <v>2519</v>
      </c>
      <c r="B469" s="3081" t="s">
        <v>8095</v>
      </c>
      <c r="C469" s="3040" t="s">
        <v>2840</v>
      </c>
      <c r="D469" s="3082"/>
      <c r="E469" s="3082"/>
      <c r="F469" s="3083">
        <f t="shared" si="14"/>
        <v>0</v>
      </c>
      <c r="G469" s="3084">
        <f t="shared" si="15"/>
        <v>0</v>
      </c>
      <c r="H469" s="1874">
        <v>0.2525</v>
      </c>
      <c r="I469" s="3085" t="s">
        <v>0</v>
      </c>
    </row>
    <row r="470" spans="1:9" ht="16.5">
      <c r="A470" s="3088" t="s">
        <v>2520</v>
      </c>
      <c r="B470" s="3081" t="s">
        <v>8096</v>
      </c>
      <c r="C470" s="3040" t="s">
        <v>2840</v>
      </c>
      <c r="D470" s="3082"/>
      <c r="E470" s="3082"/>
      <c r="F470" s="3083">
        <f t="shared" si="14"/>
        <v>0</v>
      </c>
      <c r="G470" s="3084">
        <f t="shared" si="15"/>
        <v>0</v>
      </c>
      <c r="H470" s="1874">
        <v>0.93089999999999995</v>
      </c>
      <c r="I470" s="3085" t="s">
        <v>0</v>
      </c>
    </row>
    <row r="471" spans="1:9" ht="16.5">
      <c r="A471" s="3088" t="s">
        <v>2521</v>
      </c>
      <c r="B471" s="3081" t="s">
        <v>8097</v>
      </c>
      <c r="C471" s="3040" t="s">
        <v>2840</v>
      </c>
      <c r="D471" s="3082"/>
      <c r="E471" s="3082"/>
      <c r="F471" s="3083">
        <f t="shared" si="14"/>
        <v>0</v>
      </c>
      <c r="G471" s="3084">
        <f t="shared" si="15"/>
        <v>0</v>
      </c>
      <c r="H471" s="1874">
        <v>1.1516</v>
      </c>
      <c r="I471" s="3085" t="s">
        <v>0</v>
      </c>
    </row>
    <row r="472" spans="1:9" ht="16.5">
      <c r="A472" s="3088" t="s">
        <v>2522</v>
      </c>
      <c r="B472" s="3081" t="s">
        <v>8098</v>
      </c>
      <c r="C472" s="3040" t="s">
        <v>2840</v>
      </c>
      <c r="D472" s="3082"/>
      <c r="E472" s="3082"/>
      <c r="F472" s="3083">
        <f t="shared" si="14"/>
        <v>0</v>
      </c>
      <c r="G472" s="3084">
        <f t="shared" si="15"/>
        <v>0</v>
      </c>
      <c r="H472" s="1874">
        <v>1.3845000000000001</v>
      </c>
      <c r="I472" s="3085" t="s">
        <v>0</v>
      </c>
    </row>
    <row r="473" spans="1:9" ht="16.5">
      <c r="A473" s="3088" t="s">
        <v>2523</v>
      </c>
      <c r="B473" s="3081" t="s">
        <v>8099</v>
      </c>
      <c r="C473" s="3040" t="s">
        <v>2840</v>
      </c>
      <c r="D473" s="3082"/>
      <c r="E473" s="3082"/>
      <c r="F473" s="3083">
        <f t="shared" si="14"/>
        <v>0</v>
      </c>
      <c r="G473" s="3084">
        <f t="shared" si="15"/>
        <v>0</v>
      </c>
      <c r="H473" s="1874">
        <v>-2.3E-3</v>
      </c>
      <c r="I473" s="3085" t="s">
        <v>0</v>
      </c>
    </row>
    <row r="474" spans="1:9" ht="16.5">
      <c r="A474" s="3088" t="s">
        <v>2524</v>
      </c>
      <c r="B474" s="3081" t="s">
        <v>8100</v>
      </c>
      <c r="C474" s="3040" t="s">
        <v>2840</v>
      </c>
      <c r="D474" s="3082"/>
      <c r="E474" s="3082"/>
      <c r="F474" s="3083">
        <f t="shared" si="14"/>
        <v>0</v>
      </c>
      <c r="G474" s="3084">
        <f t="shared" si="15"/>
        <v>0</v>
      </c>
      <c r="H474" s="1874">
        <v>0.24510000000000001</v>
      </c>
      <c r="I474" s="3085" t="s">
        <v>0</v>
      </c>
    </row>
    <row r="475" spans="1:9" ht="16.5">
      <c r="A475" s="3088" t="s">
        <v>2525</v>
      </c>
      <c r="B475" s="3081" t="s">
        <v>8101</v>
      </c>
      <c r="C475" s="3040" t="s">
        <v>2840</v>
      </c>
      <c r="D475" s="3082"/>
      <c r="E475" s="3082"/>
      <c r="F475" s="3083">
        <f t="shared" si="14"/>
        <v>0</v>
      </c>
      <c r="G475" s="3084">
        <f t="shared" si="15"/>
        <v>0</v>
      </c>
      <c r="H475" s="1874">
        <v>0.248</v>
      </c>
      <c r="I475" s="3085" t="s">
        <v>0</v>
      </c>
    </row>
    <row r="476" spans="1:9" ht="16.5">
      <c r="A476" s="3088" t="s">
        <v>2526</v>
      </c>
      <c r="B476" s="3081" t="s">
        <v>8102</v>
      </c>
      <c r="C476" s="3040" t="s">
        <v>2840</v>
      </c>
      <c r="D476" s="3082"/>
      <c r="E476" s="3082"/>
      <c r="F476" s="3083">
        <f t="shared" si="14"/>
        <v>0</v>
      </c>
      <c r="G476" s="3084">
        <f t="shared" si="15"/>
        <v>0</v>
      </c>
      <c r="H476" s="1874">
        <v>0.6079</v>
      </c>
      <c r="I476" s="3085" t="s">
        <v>0</v>
      </c>
    </row>
    <row r="477" spans="1:9" ht="16.5">
      <c r="A477" s="3088" t="s">
        <v>2527</v>
      </c>
      <c r="B477" s="3081" t="s">
        <v>8103</v>
      </c>
      <c r="C477" s="3040" t="s">
        <v>2840</v>
      </c>
      <c r="D477" s="3082"/>
      <c r="E477" s="3082"/>
      <c r="F477" s="3083">
        <f t="shared" si="14"/>
        <v>0</v>
      </c>
      <c r="G477" s="3084">
        <f t="shared" si="15"/>
        <v>0</v>
      </c>
      <c r="H477" s="1874">
        <v>0.44790000000000002</v>
      </c>
      <c r="I477" s="3085" t="s">
        <v>0</v>
      </c>
    </row>
    <row r="478" spans="1:9" ht="16.5">
      <c r="A478" s="3088" t="s">
        <v>2528</v>
      </c>
      <c r="B478" s="3081" t="s">
        <v>8104</v>
      </c>
      <c r="C478" s="3040" t="s">
        <v>2840</v>
      </c>
      <c r="D478" s="3082"/>
      <c r="E478" s="3082"/>
      <c r="F478" s="3083">
        <f t="shared" si="14"/>
        <v>0</v>
      </c>
      <c r="G478" s="3084">
        <f t="shared" si="15"/>
        <v>0</v>
      </c>
      <c r="H478" s="1874">
        <v>1.0036</v>
      </c>
      <c r="I478" s="3085" t="s">
        <v>0</v>
      </c>
    </row>
    <row r="479" spans="1:9" ht="16.5">
      <c r="A479" s="3088" t="s">
        <v>2529</v>
      </c>
      <c r="B479" s="3081" t="s">
        <v>8105</v>
      </c>
      <c r="C479" s="3040" t="s">
        <v>2840</v>
      </c>
      <c r="D479" s="3082"/>
      <c r="E479" s="3082"/>
      <c r="F479" s="3083">
        <f t="shared" si="14"/>
        <v>0</v>
      </c>
      <c r="G479" s="3084">
        <f t="shared" si="15"/>
        <v>0</v>
      </c>
      <c r="H479" s="1874">
        <v>0.84470000000000001</v>
      </c>
      <c r="I479" s="3085" t="s">
        <v>0</v>
      </c>
    </row>
    <row r="480" spans="1:9" ht="16.5">
      <c r="A480" s="3088" t="s">
        <v>2530</v>
      </c>
      <c r="B480" s="3081" t="s">
        <v>8106</v>
      </c>
      <c r="C480" s="3040" t="s">
        <v>2840</v>
      </c>
      <c r="D480" s="3082"/>
      <c r="E480" s="3082"/>
      <c r="F480" s="3083">
        <f t="shared" si="14"/>
        <v>0</v>
      </c>
      <c r="G480" s="3084">
        <f t="shared" si="15"/>
        <v>0</v>
      </c>
      <c r="H480" s="1874">
        <v>0.1535</v>
      </c>
      <c r="I480" s="3085" t="s">
        <v>0</v>
      </c>
    </row>
    <row r="481" spans="1:9" ht="16.5">
      <c r="A481" s="3088" t="s">
        <v>2531</v>
      </c>
      <c r="B481" s="3081" t="s">
        <v>8107</v>
      </c>
      <c r="C481" s="3040" t="s">
        <v>2840</v>
      </c>
      <c r="D481" s="3082"/>
      <c r="E481" s="3082"/>
      <c r="F481" s="3083">
        <f t="shared" si="14"/>
        <v>0</v>
      </c>
      <c r="G481" s="3084">
        <f t="shared" si="15"/>
        <v>0</v>
      </c>
      <c r="H481" s="1874">
        <v>0.2399</v>
      </c>
      <c r="I481" s="3085" t="s">
        <v>0</v>
      </c>
    </row>
    <row r="482" spans="1:9" ht="16.5">
      <c r="A482" s="3088" t="s">
        <v>2532</v>
      </c>
      <c r="B482" s="3081" t="s">
        <v>8108</v>
      </c>
      <c r="C482" s="3040" t="s">
        <v>2840</v>
      </c>
      <c r="D482" s="3082"/>
      <c r="E482" s="3082"/>
      <c r="F482" s="3083">
        <f t="shared" si="14"/>
        <v>0</v>
      </c>
      <c r="G482" s="3084">
        <f t="shared" si="15"/>
        <v>0</v>
      </c>
      <c r="H482" s="1874">
        <v>0.20419999999999999</v>
      </c>
      <c r="I482" s="3085" t="s">
        <v>0</v>
      </c>
    </row>
    <row r="483" spans="1:9" ht="16.5">
      <c r="A483" s="3088" t="s">
        <v>2533</v>
      </c>
      <c r="B483" s="3081" t="s">
        <v>8109</v>
      </c>
      <c r="C483" s="3040" t="s">
        <v>2840</v>
      </c>
      <c r="D483" s="3082"/>
      <c r="E483" s="3082"/>
      <c r="F483" s="3083">
        <f t="shared" si="14"/>
        <v>0</v>
      </c>
      <c r="G483" s="3084">
        <f t="shared" si="15"/>
        <v>0</v>
      </c>
      <c r="H483" s="1874">
        <v>0.89639999999999997</v>
      </c>
      <c r="I483" s="3085" t="s">
        <v>0</v>
      </c>
    </row>
    <row r="484" spans="1:9" ht="16.5">
      <c r="A484" s="3088" t="s">
        <v>2534</v>
      </c>
      <c r="B484" s="3081" t="s">
        <v>8110</v>
      </c>
      <c r="C484" s="3040" t="s">
        <v>2840</v>
      </c>
      <c r="D484" s="3082"/>
      <c r="E484" s="3082"/>
      <c r="F484" s="3083">
        <f t="shared" si="14"/>
        <v>0</v>
      </c>
      <c r="G484" s="3084">
        <f t="shared" si="15"/>
        <v>0</v>
      </c>
      <c r="H484" s="1874">
        <v>0.52510000000000001</v>
      </c>
      <c r="I484" s="3085" t="s">
        <v>0</v>
      </c>
    </row>
    <row r="485" spans="1:9" ht="16.5">
      <c r="A485" s="3088" t="s">
        <v>2535</v>
      </c>
      <c r="B485" s="3081" t="s">
        <v>8111</v>
      </c>
      <c r="C485" s="3040" t="s">
        <v>2840</v>
      </c>
      <c r="D485" s="3082"/>
      <c r="E485" s="3082"/>
      <c r="F485" s="3083">
        <f t="shared" si="14"/>
        <v>0</v>
      </c>
      <c r="G485" s="3084">
        <f t="shared" si="15"/>
        <v>0</v>
      </c>
      <c r="H485" s="1874">
        <v>1.2051000000000001</v>
      </c>
      <c r="I485" s="3085" t="s">
        <v>0</v>
      </c>
    </row>
    <row r="486" spans="1:9" ht="16.5">
      <c r="A486" s="3088" t="s">
        <v>2536</v>
      </c>
      <c r="B486" s="3081" t="s">
        <v>8112</v>
      </c>
      <c r="C486" s="3040" t="s">
        <v>2840</v>
      </c>
      <c r="D486" s="3082"/>
      <c r="E486" s="3082"/>
      <c r="F486" s="3083">
        <f t="shared" si="14"/>
        <v>0</v>
      </c>
      <c r="G486" s="3084">
        <f t="shared" si="15"/>
        <v>0</v>
      </c>
      <c r="H486" s="1874">
        <v>1.8065</v>
      </c>
      <c r="I486" s="3085" t="s">
        <v>0</v>
      </c>
    </row>
    <row r="487" spans="1:9" ht="16.5">
      <c r="A487" s="3088" t="s">
        <v>2537</v>
      </c>
      <c r="B487" s="3081" t="s">
        <v>8113</v>
      </c>
      <c r="C487" s="3040" t="s">
        <v>2840</v>
      </c>
      <c r="D487" s="3082"/>
      <c r="E487" s="3082"/>
      <c r="F487" s="3083">
        <f t="shared" si="14"/>
        <v>0</v>
      </c>
      <c r="G487" s="3084">
        <f t="shared" si="15"/>
        <v>0</v>
      </c>
      <c r="H487" s="1874">
        <v>1.1870000000000001</v>
      </c>
      <c r="I487" s="3085" t="s">
        <v>0</v>
      </c>
    </row>
    <row r="488" spans="1:9" ht="16.5">
      <c r="A488" s="3088" t="s">
        <v>2538</v>
      </c>
      <c r="B488" s="3081" t="s">
        <v>8114</v>
      </c>
      <c r="C488" s="3040" t="s">
        <v>2840</v>
      </c>
      <c r="D488" s="3082"/>
      <c r="E488" s="3082"/>
      <c r="F488" s="3083">
        <f t="shared" si="14"/>
        <v>0</v>
      </c>
      <c r="G488" s="3084">
        <f t="shared" si="15"/>
        <v>0</v>
      </c>
      <c r="H488" s="1874">
        <v>1.167</v>
      </c>
      <c r="I488" s="3085" t="s">
        <v>0</v>
      </c>
    </row>
    <row r="489" spans="1:9" ht="16.5">
      <c r="A489" s="3088" t="s">
        <v>2539</v>
      </c>
      <c r="B489" s="3081" t="s">
        <v>8115</v>
      </c>
      <c r="C489" s="3040" t="s">
        <v>2840</v>
      </c>
      <c r="D489" s="3082"/>
      <c r="E489" s="3082"/>
      <c r="F489" s="3083">
        <f t="shared" si="14"/>
        <v>0</v>
      </c>
      <c r="G489" s="3084">
        <f t="shared" si="15"/>
        <v>0</v>
      </c>
      <c r="H489" s="1874">
        <v>0.74590000000000001</v>
      </c>
      <c r="I489" s="3085" t="s">
        <v>0</v>
      </c>
    </row>
    <row r="490" spans="1:9" ht="16.5">
      <c r="A490" s="3088" t="s">
        <v>2540</v>
      </c>
      <c r="B490" s="3081" t="s">
        <v>8116</v>
      </c>
      <c r="C490" s="3040" t="s">
        <v>2840</v>
      </c>
      <c r="D490" s="3082"/>
      <c r="E490" s="3082"/>
      <c r="F490" s="3083">
        <f t="shared" si="14"/>
        <v>0</v>
      </c>
      <c r="G490" s="3084">
        <f t="shared" si="15"/>
        <v>0</v>
      </c>
      <c r="H490" s="1874">
        <v>0.90510000000000002</v>
      </c>
      <c r="I490" s="3085" t="s">
        <v>0</v>
      </c>
    </row>
    <row r="491" spans="1:9" ht="16.5">
      <c r="A491" s="3088" t="s">
        <v>2541</v>
      </c>
      <c r="B491" s="3081" t="s">
        <v>8117</v>
      </c>
      <c r="C491" s="3040" t="s">
        <v>2840</v>
      </c>
      <c r="D491" s="3082"/>
      <c r="E491" s="3082"/>
      <c r="F491" s="3083">
        <f t="shared" si="14"/>
        <v>0</v>
      </c>
      <c r="G491" s="3084">
        <f t="shared" si="15"/>
        <v>0</v>
      </c>
      <c r="H491" s="1874">
        <v>1.4185000000000001</v>
      </c>
      <c r="I491" s="3085" t="s">
        <v>0</v>
      </c>
    </row>
    <row r="492" spans="1:9" ht="16.5">
      <c r="A492" s="3088" t="s">
        <v>2542</v>
      </c>
      <c r="B492" s="3081" t="s">
        <v>8118</v>
      </c>
      <c r="C492" s="3040" t="s">
        <v>2840</v>
      </c>
      <c r="D492" s="3082"/>
      <c r="E492" s="3082"/>
      <c r="F492" s="3083">
        <f t="shared" si="14"/>
        <v>0</v>
      </c>
      <c r="G492" s="3084">
        <f t="shared" si="15"/>
        <v>0</v>
      </c>
      <c r="H492" s="1874">
        <v>0.45400000000000001</v>
      </c>
      <c r="I492" s="3085" t="s">
        <v>0</v>
      </c>
    </row>
    <row r="493" spans="1:9" ht="16.5">
      <c r="A493" s="3088" t="s">
        <v>2543</v>
      </c>
      <c r="B493" s="3081" t="s">
        <v>8119</v>
      </c>
      <c r="C493" s="3040" t="s">
        <v>2840</v>
      </c>
      <c r="D493" s="3082"/>
      <c r="E493" s="3082"/>
      <c r="F493" s="3083">
        <f t="shared" si="14"/>
        <v>0</v>
      </c>
      <c r="G493" s="3084">
        <f t="shared" si="15"/>
        <v>0</v>
      </c>
      <c r="H493" s="1874">
        <v>1.3748</v>
      </c>
      <c r="I493" s="3085" t="s">
        <v>0</v>
      </c>
    </row>
    <row r="494" spans="1:9" ht="16.5">
      <c r="A494" s="3088" t="s">
        <v>2544</v>
      </c>
      <c r="B494" s="3081" t="s">
        <v>8120</v>
      </c>
      <c r="C494" s="3040" t="s">
        <v>2840</v>
      </c>
      <c r="D494" s="3082"/>
      <c r="E494" s="3082"/>
      <c r="F494" s="3083">
        <f t="shared" si="14"/>
        <v>0</v>
      </c>
      <c r="G494" s="3084">
        <f t="shared" si="15"/>
        <v>0</v>
      </c>
      <c r="H494" s="1874">
        <v>0.6371</v>
      </c>
      <c r="I494" s="3085" t="s">
        <v>0</v>
      </c>
    </row>
    <row r="495" spans="1:9" ht="16.5">
      <c r="A495" s="3088" t="s">
        <v>2545</v>
      </c>
      <c r="B495" s="3081" t="s">
        <v>8121</v>
      </c>
      <c r="C495" s="3040" t="s">
        <v>2840</v>
      </c>
      <c r="D495" s="3082"/>
      <c r="E495" s="3082"/>
      <c r="F495" s="3083">
        <f t="shared" si="14"/>
        <v>0</v>
      </c>
      <c r="G495" s="3084">
        <f t="shared" si="15"/>
        <v>0</v>
      </c>
      <c r="H495" s="1874">
        <v>1.0157</v>
      </c>
      <c r="I495" s="3085" t="s">
        <v>0</v>
      </c>
    </row>
    <row r="496" spans="1:9" ht="16.5">
      <c r="A496" s="3088" t="s">
        <v>2546</v>
      </c>
      <c r="B496" s="3081" t="s">
        <v>8122</v>
      </c>
      <c r="C496" s="3040" t="s">
        <v>2840</v>
      </c>
      <c r="D496" s="3082"/>
      <c r="E496" s="3082"/>
      <c r="F496" s="3083">
        <f t="shared" si="14"/>
        <v>0</v>
      </c>
      <c r="G496" s="3084">
        <f t="shared" si="15"/>
        <v>0</v>
      </c>
      <c r="H496" s="1874">
        <v>1.5944</v>
      </c>
      <c r="I496" s="3085" t="s">
        <v>0</v>
      </c>
    </row>
    <row r="497" spans="1:9" ht="16.5">
      <c r="A497" s="3088" t="s">
        <v>2547</v>
      </c>
      <c r="B497" s="3081" t="s">
        <v>8123</v>
      </c>
      <c r="C497" s="3040" t="s">
        <v>2840</v>
      </c>
      <c r="D497" s="3082"/>
      <c r="E497" s="3082"/>
      <c r="F497" s="3083">
        <f t="shared" si="14"/>
        <v>0</v>
      </c>
      <c r="G497" s="3084">
        <f t="shared" si="15"/>
        <v>0</v>
      </c>
      <c r="H497" s="1874">
        <v>1.0401</v>
      </c>
      <c r="I497" s="3085" t="s">
        <v>0</v>
      </c>
    </row>
    <row r="498" spans="1:9" ht="16.5">
      <c r="A498" s="3088" t="s">
        <v>2548</v>
      </c>
      <c r="B498" s="3081" t="s">
        <v>8124</v>
      </c>
      <c r="C498" s="3040" t="s">
        <v>2840</v>
      </c>
      <c r="D498" s="3082"/>
      <c r="E498" s="3082"/>
      <c r="F498" s="3083">
        <f t="shared" si="14"/>
        <v>0</v>
      </c>
      <c r="G498" s="3084">
        <f t="shared" si="15"/>
        <v>0</v>
      </c>
      <c r="H498" s="1874">
        <v>1.4266000000000001</v>
      </c>
      <c r="I498" s="3085" t="s">
        <v>0</v>
      </c>
    </row>
    <row r="499" spans="1:9" ht="16.5">
      <c r="A499" s="3088" t="s">
        <v>2549</v>
      </c>
      <c r="B499" s="3081" t="s">
        <v>8125</v>
      </c>
      <c r="C499" s="3040" t="s">
        <v>2840</v>
      </c>
      <c r="D499" s="3082"/>
      <c r="E499" s="3082"/>
      <c r="F499" s="3083">
        <f t="shared" si="14"/>
        <v>0</v>
      </c>
      <c r="G499" s="3084">
        <f t="shared" si="15"/>
        <v>0</v>
      </c>
      <c r="H499" s="1874">
        <v>1.2452000000000001</v>
      </c>
      <c r="I499" s="3085" t="s">
        <v>0</v>
      </c>
    </row>
    <row r="500" spans="1:9" ht="16.5">
      <c r="A500" s="3088" t="s">
        <v>2550</v>
      </c>
      <c r="B500" s="3081" t="s">
        <v>8126</v>
      </c>
      <c r="C500" s="3040" t="s">
        <v>2840</v>
      </c>
      <c r="D500" s="3082"/>
      <c r="E500" s="3082"/>
      <c r="F500" s="3083">
        <f t="shared" si="14"/>
        <v>0</v>
      </c>
      <c r="G500" s="3084">
        <f t="shared" si="15"/>
        <v>0</v>
      </c>
      <c r="H500" s="1874">
        <v>0.3155</v>
      </c>
      <c r="I500" s="3085" t="s">
        <v>0</v>
      </c>
    </row>
    <row r="501" spans="1:9" ht="16.5">
      <c r="A501" s="3088" t="s">
        <v>2551</v>
      </c>
      <c r="B501" s="3081" t="s">
        <v>8127</v>
      </c>
      <c r="C501" s="3040" t="s">
        <v>2840</v>
      </c>
      <c r="D501" s="3082"/>
      <c r="E501" s="3082"/>
      <c r="F501" s="3083">
        <f t="shared" si="14"/>
        <v>0</v>
      </c>
      <c r="G501" s="3084">
        <f t="shared" si="15"/>
        <v>0</v>
      </c>
      <c r="H501" s="1874">
        <v>1.1438999999999999</v>
      </c>
      <c r="I501" s="3085" t="s">
        <v>0</v>
      </c>
    </row>
    <row r="502" spans="1:9" ht="16.5">
      <c r="A502" s="3088" t="s">
        <v>2552</v>
      </c>
      <c r="B502" s="3081" t="s">
        <v>8128</v>
      </c>
      <c r="C502" s="3040" t="s">
        <v>2840</v>
      </c>
      <c r="D502" s="3082"/>
      <c r="E502" s="3082"/>
      <c r="F502" s="3083">
        <f t="shared" si="14"/>
        <v>0</v>
      </c>
      <c r="G502" s="3084">
        <f t="shared" si="15"/>
        <v>0</v>
      </c>
      <c r="H502" s="1874">
        <v>1.8391999999999999</v>
      </c>
      <c r="I502" s="3085" t="s">
        <v>0</v>
      </c>
    </row>
    <row r="503" spans="1:9" ht="16.5">
      <c r="A503" s="3088" t="s">
        <v>2553</v>
      </c>
      <c r="B503" s="3081" t="s">
        <v>8129</v>
      </c>
      <c r="C503" s="3040" t="s">
        <v>2840</v>
      </c>
      <c r="D503" s="3082"/>
      <c r="E503" s="3082"/>
      <c r="F503" s="3083">
        <f t="shared" si="14"/>
        <v>0</v>
      </c>
      <c r="G503" s="3084">
        <f t="shared" si="15"/>
        <v>0</v>
      </c>
      <c r="H503" s="1874">
        <v>1.0599000000000001</v>
      </c>
      <c r="I503" s="3085" t="s">
        <v>0</v>
      </c>
    </row>
    <row r="504" spans="1:9" ht="16.5">
      <c r="A504" s="3088" t="s">
        <v>2554</v>
      </c>
      <c r="B504" s="3081" t="s">
        <v>8130</v>
      </c>
      <c r="C504" s="3040" t="s">
        <v>2840</v>
      </c>
      <c r="D504" s="3082"/>
      <c r="E504" s="3082"/>
      <c r="F504" s="3083">
        <f t="shared" si="14"/>
        <v>0</v>
      </c>
      <c r="G504" s="3084">
        <f t="shared" si="15"/>
        <v>0</v>
      </c>
      <c r="H504" s="1874">
        <v>1.4901</v>
      </c>
      <c r="I504" s="3085" t="s">
        <v>0</v>
      </c>
    </row>
    <row r="505" spans="1:9" ht="16.5">
      <c r="A505" s="3088" t="s">
        <v>2555</v>
      </c>
      <c r="B505" s="3081" t="s">
        <v>8131</v>
      </c>
      <c r="C505" s="3040" t="s">
        <v>2840</v>
      </c>
      <c r="D505" s="3082"/>
      <c r="E505" s="3082"/>
      <c r="F505" s="3083">
        <f t="shared" si="14"/>
        <v>0</v>
      </c>
      <c r="G505" s="3084">
        <f t="shared" si="15"/>
        <v>0</v>
      </c>
      <c r="H505" s="1874">
        <v>0.15429999999999999</v>
      </c>
      <c r="I505" s="3085" t="s">
        <v>0</v>
      </c>
    </row>
    <row r="506" spans="1:9" ht="16.5">
      <c r="A506" s="3088" t="s">
        <v>2556</v>
      </c>
      <c r="B506" s="3081" t="s">
        <v>8132</v>
      </c>
      <c r="C506" s="3040" t="s">
        <v>2840</v>
      </c>
      <c r="D506" s="3082"/>
      <c r="E506" s="3082"/>
      <c r="F506" s="3083">
        <f t="shared" si="14"/>
        <v>0</v>
      </c>
      <c r="G506" s="3084">
        <f t="shared" si="15"/>
        <v>0</v>
      </c>
      <c r="H506" s="1874">
        <v>0.82569999999999999</v>
      </c>
      <c r="I506" s="3085" t="s">
        <v>0</v>
      </c>
    </row>
    <row r="507" spans="1:9" ht="16.5">
      <c r="A507" s="3088" t="s">
        <v>2557</v>
      </c>
      <c r="B507" s="3081" t="s">
        <v>8133</v>
      </c>
      <c r="C507" s="3040" t="s">
        <v>2840</v>
      </c>
      <c r="D507" s="3082"/>
      <c r="E507" s="3082"/>
      <c r="F507" s="3083">
        <f t="shared" si="14"/>
        <v>0</v>
      </c>
      <c r="G507" s="3084">
        <f t="shared" si="15"/>
        <v>0</v>
      </c>
      <c r="H507" s="1874">
        <v>0.46</v>
      </c>
      <c r="I507" s="3085" t="s">
        <v>0</v>
      </c>
    </row>
    <row r="508" spans="1:9" ht="16.5">
      <c r="A508" s="3088" t="s">
        <v>2558</v>
      </c>
      <c r="B508" s="3081" t="s">
        <v>8134</v>
      </c>
      <c r="C508" s="3040" t="s">
        <v>2840</v>
      </c>
      <c r="D508" s="3082"/>
      <c r="E508" s="3082"/>
      <c r="F508" s="3083">
        <f t="shared" si="14"/>
        <v>0</v>
      </c>
      <c r="G508" s="3084">
        <f t="shared" si="15"/>
        <v>0</v>
      </c>
      <c r="H508" s="1874">
        <v>1.2081999999999999</v>
      </c>
      <c r="I508" s="3085" t="s">
        <v>0</v>
      </c>
    </row>
    <row r="509" spans="1:9" ht="16.5">
      <c r="A509" s="3088" t="s">
        <v>2559</v>
      </c>
      <c r="B509" s="3081" t="s">
        <v>8135</v>
      </c>
      <c r="C509" s="3040" t="s">
        <v>2840</v>
      </c>
      <c r="D509" s="3082"/>
      <c r="E509" s="3082"/>
      <c r="F509" s="3083">
        <f t="shared" si="14"/>
        <v>0</v>
      </c>
      <c r="G509" s="3084">
        <f t="shared" si="15"/>
        <v>0</v>
      </c>
      <c r="H509" s="1874">
        <v>1.2904</v>
      </c>
      <c r="I509" s="3085" t="s">
        <v>0</v>
      </c>
    </row>
    <row r="510" spans="1:9" ht="16.5">
      <c r="A510" s="3088" t="s">
        <v>2560</v>
      </c>
      <c r="B510" s="3081" t="s">
        <v>8136</v>
      </c>
      <c r="C510" s="3040" t="s">
        <v>2840</v>
      </c>
      <c r="D510" s="3082"/>
      <c r="E510" s="3082"/>
      <c r="F510" s="3083">
        <f t="shared" si="14"/>
        <v>0</v>
      </c>
      <c r="G510" s="3084">
        <f t="shared" si="15"/>
        <v>0</v>
      </c>
      <c r="H510" s="1874">
        <v>0.1991</v>
      </c>
      <c r="I510" s="3085" t="s">
        <v>0</v>
      </c>
    </row>
    <row r="511" spans="1:9" ht="16.5">
      <c r="A511" s="3088" t="s">
        <v>2561</v>
      </c>
      <c r="B511" s="3081" t="s">
        <v>8137</v>
      </c>
      <c r="C511" s="3040" t="s">
        <v>2840</v>
      </c>
      <c r="D511" s="3082"/>
      <c r="E511" s="3082"/>
      <c r="F511" s="3083">
        <f t="shared" si="14"/>
        <v>0</v>
      </c>
      <c r="G511" s="3084">
        <f t="shared" si="15"/>
        <v>0</v>
      </c>
      <c r="H511" s="1874">
        <v>0.20549999999999999</v>
      </c>
      <c r="I511" s="3085" t="s">
        <v>0</v>
      </c>
    </row>
    <row r="512" spans="1:9" ht="16.5">
      <c r="A512" s="3088" t="s">
        <v>2562</v>
      </c>
      <c r="B512" s="3081" t="s">
        <v>8138</v>
      </c>
      <c r="C512" s="3040" t="s">
        <v>2840</v>
      </c>
      <c r="D512" s="3082"/>
      <c r="E512" s="3082"/>
      <c r="F512" s="3083">
        <f t="shared" si="14"/>
        <v>0</v>
      </c>
      <c r="G512" s="3084">
        <f t="shared" si="15"/>
        <v>0</v>
      </c>
      <c r="H512" s="1874">
        <v>0.99950000000000006</v>
      </c>
      <c r="I512" s="3085" t="s">
        <v>0</v>
      </c>
    </row>
    <row r="513" spans="1:9" ht="16.5">
      <c r="A513" s="3088" t="s">
        <v>2563</v>
      </c>
      <c r="B513" s="3081" t="s">
        <v>8139</v>
      </c>
      <c r="C513" s="3040" t="s">
        <v>2840</v>
      </c>
      <c r="D513" s="3082"/>
      <c r="E513" s="3082"/>
      <c r="F513" s="3083">
        <f t="shared" si="14"/>
        <v>0</v>
      </c>
      <c r="G513" s="3084">
        <f t="shared" si="15"/>
        <v>0</v>
      </c>
      <c r="H513" s="1874">
        <v>0.6482</v>
      </c>
      <c r="I513" s="3085" t="s">
        <v>0</v>
      </c>
    </row>
    <row r="514" spans="1:9" ht="16.5">
      <c r="A514" s="3088" t="s">
        <v>2564</v>
      </c>
      <c r="B514" s="3081" t="s">
        <v>8140</v>
      </c>
      <c r="C514" s="3040" t="s">
        <v>2840</v>
      </c>
      <c r="D514" s="3082"/>
      <c r="E514" s="3082"/>
      <c r="F514" s="3083">
        <f t="shared" si="14"/>
        <v>0</v>
      </c>
      <c r="G514" s="3084">
        <f t="shared" si="15"/>
        <v>0</v>
      </c>
      <c r="H514" s="1874">
        <v>1.5974999999999999</v>
      </c>
      <c r="I514" s="3085" t="s">
        <v>0</v>
      </c>
    </row>
    <row r="515" spans="1:9" ht="16.5">
      <c r="A515" s="3088" t="s">
        <v>2565</v>
      </c>
      <c r="B515" s="3081" t="s">
        <v>8141</v>
      </c>
      <c r="C515" s="3040" t="s">
        <v>2840</v>
      </c>
      <c r="D515" s="3082"/>
      <c r="E515" s="3082"/>
      <c r="F515" s="3083">
        <f t="shared" si="14"/>
        <v>0</v>
      </c>
      <c r="G515" s="3084">
        <f t="shared" si="15"/>
        <v>0</v>
      </c>
      <c r="H515" s="1874">
        <v>1.1763999999999999</v>
      </c>
      <c r="I515" s="3085" t="s">
        <v>0</v>
      </c>
    </row>
    <row r="516" spans="1:9" ht="16.5">
      <c r="A516" s="3088" t="s">
        <v>2566</v>
      </c>
      <c r="B516" s="3081" t="s">
        <v>8142</v>
      </c>
      <c r="C516" s="3040" t="s">
        <v>2840</v>
      </c>
      <c r="D516" s="3082"/>
      <c r="E516" s="3082"/>
      <c r="F516" s="3083">
        <f t="shared" si="14"/>
        <v>0</v>
      </c>
      <c r="G516" s="3084">
        <f t="shared" si="15"/>
        <v>0</v>
      </c>
      <c r="H516" s="1874">
        <v>0.999</v>
      </c>
      <c r="I516" s="3085" t="s">
        <v>0</v>
      </c>
    </row>
    <row r="517" spans="1:9" ht="16.5">
      <c r="A517" s="3088" t="s">
        <v>2567</v>
      </c>
      <c r="B517" s="3081" t="s">
        <v>8143</v>
      </c>
      <c r="C517" s="3040" t="s">
        <v>2840</v>
      </c>
      <c r="D517" s="3082"/>
      <c r="E517" s="3082"/>
      <c r="F517" s="3083">
        <f t="shared" ref="F517:F580" si="16">D517*E517</f>
        <v>0</v>
      </c>
      <c r="G517" s="3084">
        <f t="shared" ref="G517:G580" si="17">IF($F$836=0,0,F517/$F$836)</f>
        <v>0</v>
      </c>
      <c r="H517" s="1874">
        <v>1.0250999999999999</v>
      </c>
      <c r="I517" s="3085" t="s">
        <v>0</v>
      </c>
    </row>
    <row r="518" spans="1:9" ht="16.5">
      <c r="A518" s="3088" t="s">
        <v>2568</v>
      </c>
      <c r="B518" s="3081" t="s">
        <v>8144</v>
      </c>
      <c r="C518" s="3040" t="s">
        <v>2840</v>
      </c>
      <c r="D518" s="3082"/>
      <c r="E518" s="3082"/>
      <c r="F518" s="3083">
        <f t="shared" si="16"/>
        <v>0</v>
      </c>
      <c r="G518" s="3084">
        <f t="shared" si="17"/>
        <v>0</v>
      </c>
      <c r="H518" s="1874">
        <v>0.26319999999999999</v>
      </c>
      <c r="I518" s="3085" t="s">
        <v>0</v>
      </c>
    </row>
    <row r="519" spans="1:9" ht="16.5">
      <c r="A519" s="3088" t="s">
        <v>2569</v>
      </c>
      <c r="B519" s="3081" t="s">
        <v>8145</v>
      </c>
      <c r="C519" s="3040" t="s">
        <v>2840</v>
      </c>
      <c r="D519" s="3082"/>
      <c r="E519" s="3082"/>
      <c r="F519" s="3083">
        <f t="shared" si="16"/>
        <v>0</v>
      </c>
      <c r="G519" s="3084">
        <f t="shared" si="17"/>
        <v>0</v>
      </c>
      <c r="H519" s="1874">
        <v>0.77739999999999998</v>
      </c>
      <c r="I519" s="3085" t="s">
        <v>0</v>
      </c>
    </row>
    <row r="520" spans="1:9" ht="16.5">
      <c r="A520" s="3088" t="s">
        <v>2570</v>
      </c>
      <c r="B520" s="3081" t="s">
        <v>8146</v>
      </c>
      <c r="C520" s="3040" t="s">
        <v>2840</v>
      </c>
      <c r="D520" s="3082"/>
      <c r="E520" s="3082"/>
      <c r="F520" s="3083">
        <f t="shared" si="16"/>
        <v>0</v>
      </c>
      <c r="G520" s="3084">
        <f t="shared" si="17"/>
        <v>0</v>
      </c>
      <c r="H520" s="1874">
        <v>0.114</v>
      </c>
      <c r="I520" s="3085" t="s">
        <v>0</v>
      </c>
    </row>
    <row r="521" spans="1:9" ht="16.5">
      <c r="A521" s="3088" t="s">
        <v>2571</v>
      </c>
      <c r="B521" s="3081" t="s">
        <v>8147</v>
      </c>
      <c r="C521" s="3040" t="s">
        <v>2840</v>
      </c>
      <c r="D521" s="3082"/>
      <c r="E521" s="3082"/>
      <c r="F521" s="3083">
        <f t="shared" si="16"/>
        <v>0</v>
      </c>
      <c r="G521" s="3084">
        <f t="shared" si="17"/>
        <v>0</v>
      </c>
      <c r="H521" s="1874">
        <v>1.2638</v>
      </c>
      <c r="I521" s="3085" t="s">
        <v>0</v>
      </c>
    </row>
    <row r="522" spans="1:9" ht="16.5">
      <c r="A522" s="3088" t="s">
        <v>2572</v>
      </c>
      <c r="B522" s="3081" t="s">
        <v>8148</v>
      </c>
      <c r="C522" s="3040" t="s">
        <v>2840</v>
      </c>
      <c r="D522" s="3082"/>
      <c r="E522" s="3082"/>
      <c r="F522" s="3083">
        <f t="shared" si="16"/>
        <v>0</v>
      </c>
      <c r="G522" s="3084">
        <f t="shared" si="17"/>
        <v>0</v>
      </c>
      <c r="H522" s="1874">
        <v>0.68330000000000002</v>
      </c>
      <c r="I522" s="3085" t="s">
        <v>0</v>
      </c>
    </row>
    <row r="523" spans="1:9" ht="16.5">
      <c r="A523" s="3088" t="s">
        <v>2573</v>
      </c>
      <c r="B523" s="3081" t="s">
        <v>8149</v>
      </c>
      <c r="C523" s="3040" t="s">
        <v>2840</v>
      </c>
      <c r="D523" s="3082"/>
      <c r="E523" s="3082"/>
      <c r="F523" s="3083">
        <f t="shared" si="16"/>
        <v>0</v>
      </c>
      <c r="G523" s="3084">
        <f t="shared" si="17"/>
        <v>0</v>
      </c>
      <c r="H523" s="1874">
        <v>1.0988</v>
      </c>
      <c r="I523" s="3085" t="s">
        <v>0</v>
      </c>
    </row>
    <row r="524" spans="1:9" ht="16.5">
      <c r="A524" s="3088" t="s">
        <v>2574</v>
      </c>
      <c r="B524" s="3081" t="s">
        <v>8150</v>
      </c>
      <c r="C524" s="3040" t="s">
        <v>2840</v>
      </c>
      <c r="D524" s="3082"/>
      <c r="E524" s="3082"/>
      <c r="F524" s="3083">
        <f t="shared" si="16"/>
        <v>0</v>
      </c>
      <c r="G524" s="3084">
        <f t="shared" si="17"/>
        <v>0</v>
      </c>
      <c r="H524" s="1874">
        <v>0.77600000000000002</v>
      </c>
      <c r="I524" s="3085" t="s">
        <v>0</v>
      </c>
    </row>
    <row r="525" spans="1:9" ht="16.5">
      <c r="A525" s="3088" t="s">
        <v>2575</v>
      </c>
      <c r="B525" s="3081" t="s">
        <v>8151</v>
      </c>
      <c r="C525" s="3040" t="s">
        <v>2840</v>
      </c>
      <c r="D525" s="3082"/>
      <c r="E525" s="3082"/>
      <c r="F525" s="3083">
        <f t="shared" si="16"/>
        <v>0</v>
      </c>
      <c r="G525" s="3084">
        <f t="shared" si="17"/>
        <v>0</v>
      </c>
      <c r="H525" s="1874">
        <v>0.93420000000000003</v>
      </c>
      <c r="I525" s="3085" t="s">
        <v>0</v>
      </c>
    </row>
    <row r="526" spans="1:9" ht="16.5">
      <c r="A526" s="3088" t="s">
        <v>2576</v>
      </c>
      <c r="B526" s="3081" t="s">
        <v>8152</v>
      </c>
      <c r="C526" s="3040" t="s">
        <v>2840</v>
      </c>
      <c r="D526" s="3082"/>
      <c r="E526" s="3082"/>
      <c r="F526" s="3083">
        <f t="shared" si="16"/>
        <v>0</v>
      </c>
      <c r="G526" s="3084">
        <f t="shared" si="17"/>
        <v>0</v>
      </c>
      <c r="H526" s="1874">
        <v>0.91800000000000004</v>
      </c>
      <c r="I526" s="3085" t="s">
        <v>0</v>
      </c>
    </row>
    <row r="527" spans="1:9" ht="16.5">
      <c r="A527" s="3088" t="s">
        <v>2577</v>
      </c>
      <c r="B527" s="3081" t="s">
        <v>8153</v>
      </c>
      <c r="C527" s="3040" t="s">
        <v>2840</v>
      </c>
      <c r="D527" s="3082"/>
      <c r="E527" s="3082"/>
      <c r="F527" s="3083">
        <f t="shared" si="16"/>
        <v>0</v>
      </c>
      <c r="G527" s="3084">
        <f t="shared" si="17"/>
        <v>0</v>
      </c>
      <c r="H527" s="1874">
        <v>1.1715</v>
      </c>
      <c r="I527" s="3085" t="s">
        <v>0</v>
      </c>
    </row>
    <row r="528" spans="1:9" ht="16.5">
      <c r="A528" s="3088" t="s">
        <v>2578</v>
      </c>
      <c r="B528" s="3081" t="s">
        <v>8154</v>
      </c>
      <c r="C528" s="3040" t="s">
        <v>2840</v>
      </c>
      <c r="D528" s="3082"/>
      <c r="E528" s="3082"/>
      <c r="F528" s="3083">
        <f t="shared" si="16"/>
        <v>0</v>
      </c>
      <c r="G528" s="3084">
        <f t="shared" si="17"/>
        <v>0</v>
      </c>
      <c r="H528" s="1874">
        <v>0.2165</v>
      </c>
      <c r="I528" s="3085" t="s">
        <v>0</v>
      </c>
    </row>
    <row r="529" spans="1:9" ht="16.5">
      <c r="A529" s="3088" t="s">
        <v>2579</v>
      </c>
      <c r="B529" s="3081" t="s">
        <v>8155</v>
      </c>
      <c r="C529" s="3040" t="s">
        <v>2840</v>
      </c>
      <c r="D529" s="3082"/>
      <c r="E529" s="3082"/>
      <c r="F529" s="3083">
        <f t="shared" si="16"/>
        <v>0</v>
      </c>
      <c r="G529" s="3084">
        <f t="shared" si="17"/>
        <v>0</v>
      </c>
      <c r="H529" s="1874">
        <v>1.6135999999999999</v>
      </c>
      <c r="I529" s="3085" t="s">
        <v>0</v>
      </c>
    </row>
    <row r="530" spans="1:9" ht="16.5">
      <c r="A530" s="3088" t="s">
        <v>2580</v>
      </c>
      <c r="B530" s="3081" t="s">
        <v>8156</v>
      </c>
      <c r="C530" s="3040" t="s">
        <v>2840</v>
      </c>
      <c r="D530" s="3082"/>
      <c r="E530" s="3082"/>
      <c r="F530" s="3083">
        <f t="shared" si="16"/>
        <v>0</v>
      </c>
      <c r="G530" s="3084">
        <f t="shared" si="17"/>
        <v>0</v>
      </c>
      <c r="H530" s="1874">
        <v>1.5395000000000001</v>
      </c>
      <c r="I530" s="3085" t="s">
        <v>0</v>
      </c>
    </row>
    <row r="531" spans="1:9" ht="16.5">
      <c r="A531" s="3088" t="s">
        <v>2581</v>
      </c>
      <c r="B531" s="3081" t="s">
        <v>8157</v>
      </c>
      <c r="C531" s="3040" t="s">
        <v>2840</v>
      </c>
      <c r="D531" s="3082"/>
      <c r="E531" s="3082"/>
      <c r="F531" s="3083">
        <f t="shared" si="16"/>
        <v>0</v>
      </c>
      <c r="G531" s="3084">
        <f t="shared" si="17"/>
        <v>0</v>
      </c>
      <c r="H531" s="1874">
        <v>1.1695</v>
      </c>
      <c r="I531" s="3085" t="s">
        <v>0</v>
      </c>
    </row>
    <row r="532" spans="1:9" ht="16.5">
      <c r="A532" s="3088" t="s">
        <v>2582</v>
      </c>
      <c r="B532" s="3081" t="s">
        <v>8158</v>
      </c>
      <c r="C532" s="3040" t="s">
        <v>2840</v>
      </c>
      <c r="D532" s="3082"/>
      <c r="E532" s="3082"/>
      <c r="F532" s="3083">
        <f t="shared" si="16"/>
        <v>0</v>
      </c>
      <c r="G532" s="3084">
        <f t="shared" si="17"/>
        <v>0</v>
      </c>
      <c r="H532" s="1874">
        <v>0.81020000000000003</v>
      </c>
      <c r="I532" s="3085" t="s">
        <v>0</v>
      </c>
    </row>
    <row r="533" spans="1:9" ht="16.5">
      <c r="A533" s="3088" t="s">
        <v>2583</v>
      </c>
      <c r="B533" s="3081" t="s">
        <v>8159</v>
      </c>
      <c r="C533" s="3040" t="s">
        <v>2840</v>
      </c>
      <c r="D533" s="3082"/>
      <c r="E533" s="3082"/>
      <c r="F533" s="3083">
        <f t="shared" si="16"/>
        <v>0</v>
      </c>
      <c r="G533" s="3084">
        <f t="shared" si="17"/>
        <v>0</v>
      </c>
      <c r="H533" s="1874">
        <v>0.24229999999999999</v>
      </c>
      <c r="I533" s="3085" t="s">
        <v>0</v>
      </c>
    </row>
    <row r="534" spans="1:9" ht="16.5">
      <c r="A534" s="3088" t="s">
        <v>2584</v>
      </c>
      <c r="B534" s="3081" t="s">
        <v>8160</v>
      </c>
      <c r="C534" s="3040" t="s">
        <v>2840</v>
      </c>
      <c r="D534" s="3082"/>
      <c r="E534" s="3082"/>
      <c r="F534" s="3083">
        <f t="shared" si="16"/>
        <v>0</v>
      </c>
      <c r="G534" s="3084">
        <f t="shared" si="17"/>
        <v>0</v>
      </c>
      <c r="H534" s="1874">
        <v>-0.1103</v>
      </c>
      <c r="I534" s="3085" t="s">
        <v>0</v>
      </c>
    </row>
    <row r="535" spans="1:9" ht="16.5">
      <c r="A535" s="3088" t="s">
        <v>2585</v>
      </c>
      <c r="B535" s="3081" t="s">
        <v>8161</v>
      </c>
      <c r="C535" s="3040" t="s">
        <v>2840</v>
      </c>
      <c r="D535" s="3082"/>
      <c r="E535" s="3083"/>
      <c r="F535" s="3083">
        <f t="shared" si="16"/>
        <v>0</v>
      </c>
      <c r="G535" s="3084">
        <f t="shared" si="17"/>
        <v>0</v>
      </c>
      <c r="H535" s="1874">
        <v>0.1046</v>
      </c>
      <c r="I535" s="3085" t="s">
        <v>0</v>
      </c>
    </row>
    <row r="536" spans="1:9" ht="16.5">
      <c r="A536" s="3088" t="s">
        <v>2586</v>
      </c>
      <c r="B536" s="3081" t="s">
        <v>8162</v>
      </c>
      <c r="C536" s="3040" t="s">
        <v>2840</v>
      </c>
      <c r="D536" s="3082"/>
      <c r="E536" s="3083"/>
      <c r="F536" s="3083">
        <f t="shared" si="16"/>
        <v>0</v>
      </c>
      <c r="G536" s="3084">
        <f t="shared" si="17"/>
        <v>0</v>
      </c>
      <c r="H536" s="1874">
        <v>1.2968999999999999</v>
      </c>
      <c r="I536" s="3085" t="s">
        <v>0</v>
      </c>
    </row>
    <row r="537" spans="1:9" ht="16.5">
      <c r="A537" s="3088" t="s">
        <v>2587</v>
      </c>
      <c r="B537" s="3081" t="s">
        <v>8163</v>
      </c>
      <c r="C537" s="3040" t="s">
        <v>2840</v>
      </c>
      <c r="D537" s="3082"/>
      <c r="E537" s="3083"/>
      <c r="F537" s="3083">
        <f t="shared" si="16"/>
        <v>0</v>
      </c>
      <c r="G537" s="3084">
        <f t="shared" si="17"/>
        <v>0</v>
      </c>
      <c r="H537" s="1874">
        <v>0.28220000000000001</v>
      </c>
      <c r="I537" s="3085" t="s">
        <v>0</v>
      </c>
    </row>
    <row r="538" spans="1:9" ht="16.5">
      <c r="A538" s="3088" t="s">
        <v>2588</v>
      </c>
      <c r="B538" s="3081" t="s">
        <v>8164</v>
      </c>
      <c r="C538" s="3040" t="s">
        <v>2840</v>
      </c>
      <c r="D538" s="3082"/>
      <c r="E538" s="3083"/>
      <c r="F538" s="3083">
        <f t="shared" si="16"/>
        <v>0</v>
      </c>
      <c r="G538" s="3084">
        <f t="shared" si="17"/>
        <v>0</v>
      </c>
      <c r="H538" s="1874">
        <v>0.87290000000000001</v>
      </c>
      <c r="I538" s="3085" t="s">
        <v>0</v>
      </c>
    </row>
    <row r="539" spans="1:9" ht="16.5">
      <c r="A539" s="3088" t="s">
        <v>2589</v>
      </c>
      <c r="B539" s="3081" t="s">
        <v>8165</v>
      </c>
      <c r="C539" s="3040" t="s">
        <v>2840</v>
      </c>
      <c r="D539" s="3082"/>
      <c r="E539" s="3083"/>
      <c r="F539" s="3083">
        <f t="shared" si="16"/>
        <v>0</v>
      </c>
      <c r="G539" s="3084">
        <f t="shared" si="17"/>
        <v>0</v>
      </c>
      <c r="H539" s="1874">
        <v>0.28179999999999999</v>
      </c>
      <c r="I539" s="3085" t="s">
        <v>0</v>
      </c>
    </row>
    <row r="540" spans="1:9" ht="16.5">
      <c r="A540" s="3088" t="s">
        <v>2590</v>
      </c>
      <c r="B540" s="3081" t="s">
        <v>8166</v>
      </c>
      <c r="C540" s="3040" t="s">
        <v>2840</v>
      </c>
      <c r="D540" s="3082"/>
      <c r="E540" s="3083"/>
      <c r="F540" s="3083">
        <f t="shared" si="16"/>
        <v>0</v>
      </c>
      <c r="G540" s="3084">
        <f t="shared" si="17"/>
        <v>0</v>
      </c>
      <c r="H540" s="1874">
        <v>0.1176</v>
      </c>
      <c r="I540" s="3085" t="s">
        <v>0</v>
      </c>
    </row>
    <row r="541" spans="1:9" ht="16.5">
      <c r="A541" s="3088" t="s">
        <v>2591</v>
      </c>
      <c r="B541" s="3081" t="s">
        <v>8167</v>
      </c>
      <c r="C541" s="3040" t="s">
        <v>2840</v>
      </c>
      <c r="D541" s="3082"/>
      <c r="E541" s="3083"/>
      <c r="F541" s="3083">
        <f t="shared" si="16"/>
        <v>0</v>
      </c>
      <c r="G541" s="3084">
        <f t="shared" si="17"/>
        <v>0</v>
      </c>
      <c r="H541" s="1874">
        <v>4.3700000000000003E-2</v>
      </c>
      <c r="I541" s="3085" t="s">
        <v>0</v>
      </c>
    </row>
    <row r="542" spans="1:9" ht="16.5">
      <c r="A542" s="3088" t="s">
        <v>2592</v>
      </c>
      <c r="B542" s="3081" t="s">
        <v>8168</v>
      </c>
      <c r="C542" s="3040" t="s">
        <v>2840</v>
      </c>
      <c r="D542" s="3082"/>
      <c r="E542" s="3083"/>
      <c r="F542" s="3083">
        <f t="shared" si="16"/>
        <v>0</v>
      </c>
      <c r="G542" s="3084">
        <f t="shared" si="17"/>
        <v>0</v>
      </c>
      <c r="H542" s="1874">
        <v>1.2029000000000001</v>
      </c>
      <c r="I542" s="3085" t="s">
        <v>0</v>
      </c>
    </row>
    <row r="543" spans="1:9" ht="16.5">
      <c r="A543" s="3088" t="s">
        <v>2593</v>
      </c>
      <c r="B543" s="3081" t="s">
        <v>8169</v>
      </c>
      <c r="C543" s="3040" t="s">
        <v>2840</v>
      </c>
      <c r="D543" s="3082"/>
      <c r="E543" s="3083"/>
      <c r="F543" s="3083">
        <f t="shared" si="16"/>
        <v>0</v>
      </c>
      <c r="G543" s="3084">
        <f t="shared" si="17"/>
        <v>0</v>
      </c>
      <c r="H543" s="1874">
        <v>0.92869999999999997</v>
      </c>
      <c r="I543" s="3085" t="s">
        <v>0</v>
      </c>
    </row>
    <row r="544" spans="1:9" ht="16.5">
      <c r="A544" s="3088" t="s">
        <v>2594</v>
      </c>
      <c r="B544" s="3081" t="s">
        <v>8170</v>
      </c>
      <c r="C544" s="3040" t="s">
        <v>2840</v>
      </c>
      <c r="D544" s="3082"/>
      <c r="E544" s="3083"/>
      <c r="F544" s="3083">
        <f t="shared" si="16"/>
        <v>0</v>
      </c>
      <c r="G544" s="3084">
        <f t="shared" si="17"/>
        <v>0</v>
      </c>
      <c r="H544" s="1874">
        <v>0.1119</v>
      </c>
      <c r="I544" s="3085" t="s">
        <v>0</v>
      </c>
    </row>
    <row r="545" spans="1:9" ht="16.5">
      <c r="A545" s="3088" t="s">
        <v>2595</v>
      </c>
      <c r="B545" s="3081" t="s">
        <v>8171</v>
      </c>
      <c r="C545" s="3040" t="s">
        <v>2840</v>
      </c>
      <c r="D545" s="3082"/>
      <c r="E545" s="3083"/>
      <c r="F545" s="3083">
        <f t="shared" si="16"/>
        <v>0</v>
      </c>
      <c r="G545" s="3084">
        <f t="shared" si="17"/>
        <v>0</v>
      </c>
      <c r="H545" s="1874">
        <v>0.501</v>
      </c>
      <c r="I545" s="3085" t="s">
        <v>0</v>
      </c>
    </row>
    <row r="546" spans="1:9" ht="16.5">
      <c r="A546" s="3088" t="s">
        <v>2596</v>
      </c>
      <c r="B546" s="3081" t="s">
        <v>8172</v>
      </c>
      <c r="C546" s="3040" t="s">
        <v>2840</v>
      </c>
      <c r="D546" s="3082"/>
      <c r="E546" s="3083"/>
      <c r="F546" s="3083">
        <f t="shared" si="16"/>
        <v>0</v>
      </c>
      <c r="G546" s="3084">
        <f t="shared" si="17"/>
        <v>0</v>
      </c>
      <c r="H546" s="1874">
        <v>0.41949999999999998</v>
      </c>
      <c r="I546" s="3085" t="s">
        <v>0</v>
      </c>
    </row>
    <row r="547" spans="1:9" ht="16.5">
      <c r="A547" s="3088" t="s">
        <v>2597</v>
      </c>
      <c r="B547" s="3081" t="s">
        <v>8173</v>
      </c>
      <c r="C547" s="3040" t="s">
        <v>2840</v>
      </c>
      <c r="D547" s="3082"/>
      <c r="E547" s="3083"/>
      <c r="F547" s="3083">
        <f t="shared" si="16"/>
        <v>0</v>
      </c>
      <c r="G547" s="3084">
        <f t="shared" si="17"/>
        <v>0</v>
      </c>
      <c r="H547" s="1874">
        <v>-1.38E-2</v>
      </c>
      <c r="I547" s="3085" t="s">
        <v>0</v>
      </c>
    </row>
    <row r="548" spans="1:9" ht="16.5">
      <c r="A548" s="3088" t="s">
        <v>2598</v>
      </c>
      <c r="B548" s="3081" t="s">
        <v>8174</v>
      </c>
      <c r="C548" s="3040" t="s">
        <v>2840</v>
      </c>
      <c r="D548" s="3082"/>
      <c r="E548" s="3083"/>
      <c r="F548" s="3083">
        <f t="shared" si="16"/>
        <v>0</v>
      </c>
      <c r="G548" s="3084">
        <f t="shared" si="17"/>
        <v>0</v>
      </c>
      <c r="H548" s="1874">
        <v>1.7639</v>
      </c>
      <c r="I548" s="3085" t="s">
        <v>0</v>
      </c>
    </row>
    <row r="549" spans="1:9" ht="16.5">
      <c r="A549" s="3088" t="s">
        <v>2599</v>
      </c>
      <c r="B549" s="3081" t="s">
        <v>8175</v>
      </c>
      <c r="C549" s="3040" t="s">
        <v>2840</v>
      </c>
      <c r="D549" s="3082"/>
      <c r="E549" s="3083"/>
      <c r="F549" s="3083">
        <f t="shared" si="16"/>
        <v>0</v>
      </c>
      <c r="G549" s="3084">
        <f t="shared" si="17"/>
        <v>0</v>
      </c>
      <c r="H549" s="1874">
        <v>0.66390000000000005</v>
      </c>
      <c r="I549" s="3085" t="s">
        <v>0</v>
      </c>
    </row>
    <row r="550" spans="1:9" ht="16.5">
      <c r="A550" s="3088" t="s">
        <v>2600</v>
      </c>
      <c r="B550" s="3081" t="s">
        <v>8176</v>
      </c>
      <c r="C550" s="3040" t="s">
        <v>2840</v>
      </c>
      <c r="D550" s="3082"/>
      <c r="E550" s="3083"/>
      <c r="F550" s="3083">
        <f t="shared" si="16"/>
        <v>0</v>
      </c>
      <c r="G550" s="3084">
        <f t="shared" si="17"/>
        <v>0</v>
      </c>
      <c r="H550" s="1874">
        <v>0.7087</v>
      </c>
      <c r="I550" s="3085" t="s">
        <v>0</v>
      </c>
    </row>
    <row r="551" spans="1:9" ht="16.5">
      <c r="A551" s="3088" t="s">
        <v>2601</v>
      </c>
      <c r="B551" s="3081" t="s">
        <v>8177</v>
      </c>
      <c r="C551" s="3040" t="s">
        <v>2840</v>
      </c>
      <c r="D551" s="3082"/>
      <c r="E551" s="3083"/>
      <c r="F551" s="3083">
        <f t="shared" si="16"/>
        <v>0</v>
      </c>
      <c r="G551" s="3084">
        <f t="shared" si="17"/>
        <v>0</v>
      </c>
      <c r="H551" s="1874">
        <v>0.74609999999999999</v>
      </c>
      <c r="I551" s="3085" t="s">
        <v>0</v>
      </c>
    </row>
    <row r="552" spans="1:9" ht="16.5">
      <c r="A552" s="3088" t="s">
        <v>2602</v>
      </c>
      <c r="B552" s="3081" t="s">
        <v>8178</v>
      </c>
      <c r="C552" s="3040" t="s">
        <v>2840</v>
      </c>
      <c r="D552" s="3082"/>
      <c r="E552" s="3083"/>
      <c r="F552" s="3083">
        <f t="shared" si="16"/>
        <v>0</v>
      </c>
      <c r="G552" s="3084">
        <f t="shared" si="17"/>
        <v>0</v>
      </c>
      <c r="H552" s="1874">
        <v>1.8653</v>
      </c>
      <c r="I552" s="3085" t="s">
        <v>0</v>
      </c>
    </row>
    <row r="553" spans="1:9" ht="16.5">
      <c r="A553" s="3088" t="s">
        <v>2603</v>
      </c>
      <c r="B553" s="3081" t="s">
        <v>8179</v>
      </c>
      <c r="C553" s="3040" t="s">
        <v>2840</v>
      </c>
      <c r="D553" s="3082"/>
      <c r="E553" s="3083"/>
      <c r="F553" s="3083">
        <f t="shared" si="16"/>
        <v>0</v>
      </c>
      <c r="G553" s="3084">
        <f t="shared" si="17"/>
        <v>0</v>
      </c>
      <c r="H553" s="1874">
        <v>1.5316000000000001</v>
      </c>
      <c r="I553" s="3085" t="s">
        <v>0</v>
      </c>
    </row>
    <row r="554" spans="1:9" ht="16.5">
      <c r="A554" s="3088" t="s">
        <v>2604</v>
      </c>
      <c r="B554" s="3081" t="s">
        <v>8180</v>
      </c>
      <c r="C554" s="3040" t="s">
        <v>2840</v>
      </c>
      <c r="D554" s="3082"/>
      <c r="E554" s="3083"/>
      <c r="F554" s="3083">
        <f t="shared" si="16"/>
        <v>0</v>
      </c>
      <c r="G554" s="3084">
        <f t="shared" si="17"/>
        <v>0</v>
      </c>
      <c r="H554" s="1874">
        <v>1.1073</v>
      </c>
      <c r="I554" s="3085" t="s">
        <v>0</v>
      </c>
    </row>
    <row r="555" spans="1:9" ht="16.5">
      <c r="A555" s="3088" t="s">
        <v>2605</v>
      </c>
      <c r="B555" s="3081" t="s">
        <v>8181</v>
      </c>
      <c r="C555" s="3040" t="s">
        <v>2840</v>
      </c>
      <c r="D555" s="3082"/>
      <c r="E555" s="3083"/>
      <c r="F555" s="3083">
        <f t="shared" si="16"/>
        <v>0</v>
      </c>
      <c r="G555" s="3084">
        <f t="shared" si="17"/>
        <v>0</v>
      </c>
      <c r="H555" s="1874">
        <v>4.5999999999999999E-2</v>
      </c>
      <c r="I555" s="3085" t="s">
        <v>0</v>
      </c>
    </row>
    <row r="556" spans="1:9" ht="16.5">
      <c r="A556" s="3088" t="s">
        <v>2606</v>
      </c>
      <c r="B556" s="3081" t="s">
        <v>8182</v>
      </c>
      <c r="C556" s="3040" t="s">
        <v>2840</v>
      </c>
      <c r="D556" s="3082"/>
      <c r="E556" s="3083"/>
      <c r="F556" s="3083">
        <f t="shared" si="16"/>
        <v>0</v>
      </c>
      <c r="G556" s="3084">
        <f t="shared" si="17"/>
        <v>0</v>
      </c>
      <c r="H556" s="1874">
        <v>1.4609000000000001</v>
      </c>
      <c r="I556" s="3085" t="s">
        <v>0</v>
      </c>
    </row>
    <row r="557" spans="1:9" ht="16.5">
      <c r="A557" s="3088" t="s">
        <v>2607</v>
      </c>
      <c r="B557" s="3081" t="s">
        <v>8183</v>
      </c>
      <c r="C557" s="3040" t="s">
        <v>2840</v>
      </c>
      <c r="D557" s="3082"/>
      <c r="E557" s="3083"/>
      <c r="F557" s="3083">
        <f t="shared" si="16"/>
        <v>0</v>
      </c>
      <c r="G557" s="3084">
        <f t="shared" si="17"/>
        <v>0</v>
      </c>
      <c r="H557" s="1874">
        <v>0.62919999999999998</v>
      </c>
      <c r="I557" s="3085" t="s">
        <v>0</v>
      </c>
    </row>
    <row r="558" spans="1:9" ht="16.5">
      <c r="A558" s="3088" t="s">
        <v>2608</v>
      </c>
      <c r="B558" s="3081" t="s">
        <v>8184</v>
      </c>
      <c r="C558" s="3040" t="s">
        <v>2840</v>
      </c>
      <c r="D558" s="3082"/>
      <c r="E558" s="3083"/>
      <c r="F558" s="3083">
        <f t="shared" si="16"/>
        <v>0</v>
      </c>
      <c r="G558" s="3084">
        <f t="shared" si="17"/>
        <v>0</v>
      </c>
      <c r="H558" s="1874">
        <v>0.51759999999999995</v>
      </c>
      <c r="I558" s="3085" t="s">
        <v>0</v>
      </c>
    </row>
    <row r="559" spans="1:9" ht="16.5">
      <c r="A559" s="3088" t="s">
        <v>2609</v>
      </c>
      <c r="B559" s="3081" t="s">
        <v>8185</v>
      </c>
      <c r="C559" s="3040" t="s">
        <v>2840</v>
      </c>
      <c r="D559" s="3082"/>
      <c r="E559" s="3083"/>
      <c r="F559" s="3083">
        <f t="shared" si="16"/>
        <v>0</v>
      </c>
      <c r="G559" s="3084">
        <f t="shared" si="17"/>
        <v>0</v>
      </c>
      <c r="H559" s="1874">
        <v>0.60640000000000005</v>
      </c>
      <c r="I559" s="3085" t="s">
        <v>0</v>
      </c>
    </row>
    <row r="560" spans="1:9" ht="16.5">
      <c r="A560" s="3088" t="s">
        <v>2610</v>
      </c>
      <c r="B560" s="3081" t="s">
        <v>8186</v>
      </c>
      <c r="C560" s="3040" t="s">
        <v>2840</v>
      </c>
      <c r="D560" s="3082"/>
      <c r="E560" s="3083"/>
      <c r="F560" s="3083">
        <f t="shared" si="16"/>
        <v>0</v>
      </c>
      <c r="G560" s="3084">
        <f t="shared" si="17"/>
        <v>0</v>
      </c>
      <c r="H560" s="1874">
        <v>1.0132000000000001</v>
      </c>
      <c r="I560" s="3085" t="s">
        <v>0</v>
      </c>
    </row>
    <row r="561" spans="1:9" ht="16.5">
      <c r="A561" s="3088" t="s">
        <v>2611</v>
      </c>
      <c r="B561" s="3081" t="s">
        <v>8187</v>
      </c>
      <c r="C561" s="3040" t="s">
        <v>2840</v>
      </c>
      <c r="D561" s="3082"/>
      <c r="E561" s="3083"/>
      <c r="F561" s="3083">
        <f t="shared" si="16"/>
        <v>0</v>
      </c>
      <c r="G561" s="3084">
        <f t="shared" si="17"/>
        <v>0</v>
      </c>
      <c r="H561" s="1874">
        <v>1.4631000000000001</v>
      </c>
      <c r="I561" s="3085" t="s">
        <v>0</v>
      </c>
    </row>
    <row r="562" spans="1:9" ht="16.5">
      <c r="A562" s="3088" t="s">
        <v>2612</v>
      </c>
      <c r="B562" s="3081" t="s">
        <v>8188</v>
      </c>
      <c r="C562" s="3040" t="s">
        <v>2840</v>
      </c>
      <c r="D562" s="3082"/>
      <c r="E562" s="3083"/>
      <c r="F562" s="3083">
        <f t="shared" si="16"/>
        <v>0</v>
      </c>
      <c r="G562" s="3084">
        <f t="shared" si="17"/>
        <v>0</v>
      </c>
      <c r="H562" s="1874">
        <v>0.18029999999999999</v>
      </c>
      <c r="I562" s="3085" t="s">
        <v>0</v>
      </c>
    </row>
    <row r="563" spans="1:9" ht="16.5">
      <c r="A563" s="3088" t="s">
        <v>2613</v>
      </c>
      <c r="B563" s="3081" t="s">
        <v>8189</v>
      </c>
      <c r="C563" s="3040" t="s">
        <v>2840</v>
      </c>
      <c r="D563" s="3082"/>
      <c r="E563" s="3083"/>
      <c r="F563" s="3083">
        <f t="shared" si="16"/>
        <v>0</v>
      </c>
      <c r="G563" s="3084">
        <f t="shared" si="17"/>
        <v>0</v>
      </c>
      <c r="H563" s="1874">
        <v>0.44309999999999999</v>
      </c>
      <c r="I563" s="3085" t="s">
        <v>0</v>
      </c>
    </row>
    <row r="564" spans="1:9" ht="16.5">
      <c r="A564" s="3088" t="s">
        <v>2614</v>
      </c>
      <c r="B564" s="3081" t="s">
        <v>8190</v>
      </c>
      <c r="C564" s="3040" t="s">
        <v>2840</v>
      </c>
      <c r="D564" s="3082"/>
      <c r="E564" s="3083"/>
      <c r="F564" s="3083">
        <f t="shared" si="16"/>
        <v>0</v>
      </c>
      <c r="G564" s="3084">
        <f t="shared" si="17"/>
        <v>0</v>
      </c>
      <c r="H564" s="1874">
        <v>0.10349999999999999</v>
      </c>
      <c r="I564" s="3085" t="s">
        <v>0</v>
      </c>
    </row>
    <row r="565" spans="1:9" ht="16.5">
      <c r="A565" s="3088" t="s">
        <v>2615</v>
      </c>
      <c r="B565" s="3081" t="s">
        <v>8191</v>
      </c>
      <c r="C565" s="3040" t="s">
        <v>2840</v>
      </c>
      <c r="D565" s="3082"/>
      <c r="E565" s="3083"/>
      <c r="F565" s="3083">
        <f t="shared" si="16"/>
        <v>0</v>
      </c>
      <c r="G565" s="3084">
        <f t="shared" si="17"/>
        <v>0</v>
      </c>
      <c r="H565" s="1874">
        <v>0.60260000000000002</v>
      </c>
      <c r="I565" s="3085" t="s">
        <v>0</v>
      </c>
    </row>
    <row r="566" spans="1:9" ht="16.5">
      <c r="A566" s="3088" t="s">
        <v>2616</v>
      </c>
      <c r="B566" s="3081" t="s">
        <v>8192</v>
      </c>
      <c r="C566" s="3040" t="s">
        <v>2840</v>
      </c>
      <c r="D566" s="3082"/>
      <c r="E566" s="3083"/>
      <c r="F566" s="3083">
        <f t="shared" si="16"/>
        <v>0</v>
      </c>
      <c r="G566" s="3084">
        <f t="shared" si="17"/>
        <v>0</v>
      </c>
      <c r="H566" s="1874">
        <v>1.0153000000000001</v>
      </c>
      <c r="I566" s="3085" t="s">
        <v>0</v>
      </c>
    </row>
    <row r="567" spans="1:9" ht="16.5">
      <c r="A567" s="3088" t="s">
        <v>2617</v>
      </c>
      <c r="B567" s="3081" t="s">
        <v>8193</v>
      </c>
      <c r="C567" s="3040" t="s">
        <v>2840</v>
      </c>
      <c r="D567" s="3082"/>
      <c r="E567" s="3083"/>
      <c r="F567" s="3083">
        <f t="shared" si="16"/>
        <v>0</v>
      </c>
      <c r="G567" s="3084">
        <f t="shared" si="17"/>
        <v>0</v>
      </c>
      <c r="H567" s="1874">
        <v>6.7699999999999996E-2</v>
      </c>
      <c r="I567" s="3085" t="s">
        <v>0</v>
      </c>
    </row>
    <row r="568" spans="1:9" ht="16.5">
      <c r="A568" s="3088" t="s">
        <v>2618</v>
      </c>
      <c r="B568" s="3081" t="s">
        <v>8194</v>
      </c>
      <c r="C568" s="3040" t="s">
        <v>2840</v>
      </c>
      <c r="D568" s="3082"/>
      <c r="E568" s="3083"/>
      <c r="F568" s="3083">
        <f t="shared" si="16"/>
        <v>0</v>
      </c>
      <c r="G568" s="3084">
        <f t="shared" si="17"/>
        <v>0</v>
      </c>
      <c r="H568" s="1874">
        <v>0.49940000000000001</v>
      </c>
      <c r="I568" s="3085" t="s">
        <v>0</v>
      </c>
    </row>
    <row r="569" spans="1:9" ht="16.5">
      <c r="A569" s="3088" t="s">
        <v>2619</v>
      </c>
      <c r="B569" s="3081" t="s">
        <v>8195</v>
      </c>
      <c r="C569" s="3040" t="s">
        <v>2840</v>
      </c>
      <c r="D569" s="3082"/>
      <c r="E569" s="3083"/>
      <c r="F569" s="3083">
        <f t="shared" si="16"/>
        <v>0</v>
      </c>
      <c r="G569" s="3084">
        <f t="shared" si="17"/>
        <v>0</v>
      </c>
      <c r="H569" s="1874">
        <v>0.90659999999999996</v>
      </c>
      <c r="I569" s="3085" t="s">
        <v>0</v>
      </c>
    </row>
    <row r="570" spans="1:9" ht="16.5">
      <c r="A570" s="3088" t="s">
        <v>2620</v>
      </c>
      <c r="B570" s="3081" t="s">
        <v>8196</v>
      </c>
      <c r="C570" s="3040" t="s">
        <v>2840</v>
      </c>
      <c r="D570" s="3082"/>
      <c r="E570" s="3083"/>
      <c r="F570" s="3083">
        <f t="shared" si="16"/>
        <v>0</v>
      </c>
      <c r="G570" s="3084">
        <f t="shared" si="17"/>
        <v>0</v>
      </c>
      <c r="H570" s="1874">
        <v>0.33710000000000001</v>
      </c>
      <c r="I570" s="3085" t="s">
        <v>0</v>
      </c>
    </row>
    <row r="571" spans="1:9" ht="16.5">
      <c r="A571" s="3088" t="s">
        <v>2621</v>
      </c>
      <c r="B571" s="3081" t="s">
        <v>8197</v>
      </c>
      <c r="C571" s="3040" t="s">
        <v>2840</v>
      </c>
      <c r="D571" s="3082"/>
      <c r="E571" s="3083"/>
      <c r="F571" s="3083">
        <f t="shared" si="16"/>
        <v>0</v>
      </c>
      <c r="G571" s="3084">
        <f t="shared" si="17"/>
        <v>0</v>
      </c>
      <c r="H571" s="1874">
        <v>1.9973000000000001</v>
      </c>
      <c r="I571" s="3085" t="s">
        <v>0</v>
      </c>
    </row>
    <row r="572" spans="1:9" ht="16.5">
      <c r="A572" s="3088" t="s">
        <v>2622</v>
      </c>
      <c r="B572" s="3081" t="s">
        <v>8198</v>
      </c>
      <c r="C572" s="3040" t="s">
        <v>2840</v>
      </c>
      <c r="D572" s="3082"/>
      <c r="E572" s="3083"/>
      <c r="F572" s="3083">
        <f t="shared" si="16"/>
        <v>0</v>
      </c>
      <c r="G572" s="3084">
        <f t="shared" si="17"/>
        <v>0</v>
      </c>
      <c r="H572" s="1874">
        <v>1.1307</v>
      </c>
      <c r="I572" s="3085" t="s">
        <v>0</v>
      </c>
    </row>
    <row r="573" spans="1:9" ht="16.5">
      <c r="A573" s="3088" t="s">
        <v>2623</v>
      </c>
      <c r="B573" s="3081" t="s">
        <v>8199</v>
      </c>
      <c r="C573" s="3040" t="s">
        <v>2840</v>
      </c>
      <c r="D573" s="3083"/>
      <c r="E573" s="3083"/>
      <c r="F573" s="3083">
        <f t="shared" si="16"/>
        <v>0</v>
      </c>
      <c r="G573" s="3084">
        <f t="shared" si="17"/>
        <v>0</v>
      </c>
      <c r="H573" s="1874">
        <v>1.4140999999999999</v>
      </c>
      <c r="I573" s="3085" t="s">
        <v>0</v>
      </c>
    </row>
    <row r="574" spans="1:9" ht="16.5">
      <c r="A574" s="3088" t="s">
        <v>2624</v>
      </c>
      <c r="B574" s="3081" t="s">
        <v>8200</v>
      </c>
      <c r="C574" s="3040" t="s">
        <v>2840</v>
      </c>
      <c r="D574" s="3083"/>
      <c r="E574" s="3083"/>
      <c r="F574" s="3083">
        <f t="shared" si="16"/>
        <v>0</v>
      </c>
      <c r="G574" s="3084">
        <f t="shared" si="17"/>
        <v>0</v>
      </c>
      <c r="H574" s="1874">
        <v>1.0738000000000001</v>
      </c>
      <c r="I574" s="3085" t="s">
        <v>0</v>
      </c>
    </row>
    <row r="575" spans="1:9" ht="16.5">
      <c r="A575" s="3088" t="s">
        <v>2625</v>
      </c>
      <c r="B575" s="3081" t="s">
        <v>8201</v>
      </c>
      <c r="C575" s="3040" t="s">
        <v>2840</v>
      </c>
      <c r="D575" s="3083"/>
      <c r="E575" s="3083"/>
      <c r="F575" s="3083">
        <f t="shared" si="16"/>
        <v>0</v>
      </c>
      <c r="G575" s="3084">
        <f t="shared" si="17"/>
        <v>0</v>
      </c>
      <c r="H575" s="1874">
        <v>1.3221000000000001</v>
      </c>
      <c r="I575" s="3085" t="s">
        <v>0</v>
      </c>
    </row>
    <row r="576" spans="1:9" ht="16.5">
      <c r="A576" s="3088" t="s">
        <v>2626</v>
      </c>
      <c r="B576" s="3081" t="s">
        <v>8202</v>
      </c>
      <c r="C576" s="3040" t="s">
        <v>2840</v>
      </c>
      <c r="D576" s="3083"/>
      <c r="E576" s="3083"/>
      <c r="F576" s="3083">
        <f t="shared" si="16"/>
        <v>0</v>
      </c>
      <c r="G576" s="3084">
        <f t="shared" si="17"/>
        <v>0</v>
      </c>
      <c r="H576" s="1874">
        <v>0.51439999999999997</v>
      </c>
      <c r="I576" s="3085" t="s">
        <v>0</v>
      </c>
    </row>
    <row r="577" spans="1:9" ht="16.5">
      <c r="A577" s="3088" t="s">
        <v>2627</v>
      </c>
      <c r="B577" s="3081" t="s">
        <v>8203</v>
      </c>
      <c r="C577" s="3040" t="s">
        <v>2840</v>
      </c>
      <c r="D577" s="3083"/>
      <c r="E577" s="3083"/>
      <c r="F577" s="3083">
        <f t="shared" si="16"/>
        <v>0</v>
      </c>
      <c r="G577" s="3084">
        <f t="shared" si="17"/>
        <v>0</v>
      </c>
      <c r="H577" s="1874">
        <v>1.1483000000000001</v>
      </c>
      <c r="I577" s="3085" t="s">
        <v>0</v>
      </c>
    </row>
    <row r="578" spans="1:9" ht="16.5">
      <c r="A578" s="3088" t="s">
        <v>2628</v>
      </c>
      <c r="B578" s="3081" t="s">
        <v>8204</v>
      </c>
      <c r="C578" s="3040" t="s">
        <v>2840</v>
      </c>
      <c r="D578" s="3083"/>
      <c r="E578" s="3083"/>
      <c r="F578" s="3083">
        <f t="shared" si="16"/>
        <v>0</v>
      </c>
      <c r="G578" s="3084">
        <f t="shared" si="17"/>
        <v>0</v>
      </c>
      <c r="H578" s="1874">
        <v>1.075</v>
      </c>
      <c r="I578" s="3085" t="s">
        <v>0</v>
      </c>
    </row>
    <row r="579" spans="1:9" ht="16.5">
      <c r="A579" s="3088" t="s">
        <v>2629</v>
      </c>
      <c r="B579" s="3081" t="s">
        <v>8205</v>
      </c>
      <c r="C579" s="3040" t="s">
        <v>2840</v>
      </c>
      <c r="D579" s="3083"/>
      <c r="E579" s="3083"/>
      <c r="F579" s="3083">
        <f t="shared" si="16"/>
        <v>0</v>
      </c>
      <c r="G579" s="3084">
        <f t="shared" si="17"/>
        <v>0</v>
      </c>
      <c r="H579" s="1874">
        <v>0.47189999999999999</v>
      </c>
      <c r="I579" s="3085" t="s">
        <v>0</v>
      </c>
    </row>
    <row r="580" spans="1:9" ht="16.5">
      <c r="A580" s="3088" t="s">
        <v>2630</v>
      </c>
      <c r="B580" s="3081" t="s">
        <v>8206</v>
      </c>
      <c r="C580" s="3040" t="s">
        <v>2840</v>
      </c>
      <c r="D580" s="3083"/>
      <c r="E580" s="3083"/>
      <c r="F580" s="3083">
        <f t="shared" si="16"/>
        <v>0</v>
      </c>
      <c r="G580" s="3084">
        <f t="shared" si="17"/>
        <v>0</v>
      </c>
      <c r="H580" s="1874">
        <v>0.1623</v>
      </c>
      <c r="I580" s="3085" t="s">
        <v>0</v>
      </c>
    </row>
    <row r="581" spans="1:9" ht="16.5">
      <c r="A581" s="3088" t="s">
        <v>2631</v>
      </c>
      <c r="B581" s="3081" t="s">
        <v>8207</v>
      </c>
      <c r="C581" s="3040" t="s">
        <v>2840</v>
      </c>
      <c r="D581" s="3083"/>
      <c r="E581" s="3083"/>
      <c r="F581" s="3083">
        <f t="shared" ref="F581:F644" si="18">D581*E581</f>
        <v>0</v>
      </c>
      <c r="G581" s="3084">
        <f t="shared" ref="G581:G644" si="19">IF($F$836=0,0,F581/$F$836)</f>
        <v>0</v>
      </c>
      <c r="H581" s="1874">
        <v>-0.1232</v>
      </c>
      <c r="I581" s="3085" t="s">
        <v>0</v>
      </c>
    </row>
    <row r="582" spans="1:9" ht="16.5">
      <c r="A582" s="3088" t="s">
        <v>2632</v>
      </c>
      <c r="B582" s="3081" t="s">
        <v>8208</v>
      </c>
      <c r="C582" s="3040" t="s">
        <v>2840</v>
      </c>
      <c r="D582" s="3083"/>
      <c r="E582" s="3083"/>
      <c r="F582" s="3083">
        <f t="shared" si="18"/>
        <v>0</v>
      </c>
      <c r="G582" s="3084">
        <f t="shared" si="19"/>
        <v>0</v>
      </c>
      <c r="H582" s="1874">
        <v>1.7381</v>
      </c>
      <c r="I582" s="3085" t="s">
        <v>0</v>
      </c>
    </row>
    <row r="583" spans="1:9" ht="16.5">
      <c r="A583" s="3088" t="s">
        <v>2633</v>
      </c>
      <c r="B583" s="3081" t="s">
        <v>8209</v>
      </c>
      <c r="C583" s="3040" t="s">
        <v>2840</v>
      </c>
      <c r="D583" s="3083"/>
      <c r="E583" s="3083"/>
      <c r="F583" s="3083">
        <f t="shared" si="18"/>
        <v>0</v>
      </c>
      <c r="G583" s="3084">
        <f t="shared" si="19"/>
        <v>0</v>
      </c>
      <c r="H583" s="1874">
        <v>1.8553999999999999</v>
      </c>
      <c r="I583" s="3085" t="s">
        <v>0</v>
      </c>
    </row>
    <row r="584" spans="1:9" ht="16.5">
      <c r="A584" s="3088" t="s">
        <v>2634</v>
      </c>
      <c r="B584" s="3081" t="s">
        <v>8210</v>
      </c>
      <c r="C584" s="3040" t="s">
        <v>2840</v>
      </c>
      <c r="D584" s="3083"/>
      <c r="E584" s="3083"/>
      <c r="F584" s="3083">
        <f t="shared" si="18"/>
        <v>0</v>
      </c>
      <c r="G584" s="3084">
        <f t="shared" si="19"/>
        <v>0</v>
      </c>
      <c r="H584" s="1874">
        <v>0.50229999999999997</v>
      </c>
      <c r="I584" s="3085" t="s">
        <v>0</v>
      </c>
    </row>
    <row r="585" spans="1:9" ht="16.5">
      <c r="A585" s="3088" t="s">
        <v>2635</v>
      </c>
      <c r="B585" s="3081" t="s">
        <v>8211</v>
      </c>
      <c r="C585" s="3040" t="s">
        <v>2840</v>
      </c>
      <c r="D585" s="3083"/>
      <c r="E585" s="3083"/>
      <c r="F585" s="3083">
        <f t="shared" si="18"/>
        <v>0</v>
      </c>
      <c r="G585" s="3084">
        <f t="shared" si="19"/>
        <v>0</v>
      </c>
      <c r="H585" s="1874">
        <v>0.28100000000000003</v>
      </c>
      <c r="I585" s="3085" t="s">
        <v>0</v>
      </c>
    </row>
    <row r="586" spans="1:9" ht="16.5">
      <c r="A586" s="3088" t="s">
        <v>2636</v>
      </c>
      <c r="B586" s="3081" t="s">
        <v>8212</v>
      </c>
      <c r="C586" s="3040" t="s">
        <v>2840</v>
      </c>
      <c r="D586" s="3083"/>
      <c r="E586" s="3083"/>
      <c r="F586" s="3083">
        <f t="shared" si="18"/>
        <v>0</v>
      </c>
      <c r="G586" s="3084">
        <f t="shared" si="19"/>
        <v>0</v>
      </c>
      <c r="H586" s="1874">
        <v>0.17269999999999999</v>
      </c>
      <c r="I586" s="3085" t="s">
        <v>0</v>
      </c>
    </row>
    <row r="587" spans="1:9" ht="16.5">
      <c r="A587" s="3088" t="s">
        <v>2638</v>
      </c>
      <c r="B587" s="3081" t="s">
        <v>8213</v>
      </c>
      <c r="C587" s="3040" t="s">
        <v>2840</v>
      </c>
      <c r="D587" s="3083"/>
      <c r="E587" s="3083"/>
      <c r="F587" s="3083">
        <f t="shared" si="18"/>
        <v>0</v>
      </c>
      <c r="G587" s="3084">
        <f t="shared" si="19"/>
        <v>0</v>
      </c>
      <c r="H587" s="1874">
        <v>0.91790000000000005</v>
      </c>
      <c r="I587" s="3085" t="s">
        <v>0</v>
      </c>
    </row>
    <row r="588" spans="1:9" ht="16.5">
      <c r="A588" s="3088" t="s">
        <v>2639</v>
      </c>
      <c r="B588" s="3081" t="s">
        <v>8214</v>
      </c>
      <c r="C588" s="3040" t="s">
        <v>2840</v>
      </c>
      <c r="D588" s="3083"/>
      <c r="E588" s="3083"/>
      <c r="F588" s="3083">
        <f t="shared" si="18"/>
        <v>0</v>
      </c>
      <c r="G588" s="3084">
        <f t="shared" si="19"/>
        <v>0</v>
      </c>
      <c r="H588" s="1874">
        <v>0.74739999999999995</v>
      </c>
      <c r="I588" s="3085" t="s">
        <v>0</v>
      </c>
    </row>
    <row r="589" spans="1:9" ht="16.5">
      <c r="A589" s="3088" t="s">
        <v>2641</v>
      </c>
      <c r="B589" s="3081" t="s">
        <v>8215</v>
      </c>
      <c r="C589" s="3040" t="s">
        <v>2840</v>
      </c>
      <c r="D589" s="3083"/>
      <c r="E589" s="3083"/>
      <c r="F589" s="3083">
        <f t="shared" si="18"/>
        <v>0</v>
      </c>
      <c r="G589" s="3084">
        <f t="shared" si="19"/>
        <v>0</v>
      </c>
      <c r="H589" s="1874">
        <v>1.4686999999999999</v>
      </c>
      <c r="I589" s="3085" t="s">
        <v>0</v>
      </c>
    </row>
    <row r="590" spans="1:9" ht="16.5">
      <c r="A590" s="3088" t="s">
        <v>2642</v>
      </c>
      <c r="B590" s="3081" t="s">
        <v>8216</v>
      </c>
      <c r="C590" s="3040" t="s">
        <v>2840</v>
      </c>
      <c r="D590" s="3083"/>
      <c r="E590" s="3083"/>
      <c r="F590" s="3083">
        <f t="shared" si="18"/>
        <v>0</v>
      </c>
      <c r="G590" s="3084">
        <f t="shared" si="19"/>
        <v>0</v>
      </c>
      <c r="H590" s="1874">
        <v>1.1980999999999999</v>
      </c>
      <c r="I590" s="3085" t="s">
        <v>0</v>
      </c>
    </row>
    <row r="591" spans="1:9" ht="16.5">
      <c r="A591" s="3088" t="s">
        <v>2643</v>
      </c>
      <c r="B591" s="3081" t="s">
        <v>8217</v>
      </c>
      <c r="C591" s="3040" t="s">
        <v>2840</v>
      </c>
      <c r="D591" s="3083"/>
      <c r="E591" s="3083"/>
      <c r="F591" s="3083">
        <f t="shared" si="18"/>
        <v>0</v>
      </c>
      <c r="G591" s="3084">
        <f t="shared" si="19"/>
        <v>0</v>
      </c>
      <c r="H591" s="1874">
        <v>0.92989999999999995</v>
      </c>
      <c r="I591" s="3085" t="s">
        <v>0</v>
      </c>
    </row>
    <row r="592" spans="1:9" ht="16.5">
      <c r="A592" s="3088" t="s">
        <v>2644</v>
      </c>
      <c r="B592" s="3081" t="s">
        <v>8218</v>
      </c>
      <c r="C592" s="3040" t="s">
        <v>2840</v>
      </c>
      <c r="D592" s="3083"/>
      <c r="E592" s="3083"/>
      <c r="F592" s="3083">
        <f t="shared" si="18"/>
        <v>0</v>
      </c>
      <c r="G592" s="3084">
        <f t="shared" si="19"/>
        <v>0</v>
      </c>
      <c r="H592" s="1874">
        <v>0.61890000000000001</v>
      </c>
      <c r="I592" s="3085" t="s">
        <v>0</v>
      </c>
    </row>
    <row r="593" spans="1:9" ht="16.5">
      <c r="A593" s="3088" t="s">
        <v>2645</v>
      </c>
      <c r="B593" s="3081" t="s">
        <v>8219</v>
      </c>
      <c r="C593" s="3040" t="s">
        <v>2840</v>
      </c>
      <c r="D593" s="3083"/>
      <c r="E593" s="3083"/>
      <c r="F593" s="3083">
        <f t="shared" si="18"/>
        <v>0</v>
      </c>
      <c r="G593" s="3084">
        <f t="shared" si="19"/>
        <v>0</v>
      </c>
      <c r="H593" s="1874">
        <v>1.2116</v>
      </c>
      <c r="I593" s="3085" t="s">
        <v>0</v>
      </c>
    </row>
    <row r="594" spans="1:9" ht="16.5">
      <c r="A594" s="3088" t="s">
        <v>2646</v>
      </c>
      <c r="B594" s="3081" t="s">
        <v>8220</v>
      </c>
      <c r="C594" s="3040" t="s">
        <v>2840</v>
      </c>
      <c r="D594" s="3083"/>
      <c r="E594" s="3083"/>
      <c r="F594" s="3083">
        <f t="shared" si="18"/>
        <v>0</v>
      </c>
      <c r="G594" s="3084">
        <f t="shared" si="19"/>
        <v>0</v>
      </c>
      <c r="H594" s="1874">
        <v>0.69450000000000001</v>
      </c>
      <c r="I594" s="3085" t="s">
        <v>0</v>
      </c>
    </row>
    <row r="595" spans="1:9" ht="16.5">
      <c r="A595" s="3088" t="s">
        <v>2647</v>
      </c>
      <c r="B595" s="3081" t="s">
        <v>8221</v>
      </c>
      <c r="C595" s="3040" t="s">
        <v>2840</v>
      </c>
      <c r="D595" s="3083"/>
      <c r="E595" s="3083"/>
      <c r="F595" s="3083">
        <f t="shared" si="18"/>
        <v>0</v>
      </c>
      <c r="G595" s="3084">
        <f t="shared" si="19"/>
        <v>0</v>
      </c>
      <c r="H595" s="1874">
        <v>0.57269999999999999</v>
      </c>
      <c r="I595" s="3085" t="s">
        <v>0</v>
      </c>
    </row>
    <row r="596" spans="1:9" ht="16.5">
      <c r="A596" s="3088" t="s">
        <v>2648</v>
      </c>
      <c r="B596" s="3081" t="s">
        <v>8222</v>
      </c>
      <c r="C596" s="3040" t="s">
        <v>2840</v>
      </c>
      <c r="D596" s="3083"/>
      <c r="E596" s="3083"/>
      <c r="F596" s="3083">
        <f t="shared" si="18"/>
        <v>0</v>
      </c>
      <c r="G596" s="3084">
        <f t="shared" si="19"/>
        <v>0</v>
      </c>
      <c r="H596" s="1874">
        <v>1.3851</v>
      </c>
      <c r="I596" s="3085" t="s">
        <v>0</v>
      </c>
    </row>
    <row r="597" spans="1:9" ht="16.5">
      <c r="A597" s="3088" t="s">
        <v>2650</v>
      </c>
      <c r="B597" s="3081" t="s">
        <v>8223</v>
      </c>
      <c r="C597" s="3040" t="s">
        <v>2840</v>
      </c>
      <c r="D597" s="3083"/>
      <c r="E597" s="3083"/>
      <c r="F597" s="3083">
        <f t="shared" si="18"/>
        <v>0</v>
      </c>
      <c r="G597" s="3084">
        <f t="shared" si="19"/>
        <v>0</v>
      </c>
      <c r="H597" s="1874">
        <v>0.48659999999999998</v>
      </c>
      <c r="I597" s="3085" t="s">
        <v>0</v>
      </c>
    </row>
    <row r="598" spans="1:9" ht="16.5">
      <c r="A598" s="3088" t="s">
        <v>2651</v>
      </c>
      <c r="B598" s="3081" t="s">
        <v>8224</v>
      </c>
      <c r="C598" s="3040" t="s">
        <v>2840</v>
      </c>
      <c r="D598" s="3083"/>
      <c r="E598" s="3083"/>
      <c r="F598" s="3083">
        <f t="shared" si="18"/>
        <v>0</v>
      </c>
      <c r="G598" s="3084">
        <f t="shared" si="19"/>
        <v>0</v>
      </c>
      <c r="H598" s="1874">
        <v>1.7218</v>
      </c>
      <c r="I598" s="3085" t="s">
        <v>0</v>
      </c>
    </row>
    <row r="599" spans="1:9" ht="16.5">
      <c r="A599" s="3088" t="s">
        <v>2652</v>
      </c>
      <c r="B599" s="3081" t="s">
        <v>8225</v>
      </c>
      <c r="C599" s="3040" t="s">
        <v>2840</v>
      </c>
      <c r="D599" s="3083"/>
      <c r="E599" s="3083"/>
      <c r="F599" s="3083">
        <f t="shared" si="18"/>
        <v>0</v>
      </c>
      <c r="G599" s="3084">
        <f t="shared" si="19"/>
        <v>0</v>
      </c>
      <c r="H599" s="1874">
        <v>0.46050000000000002</v>
      </c>
      <c r="I599" s="3085" t="s">
        <v>0</v>
      </c>
    </row>
    <row r="600" spans="1:9" ht="16.5">
      <c r="A600" s="3088" t="s">
        <v>2653</v>
      </c>
      <c r="B600" s="3081" t="s">
        <v>8226</v>
      </c>
      <c r="C600" s="3040" t="s">
        <v>2840</v>
      </c>
      <c r="D600" s="3083"/>
      <c r="E600" s="3083"/>
      <c r="F600" s="3083">
        <f t="shared" si="18"/>
        <v>0</v>
      </c>
      <c r="G600" s="3084">
        <f t="shared" si="19"/>
        <v>0</v>
      </c>
      <c r="H600" s="1874">
        <v>1.0477000000000001</v>
      </c>
      <c r="I600" s="3085" t="s">
        <v>0</v>
      </c>
    </row>
    <row r="601" spans="1:9" ht="16.5">
      <c r="A601" s="3088" t="s">
        <v>2654</v>
      </c>
      <c r="B601" s="3081" t="s">
        <v>8227</v>
      </c>
      <c r="C601" s="3040" t="s">
        <v>2840</v>
      </c>
      <c r="D601" s="3083"/>
      <c r="E601" s="3083"/>
      <c r="F601" s="3083">
        <f t="shared" si="18"/>
        <v>0</v>
      </c>
      <c r="G601" s="3084">
        <f t="shared" si="19"/>
        <v>0</v>
      </c>
      <c r="H601" s="1874">
        <v>0.42459999999999998</v>
      </c>
      <c r="I601" s="3085" t="s">
        <v>0</v>
      </c>
    </row>
    <row r="602" spans="1:9" ht="16.5">
      <c r="A602" s="3088" t="s">
        <v>2655</v>
      </c>
      <c r="B602" s="3081" t="s">
        <v>8228</v>
      </c>
      <c r="C602" s="3040" t="s">
        <v>2840</v>
      </c>
      <c r="D602" s="3083"/>
      <c r="E602" s="3083"/>
      <c r="F602" s="3083">
        <f t="shared" si="18"/>
        <v>0</v>
      </c>
      <c r="G602" s="3084">
        <f t="shared" si="19"/>
        <v>0</v>
      </c>
      <c r="H602" s="1874">
        <v>1.105</v>
      </c>
      <c r="I602" s="3085" t="s">
        <v>0</v>
      </c>
    </row>
    <row r="603" spans="1:9" ht="16.5">
      <c r="A603" s="3088" t="s">
        <v>2656</v>
      </c>
      <c r="B603" s="3081" t="s">
        <v>8229</v>
      </c>
      <c r="C603" s="3040" t="s">
        <v>2840</v>
      </c>
      <c r="D603" s="3083"/>
      <c r="E603" s="3083"/>
      <c r="F603" s="3083">
        <f t="shared" si="18"/>
        <v>0</v>
      </c>
      <c r="G603" s="3084">
        <f t="shared" si="19"/>
        <v>0</v>
      </c>
      <c r="H603" s="1874">
        <v>0.437</v>
      </c>
      <c r="I603" s="3085" t="s">
        <v>0</v>
      </c>
    </row>
    <row r="604" spans="1:9" ht="16.5">
      <c r="A604" s="3088" t="s">
        <v>2657</v>
      </c>
      <c r="B604" s="3081" t="s">
        <v>8230</v>
      </c>
      <c r="C604" s="3040" t="s">
        <v>2840</v>
      </c>
      <c r="D604" s="3083"/>
      <c r="E604" s="3083"/>
      <c r="F604" s="3083">
        <f t="shared" si="18"/>
        <v>0</v>
      </c>
      <c r="G604" s="3084">
        <f t="shared" si="19"/>
        <v>0</v>
      </c>
      <c r="H604" s="1874">
        <v>0.62960000000000005</v>
      </c>
      <c r="I604" s="3085" t="s">
        <v>0</v>
      </c>
    </row>
    <row r="605" spans="1:9" ht="16.5">
      <c r="A605" s="3088" t="s">
        <v>2658</v>
      </c>
      <c r="B605" s="3081" t="s">
        <v>8231</v>
      </c>
      <c r="C605" s="3040" t="s">
        <v>2840</v>
      </c>
      <c r="D605" s="3083"/>
      <c r="E605" s="3083"/>
      <c r="F605" s="3083">
        <f t="shared" si="18"/>
        <v>0</v>
      </c>
      <c r="G605" s="3084">
        <f t="shared" si="19"/>
        <v>0</v>
      </c>
      <c r="H605" s="1874">
        <v>0.1832</v>
      </c>
      <c r="I605" s="3085" t="s">
        <v>0</v>
      </c>
    </row>
    <row r="606" spans="1:9" ht="16.5">
      <c r="A606" s="3088" t="s">
        <v>2659</v>
      </c>
      <c r="B606" s="3081" t="s">
        <v>8232</v>
      </c>
      <c r="C606" s="3040" t="s">
        <v>2840</v>
      </c>
      <c r="D606" s="3083"/>
      <c r="E606" s="3083"/>
      <c r="F606" s="3083">
        <f t="shared" si="18"/>
        <v>0</v>
      </c>
      <c r="G606" s="3084">
        <f t="shared" si="19"/>
        <v>0</v>
      </c>
      <c r="H606" s="1874">
        <v>0.44500000000000001</v>
      </c>
      <c r="I606" s="3085" t="s">
        <v>0</v>
      </c>
    </row>
    <row r="607" spans="1:9" ht="16.5">
      <c r="A607" s="3088" t="s">
        <v>2660</v>
      </c>
      <c r="B607" s="3081" t="s">
        <v>8233</v>
      </c>
      <c r="C607" s="3040" t="s">
        <v>2840</v>
      </c>
      <c r="D607" s="3083"/>
      <c r="E607" s="3083"/>
      <c r="F607" s="3083">
        <f t="shared" si="18"/>
        <v>0</v>
      </c>
      <c r="G607" s="3084">
        <f t="shared" si="19"/>
        <v>0</v>
      </c>
      <c r="H607" s="1874">
        <v>0.91290000000000004</v>
      </c>
      <c r="I607" s="3085" t="s">
        <v>0</v>
      </c>
    </row>
    <row r="608" spans="1:9" ht="16.5">
      <c r="A608" s="3088" t="s">
        <v>2661</v>
      </c>
      <c r="B608" s="3081" t="s">
        <v>8234</v>
      </c>
      <c r="C608" s="3040" t="s">
        <v>2840</v>
      </c>
      <c r="D608" s="3083"/>
      <c r="E608" s="3083"/>
      <c r="F608" s="3083">
        <f t="shared" si="18"/>
        <v>0</v>
      </c>
      <c r="G608" s="3084">
        <f t="shared" si="19"/>
        <v>0</v>
      </c>
      <c r="H608" s="1874">
        <v>1.1698999999999999</v>
      </c>
      <c r="I608" s="3085" t="s">
        <v>0</v>
      </c>
    </row>
    <row r="609" spans="1:9" ht="16.5">
      <c r="A609" s="3088" t="s">
        <v>2662</v>
      </c>
      <c r="B609" s="3081" t="s">
        <v>8235</v>
      </c>
      <c r="C609" s="3040" t="s">
        <v>2840</v>
      </c>
      <c r="D609" s="3083"/>
      <c r="E609" s="3083"/>
      <c r="F609" s="3083">
        <f t="shared" si="18"/>
        <v>0</v>
      </c>
      <c r="G609" s="3084">
        <f t="shared" si="19"/>
        <v>0</v>
      </c>
      <c r="H609" s="1874">
        <v>0.1358</v>
      </c>
      <c r="I609" s="3085" t="s">
        <v>0</v>
      </c>
    </row>
    <row r="610" spans="1:9" ht="16.5">
      <c r="A610" s="3088" t="s">
        <v>2663</v>
      </c>
      <c r="B610" s="3081" t="s">
        <v>8236</v>
      </c>
      <c r="C610" s="3040" t="s">
        <v>2840</v>
      </c>
      <c r="D610" s="3083"/>
      <c r="E610" s="3083"/>
      <c r="F610" s="3083">
        <f t="shared" si="18"/>
        <v>0</v>
      </c>
      <c r="G610" s="3084">
        <f t="shared" si="19"/>
        <v>0</v>
      </c>
      <c r="H610" s="1874">
        <v>0.64500000000000002</v>
      </c>
      <c r="I610" s="3085" t="s">
        <v>0</v>
      </c>
    </row>
    <row r="611" spans="1:9" ht="16.5">
      <c r="A611" s="3088" t="s">
        <v>2664</v>
      </c>
      <c r="B611" s="3081" t="s">
        <v>8237</v>
      </c>
      <c r="C611" s="3040" t="s">
        <v>2840</v>
      </c>
      <c r="D611" s="3083"/>
      <c r="E611" s="3083"/>
      <c r="F611" s="3083">
        <f t="shared" si="18"/>
        <v>0</v>
      </c>
      <c r="G611" s="3084">
        <f t="shared" si="19"/>
        <v>0</v>
      </c>
      <c r="H611" s="1874">
        <v>0.70169999999999999</v>
      </c>
      <c r="I611" s="3085" t="s">
        <v>0</v>
      </c>
    </row>
    <row r="612" spans="1:9" ht="16.5">
      <c r="A612" s="3088" t="s">
        <v>4192</v>
      </c>
      <c r="B612" s="3081" t="s">
        <v>8238</v>
      </c>
      <c r="C612" s="3040" t="s">
        <v>2840</v>
      </c>
      <c r="D612" s="3083"/>
      <c r="E612" s="3083"/>
      <c r="F612" s="3083">
        <f t="shared" si="18"/>
        <v>0</v>
      </c>
      <c r="G612" s="3084">
        <f t="shared" si="19"/>
        <v>0</v>
      </c>
      <c r="H612" s="1874">
        <v>1.2021999999999999</v>
      </c>
      <c r="I612" s="3085" t="s">
        <v>0</v>
      </c>
    </row>
    <row r="613" spans="1:9" ht="16.5">
      <c r="A613" s="3088" t="s">
        <v>2665</v>
      </c>
      <c r="B613" s="3081" t="s">
        <v>8239</v>
      </c>
      <c r="C613" s="3040" t="s">
        <v>2840</v>
      </c>
      <c r="D613" s="3083"/>
      <c r="E613" s="3083"/>
      <c r="F613" s="3083">
        <f t="shared" si="18"/>
        <v>0</v>
      </c>
      <c r="G613" s="3084">
        <f t="shared" si="19"/>
        <v>0</v>
      </c>
      <c r="H613" s="1874">
        <v>0.81530000000000002</v>
      </c>
      <c r="I613" s="3085" t="s">
        <v>0</v>
      </c>
    </row>
    <row r="614" spans="1:9" ht="16.5">
      <c r="A614" s="3088" t="s">
        <v>2666</v>
      </c>
      <c r="B614" s="3081" t="s">
        <v>8240</v>
      </c>
      <c r="C614" s="3040" t="s">
        <v>2840</v>
      </c>
      <c r="D614" s="3083"/>
      <c r="E614" s="3083"/>
      <c r="F614" s="3083">
        <f t="shared" si="18"/>
        <v>0</v>
      </c>
      <c r="G614" s="3084">
        <f t="shared" si="19"/>
        <v>0</v>
      </c>
      <c r="H614" s="1874">
        <v>1.2932999999999999</v>
      </c>
      <c r="I614" s="3085" t="s">
        <v>0</v>
      </c>
    </row>
    <row r="615" spans="1:9" ht="16.5">
      <c r="A615" s="3088" t="s">
        <v>2667</v>
      </c>
      <c r="B615" s="3081" t="s">
        <v>8241</v>
      </c>
      <c r="C615" s="3040" t="s">
        <v>2840</v>
      </c>
      <c r="D615" s="3083"/>
      <c r="E615" s="3083"/>
      <c r="F615" s="3083">
        <f t="shared" si="18"/>
        <v>0</v>
      </c>
      <c r="G615" s="3084">
        <f t="shared" si="19"/>
        <v>0</v>
      </c>
      <c r="H615" s="1874">
        <v>1.3873</v>
      </c>
      <c r="I615" s="3085" t="s">
        <v>0</v>
      </c>
    </row>
    <row r="616" spans="1:9" ht="16.5">
      <c r="A616" s="3088" t="s">
        <v>2668</v>
      </c>
      <c r="B616" s="3081" t="s">
        <v>8242</v>
      </c>
      <c r="C616" s="3040" t="s">
        <v>2840</v>
      </c>
      <c r="D616" s="3083"/>
      <c r="E616" s="3083"/>
      <c r="F616" s="3083">
        <f t="shared" si="18"/>
        <v>0</v>
      </c>
      <c r="G616" s="3084">
        <f t="shared" si="19"/>
        <v>0</v>
      </c>
      <c r="H616" s="1874">
        <v>1.2713000000000001</v>
      </c>
      <c r="I616" s="3085" t="s">
        <v>0</v>
      </c>
    </row>
    <row r="617" spans="1:9" ht="16.5">
      <c r="A617" s="3088" t="s">
        <v>2669</v>
      </c>
      <c r="B617" s="3081" t="s">
        <v>8243</v>
      </c>
      <c r="C617" s="3040" t="s">
        <v>2840</v>
      </c>
      <c r="D617" s="3083"/>
      <c r="E617" s="3083"/>
      <c r="F617" s="3083">
        <f t="shared" si="18"/>
        <v>0</v>
      </c>
      <c r="G617" s="3084">
        <f t="shared" si="19"/>
        <v>0</v>
      </c>
      <c r="H617" s="1874">
        <v>0.74880000000000002</v>
      </c>
      <c r="I617" s="3085" t="s">
        <v>0</v>
      </c>
    </row>
    <row r="618" spans="1:9" ht="16.5">
      <c r="A618" s="3088" t="s">
        <v>2670</v>
      </c>
      <c r="B618" s="3081" t="s">
        <v>8244</v>
      </c>
      <c r="C618" s="3040" t="s">
        <v>2840</v>
      </c>
      <c r="D618" s="3083"/>
      <c r="E618" s="3083"/>
      <c r="F618" s="3083">
        <f t="shared" si="18"/>
        <v>0</v>
      </c>
      <c r="G618" s="3084">
        <f t="shared" si="19"/>
        <v>0</v>
      </c>
      <c r="H618" s="1874">
        <v>1.0007999999999999</v>
      </c>
      <c r="I618" s="3085" t="s">
        <v>0</v>
      </c>
    </row>
    <row r="619" spans="1:9" ht="16.5">
      <c r="A619" s="3088" t="s">
        <v>2671</v>
      </c>
      <c r="B619" s="3081" t="s">
        <v>8245</v>
      </c>
      <c r="C619" s="3040" t="s">
        <v>2840</v>
      </c>
      <c r="D619" s="3083"/>
      <c r="E619" s="3083"/>
      <c r="F619" s="3083">
        <f t="shared" si="18"/>
        <v>0</v>
      </c>
      <c r="G619" s="3084">
        <f t="shared" si="19"/>
        <v>0</v>
      </c>
      <c r="H619" s="1874">
        <v>0.36809999999999998</v>
      </c>
      <c r="I619" s="3085" t="s">
        <v>0</v>
      </c>
    </row>
    <row r="620" spans="1:9" ht="16.5">
      <c r="A620" s="3088" t="s">
        <v>4193</v>
      </c>
      <c r="B620" s="3081" t="s">
        <v>8246</v>
      </c>
      <c r="C620" s="3040" t="s">
        <v>2840</v>
      </c>
      <c r="D620" s="3083"/>
      <c r="E620" s="3083"/>
      <c r="F620" s="3083">
        <f t="shared" si="18"/>
        <v>0</v>
      </c>
      <c r="G620" s="3084">
        <f t="shared" si="19"/>
        <v>0</v>
      </c>
      <c r="H620" s="1874">
        <v>1.2085999999999999</v>
      </c>
      <c r="I620" s="3085" t="s">
        <v>0</v>
      </c>
    </row>
    <row r="621" spans="1:9" ht="16.5">
      <c r="A621" s="3088" t="s">
        <v>2672</v>
      </c>
      <c r="B621" s="3081" t="s">
        <v>8247</v>
      </c>
      <c r="C621" s="3040" t="s">
        <v>2840</v>
      </c>
      <c r="D621" s="3083"/>
      <c r="E621" s="3083"/>
      <c r="F621" s="3083">
        <f t="shared" si="18"/>
        <v>0</v>
      </c>
      <c r="G621" s="3084">
        <f t="shared" si="19"/>
        <v>0</v>
      </c>
      <c r="H621" s="1874">
        <v>0.85460000000000003</v>
      </c>
      <c r="I621" s="3085" t="s">
        <v>0</v>
      </c>
    </row>
    <row r="622" spans="1:9" ht="16.5">
      <c r="A622" s="3088" t="s">
        <v>2673</v>
      </c>
      <c r="B622" s="3081" t="s">
        <v>8248</v>
      </c>
      <c r="C622" s="3040" t="s">
        <v>2840</v>
      </c>
      <c r="D622" s="3083"/>
      <c r="E622" s="3083"/>
      <c r="F622" s="3083">
        <f t="shared" si="18"/>
        <v>0</v>
      </c>
      <c r="G622" s="3084">
        <f t="shared" si="19"/>
        <v>0</v>
      </c>
      <c r="H622" s="1874">
        <v>1.0082</v>
      </c>
      <c r="I622" s="3085" t="s">
        <v>0</v>
      </c>
    </row>
    <row r="623" spans="1:9" ht="16.5">
      <c r="A623" s="3088" t="s">
        <v>2674</v>
      </c>
      <c r="B623" s="3081" t="s">
        <v>8249</v>
      </c>
      <c r="C623" s="3040" t="s">
        <v>2840</v>
      </c>
      <c r="D623" s="3083"/>
      <c r="E623" s="3083"/>
      <c r="F623" s="3083">
        <f t="shared" si="18"/>
        <v>0</v>
      </c>
      <c r="G623" s="3084">
        <f t="shared" si="19"/>
        <v>0</v>
      </c>
      <c r="H623" s="1874">
        <v>1.1085</v>
      </c>
      <c r="I623" s="3085" t="s">
        <v>0</v>
      </c>
    </row>
    <row r="624" spans="1:9" ht="16.5">
      <c r="A624" s="3088" t="s">
        <v>2675</v>
      </c>
      <c r="B624" s="3081" t="s">
        <v>8250</v>
      </c>
      <c r="C624" s="3040" t="s">
        <v>2840</v>
      </c>
      <c r="D624" s="3083"/>
      <c r="E624" s="3083"/>
      <c r="F624" s="3083">
        <f t="shared" si="18"/>
        <v>0</v>
      </c>
      <c r="G624" s="3084">
        <f t="shared" si="19"/>
        <v>0</v>
      </c>
      <c r="H624" s="1874">
        <v>0.3906</v>
      </c>
      <c r="I624" s="3085" t="s">
        <v>0</v>
      </c>
    </row>
    <row r="625" spans="1:9" ht="16.5">
      <c r="A625" s="3088" t="s">
        <v>2676</v>
      </c>
      <c r="B625" s="3081" t="s">
        <v>8251</v>
      </c>
      <c r="C625" s="3040" t="s">
        <v>2840</v>
      </c>
      <c r="D625" s="3083"/>
      <c r="E625" s="3083"/>
      <c r="F625" s="3083">
        <f t="shared" si="18"/>
        <v>0</v>
      </c>
      <c r="G625" s="3084">
        <f t="shared" si="19"/>
        <v>0</v>
      </c>
      <c r="H625" s="1874">
        <v>0.5766</v>
      </c>
      <c r="I625" s="3085" t="s">
        <v>0</v>
      </c>
    </row>
    <row r="626" spans="1:9" ht="16.5">
      <c r="A626" s="3088" t="s">
        <v>2677</v>
      </c>
      <c r="B626" s="3081" t="s">
        <v>8252</v>
      </c>
      <c r="C626" s="3040" t="s">
        <v>2840</v>
      </c>
      <c r="D626" s="3083"/>
      <c r="E626" s="3083"/>
      <c r="F626" s="3083">
        <f t="shared" si="18"/>
        <v>0</v>
      </c>
      <c r="G626" s="3084">
        <f t="shared" si="19"/>
        <v>0</v>
      </c>
      <c r="H626" s="1874">
        <v>1.5130999999999999</v>
      </c>
      <c r="I626" s="3085" t="s">
        <v>0</v>
      </c>
    </row>
    <row r="627" spans="1:9" ht="16.5">
      <c r="A627" s="3088" t="s">
        <v>2678</v>
      </c>
      <c r="B627" s="3081" t="s">
        <v>8253</v>
      </c>
      <c r="C627" s="3040" t="s">
        <v>2840</v>
      </c>
      <c r="D627" s="3083"/>
      <c r="E627" s="3083"/>
      <c r="F627" s="3083">
        <f t="shared" si="18"/>
        <v>0</v>
      </c>
      <c r="G627" s="3084">
        <f t="shared" si="19"/>
        <v>0</v>
      </c>
      <c r="H627" s="1874">
        <v>1.0849</v>
      </c>
      <c r="I627" s="3085" t="s">
        <v>0</v>
      </c>
    </row>
    <row r="628" spans="1:9" ht="16.5">
      <c r="A628" s="3088" t="s">
        <v>2679</v>
      </c>
      <c r="B628" s="3081" t="s">
        <v>8254</v>
      </c>
      <c r="C628" s="3040" t="s">
        <v>2840</v>
      </c>
      <c r="D628" s="3083"/>
      <c r="E628" s="3083"/>
      <c r="F628" s="3083">
        <f t="shared" si="18"/>
        <v>0</v>
      </c>
      <c r="G628" s="3084">
        <f t="shared" si="19"/>
        <v>0</v>
      </c>
      <c r="H628" s="1874">
        <v>1.0445</v>
      </c>
      <c r="I628" s="3085" t="s">
        <v>0</v>
      </c>
    </row>
    <row r="629" spans="1:9" ht="16.5">
      <c r="A629" s="3088" t="s">
        <v>2680</v>
      </c>
      <c r="B629" s="3081" t="s">
        <v>8255</v>
      </c>
      <c r="C629" s="3040" t="s">
        <v>2840</v>
      </c>
      <c r="D629" s="3083"/>
      <c r="E629" s="3083"/>
      <c r="F629" s="3083">
        <f t="shared" si="18"/>
        <v>0</v>
      </c>
      <c r="G629" s="3084">
        <f t="shared" si="19"/>
        <v>0</v>
      </c>
      <c r="H629" s="1874">
        <v>0.1027</v>
      </c>
      <c r="I629" s="3085" t="s">
        <v>0</v>
      </c>
    </row>
    <row r="630" spans="1:9" ht="16.5">
      <c r="A630" s="3088" t="s">
        <v>2681</v>
      </c>
      <c r="B630" s="3081" t="s">
        <v>8256</v>
      </c>
      <c r="C630" s="3040" t="s">
        <v>2840</v>
      </c>
      <c r="D630" s="3083"/>
      <c r="E630" s="3083"/>
      <c r="F630" s="3083">
        <f t="shared" si="18"/>
        <v>0</v>
      </c>
      <c r="G630" s="3084">
        <f t="shared" si="19"/>
        <v>0</v>
      </c>
      <c r="H630" s="1874">
        <v>0.74129999999999996</v>
      </c>
      <c r="I630" s="3085" t="s">
        <v>0</v>
      </c>
    </row>
    <row r="631" spans="1:9" ht="16.5">
      <c r="A631" s="3088" t="s">
        <v>2682</v>
      </c>
      <c r="B631" s="3081" t="s">
        <v>8257</v>
      </c>
      <c r="C631" s="3040" t="s">
        <v>2840</v>
      </c>
      <c r="D631" s="3083"/>
      <c r="E631" s="3083"/>
      <c r="F631" s="3083">
        <f t="shared" si="18"/>
        <v>0</v>
      </c>
      <c r="G631" s="3084">
        <f t="shared" si="19"/>
        <v>0</v>
      </c>
      <c r="H631" s="1874">
        <v>0.61109999999999998</v>
      </c>
      <c r="I631" s="3085" t="s">
        <v>0</v>
      </c>
    </row>
    <row r="632" spans="1:9" ht="16.5">
      <c r="A632" s="3088" t="s">
        <v>2683</v>
      </c>
      <c r="B632" s="3081" t="s">
        <v>8258</v>
      </c>
      <c r="C632" s="3040" t="s">
        <v>2840</v>
      </c>
      <c r="D632" s="3083"/>
      <c r="E632" s="3083"/>
      <c r="F632" s="3083">
        <f t="shared" si="18"/>
        <v>0</v>
      </c>
      <c r="G632" s="3084">
        <f t="shared" si="19"/>
        <v>0</v>
      </c>
      <c r="H632" s="1874">
        <v>0.65039999999999998</v>
      </c>
      <c r="I632" s="3044" t="s">
        <v>0</v>
      </c>
    </row>
    <row r="633" spans="1:9" ht="16.5">
      <c r="A633" s="3088" t="s">
        <v>4635</v>
      </c>
      <c r="B633" s="3081" t="s">
        <v>8259</v>
      </c>
      <c r="C633" s="3040" t="s">
        <v>2840</v>
      </c>
      <c r="D633" s="3083"/>
      <c r="E633" s="3083"/>
      <c r="F633" s="3083">
        <f t="shared" si="18"/>
        <v>0</v>
      </c>
      <c r="G633" s="3084">
        <f t="shared" si="19"/>
        <v>0</v>
      </c>
      <c r="H633" s="1874">
        <v>1</v>
      </c>
      <c r="I633" s="3085" t="s">
        <v>4629</v>
      </c>
    </row>
    <row r="634" spans="1:9" ht="16.5">
      <c r="A634" s="3088" t="s">
        <v>2684</v>
      </c>
      <c r="B634" s="3081" t="s">
        <v>8260</v>
      </c>
      <c r="C634" s="3040" t="s">
        <v>2840</v>
      </c>
      <c r="D634" s="3083"/>
      <c r="E634" s="3083"/>
      <c r="F634" s="3083">
        <f t="shared" si="18"/>
        <v>0</v>
      </c>
      <c r="G634" s="3084">
        <f t="shared" si="19"/>
        <v>0</v>
      </c>
      <c r="H634" s="1874">
        <v>0.69799999999999995</v>
      </c>
      <c r="I634" s="3085" t="s">
        <v>0</v>
      </c>
    </row>
    <row r="635" spans="1:9" ht="16.5">
      <c r="A635" s="3088" t="s">
        <v>2685</v>
      </c>
      <c r="B635" s="3081" t="s">
        <v>8261</v>
      </c>
      <c r="C635" s="3040" t="s">
        <v>2840</v>
      </c>
      <c r="D635" s="3083"/>
      <c r="E635" s="3083"/>
      <c r="F635" s="3083">
        <f t="shared" si="18"/>
        <v>0</v>
      </c>
      <c r="G635" s="3084">
        <f t="shared" si="19"/>
        <v>0</v>
      </c>
      <c r="H635" s="1874">
        <v>1.022</v>
      </c>
      <c r="I635" s="3085" t="s">
        <v>0</v>
      </c>
    </row>
    <row r="636" spans="1:9" ht="16.5">
      <c r="A636" s="3088" t="s">
        <v>2686</v>
      </c>
      <c r="B636" s="3081" t="s">
        <v>8262</v>
      </c>
      <c r="C636" s="3040" t="s">
        <v>2840</v>
      </c>
      <c r="D636" s="3083"/>
      <c r="E636" s="3083"/>
      <c r="F636" s="3083">
        <f t="shared" si="18"/>
        <v>0</v>
      </c>
      <c r="G636" s="3084">
        <f t="shared" si="19"/>
        <v>0</v>
      </c>
      <c r="H636" s="1874">
        <v>1.1560999999999999</v>
      </c>
      <c r="I636" s="3085" t="s">
        <v>0</v>
      </c>
    </row>
    <row r="637" spans="1:9" ht="16.5">
      <c r="A637" s="3088" t="s">
        <v>2687</v>
      </c>
      <c r="B637" s="3081" t="s">
        <v>8263</v>
      </c>
      <c r="C637" s="3040" t="s">
        <v>2840</v>
      </c>
      <c r="D637" s="3083"/>
      <c r="E637" s="3083"/>
      <c r="F637" s="3083">
        <f t="shared" si="18"/>
        <v>0</v>
      </c>
      <c r="G637" s="3084">
        <f t="shared" si="19"/>
        <v>0</v>
      </c>
      <c r="H637" s="1874">
        <v>0.78359999999999996</v>
      </c>
      <c r="I637" s="3085" t="s">
        <v>0</v>
      </c>
    </row>
    <row r="638" spans="1:9" ht="16.5">
      <c r="A638" s="3088" t="s">
        <v>2688</v>
      </c>
      <c r="B638" s="3081" t="s">
        <v>8264</v>
      </c>
      <c r="C638" s="3040" t="s">
        <v>2840</v>
      </c>
      <c r="D638" s="3083"/>
      <c r="E638" s="3083"/>
      <c r="F638" s="3083">
        <f t="shared" si="18"/>
        <v>0</v>
      </c>
      <c r="G638" s="3084">
        <f t="shared" si="19"/>
        <v>0</v>
      </c>
      <c r="H638" s="1874">
        <v>0.77090000000000003</v>
      </c>
      <c r="I638" s="3085" t="s">
        <v>0</v>
      </c>
    </row>
    <row r="639" spans="1:9" ht="16.5">
      <c r="A639" s="3088" t="s">
        <v>2689</v>
      </c>
      <c r="B639" s="3081" t="s">
        <v>8265</v>
      </c>
      <c r="C639" s="3040" t="s">
        <v>2840</v>
      </c>
      <c r="D639" s="3083"/>
      <c r="E639" s="3083"/>
      <c r="F639" s="3083">
        <f t="shared" si="18"/>
        <v>0</v>
      </c>
      <c r="G639" s="3084">
        <f t="shared" si="19"/>
        <v>0</v>
      </c>
      <c r="H639" s="1874">
        <v>0.28139999999999998</v>
      </c>
      <c r="I639" s="3085" t="s">
        <v>0</v>
      </c>
    </row>
    <row r="640" spans="1:9" ht="16.5">
      <c r="A640" s="3088" t="s">
        <v>2690</v>
      </c>
      <c r="B640" s="3081" t="s">
        <v>8266</v>
      </c>
      <c r="C640" s="3040" t="s">
        <v>2840</v>
      </c>
      <c r="D640" s="3083"/>
      <c r="E640" s="3083"/>
      <c r="F640" s="3083">
        <f t="shared" si="18"/>
        <v>0</v>
      </c>
      <c r="G640" s="3084">
        <f t="shared" si="19"/>
        <v>0</v>
      </c>
      <c r="H640" s="1874">
        <v>0.7026</v>
      </c>
      <c r="I640" s="3085" t="s">
        <v>0</v>
      </c>
    </row>
    <row r="641" spans="1:9" ht="16.5">
      <c r="A641" s="3088" t="s">
        <v>2691</v>
      </c>
      <c r="B641" s="3081" t="s">
        <v>8267</v>
      </c>
      <c r="C641" s="3040" t="s">
        <v>2840</v>
      </c>
      <c r="D641" s="3083"/>
      <c r="E641" s="3083"/>
      <c r="F641" s="3083">
        <f t="shared" si="18"/>
        <v>0</v>
      </c>
      <c r="G641" s="3084">
        <f t="shared" si="19"/>
        <v>0</v>
      </c>
      <c r="H641" s="1874">
        <v>1.2941</v>
      </c>
      <c r="I641" s="3085" t="s">
        <v>0</v>
      </c>
    </row>
    <row r="642" spans="1:9" ht="16.5">
      <c r="A642" s="3088" t="s">
        <v>2692</v>
      </c>
      <c r="B642" s="3081" t="s">
        <v>8268</v>
      </c>
      <c r="C642" s="3040" t="s">
        <v>2840</v>
      </c>
      <c r="D642" s="3083"/>
      <c r="E642" s="3083"/>
      <c r="F642" s="3083">
        <f t="shared" si="18"/>
        <v>0</v>
      </c>
      <c r="G642" s="3084">
        <f t="shared" si="19"/>
        <v>0</v>
      </c>
      <c r="H642" s="1874">
        <v>0.63900000000000001</v>
      </c>
      <c r="I642" s="3085" t="s">
        <v>0</v>
      </c>
    </row>
    <row r="643" spans="1:9" ht="16.5">
      <c r="A643" s="3088" t="s">
        <v>2693</v>
      </c>
      <c r="B643" s="3081" t="s">
        <v>8269</v>
      </c>
      <c r="C643" s="3040" t="s">
        <v>2840</v>
      </c>
      <c r="D643" s="3083"/>
      <c r="E643" s="3083"/>
      <c r="F643" s="3083">
        <f t="shared" si="18"/>
        <v>0</v>
      </c>
      <c r="G643" s="3084">
        <f t="shared" si="19"/>
        <v>0</v>
      </c>
      <c r="H643" s="1874">
        <v>0.26669999999999999</v>
      </c>
      <c r="I643" s="3085" t="s">
        <v>0</v>
      </c>
    </row>
    <row r="644" spans="1:9" ht="16.5">
      <c r="A644" s="3088" t="s">
        <v>2694</v>
      </c>
      <c r="B644" s="3081" t="s">
        <v>8270</v>
      </c>
      <c r="C644" s="3040" t="s">
        <v>2840</v>
      </c>
      <c r="D644" s="3083"/>
      <c r="E644" s="3083"/>
      <c r="F644" s="3083">
        <f t="shared" si="18"/>
        <v>0</v>
      </c>
      <c r="G644" s="3084">
        <f t="shared" si="19"/>
        <v>0</v>
      </c>
      <c r="H644" s="1874">
        <v>0.28810000000000002</v>
      </c>
      <c r="I644" s="3085" t="s">
        <v>0</v>
      </c>
    </row>
    <row r="645" spans="1:9" ht="16.5">
      <c r="A645" s="3088" t="s">
        <v>2695</v>
      </c>
      <c r="B645" s="3081" t="s">
        <v>8271</v>
      </c>
      <c r="C645" s="3040" t="s">
        <v>2840</v>
      </c>
      <c r="D645" s="3083"/>
      <c r="E645" s="3083"/>
      <c r="F645" s="3083">
        <f t="shared" ref="F645:F708" si="20">D645*E645</f>
        <v>0</v>
      </c>
      <c r="G645" s="3084">
        <f t="shared" ref="G645:G708" si="21">IF($F$836=0,0,F645/$F$836)</f>
        <v>0</v>
      </c>
      <c r="H645" s="1874">
        <v>-0.18229999999999999</v>
      </c>
      <c r="I645" s="3085" t="s">
        <v>0</v>
      </c>
    </row>
    <row r="646" spans="1:9" ht="16.5">
      <c r="A646" s="3088" t="s">
        <v>2696</v>
      </c>
      <c r="B646" s="3081" t="s">
        <v>8272</v>
      </c>
      <c r="C646" s="3040" t="s">
        <v>2840</v>
      </c>
      <c r="D646" s="3083"/>
      <c r="E646" s="3083"/>
      <c r="F646" s="3083">
        <f t="shared" si="20"/>
        <v>0</v>
      </c>
      <c r="G646" s="3084">
        <f t="shared" si="21"/>
        <v>0</v>
      </c>
      <c r="H646" s="1874">
        <v>-2.8199999999999999E-2</v>
      </c>
      <c r="I646" s="3085" t="s">
        <v>0</v>
      </c>
    </row>
    <row r="647" spans="1:9" ht="16.5">
      <c r="A647" s="3088" t="s">
        <v>2697</v>
      </c>
      <c r="B647" s="3081" t="s">
        <v>8273</v>
      </c>
      <c r="C647" s="3040" t="s">
        <v>2840</v>
      </c>
      <c r="D647" s="3083"/>
      <c r="E647" s="3083"/>
      <c r="F647" s="3083">
        <f t="shared" si="20"/>
        <v>0</v>
      </c>
      <c r="G647" s="3084">
        <f t="shared" si="21"/>
        <v>0</v>
      </c>
      <c r="H647" s="1874">
        <v>0.53990000000000005</v>
      </c>
      <c r="I647" s="3044" t="s">
        <v>0</v>
      </c>
    </row>
    <row r="648" spans="1:9" ht="16.5">
      <c r="A648" s="3088" t="s">
        <v>2698</v>
      </c>
      <c r="B648" s="3081" t="s">
        <v>8274</v>
      </c>
      <c r="C648" s="3040" t="s">
        <v>2840</v>
      </c>
      <c r="D648" s="3083"/>
      <c r="E648" s="3083"/>
      <c r="F648" s="3083">
        <f t="shared" si="20"/>
        <v>0</v>
      </c>
      <c r="G648" s="3084">
        <f t="shared" si="21"/>
        <v>0</v>
      </c>
      <c r="H648" s="1874">
        <v>0.37759999999999999</v>
      </c>
      <c r="I648" s="3085" t="s">
        <v>0</v>
      </c>
    </row>
    <row r="649" spans="1:9" ht="16.5">
      <c r="A649" s="3088" t="s">
        <v>2699</v>
      </c>
      <c r="B649" s="3081" t="s">
        <v>4194</v>
      </c>
      <c r="C649" s="3040" t="s">
        <v>2840</v>
      </c>
      <c r="D649" s="3083"/>
      <c r="E649" s="3083"/>
      <c r="F649" s="3083">
        <f t="shared" si="20"/>
        <v>0</v>
      </c>
      <c r="G649" s="3084">
        <f t="shared" si="21"/>
        <v>0</v>
      </c>
      <c r="H649" s="1874">
        <v>1.8604000000000001</v>
      </c>
      <c r="I649" s="3044" t="s">
        <v>0</v>
      </c>
    </row>
    <row r="650" spans="1:9" ht="16.5">
      <c r="A650" s="3088" t="s">
        <v>2700</v>
      </c>
      <c r="B650" s="3081" t="s">
        <v>8275</v>
      </c>
      <c r="C650" s="3040" t="s">
        <v>2840</v>
      </c>
      <c r="D650" s="3083"/>
      <c r="E650" s="3083"/>
      <c r="F650" s="3083">
        <f t="shared" si="20"/>
        <v>0</v>
      </c>
      <c r="G650" s="3084">
        <f t="shared" si="21"/>
        <v>0</v>
      </c>
      <c r="H650" s="1874">
        <v>0.71650000000000003</v>
      </c>
      <c r="I650" s="3085" t="s">
        <v>0</v>
      </c>
    </row>
    <row r="651" spans="1:9" ht="16.5">
      <c r="A651" s="3088" t="s">
        <v>4013</v>
      </c>
      <c r="B651" s="3081" t="s">
        <v>8276</v>
      </c>
      <c r="C651" s="3040" t="s">
        <v>2840</v>
      </c>
      <c r="D651" s="3083"/>
      <c r="E651" s="3083"/>
      <c r="F651" s="3083">
        <f t="shared" si="20"/>
        <v>0</v>
      </c>
      <c r="G651" s="3084">
        <f t="shared" si="21"/>
        <v>0</v>
      </c>
      <c r="H651" s="1874">
        <v>1.1034999999999999</v>
      </c>
      <c r="I651" s="3085" t="s">
        <v>0</v>
      </c>
    </row>
    <row r="652" spans="1:9" ht="16.5">
      <c r="A652" s="3088" t="s">
        <v>2701</v>
      </c>
      <c r="B652" s="3081" t="s">
        <v>8277</v>
      </c>
      <c r="C652" s="3040" t="s">
        <v>2840</v>
      </c>
      <c r="D652" s="3083"/>
      <c r="E652" s="3083"/>
      <c r="F652" s="3083">
        <f t="shared" si="20"/>
        <v>0</v>
      </c>
      <c r="G652" s="3084">
        <f t="shared" si="21"/>
        <v>0</v>
      </c>
      <c r="H652" s="1874">
        <v>0.23169999999999999</v>
      </c>
      <c r="I652" s="3085" t="s">
        <v>0</v>
      </c>
    </row>
    <row r="653" spans="1:9" ht="16.5">
      <c r="A653" s="3088" t="s">
        <v>4014</v>
      </c>
      <c r="B653" s="3081" t="s">
        <v>8278</v>
      </c>
      <c r="C653" s="3040" t="s">
        <v>2840</v>
      </c>
      <c r="D653" s="3083"/>
      <c r="E653" s="3083"/>
      <c r="F653" s="3083">
        <f t="shared" si="20"/>
        <v>0</v>
      </c>
      <c r="G653" s="3084">
        <f t="shared" si="21"/>
        <v>0</v>
      </c>
      <c r="H653" s="1874">
        <v>0.18809999999999999</v>
      </c>
      <c r="I653" s="3085" t="s">
        <v>0</v>
      </c>
    </row>
    <row r="654" spans="1:9" ht="16.5">
      <c r="A654" s="3088" t="s">
        <v>2702</v>
      </c>
      <c r="B654" s="3081" t="s">
        <v>8279</v>
      </c>
      <c r="C654" s="3040" t="s">
        <v>2840</v>
      </c>
      <c r="D654" s="3083"/>
      <c r="E654" s="3083"/>
      <c r="F654" s="3083">
        <f t="shared" si="20"/>
        <v>0</v>
      </c>
      <c r="G654" s="3084">
        <f t="shared" si="21"/>
        <v>0</v>
      </c>
      <c r="H654" s="1874">
        <v>0.1812</v>
      </c>
      <c r="I654" s="3085" t="s">
        <v>0</v>
      </c>
    </row>
    <row r="655" spans="1:9" ht="16.5">
      <c r="A655" s="3088" t="s">
        <v>2703</v>
      </c>
      <c r="B655" s="3081" t="s">
        <v>8280</v>
      </c>
      <c r="C655" s="3040" t="s">
        <v>2840</v>
      </c>
      <c r="D655" s="3083"/>
      <c r="E655" s="3083"/>
      <c r="F655" s="3083">
        <f t="shared" si="20"/>
        <v>0</v>
      </c>
      <c r="G655" s="3084">
        <f t="shared" si="21"/>
        <v>0</v>
      </c>
      <c r="H655" s="1874">
        <v>1.0580000000000001</v>
      </c>
      <c r="I655" s="3085" t="s">
        <v>0</v>
      </c>
    </row>
    <row r="656" spans="1:9" ht="16.5">
      <c r="A656" s="3088" t="s">
        <v>2704</v>
      </c>
      <c r="B656" s="3081" t="s">
        <v>8281</v>
      </c>
      <c r="C656" s="3040" t="s">
        <v>2840</v>
      </c>
      <c r="D656" s="3083"/>
      <c r="E656" s="3083"/>
      <c r="F656" s="3083">
        <f t="shared" si="20"/>
        <v>0</v>
      </c>
      <c r="G656" s="3084">
        <f t="shared" si="21"/>
        <v>0</v>
      </c>
      <c r="H656" s="1874">
        <v>0.89649999999999996</v>
      </c>
      <c r="I656" s="3044" t="s">
        <v>0</v>
      </c>
    </row>
    <row r="657" spans="1:9" ht="16.5">
      <c r="A657" s="3088" t="s">
        <v>2705</v>
      </c>
      <c r="B657" s="3081" t="s">
        <v>8282</v>
      </c>
      <c r="C657" s="3040" t="s">
        <v>2840</v>
      </c>
      <c r="D657" s="3083"/>
      <c r="E657" s="3083"/>
      <c r="F657" s="3083">
        <f t="shared" si="20"/>
        <v>0</v>
      </c>
      <c r="G657" s="3084">
        <f t="shared" si="21"/>
        <v>0</v>
      </c>
      <c r="H657" s="1874">
        <v>1.27</v>
      </c>
      <c r="I657" s="3085" t="s">
        <v>0</v>
      </c>
    </row>
    <row r="658" spans="1:9" ht="16.5">
      <c r="A658" s="3088" t="s">
        <v>2706</v>
      </c>
      <c r="B658" s="3081" t="s">
        <v>8283</v>
      </c>
      <c r="C658" s="3040" t="s">
        <v>2840</v>
      </c>
      <c r="D658" s="3083"/>
      <c r="E658" s="3083"/>
      <c r="F658" s="3083">
        <f t="shared" si="20"/>
        <v>0</v>
      </c>
      <c r="G658" s="3084">
        <f t="shared" si="21"/>
        <v>0</v>
      </c>
      <c r="H658" s="1874">
        <v>0.60029999999999994</v>
      </c>
      <c r="I658" s="3085" t="s">
        <v>0</v>
      </c>
    </row>
    <row r="659" spans="1:9" ht="16.5">
      <c r="A659" s="3088" t="s">
        <v>2707</v>
      </c>
      <c r="B659" s="3081" t="s">
        <v>8284</v>
      </c>
      <c r="C659" s="3040" t="s">
        <v>2840</v>
      </c>
      <c r="D659" s="3083"/>
      <c r="E659" s="3083"/>
      <c r="F659" s="3083">
        <f t="shared" si="20"/>
        <v>0</v>
      </c>
      <c r="G659" s="3084">
        <f t="shared" si="21"/>
        <v>0</v>
      </c>
      <c r="H659" s="1874">
        <v>1.3209</v>
      </c>
      <c r="I659" s="3044" t="s">
        <v>0</v>
      </c>
    </row>
    <row r="660" spans="1:9" ht="16.5">
      <c r="A660" s="3088" t="s">
        <v>4015</v>
      </c>
      <c r="B660" s="3081" t="s">
        <v>8285</v>
      </c>
      <c r="C660" s="3040" t="s">
        <v>2840</v>
      </c>
      <c r="D660" s="3083"/>
      <c r="E660" s="3083"/>
      <c r="F660" s="3083">
        <f t="shared" si="20"/>
        <v>0</v>
      </c>
      <c r="G660" s="3084">
        <f t="shared" si="21"/>
        <v>0</v>
      </c>
      <c r="H660" s="1874">
        <v>1.5364</v>
      </c>
      <c r="I660" s="3044" t="s">
        <v>0</v>
      </c>
    </row>
    <row r="661" spans="1:9" ht="16.5">
      <c r="A661" s="3088" t="s">
        <v>2708</v>
      </c>
      <c r="B661" s="3081" t="s">
        <v>8286</v>
      </c>
      <c r="C661" s="3040" t="s">
        <v>2840</v>
      </c>
      <c r="D661" s="3083"/>
      <c r="E661" s="3083"/>
      <c r="F661" s="3083">
        <f t="shared" si="20"/>
        <v>0</v>
      </c>
      <c r="G661" s="3084">
        <f t="shared" si="21"/>
        <v>0</v>
      </c>
      <c r="H661" s="1874">
        <v>1.2785</v>
      </c>
      <c r="I661" s="3044" t="s">
        <v>0</v>
      </c>
    </row>
    <row r="662" spans="1:9" ht="16.5">
      <c r="A662" s="3088" t="s">
        <v>4195</v>
      </c>
      <c r="B662" s="3081" t="s">
        <v>8287</v>
      </c>
      <c r="C662" s="3040" t="s">
        <v>2840</v>
      </c>
      <c r="D662" s="3083"/>
      <c r="E662" s="3083"/>
      <c r="F662" s="3083">
        <f t="shared" si="20"/>
        <v>0</v>
      </c>
      <c r="G662" s="3084">
        <f t="shared" si="21"/>
        <v>0</v>
      </c>
      <c r="H662" s="1874">
        <v>0.63539999999999996</v>
      </c>
      <c r="I662" s="3044" t="s">
        <v>0</v>
      </c>
    </row>
    <row r="663" spans="1:9" ht="16.5">
      <c r="A663" s="3088" t="s">
        <v>2709</v>
      </c>
      <c r="B663" s="3081" t="s">
        <v>8288</v>
      </c>
      <c r="C663" s="3040" t="s">
        <v>2840</v>
      </c>
      <c r="D663" s="3083"/>
      <c r="E663" s="3083"/>
      <c r="F663" s="3083">
        <f t="shared" si="20"/>
        <v>0</v>
      </c>
      <c r="G663" s="3084">
        <f t="shared" si="21"/>
        <v>0</v>
      </c>
      <c r="H663" s="1874">
        <v>0.70430000000000004</v>
      </c>
      <c r="I663" s="3044" t="s">
        <v>0</v>
      </c>
    </row>
    <row r="664" spans="1:9" ht="16.5">
      <c r="A664" s="3088" t="s">
        <v>2710</v>
      </c>
      <c r="B664" s="3081" t="s">
        <v>8289</v>
      </c>
      <c r="C664" s="3040" t="s">
        <v>2840</v>
      </c>
      <c r="D664" s="3083"/>
      <c r="E664" s="3083"/>
      <c r="F664" s="3083">
        <f t="shared" si="20"/>
        <v>0</v>
      </c>
      <c r="G664" s="3084">
        <f t="shared" si="21"/>
        <v>0</v>
      </c>
      <c r="H664" s="1874">
        <v>0.63349999999999995</v>
      </c>
      <c r="I664" s="3044" t="s">
        <v>0</v>
      </c>
    </row>
    <row r="665" spans="1:9" ht="16.5">
      <c r="A665" s="3088" t="s">
        <v>4636</v>
      </c>
      <c r="B665" s="3081" t="s">
        <v>8290</v>
      </c>
      <c r="C665" s="3040" t="s">
        <v>2840</v>
      </c>
      <c r="D665" s="3083"/>
      <c r="E665" s="3083"/>
      <c r="F665" s="3083">
        <f t="shared" si="20"/>
        <v>0</v>
      </c>
      <c r="G665" s="3084">
        <f t="shared" si="21"/>
        <v>0</v>
      </c>
      <c r="H665" s="1874">
        <v>0.87839999999999996</v>
      </c>
      <c r="I665" s="3044" t="s">
        <v>0</v>
      </c>
    </row>
    <row r="666" spans="1:9" ht="16.5">
      <c r="A666" s="3088" t="s">
        <v>4016</v>
      </c>
      <c r="B666" s="3081" t="s">
        <v>8291</v>
      </c>
      <c r="C666" s="3040" t="s">
        <v>2840</v>
      </c>
      <c r="D666" s="3083"/>
      <c r="E666" s="3083"/>
      <c r="F666" s="3083">
        <f t="shared" si="20"/>
        <v>0</v>
      </c>
      <c r="G666" s="3084">
        <f t="shared" si="21"/>
        <v>0</v>
      </c>
      <c r="H666" s="1874">
        <v>0.66810000000000003</v>
      </c>
      <c r="I666" s="3044" t="s">
        <v>0</v>
      </c>
    </row>
    <row r="667" spans="1:9" ht="16.5">
      <c r="A667" s="3088" t="s">
        <v>2711</v>
      </c>
      <c r="B667" s="3081" t="s">
        <v>8292</v>
      </c>
      <c r="C667" s="3040" t="s">
        <v>2840</v>
      </c>
      <c r="D667" s="3083"/>
      <c r="E667" s="3083"/>
      <c r="F667" s="3083">
        <f t="shared" si="20"/>
        <v>0</v>
      </c>
      <c r="G667" s="3084">
        <f t="shared" si="21"/>
        <v>0</v>
      </c>
      <c r="H667" s="1874">
        <v>0.62360000000000004</v>
      </c>
      <c r="I667" s="3044" t="s">
        <v>0</v>
      </c>
    </row>
    <row r="668" spans="1:9" ht="16.5">
      <c r="A668" s="3088" t="s">
        <v>4196</v>
      </c>
      <c r="B668" s="3081" t="s">
        <v>8293</v>
      </c>
      <c r="C668" s="3040" t="s">
        <v>2840</v>
      </c>
      <c r="D668" s="3083"/>
      <c r="E668" s="3083"/>
      <c r="F668" s="3083">
        <f t="shared" si="20"/>
        <v>0</v>
      </c>
      <c r="G668" s="3084">
        <f t="shared" si="21"/>
        <v>0</v>
      </c>
      <c r="H668" s="1874">
        <v>9.8299999999999998E-2</v>
      </c>
      <c r="I668" s="3085" t="s">
        <v>0</v>
      </c>
    </row>
    <row r="669" spans="1:9" ht="16.5">
      <c r="A669" s="3088" t="s">
        <v>2712</v>
      </c>
      <c r="B669" s="3081" t="s">
        <v>8294</v>
      </c>
      <c r="C669" s="3040" t="s">
        <v>2840</v>
      </c>
      <c r="D669" s="3083"/>
      <c r="E669" s="3083"/>
      <c r="F669" s="3083">
        <f t="shared" si="20"/>
        <v>0</v>
      </c>
      <c r="G669" s="3084">
        <f t="shared" si="21"/>
        <v>0</v>
      </c>
      <c r="H669" s="1874">
        <v>0.5857</v>
      </c>
      <c r="I669" s="3044" t="s">
        <v>0</v>
      </c>
    </row>
    <row r="670" spans="1:9" ht="16.5">
      <c r="A670" s="3088" t="s">
        <v>2713</v>
      </c>
      <c r="B670" s="3081" t="s">
        <v>8295</v>
      </c>
      <c r="C670" s="3040" t="s">
        <v>2840</v>
      </c>
      <c r="D670" s="3083"/>
      <c r="E670" s="3083"/>
      <c r="F670" s="3083">
        <f t="shared" si="20"/>
        <v>0</v>
      </c>
      <c r="G670" s="3084">
        <f t="shared" si="21"/>
        <v>0</v>
      </c>
      <c r="H670" s="1874">
        <v>0.60829999999999995</v>
      </c>
      <c r="I670" s="3044" t="s">
        <v>0</v>
      </c>
    </row>
    <row r="671" spans="1:9" ht="16.5">
      <c r="A671" s="3088" t="s">
        <v>2714</v>
      </c>
      <c r="B671" s="3081" t="s">
        <v>8296</v>
      </c>
      <c r="C671" s="3040" t="s">
        <v>2840</v>
      </c>
      <c r="D671" s="3083"/>
      <c r="E671" s="3083"/>
      <c r="F671" s="3083">
        <f t="shared" si="20"/>
        <v>0</v>
      </c>
      <c r="G671" s="3084">
        <f t="shared" si="21"/>
        <v>0</v>
      </c>
      <c r="H671" s="1874">
        <v>1.6868000000000001</v>
      </c>
      <c r="I671" s="3085" t="s">
        <v>0</v>
      </c>
    </row>
    <row r="672" spans="1:9" ht="16.5">
      <c r="A672" s="3088" t="s">
        <v>4017</v>
      </c>
      <c r="B672" s="3081" t="s">
        <v>8297</v>
      </c>
      <c r="C672" s="3040" t="s">
        <v>2840</v>
      </c>
      <c r="D672" s="3083"/>
      <c r="E672" s="3083"/>
      <c r="F672" s="3083">
        <f t="shared" si="20"/>
        <v>0</v>
      </c>
      <c r="G672" s="3084">
        <f t="shared" si="21"/>
        <v>0</v>
      </c>
      <c r="H672" s="1874">
        <v>1.0417000000000001</v>
      </c>
      <c r="I672" s="3044" t="s">
        <v>0</v>
      </c>
    </row>
    <row r="673" spans="1:9" ht="16.5">
      <c r="A673" s="3088" t="s">
        <v>4197</v>
      </c>
      <c r="B673" s="3081" t="s">
        <v>8298</v>
      </c>
      <c r="C673" s="3040" t="s">
        <v>2840</v>
      </c>
      <c r="D673" s="3083"/>
      <c r="E673" s="3083"/>
      <c r="F673" s="3083">
        <f t="shared" si="20"/>
        <v>0</v>
      </c>
      <c r="G673" s="3084">
        <f t="shared" si="21"/>
        <v>0</v>
      </c>
      <c r="H673" s="1874">
        <v>0.41239999999999999</v>
      </c>
      <c r="I673" s="3044" t="s">
        <v>0</v>
      </c>
    </row>
    <row r="674" spans="1:9" ht="16.5">
      <c r="A674" s="3088" t="s">
        <v>4018</v>
      </c>
      <c r="B674" s="3081" t="s">
        <v>4198</v>
      </c>
      <c r="C674" s="3040" t="s">
        <v>2840</v>
      </c>
      <c r="D674" s="3083"/>
      <c r="E674" s="3083"/>
      <c r="F674" s="3083">
        <f t="shared" si="20"/>
        <v>0</v>
      </c>
      <c r="G674" s="3084">
        <f t="shared" si="21"/>
        <v>0</v>
      </c>
      <c r="H674" s="1874">
        <v>1.4220999999999999</v>
      </c>
      <c r="I674" s="3085" t="s">
        <v>0</v>
      </c>
    </row>
    <row r="675" spans="1:9" ht="16.5">
      <c r="A675" s="3088" t="s">
        <v>4019</v>
      </c>
      <c r="B675" s="3081" t="s">
        <v>8299</v>
      </c>
      <c r="C675" s="3040" t="s">
        <v>2840</v>
      </c>
      <c r="D675" s="3083"/>
      <c r="E675" s="3083"/>
      <c r="F675" s="3083">
        <f t="shared" si="20"/>
        <v>0</v>
      </c>
      <c r="G675" s="3084">
        <f t="shared" si="21"/>
        <v>0</v>
      </c>
      <c r="H675" s="1874">
        <v>0.50129999999999997</v>
      </c>
      <c r="I675" s="3085" t="s">
        <v>0</v>
      </c>
    </row>
    <row r="676" spans="1:9" ht="16.5">
      <c r="A676" s="3088" t="s">
        <v>2715</v>
      </c>
      <c r="B676" s="3081" t="s">
        <v>8300</v>
      </c>
      <c r="C676" s="3040" t="s">
        <v>2840</v>
      </c>
      <c r="D676" s="3083"/>
      <c r="E676" s="3083"/>
      <c r="F676" s="3083">
        <f t="shared" si="20"/>
        <v>0</v>
      </c>
      <c r="G676" s="3084">
        <f t="shared" si="21"/>
        <v>0</v>
      </c>
      <c r="H676" s="1874">
        <v>1.3575999999999999</v>
      </c>
      <c r="I676" s="3085" t="s">
        <v>0</v>
      </c>
    </row>
    <row r="677" spans="1:9" ht="16.5">
      <c r="A677" s="3088" t="s">
        <v>2716</v>
      </c>
      <c r="B677" s="3081" t="s">
        <v>8301</v>
      </c>
      <c r="C677" s="3040" t="s">
        <v>2840</v>
      </c>
      <c r="D677" s="3083"/>
      <c r="E677" s="3083"/>
      <c r="F677" s="3083">
        <f t="shared" si="20"/>
        <v>0</v>
      </c>
      <c r="G677" s="3084">
        <f t="shared" si="21"/>
        <v>0</v>
      </c>
      <c r="H677" s="1874">
        <v>1.5024999999999999</v>
      </c>
      <c r="I677" s="3085" t="s">
        <v>0</v>
      </c>
    </row>
    <row r="678" spans="1:9" ht="16.5">
      <c r="A678" s="3088" t="s">
        <v>4020</v>
      </c>
      <c r="B678" s="3081" t="s">
        <v>8302</v>
      </c>
      <c r="C678" s="3040" t="s">
        <v>2840</v>
      </c>
      <c r="D678" s="3083"/>
      <c r="E678" s="3083"/>
      <c r="F678" s="3083">
        <f t="shared" si="20"/>
        <v>0</v>
      </c>
      <c r="G678" s="3084">
        <f t="shared" si="21"/>
        <v>0</v>
      </c>
      <c r="H678" s="1874">
        <v>0.82150000000000001</v>
      </c>
      <c r="I678" s="3085" t="s">
        <v>0</v>
      </c>
    </row>
    <row r="679" spans="1:9" ht="16.5">
      <c r="A679" s="3088" t="s">
        <v>2717</v>
      </c>
      <c r="B679" s="3081" t="s">
        <v>8303</v>
      </c>
      <c r="C679" s="3040" t="s">
        <v>2840</v>
      </c>
      <c r="D679" s="3083"/>
      <c r="E679" s="3083"/>
      <c r="F679" s="3083">
        <f t="shared" si="20"/>
        <v>0</v>
      </c>
      <c r="G679" s="3084">
        <f t="shared" si="21"/>
        <v>0</v>
      </c>
      <c r="H679" s="1874">
        <v>0.29709999999999998</v>
      </c>
      <c r="I679" s="3085" t="s">
        <v>0</v>
      </c>
    </row>
    <row r="680" spans="1:9" ht="16.5">
      <c r="A680" s="3088" t="s">
        <v>4199</v>
      </c>
      <c r="B680" s="3081" t="s">
        <v>8304</v>
      </c>
      <c r="C680" s="3040" t="s">
        <v>2840</v>
      </c>
      <c r="D680" s="3083"/>
      <c r="E680" s="3083"/>
      <c r="F680" s="3083">
        <f t="shared" si="20"/>
        <v>0</v>
      </c>
      <c r="G680" s="3084">
        <f t="shared" si="21"/>
        <v>0</v>
      </c>
      <c r="H680" s="1874">
        <v>0.93720000000000003</v>
      </c>
      <c r="I680" s="3085" t="s">
        <v>0</v>
      </c>
    </row>
    <row r="681" spans="1:9" ht="16.5">
      <c r="A681" s="3088" t="s">
        <v>4021</v>
      </c>
      <c r="B681" s="3081" t="s">
        <v>8305</v>
      </c>
      <c r="C681" s="3040" t="s">
        <v>2840</v>
      </c>
      <c r="D681" s="3083"/>
      <c r="E681" s="3083"/>
      <c r="F681" s="3083">
        <f t="shared" si="20"/>
        <v>0</v>
      </c>
      <c r="G681" s="3084">
        <f t="shared" si="21"/>
        <v>0</v>
      </c>
      <c r="H681" s="1874">
        <v>0.52429999999999999</v>
      </c>
      <c r="I681" s="3085" t="s">
        <v>0</v>
      </c>
    </row>
    <row r="682" spans="1:9" ht="16.5">
      <c r="A682" s="3088" t="s">
        <v>4022</v>
      </c>
      <c r="B682" s="3081" t="s">
        <v>8306</v>
      </c>
      <c r="C682" s="3040" t="s">
        <v>2840</v>
      </c>
      <c r="D682" s="3083"/>
      <c r="E682" s="3083"/>
      <c r="F682" s="3083">
        <f t="shared" si="20"/>
        <v>0</v>
      </c>
      <c r="G682" s="3084">
        <f t="shared" si="21"/>
        <v>0</v>
      </c>
      <c r="H682" s="1874">
        <v>1.5471999999999999</v>
      </c>
      <c r="I682" s="3085" t="s">
        <v>0</v>
      </c>
    </row>
    <row r="683" spans="1:9" ht="16.5">
      <c r="A683" s="3088" t="s">
        <v>4200</v>
      </c>
      <c r="B683" s="3081" t="s">
        <v>8307</v>
      </c>
      <c r="C683" s="3040" t="s">
        <v>2840</v>
      </c>
      <c r="D683" s="3083"/>
      <c r="E683" s="3083"/>
      <c r="F683" s="3083">
        <f t="shared" si="20"/>
        <v>0</v>
      </c>
      <c r="G683" s="3084">
        <f t="shared" si="21"/>
        <v>0</v>
      </c>
      <c r="H683" s="1874">
        <v>0.84299999999999997</v>
      </c>
      <c r="I683" s="3085" t="s">
        <v>0</v>
      </c>
    </row>
    <row r="684" spans="1:9" ht="16.5">
      <c r="A684" s="3088" t="s">
        <v>2718</v>
      </c>
      <c r="B684" s="3081" t="s">
        <v>8308</v>
      </c>
      <c r="C684" s="3040" t="s">
        <v>2840</v>
      </c>
      <c r="D684" s="3083"/>
      <c r="E684" s="3083"/>
      <c r="F684" s="3083">
        <f t="shared" si="20"/>
        <v>0</v>
      </c>
      <c r="G684" s="3084">
        <f t="shared" si="21"/>
        <v>0</v>
      </c>
      <c r="H684" s="1874">
        <v>0.24360000000000001</v>
      </c>
      <c r="I684" s="3085" t="s">
        <v>0</v>
      </c>
    </row>
    <row r="685" spans="1:9" ht="16.5">
      <c r="A685" s="3088" t="s">
        <v>4201</v>
      </c>
      <c r="B685" s="3081" t="s">
        <v>8309</v>
      </c>
      <c r="C685" s="3040" t="s">
        <v>2840</v>
      </c>
      <c r="D685" s="3083"/>
      <c r="E685" s="3083"/>
      <c r="F685" s="3083">
        <f t="shared" si="20"/>
        <v>0</v>
      </c>
      <c r="G685" s="3084">
        <f t="shared" si="21"/>
        <v>0</v>
      </c>
      <c r="H685" s="1874">
        <v>0.32519999999999999</v>
      </c>
      <c r="I685" s="3085" t="s">
        <v>0</v>
      </c>
    </row>
    <row r="686" spans="1:9" ht="16.5">
      <c r="A686" s="3088" t="s">
        <v>4202</v>
      </c>
      <c r="B686" s="3081" t="s">
        <v>8310</v>
      </c>
      <c r="C686" s="3040" t="s">
        <v>2840</v>
      </c>
      <c r="D686" s="3083"/>
      <c r="E686" s="3083"/>
      <c r="F686" s="3083">
        <f t="shared" si="20"/>
        <v>0</v>
      </c>
      <c r="G686" s="3084">
        <f t="shared" si="21"/>
        <v>0</v>
      </c>
      <c r="H686" s="1874">
        <v>1.6474</v>
      </c>
      <c r="I686" s="3085" t="s">
        <v>0</v>
      </c>
    </row>
    <row r="687" spans="1:9" ht="16.5">
      <c r="A687" s="3088" t="s">
        <v>4637</v>
      </c>
      <c r="B687" s="3081" t="s">
        <v>8311</v>
      </c>
      <c r="C687" s="3040" t="s">
        <v>2840</v>
      </c>
      <c r="D687" s="3083"/>
      <c r="E687" s="3083"/>
      <c r="F687" s="3083">
        <f t="shared" si="20"/>
        <v>0</v>
      </c>
      <c r="G687" s="3084">
        <f t="shared" si="21"/>
        <v>0</v>
      </c>
      <c r="H687" s="1874">
        <v>1</v>
      </c>
      <c r="I687" s="3085" t="s">
        <v>4629</v>
      </c>
    </row>
    <row r="688" spans="1:9" ht="16.5">
      <c r="A688" s="3088" t="s">
        <v>4203</v>
      </c>
      <c r="B688" s="3081" t="s">
        <v>8312</v>
      </c>
      <c r="C688" s="3040" t="s">
        <v>2840</v>
      </c>
      <c r="D688" s="3083"/>
      <c r="E688" s="3083"/>
      <c r="F688" s="3083">
        <f t="shared" si="20"/>
        <v>0</v>
      </c>
      <c r="G688" s="3084">
        <f t="shared" si="21"/>
        <v>0</v>
      </c>
      <c r="H688" s="1874">
        <v>0.72940000000000005</v>
      </c>
      <c r="I688" s="3085" t="s">
        <v>0</v>
      </c>
    </row>
    <row r="689" spans="1:9" ht="16.5">
      <c r="A689" s="3088" t="s">
        <v>4204</v>
      </c>
      <c r="B689" s="3081" t="s">
        <v>8313</v>
      </c>
      <c r="C689" s="3040" t="s">
        <v>2840</v>
      </c>
      <c r="D689" s="3083"/>
      <c r="E689" s="3083"/>
      <c r="F689" s="3083">
        <f t="shared" si="20"/>
        <v>0</v>
      </c>
      <c r="G689" s="3084">
        <f t="shared" si="21"/>
        <v>0</v>
      </c>
      <c r="H689" s="1874">
        <v>0.78910000000000002</v>
      </c>
      <c r="I689" s="3085" t="s">
        <v>0</v>
      </c>
    </row>
    <row r="690" spans="1:9" ht="16.5">
      <c r="A690" s="3088" t="s">
        <v>4638</v>
      </c>
      <c r="B690" s="3081" t="s">
        <v>8314</v>
      </c>
      <c r="C690" s="3040" t="s">
        <v>2840</v>
      </c>
      <c r="D690" s="3083"/>
      <c r="E690" s="3083"/>
      <c r="F690" s="3083">
        <f t="shared" si="20"/>
        <v>0</v>
      </c>
      <c r="G690" s="3084">
        <f t="shared" si="21"/>
        <v>0</v>
      </c>
      <c r="H690" s="1874">
        <v>1</v>
      </c>
      <c r="I690" s="3085" t="s">
        <v>4629</v>
      </c>
    </row>
    <row r="691" spans="1:9" ht="16.5">
      <c r="A691" s="3088" t="s">
        <v>4639</v>
      </c>
      <c r="B691" s="3081" t="s">
        <v>8315</v>
      </c>
      <c r="C691" s="3040" t="s">
        <v>2840</v>
      </c>
      <c r="D691" s="3083"/>
      <c r="E691" s="3083"/>
      <c r="F691" s="3083">
        <f t="shared" si="20"/>
        <v>0</v>
      </c>
      <c r="G691" s="3084">
        <f t="shared" si="21"/>
        <v>0</v>
      </c>
      <c r="H691" s="1874">
        <v>1</v>
      </c>
      <c r="I691" s="3085" t="s">
        <v>4629</v>
      </c>
    </row>
    <row r="692" spans="1:9" ht="16.5">
      <c r="A692" s="3088" t="s">
        <v>4205</v>
      </c>
      <c r="B692" s="3040" t="s">
        <v>8316</v>
      </c>
      <c r="C692" s="3040" t="s">
        <v>2840</v>
      </c>
      <c r="D692" s="3083"/>
      <c r="E692" s="3083"/>
      <c r="F692" s="3083">
        <f t="shared" si="20"/>
        <v>0</v>
      </c>
      <c r="G692" s="3084">
        <f t="shared" si="21"/>
        <v>0</v>
      </c>
      <c r="H692" s="1874">
        <v>0.93140000000000001</v>
      </c>
      <c r="I692" s="3085" t="s">
        <v>0</v>
      </c>
    </row>
    <row r="693" spans="1:9" ht="16.5">
      <c r="A693" s="3088" t="s">
        <v>4640</v>
      </c>
      <c r="B693" s="3040" t="s">
        <v>8317</v>
      </c>
      <c r="C693" s="3040" t="s">
        <v>2840</v>
      </c>
      <c r="D693" s="3083"/>
      <c r="E693" s="3083"/>
      <c r="F693" s="3083">
        <f t="shared" si="20"/>
        <v>0</v>
      </c>
      <c r="G693" s="3084">
        <f t="shared" si="21"/>
        <v>0</v>
      </c>
      <c r="H693" s="1874">
        <v>1</v>
      </c>
      <c r="I693" s="3085" t="s">
        <v>4629</v>
      </c>
    </row>
    <row r="694" spans="1:9" ht="16.5">
      <c r="A694" s="3088" t="s">
        <v>4206</v>
      </c>
      <c r="B694" s="3040" t="s">
        <v>8318</v>
      </c>
      <c r="C694" s="3040" t="s">
        <v>2840</v>
      </c>
      <c r="D694" s="3083"/>
      <c r="E694" s="3083"/>
      <c r="F694" s="3083">
        <f t="shared" si="20"/>
        <v>0</v>
      </c>
      <c r="G694" s="3084">
        <f t="shared" si="21"/>
        <v>0</v>
      </c>
      <c r="H694" s="1874">
        <v>0.35520000000000002</v>
      </c>
      <c r="I694" s="3085" t="s">
        <v>0</v>
      </c>
    </row>
    <row r="695" spans="1:9" ht="16.5">
      <c r="A695" s="3088" t="s">
        <v>4641</v>
      </c>
      <c r="B695" s="3040" t="s">
        <v>8319</v>
      </c>
      <c r="C695" s="3040" t="s">
        <v>2840</v>
      </c>
      <c r="D695" s="3083"/>
      <c r="E695" s="3083"/>
      <c r="F695" s="3083">
        <f t="shared" si="20"/>
        <v>0</v>
      </c>
      <c r="G695" s="3084">
        <f t="shared" si="21"/>
        <v>0</v>
      </c>
      <c r="H695" s="1874">
        <v>1</v>
      </c>
      <c r="I695" s="3085" t="s">
        <v>4629</v>
      </c>
    </row>
    <row r="696" spans="1:9" ht="16.5">
      <c r="A696" s="3088" t="s">
        <v>4207</v>
      </c>
      <c r="B696" s="3040" t="s">
        <v>8320</v>
      </c>
      <c r="C696" s="3040" t="s">
        <v>2840</v>
      </c>
      <c r="D696" s="3083"/>
      <c r="E696" s="3083"/>
      <c r="F696" s="3083">
        <f t="shared" si="20"/>
        <v>0</v>
      </c>
      <c r="G696" s="3084">
        <f t="shared" si="21"/>
        <v>0</v>
      </c>
      <c r="H696" s="1874">
        <v>0.73580000000000001</v>
      </c>
      <c r="I696" s="3085" t="s">
        <v>0</v>
      </c>
    </row>
    <row r="697" spans="1:9" ht="16.5">
      <c r="A697" s="3088" t="s">
        <v>4642</v>
      </c>
      <c r="B697" s="3040" t="s">
        <v>8321</v>
      </c>
      <c r="C697" s="3040" t="s">
        <v>2840</v>
      </c>
      <c r="D697" s="3083"/>
      <c r="E697" s="3083"/>
      <c r="F697" s="3083">
        <f t="shared" si="20"/>
        <v>0</v>
      </c>
      <c r="G697" s="3084">
        <f t="shared" si="21"/>
        <v>0</v>
      </c>
      <c r="H697" s="1874">
        <v>1</v>
      </c>
      <c r="I697" s="3085" t="s">
        <v>4629</v>
      </c>
    </row>
    <row r="698" spans="1:9" ht="16.5">
      <c r="A698" s="3088" t="s">
        <v>4643</v>
      </c>
      <c r="B698" s="3040" t="s">
        <v>8322</v>
      </c>
      <c r="C698" s="3040" t="s">
        <v>2840</v>
      </c>
      <c r="D698" s="3083"/>
      <c r="E698" s="3083"/>
      <c r="F698" s="3083">
        <f t="shared" si="20"/>
        <v>0</v>
      </c>
      <c r="G698" s="3084">
        <f t="shared" si="21"/>
        <v>0</v>
      </c>
      <c r="H698" s="1874">
        <v>1</v>
      </c>
      <c r="I698" s="3085" t="s">
        <v>4629</v>
      </c>
    </row>
    <row r="699" spans="1:9" ht="16.5">
      <c r="A699" s="3088" t="s">
        <v>4208</v>
      </c>
      <c r="B699" s="3040" t="s">
        <v>8323</v>
      </c>
      <c r="C699" s="3040" t="s">
        <v>2840</v>
      </c>
      <c r="D699" s="3083"/>
      <c r="E699" s="3083"/>
      <c r="F699" s="3083">
        <f t="shared" si="20"/>
        <v>0</v>
      </c>
      <c r="G699" s="3084">
        <f t="shared" si="21"/>
        <v>0</v>
      </c>
      <c r="H699" s="1874">
        <v>1.0444</v>
      </c>
      <c r="I699" s="3085" t="s">
        <v>0</v>
      </c>
    </row>
    <row r="700" spans="1:9" ht="16.5">
      <c r="A700" s="3088" t="s">
        <v>4644</v>
      </c>
      <c r="B700" s="3040" t="s">
        <v>8324</v>
      </c>
      <c r="C700" s="3040" t="s">
        <v>2840</v>
      </c>
      <c r="D700" s="3083"/>
      <c r="E700" s="3083"/>
      <c r="F700" s="3083">
        <f t="shared" si="20"/>
        <v>0</v>
      </c>
      <c r="G700" s="3084">
        <f t="shared" si="21"/>
        <v>0</v>
      </c>
      <c r="H700" s="1874">
        <v>1</v>
      </c>
      <c r="I700" s="3085" t="s">
        <v>4629</v>
      </c>
    </row>
    <row r="701" spans="1:9" ht="16.5">
      <c r="A701" s="3088" t="s">
        <v>4645</v>
      </c>
      <c r="B701" s="3040" t="s">
        <v>8325</v>
      </c>
      <c r="C701" s="3040" t="s">
        <v>2840</v>
      </c>
      <c r="D701" s="3083"/>
      <c r="E701" s="3083"/>
      <c r="F701" s="3083">
        <f t="shared" si="20"/>
        <v>0</v>
      </c>
      <c r="G701" s="3084">
        <f t="shared" si="21"/>
        <v>0</v>
      </c>
      <c r="H701" s="1874">
        <v>1</v>
      </c>
      <c r="I701" s="3044" t="s">
        <v>4629</v>
      </c>
    </row>
    <row r="702" spans="1:9" ht="16.5">
      <c r="A702" s="3088" t="s">
        <v>4646</v>
      </c>
      <c r="B702" s="3040" t="s">
        <v>8326</v>
      </c>
      <c r="C702" s="3040" t="s">
        <v>2840</v>
      </c>
      <c r="D702" s="3083"/>
      <c r="E702" s="3083"/>
      <c r="F702" s="3083">
        <f t="shared" si="20"/>
        <v>0</v>
      </c>
      <c r="G702" s="3084">
        <f t="shared" si="21"/>
        <v>0</v>
      </c>
      <c r="H702" s="1874">
        <v>1</v>
      </c>
      <c r="I702" s="3085" t="s">
        <v>4629</v>
      </c>
    </row>
    <row r="703" spans="1:9" ht="16.5">
      <c r="A703" s="3088" t="s">
        <v>4647</v>
      </c>
      <c r="B703" s="3040" t="s">
        <v>8327</v>
      </c>
      <c r="C703" s="3040" t="s">
        <v>2840</v>
      </c>
      <c r="D703" s="3083"/>
      <c r="E703" s="3083"/>
      <c r="F703" s="3083">
        <f t="shared" si="20"/>
        <v>0</v>
      </c>
      <c r="G703" s="3084">
        <f t="shared" si="21"/>
        <v>0</v>
      </c>
      <c r="H703" s="1874">
        <v>1</v>
      </c>
      <c r="I703" s="3085" t="s">
        <v>4629</v>
      </c>
    </row>
    <row r="704" spans="1:9" ht="16.5">
      <c r="A704" s="3088" t="s">
        <v>4648</v>
      </c>
      <c r="B704" s="3040" t="s">
        <v>8328</v>
      </c>
      <c r="C704" s="3040" t="s">
        <v>2840</v>
      </c>
      <c r="D704" s="3083"/>
      <c r="E704" s="3083"/>
      <c r="F704" s="3083">
        <f t="shared" si="20"/>
        <v>0</v>
      </c>
      <c r="G704" s="3084">
        <f t="shared" si="21"/>
        <v>0</v>
      </c>
      <c r="H704" s="1874">
        <v>1</v>
      </c>
      <c r="I704" s="3085" t="s">
        <v>4629</v>
      </c>
    </row>
    <row r="705" spans="1:9" ht="16.5">
      <c r="A705" s="3088" t="s">
        <v>2719</v>
      </c>
      <c r="B705" s="3040" t="s">
        <v>8329</v>
      </c>
      <c r="C705" s="3040" t="s">
        <v>2840</v>
      </c>
      <c r="D705" s="3083"/>
      <c r="E705" s="3083"/>
      <c r="F705" s="3083">
        <f t="shared" si="20"/>
        <v>0</v>
      </c>
      <c r="G705" s="3084">
        <f t="shared" si="21"/>
        <v>0</v>
      </c>
      <c r="H705" s="1874">
        <v>0.84909999999999997</v>
      </c>
      <c r="I705" s="3085" t="s">
        <v>0</v>
      </c>
    </row>
    <row r="706" spans="1:9" ht="16.5">
      <c r="A706" s="3088" t="s">
        <v>2720</v>
      </c>
      <c r="B706" s="3040" t="s">
        <v>8330</v>
      </c>
      <c r="C706" s="3040" t="s">
        <v>2840</v>
      </c>
      <c r="D706" s="3083"/>
      <c r="E706" s="3083"/>
      <c r="F706" s="3083">
        <f t="shared" si="20"/>
        <v>0</v>
      </c>
      <c r="G706" s="3084">
        <f t="shared" si="21"/>
        <v>0</v>
      </c>
      <c r="H706" s="1874">
        <v>0.4415</v>
      </c>
      <c r="I706" s="3085" t="s">
        <v>0</v>
      </c>
    </row>
    <row r="707" spans="1:9" ht="16.5">
      <c r="A707" s="3088" t="s">
        <v>2721</v>
      </c>
      <c r="B707" s="3040" t="s">
        <v>8331</v>
      </c>
      <c r="C707" s="3040" t="s">
        <v>2840</v>
      </c>
      <c r="D707" s="3083"/>
      <c r="E707" s="3083"/>
      <c r="F707" s="3083">
        <f t="shared" si="20"/>
        <v>0</v>
      </c>
      <c r="G707" s="3084">
        <f t="shared" si="21"/>
        <v>0</v>
      </c>
      <c r="H707" s="1874">
        <v>1.0569999999999999</v>
      </c>
      <c r="I707" s="3085" t="s">
        <v>0</v>
      </c>
    </row>
    <row r="708" spans="1:9" ht="16.5">
      <c r="A708" s="3088" t="s">
        <v>2722</v>
      </c>
      <c r="B708" s="3040" t="s">
        <v>8332</v>
      </c>
      <c r="C708" s="3040" t="s">
        <v>2840</v>
      </c>
      <c r="D708" s="3083"/>
      <c r="E708" s="3083"/>
      <c r="F708" s="3083">
        <f t="shared" si="20"/>
        <v>0</v>
      </c>
      <c r="G708" s="3084">
        <f t="shared" si="21"/>
        <v>0</v>
      </c>
      <c r="H708" s="1874">
        <v>0.99299999999999999</v>
      </c>
      <c r="I708" s="3085" t="s">
        <v>0</v>
      </c>
    </row>
    <row r="709" spans="1:9" ht="16.5">
      <c r="A709" s="3088" t="s">
        <v>2723</v>
      </c>
      <c r="B709" s="3040" t="s">
        <v>8333</v>
      </c>
      <c r="C709" s="3040" t="s">
        <v>2840</v>
      </c>
      <c r="D709" s="3083"/>
      <c r="E709" s="3083"/>
      <c r="F709" s="3083">
        <f t="shared" ref="F709:F772" si="22">D709*E709</f>
        <v>0</v>
      </c>
      <c r="G709" s="3084">
        <f t="shared" ref="G709:G772" si="23">IF($F$836=0,0,F709/$F$836)</f>
        <v>0</v>
      </c>
      <c r="H709" s="1874">
        <v>0.38950000000000001</v>
      </c>
      <c r="I709" s="3085" t="s">
        <v>0</v>
      </c>
    </row>
    <row r="710" spans="1:9" ht="16.5">
      <c r="A710" s="3088" t="s">
        <v>2724</v>
      </c>
      <c r="B710" s="3040" t="s">
        <v>8334</v>
      </c>
      <c r="C710" s="3040" t="s">
        <v>2840</v>
      </c>
      <c r="D710" s="3083"/>
      <c r="E710" s="3083"/>
      <c r="F710" s="3083">
        <f t="shared" si="22"/>
        <v>0</v>
      </c>
      <c r="G710" s="3084">
        <f t="shared" si="23"/>
        <v>0</v>
      </c>
      <c r="H710" s="1874">
        <v>0.98609999999999998</v>
      </c>
      <c r="I710" s="3085" t="s">
        <v>0</v>
      </c>
    </row>
    <row r="711" spans="1:9" ht="16.5">
      <c r="A711" s="3088" t="s">
        <v>2725</v>
      </c>
      <c r="B711" s="3040" t="s">
        <v>8335</v>
      </c>
      <c r="C711" s="3040" t="s">
        <v>2840</v>
      </c>
      <c r="D711" s="3083"/>
      <c r="E711" s="3083"/>
      <c r="F711" s="3083">
        <f t="shared" si="22"/>
        <v>0</v>
      </c>
      <c r="G711" s="3084">
        <f t="shared" si="23"/>
        <v>0</v>
      </c>
      <c r="H711" s="1874">
        <v>1.0137</v>
      </c>
      <c r="I711" s="3085" t="s">
        <v>0</v>
      </c>
    </row>
    <row r="712" spans="1:9" ht="16.5">
      <c r="A712" s="3088" t="s">
        <v>2726</v>
      </c>
      <c r="B712" s="3040" t="s">
        <v>8336</v>
      </c>
      <c r="C712" s="3040" t="s">
        <v>2840</v>
      </c>
      <c r="D712" s="3083"/>
      <c r="E712" s="3083"/>
      <c r="F712" s="3083">
        <f t="shared" si="22"/>
        <v>0</v>
      </c>
      <c r="G712" s="3084">
        <f t="shared" si="23"/>
        <v>0</v>
      </c>
      <c r="H712" s="1874">
        <v>1.3248</v>
      </c>
      <c r="I712" s="3085" t="s">
        <v>0</v>
      </c>
    </row>
    <row r="713" spans="1:9" ht="16.5">
      <c r="A713" s="3088" t="s">
        <v>2727</v>
      </c>
      <c r="B713" s="3040" t="s">
        <v>8337</v>
      </c>
      <c r="C713" s="3040" t="s">
        <v>2840</v>
      </c>
      <c r="D713" s="3083"/>
      <c r="E713" s="3083"/>
      <c r="F713" s="3083">
        <f t="shared" si="22"/>
        <v>0</v>
      </c>
      <c r="G713" s="3084">
        <f t="shared" si="23"/>
        <v>0</v>
      </c>
      <c r="H713" s="1874">
        <v>0.22359999999999999</v>
      </c>
      <c r="I713" s="3085" t="s">
        <v>0</v>
      </c>
    </row>
    <row r="714" spans="1:9" ht="16.5">
      <c r="A714" s="3088" t="s">
        <v>2728</v>
      </c>
      <c r="B714" s="3040" t="s">
        <v>8338</v>
      </c>
      <c r="C714" s="3040" t="s">
        <v>2840</v>
      </c>
      <c r="D714" s="3083"/>
      <c r="E714" s="3083"/>
      <c r="F714" s="3083">
        <f t="shared" si="22"/>
        <v>0</v>
      </c>
      <c r="G714" s="3084">
        <f t="shared" si="23"/>
        <v>0</v>
      </c>
      <c r="H714" s="1874">
        <v>0.79010000000000002</v>
      </c>
      <c r="I714" s="3085" t="s">
        <v>0</v>
      </c>
    </row>
    <row r="715" spans="1:9" ht="16.5">
      <c r="A715" s="3088" t="s">
        <v>2729</v>
      </c>
      <c r="B715" s="3040" t="s">
        <v>8339</v>
      </c>
      <c r="C715" s="3040" t="s">
        <v>2840</v>
      </c>
      <c r="D715" s="3083"/>
      <c r="E715" s="3083"/>
      <c r="F715" s="3083">
        <f t="shared" si="22"/>
        <v>0</v>
      </c>
      <c r="G715" s="3084">
        <f t="shared" si="23"/>
        <v>0</v>
      </c>
      <c r="H715" s="1874">
        <v>0.97789999999999999</v>
      </c>
      <c r="I715" s="3085" t="s">
        <v>0</v>
      </c>
    </row>
    <row r="716" spans="1:9" ht="16.5">
      <c r="A716" s="3088" t="s">
        <v>2730</v>
      </c>
      <c r="B716" s="3040" t="s">
        <v>8340</v>
      </c>
      <c r="C716" s="3040" t="s">
        <v>2840</v>
      </c>
      <c r="D716" s="3083"/>
      <c r="E716" s="3083"/>
      <c r="F716" s="3083">
        <f t="shared" si="22"/>
        <v>0</v>
      </c>
      <c r="G716" s="3084">
        <f t="shared" si="23"/>
        <v>0</v>
      </c>
      <c r="H716" s="1874">
        <v>0.1202</v>
      </c>
      <c r="I716" s="3085" t="s">
        <v>0</v>
      </c>
    </row>
    <row r="717" spans="1:9" ht="16.5">
      <c r="A717" s="3088" t="s">
        <v>2731</v>
      </c>
      <c r="B717" s="3040" t="s">
        <v>8341</v>
      </c>
      <c r="C717" s="3040" t="s">
        <v>2840</v>
      </c>
      <c r="D717" s="3083"/>
      <c r="E717" s="3083"/>
      <c r="F717" s="3083">
        <f t="shared" si="22"/>
        <v>0</v>
      </c>
      <c r="G717" s="3084">
        <f t="shared" si="23"/>
        <v>0</v>
      </c>
      <c r="H717" s="1874">
        <v>1.1455</v>
      </c>
      <c r="I717" s="3085" t="s">
        <v>0</v>
      </c>
    </row>
    <row r="718" spans="1:9" ht="16.5">
      <c r="A718" s="3088" t="s">
        <v>2732</v>
      </c>
      <c r="B718" s="3040" t="s">
        <v>8342</v>
      </c>
      <c r="C718" s="3040" t="s">
        <v>2840</v>
      </c>
      <c r="D718" s="3083"/>
      <c r="E718" s="3083"/>
      <c r="F718" s="3083">
        <f t="shared" si="22"/>
        <v>0</v>
      </c>
      <c r="G718" s="3084">
        <f t="shared" si="23"/>
        <v>0</v>
      </c>
      <c r="H718" s="1874">
        <v>0.62190000000000001</v>
      </c>
      <c r="I718" s="3085" t="s">
        <v>0</v>
      </c>
    </row>
    <row r="719" spans="1:9" ht="16.5">
      <c r="A719" s="3088" t="s">
        <v>2733</v>
      </c>
      <c r="B719" s="3040" t="s">
        <v>8343</v>
      </c>
      <c r="C719" s="3040" t="s">
        <v>2840</v>
      </c>
      <c r="D719" s="3083"/>
      <c r="E719" s="3083"/>
      <c r="F719" s="3083">
        <f t="shared" si="22"/>
        <v>0</v>
      </c>
      <c r="G719" s="3084">
        <f t="shared" si="23"/>
        <v>0</v>
      </c>
      <c r="H719" s="1874">
        <v>1.2776000000000001</v>
      </c>
      <c r="I719" s="3085" t="s">
        <v>0</v>
      </c>
    </row>
    <row r="720" spans="1:9" ht="16.5">
      <c r="A720" s="3088" t="s">
        <v>2734</v>
      </c>
      <c r="B720" s="3040" t="s">
        <v>8344</v>
      </c>
      <c r="C720" s="3040" t="s">
        <v>2840</v>
      </c>
      <c r="D720" s="3083"/>
      <c r="E720" s="3083"/>
      <c r="F720" s="3083">
        <f t="shared" si="22"/>
        <v>0</v>
      </c>
      <c r="G720" s="3084">
        <f t="shared" si="23"/>
        <v>0</v>
      </c>
      <c r="H720" s="1874">
        <v>1.3956</v>
      </c>
      <c r="I720" s="3085" t="s">
        <v>0</v>
      </c>
    </row>
    <row r="721" spans="1:9" ht="16.5">
      <c r="A721" s="3088" t="s">
        <v>2735</v>
      </c>
      <c r="B721" s="3040" t="s">
        <v>8345</v>
      </c>
      <c r="C721" s="3040" t="s">
        <v>2840</v>
      </c>
      <c r="D721" s="3083"/>
      <c r="E721" s="3083"/>
      <c r="F721" s="3083">
        <f t="shared" si="22"/>
        <v>0</v>
      </c>
      <c r="G721" s="3084">
        <f t="shared" si="23"/>
        <v>0</v>
      </c>
      <c r="H721" s="1874">
        <v>0.82420000000000004</v>
      </c>
      <c r="I721" s="3085" t="s">
        <v>0</v>
      </c>
    </row>
    <row r="722" spans="1:9" ht="16.5">
      <c r="A722" s="3088" t="s">
        <v>2736</v>
      </c>
      <c r="B722" s="3040" t="s">
        <v>8346</v>
      </c>
      <c r="C722" s="3040" t="s">
        <v>2840</v>
      </c>
      <c r="D722" s="3083"/>
      <c r="E722" s="3083"/>
      <c r="F722" s="3083">
        <f t="shared" si="22"/>
        <v>0</v>
      </c>
      <c r="G722" s="3084">
        <f t="shared" si="23"/>
        <v>0</v>
      </c>
      <c r="H722" s="1874">
        <v>0.67910000000000004</v>
      </c>
      <c r="I722" s="3085" t="s">
        <v>0</v>
      </c>
    </row>
    <row r="723" spans="1:9" ht="16.5">
      <c r="A723" s="3088" t="s">
        <v>2737</v>
      </c>
      <c r="B723" s="3040" t="s">
        <v>8347</v>
      </c>
      <c r="C723" s="3040" t="s">
        <v>2840</v>
      </c>
      <c r="D723" s="3083"/>
      <c r="E723" s="3083"/>
      <c r="F723" s="3083">
        <f t="shared" si="22"/>
        <v>0</v>
      </c>
      <c r="G723" s="3084">
        <f t="shared" si="23"/>
        <v>0</v>
      </c>
      <c r="H723" s="1874">
        <v>9.9699999999999997E-2</v>
      </c>
      <c r="I723" s="3044" t="s">
        <v>0</v>
      </c>
    </row>
    <row r="724" spans="1:9" ht="16.5">
      <c r="A724" s="3088" t="s">
        <v>2738</v>
      </c>
      <c r="B724" s="3040" t="s">
        <v>8348</v>
      </c>
      <c r="C724" s="3040" t="s">
        <v>2840</v>
      </c>
      <c r="D724" s="3083"/>
      <c r="E724" s="3083"/>
      <c r="F724" s="3083">
        <f t="shared" si="22"/>
        <v>0</v>
      </c>
      <c r="G724" s="3084">
        <f t="shared" si="23"/>
        <v>0</v>
      </c>
      <c r="H724" s="1874">
        <v>0.2616</v>
      </c>
      <c r="I724" s="3085" t="s">
        <v>0</v>
      </c>
    </row>
    <row r="725" spans="1:9" ht="16.5">
      <c r="A725" s="3088" t="s">
        <v>2739</v>
      </c>
      <c r="B725" s="3040" t="s">
        <v>8349</v>
      </c>
      <c r="C725" s="3040" t="s">
        <v>2840</v>
      </c>
      <c r="D725" s="3083"/>
      <c r="E725" s="3083"/>
      <c r="F725" s="3083">
        <f t="shared" si="22"/>
        <v>0</v>
      </c>
      <c r="G725" s="3084">
        <f t="shared" si="23"/>
        <v>0</v>
      </c>
      <c r="H725" s="1874">
        <v>0.98850000000000005</v>
      </c>
      <c r="I725" s="3085" t="s">
        <v>0</v>
      </c>
    </row>
    <row r="726" spans="1:9" ht="16.5">
      <c r="A726" s="3088" t="s">
        <v>2740</v>
      </c>
      <c r="B726" s="3040" t="s">
        <v>8350</v>
      </c>
      <c r="C726" s="3040" t="s">
        <v>2840</v>
      </c>
      <c r="D726" s="3083"/>
      <c r="E726" s="3083"/>
      <c r="F726" s="3083">
        <f t="shared" si="22"/>
        <v>0</v>
      </c>
      <c r="G726" s="3084">
        <f t="shared" si="23"/>
        <v>0</v>
      </c>
      <c r="H726" s="1874">
        <v>1.3251999999999999</v>
      </c>
      <c r="I726" s="3085" t="s">
        <v>0</v>
      </c>
    </row>
    <row r="727" spans="1:9" ht="16.5">
      <c r="A727" s="3088" t="s">
        <v>2741</v>
      </c>
      <c r="B727" s="3040" t="s">
        <v>8351</v>
      </c>
      <c r="C727" s="3040" t="s">
        <v>2840</v>
      </c>
      <c r="D727" s="3083"/>
      <c r="E727" s="3083"/>
      <c r="F727" s="3083">
        <f t="shared" si="22"/>
        <v>0</v>
      </c>
      <c r="G727" s="3084">
        <f t="shared" si="23"/>
        <v>0</v>
      </c>
      <c r="H727" s="1874">
        <v>0.45279999999999998</v>
      </c>
      <c r="I727" s="3085" t="s">
        <v>0</v>
      </c>
    </row>
    <row r="728" spans="1:9" ht="16.5">
      <c r="A728" s="3088" t="s">
        <v>2742</v>
      </c>
      <c r="B728" s="3040" t="s">
        <v>8352</v>
      </c>
      <c r="C728" s="3040" t="s">
        <v>2840</v>
      </c>
      <c r="D728" s="3083"/>
      <c r="E728" s="3083"/>
      <c r="F728" s="3083">
        <f t="shared" si="22"/>
        <v>0</v>
      </c>
      <c r="G728" s="3084">
        <f t="shared" si="23"/>
        <v>0</v>
      </c>
      <c r="H728" s="1874">
        <v>0.2631</v>
      </c>
      <c r="I728" s="3085" t="s">
        <v>0</v>
      </c>
    </row>
    <row r="729" spans="1:9" ht="16.5">
      <c r="A729" s="3088" t="s">
        <v>2743</v>
      </c>
      <c r="B729" s="3040" t="s">
        <v>8353</v>
      </c>
      <c r="C729" s="3040" t="s">
        <v>2840</v>
      </c>
      <c r="D729" s="3083"/>
      <c r="E729" s="3083"/>
      <c r="F729" s="3083">
        <f t="shared" si="22"/>
        <v>0</v>
      </c>
      <c r="G729" s="3084">
        <f t="shared" si="23"/>
        <v>0</v>
      </c>
      <c r="H729" s="1874">
        <v>0.87529999999999997</v>
      </c>
      <c r="I729" s="3085" t="s">
        <v>0</v>
      </c>
    </row>
    <row r="730" spans="1:9" ht="16.5">
      <c r="A730" s="3088" t="s">
        <v>2744</v>
      </c>
      <c r="B730" s="3040" t="s">
        <v>8354</v>
      </c>
      <c r="C730" s="3040" t="s">
        <v>2840</v>
      </c>
      <c r="D730" s="3083"/>
      <c r="E730" s="3083"/>
      <c r="F730" s="3083">
        <f t="shared" si="22"/>
        <v>0</v>
      </c>
      <c r="G730" s="3084">
        <f t="shared" si="23"/>
        <v>0</v>
      </c>
      <c r="H730" s="1874">
        <v>0.46189999999999998</v>
      </c>
      <c r="I730" s="3085" t="s">
        <v>0</v>
      </c>
    </row>
    <row r="731" spans="1:9" ht="16.5">
      <c r="A731" s="3088" t="s">
        <v>2745</v>
      </c>
      <c r="B731" s="3040" t="s">
        <v>8355</v>
      </c>
      <c r="C731" s="3040" t="s">
        <v>2840</v>
      </c>
      <c r="D731" s="3083"/>
      <c r="E731" s="3083"/>
      <c r="F731" s="3083">
        <f t="shared" si="22"/>
        <v>0</v>
      </c>
      <c r="G731" s="3084">
        <f t="shared" si="23"/>
        <v>0</v>
      </c>
      <c r="H731" s="1874">
        <v>0.39050000000000001</v>
      </c>
      <c r="I731" s="3085" t="s">
        <v>0</v>
      </c>
    </row>
    <row r="732" spans="1:9" ht="16.5">
      <c r="A732" s="3088" t="s">
        <v>2746</v>
      </c>
      <c r="B732" s="3040" t="s">
        <v>8356</v>
      </c>
      <c r="C732" s="3040" t="s">
        <v>2840</v>
      </c>
      <c r="D732" s="3083"/>
      <c r="E732" s="3083"/>
      <c r="F732" s="3083">
        <f t="shared" si="22"/>
        <v>0</v>
      </c>
      <c r="G732" s="3084">
        <f t="shared" si="23"/>
        <v>0</v>
      </c>
      <c r="H732" s="1874">
        <v>0.18529999999999999</v>
      </c>
      <c r="I732" s="3085" t="s">
        <v>0</v>
      </c>
    </row>
    <row r="733" spans="1:9" ht="16.5">
      <c r="A733" s="3088" t="s">
        <v>2747</v>
      </c>
      <c r="B733" s="3040" t="s">
        <v>8357</v>
      </c>
      <c r="C733" s="3040" t="s">
        <v>2840</v>
      </c>
      <c r="D733" s="3083"/>
      <c r="E733" s="3083"/>
      <c r="F733" s="3083">
        <f t="shared" si="22"/>
        <v>0</v>
      </c>
      <c r="G733" s="3084">
        <f t="shared" si="23"/>
        <v>0</v>
      </c>
      <c r="H733" s="1874">
        <v>1.1496</v>
      </c>
      <c r="I733" s="3085" t="s">
        <v>0</v>
      </c>
    </row>
    <row r="734" spans="1:9" ht="16.5">
      <c r="A734" s="3088" t="s">
        <v>2748</v>
      </c>
      <c r="B734" s="3040" t="s">
        <v>8358</v>
      </c>
      <c r="C734" s="3040" t="s">
        <v>2840</v>
      </c>
      <c r="D734" s="3083"/>
      <c r="E734" s="3083"/>
      <c r="F734" s="3083">
        <f t="shared" si="22"/>
        <v>0</v>
      </c>
      <c r="G734" s="3084">
        <f t="shared" si="23"/>
        <v>0</v>
      </c>
      <c r="H734" s="1874">
        <v>0.501</v>
      </c>
      <c r="I734" s="3085" t="s">
        <v>0</v>
      </c>
    </row>
    <row r="735" spans="1:9" ht="16.5">
      <c r="A735" s="3088" t="s">
        <v>2749</v>
      </c>
      <c r="B735" s="3040" t="s">
        <v>8359</v>
      </c>
      <c r="C735" s="3040" t="s">
        <v>2840</v>
      </c>
      <c r="D735" s="3083"/>
      <c r="E735" s="3083"/>
      <c r="F735" s="3083">
        <f t="shared" si="22"/>
        <v>0</v>
      </c>
      <c r="G735" s="3084">
        <f t="shared" si="23"/>
        <v>0</v>
      </c>
      <c r="H735" s="1874">
        <v>1.3947000000000001</v>
      </c>
      <c r="I735" s="3085" t="s">
        <v>0</v>
      </c>
    </row>
    <row r="736" spans="1:9" ht="16.5">
      <c r="A736" s="3088" t="s">
        <v>2750</v>
      </c>
      <c r="B736" s="3040" t="s">
        <v>8360</v>
      </c>
      <c r="C736" s="3040" t="s">
        <v>2840</v>
      </c>
      <c r="D736" s="3083"/>
      <c r="E736" s="3083"/>
      <c r="F736" s="3083">
        <f t="shared" si="22"/>
        <v>0</v>
      </c>
      <c r="G736" s="3084">
        <f t="shared" si="23"/>
        <v>0</v>
      </c>
      <c r="H736" s="1874">
        <v>0.77690000000000003</v>
      </c>
      <c r="I736" s="3085" t="s">
        <v>0</v>
      </c>
    </row>
    <row r="737" spans="1:9" ht="16.5">
      <c r="A737" s="3088" t="s">
        <v>2751</v>
      </c>
      <c r="B737" s="3040" t="s">
        <v>8361</v>
      </c>
      <c r="C737" s="3040" t="s">
        <v>2840</v>
      </c>
      <c r="D737" s="3083"/>
      <c r="E737" s="3083"/>
      <c r="F737" s="3083">
        <f t="shared" si="22"/>
        <v>0</v>
      </c>
      <c r="G737" s="3084">
        <f t="shared" si="23"/>
        <v>0</v>
      </c>
      <c r="H737" s="1874">
        <v>1.4406000000000001</v>
      </c>
      <c r="I737" s="3085" t="s">
        <v>0</v>
      </c>
    </row>
    <row r="738" spans="1:9" ht="16.5">
      <c r="A738" s="3088" t="s">
        <v>2752</v>
      </c>
      <c r="B738" s="3040" t="s">
        <v>8362</v>
      </c>
      <c r="C738" s="3040" t="s">
        <v>2840</v>
      </c>
      <c r="D738" s="3083"/>
      <c r="E738" s="3083"/>
      <c r="F738" s="3083">
        <f t="shared" si="22"/>
        <v>0</v>
      </c>
      <c r="G738" s="3084">
        <f t="shared" si="23"/>
        <v>0</v>
      </c>
      <c r="H738" s="1874">
        <v>0.62050000000000005</v>
      </c>
      <c r="I738" s="3085" t="s">
        <v>0</v>
      </c>
    </row>
    <row r="739" spans="1:9" ht="16.5">
      <c r="A739" s="3088" t="s">
        <v>2753</v>
      </c>
      <c r="B739" s="3040" t="s">
        <v>8363</v>
      </c>
      <c r="C739" s="3040" t="s">
        <v>2840</v>
      </c>
      <c r="D739" s="3083"/>
      <c r="E739" s="3083"/>
      <c r="F739" s="3083">
        <f t="shared" si="22"/>
        <v>0</v>
      </c>
      <c r="G739" s="3084">
        <f t="shared" si="23"/>
        <v>0</v>
      </c>
      <c r="H739" s="1874">
        <v>1.0556000000000001</v>
      </c>
      <c r="I739" s="3085" t="s">
        <v>0</v>
      </c>
    </row>
    <row r="740" spans="1:9" ht="16.5">
      <c r="A740" s="3088" t="s">
        <v>2754</v>
      </c>
      <c r="B740" s="3040" t="s">
        <v>8364</v>
      </c>
      <c r="C740" s="3040" t="s">
        <v>2840</v>
      </c>
      <c r="D740" s="3083"/>
      <c r="E740" s="3083"/>
      <c r="F740" s="3083">
        <f t="shared" si="22"/>
        <v>0</v>
      </c>
      <c r="G740" s="3084">
        <f t="shared" si="23"/>
        <v>0</v>
      </c>
      <c r="H740" s="1874">
        <v>0.32390000000000002</v>
      </c>
      <c r="I740" s="3085" t="s">
        <v>0</v>
      </c>
    </row>
    <row r="741" spans="1:9" ht="16.5">
      <c r="A741" s="3088" t="s">
        <v>2755</v>
      </c>
      <c r="B741" s="3040" t="s">
        <v>8365</v>
      </c>
      <c r="C741" s="3040" t="s">
        <v>2840</v>
      </c>
      <c r="D741" s="3083"/>
      <c r="E741" s="3083"/>
      <c r="F741" s="3083">
        <f t="shared" si="22"/>
        <v>0</v>
      </c>
      <c r="G741" s="3084">
        <f t="shared" si="23"/>
        <v>0</v>
      </c>
      <c r="H741" s="1874">
        <v>0.86419999999999997</v>
      </c>
      <c r="I741" s="3085" t="s">
        <v>0</v>
      </c>
    </row>
    <row r="742" spans="1:9" ht="16.5">
      <c r="A742" s="3088" t="s">
        <v>2756</v>
      </c>
      <c r="B742" s="3040" t="s">
        <v>8366</v>
      </c>
      <c r="C742" s="3040" t="s">
        <v>2840</v>
      </c>
      <c r="D742" s="3083"/>
      <c r="E742" s="3083"/>
      <c r="F742" s="3083">
        <f t="shared" si="22"/>
        <v>0</v>
      </c>
      <c r="G742" s="3084">
        <f t="shared" si="23"/>
        <v>0</v>
      </c>
      <c r="H742" s="1874">
        <v>0.61680000000000001</v>
      </c>
      <c r="I742" s="3085" t="s">
        <v>0</v>
      </c>
    </row>
    <row r="743" spans="1:9" ht="16.5">
      <c r="A743" s="3088" t="s">
        <v>2757</v>
      </c>
      <c r="B743" s="3040" t="s">
        <v>8367</v>
      </c>
      <c r="C743" s="3040" t="s">
        <v>2840</v>
      </c>
      <c r="D743" s="3083"/>
      <c r="E743" s="3083"/>
      <c r="F743" s="3083">
        <f t="shared" si="22"/>
        <v>0</v>
      </c>
      <c r="G743" s="3084">
        <f t="shared" si="23"/>
        <v>0</v>
      </c>
      <c r="H743" s="1874">
        <v>0.38779999999999998</v>
      </c>
      <c r="I743" s="3085" t="s">
        <v>0</v>
      </c>
    </row>
    <row r="744" spans="1:9" ht="16.5">
      <c r="A744" s="3088" t="s">
        <v>2758</v>
      </c>
      <c r="B744" s="3040" t="s">
        <v>8368</v>
      </c>
      <c r="C744" s="3040" t="s">
        <v>2840</v>
      </c>
      <c r="D744" s="3083"/>
      <c r="E744" s="3083"/>
      <c r="F744" s="3083">
        <f t="shared" si="22"/>
        <v>0</v>
      </c>
      <c r="G744" s="3084">
        <f t="shared" si="23"/>
        <v>0</v>
      </c>
      <c r="H744" s="1874">
        <v>0.90200000000000002</v>
      </c>
      <c r="I744" s="3085" t="s">
        <v>0</v>
      </c>
    </row>
    <row r="745" spans="1:9" ht="16.5">
      <c r="A745" s="3088" t="s">
        <v>2759</v>
      </c>
      <c r="B745" s="3040" t="s">
        <v>8369</v>
      </c>
      <c r="C745" s="3040" t="s">
        <v>2840</v>
      </c>
      <c r="D745" s="3083"/>
      <c r="E745" s="3083"/>
      <c r="F745" s="3083">
        <f t="shared" si="22"/>
        <v>0</v>
      </c>
      <c r="G745" s="3084">
        <f t="shared" si="23"/>
        <v>0</v>
      </c>
      <c r="H745" s="1874">
        <v>0.31950000000000001</v>
      </c>
      <c r="I745" s="3085" t="s">
        <v>0</v>
      </c>
    </row>
    <row r="746" spans="1:9" ht="16.5">
      <c r="A746" s="3088" t="s">
        <v>2760</v>
      </c>
      <c r="B746" s="3040" t="s">
        <v>8370</v>
      </c>
      <c r="C746" s="3040" t="s">
        <v>2840</v>
      </c>
      <c r="D746" s="3083"/>
      <c r="E746" s="3083"/>
      <c r="F746" s="3083">
        <f t="shared" si="22"/>
        <v>0</v>
      </c>
      <c r="G746" s="3084">
        <f t="shared" si="23"/>
        <v>0</v>
      </c>
      <c r="H746" s="1874">
        <v>0.71419999999999995</v>
      </c>
      <c r="I746" s="3085" t="s">
        <v>0</v>
      </c>
    </row>
    <row r="747" spans="1:9" ht="16.5">
      <c r="A747" s="3088" t="s">
        <v>2761</v>
      </c>
      <c r="B747" s="3040" t="s">
        <v>8371</v>
      </c>
      <c r="C747" s="3040" t="s">
        <v>2840</v>
      </c>
      <c r="D747" s="3083"/>
      <c r="E747" s="3083"/>
      <c r="F747" s="3083">
        <f t="shared" si="22"/>
        <v>0</v>
      </c>
      <c r="G747" s="3084">
        <f t="shared" si="23"/>
        <v>0</v>
      </c>
      <c r="H747" s="1874">
        <v>0.86870000000000003</v>
      </c>
      <c r="I747" s="3085" t="s">
        <v>0</v>
      </c>
    </row>
    <row r="748" spans="1:9" ht="16.5">
      <c r="A748" s="3088" t="s">
        <v>2762</v>
      </c>
      <c r="B748" s="3040" t="s">
        <v>8372</v>
      </c>
      <c r="C748" s="3040" t="s">
        <v>2840</v>
      </c>
      <c r="D748" s="3083"/>
      <c r="E748" s="3083"/>
      <c r="F748" s="3083">
        <f t="shared" si="22"/>
        <v>0</v>
      </c>
      <c r="G748" s="3084">
        <f t="shared" si="23"/>
        <v>0</v>
      </c>
      <c r="H748" s="1874">
        <v>0.80920000000000003</v>
      </c>
      <c r="I748" s="3085" t="s">
        <v>0</v>
      </c>
    </row>
    <row r="749" spans="1:9" ht="16.5">
      <c r="A749" s="3088" t="s">
        <v>2763</v>
      </c>
      <c r="B749" s="3040" t="s">
        <v>8373</v>
      </c>
      <c r="C749" s="3040" t="s">
        <v>2840</v>
      </c>
      <c r="D749" s="3083"/>
      <c r="E749" s="3083"/>
      <c r="F749" s="3083">
        <f t="shared" si="22"/>
        <v>0</v>
      </c>
      <c r="G749" s="3084">
        <f t="shared" si="23"/>
        <v>0</v>
      </c>
      <c r="H749" s="1874">
        <v>0.75080000000000002</v>
      </c>
      <c r="I749" s="3085" t="s">
        <v>0</v>
      </c>
    </row>
    <row r="750" spans="1:9" ht="16.5">
      <c r="A750" s="3088" t="s">
        <v>2764</v>
      </c>
      <c r="B750" s="3040" t="s">
        <v>8374</v>
      </c>
      <c r="C750" s="3040" t="s">
        <v>2840</v>
      </c>
      <c r="D750" s="3083"/>
      <c r="E750" s="3083"/>
      <c r="F750" s="3083">
        <f t="shared" si="22"/>
        <v>0</v>
      </c>
      <c r="G750" s="3084">
        <f t="shared" si="23"/>
        <v>0</v>
      </c>
      <c r="H750" s="1874">
        <v>1.6918</v>
      </c>
      <c r="I750" s="3085" t="s">
        <v>0</v>
      </c>
    </row>
    <row r="751" spans="1:9" ht="16.5">
      <c r="A751" s="3088" t="s">
        <v>2765</v>
      </c>
      <c r="B751" s="3040" t="s">
        <v>8375</v>
      </c>
      <c r="C751" s="3040" t="s">
        <v>2840</v>
      </c>
      <c r="D751" s="3083"/>
      <c r="E751" s="3083"/>
      <c r="F751" s="3083">
        <f t="shared" si="22"/>
        <v>0</v>
      </c>
      <c r="G751" s="3084">
        <f t="shared" si="23"/>
        <v>0</v>
      </c>
      <c r="H751" s="1874">
        <v>1.2887</v>
      </c>
      <c r="I751" s="3085" t="s">
        <v>0</v>
      </c>
    </row>
    <row r="752" spans="1:9" ht="16.5">
      <c r="A752" s="3088" t="s">
        <v>2766</v>
      </c>
      <c r="B752" s="3040" t="s">
        <v>8376</v>
      </c>
      <c r="C752" s="3040" t="s">
        <v>2840</v>
      </c>
      <c r="D752" s="3083"/>
      <c r="E752" s="3083"/>
      <c r="F752" s="3083">
        <f t="shared" si="22"/>
        <v>0</v>
      </c>
      <c r="G752" s="3084">
        <f t="shared" si="23"/>
        <v>0</v>
      </c>
      <c r="H752" s="1874">
        <v>0.51359999999999995</v>
      </c>
      <c r="I752" s="3085" t="s">
        <v>0</v>
      </c>
    </row>
    <row r="753" spans="1:9" ht="16.5">
      <c r="A753" s="3088" t="s">
        <v>2767</v>
      </c>
      <c r="B753" s="3040" t="s">
        <v>8377</v>
      </c>
      <c r="C753" s="3040" t="s">
        <v>2840</v>
      </c>
      <c r="D753" s="3083"/>
      <c r="E753" s="3083"/>
      <c r="F753" s="3083">
        <f t="shared" si="22"/>
        <v>0</v>
      </c>
      <c r="G753" s="3084">
        <f t="shared" si="23"/>
        <v>0</v>
      </c>
      <c r="H753" s="1874">
        <v>0.30520000000000003</v>
      </c>
      <c r="I753" s="3085" t="s">
        <v>0</v>
      </c>
    </row>
    <row r="754" spans="1:9" ht="16.5">
      <c r="A754" s="3088" t="s">
        <v>2768</v>
      </c>
      <c r="B754" s="3040" t="s">
        <v>8378</v>
      </c>
      <c r="C754" s="3040" t="s">
        <v>2840</v>
      </c>
      <c r="D754" s="3083"/>
      <c r="E754" s="3083"/>
      <c r="F754" s="3083">
        <f t="shared" si="22"/>
        <v>0</v>
      </c>
      <c r="G754" s="3084">
        <f t="shared" si="23"/>
        <v>0</v>
      </c>
      <c r="H754" s="1874">
        <v>0.98070000000000002</v>
      </c>
      <c r="I754" s="3085" t="s">
        <v>0</v>
      </c>
    </row>
    <row r="755" spans="1:9" ht="16.5">
      <c r="A755" s="3088" t="s">
        <v>4209</v>
      </c>
      <c r="B755" s="3040" t="s">
        <v>8379</v>
      </c>
      <c r="C755" s="3040" t="s">
        <v>2840</v>
      </c>
      <c r="D755" s="3083"/>
      <c r="E755" s="3083"/>
      <c r="F755" s="3083">
        <f t="shared" si="22"/>
        <v>0</v>
      </c>
      <c r="G755" s="3084">
        <f t="shared" si="23"/>
        <v>0</v>
      </c>
      <c r="H755" s="1874">
        <v>2.1663999999999999</v>
      </c>
      <c r="I755" s="3085" t="s">
        <v>0</v>
      </c>
    </row>
    <row r="756" spans="1:9" ht="16.5">
      <c r="A756" s="3088" t="s">
        <v>2769</v>
      </c>
      <c r="B756" s="3040" t="s">
        <v>8380</v>
      </c>
      <c r="C756" s="3040" t="s">
        <v>2840</v>
      </c>
      <c r="D756" s="3083"/>
      <c r="E756" s="3083"/>
      <c r="F756" s="3083">
        <f t="shared" si="22"/>
        <v>0</v>
      </c>
      <c r="G756" s="3084">
        <f t="shared" si="23"/>
        <v>0</v>
      </c>
      <c r="H756" s="1874">
        <v>1.2741</v>
      </c>
      <c r="I756" s="3085" t="s">
        <v>0</v>
      </c>
    </row>
    <row r="757" spans="1:9" ht="16.5">
      <c r="A757" s="3088" t="s">
        <v>2770</v>
      </c>
      <c r="B757" s="3040" t="s">
        <v>8381</v>
      </c>
      <c r="C757" s="3040" t="s">
        <v>2840</v>
      </c>
      <c r="D757" s="3083"/>
      <c r="E757" s="3083"/>
      <c r="F757" s="3083">
        <f t="shared" si="22"/>
        <v>0</v>
      </c>
      <c r="G757" s="3084">
        <f t="shared" si="23"/>
        <v>0</v>
      </c>
      <c r="H757" s="1874">
        <v>0.73319999999999996</v>
      </c>
      <c r="I757" s="3085" t="s">
        <v>0</v>
      </c>
    </row>
    <row r="758" spans="1:9" ht="16.5">
      <c r="A758" s="3088" t="s">
        <v>2771</v>
      </c>
      <c r="B758" s="3040" t="s">
        <v>8382</v>
      </c>
      <c r="C758" s="3040" t="s">
        <v>2840</v>
      </c>
      <c r="D758" s="3083"/>
      <c r="E758" s="3083"/>
      <c r="F758" s="3083">
        <f t="shared" si="22"/>
        <v>0</v>
      </c>
      <c r="G758" s="3084">
        <f t="shared" si="23"/>
        <v>0</v>
      </c>
      <c r="H758" s="1874">
        <v>1.2121999999999999</v>
      </c>
      <c r="I758" s="3085" t="s">
        <v>0</v>
      </c>
    </row>
    <row r="759" spans="1:9" ht="16.5">
      <c r="A759" s="3088" t="s">
        <v>2772</v>
      </c>
      <c r="B759" s="3040" t="s">
        <v>8383</v>
      </c>
      <c r="C759" s="3040" t="s">
        <v>2840</v>
      </c>
      <c r="D759" s="3083"/>
      <c r="E759" s="3083"/>
      <c r="F759" s="3083">
        <f t="shared" si="22"/>
        <v>0</v>
      </c>
      <c r="G759" s="3084">
        <f t="shared" si="23"/>
        <v>0</v>
      </c>
      <c r="H759" s="1874">
        <v>1.2223999999999999</v>
      </c>
      <c r="I759" s="3085" t="s">
        <v>0</v>
      </c>
    </row>
    <row r="760" spans="1:9" ht="16.5">
      <c r="A760" s="3088" t="s">
        <v>2773</v>
      </c>
      <c r="B760" s="3040" t="s">
        <v>8384</v>
      </c>
      <c r="C760" s="3040" t="s">
        <v>2840</v>
      </c>
      <c r="D760" s="3083"/>
      <c r="E760" s="3083"/>
      <c r="F760" s="3083">
        <f t="shared" si="22"/>
        <v>0</v>
      </c>
      <c r="G760" s="3084">
        <f t="shared" si="23"/>
        <v>0</v>
      </c>
      <c r="H760" s="1874">
        <v>0.39129999999999998</v>
      </c>
      <c r="I760" s="3085" t="s">
        <v>0</v>
      </c>
    </row>
    <row r="761" spans="1:9" ht="16.5">
      <c r="A761" s="3088" t="s">
        <v>2774</v>
      </c>
      <c r="B761" s="3040" t="s">
        <v>8385</v>
      </c>
      <c r="C761" s="3040" t="s">
        <v>2840</v>
      </c>
      <c r="D761" s="3083"/>
      <c r="E761" s="3083"/>
      <c r="F761" s="3083">
        <f t="shared" si="22"/>
        <v>0</v>
      </c>
      <c r="G761" s="3084">
        <f t="shared" si="23"/>
        <v>0</v>
      </c>
      <c r="H761" s="1874">
        <v>0.55920000000000003</v>
      </c>
      <c r="I761" s="3085" t="s">
        <v>0</v>
      </c>
    </row>
    <row r="762" spans="1:9" ht="16.5">
      <c r="A762" s="3088" t="s">
        <v>2775</v>
      </c>
      <c r="B762" s="3040" t="s">
        <v>8386</v>
      </c>
      <c r="C762" s="3040" t="s">
        <v>2840</v>
      </c>
      <c r="D762" s="3083"/>
      <c r="E762" s="3083"/>
      <c r="F762" s="3083">
        <f t="shared" si="22"/>
        <v>0</v>
      </c>
      <c r="G762" s="3084">
        <f t="shared" si="23"/>
        <v>0</v>
      </c>
      <c r="H762" s="1874">
        <v>1.2833000000000001</v>
      </c>
      <c r="I762" s="3085" t="s">
        <v>0</v>
      </c>
    </row>
    <row r="763" spans="1:9" ht="16.5">
      <c r="A763" s="3088" t="s">
        <v>2776</v>
      </c>
      <c r="B763" s="3040" t="s">
        <v>8387</v>
      </c>
      <c r="C763" s="3040" t="s">
        <v>2840</v>
      </c>
      <c r="D763" s="3083"/>
      <c r="E763" s="3083"/>
      <c r="F763" s="3083">
        <f t="shared" si="22"/>
        <v>0</v>
      </c>
      <c r="G763" s="3084">
        <f t="shared" si="23"/>
        <v>0</v>
      </c>
      <c r="H763" s="1874">
        <v>0.13519999999999999</v>
      </c>
      <c r="I763" s="3085" t="s">
        <v>0</v>
      </c>
    </row>
    <row r="764" spans="1:9" ht="16.5">
      <c r="A764" s="3088" t="s">
        <v>2777</v>
      </c>
      <c r="B764" s="3040" t="s">
        <v>8388</v>
      </c>
      <c r="C764" s="3040" t="s">
        <v>2840</v>
      </c>
      <c r="D764" s="3083"/>
      <c r="E764" s="3083"/>
      <c r="F764" s="3083">
        <f t="shared" si="22"/>
        <v>0</v>
      </c>
      <c r="G764" s="3084">
        <f t="shared" si="23"/>
        <v>0</v>
      </c>
      <c r="H764" s="1874">
        <v>1.1141000000000001</v>
      </c>
      <c r="I764" s="3085" t="s">
        <v>0</v>
      </c>
    </row>
    <row r="765" spans="1:9" ht="16.5">
      <c r="A765" s="3088" t="s">
        <v>2778</v>
      </c>
      <c r="B765" s="3040" t="s">
        <v>8389</v>
      </c>
      <c r="C765" s="3040" t="s">
        <v>2840</v>
      </c>
      <c r="D765" s="3083"/>
      <c r="E765" s="3083"/>
      <c r="F765" s="3083">
        <f t="shared" si="22"/>
        <v>0</v>
      </c>
      <c r="G765" s="3084">
        <f t="shared" si="23"/>
        <v>0</v>
      </c>
      <c r="H765" s="1874">
        <v>0.15240000000000001</v>
      </c>
      <c r="I765" s="3085" t="s">
        <v>0</v>
      </c>
    </row>
    <row r="766" spans="1:9" ht="16.5">
      <c r="A766" s="3088" t="s">
        <v>2779</v>
      </c>
      <c r="B766" s="3040" t="s">
        <v>8390</v>
      </c>
      <c r="C766" s="3040" t="s">
        <v>2840</v>
      </c>
      <c r="D766" s="3083"/>
      <c r="E766" s="3083"/>
      <c r="F766" s="3083">
        <f t="shared" si="22"/>
        <v>0</v>
      </c>
      <c r="G766" s="3084">
        <f t="shared" si="23"/>
        <v>0</v>
      </c>
      <c r="H766" s="1874">
        <v>0.86240000000000006</v>
      </c>
      <c r="I766" s="3085" t="s">
        <v>0</v>
      </c>
    </row>
    <row r="767" spans="1:9" ht="16.5">
      <c r="A767" s="3088" t="s">
        <v>2780</v>
      </c>
      <c r="B767" s="3040" t="s">
        <v>8391</v>
      </c>
      <c r="C767" s="3040" t="s">
        <v>2840</v>
      </c>
      <c r="D767" s="3083"/>
      <c r="E767" s="3083"/>
      <c r="F767" s="3083">
        <f t="shared" si="22"/>
        <v>0</v>
      </c>
      <c r="G767" s="3084">
        <f t="shared" si="23"/>
        <v>0</v>
      </c>
      <c r="H767" s="1874">
        <v>4.4200000000000003E-2</v>
      </c>
      <c r="I767" s="3085" t="s">
        <v>0</v>
      </c>
    </row>
    <row r="768" spans="1:9" ht="16.5">
      <c r="A768" s="3088" t="s">
        <v>2781</v>
      </c>
      <c r="B768" s="3040" t="s">
        <v>8392</v>
      </c>
      <c r="C768" s="3040" t="s">
        <v>2840</v>
      </c>
      <c r="D768" s="3083"/>
      <c r="E768" s="3083"/>
      <c r="F768" s="3083">
        <f t="shared" si="22"/>
        <v>0</v>
      </c>
      <c r="G768" s="3084">
        <f t="shared" si="23"/>
        <v>0</v>
      </c>
      <c r="H768" s="1874">
        <v>1.6149</v>
      </c>
      <c r="I768" s="3085" t="s">
        <v>0</v>
      </c>
    </row>
    <row r="769" spans="1:9" ht="16.5">
      <c r="A769" s="3088" t="s">
        <v>2782</v>
      </c>
      <c r="B769" s="3040" t="s">
        <v>8393</v>
      </c>
      <c r="C769" s="3040" t="s">
        <v>2840</v>
      </c>
      <c r="D769" s="3083"/>
      <c r="E769" s="3083"/>
      <c r="F769" s="3083">
        <f t="shared" si="22"/>
        <v>0</v>
      </c>
      <c r="G769" s="3084">
        <f t="shared" si="23"/>
        <v>0</v>
      </c>
      <c r="H769" s="1874">
        <v>0.41220000000000001</v>
      </c>
      <c r="I769" s="3085" t="s">
        <v>0</v>
      </c>
    </row>
    <row r="770" spans="1:9" ht="16.5">
      <c r="A770" s="3088" t="s">
        <v>2783</v>
      </c>
      <c r="B770" s="3040" t="s">
        <v>8394</v>
      </c>
      <c r="C770" s="3040" t="s">
        <v>2840</v>
      </c>
      <c r="D770" s="3083"/>
      <c r="E770" s="3083"/>
      <c r="F770" s="3083">
        <f t="shared" si="22"/>
        <v>0</v>
      </c>
      <c r="G770" s="3084">
        <f t="shared" si="23"/>
        <v>0</v>
      </c>
      <c r="H770" s="1874">
        <v>0.13239999999999999</v>
      </c>
      <c r="I770" s="3085" t="s">
        <v>0</v>
      </c>
    </row>
    <row r="771" spans="1:9" ht="16.5">
      <c r="A771" s="3088" t="s">
        <v>2784</v>
      </c>
      <c r="B771" s="3040" t="s">
        <v>8395</v>
      </c>
      <c r="C771" s="3040" t="s">
        <v>2840</v>
      </c>
      <c r="D771" s="3083"/>
      <c r="E771" s="3083"/>
      <c r="F771" s="3083">
        <f t="shared" si="22"/>
        <v>0</v>
      </c>
      <c r="G771" s="3084">
        <f t="shared" si="23"/>
        <v>0</v>
      </c>
      <c r="H771" s="1874">
        <v>0.35310000000000002</v>
      </c>
      <c r="I771" s="3085" t="s">
        <v>0</v>
      </c>
    </row>
    <row r="772" spans="1:9" ht="16.5">
      <c r="A772" s="3088" t="s">
        <v>2785</v>
      </c>
      <c r="B772" s="3040" t="s">
        <v>8396</v>
      </c>
      <c r="C772" s="3040" t="s">
        <v>2840</v>
      </c>
      <c r="D772" s="3083"/>
      <c r="E772" s="3083"/>
      <c r="F772" s="3083">
        <f t="shared" si="22"/>
        <v>0</v>
      </c>
      <c r="G772" s="3084">
        <f t="shared" si="23"/>
        <v>0</v>
      </c>
      <c r="H772" s="1874">
        <v>0.81369999999999998</v>
      </c>
      <c r="I772" s="3085" t="s">
        <v>0</v>
      </c>
    </row>
    <row r="773" spans="1:9" ht="16.5">
      <c r="A773" s="3088" t="s">
        <v>2786</v>
      </c>
      <c r="B773" s="3040" t="s">
        <v>8397</v>
      </c>
      <c r="C773" s="3040" t="s">
        <v>2840</v>
      </c>
      <c r="D773" s="3083"/>
      <c r="E773" s="3083"/>
      <c r="F773" s="3083">
        <f t="shared" ref="F773:F818" si="24">D773*E773</f>
        <v>0</v>
      </c>
      <c r="G773" s="3084">
        <f t="shared" ref="G773:G818" si="25">IF($F$836=0,0,F773/$F$836)</f>
        <v>0</v>
      </c>
      <c r="H773" s="1874">
        <v>1.0589999999999999</v>
      </c>
      <c r="I773" s="3085" t="s">
        <v>0</v>
      </c>
    </row>
    <row r="774" spans="1:9" ht="16.5">
      <c r="A774" s="3088" t="s">
        <v>2787</v>
      </c>
      <c r="B774" s="3040" t="s">
        <v>8398</v>
      </c>
      <c r="C774" s="3040" t="s">
        <v>2840</v>
      </c>
      <c r="D774" s="3083"/>
      <c r="E774" s="3083"/>
      <c r="F774" s="3083">
        <f t="shared" si="24"/>
        <v>0</v>
      </c>
      <c r="G774" s="3084">
        <f t="shared" si="25"/>
        <v>0</v>
      </c>
      <c r="H774" s="1874">
        <v>0.65190000000000003</v>
      </c>
      <c r="I774" s="3085" t="s">
        <v>0</v>
      </c>
    </row>
    <row r="775" spans="1:9" ht="16.5">
      <c r="A775" s="3088" t="s">
        <v>2788</v>
      </c>
      <c r="B775" s="3040" t="s">
        <v>8399</v>
      </c>
      <c r="C775" s="3040" t="s">
        <v>2840</v>
      </c>
      <c r="D775" s="3083"/>
      <c r="E775" s="3083"/>
      <c r="F775" s="3083">
        <f t="shared" si="24"/>
        <v>0</v>
      </c>
      <c r="G775" s="3084">
        <f t="shared" si="25"/>
        <v>0</v>
      </c>
      <c r="H775" s="1874">
        <v>0.25509999999999999</v>
      </c>
      <c r="I775" s="3085" t="s">
        <v>0</v>
      </c>
    </row>
    <row r="776" spans="1:9" ht="16.5">
      <c r="A776" s="3088" t="s">
        <v>2789</v>
      </c>
      <c r="B776" s="3040" t="s">
        <v>8400</v>
      </c>
      <c r="C776" s="3040" t="s">
        <v>2840</v>
      </c>
      <c r="D776" s="3083"/>
      <c r="E776" s="3083"/>
      <c r="F776" s="3083">
        <f t="shared" si="24"/>
        <v>0</v>
      </c>
      <c r="G776" s="3084">
        <f t="shared" si="25"/>
        <v>0</v>
      </c>
      <c r="H776" s="1874">
        <v>0.54279999999999995</v>
      </c>
      <c r="I776" s="3085" t="s">
        <v>0</v>
      </c>
    </row>
    <row r="777" spans="1:9" ht="16.5">
      <c r="A777" s="3088" t="s">
        <v>2790</v>
      </c>
      <c r="B777" s="3040" t="s">
        <v>8401</v>
      </c>
      <c r="C777" s="3040" t="s">
        <v>2840</v>
      </c>
      <c r="D777" s="3083"/>
      <c r="E777" s="3083"/>
      <c r="F777" s="3083">
        <f t="shared" si="24"/>
        <v>0</v>
      </c>
      <c r="G777" s="3084">
        <f t="shared" si="25"/>
        <v>0</v>
      </c>
      <c r="H777" s="1874">
        <v>0.1157</v>
      </c>
      <c r="I777" s="3085" t="s">
        <v>0</v>
      </c>
    </row>
    <row r="778" spans="1:9" ht="16.5">
      <c r="A778" s="3088" t="s">
        <v>2791</v>
      </c>
      <c r="B778" s="3040" t="s">
        <v>8402</v>
      </c>
      <c r="C778" s="3040" t="s">
        <v>2840</v>
      </c>
      <c r="D778" s="3083"/>
      <c r="E778" s="3083"/>
      <c r="F778" s="3083">
        <f t="shared" si="24"/>
        <v>0</v>
      </c>
      <c r="G778" s="3084">
        <f t="shared" si="25"/>
        <v>0</v>
      </c>
      <c r="H778" s="1874">
        <v>0.77890000000000004</v>
      </c>
      <c r="I778" s="3085" t="s">
        <v>0</v>
      </c>
    </row>
    <row r="779" spans="1:9" ht="17.649999999999999" customHeight="1">
      <c r="A779" s="3088" t="s">
        <v>2792</v>
      </c>
      <c r="B779" s="3040" t="s">
        <v>8403</v>
      </c>
      <c r="C779" s="3040" t="s">
        <v>2840</v>
      </c>
      <c r="D779" s="3083"/>
      <c r="E779" s="3083"/>
      <c r="F779" s="3083">
        <f t="shared" si="24"/>
        <v>0</v>
      </c>
      <c r="G779" s="3084">
        <f t="shared" si="25"/>
        <v>0</v>
      </c>
      <c r="H779" s="1874">
        <v>0.72099999999999997</v>
      </c>
      <c r="I779" s="3085" t="s">
        <v>0</v>
      </c>
    </row>
    <row r="780" spans="1:9" ht="16.5">
      <c r="A780" s="3088" t="s">
        <v>2793</v>
      </c>
      <c r="B780" s="3040" t="s">
        <v>8404</v>
      </c>
      <c r="C780" s="3040" t="s">
        <v>2840</v>
      </c>
      <c r="D780" s="3083"/>
      <c r="E780" s="3083"/>
      <c r="F780" s="3083">
        <f t="shared" si="24"/>
        <v>0</v>
      </c>
      <c r="G780" s="3084">
        <f t="shared" si="25"/>
        <v>0</v>
      </c>
      <c r="H780" s="1874">
        <v>4.7100000000000003E-2</v>
      </c>
      <c r="I780" s="3085" t="s">
        <v>0</v>
      </c>
    </row>
    <row r="781" spans="1:9" ht="16.5">
      <c r="A781" s="3088" t="s">
        <v>2794</v>
      </c>
      <c r="B781" s="3040" t="s">
        <v>8405</v>
      </c>
      <c r="C781" s="3040" t="s">
        <v>2840</v>
      </c>
      <c r="D781" s="3083"/>
      <c r="E781" s="3083"/>
      <c r="F781" s="3083">
        <f t="shared" si="24"/>
        <v>0</v>
      </c>
      <c r="G781" s="3084">
        <f t="shared" si="25"/>
        <v>0</v>
      </c>
      <c r="H781" s="1874">
        <v>7.2499999999999995E-2</v>
      </c>
      <c r="I781" s="3085" t="s">
        <v>0</v>
      </c>
    </row>
    <row r="782" spans="1:9" ht="16.5">
      <c r="A782" s="3088" t="s">
        <v>2795</v>
      </c>
      <c r="B782" s="3040" t="s">
        <v>8406</v>
      </c>
      <c r="C782" s="3040" t="s">
        <v>2840</v>
      </c>
      <c r="D782" s="3083"/>
      <c r="E782" s="3083"/>
      <c r="F782" s="3083">
        <f t="shared" si="24"/>
        <v>0</v>
      </c>
      <c r="G782" s="3084">
        <f t="shared" si="25"/>
        <v>0</v>
      </c>
      <c r="H782" s="1874">
        <v>0.95220000000000005</v>
      </c>
      <c r="I782" s="3085" t="s">
        <v>0</v>
      </c>
    </row>
    <row r="783" spans="1:9" ht="16.5">
      <c r="A783" s="3088" t="s">
        <v>2796</v>
      </c>
      <c r="B783" s="3040" t="s">
        <v>8407</v>
      </c>
      <c r="C783" s="3040" t="s">
        <v>2840</v>
      </c>
      <c r="D783" s="3089"/>
      <c r="E783" s="3089"/>
      <c r="F783" s="3083">
        <f t="shared" si="24"/>
        <v>0</v>
      </c>
      <c r="G783" s="3084">
        <f t="shared" si="25"/>
        <v>0</v>
      </c>
      <c r="H783" s="1874">
        <v>0.45450000000000002</v>
      </c>
      <c r="I783" s="3085" t="s">
        <v>0</v>
      </c>
    </row>
    <row r="784" spans="1:9" ht="16.5">
      <c r="A784" s="3088" t="s">
        <v>2797</v>
      </c>
      <c r="B784" s="3040" t="s">
        <v>8408</v>
      </c>
      <c r="C784" s="3040" t="s">
        <v>2840</v>
      </c>
      <c r="D784" s="3089"/>
      <c r="E784" s="3089"/>
      <c r="F784" s="3083">
        <f t="shared" si="24"/>
        <v>0</v>
      </c>
      <c r="G784" s="3084">
        <f t="shared" si="25"/>
        <v>0</v>
      </c>
      <c r="H784" s="1874">
        <v>0.3911</v>
      </c>
      <c r="I784" s="3085" t="s">
        <v>0</v>
      </c>
    </row>
    <row r="785" spans="1:9" ht="16.5">
      <c r="A785" s="3088" t="s">
        <v>2798</v>
      </c>
      <c r="B785" s="3040" t="s">
        <v>8409</v>
      </c>
      <c r="C785" s="3040" t="s">
        <v>2840</v>
      </c>
      <c r="D785" s="3089"/>
      <c r="E785" s="3089"/>
      <c r="F785" s="3083">
        <f t="shared" si="24"/>
        <v>0</v>
      </c>
      <c r="G785" s="3084">
        <f t="shared" si="25"/>
        <v>0</v>
      </c>
      <c r="H785" s="1874">
        <v>1.3</v>
      </c>
      <c r="I785" s="3085" t="s">
        <v>0</v>
      </c>
    </row>
    <row r="786" spans="1:9" ht="16.5">
      <c r="A786" s="3088" t="s">
        <v>2799</v>
      </c>
      <c r="B786" s="3040" t="s">
        <v>8410</v>
      </c>
      <c r="C786" s="3040" t="s">
        <v>2840</v>
      </c>
      <c r="D786" s="3089"/>
      <c r="E786" s="3089"/>
      <c r="F786" s="3083">
        <f t="shared" si="24"/>
        <v>0</v>
      </c>
      <c r="G786" s="3084">
        <f t="shared" si="25"/>
        <v>0</v>
      </c>
      <c r="H786" s="1874">
        <v>0.1366</v>
      </c>
      <c r="I786" s="3085" t="s">
        <v>0</v>
      </c>
    </row>
    <row r="787" spans="1:9" ht="16.5">
      <c r="A787" s="3088" t="s">
        <v>2800</v>
      </c>
      <c r="B787" s="3040" t="s">
        <v>8411</v>
      </c>
      <c r="C787" s="3040" t="s">
        <v>2840</v>
      </c>
      <c r="D787" s="3089"/>
      <c r="E787" s="3089"/>
      <c r="F787" s="3083">
        <f t="shared" si="24"/>
        <v>0</v>
      </c>
      <c r="G787" s="3084">
        <f t="shared" si="25"/>
        <v>0</v>
      </c>
      <c r="H787" s="1874">
        <v>1.0860000000000001</v>
      </c>
      <c r="I787" s="3090" t="s">
        <v>0</v>
      </c>
    </row>
    <row r="788" spans="1:9" ht="16.5">
      <c r="A788" s="3088" t="s">
        <v>2801</v>
      </c>
      <c r="B788" s="3040" t="s">
        <v>8412</v>
      </c>
      <c r="C788" s="3040" t="s">
        <v>2840</v>
      </c>
      <c r="D788" s="3089"/>
      <c r="E788" s="3089"/>
      <c r="F788" s="3083">
        <f t="shared" si="24"/>
        <v>0</v>
      </c>
      <c r="G788" s="3084">
        <f t="shared" si="25"/>
        <v>0</v>
      </c>
      <c r="H788" s="1874">
        <v>0.29430000000000001</v>
      </c>
      <c r="I788" s="3090" t="s">
        <v>0</v>
      </c>
    </row>
    <row r="789" spans="1:9" ht="16.5">
      <c r="A789" s="3088" t="s">
        <v>2802</v>
      </c>
      <c r="B789" s="3091" t="s">
        <v>8413</v>
      </c>
      <c r="C789" s="3040" t="s">
        <v>2840</v>
      </c>
      <c r="D789" s="3089"/>
      <c r="E789" s="3089"/>
      <c r="F789" s="3083">
        <f t="shared" si="24"/>
        <v>0</v>
      </c>
      <c r="G789" s="3084">
        <f t="shared" si="25"/>
        <v>0</v>
      </c>
      <c r="H789" s="1877">
        <v>0.83089999999999997</v>
      </c>
      <c r="I789" s="3092" t="s">
        <v>0</v>
      </c>
    </row>
    <row r="790" spans="1:9" ht="16.5">
      <c r="A790" s="3088" t="s">
        <v>2803</v>
      </c>
      <c r="B790" s="3091" t="s">
        <v>8414</v>
      </c>
      <c r="C790" s="3040" t="s">
        <v>2840</v>
      </c>
      <c r="D790" s="3089"/>
      <c r="E790" s="3089"/>
      <c r="F790" s="3083">
        <f t="shared" si="24"/>
        <v>0</v>
      </c>
      <c r="G790" s="3084">
        <f t="shared" si="25"/>
        <v>0</v>
      </c>
      <c r="H790" s="1877">
        <v>0.1341</v>
      </c>
      <c r="I790" s="3092" t="s">
        <v>0</v>
      </c>
    </row>
    <row r="791" spans="1:9" ht="16.5">
      <c r="A791" s="3088" t="s">
        <v>2804</v>
      </c>
      <c r="B791" s="3091" t="s">
        <v>8415</v>
      </c>
      <c r="C791" s="3040" t="s">
        <v>2840</v>
      </c>
      <c r="D791" s="3089"/>
      <c r="E791" s="3089"/>
      <c r="F791" s="3083">
        <f t="shared" si="24"/>
        <v>0</v>
      </c>
      <c r="G791" s="3084">
        <f t="shared" si="25"/>
        <v>0</v>
      </c>
      <c r="H791" s="1877">
        <v>0.66190000000000004</v>
      </c>
      <c r="I791" s="3092" t="s">
        <v>0</v>
      </c>
    </row>
    <row r="792" spans="1:9" ht="16.5">
      <c r="A792" s="3088" t="s">
        <v>2805</v>
      </c>
      <c r="B792" s="3091" t="s">
        <v>8416</v>
      </c>
      <c r="C792" s="3040" t="s">
        <v>2840</v>
      </c>
      <c r="D792" s="3089"/>
      <c r="E792" s="3089"/>
      <c r="F792" s="3083">
        <f t="shared" si="24"/>
        <v>0</v>
      </c>
      <c r="G792" s="3084">
        <f t="shared" si="25"/>
        <v>0</v>
      </c>
      <c r="H792" s="1877">
        <v>0.34770000000000001</v>
      </c>
      <c r="I792" s="3092" t="s">
        <v>0</v>
      </c>
    </row>
    <row r="793" spans="1:9" ht="16.5">
      <c r="A793" s="3088" t="s">
        <v>2806</v>
      </c>
      <c r="B793" s="3091" t="s">
        <v>8417</v>
      </c>
      <c r="C793" s="3040" t="s">
        <v>2840</v>
      </c>
      <c r="D793" s="3089"/>
      <c r="E793" s="3089"/>
      <c r="F793" s="3083">
        <f t="shared" si="24"/>
        <v>0</v>
      </c>
      <c r="G793" s="3084">
        <f t="shared" si="25"/>
        <v>0</v>
      </c>
      <c r="H793" s="1877">
        <v>-8.5000000000000006E-3</v>
      </c>
      <c r="I793" s="3092" t="s">
        <v>0</v>
      </c>
    </row>
    <row r="794" spans="1:9" ht="16.5">
      <c r="A794" s="3088" t="s">
        <v>2807</v>
      </c>
      <c r="B794" s="3091" t="s">
        <v>8418</v>
      </c>
      <c r="C794" s="3040" t="s">
        <v>2840</v>
      </c>
      <c r="D794" s="3089"/>
      <c r="E794" s="3089"/>
      <c r="F794" s="3083">
        <f t="shared" si="24"/>
        <v>0</v>
      </c>
      <c r="G794" s="3084">
        <f t="shared" si="25"/>
        <v>0</v>
      </c>
      <c r="H794" s="1877">
        <v>0.17069999999999999</v>
      </c>
      <c r="I794" s="3092" t="s">
        <v>0</v>
      </c>
    </row>
    <row r="795" spans="1:9" ht="16.5">
      <c r="A795" s="3088" t="s">
        <v>2809</v>
      </c>
      <c r="B795" s="3091" t="s">
        <v>8419</v>
      </c>
      <c r="C795" s="3040" t="s">
        <v>2840</v>
      </c>
      <c r="D795" s="3089"/>
      <c r="E795" s="3089"/>
      <c r="F795" s="3083">
        <f t="shared" si="24"/>
        <v>0</v>
      </c>
      <c r="G795" s="3084">
        <f t="shared" si="25"/>
        <v>0</v>
      </c>
      <c r="H795" s="1877">
        <v>0.16869999999999999</v>
      </c>
      <c r="I795" s="3092" t="s">
        <v>0</v>
      </c>
    </row>
    <row r="796" spans="1:9" ht="16.5">
      <c r="A796" s="3088" t="s">
        <v>2810</v>
      </c>
      <c r="B796" s="3091" t="s">
        <v>8420</v>
      </c>
      <c r="C796" s="3040" t="s">
        <v>2840</v>
      </c>
      <c r="D796" s="3089"/>
      <c r="E796" s="3089"/>
      <c r="F796" s="3083">
        <f t="shared" si="24"/>
        <v>0</v>
      </c>
      <c r="G796" s="3084">
        <f t="shared" si="25"/>
        <v>0</v>
      </c>
      <c r="H796" s="1877">
        <v>0.49869999999999998</v>
      </c>
      <c r="I796" s="3092" t="s">
        <v>0</v>
      </c>
    </row>
    <row r="797" spans="1:9" ht="16.5">
      <c r="A797" s="3088" t="s">
        <v>2811</v>
      </c>
      <c r="B797" s="3091" t="s">
        <v>8421</v>
      </c>
      <c r="C797" s="3040" t="s">
        <v>2840</v>
      </c>
      <c r="D797" s="3089"/>
      <c r="E797" s="3089"/>
      <c r="F797" s="3083">
        <f t="shared" si="24"/>
        <v>0</v>
      </c>
      <c r="G797" s="3084">
        <f t="shared" si="25"/>
        <v>0</v>
      </c>
      <c r="H797" s="1877">
        <v>0.23880000000000001</v>
      </c>
      <c r="I797" s="3092" t="s">
        <v>0</v>
      </c>
    </row>
    <row r="798" spans="1:9" ht="16.5">
      <c r="A798" s="3088" t="s">
        <v>2812</v>
      </c>
      <c r="B798" s="3091" t="s">
        <v>8422</v>
      </c>
      <c r="C798" s="3040" t="s">
        <v>2840</v>
      </c>
      <c r="D798" s="3089"/>
      <c r="E798" s="3089"/>
      <c r="F798" s="3083">
        <f t="shared" si="24"/>
        <v>0</v>
      </c>
      <c r="G798" s="3084">
        <f t="shared" si="25"/>
        <v>0</v>
      </c>
      <c r="H798" s="1877">
        <v>9.5100000000000004E-2</v>
      </c>
      <c r="I798" s="3092" t="s">
        <v>0</v>
      </c>
    </row>
    <row r="799" spans="1:9" ht="16.5">
      <c r="A799" s="3088" t="s">
        <v>2813</v>
      </c>
      <c r="B799" s="3091" t="s">
        <v>8423</v>
      </c>
      <c r="C799" s="3040" t="s">
        <v>2840</v>
      </c>
      <c r="D799" s="3089"/>
      <c r="E799" s="3089"/>
      <c r="F799" s="3083">
        <f t="shared" si="24"/>
        <v>0</v>
      </c>
      <c r="G799" s="3084">
        <f t="shared" si="25"/>
        <v>0</v>
      </c>
      <c r="H799" s="1877">
        <v>0.16900000000000001</v>
      </c>
      <c r="I799" s="3092" t="s">
        <v>0</v>
      </c>
    </row>
    <row r="800" spans="1:9" ht="16.5">
      <c r="A800" s="3088" t="s">
        <v>2814</v>
      </c>
      <c r="B800" s="3091" t="s">
        <v>8424</v>
      </c>
      <c r="C800" s="3040" t="s">
        <v>2840</v>
      </c>
      <c r="D800" s="3089"/>
      <c r="E800" s="3089"/>
      <c r="F800" s="3083">
        <f t="shared" si="24"/>
        <v>0</v>
      </c>
      <c r="G800" s="3084">
        <f t="shared" si="25"/>
        <v>0</v>
      </c>
      <c r="H800" s="1877">
        <v>0.3478</v>
      </c>
      <c r="I800" s="3092" t="s">
        <v>0</v>
      </c>
    </row>
    <row r="801" spans="1:9" ht="16.5">
      <c r="A801" s="3088" t="s">
        <v>2815</v>
      </c>
      <c r="B801" s="3091" t="s">
        <v>8425</v>
      </c>
      <c r="C801" s="3040" t="s">
        <v>2840</v>
      </c>
      <c r="D801" s="3089"/>
      <c r="E801" s="3089"/>
      <c r="F801" s="3083">
        <f t="shared" si="24"/>
        <v>0</v>
      </c>
      <c r="G801" s="3084">
        <f t="shared" si="25"/>
        <v>0</v>
      </c>
      <c r="H801" s="1877">
        <v>0.1376</v>
      </c>
      <c r="I801" s="3092" t="s">
        <v>0</v>
      </c>
    </row>
    <row r="802" spans="1:9" ht="16.5">
      <c r="A802" s="3088" t="s">
        <v>2816</v>
      </c>
      <c r="B802" s="3091" t="s">
        <v>8426</v>
      </c>
      <c r="C802" s="3040" t="s">
        <v>2840</v>
      </c>
      <c r="D802" s="3089"/>
      <c r="E802" s="3089"/>
      <c r="F802" s="3083">
        <f t="shared" si="24"/>
        <v>0</v>
      </c>
      <c r="G802" s="3084">
        <f t="shared" si="25"/>
        <v>0</v>
      </c>
      <c r="H802" s="1877">
        <v>3.3000000000000002E-2</v>
      </c>
      <c r="I802" s="3092" t="s">
        <v>0</v>
      </c>
    </row>
    <row r="803" spans="1:9" ht="16.5">
      <c r="A803" s="3088" t="s">
        <v>2817</v>
      </c>
      <c r="B803" s="3091" t="s">
        <v>8427</v>
      </c>
      <c r="C803" s="3040" t="s">
        <v>2840</v>
      </c>
      <c r="D803" s="3089"/>
      <c r="E803" s="3089"/>
      <c r="F803" s="3083">
        <f t="shared" si="24"/>
        <v>0</v>
      </c>
      <c r="G803" s="3084">
        <f t="shared" si="25"/>
        <v>0</v>
      </c>
      <c r="H803" s="1877">
        <v>0.13539999999999999</v>
      </c>
      <c r="I803" s="3092" t="s">
        <v>0</v>
      </c>
    </row>
    <row r="804" spans="1:9" ht="16.5">
      <c r="A804" s="3088" t="s">
        <v>2818</v>
      </c>
      <c r="B804" s="3091" t="s">
        <v>8428</v>
      </c>
      <c r="C804" s="3040" t="s">
        <v>2840</v>
      </c>
      <c r="D804" s="3089"/>
      <c r="E804" s="3089"/>
      <c r="F804" s="3083">
        <f t="shared" si="24"/>
        <v>0</v>
      </c>
      <c r="G804" s="3084">
        <f t="shared" si="25"/>
        <v>0</v>
      </c>
      <c r="H804" s="1877">
        <v>0.45479999999999998</v>
      </c>
      <c r="I804" s="3092" t="s">
        <v>0</v>
      </c>
    </row>
    <row r="805" spans="1:9" ht="16.5">
      <c r="A805" s="3088" t="s">
        <v>2819</v>
      </c>
      <c r="B805" s="3091" t="s">
        <v>8429</v>
      </c>
      <c r="C805" s="3040" t="s">
        <v>2840</v>
      </c>
      <c r="D805" s="3089"/>
      <c r="E805" s="3089"/>
      <c r="F805" s="3083">
        <f t="shared" si="24"/>
        <v>0</v>
      </c>
      <c r="G805" s="3084">
        <f t="shared" si="25"/>
        <v>0</v>
      </c>
      <c r="H805" s="1877">
        <v>0.47160000000000002</v>
      </c>
      <c r="I805" s="3092" t="s">
        <v>0</v>
      </c>
    </row>
    <row r="806" spans="1:9" ht="16.5">
      <c r="A806" s="3088" t="s">
        <v>2820</v>
      </c>
      <c r="B806" s="3091" t="s">
        <v>8430</v>
      </c>
      <c r="C806" s="3040" t="s">
        <v>2840</v>
      </c>
      <c r="D806" s="3089"/>
      <c r="E806" s="3089"/>
      <c r="F806" s="3083">
        <f t="shared" si="24"/>
        <v>0</v>
      </c>
      <c r="G806" s="3084">
        <f t="shared" si="25"/>
        <v>0</v>
      </c>
      <c r="H806" s="1877">
        <v>0.59730000000000005</v>
      </c>
      <c r="I806" s="3092" t="s">
        <v>0</v>
      </c>
    </row>
    <row r="807" spans="1:9" ht="16.5">
      <c r="A807" s="3088" t="s">
        <v>2821</v>
      </c>
      <c r="B807" s="3091" t="s">
        <v>8431</v>
      </c>
      <c r="C807" s="3040" t="s">
        <v>2840</v>
      </c>
      <c r="D807" s="3089"/>
      <c r="E807" s="3089"/>
      <c r="F807" s="3083">
        <f t="shared" si="24"/>
        <v>0</v>
      </c>
      <c r="G807" s="3084">
        <f t="shared" si="25"/>
        <v>0</v>
      </c>
      <c r="H807" s="1877">
        <v>0.1613</v>
      </c>
      <c r="I807" s="3092" t="s">
        <v>0</v>
      </c>
    </row>
    <row r="808" spans="1:9" ht="16.5">
      <c r="A808" s="3088" t="s">
        <v>2822</v>
      </c>
      <c r="B808" s="3091" t="s">
        <v>8432</v>
      </c>
      <c r="C808" s="3040" t="s">
        <v>2840</v>
      </c>
      <c r="D808" s="3089"/>
      <c r="E808" s="3089"/>
      <c r="F808" s="3083">
        <f t="shared" si="24"/>
        <v>0</v>
      </c>
      <c r="G808" s="3084">
        <f t="shared" si="25"/>
        <v>0</v>
      </c>
      <c r="H808" s="1877">
        <v>0.44879999999999998</v>
      </c>
      <c r="I808" s="3092" t="s">
        <v>0</v>
      </c>
    </row>
    <row r="809" spans="1:9" ht="16.5">
      <c r="A809" s="3088" t="s">
        <v>2823</v>
      </c>
      <c r="B809" s="3091" t="s">
        <v>8433</v>
      </c>
      <c r="C809" s="3040" t="s">
        <v>2840</v>
      </c>
      <c r="D809" s="3089"/>
      <c r="E809" s="3089"/>
      <c r="F809" s="3083">
        <f t="shared" si="24"/>
        <v>0</v>
      </c>
      <c r="G809" s="3084">
        <f t="shared" si="25"/>
        <v>0</v>
      </c>
      <c r="H809" s="1877">
        <v>0.98950000000000005</v>
      </c>
      <c r="I809" s="3092" t="s">
        <v>0</v>
      </c>
    </row>
    <row r="810" spans="1:9" ht="16.5">
      <c r="A810" s="3088" t="s">
        <v>2824</v>
      </c>
      <c r="B810" s="3091" t="s">
        <v>8434</v>
      </c>
      <c r="C810" s="3040" t="s">
        <v>2840</v>
      </c>
      <c r="D810" s="3089"/>
      <c r="E810" s="3089"/>
      <c r="F810" s="3083">
        <f t="shared" si="24"/>
        <v>0</v>
      </c>
      <c r="G810" s="3084">
        <f t="shared" si="25"/>
        <v>0</v>
      </c>
      <c r="H810" s="1877">
        <v>0.43030000000000002</v>
      </c>
      <c r="I810" s="3092" t="s">
        <v>0</v>
      </c>
    </row>
    <row r="811" spans="1:9" ht="16.5">
      <c r="A811" s="3088" t="s">
        <v>2825</v>
      </c>
      <c r="B811" s="3091" t="s">
        <v>8435</v>
      </c>
      <c r="C811" s="3040" t="s">
        <v>2840</v>
      </c>
      <c r="D811" s="3089"/>
      <c r="E811" s="3089"/>
      <c r="F811" s="3083">
        <f t="shared" si="24"/>
        <v>0</v>
      </c>
      <c r="G811" s="3084">
        <f t="shared" si="25"/>
        <v>0</v>
      </c>
      <c r="H811" s="1877">
        <v>0.5958</v>
      </c>
      <c r="I811" s="3092" t="s">
        <v>0</v>
      </c>
    </row>
    <row r="812" spans="1:9" ht="16.5">
      <c r="A812" s="3088" t="s">
        <v>2826</v>
      </c>
      <c r="B812" s="3091" t="s">
        <v>8436</v>
      </c>
      <c r="C812" s="3040" t="s">
        <v>2840</v>
      </c>
      <c r="D812" s="3089"/>
      <c r="E812" s="3089"/>
      <c r="F812" s="3083">
        <f t="shared" si="24"/>
        <v>0</v>
      </c>
      <c r="G812" s="3084">
        <f t="shared" si="25"/>
        <v>0</v>
      </c>
      <c r="H812" s="1877">
        <v>7.85E-2</v>
      </c>
      <c r="I812" s="3092" t="s">
        <v>0</v>
      </c>
    </row>
    <row r="813" spans="1:9" ht="16.5">
      <c r="A813" s="3088" t="s">
        <v>2827</v>
      </c>
      <c r="B813" s="3091" t="s">
        <v>8437</v>
      </c>
      <c r="C813" s="3040" t="s">
        <v>2840</v>
      </c>
      <c r="D813" s="3089"/>
      <c r="E813" s="3089"/>
      <c r="F813" s="3083">
        <f t="shared" si="24"/>
        <v>0</v>
      </c>
      <c r="G813" s="3084">
        <f t="shared" si="25"/>
        <v>0</v>
      </c>
      <c r="H813" s="1877">
        <v>1.282</v>
      </c>
      <c r="I813" s="3092" t="s">
        <v>0</v>
      </c>
    </row>
    <row r="814" spans="1:9" ht="16.5">
      <c r="A814" s="3088" t="s">
        <v>2828</v>
      </c>
      <c r="B814" s="3091" t="s">
        <v>8438</v>
      </c>
      <c r="C814" s="3040" t="s">
        <v>2840</v>
      </c>
      <c r="D814" s="3089"/>
      <c r="E814" s="3089"/>
      <c r="F814" s="3083">
        <f t="shared" si="24"/>
        <v>0</v>
      </c>
      <c r="G814" s="3084">
        <f t="shared" si="25"/>
        <v>0</v>
      </c>
      <c r="H814" s="1877">
        <v>0.42980000000000002</v>
      </c>
      <c r="I814" s="3092" t="s">
        <v>0</v>
      </c>
    </row>
    <row r="815" spans="1:9" ht="16.5">
      <c r="A815" s="3088" t="s">
        <v>2829</v>
      </c>
      <c r="B815" s="3091" t="s">
        <v>8439</v>
      </c>
      <c r="C815" s="3040" t="s">
        <v>2840</v>
      </c>
      <c r="D815" s="3089"/>
      <c r="E815" s="3089"/>
      <c r="F815" s="3083">
        <f t="shared" si="24"/>
        <v>0</v>
      </c>
      <c r="G815" s="3084">
        <f t="shared" si="25"/>
        <v>0</v>
      </c>
      <c r="H815" s="1877">
        <v>0.52259999999999995</v>
      </c>
      <c r="I815" s="3092" t="s">
        <v>0</v>
      </c>
    </row>
    <row r="816" spans="1:9" ht="16.5">
      <c r="A816" s="3088" t="s">
        <v>2830</v>
      </c>
      <c r="B816" s="3091" t="s">
        <v>8440</v>
      </c>
      <c r="C816" s="3040" t="s">
        <v>2840</v>
      </c>
      <c r="D816" s="3089"/>
      <c r="E816" s="3089"/>
      <c r="F816" s="3083">
        <f t="shared" si="24"/>
        <v>0</v>
      </c>
      <c r="G816" s="3084">
        <f t="shared" si="25"/>
        <v>0</v>
      </c>
      <c r="H816" s="1877">
        <v>6.6699999999999995E-2</v>
      </c>
      <c r="I816" s="3092" t="s">
        <v>0</v>
      </c>
    </row>
    <row r="817" spans="1:9" ht="16.5">
      <c r="A817" s="3088" t="s">
        <v>2831</v>
      </c>
      <c r="B817" s="3091" t="s">
        <v>8441</v>
      </c>
      <c r="C817" s="3040" t="s">
        <v>2840</v>
      </c>
      <c r="D817" s="3089"/>
      <c r="E817" s="3089"/>
      <c r="F817" s="3083">
        <f t="shared" si="24"/>
        <v>0</v>
      </c>
      <c r="G817" s="3084">
        <f t="shared" si="25"/>
        <v>0</v>
      </c>
      <c r="H817" s="1877">
        <v>0.32779999999999998</v>
      </c>
      <c r="I817" s="3092" t="s">
        <v>0</v>
      </c>
    </row>
    <row r="818" spans="1:9" ht="16.5">
      <c r="A818" s="3088" t="s">
        <v>2832</v>
      </c>
      <c r="B818" s="3091" t="s">
        <v>8442</v>
      </c>
      <c r="C818" s="3040" t="s">
        <v>2840</v>
      </c>
      <c r="D818" s="3089"/>
      <c r="E818" s="3089"/>
      <c r="F818" s="3083">
        <f t="shared" si="24"/>
        <v>0</v>
      </c>
      <c r="G818" s="3084">
        <f t="shared" si="25"/>
        <v>0</v>
      </c>
      <c r="H818" s="1877">
        <v>-1.66E-2</v>
      </c>
      <c r="I818" s="3092" t="s">
        <v>0</v>
      </c>
    </row>
    <row r="819" spans="1:9" ht="16.5">
      <c r="A819" s="3088" t="s">
        <v>2833</v>
      </c>
      <c r="B819" s="3091" t="s">
        <v>8443</v>
      </c>
      <c r="C819" s="3040" t="s">
        <v>2840</v>
      </c>
      <c r="D819" s="3089"/>
      <c r="E819" s="3089"/>
      <c r="F819" s="3083">
        <f t="shared" ref="F819:F828" si="26">D819*E819</f>
        <v>0</v>
      </c>
      <c r="G819" s="3084">
        <f t="shared" ref="G819:G828" si="27">IF($F$836=0,0,F819/$F$836)</f>
        <v>0</v>
      </c>
      <c r="H819" s="1877">
        <v>1.1738</v>
      </c>
      <c r="I819" s="3092" t="s">
        <v>0</v>
      </c>
    </row>
    <row r="820" spans="1:9" ht="16.5">
      <c r="A820" s="3088" t="s">
        <v>2834</v>
      </c>
      <c r="B820" s="3091" t="s">
        <v>8444</v>
      </c>
      <c r="C820" s="3040" t="s">
        <v>2840</v>
      </c>
      <c r="D820" s="3089"/>
      <c r="E820" s="3089"/>
      <c r="F820" s="3083">
        <f t="shared" si="26"/>
        <v>0</v>
      </c>
      <c r="G820" s="3084">
        <f t="shared" si="27"/>
        <v>0</v>
      </c>
      <c r="H820" s="1877">
        <v>0.58689999999999998</v>
      </c>
      <c r="I820" s="3092" t="s">
        <v>0</v>
      </c>
    </row>
    <row r="821" spans="1:9" ht="16.5">
      <c r="A821" s="3088" t="s">
        <v>2835</v>
      </c>
      <c r="B821" s="3091" t="s">
        <v>8445</v>
      </c>
      <c r="C821" s="3040" t="s">
        <v>2840</v>
      </c>
      <c r="D821" s="3089"/>
      <c r="E821" s="3089"/>
      <c r="F821" s="3083">
        <f t="shared" si="26"/>
        <v>0</v>
      </c>
      <c r="G821" s="3084">
        <f t="shared" si="27"/>
        <v>0</v>
      </c>
      <c r="H821" s="1877">
        <v>0.24060000000000001</v>
      </c>
      <c r="I821" s="3092" t="s">
        <v>0</v>
      </c>
    </row>
    <row r="822" spans="1:9" ht="16.5">
      <c r="A822" s="3088" t="s">
        <v>2836</v>
      </c>
      <c r="B822" s="3091" t="s">
        <v>8446</v>
      </c>
      <c r="C822" s="3040" t="s">
        <v>2840</v>
      </c>
      <c r="D822" s="3089"/>
      <c r="E822" s="3089"/>
      <c r="F822" s="3083">
        <f t="shared" si="26"/>
        <v>0</v>
      </c>
      <c r="G822" s="3084">
        <f t="shared" si="27"/>
        <v>0</v>
      </c>
      <c r="H822" s="1877">
        <v>0.64449999999999996</v>
      </c>
      <c r="I822" s="3092" t="s">
        <v>0</v>
      </c>
    </row>
    <row r="823" spans="1:9" ht="16.5">
      <c r="A823" s="3088" t="s">
        <v>1860</v>
      </c>
      <c r="B823" s="3091" t="s">
        <v>8447</v>
      </c>
      <c r="C823" s="3040" t="s">
        <v>8448</v>
      </c>
      <c r="D823" s="3089"/>
      <c r="E823" s="3089"/>
      <c r="F823" s="3083">
        <f t="shared" si="26"/>
        <v>0</v>
      </c>
      <c r="G823" s="3084">
        <f t="shared" si="27"/>
        <v>0</v>
      </c>
      <c r="H823" s="1877">
        <v>0.93669999999999998</v>
      </c>
      <c r="I823" s="3092" t="s">
        <v>0</v>
      </c>
    </row>
    <row r="824" spans="1:9" ht="16.5">
      <c r="A824" s="3088" t="s">
        <v>1861</v>
      </c>
      <c r="B824" s="3091" t="s">
        <v>8449</v>
      </c>
      <c r="C824" s="3040" t="s">
        <v>8448</v>
      </c>
      <c r="D824" s="3089"/>
      <c r="E824" s="3089"/>
      <c r="F824" s="3083">
        <f t="shared" si="26"/>
        <v>0</v>
      </c>
      <c r="G824" s="3084">
        <f t="shared" si="27"/>
        <v>0</v>
      </c>
      <c r="H824" s="1877">
        <v>1.3069</v>
      </c>
      <c r="I824" s="3092" t="s">
        <v>0</v>
      </c>
    </row>
    <row r="825" spans="1:9" ht="16.5">
      <c r="A825" s="3088" t="s">
        <v>1862</v>
      </c>
      <c r="B825" s="3091" t="s">
        <v>8450</v>
      </c>
      <c r="C825" s="3040" t="s">
        <v>8448</v>
      </c>
      <c r="D825" s="3089"/>
      <c r="E825" s="3089"/>
      <c r="F825" s="3083">
        <f t="shared" si="26"/>
        <v>0</v>
      </c>
      <c r="G825" s="3084">
        <f t="shared" si="27"/>
        <v>0</v>
      </c>
      <c r="H825" s="1877">
        <v>1.3819999999999999</v>
      </c>
      <c r="I825" s="3092" t="s">
        <v>0</v>
      </c>
    </row>
    <row r="826" spans="1:9" ht="16.5">
      <c r="A826" s="3088" t="s">
        <v>1863</v>
      </c>
      <c r="B826" s="3091" t="s">
        <v>8451</v>
      </c>
      <c r="C826" s="3040" t="s">
        <v>8448</v>
      </c>
      <c r="D826" s="3089"/>
      <c r="E826" s="3089"/>
      <c r="F826" s="3083">
        <f t="shared" si="26"/>
        <v>0</v>
      </c>
      <c r="G826" s="3084">
        <f t="shared" si="27"/>
        <v>0</v>
      </c>
      <c r="H826" s="1877">
        <v>1.3447</v>
      </c>
      <c r="I826" s="3092" t="s">
        <v>0</v>
      </c>
    </row>
    <row r="827" spans="1:9" ht="16.5">
      <c r="A827" s="3088" t="s">
        <v>4023</v>
      </c>
      <c r="B827" s="3091" t="s">
        <v>8452</v>
      </c>
      <c r="C827" s="3040" t="s">
        <v>8448</v>
      </c>
      <c r="D827" s="3089"/>
      <c r="E827" s="3089"/>
      <c r="F827" s="3083">
        <f t="shared" si="26"/>
        <v>0</v>
      </c>
      <c r="G827" s="3084">
        <f t="shared" si="27"/>
        <v>0</v>
      </c>
      <c r="H827" s="1877">
        <v>1.2496</v>
      </c>
      <c r="I827" s="3092" t="s">
        <v>0</v>
      </c>
    </row>
    <row r="828" spans="1:9" ht="16.5">
      <c r="A828" s="3088" t="s">
        <v>1864</v>
      </c>
      <c r="B828" s="3091" t="s">
        <v>8453</v>
      </c>
      <c r="C828" s="3040" t="s">
        <v>8448</v>
      </c>
      <c r="D828" s="3089"/>
      <c r="E828" s="3089"/>
      <c r="F828" s="3083">
        <f t="shared" si="26"/>
        <v>0</v>
      </c>
      <c r="G828" s="3084">
        <f t="shared" si="27"/>
        <v>0</v>
      </c>
      <c r="H828" s="1877">
        <v>1.2497</v>
      </c>
      <c r="I828" s="3092" t="s">
        <v>0</v>
      </c>
    </row>
    <row r="829" spans="1:9" ht="16.5">
      <c r="A829" s="3088"/>
      <c r="B829" s="3091"/>
      <c r="C829" s="3040"/>
      <c r="D829" s="3089"/>
      <c r="E829" s="3089"/>
      <c r="F829" s="3083"/>
      <c r="G829" s="3084"/>
      <c r="H829" s="1877"/>
      <c r="I829" s="3093"/>
    </row>
    <row r="830" spans="1:9" ht="16.5">
      <c r="A830" s="3088"/>
      <c r="B830" s="3091"/>
      <c r="C830" s="3040"/>
      <c r="D830" s="3089"/>
      <c r="E830" s="3089"/>
      <c r="F830" s="3083"/>
      <c r="G830" s="3084"/>
      <c r="H830" s="1877"/>
      <c r="I830" s="3093"/>
    </row>
    <row r="831" spans="1:9" ht="16.5">
      <c r="A831" s="3088"/>
      <c r="B831" s="3091"/>
      <c r="C831" s="3040"/>
      <c r="D831" s="3089"/>
      <c r="E831" s="3089"/>
      <c r="F831" s="3083"/>
      <c r="G831" s="3084"/>
      <c r="H831" s="1877"/>
      <c r="I831" s="3093"/>
    </row>
    <row r="832" spans="1:9" ht="16.5">
      <c r="A832" s="3088"/>
      <c r="B832" s="3091"/>
      <c r="C832" s="3040"/>
      <c r="D832" s="3089"/>
      <c r="E832" s="3089"/>
      <c r="F832" s="3083"/>
      <c r="G832" s="3084"/>
      <c r="H832" s="1877"/>
      <c r="I832" s="3093"/>
    </row>
    <row r="833" spans="1:9" ht="16.5">
      <c r="A833" s="3088"/>
      <c r="B833" s="3091"/>
      <c r="C833" s="3040"/>
      <c r="D833" s="3089"/>
      <c r="E833" s="3089"/>
      <c r="F833" s="3083"/>
      <c r="G833" s="3084"/>
      <c r="H833" s="1874"/>
      <c r="I833" s="3094"/>
    </row>
    <row r="834" spans="1:9" ht="16.5">
      <c r="A834" s="3088"/>
      <c r="B834" s="3091"/>
      <c r="C834" s="3040"/>
      <c r="D834" s="3089"/>
      <c r="E834" s="3089"/>
      <c r="F834" s="3083"/>
      <c r="G834" s="3084"/>
      <c r="H834" s="1874"/>
      <c r="I834" s="3095"/>
    </row>
    <row r="835" spans="1:9" ht="16.5" thickBot="1">
      <c r="A835" s="3096"/>
      <c r="B835" s="3097"/>
      <c r="C835" s="3098"/>
      <c r="D835" s="3099"/>
      <c r="E835" s="3099"/>
      <c r="F835" s="3099"/>
      <c r="G835" s="3100"/>
      <c r="H835" s="3067"/>
      <c r="I835" s="3101"/>
    </row>
    <row r="836" spans="1:9" ht="18" thickTop="1" thickBot="1">
      <c r="A836" s="3978" t="s">
        <v>8454</v>
      </c>
      <c r="B836" s="3979"/>
      <c r="C836" s="3979"/>
      <c r="D836" s="3979"/>
      <c r="E836" s="3980"/>
      <c r="F836" s="3102">
        <f>SUM(F4:F835)</f>
        <v>0</v>
      </c>
      <c r="G836" s="3103">
        <f>IF($F$836=0,0,F836/$F$836)</f>
        <v>0</v>
      </c>
      <c r="H836" s="3104"/>
      <c r="I836" s="3105"/>
    </row>
    <row r="838" spans="1:9" ht="16.5">
      <c r="A838" s="476" t="s">
        <v>8455</v>
      </c>
    </row>
  </sheetData>
  <mergeCells count="1">
    <mergeCell ref="A836:E836"/>
  </mergeCells>
  <phoneticPr fontId="6" type="noConversion"/>
  <printOptions horizontalCentered="1" verticalCentered="1"/>
  <pageMargins left="0.47244094488188981" right="0.47244094488188981" top="0.39370078740157483" bottom="0.39370078740157483" header="0" footer="0"/>
  <pageSetup paperSize="9" scale="41" fitToHeight="7" orientation="portrait" cellComments="asDisplayed" r:id="rId1"/>
  <headerFooter alignWithMargins="0">
    <oddFooter>&amp;C&amp;P/&amp;N&amp;R&amp;F</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工作表25">
    <tabColor rgb="FFFFFF00"/>
    <pageSetUpPr fitToPage="1"/>
  </sheetPr>
  <dimension ref="A1:K1100"/>
  <sheetViews>
    <sheetView workbookViewId="0">
      <selection activeCell="H17" sqref="H17"/>
    </sheetView>
  </sheetViews>
  <sheetFormatPr defaultColWidth="24.625" defaultRowHeight="16.5"/>
  <cols>
    <col min="1" max="5" width="15.625" customWidth="1"/>
    <col min="6" max="6" width="1.625" customWidth="1"/>
    <col min="7" max="7" width="30.625" customWidth="1"/>
    <col min="8" max="11" width="15.625" customWidth="1"/>
  </cols>
  <sheetData>
    <row r="1" spans="1:11">
      <c r="A1" s="9" t="s">
        <v>4614</v>
      </c>
      <c r="B1" s="9"/>
      <c r="C1" s="9"/>
      <c r="D1" s="9"/>
      <c r="E1" s="9"/>
      <c r="F1" s="9"/>
      <c r="G1" s="12" t="s">
        <v>4615</v>
      </c>
      <c r="H1" s="3106">
        <v>45471</v>
      </c>
      <c r="I1" s="9"/>
      <c r="J1" s="9"/>
      <c r="K1" s="9"/>
    </row>
    <row r="2" spans="1:11">
      <c r="A2" s="3115" t="s">
        <v>8456</v>
      </c>
      <c r="B2" s="9"/>
      <c r="C2" s="9"/>
      <c r="D2" s="9"/>
      <c r="E2" s="9"/>
      <c r="F2" s="9"/>
      <c r="G2" s="12" t="s">
        <v>4616</v>
      </c>
      <c r="H2" s="1862">
        <f>IF(MONTH(H1)=12,VALUE(CONCATENATE(YEAR(H1)-2,"/",1,"/",1)),
IF(MONTH(H1)=6,VALUE(CONCATENATE(YEAR(H1)-3,"/",7,"/",1)),))</f>
        <v>44378</v>
      </c>
      <c r="I2" s="1863"/>
      <c r="J2" s="9"/>
      <c r="K2" s="9"/>
    </row>
    <row r="3" spans="1:11" s="3107" customFormat="1" ht="63">
      <c r="A3" s="11" t="s">
        <v>4617</v>
      </c>
      <c r="B3" s="11" t="s">
        <v>4618</v>
      </c>
      <c r="C3" s="11" t="s">
        <v>4619</v>
      </c>
      <c r="D3" s="11" t="s">
        <v>733</v>
      </c>
      <c r="E3" s="11" t="s">
        <v>734</v>
      </c>
      <c r="F3" s="10"/>
      <c r="G3" s="11" t="s">
        <v>4620</v>
      </c>
      <c r="H3" s="11" t="s">
        <v>4618</v>
      </c>
      <c r="I3" s="11" t="s">
        <v>4619</v>
      </c>
      <c r="J3" s="11" t="s">
        <v>733</v>
      </c>
      <c r="K3" s="11" t="s">
        <v>734</v>
      </c>
    </row>
    <row r="4" spans="1:11" s="3108" customFormat="1">
      <c r="A4" s="1864" t="s">
        <v>4621</v>
      </c>
      <c r="B4" s="1864" t="s">
        <v>4622</v>
      </c>
      <c r="C4" s="1864" t="s">
        <v>4622</v>
      </c>
      <c r="D4" s="1864" t="s">
        <v>4622</v>
      </c>
      <c r="E4" s="1864" t="s">
        <v>4622</v>
      </c>
      <c r="F4" s="1870"/>
      <c r="G4" s="1864" t="s">
        <v>4623</v>
      </c>
      <c r="H4" s="1865">
        <f t="array" aca="1" ref="H4" ca="1">VLOOKUP(MAX((OFFSET($A$5,,,9999,)&lt;=$H$1)*OFFSET($A$5,,,9999,)*(OFFSET(B$5,,,9999,)&lt;&gt;"")),OFFSET($A$5,,,9999,5),2,FALSE)</f>
        <v>50048.9</v>
      </c>
      <c r="I4" s="1865">
        <f t="array" aca="1" ref="I4" ca="1">VLOOKUP(MAX((OFFSET($A$5,,,9999,)&lt;=$H$1)*OFFSET($A$5,,,9999,)*(OFFSET(C$5,,,9999,)&lt;&gt;"")),OFFSET($A$5,,,9999,5),3,FALSE)</f>
        <v>477.12</v>
      </c>
      <c r="J4" s="1865">
        <f t="array" aca="1" ref="J4" ca="1">VLOOKUP(MAX((OFFSET($A$5,,,9999,)&lt;=$H$1)*OFFSET($A$5,,,9999,)*(OFFSET(D$5,,,9999,)&lt;&gt;"")),OFFSET($A$5,,,9999,5),4,FALSE)</f>
        <v>16309.89</v>
      </c>
      <c r="K4" s="1865">
        <f t="array" aca="1" ref="K4" ca="1">VLOOKUP(MAX((OFFSET($A$5,,,9999,)&lt;=$H$1)*OFFSET($A$5,,,9999,)*(OFFSET(E$5,,,9999,)&lt;&gt;"")),OFFSET($A$5,,,9999,5),5,FALSE)</f>
        <v>2843.53</v>
      </c>
    </row>
    <row r="5" spans="1:11" ht="18.75">
      <c r="A5" s="3110">
        <v>45473</v>
      </c>
      <c r="B5" s="3111" t="s">
        <v>0</v>
      </c>
      <c r="C5" s="3111" t="s">
        <v>0</v>
      </c>
      <c r="D5" s="3112" t="s">
        <v>0</v>
      </c>
      <c r="E5" s="3112" t="s">
        <v>0</v>
      </c>
      <c r="F5" s="9"/>
      <c r="G5" s="1864" t="s">
        <v>4624</v>
      </c>
      <c r="H5" s="1865">
        <f ca="1">AVERAGE(OFFSET(INDIRECT(ADDRESS(MATCH($H$1,OFFSET($A$5,,,9999,),0)+4,COLUMN(B5),1,1)),,,MATCH($H$2,OFFSET($A$5,,,9999,),0)-MATCH($H$1,OFFSET($A$5,,,9999,),0)+1,))</f>
        <v>34974.898219178089</v>
      </c>
      <c r="I5" s="1865">
        <f ca="1">AVERAGE(OFFSET(INDIRECT(ADDRESS(MATCH($H$1,OFFSET($A$5,,,9999,),0)+4,COLUMN(C5),1,1)),,,MATCH($H$2,OFFSET($A$5,,,9999,),0)-MATCH($H$1,OFFSET($A$5,,,9999,),0)+1,))</f>
        <v>357.34452054794519</v>
      </c>
      <c r="J5" s="1865">
        <f ca="1">AVERAGE(OFFSET(INDIRECT(ADDRESS(MATCH($H$1,OFFSET($A$5,,,9999,),0)+4,COLUMN(D5),1,1)),,,MATCH($H$2,OFFSET($A$5,,,9999,),0)-MATCH($H$1,OFFSET($A$5,,,9999,),0)+1,))</f>
        <v>13298.800780051171</v>
      </c>
      <c r="K5" s="1865">
        <f ca="1">AVERAGE(OFFSET(INDIRECT(ADDRESS(MATCH($H$1,OFFSET($A$5,,,9999,),0)+4,COLUMN(E5),1,1)),,,MATCH($H$2,OFFSET($A$5,,,9999,),0)-MATCH($H$1,OFFSET($A$5,,,9999,),0)+1,))</f>
        <v>2640.7346163682869</v>
      </c>
    </row>
    <row r="6" spans="1:11">
      <c r="A6" s="3110">
        <v>45472</v>
      </c>
      <c r="B6" s="3111" t="s">
        <v>0</v>
      </c>
      <c r="C6" s="3111" t="s">
        <v>0</v>
      </c>
      <c r="D6" s="3112" t="s">
        <v>0</v>
      </c>
      <c r="E6" s="3112" t="s">
        <v>0</v>
      </c>
      <c r="F6" s="9"/>
      <c r="G6" s="1864" t="s">
        <v>4625</v>
      </c>
      <c r="H6" s="1866">
        <f ca="1">ROUND(MIN(MAX(((H4-H5)/H5-8%)*0.5,-10%),10%)*0.85,4)</f>
        <v>8.5000000000000006E-2</v>
      </c>
      <c r="I6" s="1866">
        <f ca="1">ROUND(MIN(MAX(((I4-I5)/I5-8%)*0.5,-10%),10%)*0.85,4)</f>
        <v>8.5000000000000006E-2</v>
      </c>
      <c r="J6" s="1866">
        <f ca="1">ROUND(MIN(MAX(((J4-J5)/J5-8%)*0.5,-10%),10%)*0.85,4)</f>
        <v>6.2199999999999998E-2</v>
      </c>
      <c r="K6" s="1866">
        <f ca="1">ROUND(MIN(MAX(((K4-K5)/K5-8%)*0.5,-10%),10%)*0.85,4)</f>
        <v>-1.4E-3</v>
      </c>
    </row>
    <row r="7" spans="1:11">
      <c r="A7" s="3110">
        <v>45471</v>
      </c>
      <c r="B7" s="3112">
        <v>50048.9</v>
      </c>
      <c r="C7" s="3112">
        <v>477.12</v>
      </c>
      <c r="D7" s="3112">
        <v>16309.89</v>
      </c>
      <c r="E7" s="3112">
        <v>2843.53</v>
      </c>
      <c r="F7" s="9"/>
      <c r="G7" s="1867"/>
      <c r="H7" s="1863"/>
      <c r="I7" s="1863"/>
      <c r="J7" s="1863"/>
      <c r="K7" s="1863"/>
    </row>
    <row r="8" spans="1:11">
      <c r="A8" s="3110">
        <v>45470</v>
      </c>
      <c r="B8" s="3112">
        <v>49769.18</v>
      </c>
      <c r="C8" s="3112">
        <v>470.09</v>
      </c>
      <c r="D8" s="3112">
        <v>16354.72</v>
      </c>
      <c r="E8" s="3112">
        <v>2831.74</v>
      </c>
      <c r="F8" s="9"/>
      <c r="G8" s="9"/>
      <c r="H8" s="1863"/>
      <c r="I8" s="1863"/>
      <c r="J8" s="1863"/>
      <c r="K8" s="1863"/>
    </row>
    <row r="9" spans="1:11">
      <c r="A9" s="3110">
        <v>45469</v>
      </c>
      <c r="B9" s="3112">
        <v>49896.81</v>
      </c>
      <c r="C9" s="3112">
        <v>472.75</v>
      </c>
      <c r="D9" s="3112">
        <v>16344.64</v>
      </c>
      <c r="E9" s="3112">
        <v>2840.14</v>
      </c>
      <c r="F9" s="9"/>
      <c r="G9" s="9"/>
      <c r="H9" s="1863"/>
      <c r="I9" s="1863"/>
      <c r="J9" s="1863"/>
      <c r="K9" s="1863"/>
    </row>
    <row r="10" spans="1:11">
      <c r="A10" s="3110">
        <v>45468</v>
      </c>
      <c r="B10" s="3112">
        <v>49650.53</v>
      </c>
      <c r="C10" s="3112">
        <v>467.53</v>
      </c>
      <c r="D10" s="3112">
        <v>16347.02</v>
      </c>
      <c r="E10" s="3112">
        <v>2837.37</v>
      </c>
      <c r="F10" s="9"/>
      <c r="G10" s="9"/>
      <c r="H10" s="1863"/>
      <c r="I10" s="1863"/>
      <c r="J10" s="1863"/>
      <c r="K10" s="1863"/>
    </row>
    <row r="11" spans="1:11">
      <c r="A11" s="3110">
        <v>45467</v>
      </c>
      <c r="B11" s="3112">
        <v>49505.93</v>
      </c>
      <c r="C11" s="3112">
        <v>466.19</v>
      </c>
      <c r="D11" s="3112">
        <v>16292.3</v>
      </c>
      <c r="E11" s="3112">
        <v>2834.46</v>
      </c>
      <c r="F11" s="9"/>
      <c r="G11" s="9"/>
      <c r="H11" s="1863"/>
      <c r="I11" s="1863"/>
      <c r="J11" s="1863"/>
      <c r="K11" s="1863"/>
    </row>
    <row r="12" spans="1:11">
      <c r="A12" s="3110">
        <v>45466</v>
      </c>
      <c r="B12" s="3112" t="s">
        <v>0</v>
      </c>
      <c r="C12" s="3112" t="s">
        <v>0</v>
      </c>
      <c r="D12" s="3112" t="s">
        <v>0</v>
      </c>
      <c r="E12" s="3112" t="s">
        <v>0</v>
      </c>
      <c r="F12" s="9"/>
      <c r="G12" s="9"/>
      <c r="H12" s="1871"/>
      <c r="I12" s="9"/>
      <c r="J12" s="9"/>
      <c r="K12" s="9"/>
    </row>
    <row r="13" spans="1:11">
      <c r="A13" s="3110">
        <v>45465</v>
      </c>
      <c r="B13" s="3112" t="s">
        <v>0</v>
      </c>
      <c r="C13" s="3112" t="s">
        <v>0</v>
      </c>
      <c r="D13" s="3112" t="s">
        <v>0</v>
      </c>
      <c r="E13" s="3112" t="s">
        <v>0</v>
      </c>
      <c r="F13" s="9"/>
      <c r="G13" s="9"/>
      <c r="H13" s="1871"/>
      <c r="I13" s="9"/>
      <c r="J13" s="1872"/>
      <c r="K13" s="1873"/>
    </row>
    <row r="14" spans="1:11">
      <c r="A14" s="3110">
        <v>45464</v>
      </c>
      <c r="B14" s="3112">
        <v>50445.25</v>
      </c>
      <c r="C14" s="3112">
        <v>471.65</v>
      </c>
      <c r="D14" s="3112">
        <v>16285.92</v>
      </c>
      <c r="E14" s="3112">
        <v>2841.14</v>
      </c>
      <c r="F14" s="9"/>
      <c r="G14" s="9"/>
      <c r="H14" s="1871"/>
      <c r="I14" s="9"/>
      <c r="J14" s="9"/>
      <c r="K14" s="9"/>
    </row>
    <row r="15" spans="1:11">
      <c r="A15" s="3110">
        <v>45463</v>
      </c>
      <c r="B15" s="3112">
        <v>50772.22</v>
      </c>
      <c r="C15" s="3112">
        <v>473.13</v>
      </c>
      <c r="D15" s="3112">
        <v>16340.42</v>
      </c>
      <c r="E15" s="3112">
        <v>2863.8</v>
      </c>
      <c r="F15" s="9"/>
      <c r="G15" s="9"/>
      <c r="H15" s="1868"/>
      <c r="I15" s="9"/>
      <c r="J15" s="9"/>
      <c r="K15" s="9"/>
    </row>
    <row r="16" spans="1:11">
      <c r="A16" s="3110">
        <v>45462</v>
      </c>
      <c r="B16" s="3112">
        <v>50321.38</v>
      </c>
      <c r="C16" s="3112">
        <v>467.65</v>
      </c>
      <c r="D16" s="3112">
        <v>16358.52</v>
      </c>
      <c r="E16" s="3112">
        <v>2862.16</v>
      </c>
      <c r="F16" s="9"/>
      <c r="G16" s="9"/>
      <c r="H16" s="1868"/>
      <c r="I16" s="9"/>
      <c r="J16" s="9"/>
      <c r="K16" s="9"/>
    </row>
    <row r="17" spans="1:11">
      <c r="A17" s="3110">
        <v>45461</v>
      </c>
      <c r="B17" s="3112">
        <v>49339.22</v>
      </c>
      <c r="C17" s="3112">
        <v>468.3</v>
      </c>
      <c r="D17" s="3112">
        <v>16353.51</v>
      </c>
      <c r="E17" s="3112">
        <v>2826.69</v>
      </c>
      <c r="F17" s="9"/>
      <c r="G17" s="9"/>
      <c r="H17" s="1868"/>
      <c r="I17" s="9"/>
      <c r="J17" s="9"/>
      <c r="K17" s="9"/>
    </row>
    <row r="18" spans="1:11">
      <c r="A18" s="3110">
        <v>45460</v>
      </c>
      <c r="B18" s="3112">
        <v>48750.2</v>
      </c>
      <c r="C18" s="3112">
        <v>465.8</v>
      </c>
      <c r="D18" s="3112">
        <v>16285.96</v>
      </c>
      <c r="E18" s="3112">
        <v>2806.19</v>
      </c>
      <c r="F18" s="9"/>
      <c r="G18" s="9"/>
      <c r="H18" s="1868"/>
      <c r="I18" s="9"/>
      <c r="J18" s="9"/>
      <c r="K18" s="9"/>
    </row>
    <row r="19" spans="1:11">
      <c r="A19" s="3110">
        <v>45459</v>
      </c>
      <c r="B19" s="3112" t="s">
        <v>0</v>
      </c>
      <c r="C19" s="3112" t="s">
        <v>0</v>
      </c>
      <c r="D19" s="3112" t="s">
        <v>0</v>
      </c>
      <c r="E19" s="3112" t="s">
        <v>0</v>
      </c>
      <c r="F19" s="9"/>
      <c r="G19" s="9"/>
      <c r="H19" s="1868"/>
      <c r="I19" s="9"/>
      <c r="J19" s="9"/>
      <c r="K19" s="9"/>
    </row>
    <row r="20" spans="1:11">
      <c r="A20" s="3110">
        <v>45458</v>
      </c>
      <c r="B20" s="3112" t="s">
        <v>0</v>
      </c>
      <c r="C20" s="3112" t="s">
        <v>0</v>
      </c>
      <c r="D20" s="3112" t="s">
        <v>0</v>
      </c>
      <c r="E20" s="3112" t="s">
        <v>0</v>
      </c>
      <c r="F20" s="9"/>
      <c r="G20" s="9"/>
      <c r="H20" s="1868"/>
      <c r="I20" s="9"/>
      <c r="J20" s="9"/>
      <c r="K20" s="9"/>
    </row>
    <row r="21" spans="1:11">
      <c r="A21" s="3110">
        <v>45457</v>
      </c>
      <c r="B21" s="3112">
        <v>48767.02</v>
      </c>
      <c r="C21" s="3112">
        <v>464.44</v>
      </c>
      <c r="D21" s="3112">
        <v>16209.11</v>
      </c>
      <c r="E21" s="3112">
        <v>2813.05</v>
      </c>
      <c r="F21" s="9"/>
      <c r="G21" s="9"/>
      <c r="H21" s="1868"/>
      <c r="I21" s="9"/>
      <c r="J21" s="9"/>
      <c r="K21" s="9"/>
    </row>
    <row r="22" spans="1:11">
      <c r="A22" s="3110">
        <v>45456</v>
      </c>
      <c r="B22" s="3112">
        <v>48348.58</v>
      </c>
      <c r="C22" s="3112">
        <v>463.09</v>
      </c>
      <c r="D22" s="3112">
        <v>16263.59</v>
      </c>
      <c r="E22" s="3112">
        <v>2809.12</v>
      </c>
      <c r="F22" s="9"/>
      <c r="G22" s="9"/>
      <c r="H22" s="1868"/>
      <c r="I22" s="9"/>
      <c r="J22" s="9"/>
      <c r="K22" s="9"/>
    </row>
    <row r="23" spans="1:11">
      <c r="A23" s="3110">
        <v>45455</v>
      </c>
      <c r="B23" s="3112">
        <v>47711.37</v>
      </c>
      <c r="C23" s="3112">
        <v>459.43</v>
      </c>
      <c r="D23" s="3112">
        <v>16318.09</v>
      </c>
      <c r="E23" s="3112">
        <v>2789.71</v>
      </c>
      <c r="F23" s="9"/>
      <c r="G23" s="9"/>
      <c r="H23" s="1868"/>
      <c r="I23" s="9"/>
      <c r="J23" s="9"/>
      <c r="K23" s="9"/>
    </row>
    <row r="24" spans="1:11">
      <c r="A24" s="3110">
        <v>45454</v>
      </c>
      <c r="B24" s="3112">
        <v>47151.88</v>
      </c>
      <c r="C24" s="3112">
        <v>454.58</v>
      </c>
      <c r="D24" s="3112">
        <v>16148.96</v>
      </c>
      <c r="E24" s="3112">
        <v>2779.88</v>
      </c>
      <c r="F24" s="9"/>
      <c r="G24" s="9"/>
      <c r="H24" s="1868"/>
      <c r="I24" s="9"/>
      <c r="J24" s="9"/>
      <c r="K24" s="9"/>
    </row>
    <row r="25" spans="1:11">
      <c r="A25" s="3110">
        <v>45453</v>
      </c>
      <c r="B25" s="3112" t="s">
        <v>0</v>
      </c>
      <c r="C25" s="3112" t="s">
        <v>0</v>
      </c>
      <c r="D25" s="3112">
        <v>16159.44</v>
      </c>
      <c r="E25" s="3112">
        <v>2791.46</v>
      </c>
      <c r="F25" s="9"/>
      <c r="G25" s="9"/>
      <c r="H25" s="1868"/>
      <c r="I25" s="9"/>
      <c r="J25" s="9"/>
      <c r="K25" s="9"/>
    </row>
    <row r="26" spans="1:11">
      <c r="A26" s="3110">
        <v>45452</v>
      </c>
      <c r="B26" s="3112" t="s">
        <v>0</v>
      </c>
      <c r="C26" s="3112" t="s">
        <v>0</v>
      </c>
      <c r="D26" s="3112" t="s">
        <v>0</v>
      </c>
      <c r="E26" s="3112" t="s">
        <v>0</v>
      </c>
      <c r="F26" s="9"/>
      <c r="G26" s="9"/>
      <c r="H26" s="1868"/>
      <c r="I26" s="9"/>
      <c r="J26" s="9"/>
      <c r="K26" s="9"/>
    </row>
    <row r="27" spans="1:11">
      <c r="A27" s="3110">
        <v>45451</v>
      </c>
      <c r="B27" s="3112" t="s">
        <v>0</v>
      </c>
      <c r="C27" s="3112" t="s">
        <v>0</v>
      </c>
      <c r="D27" s="3112" t="s">
        <v>0</v>
      </c>
      <c r="E27" s="3112" t="s">
        <v>0</v>
      </c>
      <c r="F27" s="9"/>
      <c r="G27" s="9"/>
      <c r="H27" s="1868"/>
      <c r="I27" s="9"/>
      <c r="J27" s="9"/>
      <c r="K27" s="9"/>
    </row>
    <row r="28" spans="1:11">
      <c r="A28" s="3110">
        <v>45450</v>
      </c>
      <c r="B28" s="3112">
        <v>47289.2</v>
      </c>
      <c r="C28" s="3112">
        <v>454.6</v>
      </c>
      <c r="D28" s="3112">
        <v>16141.58</v>
      </c>
      <c r="E28" s="3112">
        <v>2798.76</v>
      </c>
      <c r="F28" s="9"/>
      <c r="G28" s="9"/>
      <c r="H28" s="1868"/>
      <c r="I28" s="9"/>
      <c r="J28" s="9"/>
      <c r="K28" s="9"/>
    </row>
    <row r="29" spans="1:11">
      <c r="A29" s="3110">
        <v>45449</v>
      </c>
      <c r="B29" s="3112">
        <v>47384.11</v>
      </c>
      <c r="C29" s="3112">
        <v>451.09</v>
      </c>
      <c r="D29" s="3112">
        <v>16191.27</v>
      </c>
      <c r="E29" s="3112">
        <v>2798.23</v>
      </c>
      <c r="F29" s="9"/>
      <c r="G29" s="9"/>
      <c r="H29" s="1868"/>
      <c r="I29" s="9"/>
      <c r="J29" s="9"/>
      <c r="K29" s="9"/>
    </row>
    <row r="30" spans="1:11">
      <c r="A30" s="3110">
        <v>45448</v>
      </c>
      <c r="B30" s="3112">
        <v>46477.919999999998</v>
      </c>
      <c r="C30" s="3112">
        <v>451.08</v>
      </c>
      <c r="D30" s="3112">
        <v>16159.82</v>
      </c>
      <c r="E30" s="3112">
        <v>2770.81</v>
      </c>
      <c r="F30" s="9"/>
      <c r="G30" s="9"/>
      <c r="H30" s="1868"/>
      <c r="I30" s="9"/>
      <c r="J30" s="9"/>
      <c r="K30" s="9"/>
    </row>
    <row r="31" spans="1:11">
      <c r="A31" s="3110">
        <v>45447</v>
      </c>
      <c r="B31" s="3112">
        <v>46196.03</v>
      </c>
      <c r="C31" s="3112">
        <v>450.63</v>
      </c>
      <c r="D31" s="3112">
        <v>16021.47</v>
      </c>
      <c r="E31" s="3112">
        <v>2742.22</v>
      </c>
      <c r="F31" s="9"/>
      <c r="G31" s="9"/>
      <c r="H31" s="1868"/>
      <c r="I31" s="9"/>
      <c r="J31" s="9"/>
      <c r="K31" s="9"/>
    </row>
    <row r="32" spans="1:11">
      <c r="A32" s="3110">
        <v>45446</v>
      </c>
      <c r="B32" s="3112">
        <v>46583.96</v>
      </c>
      <c r="C32" s="3112">
        <v>452.8</v>
      </c>
      <c r="D32" s="3112">
        <v>16019.3</v>
      </c>
      <c r="E32" s="3112">
        <v>2787.22</v>
      </c>
      <c r="F32" s="9"/>
      <c r="G32" s="9"/>
      <c r="H32" s="1868"/>
      <c r="I32" s="9"/>
      <c r="J32" s="9"/>
      <c r="K32" s="9"/>
    </row>
    <row r="33" spans="1:11">
      <c r="A33" s="3110">
        <v>45445</v>
      </c>
      <c r="B33" s="3112" t="s">
        <v>0</v>
      </c>
      <c r="C33" s="3112" t="s">
        <v>0</v>
      </c>
      <c r="D33" s="3112" t="s">
        <v>0</v>
      </c>
      <c r="E33" s="3112" t="s">
        <v>0</v>
      </c>
      <c r="F33" s="9"/>
      <c r="G33" s="9"/>
      <c r="H33" s="1868"/>
      <c r="I33" s="9"/>
      <c r="J33" s="9"/>
      <c r="K33" s="9"/>
    </row>
    <row r="34" spans="1:11">
      <c r="A34" s="3110">
        <v>45444</v>
      </c>
      <c r="B34" s="3112" t="s">
        <v>0</v>
      </c>
      <c r="C34" s="3112" t="s">
        <v>0</v>
      </c>
      <c r="D34" s="3112" t="s">
        <v>0</v>
      </c>
      <c r="E34" s="3112" t="s">
        <v>0</v>
      </c>
      <c r="F34" s="9"/>
      <c r="G34" s="9"/>
      <c r="H34" s="1868"/>
      <c r="I34" s="9"/>
      <c r="J34" s="9"/>
      <c r="K34" s="9"/>
    </row>
    <row r="35" spans="1:11">
      <c r="A35" s="3110">
        <v>45443</v>
      </c>
      <c r="B35" s="3112">
        <v>45797.29</v>
      </c>
      <c r="C35" s="3112">
        <v>448.25</v>
      </c>
      <c r="D35" s="3112">
        <v>15979.46</v>
      </c>
      <c r="E35" s="3112">
        <v>2733.96</v>
      </c>
      <c r="F35" s="9"/>
      <c r="G35" s="9"/>
      <c r="H35" s="1868"/>
      <c r="I35" s="9"/>
      <c r="J35" s="9"/>
      <c r="K35" s="9"/>
    </row>
    <row r="36" spans="1:11">
      <c r="A36" s="3110">
        <v>45442</v>
      </c>
      <c r="B36" s="3112">
        <v>46207.63</v>
      </c>
      <c r="C36" s="3112">
        <v>448.38</v>
      </c>
      <c r="D36" s="3112">
        <v>15862.73</v>
      </c>
      <c r="E36" s="3112">
        <v>2757.01</v>
      </c>
      <c r="F36" s="9"/>
      <c r="G36" s="9"/>
      <c r="H36" s="1868"/>
      <c r="I36" s="9"/>
      <c r="J36" s="9"/>
      <c r="K36" s="9"/>
    </row>
    <row r="37" spans="1:11">
      <c r="A37" s="3110">
        <v>45441</v>
      </c>
      <c r="B37" s="3112">
        <v>46850.42</v>
      </c>
      <c r="C37" s="3112">
        <v>451.57</v>
      </c>
      <c r="D37" s="3112">
        <v>15905.55</v>
      </c>
      <c r="E37" s="3112">
        <v>2793.17</v>
      </c>
      <c r="F37" s="9"/>
      <c r="G37" s="9"/>
      <c r="H37" s="1868"/>
      <c r="I37" s="9"/>
      <c r="J37" s="9"/>
      <c r="K37" s="9"/>
    </row>
    <row r="38" spans="1:11">
      <c r="A38" s="3110">
        <v>45440</v>
      </c>
      <c r="B38" s="3112">
        <v>47273.9</v>
      </c>
      <c r="C38" s="3112">
        <v>450.85</v>
      </c>
      <c r="D38" s="3112">
        <v>16064.73</v>
      </c>
      <c r="E38" s="3112">
        <v>2834.5</v>
      </c>
      <c r="F38" s="9"/>
      <c r="G38" s="9"/>
      <c r="H38" s="1868"/>
      <c r="I38" s="9"/>
      <c r="J38" s="9"/>
      <c r="K38" s="9"/>
    </row>
    <row r="39" spans="1:11">
      <c r="A39" s="3110">
        <v>45439</v>
      </c>
      <c r="B39" s="3112">
        <v>47155.74</v>
      </c>
      <c r="C39" s="3112">
        <v>446.47</v>
      </c>
      <c r="D39" s="3112">
        <v>16079.66</v>
      </c>
      <c r="E39" s="3112">
        <v>2840.27</v>
      </c>
      <c r="F39" s="9"/>
      <c r="G39" s="9"/>
      <c r="H39" s="1868"/>
      <c r="I39" s="9"/>
      <c r="J39" s="9"/>
      <c r="K39" s="9"/>
    </row>
    <row r="40" spans="1:11">
      <c r="A40" s="3110">
        <v>45438</v>
      </c>
      <c r="B40" s="3112" t="s">
        <v>0</v>
      </c>
      <c r="C40" s="3112" t="s">
        <v>0</v>
      </c>
      <c r="D40" s="3112" t="s">
        <v>0</v>
      </c>
      <c r="E40" s="3112" t="s">
        <v>0</v>
      </c>
      <c r="F40" s="9"/>
      <c r="G40" s="9"/>
      <c r="H40" s="1868"/>
      <c r="I40" s="9"/>
      <c r="J40" s="9"/>
      <c r="K40" s="9"/>
    </row>
    <row r="41" spans="1:11">
      <c r="A41" s="3110">
        <v>45437</v>
      </c>
      <c r="B41" s="3112" t="s">
        <v>0</v>
      </c>
      <c r="C41" s="3112" t="s">
        <v>0</v>
      </c>
      <c r="D41" s="3112" t="s">
        <v>0</v>
      </c>
      <c r="E41" s="3112" t="s">
        <v>0</v>
      </c>
      <c r="F41" s="9"/>
      <c r="G41" s="9"/>
      <c r="H41" s="1868"/>
      <c r="I41" s="9"/>
      <c r="J41" s="9"/>
      <c r="K41" s="9"/>
    </row>
    <row r="42" spans="1:11">
      <c r="A42" s="3110">
        <v>45436</v>
      </c>
      <c r="B42" s="3112">
        <v>46639.97</v>
      </c>
      <c r="C42" s="3112">
        <v>442.59</v>
      </c>
      <c r="D42" s="3112">
        <v>16051.22</v>
      </c>
      <c r="E42" s="3112">
        <v>2821.1</v>
      </c>
      <c r="F42" s="9"/>
      <c r="G42" s="9"/>
      <c r="H42" s="1868"/>
      <c r="I42" s="9"/>
      <c r="J42" s="9"/>
      <c r="K42" s="9"/>
    </row>
    <row r="43" spans="1:11">
      <c r="A43" s="3110">
        <v>45435</v>
      </c>
      <c r="B43" s="3112">
        <v>46731.01</v>
      </c>
      <c r="C43" s="3112">
        <v>437.97</v>
      </c>
      <c r="D43" s="3112">
        <v>15977.72</v>
      </c>
      <c r="E43" s="3112">
        <v>2842.49</v>
      </c>
      <c r="F43" s="9"/>
      <c r="G43" s="9"/>
      <c r="H43" s="1868"/>
      <c r="I43" s="9"/>
      <c r="J43" s="9"/>
      <c r="K43" s="9"/>
    </row>
    <row r="44" spans="1:11">
      <c r="A44" s="3110">
        <v>45434</v>
      </c>
      <c r="B44" s="3112">
        <v>46610.76</v>
      </c>
      <c r="C44" s="3112">
        <v>441.1</v>
      </c>
      <c r="D44" s="3112">
        <v>16065.66</v>
      </c>
      <c r="E44" s="3112">
        <v>2852.41</v>
      </c>
      <c r="F44" s="9"/>
      <c r="G44" s="9"/>
      <c r="H44" s="1868"/>
      <c r="I44" s="9"/>
      <c r="J44" s="9"/>
      <c r="K44" s="9"/>
    </row>
    <row r="45" spans="1:11">
      <c r="A45" s="3110">
        <v>45433</v>
      </c>
      <c r="B45" s="3112">
        <v>45929.33</v>
      </c>
      <c r="C45" s="3112">
        <v>436.57</v>
      </c>
      <c r="D45" s="3112">
        <v>16131.4</v>
      </c>
      <c r="E45" s="3112">
        <v>2847.02</v>
      </c>
      <c r="F45" s="9"/>
      <c r="G45" s="9"/>
      <c r="H45" s="1868"/>
      <c r="I45" s="9"/>
      <c r="J45" s="9"/>
      <c r="K45" s="9"/>
    </row>
    <row r="46" spans="1:11">
      <c r="A46" s="3110">
        <v>45432</v>
      </c>
      <c r="B46" s="3112">
        <v>46004.77</v>
      </c>
      <c r="C46" s="3112">
        <v>436.34</v>
      </c>
      <c r="D46" s="3112">
        <v>16116.69</v>
      </c>
      <c r="E46" s="3112">
        <v>2869.02</v>
      </c>
      <c r="F46" s="9"/>
      <c r="G46" s="9"/>
      <c r="H46" s="1868"/>
      <c r="I46" s="9"/>
      <c r="J46" s="9"/>
      <c r="K46" s="9"/>
    </row>
    <row r="47" spans="1:11">
      <c r="A47" s="3110">
        <v>45431</v>
      </c>
      <c r="B47" s="3112" t="s">
        <v>0</v>
      </c>
      <c r="C47" s="3112" t="s">
        <v>0</v>
      </c>
      <c r="D47" s="3112" t="s">
        <v>0</v>
      </c>
      <c r="E47" s="3112" t="s">
        <v>0</v>
      </c>
      <c r="F47" s="9"/>
      <c r="G47" s="9"/>
      <c r="H47" s="1868"/>
      <c r="I47" s="9"/>
      <c r="J47" s="9"/>
      <c r="K47" s="9"/>
    </row>
    <row r="48" spans="1:11">
      <c r="A48" s="3110">
        <v>45430</v>
      </c>
      <c r="B48" s="3112" t="s">
        <v>0</v>
      </c>
      <c r="C48" s="3112" t="s">
        <v>0</v>
      </c>
      <c r="D48" s="3112" t="s">
        <v>0</v>
      </c>
      <c r="E48" s="3112" t="s">
        <v>0</v>
      </c>
      <c r="F48" s="9"/>
      <c r="G48" s="9"/>
      <c r="H48" s="1868"/>
      <c r="I48" s="9"/>
      <c r="J48" s="9"/>
      <c r="K48" s="9"/>
    </row>
    <row r="49" spans="1:11">
      <c r="A49" s="3110">
        <v>45429</v>
      </c>
      <c r="B49" s="3112">
        <v>45976.31</v>
      </c>
      <c r="C49" s="3112">
        <v>436.65</v>
      </c>
      <c r="D49" s="3112">
        <v>16092.58</v>
      </c>
      <c r="E49" s="3112">
        <v>2863.4</v>
      </c>
      <c r="F49" s="9"/>
      <c r="G49" s="9"/>
      <c r="H49" s="1868"/>
      <c r="I49" s="9"/>
      <c r="J49" s="9"/>
      <c r="K49" s="9"/>
    </row>
    <row r="50" spans="1:11">
      <c r="A50" s="3110">
        <v>45428</v>
      </c>
      <c r="B50" s="3112">
        <v>46075.24</v>
      </c>
      <c r="C50" s="3112">
        <v>434.99</v>
      </c>
      <c r="D50" s="3112">
        <v>16073.31</v>
      </c>
      <c r="E50" s="3112">
        <v>2858.88</v>
      </c>
      <c r="F50" s="9"/>
      <c r="G50" s="9"/>
      <c r="H50" s="1868"/>
      <c r="I50" s="9"/>
      <c r="J50" s="9"/>
      <c r="K50" s="9"/>
    </row>
    <row r="51" spans="1:11">
      <c r="A51" s="3110">
        <v>45427</v>
      </c>
      <c r="B51" s="3112">
        <v>45735.57</v>
      </c>
      <c r="C51" s="3112">
        <v>431.49</v>
      </c>
      <c r="D51" s="3112">
        <v>16083.9</v>
      </c>
      <c r="E51" s="3112">
        <v>2822.21</v>
      </c>
      <c r="F51" s="9"/>
      <c r="G51" s="9"/>
      <c r="H51" s="1868"/>
      <c r="I51" s="9"/>
      <c r="J51" s="9"/>
      <c r="K51" s="9"/>
    </row>
    <row r="52" spans="1:11">
      <c r="A52" s="3110">
        <v>45426</v>
      </c>
      <c r="B52" s="3112">
        <v>45386.61</v>
      </c>
      <c r="C52" s="3112">
        <v>430.78</v>
      </c>
      <c r="D52" s="3112">
        <v>15909.41</v>
      </c>
      <c r="E52" s="3112">
        <v>2812.18</v>
      </c>
      <c r="F52" s="9"/>
      <c r="G52" s="9"/>
      <c r="H52" s="1868"/>
      <c r="I52" s="9"/>
      <c r="J52" s="9"/>
      <c r="K52" s="9"/>
    </row>
    <row r="53" spans="1:11">
      <c r="A53" s="3110">
        <v>45425</v>
      </c>
      <c r="B53" s="3112">
        <v>45109.46</v>
      </c>
      <c r="C53" s="3112">
        <v>429.33</v>
      </c>
      <c r="D53" s="3112">
        <v>15842.1</v>
      </c>
      <c r="E53" s="3112">
        <v>2806.11</v>
      </c>
      <c r="F53" s="9"/>
      <c r="G53" s="9"/>
      <c r="H53" s="1868"/>
      <c r="I53" s="9"/>
      <c r="J53" s="9"/>
      <c r="K53" s="9"/>
    </row>
    <row r="54" spans="1:11">
      <c r="A54" s="3110">
        <v>45424</v>
      </c>
      <c r="B54" s="3112" t="s">
        <v>0</v>
      </c>
      <c r="C54" s="3112" t="s">
        <v>0</v>
      </c>
      <c r="D54" s="3112" t="s">
        <v>0</v>
      </c>
      <c r="E54" s="3112" t="s">
        <v>0</v>
      </c>
      <c r="F54" s="9"/>
      <c r="G54" s="9"/>
      <c r="H54" s="1868"/>
      <c r="I54" s="9"/>
      <c r="J54" s="9"/>
      <c r="K54" s="9"/>
    </row>
    <row r="55" spans="1:11">
      <c r="A55" s="3110">
        <v>45423</v>
      </c>
      <c r="B55" s="3112" t="s">
        <v>0</v>
      </c>
      <c r="C55" s="3112" t="s">
        <v>0</v>
      </c>
      <c r="D55" s="3112" t="s">
        <v>0</v>
      </c>
      <c r="E55" s="3112" t="s">
        <v>0</v>
      </c>
      <c r="F55" s="9"/>
      <c r="G55" s="9"/>
      <c r="H55" s="1868"/>
      <c r="I55" s="9"/>
      <c r="J55" s="9"/>
      <c r="K55" s="9"/>
    </row>
    <row r="56" spans="1:11">
      <c r="A56" s="3110">
        <v>45422</v>
      </c>
      <c r="B56" s="3112">
        <v>44787.5</v>
      </c>
      <c r="C56" s="3112">
        <v>430.25</v>
      </c>
      <c r="D56" s="3112">
        <v>15833.8</v>
      </c>
      <c r="E56" s="3112">
        <v>2787.59</v>
      </c>
      <c r="F56" s="9"/>
      <c r="G56" s="9"/>
      <c r="H56" s="1868"/>
      <c r="I56" s="9"/>
      <c r="J56" s="9"/>
      <c r="K56" s="9"/>
    </row>
    <row r="57" spans="1:11">
      <c r="A57" s="3110">
        <v>45421</v>
      </c>
      <c r="B57" s="3112">
        <v>44467.27</v>
      </c>
      <c r="C57" s="3112">
        <v>429.89</v>
      </c>
      <c r="D57" s="3112">
        <v>15790.68</v>
      </c>
      <c r="E57" s="3112">
        <v>2766.15</v>
      </c>
      <c r="F57" s="9"/>
      <c r="G57" s="9"/>
      <c r="H57" s="1868"/>
      <c r="I57" s="9"/>
      <c r="J57" s="9"/>
      <c r="K57" s="9"/>
    </row>
    <row r="58" spans="1:11">
      <c r="A58" s="3110">
        <v>45420</v>
      </c>
      <c r="B58" s="3112">
        <v>44769.5</v>
      </c>
      <c r="C58" s="3112">
        <v>435.37</v>
      </c>
      <c r="D58" s="3112">
        <v>15711.53</v>
      </c>
      <c r="E58" s="3112">
        <v>2774.2</v>
      </c>
      <c r="F58" s="9"/>
      <c r="G58" s="9"/>
      <c r="H58" s="1868"/>
      <c r="I58" s="9"/>
      <c r="J58" s="9"/>
      <c r="K58" s="9"/>
    </row>
    <row r="59" spans="1:11">
      <c r="A59" s="3110">
        <v>45419</v>
      </c>
      <c r="B59" s="3112">
        <v>44667.87</v>
      </c>
      <c r="C59" s="3112">
        <v>435.5</v>
      </c>
      <c r="D59" s="3112">
        <v>15738.94</v>
      </c>
      <c r="E59" s="3112">
        <v>2778.33</v>
      </c>
      <c r="F59" s="9"/>
      <c r="G59" s="9"/>
      <c r="H59" s="1868"/>
      <c r="I59" s="9"/>
      <c r="J59" s="9"/>
      <c r="K59" s="9"/>
    </row>
    <row r="60" spans="1:11">
      <c r="A60" s="3110">
        <v>45418</v>
      </c>
      <c r="B60" s="3112">
        <v>44386.239999999998</v>
      </c>
      <c r="C60" s="3112">
        <v>435.7</v>
      </c>
      <c r="D60" s="3112">
        <v>15688.42</v>
      </c>
      <c r="E60" s="3112">
        <v>2774.13</v>
      </c>
      <c r="F60" s="9"/>
      <c r="G60" s="9"/>
      <c r="H60" s="1868"/>
      <c r="I60" s="9"/>
      <c r="J60" s="9"/>
      <c r="K60" s="9"/>
    </row>
    <row r="61" spans="1:11">
      <c r="A61" s="3110">
        <v>45417</v>
      </c>
      <c r="B61" s="3112" t="s">
        <v>0</v>
      </c>
      <c r="C61" s="3112" t="s">
        <v>0</v>
      </c>
      <c r="D61" s="3112" t="s">
        <v>0</v>
      </c>
      <c r="E61" s="3112" t="s">
        <v>0</v>
      </c>
      <c r="F61" s="9"/>
      <c r="G61" s="9"/>
      <c r="H61" s="1868"/>
      <c r="I61" s="9"/>
      <c r="J61" s="9"/>
      <c r="K61" s="9"/>
    </row>
    <row r="62" spans="1:11">
      <c r="A62" s="3110">
        <v>45416</v>
      </c>
      <c r="B62" s="3112" t="s">
        <v>0</v>
      </c>
      <c r="C62" s="3112" t="s">
        <v>0</v>
      </c>
      <c r="D62" s="3112" t="s">
        <v>0</v>
      </c>
      <c r="E62" s="3112" t="s">
        <v>0</v>
      </c>
      <c r="F62" s="9"/>
      <c r="G62" s="9"/>
      <c r="H62" s="1868"/>
      <c r="I62" s="9"/>
      <c r="J62" s="9"/>
      <c r="K62" s="9"/>
    </row>
    <row r="63" spans="1:11">
      <c r="A63" s="3110">
        <v>45415</v>
      </c>
      <c r="B63" s="3112">
        <v>43968.87</v>
      </c>
      <c r="C63" s="3112">
        <v>434.33</v>
      </c>
      <c r="D63" s="3112">
        <v>15549.48</v>
      </c>
      <c r="E63" s="3112">
        <v>2760.31</v>
      </c>
      <c r="F63" s="9"/>
      <c r="G63" s="9"/>
      <c r="H63" s="1868"/>
      <c r="I63" s="9"/>
      <c r="J63" s="9"/>
      <c r="K63" s="9"/>
    </row>
    <row r="64" spans="1:11">
      <c r="A64" s="3110">
        <v>45414</v>
      </c>
      <c r="B64" s="3112">
        <v>43735.55</v>
      </c>
      <c r="C64" s="3112">
        <v>434.68</v>
      </c>
      <c r="D64" s="3112">
        <v>15364.97</v>
      </c>
      <c r="E64" s="3112">
        <v>2736.63</v>
      </c>
      <c r="F64" s="9"/>
      <c r="G64" s="9"/>
      <c r="H64" s="1868"/>
      <c r="I64" s="9"/>
      <c r="J64" s="9"/>
      <c r="K64" s="9"/>
    </row>
    <row r="65" spans="1:11">
      <c r="A65" s="3110">
        <v>45413</v>
      </c>
      <c r="B65" s="3112" t="s">
        <v>0</v>
      </c>
      <c r="C65" s="3112" t="s">
        <v>0</v>
      </c>
      <c r="D65" s="3112">
        <v>15234.49</v>
      </c>
      <c r="E65" s="3112">
        <v>2717.04</v>
      </c>
      <c r="F65" s="9"/>
      <c r="G65" s="9"/>
      <c r="H65" s="1868"/>
      <c r="I65" s="9"/>
      <c r="J65" s="9"/>
      <c r="K65" s="9"/>
    </row>
    <row r="66" spans="1:11">
      <c r="A66" s="3110">
        <v>45412</v>
      </c>
      <c r="B66" s="3112">
        <v>44112.21</v>
      </c>
      <c r="C66" s="3112">
        <v>431.77</v>
      </c>
      <c r="D66" s="3112">
        <v>15286.59</v>
      </c>
      <c r="E66" s="3112">
        <v>2717.81</v>
      </c>
      <c r="F66" s="9"/>
      <c r="G66" s="9"/>
      <c r="H66" s="1868"/>
      <c r="I66" s="9"/>
      <c r="J66" s="9"/>
      <c r="K66" s="9"/>
    </row>
    <row r="67" spans="1:11">
      <c r="A67" s="3110">
        <v>45411</v>
      </c>
      <c r="B67" s="3112">
        <v>44326.15</v>
      </c>
      <c r="C67" s="3112">
        <v>432.11</v>
      </c>
      <c r="D67" s="3112">
        <v>15476.82</v>
      </c>
      <c r="E67" s="3112">
        <v>2731.54</v>
      </c>
      <c r="F67" s="9"/>
      <c r="G67" s="9"/>
      <c r="H67" s="1868"/>
      <c r="I67" s="9"/>
      <c r="J67" s="9"/>
      <c r="K67" s="9"/>
    </row>
    <row r="68" spans="1:11">
      <c r="A68" s="3110">
        <v>45410</v>
      </c>
      <c r="B68" s="3112" t="s">
        <v>0</v>
      </c>
      <c r="C68" s="3112" t="s">
        <v>0</v>
      </c>
      <c r="D68" s="3112" t="s">
        <v>0</v>
      </c>
      <c r="E68" s="3112" t="s">
        <v>0</v>
      </c>
      <c r="F68" s="9"/>
      <c r="G68" s="9"/>
      <c r="H68" s="1868"/>
      <c r="I68" s="9"/>
      <c r="J68" s="9"/>
      <c r="K68" s="9"/>
    </row>
    <row r="69" spans="1:11">
      <c r="A69" s="3110">
        <v>45409</v>
      </c>
      <c r="B69" s="3112" t="s">
        <v>0</v>
      </c>
      <c r="C69" s="3112" t="s">
        <v>0</v>
      </c>
      <c r="D69" s="3112" t="s">
        <v>0</v>
      </c>
      <c r="E69" s="3112" t="s">
        <v>0</v>
      </c>
      <c r="F69" s="9"/>
      <c r="G69" s="9"/>
      <c r="H69" s="1868"/>
      <c r="I69" s="9"/>
      <c r="J69" s="9"/>
      <c r="K69" s="9"/>
    </row>
    <row r="70" spans="1:11">
      <c r="A70" s="3110">
        <v>45408</v>
      </c>
      <c r="B70" s="3112">
        <v>43515.12</v>
      </c>
      <c r="C70" s="3112">
        <v>426.27</v>
      </c>
      <c r="D70" s="3112">
        <v>15419.63</v>
      </c>
      <c r="E70" s="3112">
        <v>2705.33</v>
      </c>
      <c r="F70" s="9"/>
      <c r="G70" s="9"/>
      <c r="H70" s="1868"/>
      <c r="I70" s="9"/>
      <c r="J70" s="9"/>
      <c r="K70" s="9"/>
    </row>
    <row r="71" spans="1:11">
      <c r="A71" s="3110">
        <v>45407</v>
      </c>
      <c r="B71" s="3112">
        <v>42946.11</v>
      </c>
      <c r="C71" s="3112">
        <v>421.57</v>
      </c>
      <c r="D71" s="3112">
        <v>15285.55</v>
      </c>
      <c r="E71" s="3112">
        <v>2670.99</v>
      </c>
      <c r="F71" s="9"/>
      <c r="G71" s="9"/>
      <c r="H71" s="1868"/>
      <c r="I71" s="9"/>
      <c r="J71" s="9"/>
      <c r="K71" s="9"/>
    </row>
    <row r="72" spans="1:11">
      <c r="A72" s="3110">
        <v>45406</v>
      </c>
      <c r="B72" s="3112">
        <v>43537.96</v>
      </c>
      <c r="C72" s="3112">
        <v>425.51</v>
      </c>
      <c r="D72" s="3112">
        <v>15361.31</v>
      </c>
      <c r="E72" s="3112">
        <v>2686.74</v>
      </c>
      <c r="F72" s="9"/>
      <c r="G72" s="9"/>
      <c r="H72" s="1868"/>
      <c r="I72" s="9"/>
      <c r="J72" s="9"/>
      <c r="K72" s="9"/>
    </row>
    <row r="73" spans="1:11">
      <c r="A73" s="3110">
        <v>45405</v>
      </c>
      <c r="B73" s="3112">
        <v>42386.44</v>
      </c>
      <c r="C73" s="3112">
        <v>415.66</v>
      </c>
      <c r="D73" s="3112">
        <v>15356.7</v>
      </c>
      <c r="E73" s="3112">
        <v>2646.79</v>
      </c>
      <c r="F73" s="9"/>
      <c r="G73" s="9"/>
      <c r="H73" s="1868"/>
      <c r="I73" s="9"/>
      <c r="J73" s="9"/>
      <c r="K73" s="9"/>
    </row>
    <row r="74" spans="1:11">
      <c r="A74" s="3110">
        <v>45404</v>
      </c>
      <c r="B74" s="3112">
        <v>41979.74</v>
      </c>
      <c r="C74" s="3112">
        <v>411.26</v>
      </c>
      <c r="D74" s="3112">
        <v>15168.4</v>
      </c>
      <c r="E74" s="3112">
        <v>2627</v>
      </c>
      <c r="F74" s="9"/>
      <c r="G74" s="9"/>
      <c r="H74" s="1868"/>
      <c r="I74" s="9"/>
      <c r="J74" s="9"/>
      <c r="K74" s="9"/>
    </row>
    <row r="75" spans="1:11">
      <c r="A75" s="3110">
        <v>45403</v>
      </c>
      <c r="B75" s="3112" t="s">
        <v>0</v>
      </c>
      <c r="C75" s="3112" t="s">
        <v>0</v>
      </c>
      <c r="D75" s="3112" t="s">
        <v>0</v>
      </c>
      <c r="E75" s="3112" t="s">
        <v>0</v>
      </c>
      <c r="F75" s="9"/>
      <c r="G75" s="9"/>
      <c r="H75" s="1868"/>
      <c r="I75" s="9"/>
      <c r="J75" s="9"/>
      <c r="K75" s="9"/>
    </row>
    <row r="76" spans="1:11">
      <c r="A76" s="3110">
        <v>45402</v>
      </c>
      <c r="B76" s="3112" t="s">
        <v>0</v>
      </c>
      <c r="C76" s="3112" t="s">
        <v>0</v>
      </c>
      <c r="D76" s="3112" t="s">
        <v>0</v>
      </c>
      <c r="E76" s="3112" t="s">
        <v>0</v>
      </c>
      <c r="F76" s="9"/>
      <c r="G76" s="9"/>
      <c r="H76" s="1868"/>
      <c r="I76" s="9"/>
      <c r="J76" s="9"/>
      <c r="K76" s="9"/>
    </row>
    <row r="77" spans="1:11">
      <c r="A77" s="3110">
        <v>45401</v>
      </c>
      <c r="B77" s="3112">
        <v>42230.39</v>
      </c>
      <c r="C77" s="3112">
        <v>421.15</v>
      </c>
      <c r="D77" s="3112">
        <v>15041.86</v>
      </c>
      <c r="E77" s="3112">
        <v>2606.9499999999998</v>
      </c>
      <c r="F77" s="9"/>
      <c r="G77" s="9"/>
      <c r="H77" s="1868"/>
      <c r="I77" s="9"/>
      <c r="J77" s="9"/>
      <c r="K77" s="9"/>
    </row>
    <row r="78" spans="1:11">
      <c r="A78" s="3110">
        <v>45400</v>
      </c>
      <c r="B78" s="3112">
        <v>43903.96</v>
      </c>
      <c r="C78" s="3112">
        <v>435.46</v>
      </c>
      <c r="D78" s="3112">
        <v>15154.03</v>
      </c>
      <c r="E78" s="3112">
        <v>2644.25</v>
      </c>
      <c r="F78" s="9"/>
      <c r="G78" s="9"/>
      <c r="H78" s="1868"/>
      <c r="I78" s="9"/>
      <c r="J78" s="9"/>
      <c r="K78" s="9"/>
    </row>
    <row r="79" spans="1:11">
      <c r="A79" s="3110">
        <v>45399</v>
      </c>
      <c r="B79" s="3112">
        <v>43712.639999999999</v>
      </c>
      <c r="C79" s="3112">
        <v>434.65</v>
      </c>
      <c r="D79" s="3112">
        <v>15157.68</v>
      </c>
      <c r="E79" s="3112">
        <v>2628.29</v>
      </c>
      <c r="F79" s="9"/>
      <c r="G79" s="9"/>
      <c r="H79" s="1868"/>
      <c r="I79" s="9"/>
      <c r="J79" s="9"/>
      <c r="K79" s="9"/>
    </row>
    <row r="80" spans="1:11">
      <c r="A80" s="3110">
        <v>45398</v>
      </c>
      <c r="B80" s="3112">
        <v>43039.29</v>
      </c>
      <c r="C80" s="3112">
        <v>426.28</v>
      </c>
      <c r="D80" s="3112">
        <v>15231.67</v>
      </c>
      <c r="E80" s="3112">
        <v>2621.08</v>
      </c>
      <c r="F80" s="9"/>
      <c r="G80" s="9"/>
      <c r="H80" s="1868"/>
      <c r="I80" s="9"/>
      <c r="J80" s="9"/>
      <c r="K80" s="9"/>
    </row>
    <row r="81" spans="1:11">
      <c r="A81" s="3110">
        <v>45397</v>
      </c>
      <c r="B81" s="3112">
        <v>44223.94</v>
      </c>
      <c r="C81" s="3112">
        <v>438.38</v>
      </c>
      <c r="D81" s="3112">
        <v>15325.49</v>
      </c>
      <c r="E81" s="3112">
        <v>2675.22</v>
      </c>
      <c r="F81" s="9"/>
      <c r="G81" s="9"/>
      <c r="H81" s="1868"/>
      <c r="I81" s="9"/>
      <c r="J81" s="9"/>
      <c r="K81" s="9"/>
    </row>
    <row r="82" spans="1:11">
      <c r="A82" s="3110">
        <v>45396</v>
      </c>
      <c r="B82" s="3112" t="s">
        <v>0</v>
      </c>
      <c r="C82" s="3112" t="s">
        <v>0</v>
      </c>
      <c r="D82" s="3112" t="s">
        <v>0</v>
      </c>
      <c r="E82" s="3112" t="s">
        <v>0</v>
      </c>
      <c r="F82" s="9"/>
      <c r="G82" s="9"/>
      <c r="H82" s="1868"/>
      <c r="I82" s="9"/>
      <c r="J82" s="9"/>
      <c r="K82" s="9"/>
    </row>
    <row r="83" spans="1:11">
      <c r="A83" s="3110">
        <v>45395</v>
      </c>
      <c r="B83" s="3112" t="s">
        <v>0</v>
      </c>
      <c r="C83" s="3112" t="s">
        <v>0</v>
      </c>
      <c r="D83" s="3112" t="s">
        <v>0</v>
      </c>
      <c r="E83" s="3112" t="s">
        <v>0</v>
      </c>
      <c r="F83" s="9"/>
      <c r="G83" s="9"/>
      <c r="H83" s="1868"/>
      <c r="I83" s="9"/>
      <c r="J83" s="9"/>
      <c r="K83" s="9"/>
    </row>
    <row r="84" spans="1:11">
      <c r="A84" s="3110">
        <v>45394</v>
      </c>
      <c r="B84" s="3112">
        <v>44844.18</v>
      </c>
      <c r="C84" s="3112">
        <v>445.21</v>
      </c>
      <c r="D84" s="3112">
        <v>15479.14</v>
      </c>
      <c r="E84" s="3112">
        <v>2703.65</v>
      </c>
      <c r="F84" s="9"/>
      <c r="G84" s="9"/>
      <c r="H84" s="1868"/>
      <c r="I84" s="9"/>
      <c r="J84" s="9"/>
      <c r="K84" s="9"/>
    </row>
    <row r="85" spans="1:11">
      <c r="A85" s="3110">
        <v>45393</v>
      </c>
      <c r="B85" s="3112">
        <v>44856.39</v>
      </c>
      <c r="C85" s="3112">
        <v>442.14</v>
      </c>
      <c r="D85" s="3112">
        <v>15661.36</v>
      </c>
      <c r="E85" s="3112">
        <v>2738.05</v>
      </c>
      <c r="F85" s="9"/>
      <c r="G85" s="9"/>
      <c r="H85" s="1868"/>
      <c r="I85" s="9"/>
      <c r="J85" s="9"/>
      <c r="K85" s="9"/>
    </row>
    <row r="86" spans="1:11">
      <c r="A86" s="3110">
        <v>45392</v>
      </c>
      <c r="B86" s="3112">
        <v>44872.99</v>
      </c>
      <c r="C86" s="3112">
        <v>444.23</v>
      </c>
      <c r="D86" s="3112">
        <v>15607.27</v>
      </c>
      <c r="E86" s="3112">
        <v>2745.29</v>
      </c>
      <c r="F86" s="9"/>
      <c r="G86" s="9"/>
      <c r="H86" s="1868"/>
      <c r="I86" s="9"/>
      <c r="J86" s="9"/>
      <c r="K86" s="9"/>
    </row>
    <row r="87" spans="1:11">
      <c r="A87" s="3110">
        <v>45391</v>
      </c>
      <c r="B87" s="3112">
        <v>44943.61</v>
      </c>
      <c r="C87" s="3112">
        <v>442.47</v>
      </c>
      <c r="D87" s="3112">
        <v>15756.49</v>
      </c>
      <c r="E87" s="3112">
        <v>2738.41</v>
      </c>
      <c r="F87" s="9"/>
      <c r="G87" s="9"/>
      <c r="H87" s="1868"/>
      <c r="I87" s="9"/>
      <c r="J87" s="9"/>
      <c r="K87" s="9"/>
    </row>
    <row r="88" spans="1:11">
      <c r="A88" s="3110">
        <v>45390</v>
      </c>
      <c r="B88" s="3112">
        <v>44125.599999999999</v>
      </c>
      <c r="C88" s="3112">
        <v>444.2</v>
      </c>
      <c r="D88" s="3112">
        <v>15738.65</v>
      </c>
      <c r="E88" s="3112">
        <v>2722.14</v>
      </c>
      <c r="F88" s="9"/>
      <c r="G88" s="9"/>
      <c r="H88" s="1868"/>
      <c r="I88" s="9"/>
      <c r="J88" s="9"/>
      <c r="K88" s="9"/>
    </row>
    <row r="89" spans="1:11">
      <c r="A89" s="3110">
        <v>45389</v>
      </c>
      <c r="B89" s="3112" t="s">
        <v>0</v>
      </c>
      <c r="C89" s="3112" t="s">
        <v>0</v>
      </c>
      <c r="D89" s="3112" t="s">
        <v>0</v>
      </c>
      <c r="E89" s="3112" t="s">
        <v>0</v>
      </c>
      <c r="F89" s="9"/>
      <c r="G89" s="9"/>
      <c r="H89" s="1868"/>
      <c r="I89" s="9"/>
      <c r="J89" s="9"/>
      <c r="K89" s="9"/>
    </row>
    <row r="90" spans="1:11">
      <c r="A90" s="3110">
        <v>45388</v>
      </c>
      <c r="B90" s="3112" t="s">
        <v>0</v>
      </c>
      <c r="C90" s="3112" t="s">
        <v>0</v>
      </c>
      <c r="D90" s="3112" t="s">
        <v>0</v>
      </c>
      <c r="E90" s="3112" t="s">
        <v>0</v>
      </c>
      <c r="F90" s="9"/>
      <c r="G90" s="9"/>
      <c r="H90" s="1868"/>
      <c r="I90" s="9"/>
      <c r="J90" s="9"/>
      <c r="K90" s="9"/>
    </row>
    <row r="91" spans="1:11">
      <c r="A91" s="3110">
        <v>45387</v>
      </c>
      <c r="B91" s="3112" t="s">
        <v>0</v>
      </c>
      <c r="C91" s="3112" t="s">
        <v>0</v>
      </c>
      <c r="D91" s="3112">
        <v>15708.87</v>
      </c>
      <c r="E91" s="3112">
        <v>2712.8</v>
      </c>
      <c r="F91" s="9"/>
      <c r="G91" s="9"/>
      <c r="H91" s="1868"/>
      <c r="I91" s="9"/>
      <c r="J91" s="9"/>
      <c r="K91" s="9"/>
    </row>
    <row r="92" spans="1:11">
      <c r="A92" s="3110">
        <v>45386</v>
      </c>
      <c r="B92" s="3112" t="s">
        <v>0</v>
      </c>
      <c r="C92" s="3112" t="s">
        <v>0</v>
      </c>
      <c r="D92" s="3112">
        <v>15634.41</v>
      </c>
      <c r="E92" s="3112">
        <v>2720.67</v>
      </c>
      <c r="F92" s="9"/>
      <c r="G92" s="9"/>
      <c r="H92" s="1868"/>
      <c r="I92" s="9"/>
      <c r="J92" s="9"/>
      <c r="K92" s="9"/>
    </row>
    <row r="93" spans="1:11">
      <c r="A93" s="3110">
        <v>45385</v>
      </c>
      <c r="B93" s="3112">
        <v>43952.45</v>
      </c>
      <c r="C93" s="3112">
        <v>442.46</v>
      </c>
      <c r="D93" s="3112">
        <v>15740.45</v>
      </c>
      <c r="E93" s="3112">
        <v>2706.15</v>
      </c>
      <c r="F93" s="9"/>
      <c r="G93" s="9"/>
      <c r="H93" s="1868"/>
      <c r="I93" s="9"/>
      <c r="J93" s="9"/>
      <c r="K93" s="9"/>
    </row>
    <row r="94" spans="1:11">
      <c r="A94" s="3110">
        <v>45384</v>
      </c>
      <c r="B94" s="3112">
        <v>44230.9</v>
      </c>
      <c r="C94" s="3112">
        <v>442.16</v>
      </c>
      <c r="D94" s="3112">
        <v>15711.23</v>
      </c>
      <c r="E94" s="3112">
        <v>2722.83</v>
      </c>
      <c r="F94" s="9"/>
      <c r="G94" s="9"/>
      <c r="H94" s="1868"/>
      <c r="I94" s="9"/>
      <c r="J94" s="9"/>
      <c r="K94" s="9"/>
    </row>
    <row r="95" spans="1:11">
      <c r="A95" s="3110">
        <v>45383</v>
      </c>
      <c r="B95" s="3112">
        <v>43702.62</v>
      </c>
      <c r="C95" s="3112">
        <v>440.79</v>
      </c>
      <c r="D95" s="3112">
        <v>15809.02</v>
      </c>
      <c r="E95" s="3112">
        <v>2702.27</v>
      </c>
      <c r="F95" s="9"/>
      <c r="G95" s="9"/>
      <c r="H95" s="1868"/>
      <c r="I95" s="9"/>
      <c r="J95" s="9"/>
      <c r="K95" s="9"/>
    </row>
    <row r="96" spans="1:11">
      <c r="A96" s="3110">
        <v>45382</v>
      </c>
      <c r="B96" s="3112" t="s">
        <v>0</v>
      </c>
      <c r="C96" s="3112" t="s">
        <v>0</v>
      </c>
      <c r="D96" s="3112" t="s">
        <v>0</v>
      </c>
      <c r="E96" s="3112" t="s">
        <v>0</v>
      </c>
      <c r="F96" s="9"/>
      <c r="G96" s="9"/>
      <c r="H96" s="1868"/>
      <c r="I96" s="9"/>
      <c r="J96" s="9"/>
      <c r="K96" s="9"/>
    </row>
    <row r="97" spans="1:11">
      <c r="A97" s="3110">
        <v>45381</v>
      </c>
      <c r="B97" s="3112" t="s">
        <v>0</v>
      </c>
      <c r="C97" s="3112" t="s">
        <v>0</v>
      </c>
      <c r="D97" s="3112" t="s">
        <v>0</v>
      </c>
      <c r="E97" s="3112" t="s">
        <v>0</v>
      </c>
      <c r="F97" s="9"/>
      <c r="G97" s="9"/>
      <c r="H97" s="1868"/>
      <c r="I97" s="9"/>
      <c r="J97" s="9"/>
      <c r="K97" s="9"/>
    </row>
    <row r="98" spans="1:11">
      <c r="A98" s="3110">
        <v>45380</v>
      </c>
      <c r="B98" s="3112">
        <v>43858.44</v>
      </c>
      <c r="C98" s="3112">
        <v>437.45</v>
      </c>
      <c r="D98" s="3112">
        <v>15868.89</v>
      </c>
      <c r="E98" s="3112">
        <v>2705.13</v>
      </c>
      <c r="F98" s="9"/>
      <c r="G98" s="9"/>
      <c r="H98" s="1868"/>
      <c r="I98" s="9"/>
      <c r="J98" s="9"/>
      <c r="K98" s="9"/>
    </row>
    <row r="99" spans="1:11">
      <c r="A99" s="3110">
        <v>45379</v>
      </c>
      <c r="B99" s="3112">
        <v>43534.18</v>
      </c>
      <c r="C99" s="3112">
        <v>434.71</v>
      </c>
      <c r="D99" s="3112">
        <v>15864.37</v>
      </c>
      <c r="E99" s="3112">
        <v>2697.76</v>
      </c>
      <c r="F99" s="9"/>
      <c r="G99" s="9"/>
      <c r="H99" s="1868"/>
      <c r="I99" s="9"/>
      <c r="J99" s="9"/>
      <c r="K99" s="9"/>
    </row>
    <row r="100" spans="1:11">
      <c r="A100" s="3110">
        <v>45378</v>
      </c>
      <c r="B100" s="3112">
        <v>43641.03</v>
      </c>
      <c r="C100" s="3112">
        <v>435.09</v>
      </c>
      <c r="D100" s="3112">
        <v>15854.81</v>
      </c>
      <c r="E100" s="3112">
        <v>2687.31</v>
      </c>
      <c r="F100" s="9"/>
      <c r="G100" s="9"/>
      <c r="H100" s="1868"/>
      <c r="I100" s="9"/>
      <c r="J100" s="9"/>
      <c r="K100" s="9"/>
    </row>
    <row r="101" spans="1:11">
      <c r="A101" s="3110">
        <v>45377</v>
      </c>
      <c r="B101" s="3112">
        <v>43477.8</v>
      </c>
      <c r="C101" s="3112">
        <v>430.81</v>
      </c>
      <c r="D101" s="3112">
        <v>15747.67</v>
      </c>
      <c r="E101" s="3112">
        <v>2695.75</v>
      </c>
      <c r="F101" s="9"/>
      <c r="G101" s="9"/>
      <c r="H101" s="1868"/>
      <c r="I101" s="9"/>
      <c r="J101" s="9"/>
      <c r="K101" s="9"/>
    </row>
    <row r="102" spans="1:11">
      <c r="A102" s="3110">
        <v>45376</v>
      </c>
      <c r="B102" s="3112">
        <v>43619.26</v>
      </c>
      <c r="C102" s="3112">
        <v>437.35</v>
      </c>
      <c r="D102" s="3112">
        <v>15774.68</v>
      </c>
      <c r="E102" s="3112">
        <v>2684.96</v>
      </c>
      <c r="F102" s="9"/>
      <c r="G102" s="9"/>
      <c r="H102" s="1868"/>
      <c r="I102" s="9"/>
      <c r="J102" s="9"/>
      <c r="K102" s="9"/>
    </row>
    <row r="103" spans="1:11">
      <c r="A103" s="3110">
        <v>45375</v>
      </c>
      <c r="B103" s="3112" t="s">
        <v>0</v>
      </c>
      <c r="C103" s="3112" t="s">
        <v>0</v>
      </c>
      <c r="D103" s="3112" t="s">
        <v>0</v>
      </c>
      <c r="E103" s="3112" t="s">
        <v>0</v>
      </c>
      <c r="F103" s="9"/>
      <c r="G103" s="9"/>
      <c r="H103" s="1868"/>
      <c r="I103" s="9"/>
      <c r="J103" s="9"/>
      <c r="K103" s="9"/>
    </row>
    <row r="104" spans="1:11">
      <c r="A104" s="3110">
        <v>45374</v>
      </c>
      <c r="B104" s="3112" t="s">
        <v>0</v>
      </c>
      <c r="C104" s="3112" t="s">
        <v>0</v>
      </c>
      <c r="D104" s="3112" t="s">
        <v>0</v>
      </c>
      <c r="E104" s="3112" t="s">
        <v>0</v>
      </c>
      <c r="F104" s="9"/>
      <c r="G104" s="9"/>
      <c r="H104" s="1868"/>
      <c r="I104" s="9"/>
      <c r="J104" s="9"/>
      <c r="K104" s="9"/>
    </row>
    <row r="105" spans="1:11">
      <c r="A105" s="3110">
        <v>45373</v>
      </c>
      <c r="B105" s="3112">
        <v>43697.33</v>
      </c>
      <c r="C105" s="3112">
        <v>435.45</v>
      </c>
      <c r="D105" s="3112">
        <v>15810.74</v>
      </c>
      <c r="E105" s="3112">
        <v>2692.43</v>
      </c>
      <c r="F105" s="9"/>
      <c r="G105" s="9"/>
      <c r="H105" s="1868"/>
      <c r="I105" s="9"/>
      <c r="J105" s="9"/>
      <c r="K105" s="9"/>
    </row>
    <row r="106" spans="1:11">
      <c r="A106" s="3110">
        <v>45372</v>
      </c>
      <c r="B106" s="3112">
        <v>43630.49</v>
      </c>
      <c r="C106" s="3112">
        <v>437.13</v>
      </c>
      <c r="D106" s="3112">
        <v>15838.53</v>
      </c>
      <c r="E106" s="3112">
        <v>2715.57</v>
      </c>
      <c r="F106" s="9"/>
      <c r="G106" s="9"/>
      <c r="H106" s="1868"/>
      <c r="I106" s="9"/>
      <c r="J106" s="9"/>
      <c r="K106" s="9"/>
    </row>
    <row r="107" spans="1:11">
      <c r="A107" s="3110">
        <v>45371</v>
      </c>
      <c r="B107" s="3112">
        <v>42729.97</v>
      </c>
      <c r="C107" s="3112">
        <v>434.25</v>
      </c>
      <c r="D107" s="3112">
        <v>15745.82</v>
      </c>
      <c r="E107" s="3112">
        <v>2673.47</v>
      </c>
      <c r="F107" s="9"/>
      <c r="G107" s="9"/>
      <c r="H107" s="1868"/>
      <c r="I107" s="9"/>
      <c r="J107" s="9"/>
      <c r="K107" s="9"/>
    </row>
    <row r="108" spans="1:11">
      <c r="A108" s="3110">
        <v>45370</v>
      </c>
      <c r="B108" s="3112">
        <v>42887.08</v>
      </c>
      <c r="C108" s="3112">
        <v>435.02</v>
      </c>
      <c r="D108" s="3112">
        <v>15644.33</v>
      </c>
      <c r="E108" s="3112">
        <v>2661.78</v>
      </c>
      <c r="F108" s="9"/>
      <c r="G108" s="9"/>
      <c r="H108" s="1868"/>
      <c r="I108" s="9"/>
      <c r="J108" s="9"/>
      <c r="K108" s="9"/>
    </row>
    <row r="109" spans="1:11">
      <c r="A109" s="3110">
        <v>45369</v>
      </c>
      <c r="B109" s="3112">
        <v>42935.74</v>
      </c>
      <c r="C109" s="3112">
        <v>432.63</v>
      </c>
      <c r="D109" s="3112">
        <v>15585.71</v>
      </c>
      <c r="E109" s="3112">
        <v>2687.87</v>
      </c>
      <c r="F109" s="9"/>
      <c r="G109" s="9"/>
      <c r="H109" s="1868"/>
      <c r="I109" s="9"/>
      <c r="J109" s="9"/>
      <c r="K109" s="9"/>
    </row>
    <row r="110" spans="1:11">
      <c r="A110" s="3110">
        <v>45368</v>
      </c>
      <c r="B110" s="3112" t="s">
        <v>0</v>
      </c>
      <c r="C110" s="3112" t="s">
        <v>0</v>
      </c>
      <c r="D110" s="3112" t="s">
        <v>0</v>
      </c>
      <c r="E110" s="3112" t="s">
        <v>0</v>
      </c>
      <c r="F110" s="9"/>
      <c r="G110" s="9"/>
      <c r="H110" s="1868"/>
      <c r="I110" s="9"/>
      <c r="J110" s="9"/>
      <c r="K110" s="9"/>
    </row>
    <row r="111" spans="1:11">
      <c r="A111" s="3110">
        <v>45367</v>
      </c>
      <c r="B111" s="3112" t="s">
        <v>0</v>
      </c>
      <c r="C111" s="3112" t="s">
        <v>0</v>
      </c>
      <c r="D111" s="3112" t="s">
        <v>0</v>
      </c>
      <c r="E111" s="3112" t="s">
        <v>0</v>
      </c>
      <c r="F111" s="9"/>
      <c r="G111" s="9"/>
      <c r="H111" s="1868"/>
      <c r="I111" s="9"/>
      <c r="J111" s="9"/>
      <c r="K111" s="9"/>
    </row>
    <row r="112" spans="1:11">
      <c r="A112" s="3110">
        <v>45366</v>
      </c>
      <c r="B112" s="3112">
        <v>42447.199999999997</v>
      </c>
      <c r="C112" s="3112">
        <v>426.98</v>
      </c>
      <c r="D112" s="3112">
        <v>15504.08</v>
      </c>
      <c r="E112" s="3112">
        <v>2678.21</v>
      </c>
      <c r="F112" s="9"/>
      <c r="G112" s="9"/>
      <c r="H112" s="1868"/>
      <c r="I112" s="9"/>
      <c r="J112" s="9"/>
      <c r="K112" s="9"/>
    </row>
    <row r="113" spans="1:11">
      <c r="A113" s="3110">
        <v>45365</v>
      </c>
      <c r="B113" s="3112">
        <v>42998.03</v>
      </c>
      <c r="C113" s="3112">
        <v>429.73</v>
      </c>
      <c r="D113" s="3112">
        <v>15593.13</v>
      </c>
      <c r="E113" s="3112">
        <v>2713.91</v>
      </c>
      <c r="F113" s="9"/>
      <c r="G113" s="9"/>
      <c r="H113" s="1868"/>
      <c r="I113" s="9"/>
      <c r="J113" s="9"/>
      <c r="K113" s="9"/>
    </row>
    <row r="114" spans="1:11">
      <c r="A114" s="3110">
        <v>45364</v>
      </c>
      <c r="B114" s="3112">
        <v>42976.87</v>
      </c>
      <c r="C114" s="3112">
        <v>431.88</v>
      </c>
      <c r="D114" s="3112">
        <v>15650.45</v>
      </c>
      <c r="E114" s="3112">
        <v>2707.23</v>
      </c>
      <c r="F114" s="9"/>
      <c r="G114" s="9"/>
      <c r="H114" s="1868"/>
      <c r="I114" s="9"/>
      <c r="J114" s="9"/>
      <c r="K114" s="9"/>
    </row>
    <row r="115" spans="1:11">
      <c r="A115" s="3110">
        <v>45363</v>
      </c>
      <c r="B115" s="3112">
        <v>42946.76</v>
      </c>
      <c r="C115" s="3112">
        <v>436.86</v>
      </c>
      <c r="D115" s="3112">
        <v>15654.67</v>
      </c>
      <c r="E115" s="3112">
        <v>2713.18</v>
      </c>
      <c r="F115" s="9"/>
      <c r="G115" s="9"/>
      <c r="H115" s="1868"/>
      <c r="I115" s="9"/>
      <c r="J115" s="9"/>
      <c r="K115" s="9"/>
    </row>
    <row r="116" spans="1:11">
      <c r="A116" s="3110">
        <v>45362</v>
      </c>
      <c r="B116" s="3112">
        <v>42540.32</v>
      </c>
      <c r="C116" s="3112">
        <v>430.87</v>
      </c>
      <c r="D116" s="3112">
        <v>15515.11</v>
      </c>
      <c r="E116" s="3112">
        <v>2686.52</v>
      </c>
      <c r="F116" s="9"/>
      <c r="G116" s="9"/>
      <c r="H116" s="1868"/>
      <c r="I116" s="9"/>
      <c r="J116" s="9"/>
      <c r="K116" s="9"/>
    </row>
    <row r="117" spans="1:11">
      <c r="A117" s="3110">
        <v>45361</v>
      </c>
      <c r="B117" s="3112" t="s">
        <v>0</v>
      </c>
      <c r="C117" s="3112" t="s">
        <v>0</v>
      </c>
      <c r="D117" s="3112" t="s">
        <v>0</v>
      </c>
      <c r="E117" s="3112" t="s">
        <v>0</v>
      </c>
      <c r="F117" s="9"/>
      <c r="G117" s="9"/>
      <c r="H117" s="1868"/>
      <c r="I117" s="9"/>
      <c r="J117" s="9"/>
      <c r="K117" s="9"/>
    </row>
    <row r="118" spans="1:11">
      <c r="A118" s="3110">
        <v>45360</v>
      </c>
      <c r="B118" s="3112" t="s">
        <v>0</v>
      </c>
      <c r="C118" s="3112" t="s">
        <v>0</v>
      </c>
      <c r="D118" s="3112" t="s">
        <v>0</v>
      </c>
      <c r="E118" s="3112" t="s">
        <v>0</v>
      </c>
      <c r="F118" s="9"/>
      <c r="G118" s="9"/>
      <c r="H118" s="1868"/>
      <c r="I118" s="9"/>
      <c r="J118" s="9"/>
      <c r="K118" s="9"/>
    </row>
    <row r="119" spans="1:11">
      <c r="A119" s="3110">
        <v>45359</v>
      </c>
      <c r="B119" s="3112">
        <v>42668.07</v>
      </c>
      <c r="C119" s="3112">
        <v>428.79</v>
      </c>
      <c r="D119" s="3112">
        <v>15575.09</v>
      </c>
      <c r="E119" s="3112">
        <v>2681.35</v>
      </c>
      <c r="F119" s="9"/>
      <c r="G119" s="9"/>
      <c r="H119" s="1868"/>
      <c r="I119" s="9"/>
      <c r="J119" s="9"/>
      <c r="K119" s="9"/>
    </row>
    <row r="120" spans="1:11">
      <c r="A120" s="3110">
        <v>45358</v>
      </c>
      <c r="B120" s="3112">
        <v>42470.1</v>
      </c>
      <c r="C120" s="3112">
        <v>438.26</v>
      </c>
      <c r="D120" s="3112">
        <v>15625.42</v>
      </c>
      <c r="E120" s="3112">
        <v>2663.55</v>
      </c>
      <c r="F120" s="9"/>
      <c r="G120" s="9"/>
      <c r="H120" s="1868"/>
      <c r="I120" s="9"/>
      <c r="J120" s="9"/>
      <c r="K120" s="9"/>
    </row>
    <row r="121" spans="1:11">
      <c r="A121" s="3110">
        <v>45357</v>
      </c>
      <c r="B121" s="3112">
        <v>42051.58</v>
      </c>
      <c r="C121" s="3112">
        <v>439.95</v>
      </c>
      <c r="D121" s="3112">
        <v>15460.72</v>
      </c>
      <c r="E121" s="3112">
        <v>2657.19</v>
      </c>
      <c r="F121" s="9"/>
      <c r="G121" s="9"/>
      <c r="H121" s="1868"/>
      <c r="I121" s="9"/>
      <c r="J121" s="9"/>
      <c r="K121" s="9"/>
    </row>
    <row r="122" spans="1:11">
      <c r="A122" s="3110">
        <v>45356</v>
      </c>
      <c r="B122" s="3112">
        <v>41808.910000000003</v>
      </c>
      <c r="C122" s="3112">
        <v>438.58</v>
      </c>
      <c r="D122" s="3112">
        <v>15368.32</v>
      </c>
      <c r="E122" s="3112">
        <v>2640.98</v>
      </c>
      <c r="F122" s="9"/>
      <c r="G122" s="9"/>
      <c r="H122" s="1868"/>
      <c r="I122" s="9"/>
      <c r="J122" s="9"/>
      <c r="K122" s="9"/>
    </row>
    <row r="123" spans="1:11">
      <c r="A123" s="3110">
        <v>45355</v>
      </c>
      <c r="B123" s="3112">
        <v>41632.9</v>
      </c>
      <c r="C123" s="3112">
        <v>437.95</v>
      </c>
      <c r="D123" s="3112">
        <v>15483.31</v>
      </c>
      <c r="E123" s="3112">
        <v>2663.35</v>
      </c>
      <c r="F123" s="9"/>
      <c r="G123" s="9"/>
      <c r="H123" s="1868"/>
      <c r="I123" s="9"/>
      <c r="J123" s="9"/>
      <c r="K123" s="9"/>
    </row>
    <row r="124" spans="1:11">
      <c r="A124" s="3110">
        <v>45354</v>
      </c>
      <c r="B124" s="3112" t="s">
        <v>0</v>
      </c>
      <c r="C124" s="3112" t="s">
        <v>0</v>
      </c>
      <c r="D124" s="3112" t="s">
        <v>0</v>
      </c>
      <c r="E124" s="3112" t="s">
        <v>0</v>
      </c>
      <c r="F124" s="9"/>
      <c r="G124" s="9"/>
      <c r="H124" s="1868"/>
      <c r="I124" s="9"/>
      <c r="J124" s="9"/>
      <c r="K124" s="9"/>
    </row>
    <row r="125" spans="1:11">
      <c r="A125" s="3110">
        <v>45353</v>
      </c>
      <c r="B125" s="3112" t="s">
        <v>0</v>
      </c>
      <c r="C125" s="3112" t="s">
        <v>0</v>
      </c>
      <c r="D125" s="3112" t="s">
        <v>0</v>
      </c>
      <c r="E125" s="3112" t="s">
        <v>0</v>
      </c>
      <c r="F125" s="9"/>
      <c r="G125" s="9"/>
      <c r="H125" s="1868"/>
      <c r="I125" s="9"/>
      <c r="J125" s="9"/>
      <c r="K125" s="9"/>
    </row>
    <row r="126" spans="1:11">
      <c r="A126" s="3110">
        <v>45352</v>
      </c>
      <c r="B126" s="3112">
        <v>40836.31</v>
      </c>
      <c r="C126" s="3112">
        <v>435.58</v>
      </c>
      <c r="D126" s="3112">
        <v>15491.03</v>
      </c>
      <c r="E126" s="3112">
        <v>2648.51</v>
      </c>
      <c r="F126" s="9"/>
      <c r="G126" s="9"/>
      <c r="H126" s="1868"/>
      <c r="I126" s="9"/>
      <c r="J126" s="9"/>
      <c r="K126" s="9"/>
    </row>
    <row r="127" spans="1:11">
      <c r="A127" s="3110">
        <v>45351</v>
      </c>
      <c r="B127" s="3112">
        <v>40902.82</v>
      </c>
      <c r="C127" s="3112">
        <v>432.26</v>
      </c>
      <c r="D127" s="3112">
        <v>15366.38</v>
      </c>
      <c r="E127" s="3112">
        <v>2638.61</v>
      </c>
      <c r="F127" s="9"/>
      <c r="G127" s="9"/>
      <c r="H127" s="1868"/>
      <c r="I127" s="9"/>
      <c r="J127" s="9"/>
      <c r="K127" s="9"/>
    </row>
    <row r="128" spans="1:11">
      <c r="A128" s="3110">
        <v>45350</v>
      </c>
      <c r="B128" s="3112" t="s">
        <v>0</v>
      </c>
      <c r="C128" s="3112" t="s">
        <v>0</v>
      </c>
      <c r="D128" s="3112">
        <v>15296.42</v>
      </c>
      <c r="E128" s="3112">
        <v>2632.72</v>
      </c>
      <c r="F128" s="9"/>
      <c r="G128" s="9"/>
      <c r="H128" s="1868"/>
      <c r="I128" s="9"/>
      <c r="J128" s="9"/>
      <c r="K128" s="9"/>
    </row>
    <row r="129" spans="1:11">
      <c r="A129" s="3110">
        <v>45349</v>
      </c>
      <c r="B129" s="3112">
        <v>40660.519999999997</v>
      </c>
      <c r="C129" s="3112">
        <v>427.4</v>
      </c>
      <c r="D129" s="3112">
        <v>15337.12</v>
      </c>
      <c r="E129" s="3112">
        <v>2655.17</v>
      </c>
      <c r="F129" s="9"/>
      <c r="G129" s="9"/>
      <c r="H129" s="1868"/>
      <c r="I129" s="9"/>
      <c r="J129" s="9"/>
      <c r="K129" s="9"/>
    </row>
    <row r="130" spans="1:11">
      <c r="A130" s="3110">
        <v>45348</v>
      </c>
      <c r="B130" s="3112">
        <v>40862.449999999997</v>
      </c>
      <c r="C130" s="3112">
        <v>429.68</v>
      </c>
      <c r="D130" s="3112">
        <v>15308.67</v>
      </c>
      <c r="E130" s="3112">
        <v>2645.55</v>
      </c>
      <c r="F130" s="9"/>
      <c r="G130" s="9"/>
      <c r="H130" s="1868"/>
      <c r="I130" s="9"/>
      <c r="J130" s="9"/>
      <c r="K130" s="9"/>
    </row>
    <row r="131" spans="1:11">
      <c r="A131" s="3110">
        <v>45347</v>
      </c>
      <c r="B131" s="3112" t="s">
        <v>0</v>
      </c>
      <c r="C131" s="3112" t="s">
        <v>0</v>
      </c>
      <c r="D131" s="3112" t="s">
        <v>0</v>
      </c>
      <c r="E131" s="3112" t="s">
        <v>0</v>
      </c>
      <c r="F131" s="9"/>
      <c r="G131" s="9"/>
      <c r="H131" s="1868"/>
      <c r="I131" s="9"/>
      <c r="J131" s="9"/>
      <c r="K131" s="9"/>
    </row>
    <row r="132" spans="1:11">
      <c r="A132" s="3110">
        <v>45346</v>
      </c>
      <c r="B132" s="3112" t="s">
        <v>0</v>
      </c>
      <c r="C132" s="3112" t="s">
        <v>0</v>
      </c>
      <c r="D132" s="3112" t="s">
        <v>0</v>
      </c>
      <c r="E132" s="3112" t="s">
        <v>0</v>
      </c>
      <c r="F132" s="9"/>
      <c r="G132" s="9"/>
      <c r="H132" s="1868"/>
      <c r="I132" s="9"/>
      <c r="J132" s="9"/>
      <c r="K132" s="9"/>
    </row>
    <row r="133" spans="1:11">
      <c r="A133" s="3110">
        <v>45345</v>
      </c>
      <c r="B133" s="3112">
        <v>40735.519999999997</v>
      </c>
      <c r="C133" s="3112">
        <v>427.28</v>
      </c>
      <c r="D133" s="3112">
        <v>15346</v>
      </c>
      <c r="E133" s="3112">
        <v>2656.23</v>
      </c>
      <c r="F133" s="9"/>
      <c r="G133" s="9"/>
      <c r="H133" s="1868"/>
      <c r="I133" s="9"/>
      <c r="J133" s="9"/>
      <c r="K133" s="9"/>
    </row>
    <row r="134" spans="1:11">
      <c r="A134" s="3110">
        <v>45344</v>
      </c>
      <c r="B134" s="3112">
        <v>40657</v>
      </c>
      <c r="C134" s="3112">
        <v>428.08</v>
      </c>
      <c r="D134" s="3112">
        <v>15326.46</v>
      </c>
      <c r="E134" s="3112">
        <v>2659.01</v>
      </c>
      <c r="F134" s="9"/>
      <c r="G134" s="9"/>
      <c r="H134" s="1868"/>
      <c r="I134" s="9"/>
      <c r="J134" s="9"/>
      <c r="K134" s="9"/>
    </row>
    <row r="135" spans="1:11">
      <c r="A135" s="3110">
        <v>45343</v>
      </c>
      <c r="B135" s="3112">
        <v>40276.449999999997</v>
      </c>
      <c r="C135" s="3112">
        <v>425.3</v>
      </c>
      <c r="D135" s="3112">
        <v>15059.2</v>
      </c>
      <c r="E135" s="3112">
        <v>2635.57</v>
      </c>
      <c r="F135" s="9"/>
      <c r="G135" s="9"/>
      <c r="H135" s="1868"/>
      <c r="I135" s="9"/>
      <c r="J135" s="9"/>
      <c r="K135" s="9"/>
    </row>
    <row r="136" spans="1:11">
      <c r="A136" s="3110">
        <v>45342</v>
      </c>
      <c r="B136" s="3112">
        <v>40442.160000000003</v>
      </c>
      <c r="C136" s="3112">
        <v>425.34</v>
      </c>
      <c r="D136" s="3112">
        <v>15068</v>
      </c>
      <c r="E136" s="3112">
        <v>2631.31</v>
      </c>
      <c r="F136" s="9"/>
      <c r="G136" s="9"/>
      <c r="H136" s="1868"/>
      <c r="I136" s="9"/>
      <c r="J136" s="9"/>
      <c r="K136" s="9"/>
    </row>
    <row r="137" spans="1:11">
      <c r="A137" s="3110">
        <v>45341</v>
      </c>
      <c r="B137" s="3112">
        <v>40189.07</v>
      </c>
      <c r="C137" s="3112">
        <v>424.71</v>
      </c>
      <c r="D137" s="3112">
        <v>15125.05</v>
      </c>
      <c r="E137" s="3112">
        <v>2624.46</v>
      </c>
      <c r="F137" s="9"/>
      <c r="G137" s="9"/>
      <c r="H137" s="1868"/>
      <c r="I137" s="9"/>
      <c r="J137" s="9"/>
      <c r="K137" s="9"/>
    </row>
    <row r="138" spans="1:11">
      <c r="A138" s="3110">
        <v>45340</v>
      </c>
      <c r="B138" s="3112" t="s">
        <v>0</v>
      </c>
      <c r="C138" s="3112" t="s">
        <v>0</v>
      </c>
      <c r="D138" s="3112" t="s">
        <v>0</v>
      </c>
      <c r="E138" s="3112" t="s">
        <v>0</v>
      </c>
      <c r="F138" s="9"/>
      <c r="G138" s="9"/>
      <c r="H138" s="1868"/>
      <c r="I138" s="9"/>
      <c r="J138" s="9"/>
      <c r="K138" s="9"/>
    </row>
    <row r="139" spans="1:11">
      <c r="A139" s="3110">
        <v>45339</v>
      </c>
      <c r="B139" s="3112" t="s">
        <v>0</v>
      </c>
      <c r="C139" s="3112" t="s">
        <v>0</v>
      </c>
      <c r="D139" s="3112" t="s">
        <v>0</v>
      </c>
      <c r="E139" s="3112" t="s">
        <v>0</v>
      </c>
      <c r="F139" s="9"/>
      <c r="G139" s="9"/>
      <c r="H139" s="1868"/>
      <c r="I139" s="9"/>
      <c r="J139" s="9"/>
      <c r="K139" s="9"/>
    </row>
    <row r="140" spans="1:11">
      <c r="A140" s="3110">
        <v>45338</v>
      </c>
      <c r="B140" s="3112">
        <v>40127.51</v>
      </c>
      <c r="C140" s="3112">
        <v>422.98</v>
      </c>
      <c r="D140" s="3112">
        <v>15117.03</v>
      </c>
      <c r="E140" s="3112">
        <v>2623.89</v>
      </c>
      <c r="F140" s="9"/>
      <c r="G140" s="9"/>
      <c r="H140" s="1868"/>
      <c r="I140" s="9"/>
      <c r="J140" s="9"/>
      <c r="K140" s="9"/>
    </row>
    <row r="141" spans="1:11">
      <c r="A141" s="3110">
        <v>45337</v>
      </c>
      <c r="B141" s="3112">
        <v>40207.99</v>
      </c>
      <c r="C141" s="3112">
        <v>420.22</v>
      </c>
      <c r="D141" s="3112">
        <v>15136.62</v>
      </c>
      <c r="E141" s="3112">
        <v>2601.81</v>
      </c>
      <c r="F141" s="9"/>
      <c r="G141" s="9"/>
      <c r="H141" s="1868"/>
      <c r="I141" s="9"/>
      <c r="J141" s="9"/>
      <c r="K141" s="9"/>
    </row>
    <row r="142" spans="1:11">
      <c r="A142" s="3110">
        <v>45336</v>
      </c>
      <c r="B142" s="3112" t="s">
        <v>0</v>
      </c>
      <c r="C142" s="3112" t="s">
        <v>0</v>
      </c>
      <c r="D142" s="3112">
        <v>15022.34</v>
      </c>
      <c r="E142" s="3112">
        <v>2578.87</v>
      </c>
      <c r="F142" s="9"/>
      <c r="G142" s="9"/>
      <c r="H142" s="1868"/>
      <c r="I142" s="9"/>
      <c r="J142" s="9"/>
      <c r="K142" s="9"/>
    </row>
    <row r="143" spans="1:11">
      <c r="A143" s="3110">
        <v>45335</v>
      </c>
      <c r="B143" s="3112" t="s">
        <v>0</v>
      </c>
      <c r="C143" s="3112" t="s">
        <v>0</v>
      </c>
      <c r="D143" s="3112">
        <v>14903.07</v>
      </c>
      <c r="E143" s="3112">
        <v>2573.5100000000002</v>
      </c>
      <c r="F143" s="9"/>
      <c r="G143" s="9"/>
      <c r="H143" s="1868"/>
      <c r="I143" s="9"/>
      <c r="J143" s="9"/>
      <c r="K143" s="9"/>
    </row>
    <row r="144" spans="1:11">
      <c r="A144" s="3110">
        <v>45334</v>
      </c>
      <c r="B144" s="3112" t="s">
        <v>0</v>
      </c>
      <c r="C144" s="3112" t="s">
        <v>0</v>
      </c>
      <c r="D144" s="3112">
        <v>15089.12</v>
      </c>
      <c r="E144" s="3112">
        <v>2571.44</v>
      </c>
      <c r="F144" s="9"/>
      <c r="G144" s="9"/>
      <c r="H144" s="1868"/>
      <c r="I144" s="9"/>
      <c r="J144" s="9"/>
      <c r="K144" s="9"/>
    </row>
    <row r="145" spans="1:11">
      <c r="A145" s="3110">
        <v>45333</v>
      </c>
      <c r="B145" s="3112" t="s">
        <v>0</v>
      </c>
      <c r="C145" s="3112" t="s">
        <v>0</v>
      </c>
      <c r="D145" s="3112" t="s">
        <v>0</v>
      </c>
      <c r="E145" s="3112" t="s">
        <v>0</v>
      </c>
      <c r="F145" s="9"/>
      <c r="G145" s="9"/>
      <c r="H145" s="1868"/>
      <c r="I145" s="9"/>
      <c r="J145" s="9"/>
      <c r="K145" s="9"/>
    </row>
    <row r="146" spans="1:11">
      <c r="A146" s="3110">
        <v>45332</v>
      </c>
      <c r="B146" s="3112" t="s">
        <v>0</v>
      </c>
      <c r="C146" s="3112" t="s">
        <v>0</v>
      </c>
      <c r="D146" s="3112" t="s">
        <v>0</v>
      </c>
      <c r="E146" s="3112" t="s">
        <v>0</v>
      </c>
      <c r="F146" s="9"/>
      <c r="G146" s="9"/>
      <c r="H146" s="1868"/>
      <c r="I146" s="9"/>
      <c r="J146" s="9"/>
      <c r="K146" s="9"/>
    </row>
    <row r="147" spans="1:11">
      <c r="A147" s="3110">
        <v>45331</v>
      </c>
      <c r="B147" s="3112" t="s">
        <v>0</v>
      </c>
      <c r="C147" s="3112" t="s">
        <v>0</v>
      </c>
      <c r="D147" s="3112">
        <v>15090.9</v>
      </c>
      <c r="E147" s="3112">
        <v>2569.67</v>
      </c>
      <c r="F147" s="9"/>
      <c r="G147" s="9"/>
      <c r="H147" s="1868"/>
      <c r="I147" s="9"/>
      <c r="J147" s="9"/>
      <c r="K147" s="9"/>
    </row>
    <row r="148" spans="1:11">
      <c r="A148" s="3110">
        <v>45330</v>
      </c>
      <c r="B148" s="3112" t="s">
        <v>0</v>
      </c>
      <c r="C148" s="3112" t="s">
        <v>0</v>
      </c>
      <c r="D148" s="3112">
        <v>15018.64</v>
      </c>
      <c r="E148" s="3112">
        <v>2574.7600000000002</v>
      </c>
      <c r="F148" s="9"/>
      <c r="G148" s="9"/>
      <c r="H148" s="1868"/>
      <c r="I148" s="9"/>
      <c r="J148" s="9"/>
      <c r="K148" s="9"/>
    </row>
    <row r="149" spans="1:11">
      <c r="A149" s="3110">
        <v>45329</v>
      </c>
      <c r="B149" s="3112" t="s">
        <v>0</v>
      </c>
      <c r="C149" s="3112" t="s">
        <v>0</v>
      </c>
      <c r="D149" s="3112">
        <v>15012.33</v>
      </c>
      <c r="E149" s="3112">
        <v>2587.5300000000002</v>
      </c>
      <c r="F149" s="9"/>
      <c r="G149" s="9"/>
      <c r="H149" s="1868"/>
      <c r="I149" s="9"/>
      <c r="J149" s="9"/>
      <c r="K149" s="9"/>
    </row>
    <row r="150" spans="1:11">
      <c r="A150" s="3110">
        <v>45328</v>
      </c>
      <c r="B150" s="3112" t="s">
        <v>0</v>
      </c>
      <c r="C150" s="3112" t="s">
        <v>0</v>
      </c>
      <c r="D150" s="3112">
        <v>14917.68</v>
      </c>
      <c r="E150" s="3112">
        <v>2580.5100000000002</v>
      </c>
      <c r="F150" s="9"/>
      <c r="G150" s="9"/>
      <c r="H150" s="1868"/>
      <c r="I150" s="9"/>
      <c r="J150" s="9"/>
      <c r="K150" s="9"/>
    </row>
    <row r="151" spans="1:11">
      <c r="A151" s="3110">
        <v>45327</v>
      </c>
      <c r="B151" s="3112">
        <v>39025.11</v>
      </c>
      <c r="C151" s="3112">
        <v>413.55</v>
      </c>
      <c r="D151" s="3112">
        <v>14866.92</v>
      </c>
      <c r="E151" s="3112">
        <v>2537.71</v>
      </c>
      <c r="F151" s="9"/>
      <c r="G151" s="9"/>
      <c r="H151" s="1868"/>
      <c r="I151" s="9"/>
      <c r="J151" s="9"/>
      <c r="K151" s="9"/>
    </row>
    <row r="152" spans="1:11">
      <c r="A152" s="3110">
        <v>45326</v>
      </c>
      <c r="B152" s="3112" t="s">
        <v>0</v>
      </c>
      <c r="C152" s="3112" t="s">
        <v>0</v>
      </c>
      <c r="D152" s="3112" t="s">
        <v>0</v>
      </c>
      <c r="E152" s="3112" t="s">
        <v>0</v>
      </c>
      <c r="F152" s="9"/>
      <c r="G152" s="9"/>
      <c r="H152" s="1868"/>
      <c r="I152" s="9"/>
      <c r="J152" s="9"/>
      <c r="K152" s="9"/>
    </row>
    <row r="153" spans="1:11">
      <c r="A153" s="3110">
        <v>45325</v>
      </c>
      <c r="B153" s="3112" t="s">
        <v>0</v>
      </c>
      <c r="C153" s="3112" t="s">
        <v>0</v>
      </c>
      <c r="D153" s="3112" t="s">
        <v>0</v>
      </c>
      <c r="E153" s="3112" t="s">
        <v>0</v>
      </c>
      <c r="F153" s="9"/>
      <c r="G153" s="9"/>
      <c r="H153" s="1868"/>
      <c r="I153" s="9"/>
      <c r="J153" s="9"/>
      <c r="K153" s="9"/>
    </row>
    <row r="154" spans="1:11">
      <c r="A154" s="3110">
        <v>45324</v>
      </c>
      <c r="B154" s="3112">
        <v>38947.18</v>
      </c>
      <c r="C154" s="3112">
        <v>414.34</v>
      </c>
      <c r="D154" s="3112">
        <v>14931.49</v>
      </c>
      <c r="E154" s="3112">
        <v>2550.39</v>
      </c>
      <c r="F154" s="9"/>
      <c r="G154" s="9"/>
      <c r="H154" s="1868"/>
      <c r="I154" s="9"/>
      <c r="J154" s="9"/>
      <c r="K154" s="9"/>
    </row>
    <row r="155" spans="1:11">
      <c r="A155" s="3110">
        <v>45323</v>
      </c>
      <c r="B155" s="3112">
        <v>38749.160000000003</v>
      </c>
      <c r="C155" s="3112">
        <v>411.28</v>
      </c>
      <c r="D155" s="3112">
        <v>14835.15</v>
      </c>
      <c r="E155" s="3112">
        <v>2534.69</v>
      </c>
      <c r="F155" s="9"/>
      <c r="G155" s="9"/>
      <c r="H155" s="1868"/>
      <c r="I155" s="9"/>
      <c r="J155" s="9"/>
      <c r="K155" s="9"/>
    </row>
    <row r="156" spans="1:11">
      <c r="A156" s="3110">
        <v>45322</v>
      </c>
      <c r="B156" s="3112">
        <v>38579.769999999997</v>
      </c>
      <c r="C156" s="3112">
        <v>410.8</v>
      </c>
      <c r="D156" s="3112">
        <v>14735.89</v>
      </c>
      <c r="E156" s="3112">
        <v>2518.36</v>
      </c>
      <c r="F156" s="9"/>
      <c r="G156" s="9"/>
      <c r="H156" s="1868"/>
      <c r="I156" s="9"/>
      <c r="J156" s="9"/>
      <c r="K156" s="9"/>
    </row>
    <row r="157" spans="1:11">
      <c r="A157" s="3110">
        <v>45321</v>
      </c>
      <c r="B157" s="3112">
        <v>38892.620000000003</v>
      </c>
      <c r="C157" s="3112">
        <v>409.98</v>
      </c>
      <c r="D157" s="3112">
        <v>14880.07</v>
      </c>
      <c r="E157" s="3112">
        <v>2530.7199999999998</v>
      </c>
      <c r="F157" s="9"/>
      <c r="G157" s="9"/>
      <c r="H157" s="1868"/>
      <c r="I157" s="9"/>
      <c r="J157" s="9"/>
      <c r="K157" s="9"/>
    </row>
    <row r="158" spans="1:11">
      <c r="A158" s="3110">
        <v>45320</v>
      </c>
      <c r="B158" s="3112">
        <v>39075.93</v>
      </c>
      <c r="C158" s="3112">
        <v>409.11</v>
      </c>
      <c r="D158" s="3112">
        <v>14877.17</v>
      </c>
      <c r="E158" s="3112">
        <v>2555.4299999999998</v>
      </c>
      <c r="F158" s="9"/>
      <c r="G158" s="9"/>
      <c r="H158" s="1868"/>
      <c r="I158" s="9"/>
      <c r="J158" s="9"/>
      <c r="K158" s="9"/>
    </row>
    <row r="159" spans="1:11">
      <c r="A159" s="3110">
        <v>45319</v>
      </c>
      <c r="B159" s="3112" t="s">
        <v>0</v>
      </c>
      <c r="C159" s="3112" t="s">
        <v>0</v>
      </c>
      <c r="D159" s="3112" t="s">
        <v>0</v>
      </c>
      <c r="E159" s="3112" t="s">
        <v>0</v>
      </c>
      <c r="F159" s="9"/>
      <c r="G159" s="9"/>
      <c r="H159" s="1868"/>
      <c r="I159" s="9"/>
      <c r="J159" s="9"/>
      <c r="K159" s="9"/>
    </row>
    <row r="160" spans="1:11">
      <c r="A160" s="3110">
        <v>45318</v>
      </c>
      <c r="B160" s="3112" t="s">
        <v>0</v>
      </c>
      <c r="C160" s="3112" t="s">
        <v>0</v>
      </c>
      <c r="D160" s="3112" t="s">
        <v>0</v>
      </c>
      <c r="E160" s="3112" t="s">
        <v>0</v>
      </c>
      <c r="F160" s="9"/>
      <c r="G160" s="9"/>
      <c r="H160" s="1868"/>
      <c r="I160" s="9"/>
      <c r="J160" s="9"/>
      <c r="K160" s="9"/>
    </row>
    <row r="161" spans="1:11">
      <c r="A161" s="3110">
        <v>45317</v>
      </c>
      <c r="B161" s="3112">
        <v>38807.22</v>
      </c>
      <c r="C161" s="3112">
        <v>405.87</v>
      </c>
      <c r="D161" s="3112">
        <v>14784.41</v>
      </c>
      <c r="E161" s="3112">
        <v>2542.31</v>
      </c>
      <c r="F161" s="9"/>
      <c r="G161" s="9"/>
      <c r="H161" s="1868"/>
      <c r="I161" s="9"/>
      <c r="J161" s="9"/>
      <c r="K161" s="9"/>
    </row>
    <row r="162" spans="1:11">
      <c r="A162" s="3110">
        <v>45316</v>
      </c>
      <c r="B162" s="3112">
        <v>38823.589999999997</v>
      </c>
      <c r="C162" s="3112">
        <v>405.99</v>
      </c>
      <c r="D162" s="3112">
        <v>14766.41</v>
      </c>
      <c r="E162" s="3112">
        <v>2550.59</v>
      </c>
      <c r="F162" s="9"/>
      <c r="G162" s="9"/>
      <c r="H162" s="1868"/>
      <c r="I162" s="9"/>
      <c r="J162" s="9"/>
      <c r="K162" s="9"/>
    </row>
    <row r="163" spans="1:11">
      <c r="A163" s="3110">
        <v>45315</v>
      </c>
      <c r="B163" s="3112">
        <v>38550.160000000003</v>
      </c>
      <c r="C163" s="3112">
        <v>407.16</v>
      </c>
      <c r="D163" s="3112">
        <v>14725.51</v>
      </c>
      <c r="E163" s="3112">
        <v>2535.19</v>
      </c>
      <c r="F163" s="9"/>
      <c r="G163" s="9"/>
      <c r="H163" s="1868"/>
      <c r="I163" s="9"/>
      <c r="J163" s="9"/>
      <c r="K163" s="9"/>
    </row>
    <row r="164" spans="1:11">
      <c r="A164" s="3110">
        <v>45314</v>
      </c>
      <c r="B164" s="3112">
        <v>38547.480000000003</v>
      </c>
      <c r="C164" s="3112">
        <v>406.35</v>
      </c>
      <c r="D164" s="3112">
        <v>14666.94</v>
      </c>
      <c r="E164" s="3112">
        <v>2503.14</v>
      </c>
      <c r="F164" s="9"/>
      <c r="G164" s="9"/>
      <c r="H164" s="1868"/>
      <c r="I164" s="9"/>
      <c r="J164" s="9"/>
      <c r="K164" s="9"/>
    </row>
    <row r="165" spans="1:11">
      <c r="A165" s="3110">
        <v>45313</v>
      </c>
      <c r="B165" s="3112">
        <v>38419.19</v>
      </c>
      <c r="C165" s="3112">
        <v>403.5</v>
      </c>
      <c r="D165" s="3112">
        <v>14658.41</v>
      </c>
      <c r="E165" s="3112">
        <v>2488.12</v>
      </c>
      <c r="F165" s="9"/>
      <c r="G165" s="9"/>
      <c r="H165" s="1868"/>
      <c r="I165" s="9"/>
      <c r="J165" s="9"/>
      <c r="K165" s="9"/>
    </row>
    <row r="166" spans="1:11">
      <c r="A166" s="3110">
        <v>45312</v>
      </c>
      <c r="B166" s="3112" t="s">
        <v>0</v>
      </c>
      <c r="C166" s="3112" t="s">
        <v>0</v>
      </c>
      <c r="D166" s="3112" t="s">
        <v>0</v>
      </c>
      <c r="E166" s="3112" t="s">
        <v>0</v>
      </c>
      <c r="F166" s="9"/>
      <c r="G166" s="9"/>
      <c r="H166" s="1868"/>
      <c r="I166" s="9"/>
      <c r="J166" s="9"/>
      <c r="K166" s="9"/>
    </row>
    <row r="167" spans="1:11">
      <c r="A167" s="3110">
        <v>45311</v>
      </c>
      <c r="B167" s="3112" t="s">
        <v>0</v>
      </c>
      <c r="C167" s="3112" t="s">
        <v>0</v>
      </c>
      <c r="D167" s="3112" t="s">
        <v>0</v>
      </c>
      <c r="E167" s="3112" t="s">
        <v>0</v>
      </c>
      <c r="F167" s="9"/>
      <c r="G167" s="9"/>
      <c r="H167" s="1868"/>
      <c r="I167" s="9"/>
      <c r="J167" s="9"/>
      <c r="K167" s="9"/>
    </row>
    <row r="168" spans="1:11">
      <c r="A168" s="3110">
        <v>45310</v>
      </c>
      <c r="B168" s="3112">
        <v>38131.129999999997</v>
      </c>
      <c r="C168" s="3112">
        <v>398.71</v>
      </c>
      <c r="D168" s="3112">
        <v>14594.73</v>
      </c>
      <c r="E168" s="3112">
        <v>2505.54</v>
      </c>
      <c r="F168" s="9"/>
      <c r="G168" s="9"/>
      <c r="H168" s="1868"/>
      <c r="I168" s="9"/>
      <c r="J168" s="9"/>
      <c r="K168" s="9"/>
    </row>
    <row r="169" spans="1:11">
      <c r="A169" s="3110">
        <v>45309</v>
      </c>
      <c r="B169" s="3112">
        <v>37152.629999999997</v>
      </c>
      <c r="C169" s="3112">
        <v>394.95</v>
      </c>
      <c r="D169" s="3112">
        <v>14446.35</v>
      </c>
      <c r="E169" s="3112">
        <v>2480.67</v>
      </c>
      <c r="F169" s="9"/>
      <c r="G169" s="9"/>
      <c r="H169" s="1868"/>
      <c r="I169" s="9"/>
      <c r="J169" s="9"/>
      <c r="K169" s="9"/>
    </row>
    <row r="170" spans="1:11">
      <c r="A170" s="3110">
        <v>45308</v>
      </c>
      <c r="B170" s="3112">
        <v>37010.29</v>
      </c>
      <c r="C170" s="3112">
        <v>395.66</v>
      </c>
      <c r="D170" s="3112">
        <v>14340.77</v>
      </c>
      <c r="E170" s="3112">
        <v>2473.0500000000002</v>
      </c>
      <c r="F170" s="9"/>
      <c r="G170" s="9"/>
      <c r="H170" s="1868"/>
      <c r="I170" s="9"/>
      <c r="J170" s="9"/>
      <c r="K170" s="9"/>
    </row>
    <row r="171" spans="1:11">
      <c r="A171" s="3110">
        <v>45307</v>
      </c>
      <c r="B171" s="3112">
        <v>37409.42</v>
      </c>
      <c r="C171" s="3112">
        <v>401.92</v>
      </c>
      <c r="D171" s="3112">
        <v>14458.19</v>
      </c>
      <c r="E171" s="3112">
        <v>2528.0700000000002</v>
      </c>
      <c r="F171" s="9"/>
      <c r="G171" s="9"/>
      <c r="H171" s="1868"/>
      <c r="I171" s="9"/>
      <c r="J171" s="9"/>
      <c r="K171" s="9"/>
    </row>
    <row r="172" spans="1:11">
      <c r="A172" s="3110">
        <v>45306</v>
      </c>
      <c r="B172" s="3112">
        <v>37840.639999999999</v>
      </c>
      <c r="C172" s="3112">
        <v>403.36</v>
      </c>
      <c r="D172" s="3112">
        <v>14545.73</v>
      </c>
      <c r="E172" s="3112">
        <v>2567.91</v>
      </c>
      <c r="F172" s="9"/>
      <c r="G172" s="9"/>
      <c r="H172" s="1868"/>
      <c r="I172" s="9"/>
      <c r="J172" s="9"/>
      <c r="K172" s="9"/>
    </row>
    <row r="173" spans="1:11">
      <c r="A173" s="3110">
        <v>45305</v>
      </c>
      <c r="B173" s="3112" t="s">
        <v>0</v>
      </c>
      <c r="C173" s="3112" t="s">
        <v>0</v>
      </c>
      <c r="D173" s="3112" t="s">
        <v>0</v>
      </c>
      <c r="E173" s="3112" t="s">
        <v>0</v>
      </c>
      <c r="F173" s="9"/>
      <c r="G173" s="9"/>
      <c r="H173" s="1868"/>
      <c r="I173" s="9"/>
      <c r="J173" s="9"/>
      <c r="K173" s="9"/>
    </row>
    <row r="174" spans="1:11">
      <c r="A174" s="3110">
        <v>45304</v>
      </c>
      <c r="B174" s="3112" t="s">
        <v>0</v>
      </c>
      <c r="C174" s="3112" t="s">
        <v>0</v>
      </c>
      <c r="D174" s="3112" t="s">
        <v>0</v>
      </c>
      <c r="E174" s="3112" t="s">
        <v>0</v>
      </c>
      <c r="F174" s="9"/>
      <c r="G174" s="9"/>
      <c r="H174" s="1868"/>
      <c r="I174" s="9"/>
      <c r="J174" s="9"/>
      <c r="K174" s="9"/>
    </row>
    <row r="175" spans="1:11">
      <c r="A175" s="3110">
        <v>45303</v>
      </c>
      <c r="B175" s="3112">
        <v>37767.32</v>
      </c>
      <c r="C175" s="3112">
        <v>398.92</v>
      </c>
      <c r="D175" s="3112">
        <v>14560.19</v>
      </c>
      <c r="E175" s="3112">
        <v>2570.86</v>
      </c>
      <c r="F175" s="9"/>
      <c r="G175" s="9"/>
      <c r="H175" s="1868"/>
      <c r="I175" s="9"/>
      <c r="J175" s="9"/>
      <c r="K175" s="9"/>
    </row>
    <row r="176" spans="1:11">
      <c r="A176" s="3110">
        <v>45302</v>
      </c>
      <c r="B176" s="3112">
        <v>37837.4</v>
      </c>
      <c r="C176" s="3112">
        <v>401.05</v>
      </c>
      <c r="D176" s="3112">
        <v>14508.88</v>
      </c>
      <c r="E176" s="3112">
        <v>2566.85</v>
      </c>
      <c r="F176" s="9"/>
      <c r="G176" s="9"/>
      <c r="H176" s="1868"/>
      <c r="I176" s="9"/>
      <c r="J176" s="9"/>
      <c r="K176" s="9"/>
    </row>
    <row r="177" spans="1:11">
      <c r="A177" s="3110">
        <v>45301</v>
      </c>
      <c r="B177" s="3112">
        <v>37665.54</v>
      </c>
      <c r="C177" s="3112">
        <v>397.06</v>
      </c>
      <c r="D177" s="3112">
        <v>14527.59</v>
      </c>
      <c r="E177" s="3112">
        <v>2551.94</v>
      </c>
      <c r="F177" s="9"/>
      <c r="G177" s="9"/>
      <c r="H177" s="1868"/>
      <c r="I177" s="9"/>
      <c r="J177" s="9"/>
      <c r="K177" s="9"/>
    </row>
    <row r="178" spans="1:11">
      <c r="A178" s="3110">
        <v>45300</v>
      </c>
      <c r="B178" s="3112">
        <v>37816.199999999997</v>
      </c>
      <c r="C178" s="3112">
        <v>397.19</v>
      </c>
      <c r="D178" s="3112">
        <v>14460.67</v>
      </c>
      <c r="E178" s="3112">
        <v>2562.3200000000002</v>
      </c>
      <c r="F178" s="9"/>
      <c r="G178" s="9"/>
      <c r="H178" s="1868"/>
      <c r="I178" s="9"/>
      <c r="J178" s="9"/>
      <c r="K178" s="9"/>
    </row>
    <row r="179" spans="1:11">
      <c r="A179" s="3110">
        <v>45299</v>
      </c>
      <c r="B179" s="3112">
        <v>37896.36</v>
      </c>
      <c r="C179" s="3112">
        <v>399.06</v>
      </c>
      <c r="D179" s="3112">
        <v>14489.37</v>
      </c>
      <c r="E179" s="3112">
        <v>2571.91</v>
      </c>
      <c r="F179" s="9"/>
      <c r="G179" s="9"/>
      <c r="H179" s="1868"/>
      <c r="I179" s="9"/>
      <c r="J179" s="9"/>
      <c r="K179" s="9"/>
    </row>
    <row r="180" spans="1:11">
      <c r="A180" s="3110">
        <v>45298</v>
      </c>
      <c r="B180" s="3112" t="s">
        <v>0</v>
      </c>
      <c r="C180" s="3112" t="s">
        <v>0</v>
      </c>
      <c r="D180" s="3112" t="s">
        <v>0</v>
      </c>
      <c r="E180" s="3112" t="s">
        <v>0</v>
      </c>
      <c r="F180" s="9"/>
      <c r="G180" s="9"/>
      <c r="H180" s="1868"/>
      <c r="I180" s="9"/>
      <c r="J180" s="9"/>
      <c r="K180" s="9"/>
    </row>
    <row r="181" spans="1:11">
      <c r="A181" s="3110">
        <v>45297</v>
      </c>
      <c r="B181" s="3112" t="s">
        <v>0</v>
      </c>
      <c r="C181" s="3112" t="s">
        <v>0</v>
      </c>
      <c r="D181" s="3112" t="s">
        <v>0</v>
      </c>
      <c r="E181" s="3112" t="s">
        <v>0</v>
      </c>
      <c r="F181" s="9"/>
      <c r="G181" s="9"/>
      <c r="H181" s="1868"/>
      <c r="I181" s="9"/>
      <c r="J181" s="9"/>
      <c r="K181" s="9"/>
    </row>
    <row r="182" spans="1:11">
      <c r="A182" s="3110">
        <v>45296</v>
      </c>
      <c r="B182" s="3112">
        <v>37780.93</v>
      </c>
      <c r="C182" s="3112">
        <v>399.14</v>
      </c>
      <c r="D182" s="3112">
        <v>14337.23</v>
      </c>
      <c r="E182" s="3112">
        <v>2585.64</v>
      </c>
      <c r="F182" s="9"/>
      <c r="G182" s="9"/>
      <c r="H182" s="1868"/>
      <c r="I182" s="9"/>
      <c r="J182" s="9"/>
      <c r="K182" s="9"/>
    </row>
    <row r="183" spans="1:11">
      <c r="A183" s="3110">
        <v>45295</v>
      </c>
      <c r="B183" s="3112">
        <v>37846.730000000003</v>
      </c>
      <c r="C183" s="3112">
        <v>397.1</v>
      </c>
      <c r="D183" s="3112">
        <v>14307.67</v>
      </c>
      <c r="E183" s="3112">
        <v>2591.2600000000002</v>
      </c>
      <c r="F183" s="9"/>
      <c r="G183" s="9"/>
      <c r="H183" s="1868"/>
      <c r="I183" s="9"/>
      <c r="J183" s="9"/>
      <c r="K183" s="9"/>
    </row>
    <row r="184" spans="1:11">
      <c r="A184" s="3110">
        <v>45294</v>
      </c>
      <c r="B184" s="3112">
        <v>37840.620000000003</v>
      </c>
      <c r="C184" s="3112">
        <v>399.9</v>
      </c>
      <c r="D184" s="3112">
        <v>14313.5</v>
      </c>
      <c r="E184" s="3112">
        <v>2587.79</v>
      </c>
      <c r="F184" s="9"/>
      <c r="G184" s="9"/>
      <c r="H184" s="1868"/>
      <c r="I184" s="9"/>
      <c r="J184" s="9"/>
      <c r="K184" s="9"/>
    </row>
    <row r="185" spans="1:11">
      <c r="A185" s="3110">
        <v>45293</v>
      </c>
      <c r="B185" s="3112">
        <v>38475.17</v>
      </c>
      <c r="C185" s="3112">
        <v>403.66</v>
      </c>
      <c r="D185" s="3112">
        <v>14449.67</v>
      </c>
      <c r="E185" s="3112">
        <v>2621.94</v>
      </c>
      <c r="F185" s="9"/>
      <c r="G185" s="9"/>
      <c r="H185" s="1868"/>
      <c r="I185" s="9"/>
      <c r="J185" s="9"/>
      <c r="K185" s="9"/>
    </row>
    <row r="186" spans="1:11">
      <c r="A186" s="3110">
        <v>45292</v>
      </c>
      <c r="B186" s="3112" t="s">
        <v>0</v>
      </c>
      <c r="C186" s="3112" t="s">
        <v>0</v>
      </c>
      <c r="D186" s="3112">
        <v>14558.16</v>
      </c>
      <c r="E186" s="3112">
        <v>2643.13</v>
      </c>
      <c r="F186" s="9"/>
      <c r="G186" s="9"/>
      <c r="H186" s="9"/>
      <c r="I186" s="9"/>
      <c r="J186" s="9"/>
      <c r="K186" s="9"/>
    </row>
    <row r="187" spans="1:11">
      <c r="A187" s="3113">
        <v>45291</v>
      </c>
      <c r="B187" s="3111" t="s">
        <v>0</v>
      </c>
      <c r="C187" s="3111" t="s">
        <v>0</v>
      </c>
      <c r="D187" s="3111" t="s">
        <v>0</v>
      </c>
      <c r="E187" s="3111" t="s">
        <v>0</v>
      </c>
      <c r="F187" s="9"/>
      <c r="G187" s="9"/>
      <c r="H187" s="9"/>
      <c r="I187" s="9"/>
      <c r="J187" s="9"/>
      <c r="K187" s="9"/>
    </row>
    <row r="188" spans="1:11">
      <c r="A188" s="3113">
        <v>45290</v>
      </c>
      <c r="B188" s="3111" t="s">
        <v>0</v>
      </c>
      <c r="C188" s="3111" t="s">
        <v>0</v>
      </c>
      <c r="D188" s="3111" t="s">
        <v>0</v>
      </c>
      <c r="E188" s="3111" t="s">
        <v>0</v>
      </c>
      <c r="F188" s="9"/>
      <c r="G188" s="9"/>
      <c r="H188" s="9"/>
      <c r="I188" s="9"/>
      <c r="J188" s="9"/>
      <c r="K188" s="9"/>
    </row>
    <row r="189" spans="1:11">
      <c r="A189" s="3113">
        <v>45289</v>
      </c>
      <c r="B189" s="3111">
        <v>38641.199999999997</v>
      </c>
      <c r="C189" s="3111">
        <v>405.01</v>
      </c>
      <c r="D189" s="3111">
        <v>14557.83</v>
      </c>
      <c r="E189" s="3111">
        <v>2640.74</v>
      </c>
      <c r="F189" s="9"/>
      <c r="G189" s="9"/>
      <c r="H189" s="9"/>
      <c r="I189" s="9"/>
      <c r="J189" s="9"/>
      <c r="K189" s="9"/>
    </row>
    <row r="190" spans="1:11">
      <c r="A190" s="3113">
        <v>45288</v>
      </c>
      <c r="B190" s="3111">
        <v>38597.160000000003</v>
      </c>
      <c r="C190" s="3111">
        <v>404.83</v>
      </c>
      <c r="D190" s="3111">
        <v>14598.1</v>
      </c>
      <c r="E190" s="3111">
        <v>2638.52</v>
      </c>
      <c r="F190" s="9"/>
      <c r="G190" s="9"/>
      <c r="H190" s="9"/>
      <c r="I190" s="9"/>
      <c r="J190" s="9"/>
      <c r="K190" s="9"/>
    </row>
    <row r="191" spans="1:11">
      <c r="A191" s="3113">
        <v>45287</v>
      </c>
      <c r="B191" s="3111">
        <v>38556.5</v>
      </c>
      <c r="C191" s="3111">
        <v>406.26</v>
      </c>
      <c r="D191" s="3111">
        <v>14583.76</v>
      </c>
      <c r="E191" s="3111">
        <v>2604.81</v>
      </c>
      <c r="F191" s="9"/>
      <c r="G191" s="9"/>
      <c r="H191" s="9"/>
      <c r="I191" s="9"/>
      <c r="J191" s="9"/>
      <c r="K191" s="9"/>
    </row>
    <row r="192" spans="1:11">
      <c r="A192" s="3113">
        <v>45286</v>
      </c>
      <c r="B192" s="3111">
        <v>38255.279999999999</v>
      </c>
      <c r="C192" s="3111">
        <v>404.8</v>
      </c>
      <c r="D192" s="3111">
        <v>14521.5</v>
      </c>
      <c r="E192" s="3111">
        <v>2573.6999999999998</v>
      </c>
      <c r="F192" s="9"/>
      <c r="G192" s="9"/>
      <c r="H192" s="9"/>
      <c r="I192" s="9"/>
      <c r="J192" s="9"/>
      <c r="K192" s="9"/>
    </row>
    <row r="193" spans="1:11">
      <c r="A193" s="3113">
        <v>45285</v>
      </c>
      <c r="B193" s="3111">
        <v>37938.58</v>
      </c>
      <c r="C193" s="3111">
        <v>401.62</v>
      </c>
      <c r="D193" s="3111">
        <v>14474.8</v>
      </c>
      <c r="E193" s="3111">
        <v>2560.04</v>
      </c>
      <c r="F193" s="9"/>
      <c r="G193" s="9"/>
      <c r="H193" s="9"/>
      <c r="I193" s="9"/>
      <c r="J193" s="9"/>
      <c r="K193" s="9"/>
    </row>
    <row r="194" spans="1:11">
      <c r="A194" s="3113">
        <v>45284</v>
      </c>
      <c r="B194" s="3111" t="s">
        <v>0</v>
      </c>
      <c r="C194" s="3111" t="s">
        <v>0</v>
      </c>
      <c r="D194" s="3111" t="s">
        <v>0</v>
      </c>
      <c r="E194" s="3111" t="s">
        <v>0</v>
      </c>
      <c r="F194" s="9"/>
      <c r="G194" s="9"/>
      <c r="H194" s="9"/>
      <c r="I194" s="9"/>
      <c r="J194" s="9"/>
      <c r="K194" s="9"/>
    </row>
    <row r="195" spans="1:11">
      <c r="A195" s="3113">
        <v>45283</v>
      </c>
      <c r="B195" s="3111" t="s">
        <v>0</v>
      </c>
      <c r="C195" s="3111" t="s">
        <v>0</v>
      </c>
      <c r="D195" s="3111" t="s">
        <v>0</v>
      </c>
      <c r="E195" s="3111" t="s">
        <v>0</v>
      </c>
      <c r="F195" s="9"/>
      <c r="G195" s="9"/>
      <c r="H195" s="9"/>
      <c r="I195" s="9"/>
      <c r="J195" s="9"/>
      <c r="K195" s="9"/>
    </row>
    <row r="196" spans="1:11">
      <c r="A196" s="3113">
        <v>45282</v>
      </c>
      <c r="B196" s="3111">
        <v>37920.89</v>
      </c>
      <c r="C196" s="3111">
        <v>402.99</v>
      </c>
      <c r="D196" s="3111">
        <v>14473.72</v>
      </c>
      <c r="E196" s="3111">
        <v>2557.5500000000002</v>
      </c>
      <c r="F196" s="9"/>
      <c r="G196" s="9"/>
      <c r="H196" s="9"/>
      <c r="I196" s="9"/>
      <c r="J196" s="9"/>
      <c r="K196" s="9"/>
    </row>
    <row r="197" spans="1:11">
      <c r="A197" s="3113">
        <v>45281</v>
      </c>
      <c r="B197" s="3111">
        <v>37806.92</v>
      </c>
      <c r="C197" s="3111">
        <v>400.88</v>
      </c>
      <c r="D197" s="3111">
        <v>14440.78</v>
      </c>
      <c r="E197" s="3111">
        <v>2572.58</v>
      </c>
      <c r="F197" s="9"/>
      <c r="G197" s="9"/>
      <c r="H197" s="9"/>
      <c r="I197" s="9"/>
      <c r="J197" s="9"/>
      <c r="K197" s="9"/>
    </row>
    <row r="198" spans="1:11">
      <c r="A198" s="3113">
        <v>45280</v>
      </c>
      <c r="B198" s="3111">
        <v>38003.67</v>
      </c>
      <c r="C198" s="3111">
        <v>401.81</v>
      </c>
      <c r="D198" s="3111">
        <v>14333.28</v>
      </c>
      <c r="E198" s="3111">
        <v>2570.2600000000002</v>
      </c>
      <c r="F198" s="9"/>
      <c r="G198" s="9"/>
      <c r="H198" s="9"/>
      <c r="I198" s="9"/>
      <c r="J198" s="9"/>
      <c r="K198" s="9"/>
    </row>
    <row r="199" spans="1:11">
      <c r="A199" s="3113">
        <v>45279</v>
      </c>
      <c r="B199" s="3111">
        <v>37877.269999999997</v>
      </c>
      <c r="C199" s="3111">
        <v>399.69</v>
      </c>
      <c r="D199" s="3111">
        <v>14476.9</v>
      </c>
      <c r="E199" s="3111">
        <v>2571.9899999999998</v>
      </c>
      <c r="F199" s="9"/>
      <c r="G199" s="9"/>
      <c r="H199" s="9"/>
      <c r="I199" s="9"/>
      <c r="J199" s="9"/>
      <c r="K199" s="9"/>
    </row>
    <row r="200" spans="1:11">
      <c r="A200" s="3113">
        <v>45278</v>
      </c>
      <c r="B200" s="3111">
        <v>38039.93</v>
      </c>
      <c r="C200" s="3111">
        <v>403.72</v>
      </c>
      <c r="D200" s="3111">
        <v>14375.12</v>
      </c>
      <c r="E200" s="3111">
        <v>2570.15</v>
      </c>
      <c r="F200" s="9"/>
      <c r="G200" s="9"/>
      <c r="H200" s="9"/>
      <c r="I200" s="9"/>
      <c r="J200" s="9"/>
      <c r="K200" s="9"/>
    </row>
    <row r="201" spans="1:11">
      <c r="A201" s="3113">
        <v>45277</v>
      </c>
      <c r="B201" s="3111" t="s">
        <v>0</v>
      </c>
      <c r="C201" s="3111" t="s">
        <v>0</v>
      </c>
      <c r="D201" s="3111" t="s">
        <v>0</v>
      </c>
      <c r="E201" s="3111" t="s">
        <v>0</v>
      </c>
      <c r="F201" s="9"/>
      <c r="G201" s="9"/>
      <c r="H201" s="9"/>
      <c r="I201" s="9"/>
      <c r="J201" s="9"/>
      <c r="K201" s="9"/>
    </row>
    <row r="202" spans="1:11">
      <c r="A202" s="3113">
        <v>45276</v>
      </c>
      <c r="B202" s="3111" t="s">
        <v>0</v>
      </c>
      <c r="C202" s="3111" t="s">
        <v>0</v>
      </c>
      <c r="D202" s="3111" t="s">
        <v>0</v>
      </c>
      <c r="E202" s="3111" t="s">
        <v>0</v>
      </c>
      <c r="F202" s="9"/>
      <c r="G202" s="9"/>
      <c r="H202" s="9"/>
      <c r="I202" s="9"/>
      <c r="J202" s="9"/>
      <c r="K202" s="9"/>
    </row>
    <row r="203" spans="1:11">
      <c r="A203" s="3113">
        <v>45275</v>
      </c>
      <c r="B203" s="3111">
        <v>38086.910000000003</v>
      </c>
      <c r="C203" s="3111">
        <v>406.13</v>
      </c>
      <c r="D203" s="3111">
        <v>14351.08</v>
      </c>
      <c r="E203" s="3111">
        <v>2577.7800000000002</v>
      </c>
      <c r="F203" s="9"/>
      <c r="G203" s="9"/>
      <c r="H203" s="9"/>
      <c r="I203" s="9"/>
      <c r="J203" s="9"/>
      <c r="K203" s="9"/>
    </row>
    <row r="204" spans="1:11">
      <c r="A204" s="3113">
        <v>45274</v>
      </c>
      <c r="B204" s="3111">
        <v>38042.17</v>
      </c>
      <c r="C204" s="3111">
        <v>406.18</v>
      </c>
      <c r="D204" s="3111">
        <v>14363.19</v>
      </c>
      <c r="E204" s="3111">
        <v>2556.19</v>
      </c>
      <c r="F204" s="9"/>
      <c r="G204" s="9"/>
      <c r="H204" s="9"/>
      <c r="I204" s="9"/>
      <c r="J204" s="9"/>
      <c r="K204" s="9"/>
    </row>
    <row r="205" spans="1:11">
      <c r="A205" s="3113">
        <v>45273</v>
      </c>
      <c r="B205" s="3111">
        <v>37591.78</v>
      </c>
      <c r="C205" s="3111">
        <v>404.44</v>
      </c>
      <c r="D205" s="3111">
        <v>14233.5</v>
      </c>
      <c r="E205" s="3111">
        <v>2506.25</v>
      </c>
      <c r="F205" s="9"/>
      <c r="G205" s="9"/>
      <c r="H205" s="9"/>
      <c r="I205" s="9"/>
      <c r="J205" s="9"/>
      <c r="K205" s="9"/>
    </row>
    <row r="206" spans="1:11">
      <c r="A206" s="3113">
        <v>45272</v>
      </c>
      <c r="B206" s="3111">
        <v>37552.400000000001</v>
      </c>
      <c r="C206" s="3111">
        <v>403.62</v>
      </c>
      <c r="D206" s="3111">
        <v>14078.94</v>
      </c>
      <c r="E206" s="3111">
        <v>2514.2600000000002</v>
      </c>
      <c r="F206" s="9"/>
      <c r="G206" s="9"/>
      <c r="H206" s="9"/>
      <c r="I206" s="9"/>
      <c r="J206" s="9"/>
      <c r="K206" s="9"/>
    </row>
    <row r="207" spans="1:11">
      <c r="A207" s="3113">
        <v>45271</v>
      </c>
      <c r="B207" s="3111">
        <v>37482.9</v>
      </c>
      <c r="C207" s="3111">
        <v>402.42</v>
      </c>
      <c r="D207" s="3111">
        <v>14026.96</v>
      </c>
      <c r="E207" s="3111">
        <v>2505.4499999999998</v>
      </c>
      <c r="F207" s="9"/>
      <c r="G207" s="9"/>
      <c r="H207" s="9"/>
      <c r="I207" s="9"/>
      <c r="J207" s="9"/>
      <c r="K207" s="9"/>
    </row>
    <row r="208" spans="1:11">
      <c r="A208" s="3113">
        <v>45270</v>
      </c>
      <c r="B208" s="3111" t="s">
        <v>0</v>
      </c>
      <c r="C208" s="3111" t="s">
        <v>0</v>
      </c>
      <c r="D208" s="3111" t="s">
        <v>0</v>
      </c>
      <c r="E208" s="3111" t="s">
        <v>0</v>
      </c>
      <c r="F208" s="9"/>
      <c r="G208" s="9"/>
      <c r="H208" s="9"/>
      <c r="I208" s="9"/>
      <c r="J208" s="9"/>
      <c r="K208" s="9"/>
    </row>
    <row r="209" spans="1:11">
      <c r="A209" s="3113">
        <v>45269</v>
      </c>
      <c r="B209" s="3111" t="s">
        <v>0</v>
      </c>
      <c r="C209" s="3111" t="s">
        <v>0</v>
      </c>
      <c r="D209" s="3111" t="s">
        <v>0</v>
      </c>
      <c r="E209" s="3111" t="s">
        <v>0</v>
      </c>
      <c r="F209" s="9"/>
      <c r="G209" s="9"/>
      <c r="H209" s="9"/>
      <c r="I209" s="9"/>
      <c r="J209" s="9"/>
      <c r="K209" s="9"/>
    </row>
    <row r="210" spans="1:11">
      <c r="A210" s="3113">
        <v>45268</v>
      </c>
      <c r="B210" s="3111">
        <v>37408.99</v>
      </c>
      <c r="C210" s="3111">
        <v>401.42</v>
      </c>
      <c r="D210" s="3111">
        <v>13984.65</v>
      </c>
      <c r="E210" s="3111">
        <v>2509.96</v>
      </c>
      <c r="F210" s="9"/>
      <c r="G210" s="9"/>
      <c r="H210" s="9"/>
      <c r="I210" s="9"/>
      <c r="J210" s="9"/>
      <c r="K210" s="9"/>
    </row>
    <row r="211" spans="1:11">
      <c r="A211" s="3113">
        <v>45267</v>
      </c>
      <c r="B211" s="3111">
        <v>37182.51</v>
      </c>
      <c r="C211" s="3111">
        <v>399.22</v>
      </c>
      <c r="D211" s="3111">
        <v>13939.52</v>
      </c>
      <c r="E211" s="3111">
        <v>2497.2800000000002</v>
      </c>
      <c r="F211" s="9"/>
      <c r="G211" s="9"/>
      <c r="H211" s="9"/>
      <c r="I211" s="9"/>
      <c r="J211" s="9"/>
      <c r="K211" s="9"/>
    </row>
    <row r="212" spans="1:11">
      <c r="A212" s="3113">
        <v>45266</v>
      </c>
      <c r="B212" s="3111">
        <v>37356.410000000003</v>
      </c>
      <c r="C212" s="3111">
        <v>401.42</v>
      </c>
      <c r="D212" s="3111">
        <v>13862.15</v>
      </c>
      <c r="E212" s="3111">
        <v>2509.63</v>
      </c>
      <c r="F212" s="9"/>
      <c r="G212" s="9"/>
      <c r="H212" s="9"/>
      <c r="I212" s="9"/>
      <c r="J212" s="9"/>
      <c r="K212" s="9"/>
    </row>
    <row r="213" spans="1:11">
      <c r="A213" s="3113">
        <v>45265</v>
      </c>
      <c r="B213" s="3111">
        <v>37285.879999999997</v>
      </c>
      <c r="C213" s="3111">
        <v>400.12</v>
      </c>
      <c r="D213" s="3111">
        <v>13872</v>
      </c>
      <c r="E213" s="3111">
        <v>2502.0100000000002</v>
      </c>
      <c r="F213" s="9"/>
      <c r="G213" s="9"/>
      <c r="H213" s="9"/>
      <c r="I213" s="9"/>
      <c r="J213" s="9"/>
      <c r="K213" s="9"/>
    </row>
    <row r="214" spans="1:11">
      <c r="A214" s="3113">
        <v>45264</v>
      </c>
      <c r="B214" s="3111">
        <v>37487.01</v>
      </c>
      <c r="C214" s="3111">
        <v>402.99</v>
      </c>
      <c r="D214" s="3111">
        <v>13886.92</v>
      </c>
      <c r="E214" s="3111">
        <v>2523.08</v>
      </c>
      <c r="F214" s="9"/>
      <c r="G214" s="9"/>
      <c r="H214" s="9"/>
      <c r="I214" s="9"/>
      <c r="J214" s="9"/>
      <c r="K214" s="9"/>
    </row>
    <row r="215" spans="1:11">
      <c r="A215" s="3113">
        <v>45263</v>
      </c>
      <c r="B215" s="3111" t="s">
        <v>0</v>
      </c>
      <c r="C215" s="3111" t="s">
        <v>0</v>
      </c>
      <c r="D215" s="3111" t="s">
        <v>0</v>
      </c>
      <c r="E215" s="3111" t="s">
        <v>0</v>
      </c>
      <c r="F215" s="9"/>
      <c r="G215" s="9"/>
      <c r="H215" s="9"/>
      <c r="I215" s="9"/>
      <c r="J215" s="9"/>
      <c r="K215" s="9"/>
    </row>
    <row r="216" spans="1:11">
      <c r="A216" s="3113">
        <v>45262</v>
      </c>
      <c r="B216" s="3111" t="s">
        <v>0</v>
      </c>
      <c r="C216" s="3111" t="s">
        <v>0</v>
      </c>
      <c r="D216" s="3111" t="s">
        <v>0</v>
      </c>
      <c r="E216" s="3111" t="s">
        <v>0</v>
      </c>
      <c r="F216" s="9"/>
      <c r="G216" s="9"/>
      <c r="H216" s="9"/>
      <c r="I216" s="9"/>
      <c r="J216" s="9"/>
      <c r="K216" s="9"/>
    </row>
    <row r="217" spans="1:11">
      <c r="A217" s="3113">
        <v>45261</v>
      </c>
      <c r="B217" s="3111">
        <v>37523.31</v>
      </c>
      <c r="C217" s="3111">
        <v>401.44</v>
      </c>
      <c r="D217" s="3111">
        <v>13951.04</v>
      </c>
      <c r="E217" s="3111">
        <v>2527.7600000000002</v>
      </c>
      <c r="F217" s="9"/>
      <c r="G217" s="9"/>
      <c r="H217" s="9"/>
      <c r="I217" s="9"/>
      <c r="J217" s="9"/>
      <c r="K217" s="9"/>
    </row>
    <row r="218" spans="1:11">
      <c r="A218" s="3113">
        <v>45260</v>
      </c>
      <c r="B218" s="3111">
        <v>37513.620000000003</v>
      </c>
      <c r="C218" s="3111">
        <v>400.79</v>
      </c>
      <c r="D218" s="3111">
        <v>13871.96</v>
      </c>
      <c r="E218" s="3111">
        <v>2540.4899999999998</v>
      </c>
      <c r="F218" s="9"/>
      <c r="G218" s="9"/>
      <c r="H218" s="9"/>
      <c r="I218" s="9"/>
      <c r="J218" s="9"/>
      <c r="K218" s="9"/>
    </row>
    <row r="219" spans="1:11">
      <c r="A219" s="3113">
        <v>45259</v>
      </c>
      <c r="B219" s="3111">
        <v>37377.440000000002</v>
      </c>
      <c r="C219" s="3111">
        <v>399.29</v>
      </c>
      <c r="D219" s="3111">
        <v>13824.22</v>
      </c>
      <c r="E219" s="3111">
        <v>2529.96</v>
      </c>
      <c r="F219" s="9"/>
      <c r="G219" s="9"/>
      <c r="H219" s="9"/>
      <c r="I219" s="9"/>
      <c r="J219" s="9"/>
      <c r="K219" s="9"/>
    </row>
    <row r="220" spans="1:11">
      <c r="A220" s="3113">
        <v>45258</v>
      </c>
      <c r="B220" s="3111">
        <v>37314.339999999997</v>
      </c>
      <c r="C220" s="3111">
        <v>395.9</v>
      </c>
      <c r="D220" s="3111">
        <v>13816.18</v>
      </c>
      <c r="E220" s="3111">
        <v>2536.1</v>
      </c>
      <c r="F220" s="9"/>
      <c r="G220" s="9"/>
      <c r="H220" s="9"/>
      <c r="I220" s="9"/>
      <c r="J220" s="9"/>
      <c r="K220" s="9"/>
    </row>
    <row r="221" spans="1:11">
      <c r="A221" s="3113">
        <v>45257</v>
      </c>
      <c r="B221" s="3111">
        <v>36875.5</v>
      </c>
      <c r="C221" s="3111">
        <v>388.65</v>
      </c>
      <c r="D221" s="3111">
        <v>13795.08</v>
      </c>
      <c r="E221" s="3111">
        <v>2515.67</v>
      </c>
      <c r="F221" s="9"/>
      <c r="G221" s="9"/>
      <c r="H221" s="9"/>
      <c r="I221" s="9"/>
      <c r="J221" s="9"/>
      <c r="K221" s="9"/>
    </row>
    <row r="222" spans="1:11">
      <c r="A222" s="3113">
        <v>45256</v>
      </c>
      <c r="B222" s="3111" t="s">
        <v>0</v>
      </c>
      <c r="C222" s="3111" t="s">
        <v>0</v>
      </c>
      <c r="D222" s="3111" t="s">
        <v>0</v>
      </c>
      <c r="E222" s="3111" t="s">
        <v>0</v>
      </c>
      <c r="F222" s="9"/>
      <c r="G222" s="9"/>
      <c r="H222" s="9"/>
      <c r="I222" s="9"/>
      <c r="J222" s="9"/>
      <c r="K222" s="9"/>
    </row>
    <row r="223" spans="1:11">
      <c r="A223" s="3113">
        <v>45255</v>
      </c>
      <c r="B223" s="3111" t="s">
        <v>0</v>
      </c>
      <c r="C223" s="3111" t="s">
        <v>0</v>
      </c>
      <c r="D223" s="3111" t="s">
        <v>0</v>
      </c>
      <c r="E223" s="3111" t="s">
        <v>0</v>
      </c>
      <c r="F223" s="9"/>
      <c r="G223" s="9"/>
      <c r="H223" s="9"/>
      <c r="I223" s="9"/>
      <c r="J223" s="9"/>
      <c r="K223" s="9"/>
    </row>
    <row r="224" spans="1:11">
      <c r="A224" s="3113">
        <v>45254</v>
      </c>
      <c r="B224" s="3111">
        <v>37198.239999999998</v>
      </c>
      <c r="C224" s="3111">
        <v>391.95</v>
      </c>
      <c r="D224" s="3111">
        <v>13827.89</v>
      </c>
      <c r="E224" s="3111">
        <v>2522.66</v>
      </c>
      <c r="F224" s="9"/>
      <c r="G224" s="9"/>
      <c r="H224" s="9"/>
      <c r="I224" s="9"/>
      <c r="J224" s="9"/>
      <c r="K224" s="9"/>
    </row>
    <row r="225" spans="1:11">
      <c r="A225" s="3113">
        <v>45253</v>
      </c>
      <c r="B225" s="3111">
        <v>37213.599999999999</v>
      </c>
      <c r="C225" s="3111">
        <v>391.42</v>
      </c>
      <c r="D225" s="3111">
        <v>13797.95</v>
      </c>
      <c r="E225" s="3111">
        <v>2542.56</v>
      </c>
      <c r="F225" s="9"/>
      <c r="G225" s="9"/>
      <c r="H225" s="9"/>
      <c r="I225" s="9"/>
      <c r="J225" s="9"/>
      <c r="K225" s="9"/>
    </row>
    <row r="226" spans="1:11">
      <c r="A226" s="3113">
        <v>45252</v>
      </c>
      <c r="B226" s="3111">
        <v>37247.089999999997</v>
      </c>
      <c r="C226" s="3111">
        <v>390.88</v>
      </c>
      <c r="D226" s="3111">
        <v>13778.99</v>
      </c>
      <c r="E226" s="3111">
        <v>2530.92</v>
      </c>
      <c r="F226" s="9"/>
      <c r="G226" s="9"/>
      <c r="H226" s="9"/>
      <c r="I226" s="9"/>
      <c r="J226" s="9"/>
      <c r="K226" s="9"/>
    </row>
    <row r="227" spans="1:11">
      <c r="A227" s="3113">
        <v>45251</v>
      </c>
      <c r="B227" s="3111">
        <v>37476.120000000003</v>
      </c>
      <c r="C227" s="3111">
        <v>387.8</v>
      </c>
      <c r="D227" s="3111">
        <v>13756.09</v>
      </c>
      <c r="E227" s="3111">
        <v>2541.88</v>
      </c>
      <c r="F227" s="9"/>
      <c r="G227" s="9"/>
      <c r="H227" s="9"/>
      <c r="I227" s="9"/>
      <c r="J227" s="9"/>
      <c r="K227" s="9"/>
    </row>
    <row r="228" spans="1:11">
      <c r="A228" s="3113">
        <v>45250</v>
      </c>
      <c r="B228" s="3111">
        <v>37032.36</v>
      </c>
      <c r="C228" s="3111">
        <v>386.43</v>
      </c>
      <c r="D228" s="3111">
        <v>13778.71</v>
      </c>
      <c r="E228" s="3111">
        <v>2533.7800000000002</v>
      </c>
      <c r="F228" s="9"/>
      <c r="G228" s="9"/>
      <c r="H228" s="9"/>
      <c r="I228" s="9"/>
      <c r="J228" s="9"/>
      <c r="K228" s="9"/>
    </row>
    <row r="229" spans="1:11">
      <c r="A229" s="3113">
        <v>45249</v>
      </c>
      <c r="B229" s="3111" t="s">
        <v>0</v>
      </c>
      <c r="C229" s="3111" t="s">
        <v>0</v>
      </c>
      <c r="D229" s="3111" t="s">
        <v>0</v>
      </c>
      <c r="E229" s="3111" t="s">
        <v>0</v>
      </c>
      <c r="F229" s="9"/>
      <c r="G229" s="9"/>
      <c r="H229" s="9"/>
      <c r="I229" s="9"/>
      <c r="J229" s="9"/>
      <c r="K229" s="9"/>
    </row>
    <row r="230" spans="1:11">
      <c r="A230" s="3113">
        <v>45248</v>
      </c>
      <c r="B230" s="3111" t="s">
        <v>0</v>
      </c>
      <c r="C230" s="3111" t="s">
        <v>0</v>
      </c>
      <c r="D230" s="3111" t="s">
        <v>0</v>
      </c>
      <c r="E230" s="3111" t="s">
        <v>0</v>
      </c>
      <c r="F230" s="9"/>
      <c r="G230" s="9"/>
      <c r="H230" s="9"/>
      <c r="I230" s="9"/>
      <c r="J230" s="9"/>
      <c r="K230" s="9"/>
    </row>
    <row r="231" spans="1:11">
      <c r="A231" s="3113">
        <v>45247</v>
      </c>
      <c r="B231" s="3111">
        <v>37029.06</v>
      </c>
      <c r="C231" s="3111">
        <v>385.23</v>
      </c>
      <c r="D231" s="3111">
        <v>13686.4</v>
      </c>
      <c r="E231" s="3111">
        <v>2510.79</v>
      </c>
      <c r="F231" s="9"/>
      <c r="G231" s="9"/>
      <c r="H231" s="9"/>
      <c r="I231" s="9"/>
      <c r="J231" s="9"/>
      <c r="K231" s="9"/>
    </row>
    <row r="232" spans="1:11">
      <c r="A232" s="3113">
        <v>45246</v>
      </c>
      <c r="B232" s="3111">
        <v>36947.74</v>
      </c>
      <c r="C232" s="3111">
        <v>383.15</v>
      </c>
      <c r="D232" s="3111">
        <v>13629.88</v>
      </c>
      <c r="E232" s="3111">
        <v>2525.48</v>
      </c>
      <c r="F232" s="9"/>
      <c r="G232" s="9"/>
      <c r="H232" s="9"/>
      <c r="I232" s="9"/>
      <c r="J232" s="9"/>
      <c r="K232" s="9"/>
    </row>
    <row r="233" spans="1:11">
      <c r="A233" s="3113">
        <v>45245</v>
      </c>
      <c r="B233" s="3111">
        <v>36856.51</v>
      </c>
      <c r="C233" s="3111">
        <v>381.33</v>
      </c>
      <c r="D233" s="3111">
        <v>13635.96</v>
      </c>
      <c r="E233" s="3111">
        <v>2528.58</v>
      </c>
      <c r="F233" s="9"/>
      <c r="G233" s="9"/>
      <c r="H233" s="9"/>
      <c r="I233" s="9"/>
      <c r="J233" s="9"/>
      <c r="K233" s="9"/>
    </row>
    <row r="234" spans="1:11">
      <c r="A234" s="3113">
        <v>45244</v>
      </c>
      <c r="B234" s="3111">
        <v>36398.050000000003</v>
      </c>
      <c r="C234" s="3111">
        <v>378.88</v>
      </c>
      <c r="D234" s="3111">
        <v>13580.03</v>
      </c>
      <c r="E234" s="3111">
        <v>2465.7600000000002</v>
      </c>
      <c r="F234" s="9"/>
      <c r="G234" s="9"/>
      <c r="H234" s="9"/>
      <c r="I234" s="9"/>
      <c r="J234" s="9"/>
      <c r="K234" s="9"/>
    </row>
    <row r="235" spans="1:11">
      <c r="A235" s="3113">
        <v>45243</v>
      </c>
      <c r="B235" s="3111">
        <v>36233.61</v>
      </c>
      <c r="C235" s="3111">
        <v>377.6</v>
      </c>
      <c r="D235" s="3111">
        <v>13307.86</v>
      </c>
      <c r="E235" s="3111">
        <v>2448.13</v>
      </c>
      <c r="F235" s="9"/>
      <c r="G235" s="9"/>
      <c r="H235" s="9"/>
      <c r="I235" s="9"/>
      <c r="J235" s="9"/>
      <c r="K235" s="9"/>
    </row>
    <row r="236" spans="1:11">
      <c r="A236" s="3113">
        <v>45242</v>
      </c>
      <c r="B236" s="3111" t="s">
        <v>0</v>
      </c>
      <c r="C236" s="3111" t="s">
        <v>0</v>
      </c>
      <c r="D236" s="3111" t="s">
        <v>0</v>
      </c>
      <c r="E236" s="3111" t="s">
        <v>0</v>
      </c>
      <c r="F236" s="9"/>
      <c r="G236" s="9"/>
      <c r="H236" s="9"/>
      <c r="I236" s="9"/>
      <c r="J236" s="9"/>
      <c r="K236" s="9"/>
    </row>
    <row r="237" spans="1:11">
      <c r="A237" s="3113">
        <v>45241</v>
      </c>
      <c r="B237" s="3111" t="s">
        <v>0</v>
      </c>
      <c r="C237" s="3111" t="s">
        <v>0</v>
      </c>
      <c r="D237" s="3111" t="s">
        <v>0</v>
      </c>
      <c r="E237" s="3111" t="s">
        <v>0</v>
      </c>
      <c r="F237" s="9"/>
      <c r="G237" s="9"/>
      <c r="H237" s="9"/>
      <c r="I237" s="9"/>
      <c r="J237" s="9"/>
      <c r="K237" s="9"/>
    </row>
    <row r="238" spans="1:11">
      <c r="A238" s="3113">
        <v>45240</v>
      </c>
      <c r="B238" s="3111">
        <v>35896.6</v>
      </c>
      <c r="C238" s="3111">
        <v>376.76</v>
      </c>
      <c r="D238" s="3111">
        <v>13289.27</v>
      </c>
      <c r="E238" s="3111">
        <v>2437.96</v>
      </c>
      <c r="F238" s="9"/>
      <c r="G238" s="9"/>
      <c r="H238" s="9"/>
      <c r="I238" s="9"/>
      <c r="J238" s="9"/>
      <c r="K238" s="9"/>
    </row>
    <row r="239" spans="1:11">
      <c r="A239" s="3113">
        <v>45239</v>
      </c>
      <c r="B239" s="3111">
        <v>36032.129999999997</v>
      </c>
      <c r="C239" s="3111">
        <v>379.75</v>
      </c>
      <c r="D239" s="3111">
        <v>13187.88</v>
      </c>
      <c r="E239" s="3111">
        <v>2458.2399999999998</v>
      </c>
      <c r="F239" s="9"/>
      <c r="G239" s="9"/>
      <c r="H239" s="9"/>
      <c r="I239" s="9"/>
      <c r="J239" s="9"/>
      <c r="K239" s="9"/>
    </row>
    <row r="240" spans="1:11">
      <c r="A240" s="3113">
        <v>45238</v>
      </c>
      <c r="B240" s="3111">
        <v>36021.75</v>
      </c>
      <c r="C240" s="3111">
        <v>380.13</v>
      </c>
      <c r="D240" s="3111">
        <v>13228.08</v>
      </c>
      <c r="E240" s="3111">
        <v>2462.39</v>
      </c>
      <c r="F240" s="9"/>
      <c r="G240" s="9"/>
      <c r="H240" s="9"/>
      <c r="I240" s="9"/>
      <c r="J240" s="9"/>
      <c r="K240" s="9"/>
    </row>
    <row r="241" spans="1:11">
      <c r="A241" s="3113">
        <v>45237</v>
      </c>
      <c r="B241" s="3111">
        <v>35901.51</v>
      </c>
      <c r="C241" s="3111">
        <v>379.57</v>
      </c>
      <c r="D241" s="3111">
        <v>13222.98</v>
      </c>
      <c r="E241" s="3111">
        <v>2469.4299999999998</v>
      </c>
      <c r="F241" s="9"/>
      <c r="G241" s="9"/>
      <c r="H241" s="9"/>
      <c r="I241" s="9"/>
      <c r="J241" s="9"/>
      <c r="K241" s="9"/>
    </row>
    <row r="242" spans="1:11">
      <c r="A242" s="3113">
        <v>45236</v>
      </c>
      <c r="B242" s="3111">
        <v>35824.94</v>
      </c>
      <c r="C242" s="3111">
        <v>378.08</v>
      </c>
      <c r="D242" s="3111">
        <v>13232.15</v>
      </c>
      <c r="E242" s="3111">
        <v>2490.5300000000002</v>
      </c>
      <c r="F242" s="9"/>
      <c r="G242" s="9"/>
      <c r="H242" s="9"/>
      <c r="I242" s="9"/>
      <c r="J242" s="9"/>
      <c r="K242" s="9"/>
    </row>
    <row r="243" spans="1:11">
      <c r="A243" s="3113">
        <v>45235</v>
      </c>
      <c r="B243" s="3111" t="s">
        <v>0</v>
      </c>
      <c r="C243" s="3111" t="s">
        <v>0</v>
      </c>
      <c r="D243" s="3111" t="s">
        <v>0</v>
      </c>
      <c r="E243" s="3111" t="s">
        <v>0</v>
      </c>
      <c r="F243" s="9"/>
      <c r="G243" s="9"/>
      <c r="H243" s="9"/>
      <c r="I243" s="9"/>
      <c r="J243" s="9"/>
      <c r="K243" s="9"/>
    </row>
    <row r="244" spans="1:11">
      <c r="A244" s="3113">
        <v>45234</v>
      </c>
      <c r="B244" s="3111" t="s">
        <v>0</v>
      </c>
      <c r="C244" s="3111" t="s">
        <v>0</v>
      </c>
      <c r="D244" s="3111" t="s">
        <v>0</v>
      </c>
      <c r="E244" s="3111" t="s">
        <v>0</v>
      </c>
      <c r="F244" s="9"/>
      <c r="G244" s="9"/>
      <c r="H244" s="9"/>
      <c r="I244" s="9"/>
      <c r="J244" s="9"/>
      <c r="K244" s="9"/>
    </row>
    <row r="245" spans="1:11">
      <c r="A245" s="3113">
        <v>45233</v>
      </c>
      <c r="B245" s="3111">
        <v>35520</v>
      </c>
      <c r="C245" s="3111">
        <v>372.06</v>
      </c>
      <c r="D245" s="3111">
        <v>13205.79</v>
      </c>
      <c r="E245" s="3111">
        <v>2437.3000000000002</v>
      </c>
      <c r="F245" s="9"/>
      <c r="G245" s="9"/>
      <c r="H245" s="9"/>
      <c r="I245" s="9"/>
      <c r="J245" s="9"/>
      <c r="K245" s="9"/>
    </row>
    <row r="246" spans="1:11">
      <c r="A246" s="3113">
        <v>45232</v>
      </c>
      <c r="B246" s="3111">
        <v>35281.800000000003</v>
      </c>
      <c r="C246" s="3111">
        <v>370.97</v>
      </c>
      <c r="D246" s="3111">
        <v>13062.23</v>
      </c>
      <c r="E246" s="3111">
        <v>2391.81</v>
      </c>
      <c r="F246" s="9"/>
      <c r="G246" s="9"/>
      <c r="H246" s="9"/>
      <c r="I246" s="9"/>
      <c r="J246" s="9"/>
      <c r="K246" s="9"/>
    </row>
    <row r="247" spans="1:11">
      <c r="A247" s="3113">
        <v>45231</v>
      </c>
      <c r="B247" s="3111">
        <v>34510.660000000003</v>
      </c>
      <c r="C247" s="3111">
        <v>366.32</v>
      </c>
      <c r="D247" s="3111">
        <v>12809.41</v>
      </c>
      <c r="E247" s="3111">
        <v>2353.9899999999998</v>
      </c>
      <c r="F247" s="9"/>
      <c r="G247" s="9"/>
      <c r="H247" s="9"/>
      <c r="I247" s="9"/>
      <c r="J247" s="9"/>
      <c r="K247" s="9"/>
    </row>
    <row r="248" spans="1:11">
      <c r="A248" s="3113">
        <v>45230</v>
      </c>
      <c r="B248" s="3111">
        <v>34430.120000000003</v>
      </c>
      <c r="C248" s="3111">
        <v>362.55</v>
      </c>
      <c r="D248" s="3111">
        <v>12676.97</v>
      </c>
      <c r="E248" s="3111">
        <v>2351.87</v>
      </c>
      <c r="F248" s="9"/>
      <c r="G248" s="9"/>
      <c r="H248" s="9"/>
      <c r="I248" s="9"/>
      <c r="J248" s="9"/>
      <c r="K248" s="9"/>
    </row>
    <row r="249" spans="1:11">
      <c r="A249" s="3113">
        <v>45229</v>
      </c>
      <c r="B249" s="3111">
        <v>34748.92</v>
      </c>
      <c r="C249" s="3111">
        <v>368.63</v>
      </c>
      <c r="D249" s="3111">
        <v>12625.33</v>
      </c>
      <c r="E249" s="3111">
        <v>2368.92</v>
      </c>
      <c r="F249" s="9"/>
      <c r="G249" s="9"/>
      <c r="H249" s="9"/>
      <c r="I249" s="9"/>
      <c r="J249" s="9"/>
      <c r="K249" s="9"/>
    </row>
    <row r="250" spans="1:11">
      <c r="A250" s="3113">
        <v>45228</v>
      </c>
      <c r="B250" s="3111" t="s">
        <v>0</v>
      </c>
      <c r="C250" s="3111" t="s">
        <v>0</v>
      </c>
      <c r="D250" s="3111" t="s">
        <v>0</v>
      </c>
      <c r="E250" s="3111" t="s">
        <v>0</v>
      </c>
      <c r="F250" s="9"/>
      <c r="G250" s="9"/>
      <c r="H250" s="9"/>
      <c r="I250" s="9"/>
      <c r="J250" s="9"/>
      <c r="K250" s="9"/>
    </row>
    <row r="251" spans="1:11">
      <c r="A251" s="3113">
        <v>45227</v>
      </c>
      <c r="B251" s="3111" t="s">
        <v>0</v>
      </c>
      <c r="C251" s="3111" t="s">
        <v>0</v>
      </c>
      <c r="D251" s="3111" t="s">
        <v>0</v>
      </c>
      <c r="E251" s="3111" t="s">
        <v>0</v>
      </c>
      <c r="F251" s="9"/>
      <c r="G251" s="9"/>
      <c r="H251" s="9"/>
      <c r="I251" s="9"/>
      <c r="J251" s="9"/>
      <c r="K251" s="9"/>
    </row>
    <row r="252" spans="1:11">
      <c r="A252" s="3113">
        <v>45226</v>
      </c>
      <c r="B252" s="3111">
        <v>34716.5</v>
      </c>
      <c r="C252" s="3111">
        <v>366.4</v>
      </c>
      <c r="D252" s="3111">
        <v>12507.29</v>
      </c>
      <c r="E252" s="3111">
        <v>2363.4299999999998</v>
      </c>
      <c r="F252" s="9"/>
      <c r="G252" s="9"/>
      <c r="H252" s="9"/>
      <c r="I252" s="9"/>
      <c r="J252" s="9"/>
      <c r="K252" s="9"/>
    </row>
    <row r="253" spans="1:11">
      <c r="A253" s="3113">
        <v>45225</v>
      </c>
      <c r="B253" s="3111">
        <v>34585.519999999997</v>
      </c>
      <c r="C253" s="3111">
        <v>363.55</v>
      </c>
      <c r="D253" s="3111">
        <v>12547.96</v>
      </c>
      <c r="E253" s="3111">
        <v>2340.6</v>
      </c>
      <c r="F253" s="9"/>
      <c r="G253" s="9"/>
      <c r="H253" s="9"/>
      <c r="I253" s="9"/>
      <c r="J253" s="9"/>
      <c r="K253" s="9"/>
    </row>
    <row r="254" spans="1:11">
      <c r="A254" s="3113">
        <v>45224</v>
      </c>
      <c r="B254" s="3111">
        <v>35198.980000000003</v>
      </c>
      <c r="C254" s="3111">
        <v>371.33</v>
      </c>
      <c r="D254" s="3111">
        <v>12690.37</v>
      </c>
      <c r="E254" s="3111">
        <v>2365.96</v>
      </c>
      <c r="F254" s="9"/>
      <c r="G254" s="9"/>
      <c r="H254" s="9"/>
      <c r="I254" s="9"/>
      <c r="J254" s="9"/>
      <c r="K254" s="9"/>
    </row>
    <row r="255" spans="1:11">
      <c r="A255" s="3113">
        <v>45223</v>
      </c>
      <c r="B255" s="3111">
        <v>35093.269999999997</v>
      </c>
      <c r="C255" s="3111">
        <v>367.99</v>
      </c>
      <c r="D255" s="3111">
        <v>12826.42</v>
      </c>
      <c r="E255" s="3111">
        <v>2365.11</v>
      </c>
      <c r="F255" s="9"/>
      <c r="G255" s="9"/>
      <c r="H255" s="9"/>
      <c r="I255" s="9"/>
      <c r="J255" s="9"/>
      <c r="K255" s="9"/>
    </row>
    <row r="256" spans="1:11">
      <c r="A256" s="3113">
        <v>45222</v>
      </c>
      <c r="B256" s="3111">
        <v>34967.589999999997</v>
      </c>
      <c r="C256" s="3111">
        <v>364.51</v>
      </c>
      <c r="D256" s="3111">
        <v>12756.58</v>
      </c>
      <c r="E256" s="3111">
        <v>2357.65</v>
      </c>
      <c r="F256" s="9"/>
      <c r="G256" s="9"/>
      <c r="H256" s="9"/>
      <c r="I256" s="9"/>
      <c r="J256" s="9"/>
      <c r="K256" s="9"/>
    </row>
    <row r="257" spans="1:11">
      <c r="A257" s="3113">
        <v>45221</v>
      </c>
      <c r="B257" s="3111" t="s">
        <v>0</v>
      </c>
      <c r="C257" s="3111" t="s">
        <v>0</v>
      </c>
      <c r="D257" s="3111" t="s">
        <v>0</v>
      </c>
      <c r="E257" s="3111" t="s">
        <v>0</v>
      </c>
      <c r="F257" s="9"/>
      <c r="G257" s="9"/>
      <c r="H257" s="9"/>
      <c r="I257" s="9"/>
      <c r="J257" s="9"/>
      <c r="K257" s="9"/>
    </row>
    <row r="258" spans="1:11">
      <c r="A258" s="3113">
        <v>45220</v>
      </c>
      <c r="B258" s="3111" t="s">
        <v>0</v>
      </c>
      <c r="C258" s="3111" t="s">
        <v>0</v>
      </c>
      <c r="D258" s="3111" t="s">
        <v>0</v>
      </c>
      <c r="E258" s="3111" t="s">
        <v>0</v>
      </c>
      <c r="F258" s="9"/>
      <c r="G258" s="9"/>
      <c r="H258" s="9"/>
      <c r="I258" s="9"/>
      <c r="J258" s="9"/>
      <c r="K258" s="9"/>
    </row>
    <row r="259" spans="1:11">
      <c r="A259" s="3113">
        <v>45219</v>
      </c>
      <c r="B259" s="3111">
        <v>35375.040000000001</v>
      </c>
      <c r="C259" s="3111">
        <v>366.29</v>
      </c>
      <c r="D259" s="3111">
        <v>12776.98</v>
      </c>
      <c r="E259" s="3111">
        <v>2377.9299999999998</v>
      </c>
      <c r="F259" s="9"/>
      <c r="G259" s="9"/>
      <c r="H259" s="9"/>
      <c r="I259" s="9"/>
      <c r="J259" s="9"/>
      <c r="K259" s="9"/>
    </row>
    <row r="260" spans="1:11">
      <c r="A260" s="3113">
        <v>45218</v>
      </c>
      <c r="B260" s="3111">
        <v>35400.879999999997</v>
      </c>
      <c r="C260" s="3111">
        <v>368.85</v>
      </c>
      <c r="D260" s="3111">
        <v>12928.72</v>
      </c>
      <c r="E260" s="3111">
        <v>2391.2600000000002</v>
      </c>
      <c r="F260" s="9"/>
      <c r="G260" s="9"/>
      <c r="H260" s="9"/>
      <c r="I260" s="9"/>
      <c r="J260" s="9"/>
      <c r="K260" s="9"/>
    </row>
    <row r="261" spans="1:11">
      <c r="A261" s="3113">
        <v>45217</v>
      </c>
      <c r="B261" s="3111">
        <v>35375.35</v>
      </c>
      <c r="C261" s="3111">
        <v>365.68</v>
      </c>
      <c r="D261" s="3111">
        <v>13053.22</v>
      </c>
      <c r="E261" s="3111">
        <v>2422.87</v>
      </c>
      <c r="F261" s="9"/>
      <c r="G261" s="9"/>
      <c r="H261" s="9"/>
      <c r="I261" s="9"/>
      <c r="J261" s="9"/>
      <c r="K261" s="9"/>
    </row>
    <row r="262" spans="1:11">
      <c r="A262" s="3113">
        <v>45216</v>
      </c>
      <c r="B262" s="3111">
        <v>35809.14</v>
      </c>
      <c r="C262" s="3111">
        <v>370.41</v>
      </c>
      <c r="D262" s="3111">
        <v>13221.32</v>
      </c>
      <c r="E262" s="3111">
        <v>2443.5300000000002</v>
      </c>
      <c r="F262" s="9"/>
      <c r="G262" s="9"/>
      <c r="H262" s="9"/>
      <c r="I262" s="9"/>
      <c r="J262" s="9"/>
      <c r="K262" s="9"/>
    </row>
    <row r="263" spans="1:11">
      <c r="A263" s="3113">
        <v>45215</v>
      </c>
      <c r="B263" s="3111">
        <v>35830</v>
      </c>
      <c r="C263" s="3111">
        <v>371.1</v>
      </c>
      <c r="D263" s="3111">
        <v>13206.34</v>
      </c>
      <c r="E263" s="3111">
        <v>2430.6799999999998</v>
      </c>
      <c r="F263" s="9"/>
      <c r="G263" s="9"/>
      <c r="H263" s="9"/>
      <c r="I263" s="9"/>
      <c r="J263" s="9"/>
      <c r="K263" s="9"/>
    </row>
    <row r="264" spans="1:11">
      <c r="A264" s="3113">
        <v>45214</v>
      </c>
      <c r="B264" s="3111" t="s">
        <v>0</v>
      </c>
      <c r="C264" s="3111" t="s">
        <v>0</v>
      </c>
      <c r="D264" s="3111" t="s">
        <v>0</v>
      </c>
      <c r="E264" s="3111" t="s">
        <v>0</v>
      </c>
      <c r="F264" s="9"/>
      <c r="G264" s="9"/>
      <c r="H264" s="9"/>
      <c r="I264" s="9"/>
      <c r="J264" s="9"/>
      <c r="K264" s="9"/>
    </row>
    <row r="265" spans="1:11">
      <c r="A265" s="3113">
        <v>45213</v>
      </c>
      <c r="B265" s="3111" t="s">
        <v>0</v>
      </c>
      <c r="C265" s="3111" t="s">
        <v>0</v>
      </c>
      <c r="D265" s="3111" t="s">
        <v>0</v>
      </c>
      <c r="E265" s="3111" t="s">
        <v>0</v>
      </c>
      <c r="F265" s="9"/>
      <c r="G265" s="9"/>
      <c r="H265" s="9"/>
      <c r="I265" s="9"/>
      <c r="J265" s="9"/>
      <c r="K265" s="9"/>
    </row>
    <row r="266" spans="1:11">
      <c r="A266" s="3113">
        <v>45212</v>
      </c>
      <c r="B266" s="3111">
        <v>36110.42</v>
      </c>
      <c r="C266" s="3111">
        <v>373.92</v>
      </c>
      <c r="D266" s="3111">
        <v>13099.83</v>
      </c>
      <c r="E266" s="3111">
        <v>2443.77</v>
      </c>
      <c r="F266" s="9"/>
      <c r="G266" s="9"/>
      <c r="H266" s="9"/>
      <c r="I266" s="9"/>
      <c r="J266" s="9"/>
      <c r="K266" s="9"/>
    </row>
    <row r="267" spans="1:11">
      <c r="A267" s="3113">
        <v>45211</v>
      </c>
      <c r="B267" s="3111">
        <v>36203.68</v>
      </c>
      <c r="C267" s="3111">
        <v>374.59</v>
      </c>
      <c r="D267" s="3111">
        <v>13200.03</v>
      </c>
      <c r="E267" s="3111">
        <v>2472.9899999999998</v>
      </c>
      <c r="F267" s="9"/>
      <c r="G267" s="9"/>
      <c r="H267" s="9"/>
      <c r="I267" s="9"/>
      <c r="J267" s="9"/>
      <c r="K267" s="9"/>
    </row>
    <row r="268" spans="1:11">
      <c r="A268" s="3113">
        <v>45210</v>
      </c>
      <c r="B268" s="3111">
        <v>35872.53</v>
      </c>
      <c r="C268" s="3111">
        <v>370.05</v>
      </c>
      <c r="D268" s="3111">
        <v>13269.5</v>
      </c>
      <c r="E268" s="3111">
        <v>2457.64</v>
      </c>
      <c r="F268" s="9"/>
      <c r="G268" s="9"/>
      <c r="H268" s="9"/>
      <c r="I268" s="9"/>
      <c r="J268" s="9"/>
      <c r="K268" s="9"/>
    </row>
    <row r="269" spans="1:11">
      <c r="A269" s="3113">
        <v>45209</v>
      </c>
      <c r="B269" s="3111" t="s">
        <v>0</v>
      </c>
      <c r="C269" s="3111" t="s">
        <v>0</v>
      </c>
      <c r="D269" s="3111">
        <v>13215.95</v>
      </c>
      <c r="E269" s="3111">
        <v>2425.81</v>
      </c>
      <c r="F269" s="9"/>
      <c r="G269" s="9"/>
      <c r="H269" s="9"/>
      <c r="I269" s="9"/>
      <c r="J269" s="9"/>
      <c r="K269" s="9"/>
    </row>
    <row r="270" spans="1:11">
      <c r="A270" s="3113">
        <v>45208</v>
      </c>
      <c r="B270" s="3111" t="s">
        <v>0</v>
      </c>
      <c r="C270" s="3111" t="s">
        <v>0</v>
      </c>
      <c r="D270" s="3111">
        <v>13082.18</v>
      </c>
      <c r="E270" s="3111">
        <v>2402.35</v>
      </c>
      <c r="F270" s="9"/>
      <c r="G270" s="9"/>
      <c r="H270" s="9"/>
      <c r="I270" s="9"/>
      <c r="J270" s="9"/>
      <c r="K270" s="9"/>
    </row>
    <row r="271" spans="1:11">
      <c r="A271" s="3113">
        <v>45207</v>
      </c>
      <c r="B271" s="3111" t="s">
        <v>0</v>
      </c>
      <c r="C271" s="3111" t="s">
        <v>0</v>
      </c>
      <c r="D271" s="3111" t="s">
        <v>0</v>
      </c>
      <c r="E271" s="3111" t="s">
        <v>0</v>
      </c>
      <c r="F271" s="9"/>
      <c r="G271" s="9"/>
      <c r="H271" s="9"/>
      <c r="I271" s="9"/>
      <c r="J271" s="9"/>
      <c r="K271" s="9"/>
    </row>
    <row r="272" spans="1:11">
      <c r="A272" s="3113">
        <v>45206</v>
      </c>
      <c r="B272" s="3111" t="s">
        <v>0</v>
      </c>
      <c r="C272" s="3111" t="s">
        <v>0</v>
      </c>
      <c r="D272" s="3111" t="s">
        <v>0</v>
      </c>
      <c r="E272" s="3111" t="s">
        <v>0</v>
      </c>
      <c r="F272" s="9"/>
      <c r="G272" s="9"/>
      <c r="H272" s="9"/>
      <c r="I272" s="9"/>
      <c r="J272" s="9"/>
      <c r="K272" s="9"/>
    </row>
    <row r="273" spans="1:11">
      <c r="A273" s="3113">
        <v>45205</v>
      </c>
      <c r="B273" s="3111">
        <v>35546.639999999999</v>
      </c>
      <c r="C273" s="3111">
        <v>373.43</v>
      </c>
      <c r="D273" s="3111">
        <v>13020.23</v>
      </c>
      <c r="E273" s="3111">
        <v>2407.2600000000002</v>
      </c>
      <c r="F273" s="9"/>
      <c r="G273" s="9"/>
      <c r="H273" s="9"/>
      <c r="I273" s="9"/>
      <c r="J273" s="9"/>
      <c r="K273" s="9"/>
    </row>
    <row r="274" spans="1:11">
      <c r="A274" s="3113">
        <v>45204</v>
      </c>
      <c r="B274" s="3111">
        <v>35401.949999999997</v>
      </c>
      <c r="C274" s="3111">
        <v>373.54</v>
      </c>
      <c r="D274" s="3111">
        <v>12887.07</v>
      </c>
      <c r="E274" s="3111">
        <v>2388.98</v>
      </c>
      <c r="F274" s="9"/>
      <c r="G274" s="9"/>
      <c r="H274" s="9"/>
      <c r="I274" s="9"/>
      <c r="J274" s="9"/>
      <c r="K274" s="9"/>
    </row>
    <row r="275" spans="1:11">
      <c r="A275" s="3113">
        <v>45203</v>
      </c>
      <c r="B275" s="3111">
        <v>35014.29</v>
      </c>
      <c r="C275" s="3111">
        <v>369.68</v>
      </c>
      <c r="D275" s="3111">
        <v>12859.58</v>
      </c>
      <c r="E275" s="3111">
        <v>2382.88</v>
      </c>
      <c r="F275" s="9"/>
      <c r="G275" s="9"/>
      <c r="H275" s="9"/>
      <c r="I275" s="9"/>
      <c r="J275" s="9"/>
      <c r="K275" s="9"/>
    </row>
    <row r="276" spans="1:11">
      <c r="A276" s="3113">
        <v>45202</v>
      </c>
      <c r="B276" s="3111">
        <v>35403.550000000003</v>
      </c>
      <c r="C276" s="3111">
        <v>371.36</v>
      </c>
      <c r="D276" s="3111">
        <v>12808.13</v>
      </c>
      <c r="E276" s="3111">
        <v>2411.75</v>
      </c>
      <c r="F276" s="9"/>
      <c r="G276" s="9"/>
      <c r="H276" s="9"/>
      <c r="I276" s="9"/>
      <c r="J276" s="9"/>
      <c r="K276" s="9"/>
    </row>
    <row r="277" spans="1:11">
      <c r="A277" s="3113">
        <v>45201</v>
      </c>
      <c r="B277" s="3111">
        <v>35624.870000000003</v>
      </c>
      <c r="C277" s="3111">
        <v>373.27</v>
      </c>
      <c r="D277" s="3111">
        <v>12986.5</v>
      </c>
      <c r="E277" s="3111">
        <v>2443.38</v>
      </c>
      <c r="F277" s="9"/>
      <c r="G277" s="9"/>
      <c r="H277" s="9"/>
      <c r="I277" s="9"/>
      <c r="J277" s="9"/>
      <c r="K277" s="9"/>
    </row>
    <row r="278" spans="1:11">
      <c r="A278" s="3113">
        <v>45200</v>
      </c>
      <c r="B278" s="3111" t="s">
        <v>0</v>
      </c>
      <c r="C278" s="3111" t="s">
        <v>0</v>
      </c>
      <c r="D278" s="3111" t="s">
        <v>0</v>
      </c>
      <c r="E278" s="3111" t="s">
        <v>0</v>
      </c>
      <c r="F278" s="9"/>
      <c r="G278" s="9"/>
      <c r="H278" s="9"/>
      <c r="I278" s="9"/>
      <c r="J278" s="9"/>
      <c r="K278" s="9"/>
    </row>
    <row r="279" spans="1:11">
      <c r="A279" s="3113">
        <v>45199</v>
      </c>
      <c r="B279" s="3111" t="s">
        <v>0</v>
      </c>
      <c r="C279" s="3111" t="s">
        <v>0</v>
      </c>
      <c r="D279" s="3111" t="s">
        <v>0</v>
      </c>
      <c r="E279" s="3111" t="s">
        <v>0</v>
      </c>
      <c r="F279" s="9"/>
      <c r="G279" s="9"/>
      <c r="H279" s="9"/>
      <c r="I279" s="9"/>
      <c r="J279" s="9"/>
      <c r="K279" s="9"/>
    </row>
    <row r="280" spans="1:11">
      <c r="A280" s="3113">
        <v>45198</v>
      </c>
      <c r="B280" s="3111" t="s">
        <v>0</v>
      </c>
      <c r="C280" s="3111" t="s">
        <v>0</v>
      </c>
      <c r="D280" s="3111">
        <v>13052.6</v>
      </c>
      <c r="E280" s="3111">
        <v>2446.67</v>
      </c>
      <c r="F280" s="9"/>
      <c r="G280" s="9"/>
      <c r="H280" s="9"/>
      <c r="I280" s="9"/>
      <c r="J280" s="9"/>
      <c r="K280" s="9"/>
    </row>
    <row r="281" spans="1:11">
      <c r="A281" s="3113">
        <v>45197</v>
      </c>
      <c r="B281" s="3111">
        <v>35186.86</v>
      </c>
      <c r="C281" s="3111">
        <v>368.5</v>
      </c>
      <c r="D281" s="3111">
        <v>13064.13</v>
      </c>
      <c r="E281" s="3111">
        <v>2424.1999999999998</v>
      </c>
      <c r="F281" s="9"/>
      <c r="G281" s="9"/>
      <c r="H281" s="9"/>
      <c r="I281" s="9"/>
      <c r="J281" s="9"/>
      <c r="K281" s="9"/>
    </row>
    <row r="282" spans="1:11">
      <c r="A282" s="3113">
        <v>45196</v>
      </c>
      <c r="B282" s="3111">
        <v>35093.53</v>
      </c>
      <c r="C282" s="3111">
        <v>367.51</v>
      </c>
      <c r="D282" s="3111">
        <v>12985.68</v>
      </c>
      <c r="E282" s="3111">
        <v>2434.86</v>
      </c>
      <c r="F282" s="9"/>
      <c r="G282" s="9"/>
      <c r="H282" s="9"/>
      <c r="I282" s="9"/>
      <c r="J282" s="9"/>
      <c r="K282" s="9"/>
    </row>
    <row r="283" spans="1:11">
      <c r="A283" s="3113">
        <v>45195</v>
      </c>
      <c r="B283" s="3111">
        <v>35019.699999999997</v>
      </c>
      <c r="C283" s="3111">
        <v>366.83</v>
      </c>
      <c r="D283" s="3111">
        <v>13003.7</v>
      </c>
      <c r="E283" s="3111">
        <v>2431.85</v>
      </c>
      <c r="F283" s="9"/>
      <c r="G283" s="9"/>
      <c r="H283" s="9"/>
      <c r="I283" s="9"/>
      <c r="J283" s="9"/>
      <c r="K283" s="9"/>
    </row>
    <row r="284" spans="1:11">
      <c r="A284" s="3113">
        <v>45194</v>
      </c>
      <c r="B284" s="3111">
        <v>35395.68</v>
      </c>
      <c r="C284" s="3111">
        <v>371.41</v>
      </c>
      <c r="D284" s="3111">
        <v>13162.89</v>
      </c>
      <c r="E284" s="3111">
        <v>2457.1799999999998</v>
      </c>
      <c r="F284" s="9"/>
      <c r="G284" s="9"/>
      <c r="H284" s="9"/>
      <c r="I284" s="9"/>
      <c r="J284" s="9"/>
      <c r="K284" s="9"/>
    </row>
    <row r="285" spans="1:11">
      <c r="A285" s="3113">
        <v>45193</v>
      </c>
      <c r="B285" s="3111" t="s">
        <v>0</v>
      </c>
      <c r="C285" s="3111" t="s">
        <v>0</v>
      </c>
      <c r="D285" s="3111" t="s">
        <v>0</v>
      </c>
      <c r="E285" s="3111" t="s">
        <v>0</v>
      </c>
      <c r="F285" s="9"/>
      <c r="G285" s="9"/>
      <c r="H285" s="9"/>
      <c r="I285" s="9"/>
      <c r="J285" s="9"/>
      <c r="K285" s="9"/>
    </row>
    <row r="286" spans="1:11">
      <c r="A286" s="3113">
        <v>45192</v>
      </c>
      <c r="B286" s="3111" t="s">
        <v>0</v>
      </c>
      <c r="C286" s="3111" t="s">
        <v>0</v>
      </c>
      <c r="D286" s="3111" t="s">
        <v>0</v>
      </c>
      <c r="E286" s="3111" t="s">
        <v>0</v>
      </c>
      <c r="F286" s="9"/>
      <c r="G286" s="9"/>
      <c r="H286" s="9"/>
      <c r="I286" s="9"/>
      <c r="J286" s="9"/>
      <c r="K286" s="9"/>
    </row>
    <row r="287" spans="1:11">
      <c r="A287" s="3113">
        <v>45191</v>
      </c>
      <c r="B287" s="3111">
        <v>35163.86</v>
      </c>
      <c r="C287" s="3111">
        <v>368.67</v>
      </c>
      <c r="D287" s="3111">
        <v>13163.01</v>
      </c>
      <c r="E287" s="3111">
        <v>2474.65</v>
      </c>
      <c r="F287" s="9"/>
      <c r="G287" s="9"/>
      <c r="H287" s="9"/>
      <c r="I287" s="9"/>
      <c r="J287" s="9"/>
      <c r="K287" s="9"/>
    </row>
    <row r="288" spans="1:11">
      <c r="A288" s="3113">
        <v>45190</v>
      </c>
      <c r="B288" s="3111">
        <v>35104.04</v>
      </c>
      <c r="C288" s="3111">
        <v>365.09</v>
      </c>
      <c r="D288" s="3111">
        <v>13191.21</v>
      </c>
      <c r="E288" s="3111">
        <v>2453.94</v>
      </c>
      <c r="F288" s="9"/>
      <c r="G288" s="9"/>
      <c r="H288" s="9"/>
      <c r="I288" s="9"/>
      <c r="J288" s="9"/>
      <c r="K288" s="9"/>
    </row>
    <row r="289" spans="1:11">
      <c r="A289" s="3113">
        <v>45189</v>
      </c>
      <c r="B289" s="3111">
        <v>35573.230000000003</v>
      </c>
      <c r="C289" s="3111">
        <v>370.12</v>
      </c>
      <c r="D289" s="3111">
        <v>13420.77</v>
      </c>
      <c r="E289" s="3111">
        <v>2491.4299999999998</v>
      </c>
      <c r="F289" s="9"/>
      <c r="G289" s="9"/>
      <c r="H289" s="9"/>
      <c r="I289" s="9"/>
      <c r="J289" s="9"/>
      <c r="K289" s="9"/>
    </row>
    <row r="290" spans="1:11">
      <c r="A290" s="3113">
        <v>45188</v>
      </c>
      <c r="B290" s="3111">
        <v>35788.879999999997</v>
      </c>
      <c r="C290" s="3111">
        <v>373.9</v>
      </c>
      <c r="D290" s="3111">
        <v>13486.96</v>
      </c>
      <c r="E290" s="3111">
        <v>2500.4899999999998</v>
      </c>
      <c r="F290" s="9"/>
      <c r="G290" s="9"/>
      <c r="H290" s="9"/>
      <c r="I290" s="9"/>
      <c r="J290" s="9"/>
      <c r="K290" s="9"/>
    </row>
    <row r="291" spans="1:11">
      <c r="A291" s="3113">
        <v>45187</v>
      </c>
      <c r="B291" s="3111">
        <v>35921.89</v>
      </c>
      <c r="C291" s="3111">
        <v>376.86</v>
      </c>
      <c r="D291" s="3111">
        <v>13509.57</v>
      </c>
      <c r="E291" s="3111">
        <v>2504.67</v>
      </c>
      <c r="F291" s="9"/>
      <c r="G291" s="9"/>
      <c r="H291" s="9"/>
      <c r="I291" s="9"/>
      <c r="J291" s="9"/>
      <c r="K291" s="9"/>
    </row>
    <row r="292" spans="1:11">
      <c r="A292" s="3113">
        <v>45186</v>
      </c>
      <c r="B292" s="3111" t="s">
        <v>0</v>
      </c>
      <c r="C292" s="3111" t="s">
        <v>0</v>
      </c>
      <c r="D292" s="3111" t="s">
        <v>0</v>
      </c>
      <c r="E292" s="3111" t="s">
        <v>0</v>
      </c>
      <c r="F292" s="9"/>
      <c r="G292" s="9"/>
      <c r="H292" s="9"/>
      <c r="I292" s="9"/>
      <c r="J292" s="9"/>
      <c r="K292" s="9"/>
    </row>
    <row r="293" spans="1:11">
      <c r="A293" s="3113">
        <v>45185</v>
      </c>
      <c r="B293" s="3111" t="s">
        <v>0</v>
      </c>
      <c r="C293" s="3111" t="s">
        <v>0</v>
      </c>
      <c r="D293" s="3111" t="s">
        <v>0</v>
      </c>
      <c r="E293" s="3111" t="s">
        <v>0</v>
      </c>
      <c r="F293" s="9"/>
      <c r="G293" s="9"/>
      <c r="H293" s="9"/>
      <c r="I293" s="9"/>
      <c r="J293" s="9"/>
      <c r="K293" s="9"/>
    </row>
    <row r="294" spans="1:11">
      <c r="A294" s="3113">
        <v>45184</v>
      </c>
      <c r="B294" s="3111">
        <v>36400.92</v>
      </c>
      <c r="C294" s="3111">
        <v>378.61</v>
      </c>
      <c r="D294" s="3111">
        <v>13531.37</v>
      </c>
      <c r="E294" s="3111">
        <v>2527.2199999999998</v>
      </c>
      <c r="F294" s="9"/>
      <c r="G294" s="9"/>
      <c r="H294" s="9"/>
      <c r="I294" s="9"/>
      <c r="J294" s="9"/>
      <c r="K294" s="9"/>
    </row>
    <row r="295" spans="1:11">
      <c r="A295" s="3113">
        <v>45183</v>
      </c>
      <c r="B295" s="3111">
        <v>36157.07</v>
      </c>
      <c r="C295" s="3111">
        <v>378.08</v>
      </c>
      <c r="D295" s="3111">
        <v>13630.21</v>
      </c>
      <c r="E295" s="3111">
        <v>2519.79</v>
      </c>
      <c r="F295" s="9"/>
      <c r="G295" s="9"/>
      <c r="H295" s="9"/>
      <c r="I295" s="9"/>
      <c r="J295" s="9"/>
      <c r="K295" s="9"/>
    </row>
    <row r="296" spans="1:11">
      <c r="A296" s="3113">
        <v>45182</v>
      </c>
      <c r="B296" s="3111">
        <v>35615.46</v>
      </c>
      <c r="C296" s="3111">
        <v>371.82</v>
      </c>
      <c r="D296" s="3111">
        <v>13508.85</v>
      </c>
      <c r="E296" s="3111">
        <v>2499.35</v>
      </c>
      <c r="F296" s="9"/>
      <c r="G296" s="9"/>
      <c r="H296" s="9"/>
      <c r="I296" s="9"/>
      <c r="J296" s="9"/>
      <c r="K296" s="9"/>
    </row>
    <row r="297" spans="1:11">
      <c r="A297" s="3113">
        <v>45181</v>
      </c>
      <c r="B297" s="3111">
        <v>35595.96</v>
      </c>
      <c r="C297" s="3111">
        <v>368.28</v>
      </c>
      <c r="D297" s="3111">
        <v>13504.14</v>
      </c>
      <c r="E297" s="3111">
        <v>2501.5100000000002</v>
      </c>
      <c r="F297" s="9"/>
      <c r="G297" s="9"/>
      <c r="H297" s="9"/>
      <c r="I297" s="9"/>
      <c r="J297" s="9"/>
      <c r="K297" s="9"/>
    </row>
    <row r="298" spans="1:11">
      <c r="A298" s="3113">
        <v>45180</v>
      </c>
      <c r="B298" s="3111">
        <v>35295.47</v>
      </c>
      <c r="C298" s="3111">
        <v>366.72</v>
      </c>
      <c r="D298" s="3111">
        <v>13565.77</v>
      </c>
      <c r="E298" s="3111">
        <v>2505.6999999999998</v>
      </c>
      <c r="F298" s="9"/>
      <c r="G298" s="9"/>
      <c r="H298" s="9"/>
      <c r="I298" s="9"/>
      <c r="J298" s="9"/>
      <c r="K298" s="9"/>
    </row>
    <row r="299" spans="1:11">
      <c r="A299" s="3113">
        <v>45179</v>
      </c>
      <c r="B299" s="3111" t="s">
        <v>0</v>
      </c>
      <c r="C299" s="3111" t="s">
        <v>0</v>
      </c>
      <c r="D299" s="3111" t="s">
        <v>0</v>
      </c>
      <c r="E299" s="3111" t="s">
        <v>0</v>
      </c>
      <c r="F299" s="9"/>
      <c r="G299" s="9"/>
      <c r="H299" s="9"/>
      <c r="I299" s="9"/>
      <c r="J299" s="9"/>
      <c r="K299" s="9"/>
    </row>
    <row r="300" spans="1:11">
      <c r="A300" s="3113">
        <v>45178</v>
      </c>
      <c r="B300" s="3111" t="s">
        <v>0</v>
      </c>
      <c r="C300" s="3111" t="s">
        <v>0</v>
      </c>
      <c r="D300" s="3111" t="s">
        <v>0</v>
      </c>
      <c r="E300" s="3111" t="s">
        <v>0</v>
      </c>
      <c r="F300" s="9"/>
      <c r="G300" s="9"/>
      <c r="H300" s="9"/>
      <c r="I300" s="9"/>
      <c r="J300" s="9"/>
      <c r="K300" s="9"/>
    </row>
    <row r="301" spans="1:11">
      <c r="A301" s="3113">
        <v>45177</v>
      </c>
      <c r="B301" s="3111">
        <v>35593.17</v>
      </c>
      <c r="C301" s="3111">
        <v>370.46</v>
      </c>
      <c r="D301" s="3111">
        <v>13471.14</v>
      </c>
      <c r="E301" s="3111">
        <v>2495.62</v>
      </c>
      <c r="F301" s="9"/>
      <c r="G301" s="9"/>
      <c r="H301" s="9"/>
      <c r="I301" s="9"/>
      <c r="J301" s="9"/>
      <c r="K301" s="9"/>
    </row>
    <row r="302" spans="1:11">
      <c r="A302" s="3113">
        <v>45176</v>
      </c>
      <c r="B302" s="3111">
        <v>35685.61</v>
      </c>
      <c r="C302" s="3111">
        <v>372.92</v>
      </c>
      <c r="D302" s="3111">
        <v>13462.74</v>
      </c>
      <c r="E302" s="3111">
        <v>2494.91</v>
      </c>
      <c r="F302" s="9"/>
      <c r="G302" s="9"/>
      <c r="H302" s="9"/>
      <c r="I302" s="9"/>
      <c r="J302" s="9"/>
      <c r="K302" s="9"/>
    </row>
    <row r="303" spans="1:11">
      <c r="A303" s="3113">
        <v>45175</v>
      </c>
      <c r="B303" s="3111">
        <v>35940.089999999997</v>
      </c>
      <c r="C303" s="3111">
        <v>374.09</v>
      </c>
      <c r="D303" s="3111">
        <v>13500.09</v>
      </c>
      <c r="E303" s="3111">
        <v>2514.6</v>
      </c>
      <c r="F303" s="9"/>
      <c r="G303" s="9"/>
      <c r="H303" s="9"/>
      <c r="I303" s="9"/>
      <c r="J303" s="9"/>
      <c r="K303" s="9"/>
    </row>
    <row r="304" spans="1:11">
      <c r="A304" s="3113">
        <v>45174</v>
      </c>
      <c r="B304" s="3111">
        <v>36054.19</v>
      </c>
      <c r="C304" s="3111">
        <v>373.57</v>
      </c>
      <c r="D304" s="3111">
        <v>13580.28</v>
      </c>
      <c r="E304" s="3111">
        <v>2525.6</v>
      </c>
      <c r="F304" s="9"/>
      <c r="G304" s="9"/>
      <c r="H304" s="9"/>
      <c r="I304" s="9"/>
      <c r="J304" s="9"/>
      <c r="K304" s="9"/>
    </row>
    <row r="305" spans="1:11">
      <c r="A305" s="3113">
        <v>45173</v>
      </c>
      <c r="B305" s="3111">
        <v>36049.5</v>
      </c>
      <c r="C305" s="3111">
        <v>371.48</v>
      </c>
      <c r="D305" s="3111">
        <v>13656.04</v>
      </c>
      <c r="E305" s="3111">
        <v>2550.29</v>
      </c>
      <c r="F305" s="9"/>
      <c r="G305" s="9"/>
      <c r="H305" s="9"/>
      <c r="I305" s="9"/>
      <c r="J305" s="9"/>
      <c r="K305" s="9"/>
    </row>
    <row r="306" spans="1:11">
      <c r="A306" s="3113">
        <v>45172</v>
      </c>
      <c r="B306" s="3111" t="s">
        <v>0</v>
      </c>
      <c r="C306" s="3111" t="s">
        <v>0</v>
      </c>
      <c r="D306" s="3111" t="s">
        <v>0</v>
      </c>
      <c r="E306" s="3111" t="s">
        <v>0</v>
      </c>
      <c r="F306" s="9"/>
      <c r="G306" s="9"/>
      <c r="H306" s="9"/>
      <c r="I306" s="9"/>
      <c r="J306" s="9"/>
      <c r="K306" s="9"/>
    </row>
    <row r="307" spans="1:11">
      <c r="A307" s="3113">
        <v>45171</v>
      </c>
      <c r="B307" s="3111" t="s">
        <v>0</v>
      </c>
      <c r="C307" s="3111" t="s">
        <v>0</v>
      </c>
      <c r="D307" s="3111" t="s">
        <v>0</v>
      </c>
      <c r="E307" s="3111" t="s">
        <v>0</v>
      </c>
      <c r="F307" s="9"/>
      <c r="G307" s="9"/>
      <c r="H307" s="9"/>
      <c r="I307" s="9"/>
      <c r="J307" s="9"/>
      <c r="K307" s="9"/>
    </row>
    <row r="308" spans="1:11">
      <c r="A308" s="3113">
        <v>45170</v>
      </c>
      <c r="B308" s="3111">
        <v>35737.71</v>
      </c>
      <c r="C308" s="3111">
        <v>369.06</v>
      </c>
      <c r="D308" s="3111">
        <v>13652.58</v>
      </c>
      <c r="E308" s="3111">
        <v>2525.0700000000002</v>
      </c>
      <c r="F308" s="9"/>
      <c r="G308" s="9"/>
      <c r="H308" s="9"/>
      <c r="I308" s="9"/>
      <c r="J308" s="9"/>
      <c r="K308" s="9"/>
    </row>
    <row r="309" spans="1:11">
      <c r="A309" s="3113">
        <v>45169</v>
      </c>
      <c r="B309" s="3111">
        <v>35715.18</v>
      </c>
      <c r="C309" s="3111">
        <v>368.36</v>
      </c>
      <c r="D309" s="3111">
        <v>13636.08</v>
      </c>
      <c r="E309" s="3111">
        <v>2511.33</v>
      </c>
      <c r="F309" s="9"/>
      <c r="G309" s="9"/>
      <c r="H309" s="9"/>
      <c r="I309" s="9"/>
      <c r="J309" s="9"/>
      <c r="K309" s="9"/>
    </row>
    <row r="310" spans="1:11">
      <c r="A310" s="3113">
        <v>45168</v>
      </c>
      <c r="B310" s="3111">
        <v>35893.629999999997</v>
      </c>
      <c r="C310" s="3111">
        <v>365.94</v>
      </c>
      <c r="D310" s="3111">
        <v>13657.42</v>
      </c>
      <c r="E310" s="3111">
        <v>2531.6999999999998</v>
      </c>
      <c r="F310" s="9"/>
      <c r="G310" s="9"/>
      <c r="H310" s="9"/>
      <c r="I310" s="9"/>
      <c r="J310" s="9"/>
      <c r="K310" s="9"/>
    </row>
    <row r="311" spans="1:11">
      <c r="A311" s="3113">
        <v>45167</v>
      </c>
      <c r="B311" s="3111">
        <v>35686.65</v>
      </c>
      <c r="C311" s="3111">
        <v>361.13</v>
      </c>
      <c r="D311" s="3111">
        <v>13582.12</v>
      </c>
      <c r="E311" s="3111">
        <v>2529.83</v>
      </c>
      <c r="F311" s="9"/>
      <c r="G311" s="9"/>
      <c r="H311" s="9"/>
      <c r="I311" s="9"/>
      <c r="J311" s="9"/>
      <c r="K311" s="9"/>
    </row>
    <row r="312" spans="1:11">
      <c r="A312" s="3113">
        <v>45166</v>
      </c>
      <c r="B312" s="3111">
        <v>35435.949999999997</v>
      </c>
      <c r="C312" s="3111">
        <v>357.82</v>
      </c>
      <c r="D312" s="3111">
        <v>13399.76</v>
      </c>
      <c r="E312" s="3111">
        <v>2505.4899999999998</v>
      </c>
      <c r="F312" s="9"/>
      <c r="G312" s="9"/>
      <c r="H312" s="9"/>
      <c r="I312" s="9"/>
      <c r="J312" s="9"/>
      <c r="K312" s="9"/>
    </row>
    <row r="313" spans="1:11">
      <c r="A313" s="3113">
        <v>45165</v>
      </c>
      <c r="B313" s="3111" t="s">
        <v>0</v>
      </c>
      <c r="C313" s="3111" t="s">
        <v>0</v>
      </c>
      <c r="D313" s="3111" t="s">
        <v>0</v>
      </c>
      <c r="E313" s="3111" t="s">
        <v>0</v>
      </c>
      <c r="F313" s="9"/>
      <c r="G313" s="9"/>
      <c r="H313" s="9"/>
      <c r="I313" s="9"/>
      <c r="J313" s="9"/>
      <c r="K313" s="9"/>
    </row>
    <row r="314" spans="1:11">
      <c r="A314" s="3113">
        <v>45164</v>
      </c>
      <c r="B314" s="3111" t="s">
        <v>0</v>
      </c>
      <c r="C314" s="3111" t="s">
        <v>0</v>
      </c>
      <c r="D314" s="3111" t="s">
        <v>0</v>
      </c>
      <c r="E314" s="3111" t="s">
        <v>0</v>
      </c>
      <c r="F314" s="9"/>
      <c r="G314" s="9"/>
      <c r="H314" s="9"/>
      <c r="I314" s="9"/>
      <c r="J314" s="9"/>
      <c r="K314" s="9"/>
    </row>
    <row r="315" spans="1:11">
      <c r="A315" s="3113">
        <v>45163</v>
      </c>
      <c r="B315" s="3111">
        <v>35370.65</v>
      </c>
      <c r="C315" s="3111">
        <v>358.82</v>
      </c>
      <c r="D315" s="3111">
        <v>13291.16</v>
      </c>
      <c r="E315" s="3111">
        <v>2487.35</v>
      </c>
      <c r="F315" s="9"/>
      <c r="G315" s="9"/>
      <c r="H315" s="9"/>
      <c r="I315" s="9"/>
      <c r="J315" s="9"/>
      <c r="K315" s="9"/>
    </row>
    <row r="316" spans="1:11">
      <c r="A316" s="3113">
        <v>45162</v>
      </c>
      <c r="B316" s="3111">
        <v>35984.99</v>
      </c>
      <c r="C316" s="3111">
        <v>360.45</v>
      </c>
      <c r="D316" s="3111">
        <v>13263.89</v>
      </c>
      <c r="E316" s="3111">
        <v>2516.0500000000002</v>
      </c>
      <c r="F316" s="9"/>
      <c r="G316" s="9"/>
      <c r="H316" s="9"/>
      <c r="I316" s="9"/>
      <c r="J316" s="9"/>
      <c r="K316" s="9"/>
    </row>
    <row r="317" spans="1:11">
      <c r="A317" s="3113">
        <v>45161</v>
      </c>
      <c r="B317" s="3111">
        <v>35563.32</v>
      </c>
      <c r="C317" s="3111">
        <v>358.95</v>
      </c>
      <c r="D317" s="3111">
        <v>13406.42</v>
      </c>
      <c r="E317" s="3111">
        <v>2484.87</v>
      </c>
      <c r="F317" s="9"/>
      <c r="G317" s="9"/>
      <c r="H317" s="9"/>
      <c r="I317" s="9"/>
      <c r="J317" s="9"/>
      <c r="K317" s="9"/>
    </row>
    <row r="318" spans="1:11">
      <c r="A318" s="3113">
        <v>45160</v>
      </c>
      <c r="B318" s="3111">
        <v>35262.22</v>
      </c>
      <c r="C318" s="3111">
        <v>357.79</v>
      </c>
      <c r="D318" s="3111">
        <v>13276.01</v>
      </c>
      <c r="E318" s="3111">
        <v>2475.7600000000002</v>
      </c>
      <c r="F318" s="9"/>
      <c r="G318" s="9"/>
      <c r="H318" s="9"/>
      <c r="I318" s="9"/>
      <c r="J318" s="9"/>
      <c r="K318" s="9"/>
    </row>
    <row r="319" spans="1:11">
      <c r="A319" s="3113">
        <v>45159</v>
      </c>
      <c r="B319" s="3111">
        <v>35141.56</v>
      </c>
      <c r="C319" s="3111">
        <v>359.01</v>
      </c>
      <c r="D319" s="3111">
        <v>13281.79</v>
      </c>
      <c r="E319" s="3111">
        <v>2457.2800000000002</v>
      </c>
      <c r="F319" s="9"/>
      <c r="G319" s="9"/>
      <c r="H319" s="9"/>
      <c r="I319" s="9"/>
      <c r="J319" s="9"/>
      <c r="K319" s="9"/>
    </row>
    <row r="320" spans="1:11">
      <c r="A320" s="3113">
        <v>45158</v>
      </c>
      <c r="B320" s="3111" t="s">
        <v>0</v>
      </c>
      <c r="C320" s="3111" t="s">
        <v>0</v>
      </c>
      <c r="D320" s="3111" t="s">
        <v>0</v>
      </c>
      <c r="E320" s="3111" t="s">
        <v>0</v>
      </c>
      <c r="F320" s="9"/>
      <c r="G320" s="9"/>
      <c r="H320" s="9"/>
      <c r="I320" s="9"/>
      <c r="J320" s="9"/>
      <c r="K320" s="9"/>
    </row>
    <row r="321" spans="1:11">
      <c r="A321" s="3113">
        <v>45157</v>
      </c>
      <c r="B321" s="3111" t="s">
        <v>0</v>
      </c>
      <c r="C321" s="3111" t="s">
        <v>0</v>
      </c>
      <c r="D321" s="3111" t="s">
        <v>0</v>
      </c>
      <c r="E321" s="3111" t="s">
        <v>0</v>
      </c>
      <c r="F321" s="9"/>
      <c r="G321" s="9"/>
      <c r="H321" s="9"/>
      <c r="I321" s="9"/>
      <c r="J321" s="9"/>
      <c r="K321" s="9"/>
    </row>
    <row r="322" spans="1:11">
      <c r="A322" s="3113">
        <v>45156</v>
      </c>
      <c r="B322" s="3111">
        <v>35141</v>
      </c>
      <c r="C322" s="3111">
        <v>358.71</v>
      </c>
      <c r="D322" s="3111">
        <v>13222.14</v>
      </c>
      <c r="E322" s="3111">
        <v>2469.02</v>
      </c>
      <c r="F322" s="9"/>
      <c r="G322" s="9"/>
      <c r="H322" s="9"/>
      <c r="I322" s="9"/>
      <c r="J322" s="9"/>
      <c r="K322" s="9"/>
    </row>
    <row r="323" spans="1:11">
      <c r="A323" s="3113">
        <v>45155</v>
      </c>
      <c r="B323" s="3111">
        <v>35428.050000000003</v>
      </c>
      <c r="C323" s="3111">
        <v>362.5</v>
      </c>
      <c r="D323" s="3111">
        <v>13240.86</v>
      </c>
      <c r="E323" s="3111">
        <v>2492.9899999999998</v>
      </c>
      <c r="F323" s="9"/>
      <c r="G323" s="9"/>
      <c r="H323" s="9"/>
      <c r="I323" s="9"/>
      <c r="J323" s="9"/>
      <c r="K323" s="9"/>
    </row>
    <row r="324" spans="1:11">
      <c r="A324" s="3113">
        <v>45154</v>
      </c>
      <c r="B324" s="3111">
        <v>35269.75</v>
      </c>
      <c r="C324" s="3111">
        <v>357.61</v>
      </c>
      <c r="D324" s="3111">
        <v>13346.89</v>
      </c>
      <c r="E324" s="3111">
        <v>2497.67</v>
      </c>
      <c r="F324" s="9"/>
      <c r="G324" s="9"/>
      <c r="H324" s="9"/>
      <c r="I324" s="9"/>
      <c r="J324" s="9"/>
      <c r="K324" s="9"/>
    </row>
    <row r="325" spans="1:11">
      <c r="A325" s="3113">
        <v>45153</v>
      </c>
      <c r="B325" s="3111">
        <v>35282.85</v>
      </c>
      <c r="C325" s="3111">
        <v>356.98</v>
      </c>
      <c r="D325" s="3111">
        <v>13447.83</v>
      </c>
      <c r="E325" s="3111">
        <v>2513</v>
      </c>
      <c r="F325" s="9"/>
      <c r="G325" s="9"/>
      <c r="H325" s="9"/>
      <c r="I325" s="9"/>
      <c r="J325" s="9"/>
      <c r="K325" s="9"/>
    </row>
    <row r="326" spans="1:11">
      <c r="A326" s="3113">
        <v>45152</v>
      </c>
      <c r="B326" s="3111">
        <v>35151.089999999997</v>
      </c>
      <c r="C326" s="3111">
        <v>353.79</v>
      </c>
      <c r="D326" s="3111">
        <v>13577</v>
      </c>
      <c r="E326" s="3111">
        <v>2524.42</v>
      </c>
      <c r="F326" s="9"/>
      <c r="G326" s="9"/>
      <c r="H326" s="9"/>
      <c r="I326" s="9"/>
      <c r="J326" s="9"/>
      <c r="K326" s="9"/>
    </row>
    <row r="327" spans="1:11">
      <c r="A327" s="3113">
        <v>45151</v>
      </c>
      <c r="B327" s="3111" t="s">
        <v>0</v>
      </c>
      <c r="C327" s="3111" t="s">
        <v>0</v>
      </c>
      <c r="D327" s="3111" t="s">
        <v>0</v>
      </c>
      <c r="E327" s="3111" t="s">
        <v>0</v>
      </c>
      <c r="F327" s="9"/>
      <c r="G327" s="9"/>
      <c r="H327" s="9"/>
      <c r="I327" s="9"/>
      <c r="J327" s="9"/>
      <c r="K327" s="9"/>
    </row>
    <row r="328" spans="1:11">
      <c r="A328" s="3113">
        <v>45150</v>
      </c>
      <c r="B328" s="3111" t="s">
        <v>0</v>
      </c>
      <c r="C328" s="3111" t="s">
        <v>0</v>
      </c>
      <c r="D328" s="3111" t="s">
        <v>0</v>
      </c>
      <c r="E328" s="3111" t="s">
        <v>0</v>
      </c>
      <c r="F328" s="9"/>
      <c r="G328" s="9"/>
      <c r="H328" s="9"/>
      <c r="I328" s="9"/>
      <c r="J328" s="9"/>
      <c r="K328" s="9"/>
    </row>
    <row r="329" spans="1:11">
      <c r="A329" s="3113">
        <v>45149</v>
      </c>
      <c r="B329" s="3111">
        <v>35596.18</v>
      </c>
      <c r="C329" s="3111">
        <v>362.05</v>
      </c>
      <c r="D329" s="3111">
        <v>13556.72</v>
      </c>
      <c r="E329" s="3111">
        <v>2552.8000000000002</v>
      </c>
      <c r="F329" s="9"/>
      <c r="G329" s="9"/>
      <c r="H329" s="9"/>
      <c r="I329" s="9"/>
      <c r="J329" s="9"/>
      <c r="K329" s="9"/>
    </row>
    <row r="330" spans="1:11">
      <c r="A330" s="3113">
        <v>45148</v>
      </c>
      <c r="B330" s="3111">
        <v>35659.69</v>
      </c>
      <c r="C330" s="3111">
        <v>362.48</v>
      </c>
      <c r="D330" s="3111">
        <v>13610.11</v>
      </c>
      <c r="E330" s="3111">
        <v>2579.66</v>
      </c>
      <c r="F330" s="9"/>
      <c r="G330" s="9"/>
      <c r="H330" s="9"/>
      <c r="I330" s="9"/>
      <c r="J330" s="9"/>
      <c r="K330" s="9"/>
    </row>
    <row r="331" spans="1:11">
      <c r="A331" s="3113">
        <v>45147</v>
      </c>
      <c r="B331" s="3111">
        <v>36142.32</v>
      </c>
      <c r="C331" s="3111">
        <v>370.14</v>
      </c>
      <c r="D331" s="3111">
        <v>13567.42</v>
      </c>
      <c r="E331" s="3111">
        <v>2579.44</v>
      </c>
      <c r="F331" s="9"/>
      <c r="G331" s="9"/>
      <c r="H331" s="9"/>
      <c r="I331" s="9"/>
      <c r="J331" s="9"/>
      <c r="K331" s="9"/>
    </row>
    <row r="332" spans="1:11">
      <c r="A332" s="3113">
        <v>45146</v>
      </c>
      <c r="B332" s="3111">
        <v>36145.480000000003</v>
      </c>
      <c r="C332" s="3111">
        <v>371.81</v>
      </c>
      <c r="D332" s="3111">
        <v>13620.36</v>
      </c>
      <c r="E332" s="3111">
        <v>2566.71</v>
      </c>
      <c r="F332" s="9"/>
      <c r="G332" s="9"/>
      <c r="H332" s="9"/>
      <c r="I332" s="9"/>
      <c r="J332" s="9"/>
      <c r="K332" s="9"/>
    </row>
    <row r="333" spans="1:11">
      <c r="A333" s="3113">
        <v>45145</v>
      </c>
      <c r="B333" s="3111">
        <v>36399.79</v>
      </c>
      <c r="C333" s="3111">
        <v>375.39</v>
      </c>
      <c r="D333" s="3111">
        <v>13691.63</v>
      </c>
      <c r="E333" s="3111">
        <v>2598.77</v>
      </c>
      <c r="F333" s="9"/>
      <c r="G333" s="9"/>
      <c r="H333" s="9"/>
      <c r="I333" s="9"/>
      <c r="J333" s="9"/>
      <c r="K333" s="9"/>
    </row>
    <row r="334" spans="1:11">
      <c r="A334" s="3113">
        <v>45144</v>
      </c>
      <c r="B334" s="3111" t="s">
        <v>0</v>
      </c>
      <c r="C334" s="3111" t="s">
        <v>0</v>
      </c>
      <c r="D334" s="3111" t="s">
        <v>0</v>
      </c>
      <c r="E334" s="3111" t="s">
        <v>0</v>
      </c>
      <c r="F334" s="9"/>
      <c r="G334" s="9"/>
      <c r="H334" s="9"/>
      <c r="I334" s="9"/>
      <c r="J334" s="9"/>
      <c r="K334" s="9"/>
    </row>
    <row r="335" spans="1:11">
      <c r="A335" s="3113">
        <v>45143</v>
      </c>
      <c r="B335" s="3111" t="s">
        <v>0</v>
      </c>
      <c r="C335" s="3111" t="s">
        <v>0</v>
      </c>
      <c r="D335" s="3111" t="s">
        <v>0</v>
      </c>
      <c r="E335" s="3111" t="s">
        <v>0</v>
      </c>
      <c r="F335" s="9"/>
      <c r="G335" s="9"/>
      <c r="H335" s="9"/>
      <c r="I335" s="9"/>
      <c r="J335" s="9"/>
      <c r="K335" s="9"/>
    </row>
    <row r="336" spans="1:11">
      <c r="A336" s="3113">
        <v>45142</v>
      </c>
      <c r="B336" s="3111">
        <v>36072.730000000003</v>
      </c>
      <c r="C336" s="3111">
        <v>373.25</v>
      </c>
      <c r="D336" s="3111">
        <v>13612.5</v>
      </c>
      <c r="E336" s="3111">
        <v>2602.86</v>
      </c>
      <c r="F336" s="9"/>
      <c r="G336" s="9"/>
      <c r="H336" s="9"/>
      <c r="I336" s="9"/>
      <c r="J336" s="9"/>
      <c r="K336" s="9"/>
    </row>
    <row r="337" spans="1:11">
      <c r="A337" s="3113">
        <v>45141</v>
      </c>
      <c r="B337" s="3111" t="s">
        <v>0</v>
      </c>
      <c r="C337" s="3111" t="s">
        <v>0</v>
      </c>
      <c r="D337" s="3111">
        <v>13628</v>
      </c>
      <c r="E337" s="3111">
        <v>2596.6799999999998</v>
      </c>
      <c r="F337" s="9"/>
      <c r="G337" s="9"/>
      <c r="H337" s="9"/>
      <c r="I337" s="9"/>
      <c r="J337" s="9"/>
      <c r="K337" s="9"/>
    </row>
    <row r="338" spans="1:11">
      <c r="A338" s="3113">
        <v>45140</v>
      </c>
      <c r="B338" s="3111">
        <v>36133.379999999997</v>
      </c>
      <c r="C338" s="3111">
        <v>370.68</v>
      </c>
      <c r="D338" s="3111">
        <v>13674.08</v>
      </c>
      <c r="E338" s="3111">
        <v>2607.3000000000002</v>
      </c>
      <c r="F338" s="9"/>
      <c r="G338" s="9"/>
      <c r="H338" s="9"/>
      <c r="I338" s="9"/>
      <c r="J338" s="9"/>
      <c r="K338" s="9"/>
    </row>
    <row r="339" spans="1:11">
      <c r="A339" s="3113">
        <v>45139</v>
      </c>
      <c r="B339" s="3111">
        <v>36810.67</v>
      </c>
      <c r="C339" s="3111">
        <v>379</v>
      </c>
      <c r="D339" s="3111">
        <v>13892.82</v>
      </c>
      <c r="E339" s="3111">
        <v>2665.93</v>
      </c>
      <c r="F339" s="9"/>
      <c r="G339" s="9"/>
      <c r="H339" s="9"/>
      <c r="I339" s="9"/>
      <c r="J339" s="9"/>
      <c r="K339" s="9"/>
    </row>
    <row r="340" spans="1:11">
      <c r="A340" s="3113">
        <v>45138</v>
      </c>
      <c r="B340" s="3111">
        <v>36654.26</v>
      </c>
      <c r="C340" s="3111">
        <v>381.39</v>
      </c>
      <c r="D340" s="3111">
        <v>13963.89</v>
      </c>
      <c r="E340" s="3111">
        <v>2675.36</v>
      </c>
      <c r="F340" s="9"/>
      <c r="G340" s="9"/>
      <c r="H340" s="9"/>
      <c r="I340" s="9"/>
      <c r="J340" s="9"/>
      <c r="K340" s="9"/>
    </row>
    <row r="341" spans="1:11">
      <c r="A341" s="3113">
        <v>45137</v>
      </c>
      <c r="B341" s="3111" t="s">
        <v>0</v>
      </c>
      <c r="C341" s="3111" t="s">
        <v>0</v>
      </c>
      <c r="D341" s="3111" t="s">
        <v>0</v>
      </c>
      <c r="E341" s="3111" t="s">
        <v>0</v>
      </c>
      <c r="F341" s="9"/>
      <c r="G341" s="9"/>
      <c r="H341" s="9"/>
      <c r="I341" s="9"/>
      <c r="J341" s="9"/>
      <c r="K341" s="9"/>
    </row>
    <row r="342" spans="1:11">
      <c r="A342" s="3113">
        <v>45136</v>
      </c>
      <c r="B342" s="3111" t="s">
        <v>0</v>
      </c>
      <c r="C342" s="3111" t="s">
        <v>0</v>
      </c>
      <c r="D342" s="3111" t="s">
        <v>0</v>
      </c>
      <c r="E342" s="3111" t="s">
        <v>0</v>
      </c>
      <c r="F342" s="9"/>
      <c r="G342" s="9"/>
      <c r="H342" s="9"/>
      <c r="I342" s="9"/>
      <c r="J342" s="9"/>
      <c r="K342" s="9"/>
    </row>
    <row r="343" spans="1:11">
      <c r="A343" s="3113">
        <v>45135</v>
      </c>
      <c r="B343" s="3111">
        <v>36966.99</v>
      </c>
      <c r="C343" s="3111">
        <v>384.92</v>
      </c>
      <c r="D343" s="3111">
        <v>13934.14</v>
      </c>
      <c r="E343" s="3111">
        <v>2665.73</v>
      </c>
      <c r="F343" s="9"/>
      <c r="G343" s="9"/>
      <c r="H343" s="9"/>
      <c r="I343" s="9"/>
      <c r="J343" s="9"/>
      <c r="K343" s="9"/>
    </row>
    <row r="344" spans="1:11">
      <c r="A344" s="3113">
        <v>45134</v>
      </c>
      <c r="B344" s="3111">
        <v>36852.39</v>
      </c>
      <c r="C344" s="3111">
        <v>381.44</v>
      </c>
      <c r="D344" s="3111">
        <v>13826.3</v>
      </c>
      <c r="E344" s="3111">
        <v>2644.95</v>
      </c>
      <c r="F344" s="9"/>
      <c r="G344" s="9"/>
      <c r="H344" s="9"/>
      <c r="I344" s="9"/>
      <c r="J344" s="9"/>
      <c r="K344" s="9"/>
    </row>
    <row r="345" spans="1:11">
      <c r="A345" s="3113">
        <v>45133</v>
      </c>
      <c r="B345" s="3111">
        <v>36671.300000000003</v>
      </c>
      <c r="C345" s="3111">
        <v>377.2</v>
      </c>
      <c r="D345" s="3111">
        <v>13872.12</v>
      </c>
      <c r="E345" s="3111">
        <v>2636.51</v>
      </c>
      <c r="F345" s="9"/>
      <c r="G345" s="9"/>
      <c r="H345" s="9"/>
      <c r="I345" s="9"/>
      <c r="J345" s="9"/>
      <c r="K345" s="9"/>
    </row>
    <row r="346" spans="1:11">
      <c r="A346" s="3113">
        <v>45132</v>
      </c>
      <c r="B346" s="3111">
        <v>36728.74</v>
      </c>
      <c r="C346" s="3111">
        <v>382.84</v>
      </c>
      <c r="D346" s="3111">
        <v>13875.07</v>
      </c>
      <c r="E346" s="3111">
        <v>2637.12</v>
      </c>
      <c r="F346" s="9"/>
      <c r="G346" s="9"/>
      <c r="H346" s="9"/>
      <c r="I346" s="9"/>
      <c r="J346" s="9"/>
      <c r="K346" s="9"/>
    </row>
    <row r="347" spans="1:11">
      <c r="A347" s="3113">
        <v>45131</v>
      </c>
      <c r="B347" s="3111">
        <v>36365.21</v>
      </c>
      <c r="C347" s="3111">
        <v>380.15</v>
      </c>
      <c r="D347" s="3111">
        <v>13838.33</v>
      </c>
      <c r="E347" s="3111">
        <v>2588.96</v>
      </c>
      <c r="F347" s="9"/>
      <c r="G347" s="9"/>
      <c r="H347" s="9"/>
      <c r="I347" s="9"/>
      <c r="J347" s="9"/>
      <c r="K347" s="9"/>
    </row>
    <row r="348" spans="1:11">
      <c r="A348" s="3113">
        <v>45130</v>
      </c>
      <c r="B348" s="3111" t="s">
        <v>0</v>
      </c>
      <c r="C348" s="3111" t="s">
        <v>0</v>
      </c>
      <c r="D348" s="3111" t="s">
        <v>0</v>
      </c>
      <c r="E348" s="3111" t="s">
        <v>0</v>
      </c>
      <c r="F348" s="9"/>
      <c r="G348" s="9"/>
      <c r="H348" s="9"/>
      <c r="I348" s="9"/>
      <c r="J348" s="9"/>
      <c r="K348" s="9"/>
    </row>
    <row r="349" spans="1:11">
      <c r="A349" s="3113">
        <v>45129</v>
      </c>
      <c r="B349" s="3111" t="s">
        <v>0</v>
      </c>
      <c r="C349" s="3111" t="s">
        <v>0</v>
      </c>
      <c r="D349" s="3111" t="s">
        <v>0</v>
      </c>
      <c r="E349" s="3111" t="s">
        <v>0</v>
      </c>
      <c r="F349" s="9"/>
      <c r="G349" s="9"/>
      <c r="H349" s="9"/>
      <c r="I349" s="9"/>
      <c r="J349" s="9"/>
      <c r="K349" s="9"/>
    </row>
    <row r="350" spans="1:11">
      <c r="A350" s="3113">
        <v>45128</v>
      </c>
      <c r="B350" s="3111">
        <v>36358.14</v>
      </c>
      <c r="C350" s="3111">
        <v>382.41</v>
      </c>
      <c r="D350" s="3111">
        <v>13797.77</v>
      </c>
      <c r="E350" s="3111">
        <v>2591.73</v>
      </c>
      <c r="F350" s="9"/>
      <c r="G350" s="9"/>
      <c r="H350" s="9"/>
      <c r="I350" s="9"/>
      <c r="J350" s="9"/>
      <c r="K350" s="9"/>
    </row>
    <row r="351" spans="1:11">
      <c r="A351" s="3113">
        <v>45127</v>
      </c>
      <c r="B351" s="3111">
        <v>36641.17</v>
      </c>
      <c r="C351" s="3111">
        <v>384.56</v>
      </c>
      <c r="D351" s="3111">
        <v>13802.26</v>
      </c>
      <c r="E351" s="3111">
        <v>2600.36</v>
      </c>
      <c r="F351" s="9"/>
      <c r="G351" s="9"/>
      <c r="H351" s="9"/>
      <c r="I351" s="9"/>
      <c r="J351" s="9"/>
      <c r="K351" s="9"/>
    </row>
    <row r="352" spans="1:11">
      <c r="A352" s="3113">
        <v>45126</v>
      </c>
      <c r="B352" s="3111">
        <v>36511.33</v>
      </c>
      <c r="C352" s="3111">
        <v>381.6</v>
      </c>
      <c r="D352" s="3111">
        <v>13884.7</v>
      </c>
      <c r="E352" s="3111">
        <v>2603.92</v>
      </c>
      <c r="F352" s="9"/>
      <c r="G352" s="9"/>
      <c r="H352" s="9"/>
      <c r="I352" s="9"/>
      <c r="J352" s="9"/>
      <c r="K352" s="9"/>
    </row>
    <row r="353" spans="1:11">
      <c r="A353" s="3113">
        <v>45125</v>
      </c>
      <c r="B353" s="3111">
        <v>36741.47</v>
      </c>
      <c r="C353" s="3111">
        <v>381.64</v>
      </c>
      <c r="D353" s="3111">
        <v>13859.68</v>
      </c>
      <c r="E353" s="3111">
        <v>2610.19</v>
      </c>
      <c r="F353" s="9"/>
      <c r="G353" s="9"/>
      <c r="H353" s="9"/>
      <c r="I353" s="9"/>
      <c r="J353" s="9"/>
      <c r="K353" s="9"/>
    </row>
    <row r="354" spans="1:11">
      <c r="A354" s="3113">
        <v>45124</v>
      </c>
      <c r="B354" s="3111">
        <v>36958.910000000003</v>
      </c>
      <c r="C354" s="3111">
        <v>384.67</v>
      </c>
      <c r="D354" s="3111">
        <v>13765.97</v>
      </c>
      <c r="E354" s="3111">
        <v>2624.49</v>
      </c>
      <c r="F354" s="9"/>
      <c r="G354" s="9"/>
      <c r="H354" s="9"/>
      <c r="I354" s="9"/>
      <c r="J354" s="9"/>
      <c r="K354" s="9"/>
    </row>
    <row r="355" spans="1:11">
      <c r="A355" s="3113">
        <v>45123</v>
      </c>
      <c r="B355" s="3111" t="s">
        <v>0</v>
      </c>
      <c r="C355" s="3111" t="s">
        <v>0</v>
      </c>
      <c r="D355" s="3111" t="s">
        <v>0</v>
      </c>
      <c r="E355" s="3111" t="s">
        <v>0</v>
      </c>
      <c r="F355" s="9"/>
      <c r="G355" s="9"/>
      <c r="H355" s="9"/>
      <c r="I355" s="9"/>
      <c r="J355" s="9"/>
      <c r="K355" s="9"/>
    </row>
    <row r="356" spans="1:11">
      <c r="A356" s="3113">
        <v>45122</v>
      </c>
      <c r="B356" s="3111" t="s">
        <v>0</v>
      </c>
      <c r="C356" s="3111" t="s">
        <v>0</v>
      </c>
      <c r="D356" s="3111" t="s">
        <v>0</v>
      </c>
      <c r="E356" s="3111" t="s">
        <v>0</v>
      </c>
      <c r="F356" s="9"/>
      <c r="G356" s="9"/>
      <c r="H356" s="9"/>
      <c r="I356" s="9"/>
      <c r="J356" s="9"/>
      <c r="K356" s="9"/>
    </row>
    <row r="357" spans="1:11">
      <c r="A357" s="3113">
        <v>45121</v>
      </c>
      <c r="B357" s="3111">
        <v>36840.81</v>
      </c>
      <c r="C357" s="3111">
        <v>382.85</v>
      </c>
      <c r="D357" s="3111">
        <v>13747.58</v>
      </c>
      <c r="E357" s="3111">
        <v>2626.03</v>
      </c>
      <c r="F357" s="9"/>
      <c r="G357" s="9"/>
      <c r="H357" s="9"/>
      <c r="I357" s="9"/>
      <c r="J357" s="9"/>
      <c r="K357" s="9"/>
    </row>
    <row r="358" spans="1:11">
      <c r="A358" s="3113">
        <v>45120</v>
      </c>
      <c r="B358" s="3111">
        <v>36359.21</v>
      </c>
      <c r="C358" s="3111">
        <v>376.53</v>
      </c>
      <c r="D358" s="3111">
        <v>13755.33</v>
      </c>
      <c r="E358" s="3111">
        <v>2605.44</v>
      </c>
      <c r="F358" s="9"/>
      <c r="G358" s="9"/>
      <c r="H358" s="9"/>
      <c r="I358" s="9"/>
      <c r="J358" s="9"/>
      <c r="K358" s="9"/>
    </row>
    <row r="359" spans="1:11">
      <c r="A359" s="3113">
        <v>45119</v>
      </c>
      <c r="B359" s="3111">
        <v>36113.949999999997</v>
      </c>
      <c r="C359" s="3111">
        <v>376.93</v>
      </c>
      <c r="D359" s="3111">
        <v>13605.82</v>
      </c>
      <c r="E359" s="3111">
        <v>2566.6799999999998</v>
      </c>
      <c r="F359" s="9"/>
      <c r="G359" s="9"/>
      <c r="H359" s="9"/>
      <c r="I359" s="9"/>
      <c r="J359" s="9"/>
      <c r="K359" s="9"/>
    </row>
    <row r="360" spans="1:11">
      <c r="A360" s="3113">
        <v>45118</v>
      </c>
      <c r="B360" s="3111">
        <v>35967.64</v>
      </c>
      <c r="C360" s="3111">
        <v>378.1</v>
      </c>
      <c r="D360" s="3111">
        <v>13450.43</v>
      </c>
      <c r="E360" s="3111">
        <v>2539.17</v>
      </c>
      <c r="F360" s="9"/>
      <c r="G360" s="9"/>
      <c r="H360" s="9"/>
      <c r="I360" s="9"/>
      <c r="J360" s="9"/>
      <c r="K360" s="9"/>
    </row>
    <row r="361" spans="1:11">
      <c r="A361" s="3113">
        <v>45117</v>
      </c>
      <c r="B361" s="3111">
        <v>35416.050000000003</v>
      </c>
      <c r="C361" s="3111">
        <v>376.24</v>
      </c>
      <c r="D361" s="3111">
        <v>13349.64</v>
      </c>
      <c r="E361" s="3111">
        <v>2505.5100000000002</v>
      </c>
      <c r="F361" s="9"/>
      <c r="G361" s="9"/>
      <c r="H361" s="9"/>
      <c r="I361" s="9"/>
      <c r="J361" s="9"/>
      <c r="K361" s="9"/>
    </row>
    <row r="362" spans="1:11">
      <c r="A362" s="3113">
        <v>45116</v>
      </c>
      <c r="B362" s="3111" t="s">
        <v>0</v>
      </c>
      <c r="C362" s="3111" t="s">
        <v>0</v>
      </c>
      <c r="D362" s="3111" t="s">
        <v>0</v>
      </c>
      <c r="E362" s="3111" t="s">
        <v>0</v>
      </c>
      <c r="F362" s="9"/>
      <c r="G362" s="9"/>
      <c r="H362" s="9"/>
      <c r="I362" s="9"/>
      <c r="J362" s="9"/>
      <c r="K362" s="9"/>
    </row>
    <row r="363" spans="1:11">
      <c r="A363" s="3113">
        <v>45115</v>
      </c>
      <c r="B363" s="3111" t="s">
        <v>0</v>
      </c>
      <c r="C363" s="3111" t="s">
        <v>0</v>
      </c>
      <c r="D363" s="3111" t="s">
        <v>0</v>
      </c>
      <c r="E363" s="3111" t="s">
        <v>0</v>
      </c>
      <c r="F363" s="9"/>
      <c r="G363" s="9"/>
      <c r="H363" s="9"/>
      <c r="I363" s="9"/>
      <c r="J363" s="9"/>
      <c r="K363" s="9"/>
    </row>
    <row r="364" spans="1:11">
      <c r="A364" s="3113">
        <v>45114</v>
      </c>
      <c r="B364" s="3111">
        <v>35432.949999999997</v>
      </c>
      <c r="C364" s="3111">
        <v>377.75</v>
      </c>
      <c r="D364" s="3111">
        <v>13318.34</v>
      </c>
      <c r="E364" s="3111">
        <v>2501.9499999999998</v>
      </c>
      <c r="F364" s="9"/>
      <c r="G364" s="9"/>
      <c r="H364" s="9"/>
      <c r="I364" s="9"/>
      <c r="J364" s="9"/>
      <c r="K364" s="9"/>
    </row>
    <row r="365" spans="1:11">
      <c r="A365" s="3113">
        <v>45113</v>
      </c>
      <c r="B365" s="3111">
        <v>35636.71</v>
      </c>
      <c r="C365" s="3111">
        <v>382.32</v>
      </c>
      <c r="D365" s="3111">
        <v>13318.22</v>
      </c>
      <c r="E365" s="3111">
        <v>2512.0100000000002</v>
      </c>
      <c r="F365" s="9"/>
      <c r="G365" s="9"/>
      <c r="H365" s="9"/>
      <c r="I365" s="9"/>
      <c r="J365" s="9"/>
      <c r="K365" s="9"/>
    </row>
    <row r="366" spans="1:11">
      <c r="A366" s="3113">
        <v>45112</v>
      </c>
      <c r="B366" s="3111">
        <v>36239.97</v>
      </c>
      <c r="C366" s="3111">
        <v>384.59</v>
      </c>
      <c r="D366" s="3111">
        <v>13482.3</v>
      </c>
      <c r="E366" s="3111">
        <v>2549.9</v>
      </c>
      <c r="F366" s="9"/>
      <c r="G366" s="9"/>
      <c r="H366" s="9"/>
      <c r="I366" s="9"/>
      <c r="J366" s="9"/>
      <c r="K366" s="9"/>
    </row>
    <row r="367" spans="1:11">
      <c r="A367" s="3113">
        <v>45111</v>
      </c>
      <c r="B367" s="3111">
        <v>36401.019999999997</v>
      </c>
      <c r="C367" s="3111">
        <v>383.6</v>
      </c>
      <c r="D367" s="3111">
        <v>13530.86</v>
      </c>
      <c r="E367" s="3111">
        <v>2566.29</v>
      </c>
      <c r="F367" s="9"/>
      <c r="G367" s="9"/>
      <c r="H367" s="9"/>
      <c r="I367" s="9"/>
      <c r="J367" s="9"/>
      <c r="K367" s="9"/>
    </row>
    <row r="368" spans="1:11">
      <c r="A368" s="3113">
        <v>45110</v>
      </c>
      <c r="B368" s="3111">
        <v>36153.24</v>
      </c>
      <c r="C368" s="3111">
        <v>382.4</v>
      </c>
      <c r="D368" s="3111">
        <v>13531.83</v>
      </c>
      <c r="E368" s="3111">
        <v>2557.0700000000002</v>
      </c>
      <c r="F368" s="9"/>
      <c r="G368" s="9"/>
      <c r="H368" s="9"/>
      <c r="I368" s="9"/>
      <c r="J368" s="9"/>
      <c r="K368" s="9"/>
    </row>
    <row r="369" spans="1:11">
      <c r="A369" s="3113">
        <v>45109</v>
      </c>
      <c r="B369" s="3111" t="s">
        <v>0</v>
      </c>
      <c r="C369" s="3111" t="s">
        <v>0</v>
      </c>
      <c r="D369" s="3111" t="s">
        <v>0</v>
      </c>
      <c r="E369" s="3111" t="s">
        <v>0</v>
      </c>
      <c r="F369" s="9"/>
      <c r="G369" s="9"/>
      <c r="H369" s="9"/>
      <c r="I369" s="9"/>
      <c r="J369" s="9"/>
      <c r="K369" s="9"/>
    </row>
    <row r="370" spans="1:11">
      <c r="A370" s="3114">
        <v>45108</v>
      </c>
      <c r="B370" s="3111" t="s">
        <v>0</v>
      </c>
      <c r="C370" s="3111" t="s">
        <v>0</v>
      </c>
      <c r="D370" s="3111" t="s">
        <v>0</v>
      </c>
      <c r="E370" s="3111" t="s">
        <v>0</v>
      </c>
      <c r="F370" s="9"/>
      <c r="G370" s="9"/>
      <c r="H370" s="9"/>
      <c r="I370" s="9"/>
      <c r="J370" s="9"/>
      <c r="K370" s="9"/>
    </row>
    <row r="371" spans="1:11">
      <c r="A371" s="3114">
        <v>45107</v>
      </c>
      <c r="B371" s="3111">
        <v>35784.54</v>
      </c>
      <c r="C371" s="3111">
        <v>379.13</v>
      </c>
      <c r="D371" s="3111">
        <v>13506.74</v>
      </c>
      <c r="E371" s="3111">
        <v>2516.96</v>
      </c>
      <c r="F371" s="9"/>
      <c r="G371" s="9"/>
      <c r="H371" s="9"/>
      <c r="I371" s="9"/>
      <c r="J371" s="9"/>
      <c r="K371" s="9"/>
    </row>
    <row r="372" spans="1:11">
      <c r="A372" s="3114">
        <v>45106</v>
      </c>
      <c r="B372" s="3111">
        <v>35686.11</v>
      </c>
      <c r="C372" s="3111">
        <v>376.78</v>
      </c>
      <c r="D372" s="3111">
        <v>13356.82</v>
      </c>
      <c r="E372" s="3111">
        <v>2508.92</v>
      </c>
      <c r="F372" s="9"/>
      <c r="G372" s="9"/>
      <c r="H372" s="9"/>
      <c r="I372" s="9"/>
      <c r="J372" s="9"/>
      <c r="K372" s="9"/>
    </row>
    <row r="373" spans="1:11">
      <c r="A373" s="3114">
        <v>45105</v>
      </c>
      <c r="B373" s="3111">
        <v>35608.78</v>
      </c>
      <c r="C373" s="3111">
        <v>373.21</v>
      </c>
      <c r="D373" s="3111">
        <v>13312.78</v>
      </c>
      <c r="E373" s="3111">
        <v>2519.33</v>
      </c>
      <c r="F373" s="9"/>
      <c r="G373" s="9"/>
      <c r="H373" s="9"/>
      <c r="I373" s="9"/>
      <c r="J373" s="9"/>
      <c r="K373" s="9"/>
    </row>
    <row r="374" spans="1:11">
      <c r="A374" s="3114">
        <v>45104</v>
      </c>
      <c r="B374" s="3111">
        <v>35493.22</v>
      </c>
      <c r="C374" s="3111">
        <v>371.64</v>
      </c>
      <c r="D374" s="3111">
        <v>13295.81</v>
      </c>
      <c r="E374" s="3111">
        <v>2526.5100000000002</v>
      </c>
      <c r="F374" s="9"/>
      <c r="G374" s="9"/>
      <c r="H374" s="9"/>
      <c r="I374" s="9"/>
      <c r="J374" s="9"/>
      <c r="K374" s="9"/>
    </row>
    <row r="375" spans="1:11">
      <c r="A375" s="3114">
        <v>45103</v>
      </c>
      <c r="B375" s="3111">
        <v>35797.919999999998</v>
      </c>
      <c r="C375" s="3111">
        <v>373.15</v>
      </c>
      <c r="D375" s="3111">
        <v>13176.15</v>
      </c>
      <c r="E375" s="3111">
        <v>2510.91</v>
      </c>
      <c r="F375" s="9"/>
      <c r="G375" s="9"/>
      <c r="H375" s="9"/>
      <c r="I375" s="9"/>
      <c r="J375" s="9"/>
      <c r="K375" s="9"/>
    </row>
    <row r="376" spans="1:11">
      <c r="A376" s="3114">
        <v>45102</v>
      </c>
      <c r="B376" s="3111" t="s">
        <v>0</v>
      </c>
      <c r="C376" s="3111" t="s">
        <v>0</v>
      </c>
      <c r="D376" s="3111" t="s">
        <v>0</v>
      </c>
      <c r="E376" s="3111" t="s">
        <v>0</v>
      </c>
      <c r="F376" s="9"/>
      <c r="G376" s="9"/>
      <c r="H376" s="9"/>
      <c r="I376" s="9"/>
      <c r="J376" s="9"/>
      <c r="K376" s="9"/>
    </row>
    <row r="377" spans="1:11">
      <c r="A377" s="3114">
        <v>45101</v>
      </c>
      <c r="B377" s="3111" t="s">
        <v>0</v>
      </c>
      <c r="C377" s="3111" t="s">
        <v>0</v>
      </c>
      <c r="D377" s="3111" t="s">
        <v>0</v>
      </c>
      <c r="E377" s="3111" t="s">
        <v>0</v>
      </c>
      <c r="F377" s="9"/>
      <c r="G377" s="9"/>
      <c r="H377" s="9"/>
      <c r="I377" s="9"/>
      <c r="J377" s="9"/>
      <c r="K377" s="9"/>
    </row>
    <row r="378" spans="1:11">
      <c r="A378" s="3114">
        <v>45100</v>
      </c>
      <c r="B378" s="3111" t="s">
        <v>0</v>
      </c>
      <c r="C378" s="3111" t="s">
        <v>0</v>
      </c>
      <c r="D378" s="3111">
        <v>13209.62</v>
      </c>
      <c r="E378" s="3111">
        <v>2516.87</v>
      </c>
      <c r="F378" s="9"/>
      <c r="G378" s="9"/>
      <c r="H378" s="9"/>
      <c r="I378" s="9"/>
      <c r="J378" s="9"/>
      <c r="K378" s="9"/>
    </row>
    <row r="379" spans="1:11">
      <c r="A379" s="3114">
        <v>45099</v>
      </c>
      <c r="B379" s="3111" t="s">
        <v>0</v>
      </c>
      <c r="C379" s="3111" t="s">
        <v>0</v>
      </c>
      <c r="D379" s="3111">
        <v>13337.04</v>
      </c>
      <c r="E379" s="3111">
        <v>2540.0500000000002</v>
      </c>
      <c r="F379" s="9"/>
      <c r="G379" s="9"/>
      <c r="H379" s="9"/>
      <c r="I379" s="9"/>
      <c r="J379" s="9"/>
      <c r="K379" s="9"/>
    </row>
    <row r="380" spans="1:11">
      <c r="A380" s="3114">
        <v>45098</v>
      </c>
      <c r="B380" s="3111">
        <v>36095.11</v>
      </c>
      <c r="C380" s="3111">
        <v>376.43</v>
      </c>
      <c r="D380" s="3111">
        <v>13323.79</v>
      </c>
      <c r="E380" s="3111">
        <v>2547.88</v>
      </c>
      <c r="F380" s="9"/>
      <c r="G380" s="9"/>
      <c r="H380" s="9"/>
      <c r="I380" s="9"/>
      <c r="J380" s="9"/>
      <c r="K380" s="9"/>
    </row>
    <row r="381" spans="1:11">
      <c r="A381" s="3114">
        <v>45097</v>
      </c>
      <c r="B381" s="3111">
        <v>36055.440000000002</v>
      </c>
      <c r="C381" s="3111">
        <v>377.7</v>
      </c>
      <c r="D381" s="3111">
        <v>13376.52</v>
      </c>
      <c r="E381" s="3111">
        <v>2569.94</v>
      </c>
      <c r="F381" s="9"/>
      <c r="G381" s="9"/>
      <c r="H381" s="9"/>
      <c r="I381" s="9"/>
      <c r="J381" s="9"/>
      <c r="K381" s="9"/>
    </row>
    <row r="382" spans="1:11">
      <c r="A382" s="3114">
        <v>45096</v>
      </c>
      <c r="B382" s="3111">
        <v>36149.019999999997</v>
      </c>
      <c r="C382" s="3111">
        <v>378.27</v>
      </c>
      <c r="D382" s="3111">
        <v>13447.32</v>
      </c>
      <c r="E382" s="3111">
        <v>2593.8200000000002</v>
      </c>
      <c r="F382" s="9"/>
      <c r="G382" s="9"/>
      <c r="H382" s="9"/>
      <c r="I382" s="9"/>
      <c r="J382" s="9"/>
      <c r="K382" s="9"/>
    </row>
    <row r="383" spans="1:11">
      <c r="A383" s="3114">
        <v>45095</v>
      </c>
      <c r="B383" s="3111" t="s">
        <v>0</v>
      </c>
      <c r="C383" s="3111" t="s">
        <v>0</v>
      </c>
      <c r="D383" s="3111" t="s">
        <v>0</v>
      </c>
      <c r="E383" s="3111" t="s">
        <v>0</v>
      </c>
      <c r="F383" s="9"/>
      <c r="G383" s="9"/>
      <c r="H383" s="9"/>
      <c r="I383" s="9"/>
      <c r="J383" s="9"/>
      <c r="K383" s="9"/>
    </row>
    <row r="384" spans="1:11">
      <c r="A384" s="3114">
        <v>45094</v>
      </c>
      <c r="B384" s="3111" t="s">
        <v>0</v>
      </c>
      <c r="C384" s="3111" t="s">
        <v>0</v>
      </c>
      <c r="D384" s="3111" t="s">
        <v>0</v>
      </c>
      <c r="E384" s="3111" t="s">
        <v>0</v>
      </c>
      <c r="F384" s="9"/>
      <c r="G384" s="9"/>
      <c r="H384" s="9"/>
      <c r="I384" s="9"/>
      <c r="J384" s="9"/>
      <c r="K384" s="9"/>
    </row>
    <row r="385" spans="1:11">
      <c r="A385" s="3114">
        <v>45093</v>
      </c>
      <c r="B385" s="3111">
        <v>36178.33</v>
      </c>
      <c r="C385" s="3111">
        <v>377.94</v>
      </c>
      <c r="D385" s="3111">
        <v>13479.92</v>
      </c>
      <c r="E385" s="3111">
        <v>2610.3000000000002</v>
      </c>
      <c r="F385" s="9"/>
      <c r="G385" s="9"/>
      <c r="H385" s="9"/>
      <c r="I385" s="9"/>
      <c r="J385" s="9"/>
      <c r="K385" s="9"/>
    </row>
    <row r="386" spans="1:11">
      <c r="A386" s="3114">
        <v>45092</v>
      </c>
      <c r="B386" s="3111">
        <v>36269.21</v>
      </c>
      <c r="C386" s="3111">
        <v>378.16</v>
      </c>
      <c r="D386" s="3111">
        <v>13498.33</v>
      </c>
      <c r="E386" s="3111">
        <v>2593.81</v>
      </c>
      <c r="F386" s="9"/>
      <c r="G386" s="9"/>
      <c r="H386" s="9"/>
      <c r="I386" s="9"/>
      <c r="J386" s="9"/>
      <c r="K386" s="9"/>
    </row>
    <row r="387" spans="1:11">
      <c r="A387" s="3114">
        <v>45091</v>
      </c>
      <c r="B387" s="3111">
        <v>36000.39</v>
      </c>
      <c r="C387" s="3111">
        <v>376.69</v>
      </c>
      <c r="D387" s="3111">
        <v>13374.14</v>
      </c>
      <c r="E387" s="3111">
        <v>2570.73</v>
      </c>
      <c r="F387" s="9"/>
      <c r="G387" s="9"/>
      <c r="H387" s="9"/>
      <c r="I387" s="9"/>
      <c r="J387" s="9"/>
      <c r="K387" s="9"/>
    </row>
    <row r="388" spans="1:11">
      <c r="A388" s="3114">
        <v>45090</v>
      </c>
      <c r="B388" s="3111">
        <v>35944.730000000003</v>
      </c>
      <c r="C388" s="3111">
        <v>377.81</v>
      </c>
      <c r="D388" s="3111">
        <v>13326.69</v>
      </c>
      <c r="E388" s="3111">
        <v>2565.71</v>
      </c>
      <c r="F388" s="9"/>
      <c r="G388" s="9"/>
      <c r="H388" s="9"/>
      <c r="I388" s="9"/>
      <c r="J388" s="9"/>
      <c r="K388" s="9"/>
    </row>
    <row r="389" spans="1:11">
      <c r="A389" s="3114">
        <v>45089</v>
      </c>
      <c r="B389" s="3111">
        <v>35391.81</v>
      </c>
      <c r="C389" s="3111">
        <v>372.83</v>
      </c>
      <c r="D389" s="3111">
        <v>13218.26</v>
      </c>
      <c r="E389" s="3111">
        <v>2538.6</v>
      </c>
      <c r="F389" s="9"/>
      <c r="G389" s="9"/>
      <c r="H389" s="9"/>
      <c r="I389" s="9"/>
      <c r="J389" s="9"/>
      <c r="K389" s="9"/>
    </row>
    <row r="390" spans="1:11">
      <c r="A390" s="3114">
        <v>45088</v>
      </c>
      <c r="B390" s="3111" t="s">
        <v>0</v>
      </c>
      <c r="C390" s="3111" t="s">
        <v>0</v>
      </c>
      <c r="D390" s="3111" t="s">
        <v>0</v>
      </c>
      <c r="E390" s="3111" t="s">
        <v>0</v>
      </c>
      <c r="F390" s="9"/>
      <c r="G390" s="9"/>
      <c r="H390" s="9"/>
      <c r="I390" s="9"/>
      <c r="J390" s="9"/>
      <c r="K390" s="9"/>
    </row>
    <row r="391" spans="1:11">
      <c r="A391" s="3114">
        <v>45087</v>
      </c>
      <c r="B391" s="3111" t="s">
        <v>0</v>
      </c>
      <c r="C391" s="3111" t="s">
        <v>0</v>
      </c>
      <c r="D391" s="3111" t="s">
        <v>0</v>
      </c>
      <c r="E391" s="3111" t="s">
        <v>0</v>
      </c>
      <c r="F391" s="9"/>
      <c r="G391" s="9"/>
      <c r="H391" s="9"/>
      <c r="I391" s="9"/>
      <c r="J391" s="9"/>
      <c r="K391" s="9"/>
    </row>
    <row r="392" spans="1:11">
      <c r="A392" s="3114">
        <v>45086</v>
      </c>
      <c r="B392" s="3111">
        <v>35246.92</v>
      </c>
      <c r="C392" s="3111">
        <v>374.82</v>
      </c>
      <c r="D392" s="3111">
        <v>13125.29</v>
      </c>
      <c r="E392" s="3111">
        <v>2535.96</v>
      </c>
      <c r="F392" s="9"/>
      <c r="G392" s="9"/>
      <c r="H392" s="9"/>
      <c r="I392" s="9"/>
      <c r="J392" s="9"/>
      <c r="K392" s="9"/>
    </row>
    <row r="393" spans="1:11">
      <c r="A393" s="3114">
        <v>45085</v>
      </c>
      <c r="B393" s="3111">
        <v>34928.14</v>
      </c>
      <c r="C393" s="3111">
        <v>370.41</v>
      </c>
      <c r="D393" s="3111">
        <v>13108.95</v>
      </c>
      <c r="E393" s="3111">
        <v>2514.71</v>
      </c>
      <c r="F393" s="9"/>
      <c r="G393" s="9"/>
      <c r="H393" s="9"/>
      <c r="I393" s="9"/>
      <c r="J393" s="9"/>
      <c r="K393" s="9"/>
    </row>
    <row r="394" spans="1:11">
      <c r="A394" s="3114">
        <v>45084</v>
      </c>
      <c r="B394" s="3111">
        <v>35320.33</v>
      </c>
      <c r="C394" s="3111">
        <v>374.31</v>
      </c>
      <c r="D394" s="3111">
        <v>13036.6</v>
      </c>
      <c r="E394" s="3111">
        <v>2517.4299999999998</v>
      </c>
      <c r="F394" s="9"/>
      <c r="G394" s="9"/>
      <c r="H394" s="9"/>
      <c r="I394" s="9"/>
      <c r="J394" s="9"/>
      <c r="K394" s="9"/>
    </row>
    <row r="395" spans="1:11">
      <c r="A395" s="3114">
        <v>45083</v>
      </c>
      <c r="B395" s="3111">
        <v>34979.1</v>
      </c>
      <c r="C395" s="3111">
        <v>369.49</v>
      </c>
      <c r="D395" s="3111">
        <v>13087.96</v>
      </c>
      <c r="E395" s="3111">
        <v>2499.66</v>
      </c>
      <c r="F395" s="9"/>
      <c r="G395" s="9"/>
      <c r="H395" s="9"/>
      <c r="I395" s="9"/>
      <c r="J395" s="9"/>
      <c r="K395" s="9"/>
    </row>
    <row r="396" spans="1:11">
      <c r="A396" s="3114">
        <v>45082</v>
      </c>
      <c r="B396" s="3111">
        <v>34875.440000000002</v>
      </c>
      <c r="C396" s="3111">
        <v>370.84</v>
      </c>
      <c r="D396" s="3111">
        <v>13052.38</v>
      </c>
      <c r="E396" s="3111">
        <v>2494.91</v>
      </c>
      <c r="F396" s="9"/>
      <c r="G396" s="9"/>
      <c r="H396" s="9"/>
      <c r="I396" s="9"/>
      <c r="J396" s="9"/>
      <c r="K396" s="9"/>
    </row>
    <row r="397" spans="1:11">
      <c r="A397" s="3114">
        <v>45081</v>
      </c>
      <c r="B397" s="3111" t="s">
        <v>0</v>
      </c>
      <c r="C397" s="3111" t="s">
        <v>0</v>
      </c>
      <c r="D397" s="3111" t="s">
        <v>0</v>
      </c>
      <c r="E397" s="3111" t="s">
        <v>0</v>
      </c>
      <c r="F397" s="9"/>
      <c r="G397" s="9"/>
      <c r="H397" s="9"/>
      <c r="I397" s="9"/>
      <c r="J397" s="9"/>
      <c r="K397" s="9"/>
    </row>
    <row r="398" spans="1:11">
      <c r="A398" s="3114">
        <v>45080</v>
      </c>
      <c r="B398" s="3111" t="s">
        <v>0</v>
      </c>
      <c r="C398" s="3111" t="s">
        <v>0</v>
      </c>
      <c r="D398" s="3111" t="s">
        <v>0</v>
      </c>
      <c r="E398" s="3111" t="s">
        <v>0</v>
      </c>
      <c r="F398" s="9"/>
      <c r="G398" s="9"/>
      <c r="H398" s="9"/>
      <c r="I398" s="9"/>
      <c r="J398" s="9"/>
      <c r="K398" s="9"/>
    </row>
    <row r="399" spans="1:11">
      <c r="A399" s="3114">
        <v>45079</v>
      </c>
      <c r="B399" s="3111">
        <v>34853.760000000002</v>
      </c>
      <c r="C399" s="3111">
        <v>367.58</v>
      </c>
      <c r="D399" s="3111">
        <v>13066.1</v>
      </c>
      <c r="E399" s="3111">
        <v>2488.71</v>
      </c>
      <c r="F399" s="9"/>
      <c r="G399" s="9"/>
      <c r="H399" s="9"/>
      <c r="I399" s="9"/>
      <c r="J399" s="9"/>
      <c r="K399" s="9"/>
    </row>
    <row r="400" spans="1:11">
      <c r="A400" s="3114">
        <v>45078</v>
      </c>
      <c r="B400" s="3111">
        <v>34447.18</v>
      </c>
      <c r="C400" s="3111">
        <v>365.16</v>
      </c>
      <c r="D400" s="3111">
        <v>12875.56</v>
      </c>
      <c r="E400" s="3111">
        <v>2431.08</v>
      </c>
      <c r="F400" s="9"/>
      <c r="G400" s="9"/>
      <c r="H400" s="9"/>
      <c r="I400" s="9"/>
      <c r="J400" s="9"/>
      <c r="K400" s="9"/>
    </row>
    <row r="401" spans="1:11">
      <c r="A401" s="3114">
        <v>45077</v>
      </c>
      <c r="B401" s="3111">
        <v>34581.01</v>
      </c>
      <c r="C401" s="3111">
        <v>363.86</v>
      </c>
      <c r="D401" s="3111">
        <v>12731.91</v>
      </c>
      <c r="E401" s="3111">
        <v>2422.6799999999998</v>
      </c>
      <c r="F401" s="9"/>
      <c r="G401" s="9"/>
      <c r="H401" s="9"/>
      <c r="I401" s="9"/>
      <c r="J401" s="9"/>
      <c r="K401" s="9"/>
    </row>
    <row r="402" spans="1:11">
      <c r="A402" s="3114">
        <v>45076</v>
      </c>
      <c r="B402" s="3111">
        <v>34671.86</v>
      </c>
      <c r="C402" s="3111">
        <v>362.41</v>
      </c>
      <c r="D402" s="3111">
        <v>12843.8</v>
      </c>
      <c r="E402" s="3111">
        <v>2452.3000000000002</v>
      </c>
      <c r="F402" s="9"/>
      <c r="G402" s="9"/>
      <c r="H402" s="9"/>
      <c r="I402" s="9"/>
      <c r="J402" s="9"/>
      <c r="K402" s="9"/>
    </row>
    <row r="403" spans="1:11">
      <c r="A403" s="3114">
        <v>45075</v>
      </c>
      <c r="B403" s="3111">
        <v>34696.019999999997</v>
      </c>
      <c r="C403" s="3111">
        <v>363.87</v>
      </c>
      <c r="D403" s="3111">
        <v>12862.89</v>
      </c>
      <c r="E403" s="3111">
        <v>2455.08</v>
      </c>
      <c r="F403" s="9"/>
      <c r="G403" s="9"/>
      <c r="H403" s="9"/>
      <c r="I403" s="9"/>
      <c r="J403" s="9"/>
      <c r="K403" s="9"/>
    </row>
    <row r="404" spans="1:11">
      <c r="A404" s="3114">
        <v>45074</v>
      </c>
      <c r="B404" s="3111" t="s">
        <v>0</v>
      </c>
      <c r="C404" s="3111" t="s">
        <v>0</v>
      </c>
      <c r="D404" s="3111" t="s">
        <v>0</v>
      </c>
      <c r="E404" s="3111" t="s">
        <v>0</v>
      </c>
      <c r="F404" s="9"/>
      <c r="G404" s="9"/>
      <c r="H404" s="9"/>
      <c r="I404" s="9"/>
      <c r="J404" s="9"/>
      <c r="K404" s="9"/>
    </row>
    <row r="405" spans="1:11">
      <c r="A405" s="3114">
        <v>45073</v>
      </c>
      <c r="B405" s="3111" t="s">
        <v>0</v>
      </c>
      <c r="C405" s="3111" t="s">
        <v>0</v>
      </c>
      <c r="D405" s="3111" t="s">
        <v>0</v>
      </c>
      <c r="E405" s="3111" t="s">
        <v>0</v>
      </c>
      <c r="F405" s="9"/>
      <c r="G405" s="9"/>
      <c r="H405" s="9"/>
      <c r="I405" s="9"/>
      <c r="J405" s="9"/>
      <c r="K405" s="9"/>
    </row>
    <row r="406" spans="1:11">
      <c r="A406" s="3114">
        <v>45072</v>
      </c>
      <c r="B406" s="3111">
        <v>34421.85</v>
      </c>
      <c r="C406" s="3111">
        <v>358.37</v>
      </c>
      <c r="D406" s="3111">
        <v>12851.35</v>
      </c>
      <c r="E406" s="3111">
        <v>2457.65</v>
      </c>
      <c r="F406" s="9"/>
      <c r="G406" s="9"/>
      <c r="H406" s="9"/>
      <c r="I406" s="9"/>
      <c r="J406" s="9"/>
      <c r="K406" s="9"/>
    </row>
    <row r="407" spans="1:11">
      <c r="A407" s="3114">
        <v>45071</v>
      </c>
      <c r="B407" s="3111">
        <v>33977.47</v>
      </c>
      <c r="C407" s="3111">
        <v>357.62</v>
      </c>
      <c r="D407" s="3111">
        <v>12709.35</v>
      </c>
      <c r="E407" s="3111">
        <v>2435.15</v>
      </c>
      <c r="F407" s="9"/>
      <c r="G407" s="9"/>
      <c r="H407" s="9"/>
      <c r="I407" s="9"/>
      <c r="J407" s="9"/>
      <c r="K407" s="9"/>
    </row>
    <row r="408" spans="1:11">
      <c r="A408" s="3114">
        <v>45070</v>
      </c>
      <c r="B408" s="3111">
        <v>33699.370000000003</v>
      </c>
      <c r="C408" s="3111">
        <v>358.15</v>
      </c>
      <c r="D408" s="3111">
        <v>12672.24</v>
      </c>
      <c r="E408" s="3111">
        <v>2452.35</v>
      </c>
      <c r="F408" s="9"/>
      <c r="G408" s="9"/>
      <c r="H408" s="9"/>
      <c r="I408" s="9"/>
      <c r="J408" s="9"/>
      <c r="K408" s="9"/>
    </row>
    <row r="409" spans="1:11">
      <c r="A409" s="3114">
        <v>45069</v>
      </c>
      <c r="B409" s="3111">
        <v>33759.26</v>
      </c>
      <c r="C409" s="3111">
        <v>359.16</v>
      </c>
      <c r="D409" s="3111">
        <v>12799.38</v>
      </c>
      <c r="E409" s="3111">
        <v>2471.63</v>
      </c>
      <c r="F409" s="9"/>
      <c r="G409" s="9"/>
      <c r="H409" s="9"/>
      <c r="I409" s="9"/>
      <c r="J409" s="9"/>
      <c r="K409" s="9"/>
    </row>
    <row r="410" spans="1:11">
      <c r="A410" s="3114">
        <v>45068</v>
      </c>
      <c r="B410" s="3111">
        <v>33744.36</v>
      </c>
      <c r="C410" s="3111">
        <v>355.88</v>
      </c>
      <c r="D410" s="3111">
        <v>12929.33</v>
      </c>
      <c r="E410" s="3111">
        <v>2483.31</v>
      </c>
      <c r="F410" s="9"/>
      <c r="G410" s="9"/>
      <c r="H410" s="9"/>
      <c r="I410" s="9"/>
      <c r="J410" s="9"/>
      <c r="K410" s="9"/>
    </row>
    <row r="411" spans="1:11">
      <c r="A411" s="3114">
        <v>45067</v>
      </c>
      <c r="B411" s="3111" t="s">
        <v>0</v>
      </c>
      <c r="C411" s="3111" t="s">
        <v>0</v>
      </c>
      <c r="D411" s="3111" t="s">
        <v>0</v>
      </c>
      <c r="E411" s="3111" t="s">
        <v>0</v>
      </c>
      <c r="F411" s="9"/>
      <c r="G411" s="9"/>
      <c r="H411" s="9"/>
      <c r="I411" s="9"/>
      <c r="J411" s="9"/>
      <c r="K411" s="9"/>
    </row>
    <row r="412" spans="1:11">
      <c r="A412" s="3114">
        <v>45066</v>
      </c>
      <c r="B412" s="3111" t="s">
        <v>0</v>
      </c>
      <c r="C412" s="3111" t="s">
        <v>0</v>
      </c>
      <c r="D412" s="3111" t="s">
        <v>0</v>
      </c>
      <c r="E412" s="3111" t="s">
        <v>0</v>
      </c>
      <c r="F412" s="9"/>
      <c r="G412" s="9"/>
      <c r="H412" s="9"/>
      <c r="I412" s="9"/>
      <c r="J412" s="9"/>
      <c r="K412" s="9"/>
    </row>
    <row r="413" spans="1:11">
      <c r="A413" s="3114">
        <v>45065</v>
      </c>
      <c r="B413" s="3111">
        <v>33731.9</v>
      </c>
      <c r="C413" s="3111">
        <v>352.85</v>
      </c>
      <c r="D413" s="3111">
        <v>12912.34</v>
      </c>
      <c r="E413" s="3111">
        <v>2467.77</v>
      </c>
      <c r="F413" s="9"/>
      <c r="G413" s="9"/>
      <c r="H413" s="9"/>
      <c r="I413" s="9"/>
      <c r="J413" s="9"/>
      <c r="K413" s="9"/>
    </row>
    <row r="414" spans="1:11">
      <c r="A414" s="3114">
        <v>45064</v>
      </c>
      <c r="B414" s="3111">
        <v>33579.589999999997</v>
      </c>
      <c r="C414" s="3111">
        <v>353.79</v>
      </c>
      <c r="D414" s="3111">
        <v>12899.64</v>
      </c>
      <c r="E414" s="3111">
        <v>2469.25</v>
      </c>
      <c r="F414" s="9"/>
      <c r="G414" s="9"/>
      <c r="H414" s="9"/>
      <c r="I414" s="9"/>
      <c r="J414" s="9"/>
      <c r="K414" s="9"/>
    </row>
    <row r="415" spans="1:11">
      <c r="A415" s="3114">
        <v>45063</v>
      </c>
      <c r="B415" s="3111">
        <v>33211.32</v>
      </c>
      <c r="C415" s="3111">
        <v>352.65</v>
      </c>
      <c r="D415" s="3111">
        <v>12809.12</v>
      </c>
      <c r="E415" s="3111">
        <v>2463.02</v>
      </c>
      <c r="F415" s="9"/>
      <c r="G415" s="9"/>
      <c r="H415" s="9"/>
      <c r="I415" s="9"/>
      <c r="J415" s="9"/>
      <c r="K415" s="9"/>
    </row>
    <row r="416" spans="1:11">
      <c r="A416" s="3114">
        <v>45062</v>
      </c>
      <c r="B416" s="3111">
        <v>32687.07</v>
      </c>
      <c r="C416" s="3111">
        <v>348.52</v>
      </c>
      <c r="D416" s="3111">
        <v>12722.77</v>
      </c>
      <c r="E416" s="3111">
        <v>2471.5700000000002</v>
      </c>
      <c r="F416" s="9"/>
      <c r="G416" s="9"/>
      <c r="H416" s="9"/>
      <c r="I416" s="9"/>
      <c r="J416" s="9"/>
      <c r="K416" s="9"/>
    </row>
    <row r="417" spans="1:11">
      <c r="A417" s="3114">
        <v>45061</v>
      </c>
      <c r="B417" s="3111">
        <v>32272.37</v>
      </c>
      <c r="C417" s="3111">
        <v>345.01</v>
      </c>
      <c r="D417" s="3111">
        <v>12799.51</v>
      </c>
      <c r="E417" s="3111">
        <v>2466.5700000000002</v>
      </c>
      <c r="F417" s="9"/>
      <c r="G417" s="9"/>
      <c r="H417" s="9"/>
      <c r="I417" s="9"/>
      <c r="J417" s="9"/>
      <c r="K417" s="9"/>
    </row>
    <row r="418" spans="1:11">
      <c r="A418" s="3114">
        <v>45060</v>
      </c>
      <c r="B418" s="3111" t="s">
        <v>0</v>
      </c>
      <c r="C418" s="3111" t="s">
        <v>0</v>
      </c>
      <c r="D418" s="3111" t="s">
        <v>0</v>
      </c>
      <c r="E418" s="3111" t="s">
        <v>0</v>
      </c>
      <c r="F418" s="9"/>
      <c r="G418" s="9"/>
      <c r="H418" s="9"/>
      <c r="I418" s="9"/>
      <c r="J418" s="9"/>
      <c r="K418" s="9"/>
    </row>
    <row r="419" spans="1:11">
      <c r="A419" s="3114">
        <v>45059</v>
      </c>
      <c r="B419" s="3111" t="s">
        <v>0</v>
      </c>
      <c r="C419" s="3111" t="s">
        <v>0</v>
      </c>
      <c r="D419" s="3111" t="s">
        <v>0</v>
      </c>
      <c r="E419" s="3111" t="s">
        <v>0</v>
      </c>
      <c r="F419" s="9"/>
      <c r="G419" s="9"/>
      <c r="H419" s="9"/>
      <c r="I419" s="9"/>
      <c r="J419" s="9"/>
      <c r="K419" s="9"/>
    </row>
    <row r="420" spans="1:11">
      <c r="A420" s="3114">
        <v>45058</v>
      </c>
      <c r="B420" s="3111">
        <v>32329.33</v>
      </c>
      <c r="C420" s="3111">
        <v>348.42</v>
      </c>
      <c r="D420" s="3111">
        <v>12750.92</v>
      </c>
      <c r="E420" s="3111">
        <v>2454.9899999999998</v>
      </c>
      <c r="F420" s="9"/>
      <c r="G420" s="9"/>
      <c r="H420" s="9"/>
      <c r="I420" s="9"/>
      <c r="J420" s="9"/>
      <c r="K420" s="9"/>
    </row>
    <row r="421" spans="1:11">
      <c r="A421" s="3114">
        <v>45057</v>
      </c>
      <c r="B421" s="3111">
        <v>32354.94</v>
      </c>
      <c r="C421" s="3111">
        <v>346.4</v>
      </c>
      <c r="D421" s="3111">
        <v>12771.9</v>
      </c>
      <c r="E421" s="3111">
        <v>2467.14</v>
      </c>
      <c r="F421" s="9"/>
      <c r="G421" s="9"/>
      <c r="H421" s="9"/>
      <c r="I421" s="9"/>
      <c r="J421" s="9"/>
      <c r="K421" s="9"/>
    </row>
    <row r="422" spans="1:11">
      <c r="A422" s="3114">
        <v>45056</v>
      </c>
      <c r="B422" s="3111">
        <v>32620.03</v>
      </c>
      <c r="C422" s="3111">
        <v>353.88</v>
      </c>
      <c r="D422" s="3111">
        <v>12802.53</v>
      </c>
      <c r="E422" s="3111">
        <v>2471.6999999999998</v>
      </c>
      <c r="F422" s="9"/>
      <c r="G422" s="9"/>
      <c r="H422" s="9"/>
      <c r="I422" s="9"/>
      <c r="J422" s="9"/>
      <c r="K422" s="9"/>
    </row>
    <row r="423" spans="1:11">
      <c r="A423" s="3114">
        <v>45055</v>
      </c>
      <c r="B423" s="3111">
        <v>32799.25</v>
      </c>
      <c r="C423" s="3111">
        <v>353.79</v>
      </c>
      <c r="D423" s="3111">
        <v>12768.53</v>
      </c>
      <c r="E423" s="3111">
        <v>2478.13</v>
      </c>
      <c r="F423" s="9"/>
      <c r="G423" s="9"/>
      <c r="H423" s="9"/>
      <c r="I423" s="9"/>
      <c r="J423" s="9"/>
      <c r="K423" s="9"/>
    </row>
    <row r="424" spans="1:11">
      <c r="A424" s="3114">
        <v>45054</v>
      </c>
      <c r="B424" s="3111">
        <v>32740.59</v>
      </c>
      <c r="C424" s="3111">
        <v>358.81</v>
      </c>
      <c r="D424" s="3111">
        <v>12820.92</v>
      </c>
      <c r="E424" s="3111">
        <v>2496.2399999999998</v>
      </c>
      <c r="F424" s="9"/>
      <c r="G424" s="9"/>
      <c r="H424" s="9"/>
      <c r="I424" s="9"/>
      <c r="J424" s="9"/>
      <c r="K424" s="9"/>
    </row>
    <row r="425" spans="1:11">
      <c r="A425" s="3114">
        <v>45053</v>
      </c>
      <c r="B425" s="3111" t="s">
        <v>0</v>
      </c>
      <c r="C425" s="3111" t="s">
        <v>0</v>
      </c>
      <c r="D425" s="3111" t="s">
        <v>0</v>
      </c>
      <c r="E425" s="3111" t="s">
        <v>0</v>
      </c>
      <c r="F425" s="9"/>
      <c r="G425" s="9"/>
      <c r="H425" s="9"/>
      <c r="I425" s="9"/>
      <c r="J425" s="9"/>
      <c r="K425" s="9"/>
    </row>
    <row r="426" spans="1:11">
      <c r="A426" s="3114">
        <v>45052</v>
      </c>
      <c r="B426" s="3111" t="s">
        <v>0</v>
      </c>
      <c r="C426" s="3111" t="s">
        <v>0</v>
      </c>
      <c r="D426" s="3111" t="s">
        <v>0</v>
      </c>
      <c r="E426" s="3111" t="s">
        <v>0</v>
      </c>
      <c r="F426" s="9"/>
      <c r="G426" s="9"/>
      <c r="H426" s="9"/>
      <c r="I426" s="9"/>
      <c r="J426" s="9"/>
      <c r="K426" s="9"/>
    </row>
    <row r="427" spans="1:11">
      <c r="A427" s="3114">
        <v>45051</v>
      </c>
      <c r="B427" s="3111">
        <v>32587.31</v>
      </c>
      <c r="C427" s="3111">
        <v>358.78</v>
      </c>
      <c r="D427" s="3111">
        <v>12794.75</v>
      </c>
      <c r="E427" s="3111">
        <v>2476.15</v>
      </c>
      <c r="F427" s="9"/>
      <c r="G427" s="9"/>
      <c r="H427" s="9"/>
      <c r="I427" s="9"/>
      <c r="J427" s="9"/>
      <c r="K427" s="9"/>
    </row>
    <row r="428" spans="1:11">
      <c r="A428" s="3114">
        <v>45050</v>
      </c>
      <c r="B428" s="3111">
        <v>32551.79</v>
      </c>
      <c r="C428" s="3111">
        <v>357.73</v>
      </c>
      <c r="D428" s="3111">
        <v>12598.61</v>
      </c>
      <c r="E428" s="3111">
        <v>2462.35</v>
      </c>
      <c r="F428" s="9"/>
      <c r="G428" s="9"/>
      <c r="H428" s="9"/>
      <c r="I428" s="9"/>
      <c r="J428" s="9"/>
      <c r="K428" s="9"/>
    </row>
    <row r="429" spans="1:11">
      <c r="A429" s="3114">
        <v>45049</v>
      </c>
      <c r="B429" s="3111">
        <v>32435.79</v>
      </c>
      <c r="C429" s="3111">
        <v>355.84</v>
      </c>
      <c r="D429" s="3111">
        <v>12672.94</v>
      </c>
      <c r="E429" s="3111">
        <v>2445.1799999999998</v>
      </c>
      <c r="F429" s="9"/>
      <c r="G429" s="9"/>
      <c r="H429" s="9"/>
      <c r="I429" s="9"/>
      <c r="J429" s="9"/>
      <c r="K429" s="9"/>
    </row>
    <row r="430" spans="1:11">
      <c r="A430" s="3114">
        <v>45048</v>
      </c>
      <c r="B430" s="3111">
        <v>32609.040000000001</v>
      </c>
      <c r="C430" s="3111">
        <v>357.66</v>
      </c>
      <c r="D430" s="3111">
        <v>12702.69</v>
      </c>
      <c r="E430" s="3111">
        <v>2455.8000000000002</v>
      </c>
      <c r="F430" s="9"/>
      <c r="G430" s="9"/>
      <c r="H430" s="9"/>
      <c r="I430" s="9"/>
      <c r="J430" s="9"/>
      <c r="K430" s="9"/>
    </row>
    <row r="431" spans="1:11">
      <c r="A431" s="3114">
        <v>45047</v>
      </c>
      <c r="B431" s="3111" t="s">
        <v>0</v>
      </c>
      <c r="C431" s="3111" t="s">
        <v>0</v>
      </c>
      <c r="D431" s="3111">
        <v>12839.84</v>
      </c>
      <c r="E431" s="3111">
        <v>2462.62</v>
      </c>
      <c r="F431" s="9"/>
      <c r="G431" s="9"/>
      <c r="H431" s="9"/>
      <c r="I431" s="9"/>
      <c r="J431" s="9"/>
      <c r="K431" s="9"/>
    </row>
    <row r="432" spans="1:11">
      <c r="A432" s="3114">
        <v>45046</v>
      </c>
      <c r="B432" s="3111" t="s">
        <v>0</v>
      </c>
      <c r="C432" s="3111" t="s">
        <v>0</v>
      </c>
      <c r="D432" s="3111" t="s">
        <v>0</v>
      </c>
      <c r="E432" s="3111" t="s">
        <v>0</v>
      </c>
      <c r="F432" s="9"/>
      <c r="G432" s="9"/>
      <c r="H432" s="9"/>
      <c r="I432" s="9"/>
      <c r="J432" s="9"/>
      <c r="K432" s="9"/>
    </row>
    <row r="433" spans="1:11">
      <c r="A433" s="3114">
        <v>45045</v>
      </c>
      <c r="B433" s="3111" t="s">
        <v>0</v>
      </c>
      <c r="C433" s="3111" t="s">
        <v>0</v>
      </c>
      <c r="D433" s="3111" t="s">
        <v>0</v>
      </c>
      <c r="E433" s="3111" t="s">
        <v>0</v>
      </c>
      <c r="F433" s="9"/>
      <c r="G433" s="9"/>
      <c r="H433" s="9"/>
      <c r="I433" s="9"/>
      <c r="J433" s="9"/>
      <c r="K433" s="9"/>
    </row>
    <row r="434" spans="1:11">
      <c r="A434" s="3114">
        <v>45044</v>
      </c>
      <c r="B434" s="3111">
        <v>32489.54</v>
      </c>
      <c r="C434" s="3111">
        <v>352.52</v>
      </c>
      <c r="D434" s="3111">
        <v>12850.38</v>
      </c>
      <c r="E434" s="3111">
        <v>2463.34</v>
      </c>
      <c r="F434" s="9"/>
      <c r="G434" s="9"/>
      <c r="H434" s="9"/>
      <c r="I434" s="9"/>
      <c r="J434" s="9"/>
      <c r="K434" s="9"/>
    </row>
    <row r="435" spans="1:11">
      <c r="A435" s="3114">
        <v>45043</v>
      </c>
      <c r="B435" s="3111">
        <v>32139.82</v>
      </c>
      <c r="C435" s="3111">
        <v>346.82</v>
      </c>
      <c r="D435" s="3111">
        <v>12755.57</v>
      </c>
      <c r="E435" s="3111">
        <v>2448.67</v>
      </c>
      <c r="F435" s="9"/>
      <c r="G435" s="9"/>
      <c r="H435" s="9"/>
      <c r="I435" s="9"/>
      <c r="J435" s="9"/>
      <c r="K435" s="9"/>
    </row>
    <row r="436" spans="1:11">
      <c r="A436" s="3114">
        <v>45042</v>
      </c>
      <c r="B436" s="3111">
        <v>32061.93</v>
      </c>
      <c r="C436" s="3111">
        <v>345.07</v>
      </c>
      <c r="D436" s="3111">
        <v>12590.73</v>
      </c>
      <c r="E436" s="3111">
        <v>2437.7199999999998</v>
      </c>
      <c r="F436" s="9"/>
      <c r="G436" s="9"/>
      <c r="H436" s="9"/>
      <c r="I436" s="9"/>
      <c r="J436" s="9"/>
      <c r="K436" s="9"/>
    </row>
    <row r="437" spans="1:11">
      <c r="A437" s="3114">
        <v>45041</v>
      </c>
      <c r="B437" s="3111">
        <v>32053.74</v>
      </c>
      <c r="C437" s="3111">
        <v>344.77</v>
      </c>
      <c r="D437" s="3111">
        <v>12633.99</v>
      </c>
      <c r="E437" s="3111">
        <v>2431.85</v>
      </c>
      <c r="F437" s="9"/>
      <c r="G437" s="9"/>
      <c r="H437" s="9"/>
      <c r="I437" s="9"/>
      <c r="J437" s="9"/>
      <c r="K437" s="9"/>
    </row>
    <row r="438" spans="1:11">
      <c r="A438" s="3114">
        <v>45040</v>
      </c>
      <c r="B438" s="3111">
        <v>32587.89</v>
      </c>
      <c r="C438" s="3111">
        <v>353.47</v>
      </c>
      <c r="D438" s="3111">
        <v>12801.02</v>
      </c>
      <c r="E438" s="3111">
        <v>2461.5</v>
      </c>
      <c r="F438" s="9"/>
      <c r="G438" s="9"/>
      <c r="H438" s="9"/>
      <c r="I438" s="9"/>
      <c r="J438" s="9"/>
      <c r="K438" s="9"/>
    </row>
    <row r="439" spans="1:11">
      <c r="A439" s="3114">
        <v>45039</v>
      </c>
      <c r="B439" s="3111" t="s">
        <v>0</v>
      </c>
      <c r="C439" s="3111" t="s">
        <v>0</v>
      </c>
      <c r="D439" s="3111" t="s">
        <v>0</v>
      </c>
      <c r="E439" s="3111" t="s">
        <v>0</v>
      </c>
      <c r="F439" s="9"/>
      <c r="G439" s="9"/>
      <c r="H439" s="9"/>
      <c r="I439" s="9"/>
      <c r="J439" s="9"/>
      <c r="K439" s="9"/>
    </row>
    <row r="440" spans="1:11">
      <c r="A440" s="3114">
        <v>45038</v>
      </c>
      <c r="B440" s="3111" t="s">
        <v>0</v>
      </c>
      <c r="C440" s="3111" t="s">
        <v>0</v>
      </c>
      <c r="D440" s="3111" t="s">
        <v>0</v>
      </c>
      <c r="E440" s="3111" t="s">
        <v>0</v>
      </c>
      <c r="F440" s="9"/>
      <c r="G440" s="9"/>
      <c r="H440" s="9"/>
      <c r="I440" s="9"/>
      <c r="J440" s="9"/>
      <c r="K440" s="9"/>
    </row>
    <row r="441" spans="1:11">
      <c r="A441" s="3114">
        <v>45037</v>
      </c>
      <c r="B441" s="3111">
        <v>32538.080000000002</v>
      </c>
      <c r="C441" s="3111">
        <v>350.7</v>
      </c>
      <c r="D441" s="3111">
        <v>12779.62</v>
      </c>
      <c r="E441" s="3111">
        <v>2469.96</v>
      </c>
      <c r="F441" s="9"/>
      <c r="G441" s="9"/>
      <c r="H441" s="9"/>
      <c r="I441" s="9"/>
      <c r="J441" s="9"/>
      <c r="K441" s="9"/>
    </row>
    <row r="442" spans="1:11">
      <c r="A442" s="3114">
        <v>45036</v>
      </c>
      <c r="B442" s="3111">
        <v>32756.06</v>
      </c>
      <c r="C442" s="3111">
        <v>358.59</v>
      </c>
      <c r="D442" s="3111">
        <v>12776.76</v>
      </c>
      <c r="E442" s="3111">
        <v>2492.61</v>
      </c>
      <c r="F442" s="9"/>
      <c r="G442" s="9"/>
      <c r="H442" s="9"/>
      <c r="I442" s="9"/>
      <c r="J442" s="9"/>
      <c r="K442" s="9"/>
    </row>
    <row r="443" spans="1:11">
      <c r="A443" s="3114">
        <v>45035</v>
      </c>
      <c r="B443" s="3111">
        <v>32883.14</v>
      </c>
      <c r="C443" s="3111">
        <v>365.55</v>
      </c>
      <c r="D443" s="3111">
        <v>12824.6</v>
      </c>
      <c r="E443" s="3111">
        <v>2494.0100000000002</v>
      </c>
      <c r="F443" s="9"/>
      <c r="G443" s="9"/>
      <c r="H443" s="9"/>
      <c r="I443" s="9"/>
      <c r="J443" s="9"/>
      <c r="K443" s="9"/>
    </row>
    <row r="444" spans="1:11">
      <c r="A444" s="3114">
        <v>45034</v>
      </c>
      <c r="B444" s="3111">
        <v>33089.5</v>
      </c>
      <c r="C444" s="3111">
        <v>365.23</v>
      </c>
      <c r="D444" s="3111">
        <v>12835.9</v>
      </c>
      <c r="E444" s="3111">
        <v>2519.34</v>
      </c>
      <c r="F444" s="9"/>
      <c r="G444" s="9"/>
      <c r="H444" s="9"/>
      <c r="I444" s="9"/>
      <c r="J444" s="9"/>
      <c r="K444" s="9"/>
    </row>
    <row r="445" spans="1:11">
      <c r="A445" s="3114">
        <v>45033</v>
      </c>
      <c r="B445" s="3111">
        <v>33285.730000000003</v>
      </c>
      <c r="C445" s="3111">
        <v>367.06</v>
      </c>
      <c r="D445" s="3111">
        <v>12796.58</v>
      </c>
      <c r="E445" s="3111">
        <v>2527.4299999999998</v>
      </c>
      <c r="F445" s="9"/>
      <c r="G445" s="9"/>
      <c r="H445" s="9"/>
      <c r="I445" s="9"/>
      <c r="J445" s="9"/>
      <c r="K445" s="9"/>
    </row>
    <row r="446" spans="1:11">
      <c r="A446" s="3114">
        <v>45032</v>
      </c>
      <c r="B446" s="3111" t="s">
        <v>0</v>
      </c>
      <c r="C446" s="3111" t="s">
        <v>0</v>
      </c>
      <c r="D446" s="3111" t="s">
        <v>0</v>
      </c>
      <c r="E446" s="3111" t="s">
        <v>0</v>
      </c>
      <c r="F446" s="9"/>
      <c r="G446" s="9"/>
      <c r="H446" s="9"/>
      <c r="I446" s="9"/>
      <c r="J446" s="9"/>
      <c r="K446" s="9"/>
    </row>
    <row r="447" spans="1:11">
      <c r="A447" s="3114">
        <v>45031</v>
      </c>
      <c r="B447" s="3111" t="s">
        <v>0</v>
      </c>
      <c r="C447" s="3111" t="s">
        <v>0</v>
      </c>
      <c r="D447" s="3111" t="s">
        <v>0</v>
      </c>
      <c r="E447" s="3111" t="s">
        <v>0</v>
      </c>
      <c r="F447" s="9"/>
      <c r="G447" s="9"/>
      <c r="H447" s="9"/>
      <c r="I447" s="9"/>
      <c r="J447" s="9"/>
      <c r="K447" s="9"/>
    </row>
    <row r="448" spans="1:11">
      <c r="A448" s="3114">
        <v>45030</v>
      </c>
      <c r="B448" s="3111">
        <v>33214.589999999997</v>
      </c>
      <c r="C448" s="3111">
        <v>364.18</v>
      </c>
      <c r="D448" s="3111">
        <v>12789.56</v>
      </c>
      <c r="E448" s="3111">
        <v>2519.08</v>
      </c>
      <c r="F448" s="9"/>
      <c r="G448" s="9"/>
      <c r="H448" s="9"/>
      <c r="I448" s="9"/>
      <c r="J448" s="9"/>
      <c r="K448" s="9"/>
    </row>
    <row r="449" spans="1:11">
      <c r="A449" s="3114">
        <v>45029</v>
      </c>
      <c r="B449" s="3111">
        <v>32938.39</v>
      </c>
      <c r="C449" s="3111">
        <v>362.93</v>
      </c>
      <c r="D449" s="3111">
        <v>12804.29</v>
      </c>
      <c r="E449" s="3111">
        <v>2510.11</v>
      </c>
      <c r="F449" s="9"/>
      <c r="G449" s="9"/>
      <c r="H449" s="9"/>
      <c r="I449" s="9"/>
      <c r="J449" s="9"/>
      <c r="K449" s="9"/>
    </row>
    <row r="450" spans="1:11">
      <c r="A450" s="3114">
        <v>45028</v>
      </c>
      <c r="B450" s="3111">
        <v>33200.86</v>
      </c>
      <c r="C450" s="3111">
        <v>364.41</v>
      </c>
      <c r="D450" s="3111">
        <v>12649.8</v>
      </c>
      <c r="E450" s="3111">
        <v>2501.3000000000002</v>
      </c>
      <c r="F450" s="9"/>
      <c r="G450" s="9"/>
      <c r="H450" s="9"/>
      <c r="I450" s="9"/>
      <c r="J450" s="9"/>
      <c r="K450" s="9"/>
    </row>
    <row r="451" spans="1:11">
      <c r="A451" s="3114">
        <v>45027</v>
      </c>
      <c r="B451" s="3111">
        <v>33161.089999999997</v>
      </c>
      <c r="C451" s="3111">
        <v>362.89</v>
      </c>
      <c r="D451" s="3111">
        <v>12655.4</v>
      </c>
      <c r="E451" s="3111">
        <v>2507.8000000000002</v>
      </c>
      <c r="F451" s="9"/>
      <c r="G451" s="9"/>
      <c r="H451" s="9"/>
      <c r="I451" s="9"/>
      <c r="J451" s="9"/>
      <c r="K451" s="9"/>
    </row>
    <row r="452" spans="1:11">
      <c r="A452" s="3114">
        <v>45026</v>
      </c>
      <c r="B452" s="3111">
        <v>33082.51</v>
      </c>
      <c r="C452" s="3111">
        <v>360.5</v>
      </c>
      <c r="D452" s="3111">
        <v>12606.19</v>
      </c>
      <c r="E452" s="3111">
        <v>2488.67</v>
      </c>
      <c r="F452" s="9"/>
      <c r="G452" s="9"/>
      <c r="H452" s="9"/>
      <c r="I452" s="9"/>
      <c r="J452" s="9"/>
      <c r="K452" s="9"/>
    </row>
    <row r="453" spans="1:11">
      <c r="A453" s="3114">
        <v>45025</v>
      </c>
      <c r="B453" s="3111" t="s">
        <v>0</v>
      </c>
      <c r="C453" s="3111" t="s">
        <v>0</v>
      </c>
      <c r="D453" s="3111" t="s">
        <v>0</v>
      </c>
      <c r="E453" s="3111" t="s">
        <v>0</v>
      </c>
      <c r="F453" s="9"/>
      <c r="G453" s="9"/>
      <c r="H453" s="9"/>
      <c r="I453" s="9"/>
      <c r="J453" s="9"/>
      <c r="K453" s="9"/>
    </row>
    <row r="454" spans="1:11">
      <c r="A454" s="3114">
        <v>45024</v>
      </c>
      <c r="B454" s="3111" t="s">
        <v>0</v>
      </c>
      <c r="C454" s="3111" t="s">
        <v>0</v>
      </c>
      <c r="D454" s="3111" t="s">
        <v>0</v>
      </c>
      <c r="E454" s="3111" t="s">
        <v>0</v>
      </c>
      <c r="F454" s="9"/>
      <c r="G454" s="9"/>
      <c r="H454" s="9"/>
      <c r="I454" s="9"/>
      <c r="J454" s="9"/>
      <c r="K454" s="9"/>
    </row>
    <row r="455" spans="1:11">
      <c r="A455" s="3114">
        <v>45023</v>
      </c>
      <c r="B455" s="3111">
        <v>32999.839999999997</v>
      </c>
      <c r="C455" s="3111">
        <v>358.36</v>
      </c>
      <c r="D455" s="3111">
        <v>12624.62</v>
      </c>
      <c r="E455" s="3111">
        <v>2484.54</v>
      </c>
      <c r="F455" s="9"/>
      <c r="G455" s="9"/>
      <c r="H455" s="9"/>
      <c r="I455" s="9"/>
      <c r="J455" s="9"/>
      <c r="K455" s="9"/>
    </row>
    <row r="456" spans="1:11">
      <c r="A456" s="3114">
        <v>45022</v>
      </c>
      <c r="B456" s="3111">
        <v>32945.9</v>
      </c>
      <c r="C456" s="3111">
        <v>356.89</v>
      </c>
      <c r="D456" s="3111">
        <v>12623.35</v>
      </c>
      <c r="E456" s="3111">
        <v>2477.9</v>
      </c>
      <c r="F456" s="9"/>
      <c r="G456" s="9"/>
      <c r="H456" s="9"/>
      <c r="I456" s="9"/>
      <c r="J456" s="9"/>
      <c r="K456" s="9"/>
    </row>
    <row r="457" spans="1:11">
      <c r="A457" s="3114">
        <v>45021</v>
      </c>
      <c r="B457" s="3111" t="s">
        <v>0</v>
      </c>
      <c r="C457" s="3111" t="s">
        <v>0</v>
      </c>
      <c r="D457" s="3111">
        <v>12593.01</v>
      </c>
      <c r="E457" s="3111">
        <v>2486.4299999999998</v>
      </c>
      <c r="F457" s="9"/>
      <c r="G457" s="9"/>
      <c r="H457" s="9"/>
      <c r="I457" s="9"/>
      <c r="J457" s="9"/>
      <c r="K457" s="9"/>
    </row>
    <row r="458" spans="1:11">
      <c r="A458" s="3114">
        <v>45020</v>
      </c>
      <c r="B458" s="3111" t="s">
        <v>0</v>
      </c>
      <c r="C458" s="3111" t="s">
        <v>0</v>
      </c>
      <c r="D458" s="3111">
        <v>12648.33</v>
      </c>
      <c r="E458" s="3111">
        <v>2485.67</v>
      </c>
      <c r="F458" s="9"/>
      <c r="G458" s="9"/>
      <c r="H458" s="9"/>
      <c r="I458" s="9"/>
      <c r="J458" s="9"/>
      <c r="K458" s="9"/>
    </row>
    <row r="459" spans="1:11">
      <c r="A459" s="3114">
        <v>45019</v>
      </c>
      <c r="B459" s="3111" t="s">
        <v>0</v>
      </c>
      <c r="C459" s="3111" t="s">
        <v>0</v>
      </c>
      <c r="D459" s="3111">
        <v>12678.5</v>
      </c>
      <c r="E459" s="3111">
        <v>2488.6999999999998</v>
      </c>
      <c r="F459" s="9"/>
      <c r="G459" s="9"/>
      <c r="H459" s="9"/>
      <c r="I459" s="9"/>
      <c r="J459" s="9"/>
      <c r="K459" s="9"/>
    </row>
    <row r="460" spans="1:11">
      <c r="A460" s="3114">
        <v>45018</v>
      </c>
      <c r="B460" s="3111" t="s">
        <v>0</v>
      </c>
      <c r="C460" s="3111" t="s">
        <v>0</v>
      </c>
      <c r="D460" s="3111" t="s">
        <v>0</v>
      </c>
      <c r="E460" s="3111" t="s">
        <v>0</v>
      </c>
      <c r="F460" s="9"/>
      <c r="G460" s="9"/>
      <c r="H460" s="9"/>
      <c r="I460" s="9"/>
      <c r="J460" s="9"/>
      <c r="K460" s="9"/>
    </row>
    <row r="461" spans="1:11">
      <c r="A461" s="3114">
        <v>45017</v>
      </c>
      <c r="B461" s="3111" t="s">
        <v>0</v>
      </c>
      <c r="C461" s="3111" t="s">
        <v>0</v>
      </c>
      <c r="D461" s="3111" t="s">
        <v>0</v>
      </c>
      <c r="E461" s="3111" t="s">
        <v>0</v>
      </c>
      <c r="F461" s="9"/>
      <c r="G461" s="9"/>
      <c r="H461" s="9"/>
      <c r="I461" s="9"/>
      <c r="J461" s="9"/>
      <c r="K461" s="9"/>
    </row>
    <row r="462" spans="1:11">
      <c r="A462" s="3114">
        <v>45016</v>
      </c>
      <c r="B462" s="3111">
        <v>33065.279999999999</v>
      </c>
      <c r="C462" s="3111">
        <v>357.63</v>
      </c>
      <c r="D462" s="3111">
        <v>12622.66</v>
      </c>
      <c r="E462" s="3111">
        <v>2491.1</v>
      </c>
      <c r="F462" s="9"/>
      <c r="G462" s="9"/>
      <c r="H462" s="9"/>
      <c r="I462" s="9"/>
      <c r="J462" s="9"/>
      <c r="K462" s="9"/>
    </row>
    <row r="463" spans="1:11">
      <c r="A463" s="3114">
        <v>45015</v>
      </c>
      <c r="B463" s="3111">
        <v>33026.44</v>
      </c>
      <c r="C463" s="3111">
        <v>356.78</v>
      </c>
      <c r="D463" s="3111">
        <v>12478.59</v>
      </c>
      <c r="E463" s="3111">
        <v>2479.7600000000002</v>
      </c>
      <c r="F463" s="9"/>
      <c r="G463" s="9"/>
      <c r="H463" s="9"/>
      <c r="I463" s="9"/>
      <c r="J463" s="9"/>
      <c r="K463" s="9"/>
    </row>
    <row r="464" spans="1:11">
      <c r="A464" s="3114">
        <v>45014</v>
      </c>
      <c r="B464" s="3111">
        <v>32851.870000000003</v>
      </c>
      <c r="C464" s="3111">
        <v>353.51</v>
      </c>
      <c r="D464" s="3111">
        <v>12375.05</v>
      </c>
      <c r="E464" s="3111">
        <v>2464.5300000000002</v>
      </c>
      <c r="F464" s="9"/>
      <c r="G464" s="9"/>
      <c r="H464" s="9"/>
      <c r="I464" s="9"/>
      <c r="J464" s="9"/>
      <c r="K464" s="9"/>
    </row>
    <row r="465" spans="1:11">
      <c r="A465" s="3114">
        <v>45013</v>
      </c>
      <c r="B465" s="3111">
        <v>32704.51</v>
      </c>
      <c r="C465" s="3111">
        <v>354.46</v>
      </c>
      <c r="D465" s="3111">
        <v>12217.82</v>
      </c>
      <c r="E465" s="3111">
        <v>2440.1</v>
      </c>
      <c r="F465" s="9"/>
      <c r="G465" s="9"/>
      <c r="H465" s="9"/>
      <c r="I465" s="9"/>
      <c r="J465" s="9"/>
      <c r="K465" s="9"/>
    </row>
    <row r="466" spans="1:11">
      <c r="A466" s="3114">
        <v>45012</v>
      </c>
      <c r="B466" s="3111">
        <v>32972.26</v>
      </c>
      <c r="C466" s="3111">
        <v>359.46</v>
      </c>
      <c r="D466" s="3111">
        <v>12206.91</v>
      </c>
      <c r="E466" s="3111">
        <v>2423.16</v>
      </c>
      <c r="F466" s="9"/>
      <c r="G466" s="9"/>
      <c r="H466" s="9"/>
      <c r="I466" s="9"/>
      <c r="J466" s="9"/>
      <c r="K466" s="9"/>
    </row>
    <row r="467" spans="1:11">
      <c r="A467" s="3114">
        <v>45011</v>
      </c>
      <c r="B467" s="3111" t="s">
        <v>0</v>
      </c>
      <c r="C467" s="3111" t="s">
        <v>0</v>
      </c>
      <c r="D467" s="3111" t="s">
        <v>0</v>
      </c>
      <c r="E467" s="3111" t="s">
        <v>0</v>
      </c>
      <c r="F467" s="9"/>
      <c r="G467" s="9"/>
      <c r="H467" s="9"/>
      <c r="I467" s="9"/>
      <c r="J467" s="9"/>
      <c r="K467" s="9"/>
    </row>
    <row r="468" spans="1:11">
      <c r="A468" s="3114">
        <v>45010</v>
      </c>
      <c r="B468" s="3111" t="s">
        <v>0</v>
      </c>
      <c r="C468" s="3111" t="s">
        <v>0</v>
      </c>
      <c r="D468" s="3111" t="s">
        <v>0</v>
      </c>
      <c r="E468" s="3111" t="s">
        <v>0</v>
      </c>
      <c r="F468" s="9"/>
      <c r="G468" s="9"/>
      <c r="H468" s="9"/>
      <c r="I468" s="9"/>
      <c r="J468" s="9"/>
      <c r="K468" s="9"/>
    </row>
    <row r="469" spans="1:11">
      <c r="A469" s="3114">
        <v>45009</v>
      </c>
      <c r="B469" s="3111">
        <v>33148.03</v>
      </c>
      <c r="C469" s="3111">
        <v>358.95</v>
      </c>
      <c r="D469" s="3111">
        <v>12161.66</v>
      </c>
      <c r="E469" s="3111">
        <v>2443.13</v>
      </c>
      <c r="F469" s="9"/>
      <c r="G469" s="9"/>
      <c r="H469" s="9"/>
      <c r="I469" s="9"/>
      <c r="J469" s="9"/>
      <c r="K469" s="9"/>
    </row>
    <row r="470" spans="1:11">
      <c r="A470" s="3114">
        <v>45008</v>
      </c>
      <c r="B470" s="3111">
        <v>33039.480000000003</v>
      </c>
      <c r="C470" s="3111">
        <v>357.15</v>
      </c>
      <c r="D470" s="3111">
        <v>12179.75</v>
      </c>
      <c r="E470" s="3111">
        <v>2456.4499999999998</v>
      </c>
      <c r="F470" s="9"/>
      <c r="G470" s="9"/>
      <c r="H470" s="9"/>
      <c r="I470" s="9"/>
      <c r="J470" s="9"/>
      <c r="K470" s="9"/>
    </row>
    <row r="471" spans="1:11">
      <c r="A471" s="3114">
        <v>45007</v>
      </c>
      <c r="B471" s="3111">
        <v>32823.67</v>
      </c>
      <c r="C471" s="3111">
        <v>355.1</v>
      </c>
      <c r="D471" s="3111">
        <v>12129.81</v>
      </c>
      <c r="E471" s="3111">
        <v>2415.52</v>
      </c>
      <c r="F471" s="9"/>
      <c r="G471" s="9"/>
      <c r="H471" s="9"/>
      <c r="I471" s="9"/>
      <c r="J471" s="9"/>
      <c r="K471" s="9"/>
    </row>
    <row r="472" spans="1:11">
      <c r="A472" s="3114">
        <v>45006</v>
      </c>
      <c r="B472" s="3111">
        <v>32309.24</v>
      </c>
      <c r="C472" s="3111">
        <v>349.83</v>
      </c>
      <c r="D472" s="3111">
        <v>12244.79</v>
      </c>
      <c r="E472" s="3111">
        <v>2392.39</v>
      </c>
      <c r="F472" s="9"/>
      <c r="G472" s="9"/>
      <c r="H472" s="9"/>
      <c r="I472" s="9"/>
      <c r="J472" s="9"/>
      <c r="K472" s="9"/>
    </row>
    <row r="473" spans="1:11">
      <c r="A473" s="3114">
        <v>45005</v>
      </c>
      <c r="B473" s="3111">
        <v>32114.54</v>
      </c>
      <c r="C473" s="3111">
        <v>348.93</v>
      </c>
      <c r="D473" s="3111">
        <v>12092.6</v>
      </c>
      <c r="E473" s="3111">
        <v>2368.39</v>
      </c>
      <c r="F473" s="9"/>
      <c r="G473" s="9"/>
      <c r="H473" s="9"/>
      <c r="I473" s="9"/>
      <c r="J473" s="9"/>
      <c r="K473" s="9"/>
    </row>
    <row r="474" spans="1:11">
      <c r="A474" s="3114">
        <v>45004</v>
      </c>
      <c r="B474" s="3111" t="s">
        <v>0</v>
      </c>
      <c r="C474" s="3111" t="s">
        <v>0</v>
      </c>
      <c r="D474" s="3111" t="s">
        <v>0</v>
      </c>
      <c r="E474" s="3111" t="s">
        <v>0</v>
      </c>
      <c r="F474" s="9"/>
      <c r="G474" s="9"/>
      <c r="H474" s="9"/>
      <c r="I474" s="9"/>
      <c r="J474" s="9"/>
      <c r="K474" s="9"/>
    </row>
    <row r="475" spans="1:11">
      <c r="A475" s="3114">
        <v>45003</v>
      </c>
      <c r="B475" s="3111" t="s">
        <v>0</v>
      </c>
      <c r="C475" s="3111" t="s">
        <v>0</v>
      </c>
      <c r="D475" s="3111" t="s">
        <v>0</v>
      </c>
      <c r="E475" s="3111" t="s">
        <v>0</v>
      </c>
      <c r="F475" s="9"/>
      <c r="G475" s="9"/>
      <c r="H475" s="9"/>
      <c r="I475" s="9"/>
      <c r="J475" s="9"/>
      <c r="K475" s="9"/>
    </row>
    <row r="476" spans="1:11">
      <c r="A476" s="3114">
        <v>45002</v>
      </c>
      <c r="B476" s="3111">
        <v>32183.27</v>
      </c>
      <c r="C476" s="3111">
        <v>346.91</v>
      </c>
      <c r="D476" s="3111">
        <v>11992.59</v>
      </c>
      <c r="E476" s="3111">
        <v>2389.66</v>
      </c>
      <c r="F476" s="9"/>
      <c r="G476" s="9"/>
      <c r="H476" s="9"/>
      <c r="I476" s="9"/>
      <c r="J476" s="9"/>
      <c r="K476" s="9"/>
    </row>
    <row r="477" spans="1:11">
      <c r="A477" s="3114">
        <v>45001</v>
      </c>
      <c r="B477" s="3111">
        <v>31700.05</v>
      </c>
      <c r="C477" s="3111">
        <v>341.18</v>
      </c>
      <c r="D477" s="3111">
        <v>12090.57</v>
      </c>
      <c r="E477" s="3111">
        <v>2363.9899999999998</v>
      </c>
      <c r="F477" s="9"/>
      <c r="G477" s="9"/>
      <c r="H477" s="9"/>
      <c r="I477" s="9"/>
      <c r="J477" s="9"/>
      <c r="K477" s="9"/>
    </row>
    <row r="478" spans="1:11">
      <c r="A478" s="3114">
        <v>45000</v>
      </c>
      <c r="B478" s="3111">
        <v>31988.75</v>
      </c>
      <c r="C478" s="3111">
        <v>344.59</v>
      </c>
      <c r="D478" s="3111">
        <v>11908.05</v>
      </c>
      <c r="E478" s="3111">
        <v>2376.54</v>
      </c>
      <c r="F478" s="9"/>
      <c r="G478" s="9"/>
      <c r="H478" s="9"/>
      <c r="I478" s="9"/>
      <c r="J478" s="9"/>
      <c r="K478" s="9"/>
    </row>
    <row r="479" spans="1:11">
      <c r="A479" s="3114">
        <v>44999</v>
      </c>
      <c r="B479" s="3111">
        <v>31932.080000000002</v>
      </c>
      <c r="C479" s="3111">
        <v>342.1</v>
      </c>
      <c r="D479" s="3111">
        <v>12069.69</v>
      </c>
      <c r="E479" s="3111">
        <v>2371.64</v>
      </c>
      <c r="F479" s="9"/>
      <c r="G479" s="9"/>
      <c r="H479" s="9"/>
      <c r="I479" s="9"/>
      <c r="J479" s="9"/>
      <c r="K479" s="9"/>
    </row>
    <row r="480" spans="1:11">
      <c r="A480" s="3114">
        <v>44998</v>
      </c>
      <c r="B480" s="3111">
        <v>32348</v>
      </c>
      <c r="C480" s="3111">
        <v>345.08</v>
      </c>
      <c r="D480" s="3111">
        <v>11928.87</v>
      </c>
      <c r="E480" s="3111">
        <v>2411.94</v>
      </c>
      <c r="F480" s="9"/>
      <c r="G480" s="9"/>
      <c r="H480" s="9"/>
      <c r="I480" s="9"/>
      <c r="J480" s="9"/>
      <c r="K480" s="9"/>
    </row>
    <row r="481" spans="1:11">
      <c r="A481" s="3114">
        <v>44997</v>
      </c>
      <c r="B481" s="3111" t="s">
        <v>0</v>
      </c>
      <c r="C481" s="3111" t="s">
        <v>0</v>
      </c>
      <c r="D481" s="3111" t="s">
        <v>0</v>
      </c>
      <c r="E481" s="3111" t="s">
        <v>0</v>
      </c>
      <c r="F481" s="9"/>
      <c r="G481" s="9"/>
      <c r="H481" s="9"/>
      <c r="I481" s="9"/>
      <c r="J481" s="9"/>
      <c r="K481" s="9"/>
    </row>
    <row r="482" spans="1:11">
      <c r="A482" s="3114">
        <v>44996</v>
      </c>
      <c r="B482" s="3111" t="s">
        <v>0</v>
      </c>
      <c r="C482" s="3111" t="s">
        <v>0</v>
      </c>
      <c r="D482" s="3111" t="s">
        <v>0</v>
      </c>
      <c r="E482" s="3111" t="s">
        <v>0</v>
      </c>
      <c r="F482" s="9"/>
      <c r="G482" s="9"/>
      <c r="H482" s="9"/>
      <c r="I482" s="9"/>
      <c r="J482" s="9"/>
      <c r="K482" s="9"/>
    </row>
    <row r="483" spans="1:11">
      <c r="A483" s="3114">
        <v>44995</v>
      </c>
      <c r="B483" s="3111">
        <v>32275.79</v>
      </c>
      <c r="C483" s="3111">
        <v>347.33</v>
      </c>
      <c r="D483" s="3111">
        <v>11990.78</v>
      </c>
      <c r="E483" s="3111">
        <v>2395.98</v>
      </c>
      <c r="F483" s="9"/>
      <c r="G483" s="9"/>
      <c r="H483" s="9"/>
      <c r="I483" s="9"/>
      <c r="J483" s="9"/>
      <c r="K483" s="9"/>
    </row>
    <row r="484" spans="1:11">
      <c r="A484" s="3114">
        <v>44994</v>
      </c>
      <c r="B484" s="3111">
        <v>32783.980000000003</v>
      </c>
      <c r="C484" s="3111">
        <v>355.91</v>
      </c>
      <c r="D484" s="3111">
        <v>12142.45</v>
      </c>
      <c r="E484" s="3111">
        <v>2428.6999999999998</v>
      </c>
      <c r="F484" s="9"/>
      <c r="G484" s="9"/>
      <c r="H484" s="9"/>
      <c r="I484" s="9"/>
      <c r="J484" s="9"/>
      <c r="K484" s="9"/>
    </row>
    <row r="485" spans="1:11">
      <c r="A485" s="3114">
        <v>44993</v>
      </c>
      <c r="B485" s="3111">
        <v>32882.800000000003</v>
      </c>
      <c r="C485" s="3111">
        <v>355.79</v>
      </c>
      <c r="D485" s="3111">
        <v>12290.74</v>
      </c>
      <c r="E485" s="3111">
        <v>2452.6999999999998</v>
      </c>
      <c r="F485" s="9"/>
      <c r="G485" s="9"/>
      <c r="H485" s="9"/>
      <c r="I485" s="9"/>
      <c r="J485" s="9"/>
      <c r="K485" s="9"/>
    </row>
    <row r="486" spans="1:11">
      <c r="A486" s="3114">
        <v>44992</v>
      </c>
      <c r="B486" s="3111">
        <v>32965.31</v>
      </c>
      <c r="C486" s="3111">
        <v>354.65</v>
      </c>
      <c r="D486" s="3111">
        <v>12287.15</v>
      </c>
      <c r="E486" s="3111">
        <v>2478.27</v>
      </c>
      <c r="F486" s="9"/>
      <c r="G486" s="9"/>
      <c r="H486" s="9"/>
      <c r="I486" s="9"/>
      <c r="J486" s="9"/>
      <c r="K486" s="9"/>
    </row>
    <row r="487" spans="1:11">
      <c r="A487" s="3114">
        <v>44991</v>
      </c>
      <c r="B487" s="3111">
        <v>32769.120000000003</v>
      </c>
      <c r="C487" s="3111">
        <v>354.04</v>
      </c>
      <c r="D487" s="3111">
        <v>12466.5</v>
      </c>
      <c r="E487" s="3111">
        <v>2491.6999999999998</v>
      </c>
      <c r="F487" s="9"/>
      <c r="G487" s="9"/>
      <c r="H487" s="9"/>
      <c r="I487" s="9"/>
      <c r="J487" s="9"/>
      <c r="K487" s="9"/>
    </row>
    <row r="488" spans="1:11">
      <c r="A488" s="3114">
        <v>44990</v>
      </c>
      <c r="B488" s="3111" t="s">
        <v>0</v>
      </c>
      <c r="C488" s="3111" t="s">
        <v>0</v>
      </c>
      <c r="D488" s="3111" t="s">
        <v>0</v>
      </c>
      <c r="E488" s="3111" t="s">
        <v>0</v>
      </c>
      <c r="F488" s="9"/>
      <c r="G488" s="9"/>
      <c r="H488" s="9"/>
      <c r="I488" s="9"/>
      <c r="J488" s="9"/>
      <c r="K488" s="9"/>
    </row>
    <row r="489" spans="1:11">
      <c r="A489" s="3114">
        <v>44989</v>
      </c>
      <c r="B489" s="3111" t="s">
        <v>0</v>
      </c>
      <c r="C489" s="3111" t="s">
        <v>0</v>
      </c>
      <c r="D489" s="3111" t="s">
        <v>0</v>
      </c>
      <c r="E489" s="3111" t="s">
        <v>0</v>
      </c>
      <c r="F489" s="9"/>
      <c r="G489" s="9"/>
      <c r="H489" s="9"/>
      <c r="I489" s="9"/>
      <c r="J489" s="9"/>
      <c r="K489" s="9"/>
    </row>
    <row r="490" spans="1:11">
      <c r="A490" s="3114">
        <v>44988</v>
      </c>
      <c r="B490" s="3111">
        <v>32446.71</v>
      </c>
      <c r="C490" s="3111">
        <v>349.4</v>
      </c>
      <c r="D490" s="3111">
        <v>12435.85</v>
      </c>
      <c r="E490" s="3111">
        <v>2477.36</v>
      </c>
      <c r="F490" s="9"/>
      <c r="G490" s="9"/>
      <c r="H490" s="9"/>
      <c r="I490" s="9"/>
      <c r="J490" s="9"/>
      <c r="K490" s="9"/>
    </row>
    <row r="491" spans="1:11">
      <c r="A491" s="3114">
        <v>44987</v>
      </c>
      <c r="B491" s="3111">
        <v>32426.54</v>
      </c>
      <c r="C491" s="3111">
        <v>348.42</v>
      </c>
      <c r="D491" s="3111">
        <v>12262.44</v>
      </c>
      <c r="E491" s="3111">
        <v>2457.23</v>
      </c>
      <c r="F491" s="9"/>
      <c r="G491" s="9"/>
      <c r="H491" s="9"/>
      <c r="I491" s="9"/>
      <c r="J491" s="9"/>
      <c r="K491" s="9"/>
    </row>
    <row r="492" spans="1:11">
      <c r="A492" s="3114">
        <v>44986</v>
      </c>
      <c r="B492" s="3111">
        <v>32426.080000000002</v>
      </c>
      <c r="C492" s="3111">
        <v>347.66</v>
      </c>
      <c r="D492" s="3111">
        <v>12201.33</v>
      </c>
      <c r="E492" s="3111">
        <v>2467.5</v>
      </c>
      <c r="F492" s="9"/>
      <c r="G492" s="9"/>
      <c r="H492" s="9"/>
      <c r="I492" s="9"/>
      <c r="J492" s="9"/>
      <c r="K492" s="9"/>
    </row>
    <row r="493" spans="1:11">
      <c r="A493" s="3114">
        <v>44985</v>
      </c>
      <c r="B493" s="3111" t="s">
        <v>0</v>
      </c>
      <c r="C493" s="3111" t="s">
        <v>0</v>
      </c>
      <c r="D493" s="3111">
        <v>12235.69</v>
      </c>
      <c r="E493" s="3111">
        <v>2416.86</v>
      </c>
      <c r="F493" s="9"/>
      <c r="G493" s="9"/>
      <c r="H493" s="9"/>
      <c r="I493" s="9"/>
      <c r="J493" s="9"/>
      <c r="K493" s="9"/>
    </row>
    <row r="494" spans="1:11">
      <c r="A494" s="3114">
        <v>44984</v>
      </c>
      <c r="B494" s="3111" t="s">
        <v>0</v>
      </c>
      <c r="C494" s="3111" t="s">
        <v>0</v>
      </c>
      <c r="D494" s="3111">
        <v>12266.52</v>
      </c>
      <c r="E494" s="3111">
        <v>2424.88</v>
      </c>
      <c r="F494" s="9"/>
      <c r="G494" s="9"/>
      <c r="H494" s="9"/>
      <c r="I494" s="9"/>
      <c r="J494" s="9"/>
      <c r="K494" s="9"/>
    </row>
    <row r="495" spans="1:11">
      <c r="A495" s="3114">
        <v>44983</v>
      </c>
      <c r="B495" s="3111" t="s">
        <v>0</v>
      </c>
      <c r="C495" s="3111" t="s">
        <v>0</v>
      </c>
      <c r="D495" s="3111" t="s">
        <v>0</v>
      </c>
      <c r="E495" s="3111" t="s">
        <v>0</v>
      </c>
      <c r="F495" s="9"/>
      <c r="G495" s="9"/>
      <c r="H495" s="9"/>
      <c r="I495" s="9"/>
      <c r="J495" s="9"/>
      <c r="K495" s="9"/>
    </row>
    <row r="496" spans="1:11">
      <c r="A496" s="3114">
        <v>44982</v>
      </c>
      <c r="B496" s="3111" t="s">
        <v>0</v>
      </c>
      <c r="C496" s="3111" t="s">
        <v>0</v>
      </c>
      <c r="D496" s="3111" t="s">
        <v>0</v>
      </c>
      <c r="E496" s="3111" t="s">
        <v>0</v>
      </c>
      <c r="F496" s="9"/>
      <c r="G496" s="9"/>
      <c r="H496" s="9"/>
      <c r="I496" s="9"/>
      <c r="J496" s="9"/>
      <c r="K496" s="9"/>
    </row>
    <row r="497" spans="1:11">
      <c r="A497" s="3114">
        <v>44981</v>
      </c>
      <c r="B497" s="3111">
        <v>32229.200000000001</v>
      </c>
      <c r="C497" s="3111">
        <v>345.79</v>
      </c>
      <c r="D497" s="3111">
        <v>12198.36</v>
      </c>
      <c r="E497" s="3111">
        <v>2436.38</v>
      </c>
      <c r="F497" s="9"/>
      <c r="G497" s="9"/>
      <c r="H497" s="9"/>
      <c r="I497" s="9"/>
      <c r="J497" s="9"/>
      <c r="K497" s="9"/>
    </row>
    <row r="498" spans="1:11">
      <c r="A498" s="3114">
        <v>44980</v>
      </c>
      <c r="B498" s="3111">
        <v>32461.25</v>
      </c>
      <c r="C498" s="3111">
        <v>347.34</v>
      </c>
      <c r="D498" s="3111">
        <v>12335.38</v>
      </c>
      <c r="E498" s="3111">
        <v>2476.04</v>
      </c>
      <c r="F498" s="9"/>
      <c r="G498" s="9"/>
      <c r="H498" s="9"/>
      <c r="I498" s="9"/>
      <c r="J498" s="9"/>
      <c r="K498" s="9"/>
    </row>
    <row r="499" spans="1:11">
      <c r="A499" s="3114">
        <v>44979</v>
      </c>
      <c r="B499" s="3111">
        <v>32052.47</v>
      </c>
      <c r="C499" s="3111">
        <v>341.34</v>
      </c>
      <c r="D499" s="3111">
        <v>12303.76</v>
      </c>
      <c r="E499" s="3111">
        <v>2461.62</v>
      </c>
      <c r="F499" s="9"/>
      <c r="G499" s="9"/>
      <c r="H499" s="9"/>
      <c r="I499" s="9"/>
      <c r="J499" s="9"/>
      <c r="K499" s="9"/>
    </row>
    <row r="500" spans="1:11">
      <c r="A500" s="3114">
        <v>44978</v>
      </c>
      <c r="B500" s="3111">
        <v>32352.28</v>
      </c>
      <c r="C500" s="3111">
        <v>345.27</v>
      </c>
      <c r="D500" s="3111">
        <v>12345.81</v>
      </c>
      <c r="E500" s="3111">
        <v>2494.44</v>
      </c>
      <c r="F500" s="9"/>
      <c r="G500" s="9"/>
      <c r="H500" s="9"/>
      <c r="I500" s="9"/>
      <c r="J500" s="9"/>
      <c r="K500" s="9"/>
    </row>
    <row r="501" spans="1:11">
      <c r="A501" s="3114">
        <v>44977</v>
      </c>
      <c r="B501" s="3111">
        <v>32327.83</v>
      </c>
      <c r="C501" s="3111">
        <v>342.52</v>
      </c>
      <c r="D501" s="3111">
        <v>12538.78</v>
      </c>
      <c r="E501" s="3111">
        <v>2519.5500000000002</v>
      </c>
      <c r="F501" s="9"/>
      <c r="G501" s="9"/>
      <c r="H501" s="9"/>
      <c r="I501" s="9"/>
      <c r="J501" s="9"/>
      <c r="K501" s="9"/>
    </row>
    <row r="502" spans="1:11">
      <c r="A502" s="3114">
        <v>44976</v>
      </c>
      <c r="B502" s="3111" t="s">
        <v>0</v>
      </c>
      <c r="C502" s="3111" t="s">
        <v>0</v>
      </c>
      <c r="D502" s="3111" t="s">
        <v>0</v>
      </c>
      <c r="E502" s="3111" t="s">
        <v>0</v>
      </c>
      <c r="F502" s="9"/>
      <c r="G502" s="9"/>
      <c r="H502" s="9"/>
      <c r="I502" s="9"/>
      <c r="J502" s="9"/>
      <c r="K502" s="9"/>
    </row>
    <row r="503" spans="1:11">
      <c r="A503" s="3114">
        <v>44975</v>
      </c>
      <c r="B503" s="3111" t="s">
        <v>0</v>
      </c>
      <c r="C503" s="3111" t="s">
        <v>0</v>
      </c>
      <c r="D503" s="3111" t="s">
        <v>0</v>
      </c>
      <c r="E503" s="3111" t="s">
        <v>0</v>
      </c>
      <c r="F503" s="9"/>
      <c r="G503" s="9"/>
      <c r="H503" s="9"/>
      <c r="I503" s="9"/>
      <c r="J503" s="9"/>
      <c r="K503" s="9"/>
    </row>
    <row r="504" spans="1:11">
      <c r="A504" s="3114">
        <v>44974</v>
      </c>
      <c r="B504" s="3111">
        <v>32179.119999999999</v>
      </c>
      <c r="C504" s="3111">
        <v>340.28</v>
      </c>
      <c r="D504" s="3111">
        <v>12523.32</v>
      </c>
      <c r="E504" s="3111">
        <v>2505.0500000000002</v>
      </c>
      <c r="F504" s="9"/>
      <c r="G504" s="9"/>
      <c r="H504" s="9"/>
      <c r="I504" s="9"/>
      <c r="J504" s="9"/>
      <c r="K504" s="9"/>
    </row>
    <row r="505" spans="1:11">
      <c r="A505" s="3114">
        <v>44973</v>
      </c>
      <c r="B505" s="3111">
        <v>32326.3</v>
      </c>
      <c r="C505" s="3111">
        <v>339.46</v>
      </c>
      <c r="D505" s="3111">
        <v>12570.1</v>
      </c>
      <c r="E505" s="3111">
        <v>2534.39</v>
      </c>
      <c r="F505" s="9"/>
      <c r="G505" s="9"/>
      <c r="H505" s="9"/>
      <c r="I505" s="9"/>
      <c r="J505" s="9"/>
      <c r="K505" s="9"/>
    </row>
    <row r="506" spans="1:11">
      <c r="A506" s="3114">
        <v>44972</v>
      </c>
      <c r="B506" s="3111">
        <v>32081.82</v>
      </c>
      <c r="C506" s="3111">
        <v>334.25</v>
      </c>
      <c r="D506" s="3111">
        <v>12680.04</v>
      </c>
      <c r="E506" s="3111">
        <v>2518.62</v>
      </c>
      <c r="F506" s="9"/>
      <c r="G506" s="9"/>
      <c r="H506" s="9"/>
      <c r="I506" s="9"/>
      <c r="J506" s="9"/>
      <c r="K506" s="9"/>
    </row>
    <row r="507" spans="1:11">
      <c r="A507" s="3114">
        <v>44971</v>
      </c>
      <c r="B507" s="3111">
        <v>32542.47</v>
      </c>
      <c r="C507" s="3111">
        <v>335.9</v>
      </c>
      <c r="D507" s="3111">
        <v>12664.79</v>
      </c>
      <c r="E507" s="3111">
        <v>2542.23</v>
      </c>
      <c r="F507" s="9"/>
      <c r="G507" s="9"/>
      <c r="H507" s="9"/>
      <c r="I507" s="9"/>
      <c r="J507" s="9"/>
      <c r="K507" s="9"/>
    </row>
    <row r="508" spans="1:11">
      <c r="A508" s="3114">
        <v>44970</v>
      </c>
      <c r="B508" s="3111">
        <v>32313.37</v>
      </c>
      <c r="C508" s="3111">
        <v>335.01</v>
      </c>
      <c r="D508" s="3111">
        <v>12652.11</v>
      </c>
      <c r="E508" s="3111">
        <v>2539.7199999999998</v>
      </c>
      <c r="F508" s="9"/>
      <c r="G508" s="9"/>
      <c r="H508" s="9"/>
      <c r="I508" s="9"/>
      <c r="J508" s="9"/>
      <c r="K508" s="9"/>
    </row>
    <row r="509" spans="1:11">
      <c r="A509" s="3114">
        <v>44969</v>
      </c>
      <c r="B509" s="3111" t="s">
        <v>0</v>
      </c>
      <c r="C509" s="3111" t="s">
        <v>0</v>
      </c>
      <c r="D509" s="3111" t="s">
        <v>0</v>
      </c>
      <c r="E509" s="3111" t="s">
        <v>0</v>
      </c>
      <c r="F509" s="9"/>
      <c r="G509" s="9"/>
      <c r="H509" s="9"/>
      <c r="I509" s="9"/>
      <c r="J509" s="9"/>
      <c r="K509" s="9"/>
    </row>
    <row r="510" spans="1:11">
      <c r="A510" s="3114">
        <v>44968</v>
      </c>
      <c r="B510" s="3111" t="s">
        <v>0</v>
      </c>
      <c r="C510" s="3111" t="s">
        <v>0</v>
      </c>
      <c r="D510" s="3111" t="s">
        <v>0</v>
      </c>
      <c r="E510" s="3111" t="s">
        <v>0</v>
      </c>
      <c r="F510" s="9"/>
      <c r="G510" s="9"/>
      <c r="H510" s="9"/>
      <c r="I510" s="9"/>
      <c r="J510" s="9"/>
      <c r="K510" s="9"/>
    </row>
    <row r="511" spans="1:11">
      <c r="A511" s="3114">
        <v>44967</v>
      </c>
      <c r="B511" s="3111">
        <v>32401.45</v>
      </c>
      <c r="C511" s="3111">
        <v>336.62</v>
      </c>
      <c r="D511" s="3111">
        <v>12533.23</v>
      </c>
      <c r="E511" s="3111">
        <v>2539.9499999999998</v>
      </c>
      <c r="F511" s="9"/>
      <c r="G511" s="9"/>
      <c r="H511" s="9"/>
      <c r="I511" s="9"/>
      <c r="J511" s="9"/>
      <c r="K511" s="9"/>
    </row>
    <row r="512" spans="1:11">
      <c r="A512" s="3114">
        <v>44966</v>
      </c>
      <c r="B512" s="3111">
        <v>32426.53</v>
      </c>
      <c r="C512" s="3111">
        <v>339.83</v>
      </c>
      <c r="D512" s="3111">
        <v>12560.5</v>
      </c>
      <c r="E512" s="3111">
        <v>2567.11</v>
      </c>
      <c r="F512" s="9"/>
      <c r="G512" s="9"/>
      <c r="H512" s="9"/>
      <c r="I512" s="9"/>
      <c r="J512" s="9"/>
      <c r="K512" s="9"/>
    </row>
    <row r="513" spans="1:11">
      <c r="A513" s="3114">
        <v>44965</v>
      </c>
      <c r="B513" s="3111">
        <v>32466.98</v>
      </c>
      <c r="C513" s="3111">
        <v>340.42</v>
      </c>
      <c r="D513" s="3111">
        <v>12610.63</v>
      </c>
      <c r="E513" s="3111">
        <v>2557.15</v>
      </c>
      <c r="F513" s="9"/>
      <c r="G513" s="9"/>
      <c r="H513" s="9"/>
      <c r="I513" s="9"/>
      <c r="J513" s="9"/>
      <c r="K513" s="9"/>
    </row>
    <row r="514" spans="1:11">
      <c r="A514" s="3114">
        <v>44964</v>
      </c>
      <c r="B514" s="3111">
        <v>32015.35</v>
      </c>
      <c r="C514" s="3111">
        <v>337.26</v>
      </c>
      <c r="D514" s="3111">
        <v>12693.72</v>
      </c>
      <c r="E514" s="3111">
        <v>2544.2600000000002</v>
      </c>
      <c r="F514" s="9"/>
      <c r="G514" s="9"/>
      <c r="H514" s="9"/>
      <c r="I514" s="9"/>
      <c r="J514" s="9"/>
      <c r="K514" s="9"/>
    </row>
    <row r="515" spans="1:11">
      <c r="A515" s="3114">
        <v>44963</v>
      </c>
      <c r="B515" s="3111">
        <v>31998.52</v>
      </c>
      <c r="C515" s="3111">
        <v>334.06</v>
      </c>
      <c r="D515" s="3111">
        <v>12572.48</v>
      </c>
      <c r="E515" s="3111">
        <v>2541.6799999999998</v>
      </c>
      <c r="F515" s="9"/>
      <c r="G515" s="9"/>
      <c r="H515" s="9"/>
      <c r="I515" s="9"/>
      <c r="J515" s="9"/>
      <c r="K515" s="9"/>
    </row>
    <row r="516" spans="1:11">
      <c r="A516" s="3114">
        <v>44962</v>
      </c>
      <c r="B516" s="3111" t="s">
        <v>0</v>
      </c>
      <c r="C516" s="3111" t="s">
        <v>0</v>
      </c>
      <c r="D516" s="3111" t="s">
        <v>0</v>
      </c>
      <c r="E516" s="3111" t="s">
        <v>0</v>
      </c>
      <c r="F516" s="9"/>
      <c r="G516" s="9"/>
      <c r="H516" s="9"/>
      <c r="I516" s="9"/>
      <c r="J516" s="9"/>
      <c r="K516" s="9"/>
    </row>
    <row r="517" spans="1:11">
      <c r="A517" s="3114">
        <v>44961</v>
      </c>
      <c r="B517" s="3111" t="s">
        <v>0</v>
      </c>
      <c r="C517" s="3111" t="s">
        <v>0</v>
      </c>
      <c r="D517" s="3111" t="s">
        <v>0</v>
      </c>
      <c r="E517" s="3111" t="s">
        <v>0</v>
      </c>
      <c r="F517" s="9"/>
      <c r="G517" s="9"/>
      <c r="H517" s="9"/>
      <c r="I517" s="9"/>
      <c r="J517" s="9"/>
      <c r="K517" s="9"/>
    </row>
    <row r="518" spans="1:11">
      <c r="A518" s="3114">
        <v>44960</v>
      </c>
      <c r="B518" s="3111">
        <v>32434.73</v>
      </c>
      <c r="C518" s="3111">
        <v>336.15</v>
      </c>
      <c r="D518" s="3111">
        <v>12693.94</v>
      </c>
      <c r="E518" s="3111">
        <v>2602.4299999999998</v>
      </c>
      <c r="F518" s="9"/>
      <c r="G518" s="9"/>
      <c r="H518" s="9"/>
      <c r="I518" s="9"/>
      <c r="J518" s="9"/>
      <c r="K518" s="9"/>
    </row>
    <row r="519" spans="1:11">
      <c r="A519" s="3114">
        <v>44959</v>
      </c>
      <c r="B519" s="3111">
        <v>32419.15</v>
      </c>
      <c r="C519" s="3111">
        <v>335.59</v>
      </c>
      <c r="D519" s="3111">
        <v>12815.31</v>
      </c>
      <c r="E519" s="3111">
        <v>2619.4899999999998</v>
      </c>
      <c r="F519" s="9"/>
      <c r="G519" s="9"/>
      <c r="H519" s="9"/>
      <c r="I519" s="9"/>
      <c r="J519" s="9"/>
      <c r="K519" s="9"/>
    </row>
    <row r="520" spans="1:11">
      <c r="A520" s="3114">
        <v>44958</v>
      </c>
      <c r="B520" s="3111">
        <v>32055.19</v>
      </c>
      <c r="C520" s="3111">
        <v>330.07</v>
      </c>
      <c r="D520" s="3111">
        <v>12644.37</v>
      </c>
      <c r="E520" s="3111">
        <v>2612.54</v>
      </c>
      <c r="F520" s="9"/>
      <c r="G520" s="9"/>
      <c r="H520" s="9"/>
      <c r="I520" s="9"/>
      <c r="J520" s="9"/>
      <c r="K520" s="9"/>
    </row>
    <row r="521" spans="1:11">
      <c r="A521" s="3114">
        <v>44957</v>
      </c>
      <c r="B521" s="3111">
        <v>31733.119999999999</v>
      </c>
      <c r="C521" s="3111">
        <v>327.13</v>
      </c>
      <c r="D521" s="3111">
        <v>12532.09</v>
      </c>
      <c r="E521" s="3111">
        <v>2584.23</v>
      </c>
      <c r="F521" s="9"/>
      <c r="G521" s="9"/>
      <c r="H521" s="9"/>
      <c r="I521" s="9"/>
      <c r="J521" s="9"/>
      <c r="K521" s="9"/>
    </row>
    <row r="522" spans="1:11">
      <c r="A522" s="3114">
        <v>44956</v>
      </c>
      <c r="B522" s="3111">
        <v>32208.37</v>
      </c>
      <c r="C522" s="3111">
        <v>324.51</v>
      </c>
      <c r="D522" s="3111">
        <v>12416.34</v>
      </c>
      <c r="E522" s="3111">
        <v>2615.63</v>
      </c>
      <c r="F522" s="9"/>
      <c r="G522" s="9"/>
      <c r="H522" s="9"/>
      <c r="I522" s="9"/>
      <c r="J522" s="9"/>
      <c r="K522" s="9"/>
    </row>
    <row r="523" spans="1:11">
      <c r="A523" s="3114">
        <v>44955</v>
      </c>
      <c r="B523" s="3111" t="s">
        <v>0</v>
      </c>
      <c r="C523" s="3111" t="s">
        <v>0</v>
      </c>
      <c r="D523" s="3111" t="s">
        <v>0</v>
      </c>
      <c r="E523" s="3111" t="s">
        <v>0</v>
      </c>
      <c r="F523" s="9"/>
      <c r="G523" s="9"/>
      <c r="H523" s="9"/>
      <c r="I523" s="9"/>
      <c r="J523" s="9"/>
      <c r="K523" s="9"/>
    </row>
    <row r="524" spans="1:11">
      <c r="A524" s="3114">
        <v>44954</v>
      </c>
      <c r="B524" s="3111" t="s">
        <v>0</v>
      </c>
      <c r="C524" s="3111" t="s">
        <v>0</v>
      </c>
      <c r="D524" s="3111" t="s">
        <v>0</v>
      </c>
      <c r="E524" s="3111" t="s">
        <v>0</v>
      </c>
      <c r="F524" s="9"/>
      <c r="G524" s="9"/>
      <c r="H524" s="9"/>
      <c r="I524" s="9"/>
      <c r="J524" s="9"/>
      <c r="K524" s="9"/>
    </row>
    <row r="525" spans="1:11">
      <c r="A525" s="3114">
        <v>44953</v>
      </c>
      <c r="B525" s="3111" t="s">
        <v>0</v>
      </c>
      <c r="C525" s="3111" t="s">
        <v>0</v>
      </c>
      <c r="D525" s="3111">
        <v>12534.83</v>
      </c>
      <c r="E525" s="3111">
        <v>2633.49</v>
      </c>
      <c r="F525" s="9"/>
      <c r="G525" s="9"/>
      <c r="H525" s="9"/>
      <c r="I525" s="9"/>
      <c r="J525" s="9"/>
      <c r="K525" s="9"/>
    </row>
    <row r="526" spans="1:11">
      <c r="A526" s="3114">
        <v>44952</v>
      </c>
      <c r="B526" s="3111" t="s">
        <v>0</v>
      </c>
      <c r="C526" s="3111" t="s">
        <v>0</v>
      </c>
      <c r="D526" s="3111">
        <v>12497.51</v>
      </c>
      <c r="E526" s="3111">
        <v>2636.66</v>
      </c>
      <c r="F526" s="9"/>
      <c r="G526" s="9"/>
      <c r="H526" s="9"/>
      <c r="I526" s="9"/>
      <c r="J526" s="9"/>
      <c r="K526" s="9"/>
    </row>
    <row r="527" spans="1:11">
      <c r="A527" s="3114">
        <v>44951</v>
      </c>
      <c r="B527" s="3111" t="s">
        <v>0</v>
      </c>
      <c r="C527" s="3111" t="s">
        <v>0</v>
      </c>
      <c r="D527" s="3111">
        <v>12402.97</v>
      </c>
      <c r="E527" s="3111">
        <v>2608.58</v>
      </c>
      <c r="F527" s="9"/>
      <c r="G527" s="9"/>
      <c r="H527" s="9"/>
      <c r="I527" s="9"/>
      <c r="J527" s="9"/>
      <c r="K527" s="9"/>
    </row>
    <row r="528" spans="1:11">
      <c r="A528" s="3114">
        <v>44950</v>
      </c>
      <c r="B528" s="3111" t="s">
        <v>0</v>
      </c>
      <c r="C528" s="3111" t="s">
        <v>0</v>
      </c>
      <c r="D528" s="3111">
        <v>12399.1</v>
      </c>
      <c r="E528" s="3111">
        <v>2603.4</v>
      </c>
      <c r="F528" s="9"/>
      <c r="G528" s="9"/>
      <c r="H528" s="9"/>
      <c r="I528" s="9"/>
      <c r="J528" s="9"/>
      <c r="K528" s="9"/>
    </row>
    <row r="529" spans="1:11">
      <c r="A529" s="3114">
        <v>44949</v>
      </c>
      <c r="B529" s="3111" t="s">
        <v>0</v>
      </c>
      <c r="C529" s="3111" t="s">
        <v>0</v>
      </c>
      <c r="D529" s="3111">
        <v>12394.39</v>
      </c>
      <c r="E529" s="3111">
        <v>2602.09</v>
      </c>
      <c r="F529" s="9"/>
      <c r="G529" s="9"/>
      <c r="H529" s="9"/>
      <c r="I529" s="9"/>
      <c r="J529" s="9"/>
      <c r="K529" s="9"/>
    </row>
    <row r="530" spans="1:11">
      <c r="A530" s="3114">
        <v>44948</v>
      </c>
      <c r="B530" s="3111" t="s">
        <v>0</v>
      </c>
      <c r="C530" s="3111" t="s">
        <v>0</v>
      </c>
      <c r="D530" s="3111" t="s">
        <v>0</v>
      </c>
      <c r="E530" s="3111" t="s">
        <v>0</v>
      </c>
      <c r="F530" s="9"/>
      <c r="G530" s="9"/>
      <c r="H530" s="9"/>
      <c r="I530" s="9"/>
      <c r="J530" s="9"/>
      <c r="K530" s="9"/>
    </row>
    <row r="531" spans="1:11">
      <c r="A531" s="3114">
        <v>44947</v>
      </c>
      <c r="B531" s="3111" t="s">
        <v>0</v>
      </c>
      <c r="C531" s="3111" t="s">
        <v>0</v>
      </c>
      <c r="D531" s="3111" t="s">
        <v>0</v>
      </c>
      <c r="E531" s="3111" t="s">
        <v>0</v>
      </c>
      <c r="F531" s="9"/>
      <c r="G531" s="9"/>
      <c r="H531" s="9"/>
      <c r="I531" s="9"/>
      <c r="J531" s="9"/>
      <c r="K531" s="9"/>
    </row>
    <row r="532" spans="1:11">
      <c r="A532" s="3114">
        <v>44946</v>
      </c>
      <c r="B532" s="3111" t="s">
        <v>0</v>
      </c>
      <c r="C532" s="3111" t="s">
        <v>0</v>
      </c>
      <c r="D532" s="3111">
        <v>12260.79</v>
      </c>
      <c r="E532" s="3111">
        <v>2595.9899999999998</v>
      </c>
      <c r="F532" s="9"/>
      <c r="G532" s="9"/>
      <c r="H532" s="9"/>
      <c r="I532" s="9"/>
      <c r="J532" s="9"/>
      <c r="K532" s="9"/>
    </row>
    <row r="533" spans="1:11">
      <c r="A533" s="3114">
        <v>44945</v>
      </c>
      <c r="B533" s="3111" t="s">
        <v>0</v>
      </c>
      <c r="C533" s="3111" t="s">
        <v>0</v>
      </c>
      <c r="D533" s="3111">
        <v>12080.31</v>
      </c>
      <c r="E533" s="3111">
        <v>2575.11</v>
      </c>
      <c r="F533" s="9"/>
      <c r="G533" s="9"/>
      <c r="H533" s="9"/>
      <c r="I533" s="9"/>
      <c r="J533" s="9"/>
      <c r="K533" s="9"/>
    </row>
    <row r="534" spans="1:11">
      <c r="A534" s="3114">
        <v>44944</v>
      </c>
      <c r="B534" s="3111" t="s">
        <v>0</v>
      </c>
      <c r="C534" s="3111" t="s">
        <v>0</v>
      </c>
      <c r="D534" s="3111">
        <v>12206.16</v>
      </c>
      <c r="E534" s="3111">
        <v>2580.44</v>
      </c>
      <c r="F534" s="9"/>
      <c r="G534" s="9"/>
      <c r="H534" s="9"/>
      <c r="I534" s="9"/>
      <c r="J534" s="9"/>
      <c r="K534" s="9"/>
    </row>
    <row r="535" spans="1:11">
      <c r="A535" s="3114">
        <v>44943</v>
      </c>
      <c r="B535" s="3111">
        <v>31042.400000000001</v>
      </c>
      <c r="C535" s="3111">
        <v>316.56</v>
      </c>
      <c r="D535" s="3111">
        <v>12309.18</v>
      </c>
      <c r="E535" s="3111">
        <v>2573.7199999999998</v>
      </c>
      <c r="F535" s="9"/>
      <c r="G535" s="9"/>
      <c r="H535" s="9"/>
      <c r="I535" s="9"/>
      <c r="J535" s="9"/>
      <c r="K535" s="9"/>
    </row>
    <row r="536" spans="1:11">
      <c r="A536" s="3114">
        <v>44942</v>
      </c>
      <c r="B536" s="3111">
        <v>31030.1</v>
      </c>
      <c r="C536" s="3111">
        <v>315.42</v>
      </c>
      <c r="D536" s="3111">
        <v>12306.6</v>
      </c>
      <c r="E536" s="3111">
        <v>2582.54</v>
      </c>
      <c r="F536" s="9"/>
      <c r="G536" s="9"/>
      <c r="H536" s="9"/>
      <c r="I536" s="9"/>
      <c r="J536" s="9"/>
      <c r="K536" s="9"/>
    </row>
    <row r="537" spans="1:11">
      <c r="A537" s="3114">
        <v>44941</v>
      </c>
      <c r="B537" s="3111" t="s">
        <v>0</v>
      </c>
      <c r="C537" s="3111" t="s">
        <v>0</v>
      </c>
      <c r="D537" s="3111" t="s">
        <v>0</v>
      </c>
      <c r="E537" s="3111" t="s">
        <v>0</v>
      </c>
      <c r="F537" s="9"/>
      <c r="G537" s="9"/>
      <c r="H537" s="9"/>
      <c r="I537" s="9"/>
      <c r="J537" s="9"/>
      <c r="K537" s="9"/>
    </row>
    <row r="538" spans="1:11">
      <c r="A538" s="3114">
        <v>44940</v>
      </c>
      <c r="B538" s="3111" t="s">
        <v>0</v>
      </c>
      <c r="C538" s="3111" t="s">
        <v>0</v>
      </c>
      <c r="D538" s="3111" t="s">
        <v>0</v>
      </c>
      <c r="E538" s="3111" t="s">
        <v>0</v>
      </c>
      <c r="F538" s="9"/>
      <c r="G538" s="9"/>
      <c r="H538" s="9"/>
      <c r="I538" s="9"/>
      <c r="J538" s="9"/>
      <c r="K538" s="9"/>
    </row>
    <row r="539" spans="1:11">
      <c r="A539" s="3114">
        <v>44939</v>
      </c>
      <c r="B539" s="3111">
        <v>30816.23</v>
      </c>
      <c r="C539" s="3111">
        <v>312.74</v>
      </c>
      <c r="D539" s="3111">
        <v>12305.77</v>
      </c>
      <c r="E539" s="3111">
        <v>2579.5700000000002</v>
      </c>
      <c r="F539" s="9"/>
      <c r="G539" s="9"/>
      <c r="H539" s="9"/>
      <c r="I539" s="9"/>
      <c r="J539" s="9"/>
      <c r="K539" s="9"/>
    </row>
    <row r="540" spans="1:11">
      <c r="A540" s="3114">
        <v>44938</v>
      </c>
      <c r="B540" s="3111">
        <v>30623.96</v>
      </c>
      <c r="C540" s="3111">
        <v>313.77999999999997</v>
      </c>
      <c r="D540" s="3111">
        <v>12235.19</v>
      </c>
      <c r="E540" s="3111">
        <v>2550.6799999999998</v>
      </c>
      <c r="F540" s="9"/>
      <c r="G540" s="9"/>
      <c r="H540" s="9"/>
      <c r="I540" s="9"/>
      <c r="J540" s="9"/>
      <c r="K540" s="9"/>
    </row>
    <row r="541" spans="1:11">
      <c r="A541" s="3114">
        <v>44937</v>
      </c>
      <c r="B541" s="3111">
        <v>30665.119999999999</v>
      </c>
      <c r="C541" s="3111">
        <v>316.45999999999998</v>
      </c>
      <c r="D541" s="3111">
        <v>12147.1</v>
      </c>
      <c r="E541" s="3111">
        <v>2547.0300000000002</v>
      </c>
      <c r="F541" s="9"/>
      <c r="G541" s="9"/>
      <c r="H541" s="9"/>
      <c r="I541" s="9"/>
      <c r="J541" s="9"/>
      <c r="K541" s="9"/>
    </row>
    <row r="542" spans="1:11">
      <c r="A542" s="3114">
        <v>44936</v>
      </c>
      <c r="B542" s="3111">
        <v>30772.22</v>
      </c>
      <c r="C542" s="3111">
        <v>315.67</v>
      </c>
      <c r="D542" s="3111">
        <v>12014.02</v>
      </c>
      <c r="E542" s="3111">
        <v>2539.9299999999998</v>
      </c>
      <c r="F542" s="9"/>
      <c r="G542" s="9"/>
      <c r="H542" s="9"/>
      <c r="I542" s="9"/>
      <c r="J542" s="9"/>
      <c r="K542" s="9"/>
    </row>
    <row r="543" spans="1:11">
      <c r="A543" s="3114">
        <v>44935</v>
      </c>
      <c r="B543" s="3111">
        <v>30666.73</v>
      </c>
      <c r="C543" s="3111">
        <v>316.02999999999997</v>
      </c>
      <c r="D543" s="3111">
        <v>11977.9</v>
      </c>
      <c r="E543" s="3111">
        <v>2538.52</v>
      </c>
      <c r="F543" s="9"/>
      <c r="G543" s="9"/>
      <c r="H543" s="9"/>
      <c r="I543" s="9"/>
      <c r="J543" s="9"/>
      <c r="K543" s="9"/>
    </row>
    <row r="544" spans="1:11">
      <c r="A544" s="3114">
        <v>44934</v>
      </c>
      <c r="B544" s="3111" t="s">
        <v>0</v>
      </c>
      <c r="C544" s="3111" t="s">
        <v>0</v>
      </c>
      <c r="D544" s="3111" t="s">
        <v>0</v>
      </c>
      <c r="E544" s="3111" t="s">
        <v>0</v>
      </c>
      <c r="F544" s="9"/>
      <c r="G544" s="9"/>
      <c r="H544" s="9"/>
      <c r="I544" s="9"/>
      <c r="J544" s="9"/>
      <c r="K544" s="9"/>
    </row>
    <row r="545" spans="1:11">
      <c r="A545" s="3114">
        <v>44933</v>
      </c>
      <c r="B545" s="3111" t="s">
        <v>0</v>
      </c>
      <c r="C545" s="3111" t="s">
        <v>0</v>
      </c>
      <c r="D545" s="3111" t="s">
        <v>0</v>
      </c>
      <c r="E545" s="3111" t="s">
        <v>0</v>
      </c>
      <c r="F545" s="9"/>
      <c r="G545" s="9"/>
      <c r="H545" s="9"/>
      <c r="I545" s="9"/>
      <c r="J545" s="9"/>
      <c r="K545" s="9"/>
    </row>
    <row r="546" spans="1:11">
      <c r="A546" s="3114">
        <v>44932</v>
      </c>
      <c r="B546" s="3111">
        <v>29879.13</v>
      </c>
      <c r="C546" s="3111">
        <v>311.79000000000002</v>
      </c>
      <c r="D546" s="3111">
        <v>11915.75</v>
      </c>
      <c r="E546" s="3111">
        <v>2476.06</v>
      </c>
      <c r="F546" s="9"/>
      <c r="G546" s="9"/>
      <c r="H546" s="9"/>
      <c r="I546" s="9"/>
      <c r="J546" s="9"/>
      <c r="K546" s="9"/>
    </row>
    <row r="547" spans="1:11">
      <c r="A547" s="3114">
        <v>44931</v>
      </c>
      <c r="B547" s="3111">
        <v>29728.86</v>
      </c>
      <c r="C547" s="3111">
        <v>308.47000000000003</v>
      </c>
      <c r="D547" s="3111">
        <v>11667.92</v>
      </c>
      <c r="E547" s="3111">
        <v>2464.36</v>
      </c>
      <c r="F547" s="9"/>
      <c r="G547" s="9"/>
      <c r="H547" s="9"/>
      <c r="I547" s="9"/>
      <c r="J547" s="9"/>
      <c r="K547" s="9"/>
    </row>
    <row r="548" spans="1:11">
      <c r="A548" s="3114">
        <v>44930</v>
      </c>
      <c r="B548" s="3111">
        <v>29516.99</v>
      </c>
      <c r="C548" s="3111">
        <v>307.77999999999997</v>
      </c>
      <c r="D548" s="3111">
        <v>11799.73</v>
      </c>
      <c r="E548" s="3111">
        <v>2439.79</v>
      </c>
      <c r="F548" s="9"/>
      <c r="G548" s="9"/>
      <c r="H548" s="9"/>
      <c r="I548" s="9"/>
      <c r="J548" s="9"/>
      <c r="K548" s="9"/>
    </row>
    <row r="549" spans="1:11">
      <c r="A549" s="3114">
        <v>44929</v>
      </c>
      <c r="B549" s="3111">
        <v>29568.47</v>
      </c>
      <c r="C549" s="3111">
        <v>306.20999999999998</v>
      </c>
      <c r="D549" s="3111">
        <v>11693.93</v>
      </c>
      <c r="E549" s="3111">
        <v>2410.52</v>
      </c>
      <c r="F549" s="9"/>
      <c r="G549" s="9"/>
      <c r="H549" s="9"/>
      <c r="I549" s="9"/>
      <c r="J549" s="9"/>
      <c r="K549" s="9"/>
    </row>
    <row r="550" spans="1:11">
      <c r="A550" s="3114">
        <v>44928</v>
      </c>
      <c r="B550" s="3111" t="s">
        <v>0</v>
      </c>
      <c r="C550" s="3111" t="s">
        <v>0</v>
      </c>
      <c r="D550" s="3111">
        <v>11721.94</v>
      </c>
      <c r="E550" s="3111">
        <v>2394.34</v>
      </c>
      <c r="F550" s="9"/>
      <c r="G550" s="9"/>
      <c r="H550" s="9"/>
      <c r="I550" s="9"/>
      <c r="J550" s="9"/>
      <c r="K550" s="9"/>
    </row>
    <row r="551" spans="1:11">
      <c r="A551" s="3114">
        <v>44927</v>
      </c>
      <c r="B551" s="3111" t="s">
        <v>0</v>
      </c>
      <c r="C551" s="3111" t="s">
        <v>0</v>
      </c>
      <c r="D551" s="3111" t="s">
        <v>0</v>
      </c>
      <c r="E551" s="3111" t="s">
        <v>0</v>
      </c>
      <c r="F551" s="9"/>
      <c r="G551" s="9"/>
      <c r="H551" s="9"/>
      <c r="I551" s="9"/>
      <c r="J551" s="9"/>
      <c r="K551" s="9"/>
    </row>
    <row r="552" spans="1:11">
      <c r="A552" s="3114">
        <v>44925</v>
      </c>
      <c r="B552" s="3111">
        <v>29388.799999999999</v>
      </c>
      <c r="C552" s="3111">
        <v>302.54000000000002</v>
      </c>
      <c r="D552" s="3111">
        <v>11700.99</v>
      </c>
      <c r="E552" s="3111">
        <v>2394.9</v>
      </c>
      <c r="F552" s="9"/>
      <c r="G552" s="9"/>
      <c r="H552" s="9"/>
      <c r="I552" s="9"/>
      <c r="J552" s="9"/>
      <c r="K552" s="9"/>
    </row>
    <row r="553" spans="1:11">
      <c r="A553" s="3114">
        <v>44924</v>
      </c>
      <c r="B553" s="3111">
        <v>29279.32</v>
      </c>
      <c r="C553" s="3111">
        <v>302.83</v>
      </c>
      <c r="D553" s="3111">
        <v>11742.32</v>
      </c>
      <c r="E553" s="3111">
        <v>2397.58</v>
      </c>
      <c r="F553" s="9"/>
      <c r="G553" s="9"/>
      <c r="H553" s="9"/>
      <c r="I553" s="9"/>
      <c r="J553" s="9"/>
      <c r="K553" s="9"/>
    </row>
    <row r="554" spans="1:11">
      <c r="A554" s="3114">
        <v>44923</v>
      </c>
      <c r="B554" s="3111">
        <v>29462.400000000001</v>
      </c>
      <c r="C554" s="3111">
        <v>302.19</v>
      </c>
      <c r="D554" s="3111">
        <v>11573.61</v>
      </c>
      <c r="E554" s="3111">
        <v>2404.38</v>
      </c>
      <c r="F554" s="9"/>
      <c r="G554" s="9"/>
      <c r="H554" s="9"/>
      <c r="I554" s="9"/>
      <c r="J554" s="9"/>
      <c r="K554" s="9"/>
    </row>
    <row r="555" spans="1:11">
      <c r="A555" s="3114">
        <v>44922</v>
      </c>
      <c r="B555" s="3111">
        <v>29785.27</v>
      </c>
      <c r="C555" s="3111">
        <v>307.74</v>
      </c>
      <c r="D555" s="3111">
        <v>11689.45</v>
      </c>
      <c r="E555" s="3111">
        <v>2398.4699999999998</v>
      </c>
      <c r="F555" s="9"/>
      <c r="G555" s="9"/>
      <c r="H555" s="9"/>
      <c r="I555" s="9"/>
      <c r="J555" s="9"/>
      <c r="K555" s="9"/>
    </row>
    <row r="556" spans="1:11">
      <c r="A556" s="3114">
        <v>44921</v>
      </c>
      <c r="B556" s="3111">
        <v>29695.27</v>
      </c>
      <c r="C556" s="3111">
        <v>306.24</v>
      </c>
      <c r="D556" s="3111">
        <v>11709.23</v>
      </c>
      <c r="E556" s="3111">
        <v>2391.15</v>
      </c>
      <c r="F556" s="9"/>
      <c r="G556" s="9"/>
      <c r="H556" s="9"/>
      <c r="I556" s="9"/>
      <c r="J556" s="9"/>
      <c r="K556" s="9"/>
    </row>
    <row r="557" spans="1:11">
      <c r="A557" s="3114">
        <v>44920</v>
      </c>
      <c r="B557" s="3111" t="s">
        <v>0</v>
      </c>
      <c r="C557" s="3111" t="s">
        <v>0</v>
      </c>
      <c r="D557" s="3111" t="s">
        <v>0</v>
      </c>
      <c r="E557" s="3111" t="s">
        <v>0</v>
      </c>
      <c r="F557" s="9"/>
      <c r="G557" s="9"/>
      <c r="H557" s="9"/>
      <c r="I557" s="9"/>
      <c r="J557" s="9"/>
      <c r="K557" s="9"/>
    </row>
    <row r="558" spans="1:11">
      <c r="A558" s="3114">
        <v>44919</v>
      </c>
      <c r="B558" s="3111" t="s">
        <v>0</v>
      </c>
      <c r="C558" s="3111" t="s">
        <v>0</v>
      </c>
      <c r="D558" s="3111" t="s">
        <v>0</v>
      </c>
      <c r="E558" s="3111" t="s">
        <v>0</v>
      </c>
      <c r="F558" s="9"/>
      <c r="G558" s="9"/>
      <c r="H558" s="9"/>
      <c r="I558" s="9"/>
      <c r="J558" s="9"/>
      <c r="K558" s="9"/>
    </row>
    <row r="559" spans="1:11">
      <c r="A559" s="3114">
        <v>44918</v>
      </c>
      <c r="B559" s="3111">
        <v>29667.01</v>
      </c>
      <c r="C559" s="3111">
        <v>306.73</v>
      </c>
      <c r="D559" s="3111">
        <v>11707.92</v>
      </c>
      <c r="E559" s="3111">
        <v>2386.87</v>
      </c>
      <c r="F559" s="9"/>
      <c r="G559" s="9"/>
      <c r="H559" s="9"/>
      <c r="I559" s="9"/>
      <c r="J559" s="9"/>
      <c r="K559" s="9"/>
    </row>
    <row r="560" spans="1:11">
      <c r="A560" s="3114">
        <v>44917</v>
      </c>
      <c r="B560" s="3111">
        <v>30023.13</v>
      </c>
      <c r="C560" s="3111">
        <v>307.91000000000003</v>
      </c>
      <c r="D560" s="3111">
        <v>11662.83</v>
      </c>
      <c r="E560" s="3111">
        <v>2409.9499999999998</v>
      </c>
      <c r="F560" s="9"/>
      <c r="G560" s="9"/>
      <c r="H560" s="9"/>
      <c r="I560" s="9"/>
      <c r="J560" s="9"/>
      <c r="K560" s="9"/>
    </row>
    <row r="561" spans="1:11">
      <c r="A561" s="3114">
        <v>44916</v>
      </c>
      <c r="B561" s="3111">
        <v>29589.52</v>
      </c>
      <c r="C561" s="3111">
        <v>304.49</v>
      </c>
      <c r="D561" s="3111">
        <v>11804.72</v>
      </c>
      <c r="E561" s="3111">
        <v>2382.16</v>
      </c>
      <c r="F561" s="9"/>
      <c r="G561" s="9"/>
      <c r="H561" s="9"/>
      <c r="I561" s="9"/>
      <c r="J561" s="9"/>
      <c r="K561" s="9"/>
    </row>
    <row r="562" spans="1:11">
      <c r="A562" s="3114">
        <v>44915</v>
      </c>
      <c r="B562" s="3111">
        <v>29455.72</v>
      </c>
      <c r="C562" s="3111">
        <v>303.35000000000002</v>
      </c>
      <c r="D562" s="3111">
        <v>11650.61</v>
      </c>
      <c r="E562" s="3111">
        <v>2377.41</v>
      </c>
      <c r="F562" s="9"/>
      <c r="G562" s="9"/>
      <c r="H562" s="9"/>
      <c r="I562" s="9"/>
      <c r="J562" s="9"/>
      <c r="K562" s="9"/>
    </row>
    <row r="563" spans="1:11">
      <c r="A563" s="3114">
        <v>44914</v>
      </c>
      <c r="B563" s="3111">
        <v>30003.02</v>
      </c>
      <c r="C563" s="3111">
        <v>312.76</v>
      </c>
      <c r="D563" s="3111">
        <v>11618.98</v>
      </c>
      <c r="E563" s="3111">
        <v>2393.5100000000002</v>
      </c>
      <c r="F563" s="9"/>
      <c r="G563" s="9"/>
      <c r="H563" s="9"/>
      <c r="I563" s="9"/>
      <c r="J563" s="9"/>
      <c r="K563" s="9"/>
    </row>
    <row r="564" spans="1:11">
      <c r="A564" s="3114">
        <v>44913</v>
      </c>
      <c r="B564" s="3111" t="s">
        <v>0</v>
      </c>
      <c r="C564" s="3111" t="s">
        <v>0</v>
      </c>
      <c r="D564" s="3111" t="s">
        <v>0</v>
      </c>
      <c r="E564" s="3111" t="s">
        <v>0</v>
      </c>
      <c r="F564" s="9"/>
      <c r="G564" s="9"/>
      <c r="H564" s="9"/>
      <c r="I564" s="9"/>
      <c r="J564" s="9"/>
      <c r="K564" s="9"/>
    </row>
    <row r="565" spans="1:11">
      <c r="A565" s="3114">
        <v>44912</v>
      </c>
      <c r="B565" s="3111" t="s">
        <v>0</v>
      </c>
      <c r="C565" s="3111" t="s">
        <v>0</v>
      </c>
      <c r="D565" s="3111" t="s">
        <v>0</v>
      </c>
      <c r="E565" s="3111" t="s">
        <v>0</v>
      </c>
      <c r="F565" s="9"/>
      <c r="G565" s="9"/>
      <c r="H565" s="9"/>
      <c r="I565" s="9"/>
      <c r="J565" s="9"/>
      <c r="K565" s="9"/>
    </row>
    <row r="566" spans="1:11">
      <c r="A566" s="3114">
        <v>44911</v>
      </c>
      <c r="B566" s="3111">
        <v>30200.61</v>
      </c>
      <c r="C566" s="3111">
        <v>312.77999999999997</v>
      </c>
      <c r="D566" s="3111">
        <v>11708.81</v>
      </c>
      <c r="E566" s="3111">
        <v>2392.56</v>
      </c>
      <c r="F566" s="9"/>
      <c r="G566" s="9"/>
      <c r="H566" s="9"/>
      <c r="I566" s="9"/>
      <c r="J566" s="9"/>
      <c r="K566" s="9"/>
    </row>
    <row r="567" spans="1:11">
      <c r="A567" s="3114">
        <v>44910</v>
      </c>
      <c r="B567" s="3111">
        <v>30627.96</v>
      </c>
      <c r="C567" s="3111">
        <v>317.38</v>
      </c>
      <c r="D567" s="3111">
        <v>11847.05</v>
      </c>
      <c r="E567" s="3111">
        <v>2399.85</v>
      </c>
      <c r="F567" s="9"/>
      <c r="G567" s="9"/>
      <c r="H567" s="9"/>
      <c r="I567" s="9"/>
      <c r="J567" s="9"/>
      <c r="K567" s="9"/>
    </row>
    <row r="568" spans="1:11">
      <c r="A568" s="3114">
        <v>44909</v>
      </c>
      <c r="B568" s="3111">
        <v>30590.6</v>
      </c>
      <c r="C568" s="3111">
        <v>317.52</v>
      </c>
      <c r="D568" s="3111">
        <v>12153.45</v>
      </c>
      <c r="E568" s="3111">
        <v>2432.69</v>
      </c>
      <c r="F568" s="9"/>
      <c r="G568" s="9"/>
      <c r="H568" s="9"/>
      <c r="I568" s="9"/>
      <c r="J568" s="9"/>
      <c r="K568" s="9"/>
    </row>
    <row r="569" spans="1:11">
      <c r="A569" s="3114">
        <v>44908</v>
      </c>
      <c r="B569" s="3111">
        <v>30141.47</v>
      </c>
      <c r="C569" s="3111">
        <v>312.27999999999997</v>
      </c>
      <c r="D569" s="3111">
        <v>12197.45</v>
      </c>
      <c r="E569" s="3111">
        <v>2411.41</v>
      </c>
      <c r="F569" s="9"/>
      <c r="G569" s="9"/>
      <c r="H569" s="9"/>
      <c r="I569" s="9"/>
      <c r="J569" s="9"/>
      <c r="K569" s="9"/>
    </row>
    <row r="570" spans="1:11">
      <c r="A570" s="3114">
        <v>44907</v>
      </c>
      <c r="B570" s="3111">
        <v>30327.49</v>
      </c>
      <c r="C570" s="3111">
        <v>314.05</v>
      </c>
      <c r="D570" s="3111">
        <v>12053.5</v>
      </c>
      <c r="E570" s="3111">
        <v>2407.1</v>
      </c>
      <c r="F570" s="9"/>
      <c r="G570" s="9"/>
      <c r="H570" s="9"/>
      <c r="I570" s="9"/>
      <c r="J570" s="9"/>
      <c r="K570" s="9"/>
    </row>
    <row r="571" spans="1:11">
      <c r="A571" s="3114">
        <v>44906</v>
      </c>
      <c r="B571" s="3111" t="s">
        <v>0</v>
      </c>
      <c r="C571" s="3111" t="s">
        <v>0</v>
      </c>
      <c r="D571" s="3111" t="s">
        <v>0</v>
      </c>
      <c r="E571" s="3111" t="s">
        <v>0</v>
      </c>
      <c r="F571" s="9"/>
      <c r="G571" s="9"/>
      <c r="H571" s="9"/>
      <c r="I571" s="9"/>
      <c r="J571" s="9"/>
      <c r="K571" s="9"/>
    </row>
    <row r="572" spans="1:11">
      <c r="A572" s="3114">
        <v>44905</v>
      </c>
      <c r="B572" s="3111" t="s">
        <v>0</v>
      </c>
      <c r="C572" s="3111" t="s">
        <v>0</v>
      </c>
      <c r="D572" s="3111" t="s">
        <v>0</v>
      </c>
      <c r="E572" s="3111" t="s">
        <v>0</v>
      </c>
      <c r="F572" s="9"/>
      <c r="G572" s="9"/>
      <c r="H572" s="9"/>
      <c r="I572" s="9"/>
      <c r="J572" s="9"/>
      <c r="K572" s="9"/>
    </row>
    <row r="573" spans="1:11">
      <c r="A573" s="3114">
        <v>44904</v>
      </c>
      <c r="B573" s="3111">
        <v>30520.19</v>
      </c>
      <c r="C573" s="3111">
        <v>315.22000000000003</v>
      </c>
      <c r="D573" s="3111">
        <v>11960.43</v>
      </c>
      <c r="E573" s="3111">
        <v>2443.54</v>
      </c>
      <c r="F573" s="9"/>
      <c r="G573" s="9"/>
      <c r="H573" s="9"/>
      <c r="I573" s="9"/>
      <c r="J573" s="9"/>
      <c r="K573" s="9"/>
    </row>
    <row r="574" spans="1:11">
      <c r="A574" s="3114">
        <v>44903</v>
      </c>
      <c r="B574" s="3111">
        <v>30203.919999999998</v>
      </c>
      <c r="C574" s="3111">
        <v>314.74</v>
      </c>
      <c r="D574" s="3111">
        <v>11993.38</v>
      </c>
      <c r="E574" s="3111">
        <v>2420.63</v>
      </c>
      <c r="F574" s="9"/>
      <c r="G574" s="9"/>
      <c r="H574" s="9"/>
      <c r="I574" s="9"/>
      <c r="J574" s="9"/>
      <c r="K574" s="9"/>
    </row>
    <row r="575" spans="1:11">
      <c r="A575" s="3114">
        <v>44902</v>
      </c>
      <c r="B575" s="3111">
        <v>30363.66</v>
      </c>
      <c r="C575" s="3111">
        <v>313.77</v>
      </c>
      <c r="D575" s="3111">
        <v>11920.61</v>
      </c>
      <c r="E575" s="3111">
        <v>2394.52</v>
      </c>
      <c r="F575" s="9"/>
      <c r="G575" s="9"/>
      <c r="H575" s="9"/>
      <c r="I575" s="9"/>
      <c r="J575" s="9"/>
      <c r="K575" s="9"/>
    </row>
    <row r="576" spans="1:11">
      <c r="A576" s="3114">
        <v>44901</v>
      </c>
      <c r="B576" s="3111">
        <v>30568.76</v>
      </c>
      <c r="C576" s="3111">
        <v>318.41000000000003</v>
      </c>
      <c r="D576" s="3111">
        <v>11954.96</v>
      </c>
      <c r="E576" s="3111">
        <v>2429.84</v>
      </c>
      <c r="F576" s="9"/>
      <c r="G576" s="9"/>
      <c r="H576" s="9"/>
      <c r="I576" s="9"/>
      <c r="J576" s="9"/>
      <c r="K576" s="9"/>
    </row>
    <row r="577" spans="1:11">
      <c r="A577" s="3114">
        <v>44900</v>
      </c>
      <c r="B577" s="3111">
        <v>31091.43</v>
      </c>
      <c r="C577" s="3111">
        <v>323.33999999999997</v>
      </c>
      <c r="D577" s="3111">
        <v>12107.69</v>
      </c>
      <c r="E577" s="3111">
        <v>2457.75</v>
      </c>
      <c r="F577" s="9"/>
      <c r="G577" s="9"/>
      <c r="H577" s="9"/>
      <c r="I577" s="9"/>
      <c r="J577" s="9"/>
      <c r="K577" s="9"/>
    </row>
    <row r="578" spans="1:11">
      <c r="A578" s="3114">
        <v>44899</v>
      </c>
      <c r="B578" s="3111" t="s">
        <v>0</v>
      </c>
      <c r="C578" s="3111" t="s">
        <v>0</v>
      </c>
      <c r="D578" s="3111" t="s">
        <v>0</v>
      </c>
      <c r="E578" s="3111" t="s">
        <v>0</v>
      </c>
      <c r="F578" s="9"/>
      <c r="G578" s="9"/>
      <c r="H578" s="9"/>
      <c r="I578" s="9"/>
      <c r="J578" s="9"/>
      <c r="K578" s="9"/>
    </row>
    <row r="579" spans="1:11">
      <c r="A579" s="3114">
        <v>44898</v>
      </c>
      <c r="B579" s="3111" t="s">
        <v>0</v>
      </c>
      <c r="C579" s="3111" t="s">
        <v>0</v>
      </c>
      <c r="D579" s="3111" t="s">
        <v>0</v>
      </c>
      <c r="E579" s="3111" t="s">
        <v>0</v>
      </c>
      <c r="F579" s="9"/>
      <c r="G579" s="9"/>
      <c r="H579" s="9"/>
      <c r="I579" s="9"/>
      <c r="J579" s="9"/>
      <c r="K579" s="9"/>
    </row>
    <row r="580" spans="1:11">
      <c r="A580" s="3114">
        <v>44897</v>
      </c>
      <c r="B580" s="3111">
        <v>31070.560000000001</v>
      </c>
      <c r="C580" s="3111">
        <v>321.49</v>
      </c>
      <c r="D580" s="3111">
        <v>12272.37</v>
      </c>
      <c r="E580" s="3111">
        <v>2431.75</v>
      </c>
      <c r="F580" s="9"/>
      <c r="G580" s="9"/>
      <c r="H580" s="9"/>
      <c r="I580" s="9"/>
      <c r="J580" s="9"/>
      <c r="K580" s="9"/>
    </row>
    <row r="581" spans="1:11">
      <c r="A581" s="3114">
        <v>44896</v>
      </c>
      <c r="B581" s="3111">
        <v>31157.86</v>
      </c>
      <c r="C581" s="3111">
        <v>318.89999999999998</v>
      </c>
      <c r="D581" s="3111">
        <v>12307.77</v>
      </c>
      <c r="E581" s="3111">
        <v>2442.83</v>
      </c>
      <c r="F581" s="9"/>
      <c r="G581" s="9"/>
      <c r="H581" s="9"/>
      <c r="I581" s="9"/>
      <c r="J581" s="9"/>
      <c r="K581" s="9"/>
    </row>
    <row r="582" spans="1:11">
      <c r="A582" s="3114">
        <v>44895</v>
      </c>
      <c r="B582" s="3111">
        <v>30881.32</v>
      </c>
      <c r="C582" s="3111">
        <v>313.91000000000003</v>
      </c>
      <c r="D582" s="3111">
        <v>12215.11</v>
      </c>
      <c r="E582" s="3111">
        <v>2427.71</v>
      </c>
      <c r="F582" s="9"/>
      <c r="G582" s="9"/>
      <c r="H582" s="9"/>
      <c r="I582" s="9"/>
      <c r="J582" s="9"/>
      <c r="K582" s="9"/>
    </row>
    <row r="583" spans="1:11">
      <c r="A583" s="3114">
        <v>44894</v>
      </c>
      <c r="B583" s="3111">
        <v>30528.67</v>
      </c>
      <c r="C583" s="3111">
        <v>309.82</v>
      </c>
      <c r="D583" s="3111">
        <v>11954.06</v>
      </c>
      <c r="E583" s="3111">
        <v>2379.3200000000002</v>
      </c>
      <c r="F583" s="9"/>
      <c r="G583" s="9"/>
      <c r="H583" s="9"/>
      <c r="I583" s="9"/>
      <c r="J583" s="9"/>
      <c r="K583" s="9"/>
    </row>
    <row r="584" spans="1:11">
      <c r="A584" s="3114">
        <v>44893</v>
      </c>
      <c r="B584" s="3111">
        <v>30211.62</v>
      </c>
      <c r="C584" s="3111">
        <v>310.58999999999997</v>
      </c>
      <c r="D584" s="3111">
        <v>11976.51</v>
      </c>
      <c r="E584" s="3111">
        <v>2323.8000000000002</v>
      </c>
      <c r="F584" s="9"/>
      <c r="G584" s="9"/>
      <c r="H584" s="9"/>
      <c r="I584" s="9"/>
      <c r="J584" s="9"/>
      <c r="K584" s="9"/>
    </row>
    <row r="585" spans="1:11">
      <c r="A585" s="3114">
        <v>44892</v>
      </c>
      <c r="B585" s="3111" t="s">
        <v>0</v>
      </c>
      <c r="C585" s="3111" t="s">
        <v>0</v>
      </c>
      <c r="D585" s="3111" t="s">
        <v>0</v>
      </c>
      <c r="E585" s="3111" t="s">
        <v>0</v>
      </c>
      <c r="F585" s="9"/>
      <c r="G585" s="9"/>
      <c r="H585" s="9"/>
      <c r="I585" s="9"/>
      <c r="J585" s="9"/>
      <c r="K585" s="9"/>
    </row>
    <row r="586" spans="1:11">
      <c r="A586" s="3114">
        <v>44891</v>
      </c>
      <c r="B586" s="3111" t="s">
        <v>0</v>
      </c>
      <c r="C586" s="3111" t="s">
        <v>0</v>
      </c>
      <c r="D586" s="3111" t="s">
        <v>0</v>
      </c>
      <c r="E586" s="3111" t="s">
        <v>0</v>
      </c>
      <c r="F586" s="9"/>
      <c r="G586" s="9"/>
      <c r="H586" s="9"/>
      <c r="I586" s="9"/>
      <c r="J586" s="9"/>
      <c r="K586" s="9"/>
    </row>
    <row r="587" spans="1:11">
      <c r="A587" s="3114">
        <v>44890</v>
      </c>
      <c r="B587" s="3111">
        <v>30671.45</v>
      </c>
      <c r="C587" s="3111">
        <v>308.83</v>
      </c>
      <c r="D587" s="3111">
        <v>12134.53</v>
      </c>
      <c r="E587" s="3111">
        <v>2349.2800000000002</v>
      </c>
      <c r="F587" s="9"/>
      <c r="G587" s="9"/>
      <c r="H587" s="9"/>
      <c r="I587" s="9"/>
      <c r="J587" s="9"/>
      <c r="K587" s="9"/>
    </row>
    <row r="588" spans="1:11">
      <c r="A588" s="3114">
        <v>44889</v>
      </c>
      <c r="B588" s="3111">
        <v>30682.84</v>
      </c>
      <c r="C588" s="3111">
        <v>312.52</v>
      </c>
      <c r="D588" s="3111">
        <v>12144.65</v>
      </c>
      <c r="E588" s="3111">
        <v>2360.2600000000002</v>
      </c>
      <c r="F588" s="9"/>
      <c r="G588" s="9"/>
      <c r="H588" s="9"/>
      <c r="I588" s="9"/>
      <c r="J588" s="9"/>
      <c r="K588" s="9"/>
    </row>
    <row r="589" spans="1:11">
      <c r="A589" s="3114">
        <v>44888</v>
      </c>
      <c r="B589" s="3111">
        <v>30318.69</v>
      </c>
      <c r="C589" s="3111">
        <v>308.83999999999997</v>
      </c>
      <c r="D589" s="3111">
        <v>12105.21</v>
      </c>
      <c r="E589" s="3111">
        <v>2327.08</v>
      </c>
      <c r="F589" s="9"/>
      <c r="G589" s="9"/>
      <c r="H589" s="9"/>
      <c r="I589" s="9"/>
      <c r="J589" s="9"/>
      <c r="K589" s="9"/>
    </row>
    <row r="590" spans="1:11">
      <c r="A590" s="3114">
        <v>44887</v>
      </c>
      <c r="B590" s="3111">
        <v>30181.01</v>
      </c>
      <c r="C590" s="3111">
        <v>306.3</v>
      </c>
      <c r="D590" s="3111">
        <v>12006.39</v>
      </c>
      <c r="E590" s="3111">
        <v>2314.83</v>
      </c>
      <c r="F590" s="9"/>
      <c r="G590" s="9"/>
      <c r="H590" s="9"/>
      <c r="I590" s="9"/>
      <c r="J590" s="9"/>
      <c r="K590" s="9"/>
    </row>
    <row r="591" spans="1:11">
      <c r="A591" s="3114">
        <v>44886</v>
      </c>
      <c r="B591" s="3111">
        <v>29988.31</v>
      </c>
      <c r="C591" s="3111">
        <v>307.20999999999998</v>
      </c>
      <c r="D591" s="3111">
        <v>11848.94</v>
      </c>
      <c r="E591" s="3111">
        <v>2321.64</v>
      </c>
      <c r="F591" s="9"/>
      <c r="G591" s="9"/>
      <c r="H591" s="9"/>
      <c r="I591" s="9"/>
      <c r="J591" s="9"/>
      <c r="K591" s="9"/>
    </row>
    <row r="592" spans="1:11">
      <c r="A592" s="3114">
        <v>44885</v>
      </c>
      <c r="B592" s="3111" t="s">
        <v>0</v>
      </c>
      <c r="C592" s="3111" t="s">
        <v>0</v>
      </c>
      <c r="D592" s="3111" t="s">
        <v>0</v>
      </c>
      <c r="E592" s="3111" t="s">
        <v>0</v>
      </c>
      <c r="F592" s="9"/>
      <c r="G592" s="9"/>
      <c r="H592" s="9"/>
      <c r="I592" s="9"/>
      <c r="J592" s="9"/>
      <c r="K592" s="9"/>
    </row>
    <row r="593" spans="1:11">
      <c r="A593" s="3114">
        <v>44884</v>
      </c>
      <c r="B593" s="3111" t="s">
        <v>0</v>
      </c>
      <c r="C593" s="3111" t="s">
        <v>0</v>
      </c>
      <c r="D593" s="3111" t="s">
        <v>0</v>
      </c>
      <c r="E593" s="3111" t="s">
        <v>0</v>
      </c>
      <c r="F593" s="9"/>
      <c r="G593" s="9"/>
      <c r="H593" s="9"/>
      <c r="I593" s="9"/>
      <c r="J593" s="9"/>
      <c r="K593" s="9"/>
    </row>
    <row r="594" spans="1:11">
      <c r="A594" s="3114">
        <v>44883</v>
      </c>
      <c r="B594" s="3111">
        <v>30103.62</v>
      </c>
      <c r="C594" s="3111">
        <v>308</v>
      </c>
      <c r="D594" s="3111">
        <v>11929.98</v>
      </c>
      <c r="E594" s="3111">
        <v>2351.29</v>
      </c>
      <c r="F594" s="9"/>
      <c r="G594" s="9"/>
      <c r="H594" s="9"/>
      <c r="I594" s="9"/>
      <c r="J594" s="9"/>
      <c r="K594" s="9"/>
    </row>
    <row r="595" spans="1:11">
      <c r="A595" s="3114">
        <v>44882</v>
      </c>
      <c r="B595" s="3111">
        <v>30166.400000000001</v>
      </c>
      <c r="C595" s="3111">
        <v>310.12</v>
      </c>
      <c r="D595" s="3111">
        <v>11855.26</v>
      </c>
      <c r="E595" s="3111">
        <v>2349.66</v>
      </c>
      <c r="F595" s="9"/>
      <c r="G595" s="9"/>
      <c r="H595" s="9"/>
      <c r="I595" s="9"/>
      <c r="J595" s="9"/>
      <c r="K595" s="9"/>
    </row>
    <row r="596" spans="1:11">
      <c r="A596" s="3114">
        <v>44881</v>
      </c>
      <c r="B596" s="3111">
        <v>30170.51</v>
      </c>
      <c r="C596" s="3111">
        <v>307.10000000000002</v>
      </c>
      <c r="D596" s="3111">
        <v>11921.01</v>
      </c>
      <c r="E596" s="3111">
        <v>2379.3200000000002</v>
      </c>
      <c r="F596" s="9"/>
      <c r="G596" s="9"/>
      <c r="H596" s="9"/>
      <c r="I596" s="9"/>
      <c r="J596" s="9"/>
      <c r="K596" s="9"/>
    </row>
    <row r="597" spans="1:11">
      <c r="A597" s="3114">
        <v>44880</v>
      </c>
      <c r="B597" s="3111">
        <v>30189.11</v>
      </c>
      <c r="C597" s="3111">
        <v>304.33</v>
      </c>
      <c r="D597" s="3111">
        <v>12011.72</v>
      </c>
      <c r="E597" s="3111">
        <v>2395.09</v>
      </c>
      <c r="F597" s="9"/>
      <c r="G597" s="9"/>
      <c r="H597" s="9"/>
      <c r="I597" s="9"/>
      <c r="J597" s="9"/>
      <c r="K597" s="9"/>
    </row>
    <row r="598" spans="1:11">
      <c r="A598" s="3114">
        <v>44879</v>
      </c>
      <c r="B598" s="3111">
        <v>29418.21</v>
      </c>
      <c r="C598" s="3111">
        <v>302.31</v>
      </c>
      <c r="D598" s="3111">
        <v>11901.68</v>
      </c>
      <c r="E598" s="3111">
        <v>2342.92</v>
      </c>
      <c r="F598" s="9"/>
      <c r="G598" s="9"/>
      <c r="H598" s="9"/>
      <c r="I598" s="9"/>
      <c r="J598" s="9"/>
      <c r="K598" s="9"/>
    </row>
    <row r="599" spans="1:11">
      <c r="A599" s="3114">
        <v>44878</v>
      </c>
      <c r="B599" s="3111" t="s">
        <v>0</v>
      </c>
      <c r="C599" s="3111" t="s">
        <v>0</v>
      </c>
      <c r="D599" s="3111" t="s">
        <v>0</v>
      </c>
      <c r="E599" s="3111" t="s">
        <v>0</v>
      </c>
      <c r="F599" s="9"/>
      <c r="G599" s="9"/>
      <c r="H599" s="9"/>
      <c r="I599" s="9"/>
      <c r="J599" s="9"/>
      <c r="K599" s="9"/>
    </row>
    <row r="600" spans="1:11">
      <c r="A600" s="3114">
        <v>44877</v>
      </c>
      <c r="B600" s="3111" t="s">
        <v>0</v>
      </c>
      <c r="C600" s="3111" t="s">
        <v>0</v>
      </c>
      <c r="D600" s="3111" t="s">
        <v>0</v>
      </c>
      <c r="E600" s="3111" t="s">
        <v>0</v>
      </c>
      <c r="F600" s="9"/>
      <c r="G600" s="9"/>
      <c r="H600" s="9"/>
      <c r="I600" s="9"/>
      <c r="J600" s="9"/>
      <c r="K600" s="9"/>
    </row>
    <row r="601" spans="1:11">
      <c r="A601" s="3114">
        <v>44876</v>
      </c>
      <c r="B601" s="3111">
        <v>29070.92</v>
      </c>
      <c r="C601" s="3111">
        <v>299.95</v>
      </c>
      <c r="D601" s="3111">
        <v>11989.7</v>
      </c>
      <c r="E601" s="3111">
        <v>2332.7399999999998</v>
      </c>
      <c r="F601" s="9"/>
      <c r="G601" s="9"/>
      <c r="H601" s="9"/>
      <c r="I601" s="9"/>
      <c r="J601" s="9"/>
      <c r="K601" s="9"/>
    </row>
    <row r="602" spans="1:11">
      <c r="A602" s="3114">
        <v>44875</v>
      </c>
      <c r="B602" s="3111">
        <v>28025.33</v>
      </c>
      <c r="C602" s="3111">
        <v>293.33</v>
      </c>
      <c r="D602" s="3111">
        <v>11821.13</v>
      </c>
      <c r="E602" s="3111">
        <v>2217.7600000000002</v>
      </c>
      <c r="F602" s="9"/>
      <c r="G602" s="9"/>
      <c r="H602" s="9"/>
      <c r="I602" s="9"/>
      <c r="J602" s="9"/>
      <c r="K602" s="9"/>
    </row>
    <row r="603" spans="1:11">
      <c r="A603" s="3114">
        <v>44874</v>
      </c>
      <c r="B603" s="3111">
        <v>28305.61</v>
      </c>
      <c r="C603" s="3111">
        <v>293.68</v>
      </c>
      <c r="D603" s="3111">
        <v>11251.38</v>
      </c>
      <c r="E603" s="3111">
        <v>2244.4</v>
      </c>
      <c r="F603" s="9"/>
      <c r="G603" s="9"/>
      <c r="H603" s="9"/>
      <c r="I603" s="9"/>
      <c r="J603" s="9"/>
      <c r="K603" s="9"/>
    </row>
    <row r="604" spans="1:11">
      <c r="A604" s="3114">
        <v>44873</v>
      </c>
      <c r="B604" s="3111">
        <v>27701.59</v>
      </c>
      <c r="C604" s="3111">
        <v>289.39999999999998</v>
      </c>
      <c r="D604" s="3111">
        <v>11451.98</v>
      </c>
      <c r="E604" s="3111">
        <v>2243.5100000000002</v>
      </c>
      <c r="F604" s="9"/>
      <c r="G604" s="9"/>
      <c r="H604" s="9"/>
      <c r="I604" s="9"/>
      <c r="J604" s="9"/>
      <c r="K604" s="9"/>
    </row>
    <row r="605" spans="1:11">
      <c r="A605" s="3114">
        <v>44872</v>
      </c>
      <c r="B605" s="3111">
        <v>27443.89</v>
      </c>
      <c r="C605" s="3111">
        <v>289.75</v>
      </c>
      <c r="D605" s="3111">
        <v>11356.51</v>
      </c>
      <c r="E605" s="3111">
        <v>2236.9299999999998</v>
      </c>
      <c r="F605" s="9"/>
      <c r="G605" s="9"/>
      <c r="H605" s="9"/>
      <c r="I605" s="9"/>
      <c r="J605" s="9"/>
      <c r="K605" s="9"/>
    </row>
    <row r="606" spans="1:11">
      <c r="A606" s="3114">
        <v>44871</v>
      </c>
      <c r="B606" s="3111" t="s">
        <v>0</v>
      </c>
      <c r="C606" s="3111" t="s">
        <v>0</v>
      </c>
      <c r="D606" s="3111" t="s">
        <v>0</v>
      </c>
      <c r="E606" s="3111" t="s">
        <v>0</v>
      </c>
      <c r="F606" s="9"/>
      <c r="G606" s="9"/>
      <c r="H606" s="9"/>
      <c r="I606" s="9"/>
      <c r="J606" s="9"/>
      <c r="K606" s="9"/>
    </row>
    <row r="607" spans="1:11">
      <c r="A607" s="3114">
        <v>44870</v>
      </c>
      <c r="B607" s="3111" t="s">
        <v>0</v>
      </c>
      <c r="C607" s="3111" t="s">
        <v>0</v>
      </c>
      <c r="D607" s="3111" t="s">
        <v>0</v>
      </c>
      <c r="E607" s="3111" t="s">
        <v>0</v>
      </c>
      <c r="F607" s="9"/>
      <c r="G607" s="9"/>
      <c r="H607" s="9"/>
      <c r="I607" s="9"/>
      <c r="J607" s="9"/>
      <c r="K607" s="9"/>
    </row>
    <row r="608" spans="1:11">
      <c r="A608" s="3114">
        <v>44869</v>
      </c>
      <c r="B608" s="3111">
        <v>27035.01</v>
      </c>
      <c r="C608" s="3111">
        <v>287.58</v>
      </c>
      <c r="D608" s="3111">
        <v>11237.3</v>
      </c>
      <c r="E608" s="3111">
        <v>2206.02</v>
      </c>
      <c r="F608" s="9"/>
      <c r="G608" s="9"/>
      <c r="H608" s="9"/>
      <c r="I608" s="9"/>
      <c r="J608" s="9"/>
      <c r="K608" s="9"/>
    </row>
    <row r="609" spans="1:11">
      <c r="A609" s="3114">
        <v>44868</v>
      </c>
      <c r="B609" s="3111">
        <v>26951.77</v>
      </c>
      <c r="C609" s="3111">
        <v>285.31</v>
      </c>
      <c r="D609" s="3111">
        <v>11059.32</v>
      </c>
      <c r="E609" s="3111">
        <v>2145.94</v>
      </c>
      <c r="F609" s="9"/>
      <c r="G609" s="9"/>
      <c r="H609" s="9"/>
      <c r="I609" s="9"/>
      <c r="J609" s="9"/>
      <c r="K609" s="9"/>
    </row>
    <row r="610" spans="1:11">
      <c r="A610" s="3114">
        <v>44867</v>
      </c>
      <c r="B610" s="3111">
        <v>27187.46</v>
      </c>
      <c r="C610" s="3111">
        <v>282.99</v>
      </c>
      <c r="D610" s="3111">
        <v>11201.16</v>
      </c>
      <c r="E610" s="3111">
        <v>2175.94</v>
      </c>
      <c r="F610" s="9"/>
      <c r="G610" s="9"/>
      <c r="H610" s="9"/>
      <c r="I610" s="9"/>
      <c r="J610" s="9"/>
      <c r="K610" s="9"/>
    </row>
    <row r="611" spans="1:11">
      <c r="A611" s="3114">
        <v>44866</v>
      </c>
      <c r="B611" s="3111">
        <v>27056.79</v>
      </c>
      <c r="C611" s="3111">
        <v>279.45999999999998</v>
      </c>
      <c r="D611" s="3111">
        <v>11409.92</v>
      </c>
      <c r="E611" s="3111">
        <v>2162.37</v>
      </c>
      <c r="F611" s="9"/>
      <c r="G611" s="9"/>
      <c r="H611" s="9"/>
      <c r="I611" s="9"/>
      <c r="J611" s="9"/>
      <c r="K611" s="9"/>
    </row>
    <row r="612" spans="1:11">
      <c r="A612" s="3114">
        <v>44865</v>
      </c>
      <c r="B612" s="3111">
        <v>26875.279999999999</v>
      </c>
      <c r="C612" s="3111">
        <v>275.36</v>
      </c>
      <c r="D612" s="3111">
        <v>11415.73</v>
      </c>
      <c r="E612" s="3111">
        <v>2113.86</v>
      </c>
      <c r="F612" s="9"/>
      <c r="G612" s="9"/>
      <c r="H612" s="9"/>
      <c r="I612" s="9"/>
      <c r="J612" s="9"/>
      <c r="K612" s="9"/>
    </row>
    <row r="613" spans="1:11">
      <c r="A613" s="3114">
        <v>44864</v>
      </c>
      <c r="B613" s="3111" t="s">
        <v>0</v>
      </c>
      <c r="C613" s="3111" t="s">
        <v>0</v>
      </c>
      <c r="D613" s="3111" t="s">
        <v>0</v>
      </c>
      <c r="E613" s="3111" t="s">
        <v>0</v>
      </c>
      <c r="F613" s="9"/>
      <c r="G613" s="9"/>
      <c r="H613" s="9"/>
      <c r="I613" s="9"/>
      <c r="J613" s="9"/>
      <c r="K613" s="9"/>
    </row>
    <row r="614" spans="1:11">
      <c r="A614" s="3114">
        <v>44863</v>
      </c>
      <c r="B614" s="3111" t="s">
        <v>0</v>
      </c>
      <c r="C614" s="3111" t="s">
        <v>0</v>
      </c>
      <c r="D614" s="3111" t="s">
        <v>0</v>
      </c>
      <c r="E614" s="3111" t="s">
        <v>0</v>
      </c>
      <c r="F614" s="9"/>
      <c r="G614" s="9"/>
      <c r="H614" s="9"/>
      <c r="I614" s="9"/>
      <c r="J614" s="9"/>
      <c r="K614" s="9"/>
    </row>
    <row r="615" spans="1:11">
      <c r="A615" s="3114">
        <v>44862</v>
      </c>
      <c r="B615" s="3111">
        <v>26540.47</v>
      </c>
      <c r="C615" s="3111">
        <v>271.77</v>
      </c>
      <c r="D615" s="3111">
        <v>11474.56</v>
      </c>
      <c r="E615" s="3111">
        <v>2107.35</v>
      </c>
      <c r="F615" s="9"/>
      <c r="G615" s="9"/>
      <c r="H615" s="9"/>
      <c r="I615" s="9"/>
      <c r="J615" s="9"/>
      <c r="K615" s="9"/>
    </row>
    <row r="616" spans="1:11">
      <c r="A616" s="3114">
        <v>44861</v>
      </c>
      <c r="B616" s="3111">
        <v>26826.77</v>
      </c>
      <c r="C616" s="3111">
        <v>274.69</v>
      </c>
      <c r="D616" s="3111">
        <v>11305.8</v>
      </c>
      <c r="E616" s="3111">
        <v>2141.96</v>
      </c>
      <c r="F616" s="9"/>
      <c r="G616" s="9"/>
      <c r="H616" s="9"/>
      <c r="I616" s="9"/>
      <c r="J616" s="9"/>
      <c r="K616" s="9"/>
    </row>
    <row r="617" spans="1:11">
      <c r="A617" s="3114">
        <v>44860</v>
      </c>
      <c r="B617" s="3111">
        <v>26417.25</v>
      </c>
      <c r="C617" s="3111">
        <v>266.82</v>
      </c>
      <c r="D617" s="3111">
        <v>11359.73</v>
      </c>
      <c r="E617" s="3111">
        <v>2122.66</v>
      </c>
      <c r="F617" s="9"/>
      <c r="G617" s="9"/>
      <c r="H617" s="9"/>
      <c r="I617" s="9"/>
      <c r="J617" s="9"/>
      <c r="K617" s="9"/>
    </row>
    <row r="618" spans="1:11">
      <c r="A618" s="3114">
        <v>44859</v>
      </c>
      <c r="B618" s="3111">
        <v>26286.65</v>
      </c>
      <c r="C618" s="3111">
        <v>266.77999999999997</v>
      </c>
      <c r="D618" s="3111">
        <v>11367.75</v>
      </c>
      <c r="E618" s="3111">
        <v>2104.4</v>
      </c>
      <c r="F618" s="9"/>
      <c r="G618" s="9"/>
      <c r="H618" s="9"/>
      <c r="I618" s="9"/>
      <c r="J618" s="9"/>
      <c r="K618" s="9"/>
    </row>
    <row r="619" spans="1:11">
      <c r="A619" s="3114">
        <v>44858</v>
      </c>
      <c r="B619" s="3111">
        <v>26682.76</v>
      </c>
      <c r="C619" s="3111">
        <v>271.95999999999998</v>
      </c>
      <c r="D619" s="3111">
        <v>11168.17</v>
      </c>
      <c r="E619" s="3111">
        <v>2100.04</v>
      </c>
      <c r="F619" s="9"/>
      <c r="G619" s="9"/>
      <c r="H619" s="9"/>
      <c r="I619" s="9"/>
      <c r="J619" s="9"/>
      <c r="K619" s="9"/>
    </row>
    <row r="620" spans="1:11">
      <c r="A620" s="3114">
        <v>44857</v>
      </c>
      <c r="B620" s="3111" t="s">
        <v>0</v>
      </c>
      <c r="C620" s="3111" t="s">
        <v>0</v>
      </c>
      <c r="D620" s="3111" t="s">
        <v>0</v>
      </c>
      <c r="E620" s="3111" t="s">
        <v>0</v>
      </c>
      <c r="F620" s="9"/>
      <c r="G620" s="9"/>
      <c r="H620" s="9"/>
      <c r="I620" s="9"/>
      <c r="J620" s="9"/>
      <c r="K620" s="9"/>
    </row>
    <row r="621" spans="1:11">
      <c r="A621" s="3114">
        <v>44856</v>
      </c>
      <c r="B621" s="3111" t="s">
        <v>0</v>
      </c>
      <c r="C621" s="3111" t="s">
        <v>0</v>
      </c>
      <c r="D621" s="3111" t="s">
        <v>0</v>
      </c>
      <c r="E621" s="3111" t="s">
        <v>0</v>
      </c>
      <c r="F621" s="9"/>
      <c r="G621" s="9"/>
      <c r="H621" s="9"/>
      <c r="I621" s="9"/>
      <c r="J621" s="9"/>
      <c r="K621" s="9"/>
    </row>
    <row r="622" spans="1:11">
      <c r="A622" s="3114">
        <v>44855</v>
      </c>
      <c r="B622" s="3111">
        <v>26604.35</v>
      </c>
      <c r="C622" s="3111">
        <v>270.7</v>
      </c>
      <c r="D622" s="3111">
        <v>11030.85</v>
      </c>
      <c r="E622" s="3111">
        <v>2155.5500000000002</v>
      </c>
      <c r="F622" s="9"/>
      <c r="G622" s="9"/>
      <c r="H622" s="9"/>
      <c r="I622" s="9"/>
      <c r="J622" s="9"/>
      <c r="K622" s="9"/>
    </row>
    <row r="623" spans="1:11">
      <c r="A623" s="3114">
        <v>44854</v>
      </c>
      <c r="B623" s="3111">
        <v>26867.69</v>
      </c>
      <c r="C623" s="3111">
        <v>275.57</v>
      </c>
      <c r="D623" s="3111">
        <v>10882.1</v>
      </c>
      <c r="E623" s="3111">
        <v>2154.86</v>
      </c>
      <c r="F623" s="9"/>
      <c r="G623" s="9"/>
      <c r="H623" s="9"/>
      <c r="I623" s="9"/>
      <c r="J623" s="9"/>
      <c r="K623" s="9"/>
    </row>
    <row r="624" spans="1:11">
      <c r="A624" s="3114">
        <v>44853</v>
      </c>
      <c r="B624" s="3111">
        <v>26931.3</v>
      </c>
      <c r="C624" s="3111">
        <v>277.79000000000002</v>
      </c>
      <c r="D624" s="3111">
        <v>10926.09</v>
      </c>
      <c r="E624" s="3111">
        <v>2157.69</v>
      </c>
      <c r="F624" s="9"/>
      <c r="G624" s="9"/>
      <c r="H624" s="9"/>
      <c r="I624" s="9"/>
      <c r="J624" s="9"/>
      <c r="K624" s="9"/>
    </row>
    <row r="625" spans="1:11">
      <c r="A625" s="3114">
        <v>44852</v>
      </c>
      <c r="B625" s="3111">
        <v>27238.3</v>
      </c>
      <c r="C625" s="3111">
        <v>280.25</v>
      </c>
      <c r="D625" s="3111">
        <v>11009.2</v>
      </c>
      <c r="E625" s="3111">
        <v>2190.39</v>
      </c>
      <c r="F625" s="9"/>
      <c r="G625" s="9"/>
      <c r="H625" s="9"/>
      <c r="I625" s="9"/>
      <c r="J625" s="9"/>
      <c r="K625" s="9"/>
    </row>
    <row r="626" spans="1:11">
      <c r="A626" s="3114">
        <v>44851</v>
      </c>
      <c r="B626" s="3111">
        <v>26908.03</v>
      </c>
      <c r="C626" s="3111">
        <v>278.94</v>
      </c>
      <c r="D626" s="3111">
        <v>10892.46</v>
      </c>
      <c r="E626" s="3111">
        <v>2157.2399999999998</v>
      </c>
      <c r="F626" s="9"/>
      <c r="G626" s="9"/>
      <c r="H626" s="9"/>
      <c r="I626" s="9"/>
      <c r="J626" s="9"/>
      <c r="K626" s="9"/>
    </row>
    <row r="627" spans="1:11">
      <c r="A627" s="3114">
        <v>44850</v>
      </c>
      <c r="B627" s="3111" t="s">
        <v>0</v>
      </c>
      <c r="C627" s="3111" t="s">
        <v>0</v>
      </c>
      <c r="D627" s="3111" t="s">
        <v>0</v>
      </c>
      <c r="E627" s="3111" t="s">
        <v>0</v>
      </c>
      <c r="F627" s="9"/>
      <c r="G627" s="9"/>
      <c r="H627" s="9"/>
      <c r="I627" s="9"/>
      <c r="J627" s="9"/>
      <c r="K627" s="9"/>
    </row>
    <row r="628" spans="1:11">
      <c r="A628" s="3114">
        <v>44849</v>
      </c>
      <c r="B628" s="3111" t="s">
        <v>0</v>
      </c>
      <c r="C628" s="3111" t="s">
        <v>0</v>
      </c>
      <c r="D628" s="3111" t="s">
        <v>0</v>
      </c>
      <c r="E628" s="3111" t="s">
        <v>0</v>
      </c>
      <c r="F628" s="9"/>
      <c r="G628" s="9"/>
      <c r="H628" s="9"/>
      <c r="I628" s="9"/>
      <c r="J628" s="9"/>
      <c r="K628" s="9"/>
    </row>
    <row r="629" spans="1:11">
      <c r="A629" s="3114">
        <v>44848</v>
      </c>
      <c r="B629" s="3111">
        <v>27244.35</v>
      </c>
      <c r="C629" s="3111">
        <v>280.47000000000003</v>
      </c>
      <c r="D629" s="3111">
        <v>10645.24</v>
      </c>
      <c r="E629" s="3111">
        <v>2151.1</v>
      </c>
      <c r="F629" s="9"/>
      <c r="G629" s="9"/>
      <c r="H629" s="9"/>
      <c r="I629" s="9"/>
      <c r="J629" s="9"/>
      <c r="K629" s="9"/>
    </row>
    <row r="630" spans="1:11">
      <c r="A630" s="3114">
        <v>44847</v>
      </c>
      <c r="B630" s="3111">
        <v>26585.61</v>
      </c>
      <c r="C630" s="3111">
        <v>272.39999999999998</v>
      </c>
      <c r="D630" s="3111">
        <v>10801.9</v>
      </c>
      <c r="E630" s="3111">
        <v>2129.13</v>
      </c>
      <c r="F630" s="9"/>
      <c r="G630" s="9"/>
      <c r="H630" s="9"/>
      <c r="I630" s="9"/>
      <c r="J630" s="9"/>
      <c r="K630" s="9"/>
    </row>
    <row r="631" spans="1:11">
      <c r="A631" s="3114">
        <v>44846</v>
      </c>
      <c r="B631" s="3111">
        <v>27146.98</v>
      </c>
      <c r="C631" s="3111">
        <v>283.06</v>
      </c>
      <c r="D631" s="3111">
        <v>10603.69</v>
      </c>
      <c r="E631" s="3111">
        <v>2156.06</v>
      </c>
      <c r="F631" s="9"/>
      <c r="G631" s="9"/>
      <c r="H631" s="9"/>
      <c r="I631" s="9"/>
      <c r="J631" s="9"/>
      <c r="K631" s="9"/>
    </row>
    <row r="632" spans="1:11">
      <c r="A632" s="3114">
        <v>44845</v>
      </c>
      <c r="B632" s="3111">
        <v>27198.43</v>
      </c>
      <c r="C632" s="3111">
        <v>282.12</v>
      </c>
      <c r="D632" s="3111">
        <v>10642.01</v>
      </c>
      <c r="E632" s="3111">
        <v>2153.91</v>
      </c>
      <c r="F632" s="9"/>
      <c r="G632" s="9"/>
      <c r="H632" s="9"/>
      <c r="I632" s="9"/>
      <c r="J632" s="9"/>
      <c r="K632" s="9"/>
    </row>
    <row r="633" spans="1:11">
      <c r="A633" s="3114">
        <v>44844</v>
      </c>
      <c r="B633" s="3111" t="s">
        <v>0</v>
      </c>
      <c r="C633" s="3111" t="s">
        <v>0</v>
      </c>
      <c r="D633" s="3111">
        <v>10728.43</v>
      </c>
      <c r="E633" s="3111">
        <v>2204.09</v>
      </c>
      <c r="F633" s="9"/>
      <c r="G633" s="9"/>
      <c r="H633" s="9"/>
      <c r="I633" s="9"/>
      <c r="J633" s="9"/>
      <c r="K633" s="9"/>
    </row>
    <row r="634" spans="1:11">
      <c r="A634" s="3114">
        <v>44843</v>
      </c>
      <c r="B634" s="3111" t="s">
        <v>0</v>
      </c>
      <c r="C634" s="3111" t="s">
        <v>0</v>
      </c>
      <c r="D634" s="3111" t="s">
        <v>0</v>
      </c>
      <c r="E634" s="3111" t="s">
        <v>0</v>
      </c>
      <c r="F634" s="9"/>
      <c r="G634" s="9"/>
      <c r="H634" s="9"/>
      <c r="I634" s="9"/>
      <c r="J634" s="9"/>
      <c r="K634" s="9"/>
    </row>
    <row r="635" spans="1:11">
      <c r="A635" s="3114">
        <v>44842</v>
      </c>
      <c r="B635" s="3111" t="s">
        <v>0</v>
      </c>
      <c r="C635" s="3111" t="s">
        <v>0</v>
      </c>
      <c r="D635" s="3111" t="s">
        <v>0</v>
      </c>
      <c r="E635" s="3111" t="s">
        <v>0</v>
      </c>
      <c r="F635" s="9"/>
      <c r="G635" s="9"/>
      <c r="H635" s="9"/>
      <c r="I635" s="9"/>
      <c r="J635" s="9"/>
      <c r="K635" s="9"/>
    </row>
    <row r="636" spans="1:11">
      <c r="A636" s="3114">
        <v>44841</v>
      </c>
      <c r="B636" s="3111">
        <v>28435.8</v>
      </c>
      <c r="C636" s="3111">
        <v>295.98</v>
      </c>
      <c r="D636" s="3111">
        <v>10827.39</v>
      </c>
      <c r="E636" s="3111">
        <v>2236.3200000000002</v>
      </c>
      <c r="F636" s="9"/>
      <c r="G636" s="9"/>
      <c r="H636" s="9"/>
      <c r="I636" s="9"/>
      <c r="J636" s="9"/>
      <c r="K636" s="9"/>
    </row>
    <row r="637" spans="1:11">
      <c r="A637" s="3114">
        <v>44840</v>
      </c>
      <c r="B637" s="3111">
        <v>28829.62</v>
      </c>
      <c r="C637" s="3111">
        <v>298.45</v>
      </c>
      <c r="D637" s="3111">
        <v>11098.79</v>
      </c>
      <c r="E637" s="3111">
        <v>2268.23</v>
      </c>
      <c r="F637" s="9"/>
      <c r="G637" s="9"/>
      <c r="H637" s="9"/>
      <c r="I637" s="9"/>
      <c r="J637" s="9"/>
      <c r="K637" s="9"/>
    </row>
    <row r="638" spans="1:11">
      <c r="A638" s="3114">
        <v>44839</v>
      </c>
      <c r="B638" s="3111">
        <v>28641.56</v>
      </c>
      <c r="C638" s="3111">
        <v>297.27</v>
      </c>
      <c r="D638" s="3111">
        <v>11193.48</v>
      </c>
      <c r="E638" s="3111">
        <v>2265.54</v>
      </c>
      <c r="F638" s="9"/>
      <c r="G638" s="9"/>
      <c r="H638" s="9"/>
      <c r="I638" s="9"/>
      <c r="J638" s="9"/>
      <c r="K638" s="9"/>
    </row>
    <row r="639" spans="1:11">
      <c r="A639" s="3114">
        <v>44838</v>
      </c>
      <c r="B639" s="3111">
        <v>28174.81</v>
      </c>
      <c r="C639" s="3111">
        <v>296.29000000000002</v>
      </c>
      <c r="D639" s="3111">
        <v>11244.86</v>
      </c>
      <c r="E639" s="3111">
        <v>2225.94</v>
      </c>
      <c r="F639" s="9"/>
      <c r="G639" s="9"/>
      <c r="H639" s="9"/>
      <c r="I639" s="9"/>
      <c r="J639" s="9"/>
      <c r="K639" s="9"/>
    </row>
    <row r="640" spans="1:11">
      <c r="A640" s="3114">
        <v>44837</v>
      </c>
      <c r="B640" s="3111">
        <v>27601.9</v>
      </c>
      <c r="C640" s="3111">
        <v>288.75</v>
      </c>
      <c r="D640" s="3111">
        <v>10877.94</v>
      </c>
      <c r="E640" s="3111">
        <v>2182.3200000000002</v>
      </c>
      <c r="F640" s="9"/>
      <c r="G640" s="9"/>
      <c r="H640" s="9"/>
      <c r="I640" s="9"/>
      <c r="J640" s="9"/>
      <c r="K640" s="9"/>
    </row>
    <row r="641" spans="1:11">
      <c r="A641" s="3114">
        <v>44836</v>
      </c>
      <c r="B641" s="3111" t="s">
        <v>0</v>
      </c>
      <c r="C641" s="3111" t="s">
        <v>0</v>
      </c>
      <c r="D641" s="3111" t="s">
        <v>0</v>
      </c>
      <c r="E641" s="3111" t="s">
        <v>0</v>
      </c>
      <c r="F641" s="9"/>
      <c r="G641" s="9"/>
      <c r="H641" s="9"/>
      <c r="I641" s="9"/>
      <c r="J641" s="9"/>
      <c r="K641" s="9"/>
    </row>
    <row r="642" spans="1:11">
      <c r="A642" s="3114">
        <v>44835</v>
      </c>
      <c r="B642" s="3111" t="s">
        <v>0</v>
      </c>
      <c r="C642" s="3111" t="s">
        <v>0</v>
      </c>
      <c r="D642" s="3111" t="s">
        <v>0</v>
      </c>
      <c r="E642" s="3111" t="s">
        <v>0</v>
      </c>
      <c r="F642" s="9"/>
      <c r="G642" s="9"/>
      <c r="H642" s="9"/>
      <c r="I642" s="9"/>
      <c r="J642" s="9"/>
      <c r="K642" s="9"/>
    </row>
    <row r="643" spans="1:11">
      <c r="A643" s="3114">
        <v>44834</v>
      </c>
      <c r="B643" s="3111">
        <v>27859.42</v>
      </c>
      <c r="C643" s="3111">
        <v>290.45999999999998</v>
      </c>
      <c r="D643" s="3111">
        <v>10648.16</v>
      </c>
      <c r="E643" s="3111">
        <v>2181.3000000000002</v>
      </c>
      <c r="F643" s="9"/>
      <c r="G643" s="9"/>
      <c r="H643" s="9"/>
      <c r="I643" s="9"/>
      <c r="J643" s="9"/>
      <c r="K643" s="9"/>
    </row>
    <row r="644" spans="1:11">
      <c r="A644" s="3114">
        <v>44833</v>
      </c>
      <c r="B644" s="3111">
        <v>28087.05</v>
      </c>
      <c r="C644" s="3111">
        <v>288</v>
      </c>
      <c r="D644" s="3111">
        <v>10749.33</v>
      </c>
      <c r="E644" s="3111">
        <v>2175.0700000000002</v>
      </c>
      <c r="F644" s="9"/>
      <c r="G644" s="9"/>
      <c r="H644" s="9"/>
      <c r="I644" s="9"/>
      <c r="J644" s="9"/>
      <c r="K644" s="9"/>
    </row>
    <row r="645" spans="1:11">
      <c r="A645" s="3114">
        <v>44832</v>
      </c>
      <c r="B645" s="3111">
        <v>27945.29</v>
      </c>
      <c r="C645" s="3111">
        <v>284.06</v>
      </c>
      <c r="D645" s="3111">
        <v>10908.18</v>
      </c>
      <c r="E645" s="3111">
        <v>2180.5500000000002</v>
      </c>
      <c r="F645" s="9"/>
      <c r="G645" s="9"/>
      <c r="H645" s="9"/>
      <c r="I645" s="9"/>
      <c r="J645" s="9"/>
      <c r="K645" s="9"/>
    </row>
    <row r="646" spans="1:11">
      <c r="A646" s="3114">
        <v>44831</v>
      </c>
      <c r="B646" s="3111">
        <v>28693.45</v>
      </c>
      <c r="C646" s="3111">
        <v>298.04000000000002</v>
      </c>
      <c r="D646" s="3111">
        <v>10751.3</v>
      </c>
      <c r="E646" s="3111">
        <v>2219.9299999999998</v>
      </c>
      <c r="F646" s="9"/>
      <c r="G646" s="9"/>
      <c r="H646" s="9"/>
      <c r="I646" s="9"/>
      <c r="J646" s="9"/>
      <c r="K646" s="9"/>
    </row>
    <row r="647" spans="1:11">
      <c r="A647" s="3114">
        <v>44830</v>
      </c>
      <c r="B647" s="3111">
        <v>28592.98</v>
      </c>
      <c r="C647" s="3111">
        <v>296.20999999999998</v>
      </c>
      <c r="D647" s="3111">
        <v>10771.12</v>
      </c>
      <c r="E647" s="3111">
        <v>2211.65</v>
      </c>
      <c r="F647" s="9"/>
      <c r="G647" s="9"/>
      <c r="H647" s="9"/>
      <c r="I647" s="9"/>
      <c r="J647" s="9"/>
      <c r="K647" s="9"/>
    </row>
    <row r="648" spans="1:11">
      <c r="A648" s="3114">
        <v>44829</v>
      </c>
      <c r="B648" s="3111" t="s">
        <v>0</v>
      </c>
      <c r="C648" s="3111" t="s">
        <v>0</v>
      </c>
      <c r="D648" s="3111" t="s">
        <v>0</v>
      </c>
      <c r="E648" s="3111" t="s">
        <v>0</v>
      </c>
      <c r="F648" s="9"/>
      <c r="G648" s="9"/>
      <c r="H648" s="9"/>
      <c r="I648" s="9"/>
      <c r="J648" s="9"/>
      <c r="K648" s="9"/>
    </row>
    <row r="649" spans="1:11">
      <c r="A649" s="3114">
        <v>44828</v>
      </c>
      <c r="B649" s="3111" t="s">
        <v>0</v>
      </c>
      <c r="C649" s="3111" t="s">
        <v>0</v>
      </c>
      <c r="D649" s="3111" t="s">
        <v>0</v>
      </c>
      <c r="E649" s="3111" t="s">
        <v>0</v>
      </c>
      <c r="F649" s="9"/>
      <c r="G649" s="9"/>
      <c r="H649" s="9"/>
      <c r="I649" s="9"/>
      <c r="J649" s="9"/>
      <c r="K649" s="9"/>
    </row>
    <row r="650" spans="1:11">
      <c r="A650" s="3114">
        <v>44827</v>
      </c>
      <c r="B650" s="3111">
        <v>29294.27</v>
      </c>
      <c r="C650" s="3111">
        <v>309.38</v>
      </c>
      <c r="D650" s="3111">
        <v>10905.51</v>
      </c>
      <c r="E650" s="3111">
        <v>2254.5500000000002</v>
      </c>
      <c r="F650" s="9"/>
      <c r="G650" s="9"/>
      <c r="H650" s="9"/>
      <c r="I650" s="9"/>
      <c r="J650" s="9"/>
      <c r="K650" s="9"/>
    </row>
    <row r="651" spans="1:11">
      <c r="A651" s="3114">
        <v>44826</v>
      </c>
      <c r="B651" s="3111">
        <v>29639.23</v>
      </c>
      <c r="C651" s="3111">
        <v>316.12</v>
      </c>
      <c r="D651" s="3111">
        <v>11132.73</v>
      </c>
      <c r="E651" s="3111">
        <v>2296.25</v>
      </c>
      <c r="F651" s="9"/>
      <c r="G651" s="9"/>
      <c r="H651" s="9"/>
      <c r="I651" s="9"/>
      <c r="J651" s="9"/>
      <c r="K651" s="9"/>
    </row>
    <row r="652" spans="1:11">
      <c r="A652" s="3114">
        <v>44825</v>
      </c>
      <c r="B652" s="3111">
        <v>29928.95</v>
      </c>
      <c r="C652" s="3111">
        <v>315.35000000000002</v>
      </c>
      <c r="D652" s="3111">
        <v>11254.12</v>
      </c>
      <c r="E652" s="3111">
        <v>2319.75</v>
      </c>
      <c r="F652" s="9"/>
      <c r="G652" s="9"/>
      <c r="H652" s="9"/>
      <c r="I652" s="9"/>
      <c r="J652" s="9"/>
      <c r="K652" s="9"/>
    </row>
    <row r="653" spans="1:11">
      <c r="A653" s="3114">
        <v>44824</v>
      </c>
      <c r="B653" s="3111">
        <v>30187.51</v>
      </c>
      <c r="C653" s="3111">
        <v>318.25</v>
      </c>
      <c r="D653" s="3111">
        <v>11420.12</v>
      </c>
      <c r="E653" s="3111">
        <v>2354.46</v>
      </c>
      <c r="F653" s="9"/>
      <c r="G653" s="9"/>
      <c r="H653" s="9"/>
      <c r="I653" s="9"/>
      <c r="J653" s="9"/>
      <c r="K653" s="9"/>
    </row>
    <row r="654" spans="1:11">
      <c r="A654" s="3114">
        <v>44823</v>
      </c>
      <c r="B654" s="3111">
        <v>29930.43</v>
      </c>
      <c r="C654" s="3111">
        <v>316.2</v>
      </c>
      <c r="D654" s="3111">
        <v>11538.61</v>
      </c>
      <c r="E654" s="3111">
        <v>2335.13</v>
      </c>
      <c r="F654" s="9"/>
      <c r="G654" s="9"/>
      <c r="H654" s="9"/>
      <c r="I654" s="9"/>
      <c r="J654" s="9"/>
      <c r="K654" s="9"/>
    </row>
    <row r="655" spans="1:11">
      <c r="A655" s="3114">
        <v>44822</v>
      </c>
      <c r="B655" s="3111" t="s">
        <v>0</v>
      </c>
      <c r="C655" s="3111" t="s">
        <v>0</v>
      </c>
      <c r="D655" s="3111" t="s">
        <v>0</v>
      </c>
      <c r="E655" s="3111" t="s">
        <v>0</v>
      </c>
      <c r="F655" s="9"/>
      <c r="G655" s="9"/>
      <c r="H655" s="9"/>
      <c r="I655" s="9"/>
      <c r="J655" s="9"/>
      <c r="K655" s="9"/>
    </row>
    <row r="656" spans="1:11">
      <c r="A656" s="3114">
        <v>44821</v>
      </c>
      <c r="B656" s="3111" t="s">
        <v>0</v>
      </c>
      <c r="C656" s="3111" t="s">
        <v>0</v>
      </c>
      <c r="D656" s="3111" t="s">
        <v>0</v>
      </c>
      <c r="E656" s="3111" t="s">
        <v>0</v>
      </c>
      <c r="F656" s="9"/>
      <c r="G656" s="9"/>
      <c r="H656" s="9"/>
      <c r="I656" s="9"/>
      <c r="J656" s="9"/>
      <c r="K656" s="9"/>
    </row>
    <row r="657" spans="1:11">
      <c r="A657" s="3114">
        <v>44820</v>
      </c>
      <c r="B657" s="3111">
        <v>30212.2</v>
      </c>
      <c r="C657" s="3111">
        <v>320.64</v>
      </c>
      <c r="D657" s="3111">
        <v>11488.04</v>
      </c>
      <c r="E657" s="3111">
        <v>2348.86</v>
      </c>
      <c r="F657" s="9"/>
      <c r="G657" s="9"/>
      <c r="H657" s="9"/>
      <c r="I657" s="9"/>
      <c r="J657" s="9"/>
      <c r="K657" s="9"/>
    </row>
    <row r="658" spans="1:11">
      <c r="A658" s="3114">
        <v>44819</v>
      </c>
      <c r="B658" s="3111">
        <v>30436.31</v>
      </c>
      <c r="C658" s="3111">
        <v>324.63</v>
      </c>
      <c r="D658" s="3111">
        <v>11589.36</v>
      </c>
      <c r="E658" s="3111">
        <v>2384.7600000000002</v>
      </c>
      <c r="F658" s="9"/>
      <c r="G658" s="9"/>
      <c r="H658" s="9"/>
      <c r="I658" s="9"/>
      <c r="J658" s="9"/>
      <c r="K658" s="9"/>
    </row>
    <row r="659" spans="1:11">
      <c r="A659" s="3114">
        <v>44818</v>
      </c>
      <c r="B659" s="3111">
        <v>30363.77</v>
      </c>
      <c r="C659" s="3111">
        <v>326.58</v>
      </c>
      <c r="D659" s="3111">
        <v>11703.56</v>
      </c>
      <c r="E659" s="3111">
        <v>2393.77</v>
      </c>
      <c r="F659" s="9"/>
      <c r="G659" s="9"/>
      <c r="H659" s="9"/>
      <c r="I659" s="9"/>
      <c r="J659" s="9"/>
      <c r="K659" s="9"/>
    </row>
    <row r="660" spans="1:11">
      <c r="A660" s="3114">
        <v>44817</v>
      </c>
      <c r="B660" s="3111">
        <v>30852.69</v>
      </c>
      <c r="C660" s="3111">
        <v>326.87</v>
      </c>
      <c r="D660" s="3111">
        <v>11708.65</v>
      </c>
      <c r="E660" s="3111">
        <v>2436.4</v>
      </c>
      <c r="F660" s="9"/>
      <c r="G660" s="9"/>
      <c r="H660" s="9"/>
      <c r="I660" s="9"/>
      <c r="J660" s="9"/>
      <c r="K660" s="9"/>
    </row>
    <row r="661" spans="1:11">
      <c r="A661" s="3114">
        <v>44816</v>
      </c>
      <c r="B661" s="3111">
        <v>30672.46</v>
      </c>
      <c r="C661" s="3111">
        <v>326.11</v>
      </c>
      <c r="D661" s="3111">
        <v>12153.2</v>
      </c>
      <c r="E661" s="3111">
        <v>2434.1</v>
      </c>
      <c r="F661" s="9"/>
      <c r="G661" s="9"/>
      <c r="H661" s="9"/>
      <c r="I661" s="9"/>
      <c r="J661" s="9"/>
      <c r="K661" s="9"/>
    </row>
    <row r="662" spans="1:11">
      <c r="A662" s="3114">
        <v>44815</v>
      </c>
      <c r="B662" s="3111" t="s">
        <v>0</v>
      </c>
      <c r="C662" s="3111" t="s">
        <v>0</v>
      </c>
      <c r="D662" s="3111" t="s">
        <v>0</v>
      </c>
      <c r="E662" s="3111" t="s">
        <v>0</v>
      </c>
      <c r="F662" s="9"/>
      <c r="G662" s="9"/>
      <c r="H662" s="9"/>
      <c r="I662" s="9"/>
      <c r="J662" s="9"/>
      <c r="K662" s="9"/>
    </row>
    <row r="663" spans="1:11">
      <c r="A663" s="3114">
        <v>44814</v>
      </c>
      <c r="B663" s="3111" t="s">
        <v>0</v>
      </c>
      <c r="C663" s="3111" t="s">
        <v>0</v>
      </c>
      <c r="D663" s="3111" t="s">
        <v>0</v>
      </c>
      <c r="E663" s="3111" t="s">
        <v>0</v>
      </c>
      <c r="F663" s="9"/>
      <c r="G663" s="9"/>
      <c r="H663" s="9"/>
      <c r="I663" s="9"/>
      <c r="J663" s="9"/>
      <c r="K663" s="9"/>
    </row>
    <row r="664" spans="1:11">
      <c r="A664" s="3114">
        <v>44813</v>
      </c>
      <c r="B664" s="3111" t="s">
        <v>0</v>
      </c>
      <c r="C664" s="3111" t="s">
        <v>0</v>
      </c>
      <c r="D664" s="3111">
        <v>11991.77</v>
      </c>
      <c r="E664" s="3111">
        <v>2411.91</v>
      </c>
      <c r="F664" s="9"/>
      <c r="G664" s="9"/>
      <c r="H664" s="9"/>
      <c r="I664" s="9"/>
      <c r="J664" s="9"/>
      <c r="K664" s="9"/>
    </row>
    <row r="665" spans="1:11">
      <c r="A665" s="3114">
        <v>44812</v>
      </c>
      <c r="B665" s="3111">
        <v>30197.78</v>
      </c>
      <c r="C665" s="3111">
        <v>322.99</v>
      </c>
      <c r="D665" s="3111">
        <v>11782.08</v>
      </c>
      <c r="E665" s="3111">
        <v>2379.12</v>
      </c>
      <c r="F665" s="9"/>
      <c r="G665" s="9"/>
      <c r="H665" s="9"/>
      <c r="I665" s="9"/>
      <c r="J665" s="9"/>
      <c r="K665" s="9"/>
    </row>
    <row r="666" spans="1:11">
      <c r="A666" s="3114">
        <v>44811</v>
      </c>
      <c r="B666" s="3111">
        <v>29838.1</v>
      </c>
      <c r="C666" s="3111">
        <v>316.14999999999998</v>
      </c>
      <c r="D666" s="3111">
        <v>11681.84</v>
      </c>
      <c r="E666" s="3111">
        <v>2377.0500000000002</v>
      </c>
      <c r="F666" s="9"/>
      <c r="G666" s="9"/>
      <c r="H666" s="9"/>
      <c r="I666" s="9"/>
      <c r="J666" s="9"/>
      <c r="K666" s="9"/>
    </row>
    <row r="667" spans="1:11">
      <c r="A667" s="3114">
        <v>44810</v>
      </c>
      <c r="B667" s="3111">
        <v>30389.34</v>
      </c>
      <c r="C667" s="3111">
        <v>319.2</v>
      </c>
      <c r="D667" s="3111">
        <v>11551.22</v>
      </c>
      <c r="E667" s="3111">
        <v>2398.36</v>
      </c>
      <c r="F667" s="9"/>
      <c r="G667" s="9"/>
      <c r="H667" s="9"/>
      <c r="I667" s="9"/>
      <c r="J667" s="9"/>
      <c r="K667" s="9"/>
    </row>
    <row r="668" spans="1:11">
      <c r="A668" s="3114">
        <v>44809</v>
      </c>
      <c r="B668" s="3111">
        <v>30353.919999999998</v>
      </c>
      <c r="C668" s="3111">
        <v>324.08</v>
      </c>
      <c r="D668" s="3111">
        <v>11602.98</v>
      </c>
      <c r="E668" s="3111">
        <v>2404.6799999999998</v>
      </c>
      <c r="F668" s="9"/>
      <c r="G668" s="9"/>
      <c r="H668" s="9"/>
      <c r="I668" s="9"/>
      <c r="J668" s="9"/>
      <c r="K668" s="9"/>
    </row>
    <row r="669" spans="1:11">
      <c r="A669" s="3114">
        <v>44808</v>
      </c>
      <c r="B669" s="3111" t="s">
        <v>0</v>
      </c>
      <c r="C669" s="3111" t="s">
        <v>0</v>
      </c>
      <c r="D669" s="3111" t="s">
        <v>0</v>
      </c>
      <c r="E669" s="3111" t="s">
        <v>0</v>
      </c>
      <c r="F669" s="9"/>
      <c r="G669" s="9"/>
      <c r="H669" s="9"/>
      <c r="I669" s="9"/>
      <c r="J669" s="9"/>
      <c r="K669" s="9"/>
    </row>
    <row r="670" spans="1:11">
      <c r="A670" s="3114">
        <v>44807</v>
      </c>
      <c r="B670" s="3111" t="s">
        <v>0</v>
      </c>
      <c r="C670" s="3111" t="s">
        <v>0</v>
      </c>
      <c r="D670" s="3111" t="s">
        <v>0</v>
      </c>
      <c r="E670" s="3111" t="s">
        <v>0</v>
      </c>
      <c r="F670" s="9"/>
      <c r="G670" s="9"/>
      <c r="H670" s="9"/>
      <c r="I670" s="9"/>
      <c r="J670" s="9"/>
      <c r="K670" s="9"/>
    </row>
    <row r="671" spans="1:11">
      <c r="A671" s="3114">
        <v>44806</v>
      </c>
      <c r="B671" s="3111">
        <v>30372.86</v>
      </c>
      <c r="C671" s="3111">
        <v>329</v>
      </c>
      <c r="D671" s="3111">
        <v>11640.54</v>
      </c>
      <c r="E671" s="3111">
        <v>2414.96</v>
      </c>
      <c r="F671" s="9"/>
      <c r="G671" s="9"/>
      <c r="H671" s="9"/>
      <c r="I671" s="9"/>
      <c r="J671" s="9"/>
      <c r="K671" s="9"/>
    </row>
    <row r="672" spans="1:11">
      <c r="A672" s="3114">
        <v>44805</v>
      </c>
      <c r="B672" s="3111">
        <v>30639.3</v>
      </c>
      <c r="C672" s="3111">
        <v>328.73</v>
      </c>
      <c r="D672" s="3111">
        <v>11662.26</v>
      </c>
      <c r="E672" s="3111">
        <v>2425.12</v>
      </c>
      <c r="F672" s="9"/>
      <c r="G672" s="9"/>
      <c r="H672" s="9"/>
      <c r="I672" s="9"/>
      <c r="J672" s="9"/>
      <c r="K672" s="9"/>
    </row>
    <row r="673" spans="1:11">
      <c r="A673" s="3114">
        <v>44804</v>
      </c>
      <c r="B673" s="3111">
        <v>31245.85</v>
      </c>
      <c r="C673" s="3111">
        <v>333.46</v>
      </c>
      <c r="D673" s="3111">
        <v>11734.16</v>
      </c>
      <c r="E673" s="3111">
        <v>2469.58</v>
      </c>
      <c r="F673" s="9"/>
      <c r="G673" s="9"/>
      <c r="H673" s="9"/>
      <c r="I673" s="9"/>
      <c r="J673" s="9"/>
      <c r="K673" s="9"/>
    </row>
    <row r="674" spans="1:11">
      <c r="A674" s="3114">
        <v>44803</v>
      </c>
      <c r="B674" s="3111">
        <v>30952.11</v>
      </c>
      <c r="C674" s="3111">
        <v>330.61</v>
      </c>
      <c r="D674" s="3111">
        <v>11812.74</v>
      </c>
      <c r="E674" s="3111">
        <v>2466.09</v>
      </c>
      <c r="F674" s="9"/>
      <c r="G674" s="9"/>
      <c r="H674" s="9"/>
      <c r="I674" s="9"/>
      <c r="J674" s="9"/>
      <c r="K674" s="9"/>
    </row>
    <row r="675" spans="1:11">
      <c r="A675" s="3114">
        <v>44802</v>
      </c>
      <c r="B675" s="3111">
        <v>30892.09</v>
      </c>
      <c r="C675" s="3111">
        <v>326.17</v>
      </c>
      <c r="D675" s="3111">
        <v>11916.03</v>
      </c>
      <c r="E675" s="3111">
        <v>2463.2800000000002</v>
      </c>
      <c r="F675" s="9"/>
      <c r="G675" s="9"/>
      <c r="H675" s="9"/>
      <c r="I675" s="9"/>
      <c r="J675" s="9"/>
      <c r="K675" s="9"/>
    </row>
    <row r="676" spans="1:11">
      <c r="A676" s="3114">
        <v>44801</v>
      </c>
      <c r="B676" s="3111" t="s">
        <v>0</v>
      </c>
      <c r="C676" s="3111" t="s">
        <v>0</v>
      </c>
      <c r="D676" s="3111" t="s">
        <v>0</v>
      </c>
      <c r="E676" s="3111" t="s">
        <v>0</v>
      </c>
      <c r="F676" s="9"/>
      <c r="G676" s="9"/>
      <c r="H676" s="9"/>
      <c r="I676" s="9"/>
      <c r="J676" s="9"/>
      <c r="K676" s="9"/>
    </row>
    <row r="677" spans="1:11">
      <c r="A677" s="3114">
        <v>44800</v>
      </c>
      <c r="B677" s="3111" t="s">
        <v>0</v>
      </c>
      <c r="C677" s="3111" t="s">
        <v>0</v>
      </c>
      <c r="D677" s="3111" t="s">
        <v>0</v>
      </c>
      <c r="E677" s="3111" t="s">
        <v>0</v>
      </c>
      <c r="F677" s="9"/>
      <c r="G677" s="9"/>
      <c r="H677" s="9"/>
      <c r="I677" s="9"/>
      <c r="J677" s="9"/>
      <c r="K677" s="9"/>
    </row>
    <row r="678" spans="1:11">
      <c r="A678" s="3114">
        <v>44799</v>
      </c>
      <c r="B678" s="3111">
        <v>31619.42</v>
      </c>
      <c r="C678" s="3111">
        <v>331.92</v>
      </c>
      <c r="D678" s="3111">
        <v>12030.84</v>
      </c>
      <c r="E678" s="3111">
        <v>2500.11</v>
      </c>
      <c r="F678" s="9"/>
      <c r="G678" s="9"/>
      <c r="H678" s="9"/>
      <c r="I678" s="9"/>
      <c r="J678" s="9"/>
      <c r="K678" s="9"/>
    </row>
    <row r="679" spans="1:11">
      <c r="A679" s="3114">
        <v>44798</v>
      </c>
      <c r="B679" s="3111">
        <v>31453.34</v>
      </c>
      <c r="C679" s="3111">
        <v>330.07</v>
      </c>
      <c r="D679" s="3111">
        <v>12360.22</v>
      </c>
      <c r="E679" s="3111">
        <v>2492.4499999999998</v>
      </c>
      <c r="F679" s="9"/>
      <c r="G679" s="9"/>
      <c r="H679" s="9"/>
      <c r="I679" s="9"/>
      <c r="J679" s="9"/>
      <c r="K679" s="9"/>
    </row>
    <row r="680" spans="1:11">
      <c r="A680" s="3114">
        <v>44797</v>
      </c>
      <c r="B680" s="3111">
        <v>31170.55</v>
      </c>
      <c r="C680" s="3111">
        <v>325.45</v>
      </c>
      <c r="D680" s="3111">
        <v>12214.52</v>
      </c>
      <c r="E680" s="3111">
        <v>2446.52</v>
      </c>
      <c r="F680" s="9"/>
      <c r="G680" s="9"/>
      <c r="H680" s="9"/>
      <c r="I680" s="9"/>
      <c r="J680" s="9"/>
      <c r="K680" s="9"/>
    </row>
    <row r="681" spans="1:11">
      <c r="A681" s="3114">
        <v>44796</v>
      </c>
      <c r="B681" s="3111">
        <v>31217.56</v>
      </c>
      <c r="C681" s="3111">
        <v>323.98</v>
      </c>
      <c r="D681" s="3111">
        <v>12188.99</v>
      </c>
      <c r="E681" s="3111">
        <v>2457.2399999999998</v>
      </c>
      <c r="F681" s="9"/>
      <c r="G681" s="9"/>
      <c r="H681" s="9"/>
      <c r="I681" s="9"/>
      <c r="J681" s="9"/>
      <c r="K681" s="9"/>
    </row>
    <row r="682" spans="1:11">
      <c r="A682" s="3114">
        <v>44795</v>
      </c>
      <c r="B682" s="3111">
        <v>31524.04</v>
      </c>
      <c r="C682" s="3111">
        <v>323.77999999999997</v>
      </c>
      <c r="D682" s="3111">
        <v>12214.35</v>
      </c>
      <c r="E682" s="3111">
        <v>2462.9</v>
      </c>
      <c r="F682" s="9"/>
      <c r="G682" s="9"/>
      <c r="H682" s="9"/>
      <c r="I682" s="9"/>
      <c r="J682" s="9"/>
      <c r="K682" s="9"/>
    </row>
    <row r="683" spans="1:11">
      <c r="A683" s="3114">
        <v>44794</v>
      </c>
      <c r="B683" s="3111" t="s">
        <v>0</v>
      </c>
      <c r="C683" s="3111" t="s">
        <v>0</v>
      </c>
      <c r="D683" s="3111" t="s">
        <v>0</v>
      </c>
      <c r="E683" s="3111" t="s">
        <v>0</v>
      </c>
      <c r="F683" s="9"/>
      <c r="G683" s="9"/>
      <c r="H683" s="9"/>
      <c r="I683" s="9"/>
      <c r="J683" s="9"/>
      <c r="K683" s="9"/>
    </row>
    <row r="684" spans="1:11">
      <c r="A684" s="3114">
        <v>44793</v>
      </c>
      <c r="B684" s="3111" t="s">
        <v>0</v>
      </c>
      <c r="C684" s="3111" t="s">
        <v>0</v>
      </c>
      <c r="D684" s="3111" t="s">
        <v>0</v>
      </c>
      <c r="E684" s="3111" t="s">
        <v>0</v>
      </c>
      <c r="F684" s="9"/>
      <c r="G684" s="9"/>
      <c r="H684" s="9"/>
      <c r="I684" s="9"/>
      <c r="J684" s="9"/>
      <c r="K684" s="9"/>
    </row>
    <row r="685" spans="1:11">
      <c r="A685" s="3114">
        <v>44792</v>
      </c>
      <c r="B685" s="3111">
        <v>31861.63</v>
      </c>
      <c r="C685" s="3111">
        <v>325.61</v>
      </c>
      <c r="D685" s="3111">
        <v>12443.27</v>
      </c>
      <c r="E685" s="3111">
        <v>2486.5100000000002</v>
      </c>
      <c r="F685" s="9"/>
      <c r="G685" s="9"/>
      <c r="H685" s="9"/>
      <c r="I685" s="9"/>
      <c r="J685" s="9"/>
      <c r="K685" s="9"/>
    </row>
    <row r="686" spans="1:11">
      <c r="A686" s="3114">
        <v>44791</v>
      </c>
      <c r="B686" s="3111">
        <v>31833.17</v>
      </c>
      <c r="C686" s="3111">
        <v>323.08999999999997</v>
      </c>
      <c r="D686" s="3111">
        <v>12615.76</v>
      </c>
      <c r="E686" s="3111">
        <v>2506.38</v>
      </c>
      <c r="F686" s="9"/>
      <c r="G686" s="9"/>
      <c r="H686" s="9"/>
      <c r="I686" s="9"/>
      <c r="J686" s="9"/>
      <c r="K686" s="9"/>
    </row>
    <row r="687" spans="1:11">
      <c r="A687" s="3114">
        <v>44790</v>
      </c>
      <c r="B687" s="3111">
        <v>31971.14</v>
      </c>
      <c r="C687" s="3111">
        <v>319.31</v>
      </c>
      <c r="D687" s="3111">
        <v>12596.87</v>
      </c>
      <c r="E687" s="3111">
        <v>2521</v>
      </c>
      <c r="F687" s="9"/>
      <c r="G687" s="9"/>
      <c r="H687" s="9"/>
      <c r="I687" s="9"/>
      <c r="J687" s="9"/>
      <c r="K687" s="9"/>
    </row>
    <row r="688" spans="1:11">
      <c r="A688" s="3114">
        <v>44789</v>
      </c>
      <c r="B688" s="3111">
        <v>31871.72</v>
      </c>
      <c r="C688" s="3111">
        <v>317.74</v>
      </c>
      <c r="D688" s="3111">
        <v>12690.87</v>
      </c>
      <c r="E688" s="3111">
        <v>2517.44</v>
      </c>
      <c r="F688" s="9"/>
      <c r="G688" s="9"/>
      <c r="H688" s="9"/>
      <c r="I688" s="9"/>
      <c r="J688" s="9"/>
      <c r="K688" s="9"/>
    </row>
    <row r="689" spans="1:11">
      <c r="A689" s="3114">
        <v>44788</v>
      </c>
      <c r="B689" s="3111">
        <v>31862.57</v>
      </c>
      <c r="C689" s="3111">
        <v>316.89</v>
      </c>
      <c r="D689" s="3111">
        <v>12681.64</v>
      </c>
      <c r="E689" s="3111">
        <v>2519.19</v>
      </c>
      <c r="F689" s="9"/>
      <c r="G689" s="9"/>
      <c r="H689" s="9"/>
      <c r="I689" s="9"/>
      <c r="J689" s="9"/>
      <c r="K689" s="9"/>
    </row>
    <row r="690" spans="1:11">
      <c r="A690" s="3114">
        <v>44787</v>
      </c>
      <c r="B690" s="3111" t="s">
        <v>0</v>
      </c>
      <c r="C690" s="3111" t="s">
        <v>0</v>
      </c>
      <c r="D690" s="3111" t="s">
        <v>0</v>
      </c>
      <c r="E690" s="3111" t="s">
        <v>0</v>
      </c>
      <c r="F690" s="9"/>
      <c r="G690" s="9"/>
      <c r="H690" s="9"/>
      <c r="I690" s="9"/>
      <c r="J690" s="9"/>
      <c r="K690" s="9"/>
    </row>
    <row r="691" spans="1:11">
      <c r="A691" s="3114">
        <v>44786</v>
      </c>
      <c r="B691" s="3111" t="s">
        <v>0</v>
      </c>
      <c r="C691" s="3111" t="s">
        <v>0</v>
      </c>
      <c r="D691" s="3111" t="s">
        <v>0</v>
      </c>
      <c r="E691" s="3111" t="s">
        <v>0</v>
      </c>
      <c r="F691" s="9"/>
      <c r="G691" s="9"/>
      <c r="H691" s="9"/>
      <c r="I691" s="9"/>
      <c r="J691" s="9"/>
      <c r="K691" s="9"/>
    </row>
    <row r="692" spans="1:11">
      <c r="A692" s="3114">
        <v>44785</v>
      </c>
      <c r="B692" s="3111">
        <v>31597.15</v>
      </c>
      <c r="C692" s="3111">
        <v>311.19</v>
      </c>
      <c r="D692" s="3111">
        <v>12645.58</v>
      </c>
      <c r="E692" s="3111">
        <v>2523.58</v>
      </c>
      <c r="F692" s="9"/>
      <c r="G692" s="9"/>
      <c r="H692" s="9"/>
      <c r="I692" s="9"/>
      <c r="J692" s="9"/>
      <c r="K692" s="9"/>
    </row>
    <row r="693" spans="1:11">
      <c r="A693" s="3114">
        <v>44784</v>
      </c>
      <c r="B693" s="3111">
        <v>31406.04</v>
      </c>
      <c r="C693" s="3111">
        <v>307.73</v>
      </c>
      <c r="D693" s="3111">
        <v>12499.57</v>
      </c>
      <c r="E693" s="3111">
        <v>2511.91</v>
      </c>
      <c r="F693" s="9"/>
      <c r="G693" s="9"/>
      <c r="H693" s="9"/>
      <c r="I693" s="9"/>
      <c r="J693" s="9"/>
      <c r="K693" s="9"/>
    </row>
    <row r="694" spans="1:11">
      <c r="A694" s="3114">
        <v>44783</v>
      </c>
      <c r="B694" s="3111">
        <v>30845.08</v>
      </c>
      <c r="C694" s="3111">
        <v>303.7</v>
      </c>
      <c r="D694" s="3111">
        <v>12500.06</v>
      </c>
      <c r="E694" s="3111">
        <v>2469.15</v>
      </c>
      <c r="F694" s="9"/>
      <c r="G694" s="9"/>
      <c r="H694" s="9"/>
      <c r="I694" s="9"/>
      <c r="J694" s="9"/>
      <c r="K694" s="9"/>
    </row>
    <row r="695" spans="1:11">
      <c r="A695" s="3114">
        <v>44782</v>
      </c>
      <c r="B695" s="3111">
        <v>31058.17</v>
      </c>
      <c r="C695" s="3111">
        <v>306.02999999999997</v>
      </c>
      <c r="D695" s="3111">
        <v>12233.25</v>
      </c>
      <c r="E695" s="3111">
        <v>2479.64</v>
      </c>
      <c r="F695" s="9"/>
      <c r="G695" s="9"/>
      <c r="H695" s="9"/>
      <c r="I695" s="9"/>
      <c r="J695" s="9"/>
      <c r="K695" s="9"/>
    </row>
    <row r="696" spans="1:11">
      <c r="A696" s="3114">
        <v>44781</v>
      </c>
      <c r="B696" s="3111">
        <v>30990.22</v>
      </c>
      <c r="C696" s="3111">
        <v>304.98</v>
      </c>
      <c r="D696" s="3111">
        <v>12300.06</v>
      </c>
      <c r="E696" s="3111">
        <v>2479.88</v>
      </c>
      <c r="F696" s="9"/>
      <c r="G696" s="9"/>
      <c r="H696" s="9"/>
      <c r="I696" s="9"/>
      <c r="J696" s="9"/>
      <c r="K696" s="9"/>
    </row>
    <row r="697" spans="1:11">
      <c r="A697" s="3114">
        <v>44780</v>
      </c>
      <c r="B697" s="3111" t="s">
        <v>0</v>
      </c>
      <c r="C697" s="3111" t="s">
        <v>0</v>
      </c>
      <c r="D697" s="3111" t="s">
        <v>0</v>
      </c>
      <c r="E697" s="3111" t="s">
        <v>0</v>
      </c>
      <c r="F697" s="9"/>
      <c r="G697" s="9"/>
      <c r="H697" s="9"/>
      <c r="I697" s="9"/>
      <c r="J697" s="9"/>
      <c r="K697" s="9"/>
    </row>
    <row r="698" spans="1:11">
      <c r="A698" s="3114">
        <v>44779</v>
      </c>
      <c r="B698" s="3111" t="s">
        <v>0</v>
      </c>
      <c r="C698" s="3111" t="s">
        <v>0</v>
      </c>
      <c r="D698" s="3111" t="s">
        <v>0</v>
      </c>
      <c r="E698" s="3111" t="s">
        <v>0</v>
      </c>
      <c r="F698" s="9"/>
      <c r="G698" s="9"/>
      <c r="H698" s="9"/>
      <c r="I698" s="9"/>
      <c r="J698" s="9"/>
      <c r="K698" s="9"/>
    </row>
    <row r="699" spans="1:11">
      <c r="A699" s="3114">
        <v>44778</v>
      </c>
      <c r="B699" s="3111">
        <v>31021.45</v>
      </c>
      <c r="C699" s="3111">
        <v>303.99</v>
      </c>
      <c r="D699" s="3111">
        <v>12269.81</v>
      </c>
      <c r="E699" s="3111">
        <v>2482.3000000000002</v>
      </c>
      <c r="F699" s="9"/>
      <c r="G699" s="9"/>
      <c r="H699" s="9"/>
      <c r="I699" s="9"/>
      <c r="J699" s="9"/>
      <c r="K699" s="9"/>
    </row>
    <row r="700" spans="1:11">
      <c r="A700" s="3114">
        <v>44777</v>
      </c>
      <c r="B700" s="3111">
        <v>30332.58</v>
      </c>
      <c r="C700" s="3111">
        <v>296.98</v>
      </c>
      <c r="D700" s="3111">
        <v>12311.44</v>
      </c>
      <c r="E700" s="3111">
        <v>2461.6799999999998</v>
      </c>
      <c r="F700" s="9"/>
      <c r="G700" s="9"/>
      <c r="H700" s="9"/>
      <c r="I700" s="9"/>
      <c r="J700" s="9"/>
      <c r="K700" s="9"/>
    </row>
    <row r="701" spans="1:11">
      <c r="A701" s="3114">
        <v>44776</v>
      </c>
      <c r="B701" s="3111">
        <v>30453.48</v>
      </c>
      <c r="C701" s="3111">
        <v>296.74</v>
      </c>
      <c r="D701" s="3111">
        <v>12281.08</v>
      </c>
      <c r="E701" s="3111">
        <v>2439.5700000000002</v>
      </c>
      <c r="F701" s="9"/>
      <c r="G701" s="9"/>
      <c r="H701" s="9"/>
      <c r="I701" s="9"/>
      <c r="J701" s="9"/>
      <c r="K701" s="9"/>
    </row>
    <row r="702" spans="1:11">
      <c r="A702" s="3114">
        <v>44775</v>
      </c>
      <c r="B702" s="3111">
        <v>30382.48</v>
      </c>
      <c r="C702" s="3111">
        <v>298.52999999999997</v>
      </c>
      <c r="D702" s="3111">
        <v>12160.75</v>
      </c>
      <c r="E702" s="3111">
        <v>2435.63</v>
      </c>
      <c r="F702" s="9"/>
      <c r="G702" s="9"/>
      <c r="H702" s="9"/>
      <c r="I702" s="9"/>
      <c r="J702" s="9"/>
      <c r="K702" s="9"/>
    </row>
    <row r="703" spans="1:11">
      <c r="A703" s="3114">
        <v>44774</v>
      </c>
      <c r="B703" s="3111">
        <v>30862.41</v>
      </c>
      <c r="C703" s="3111">
        <v>304.20999999999998</v>
      </c>
      <c r="D703" s="3111">
        <v>12254.11</v>
      </c>
      <c r="E703" s="3111">
        <v>2462.0300000000002</v>
      </c>
      <c r="F703" s="9"/>
      <c r="G703" s="9"/>
      <c r="H703" s="9"/>
      <c r="I703" s="9"/>
      <c r="J703" s="9"/>
      <c r="K703" s="9"/>
    </row>
    <row r="704" spans="1:11">
      <c r="A704" s="3114">
        <v>44773</v>
      </c>
      <c r="B704" s="3111" t="s">
        <v>0</v>
      </c>
      <c r="C704" s="3111" t="s">
        <v>0</v>
      </c>
      <c r="D704" s="3111" t="s">
        <v>0</v>
      </c>
      <c r="E704" s="3111" t="s">
        <v>0</v>
      </c>
      <c r="F704" s="9"/>
      <c r="G704" s="9"/>
      <c r="H704" s="9"/>
      <c r="I704" s="9"/>
      <c r="J704" s="9"/>
      <c r="K704" s="9"/>
    </row>
    <row r="705" spans="1:11">
      <c r="A705" s="3114">
        <v>44772</v>
      </c>
      <c r="B705" s="3111" t="s">
        <v>0</v>
      </c>
      <c r="C705" s="3111" t="s">
        <v>0</v>
      </c>
      <c r="D705" s="3111" t="s">
        <v>0</v>
      </c>
      <c r="E705" s="3111" t="s">
        <v>0</v>
      </c>
      <c r="F705" s="9"/>
      <c r="G705" s="9"/>
      <c r="H705" s="9"/>
      <c r="I705" s="9"/>
      <c r="J705" s="9"/>
      <c r="K705" s="9"/>
    </row>
    <row r="706" spans="1:11">
      <c r="A706" s="3114">
        <v>44771</v>
      </c>
      <c r="B706" s="3111">
        <v>30879.57</v>
      </c>
      <c r="C706" s="3111">
        <v>305.55</v>
      </c>
      <c r="D706" s="3111">
        <v>12241.14</v>
      </c>
      <c r="E706" s="3111">
        <v>2458.4</v>
      </c>
      <c r="F706" s="9"/>
      <c r="G706" s="9"/>
      <c r="H706" s="9"/>
      <c r="I706" s="9"/>
      <c r="J706" s="9"/>
      <c r="K706" s="9"/>
    </row>
    <row r="707" spans="1:11">
      <c r="A707" s="3114">
        <v>44770</v>
      </c>
      <c r="B707" s="3111">
        <v>30630.82</v>
      </c>
      <c r="C707" s="3111">
        <v>302.27999999999997</v>
      </c>
      <c r="D707" s="3111">
        <v>12076.48</v>
      </c>
      <c r="E707" s="3111">
        <v>2467.4499999999998</v>
      </c>
      <c r="F707" s="9"/>
      <c r="G707" s="9"/>
      <c r="H707" s="9"/>
      <c r="I707" s="9"/>
      <c r="J707" s="9"/>
      <c r="K707" s="9"/>
    </row>
    <row r="708" spans="1:11">
      <c r="A708" s="3114">
        <v>44769</v>
      </c>
      <c r="B708" s="3111">
        <v>30656.81</v>
      </c>
      <c r="C708" s="3111">
        <v>302.55</v>
      </c>
      <c r="D708" s="3111">
        <v>11920.43</v>
      </c>
      <c r="E708" s="3111">
        <v>2448.0300000000002</v>
      </c>
      <c r="F708" s="9"/>
      <c r="G708" s="9"/>
      <c r="H708" s="9"/>
      <c r="I708" s="9"/>
      <c r="J708" s="9"/>
      <c r="K708" s="9"/>
    </row>
    <row r="709" spans="1:11">
      <c r="A709" s="3114">
        <v>44768</v>
      </c>
      <c r="B709" s="3111">
        <v>30390.400000000001</v>
      </c>
      <c r="C709" s="3111">
        <v>299.41000000000003</v>
      </c>
      <c r="D709" s="3111">
        <v>11694.89</v>
      </c>
      <c r="E709" s="3111">
        <v>2447.7600000000002</v>
      </c>
      <c r="F709" s="9"/>
      <c r="G709" s="9"/>
      <c r="H709" s="9"/>
      <c r="I709" s="9"/>
      <c r="J709" s="9"/>
      <c r="K709" s="9"/>
    </row>
    <row r="710" spans="1:11">
      <c r="A710" s="3114">
        <v>44767</v>
      </c>
      <c r="B710" s="3111">
        <v>30615.98</v>
      </c>
      <c r="C710" s="3111">
        <v>303.54000000000002</v>
      </c>
      <c r="D710" s="3111">
        <v>11813.93</v>
      </c>
      <c r="E710" s="3111">
        <v>2440.04</v>
      </c>
      <c r="F710" s="9"/>
      <c r="G710" s="9"/>
      <c r="H710" s="9"/>
      <c r="I710" s="9"/>
      <c r="J710" s="9"/>
      <c r="K710" s="9"/>
    </row>
    <row r="711" spans="1:11">
      <c r="A711" s="3114">
        <v>44766</v>
      </c>
      <c r="B711" s="3111" t="s">
        <v>0</v>
      </c>
      <c r="C711" s="3111" t="s">
        <v>0</v>
      </c>
      <c r="D711" s="3111" t="s">
        <v>0</v>
      </c>
      <c r="E711" s="3111" t="s">
        <v>0</v>
      </c>
      <c r="F711" s="9"/>
      <c r="G711" s="9"/>
      <c r="H711" s="9"/>
      <c r="I711" s="9"/>
      <c r="J711" s="9"/>
      <c r="K711" s="9"/>
    </row>
    <row r="712" spans="1:11">
      <c r="A712" s="3114">
        <v>44765</v>
      </c>
      <c r="B712" s="3111" t="s">
        <v>0</v>
      </c>
      <c r="C712" s="3111" t="s">
        <v>0</v>
      </c>
      <c r="D712" s="3111" t="s">
        <v>0</v>
      </c>
      <c r="E712" s="3111" t="s">
        <v>0</v>
      </c>
      <c r="F712" s="9"/>
      <c r="G712" s="9"/>
      <c r="H712" s="9"/>
      <c r="I712" s="9"/>
      <c r="J712" s="9"/>
      <c r="K712" s="9"/>
    </row>
    <row r="713" spans="1:11">
      <c r="A713" s="3114">
        <v>44764</v>
      </c>
      <c r="B713" s="3111">
        <v>30634.92</v>
      </c>
      <c r="C713" s="3111">
        <v>303.91000000000003</v>
      </c>
      <c r="D713" s="3111">
        <v>11811.78</v>
      </c>
      <c r="E713" s="3111">
        <v>2448.0500000000002</v>
      </c>
      <c r="F713" s="9"/>
      <c r="G713" s="9"/>
      <c r="H713" s="9"/>
      <c r="I713" s="9"/>
      <c r="J713" s="9"/>
      <c r="K713" s="9"/>
    </row>
    <row r="714" spans="1:11">
      <c r="A714" s="3114">
        <v>44763</v>
      </c>
      <c r="B714" s="3111">
        <v>30609.71</v>
      </c>
      <c r="C714" s="3111">
        <v>304.12</v>
      </c>
      <c r="D714" s="3111">
        <v>11869.68</v>
      </c>
      <c r="E714" s="3111">
        <v>2448.75</v>
      </c>
      <c r="F714" s="9"/>
      <c r="G714" s="9"/>
      <c r="H714" s="9"/>
      <c r="I714" s="9"/>
      <c r="J714" s="9"/>
      <c r="K714" s="9"/>
    </row>
    <row r="715" spans="1:11">
      <c r="A715" s="3114">
        <v>44762</v>
      </c>
      <c r="B715" s="3111">
        <v>30175.46</v>
      </c>
      <c r="C715" s="3111">
        <v>298.25</v>
      </c>
      <c r="D715" s="3111">
        <v>11780.3</v>
      </c>
      <c r="E715" s="3111">
        <v>2438.21</v>
      </c>
      <c r="F715" s="9"/>
      <c r="G715" s="9"/>
      <c r="H715" s="9"/>
      <c r="I715" s="9"/>
      <c r="J715" s="9"/>
      <c r="K715" s="9"/>
    </row>
    <row r="716" spans="1:11">
      <c r="A716" s="3114">
        <v>44761</v>
      </c>
      <c r="B716" s="3111">
        <v>30071.97</v>
      </c>
      <c r="C716" s="3111">
        <v>294.79000000000002</v>
      </c>
      <c r="D716" s="3111">
        <v>11710.67</v>
      </c>
      <c r="E716" s="3111">
        <v>2421.62</v>
      </c>
      <c r="F716" s="9"/>
      <c r="G716" s="9"/>
      <c r="H716" s="9"/>
      <c r="I716" s="9"/>
      <c r="J716" s="9"/>
      <c r="K716" s="9"/>
    </row>
    <row r="717" spans="1:11">
      <c r="A717" s="3114">
        <v>44760</v>
      </c>
      <c r="B717" s="3111">
        <v>30113.26</v>
      </c>
      <c r="C717" s="3111">
        <v>295</v>
      </c>
      <c r="D717" s="3111">
        <v>11440.08</v>
      </c>
      <c r="E717" s="3111">
        <v>2422.8200000000002</v>
      </c>
      <c r="F717" s="9"/>
      <c r="G717" s="9"/>
      <c r="H717" s="9"/>
      <c r="I717" s="9"/>
      <c r="J717" s="9"/>
      <c r="K717" s="9"/>
    </row>
    <row r="718" spans="1:11">
      <c r="A718" s="3114">
        <v>44759</v>
      </c>
      <c r="B718" s="3111" t="s">
        <v>0</v>
      </c>
      <c r="C718" s="3111" t="s">
        <v>0</v>
      </c>
      <c r="D718" s="3111" t="s">
        <v>0</v>
      </c>
      <c r="E718" s="3111" t="s">
        <v>0</v>
      </c>
      <c r="F718" s="9"/>
      <c r="G718" s="9"/>
      <c r="H718" s="9"/>
      <c r="I718" s="9"/>
      <c r="J718" s="9"/>
      <c r="K718" s="9"/>
    </row>
    <row r="719" spans="1:11">
      <c r="A719" s="3114">
        <v>44758</v>
      </c>
      <c r="B719" s="3111" t="s">
        <v>0</v>
      </c>
      <c r="C719" s="3111" t="s">
        <v>0</v>
      </c>
      <c r="D719" s="3111" t="s">
        <v>0</v>
      </c>
      <c r="E719" s="3111" t="s">
        <v>0</v>
      </c>
      <c r="F719" s="9"/>
      <c r="G719" s="9"/>
      <c r="H719" s="9"/>
      <c r="I719" s="9"/>
      <c r="J719" s="9"/>
      <c r="K719" s="9"/>
    </row>
    <row r="720" spans="1:11">
      <c r="A720" s="3114">
        <v>44757</v>
      </c>
      <c r="B720" s="3111">
        <v>29765.040000000001</v>
      </c>
      <c r="C720" s="3111">
        <v>289.82</v>
      </c>
      <c r="D720" s="3111">
        <v>11443.97</v>
      </c>
      <c r="E720" s="3111">
        <v>2376.67</v>
      </c>
      <c r="F720" s="9"/>
      <c r="G720" s="9"/>
      <c r="H720" s="9"/>
      <c r="I720" s="9"/>
      <c r="J720" s="9"/>
      <c r="K720" s="9"/>
    </row>
    <row r="721" spans="1:11">
      <c r="A721" s="3114">
        <v>44756</v>
      </c>
      <c r="B721" s="3111">
        <v>29527.24</v>
      </c>
      <c r="C721" s="3111">
        <v>286.97000000000003</v>
      </c>
      <c r="D721" s="3111">
        <v>11231.36</v>
      </c>
      <c r="E721" s="3111">
        <v>2385.15</v>
      </c>
      <c r="F721" s="9"/>
      <c r="G721" s="9"/>
      <c r="H721" s="9"/>
      <c r="I721" s="9"/>
      <c r="J721" s="9"/>
      <c r="K721" s="9"/>
    </row>
    <row r="722" spans="1:11">
      <c r="A722" s="3114">
        <v>44755</v>
      </c>
      <c r="B722" s="3111">
        <v>29243.18</v>
      </c>
      <c r="C722" s="3111">
        <v>281.81</v>
      </c>
      <c r="D722" s="3111">
        <v>11336.17</v>
      </c>
      <c r="E722" s="3111">
        <v>2396.59</v>
      </c>
      <c r="F722" s="9"/>
      <c r="G722" s="9"/>
      <c r="H722" s="9"/>
      <c r="I722" s="9"/>
      <c r="J722" s="9"/>
      <c r="K722" s="9"/>
    </row>
    <row r="723" spans="1:11">
      <c r="A723" s="3114">
        <v>44754</v>
      </c>
      <c r="B723" s="3111">
        <v>28472.79</v>
      </c>
      <c r="C723" s="3111">
        <v>278.19</v>
      </c>
      <c r="D723" s="3111">
        <v>11378.37</v>
      </c>
      <c r="E723" s="3111">
        <v>2388.63</v>
      </c>
      <c r="F723" s="9"/>
      <c r="G723" s="9"/>
      <c r="H723" s="9"/>
      <c r="I723" s="9"/>
      <c r="J723" s="9"/>
      <c r="K723" s="9"/>
    </row>
    <row r="724" spans="1:11">
      <c r="A724" s="3114">
        <v>44753</v>
      </c>
      <c r="B724" s="3111">
        <v>29239.1</v>
      </c>
      <c r="C724" s="3111">
        <v>285.89999999999998</v>
      </c>
      <c r="D724" s="3111">
        <v>11459.07</v>
      </c>
      <c r="E724" s="3111">
        <v>2422.19</v>
      </c>
      <c r="F724" s="9"/>
      <c r="G724" s="9"/>
      <c r="H724" s="9"/>
      <c r="I724" s="9"/>
      <c r="J724" s="9"/>
      <c r="K724" s="9"/>
    </row>
    <row r="725" spans="1:11">
      <c r="A725" s="3114">
        <v>44752</v>
      </c>
      <c r="B725" s="3111" t="s">
        <v>0</v>
      </c>
      <c r="C725" s="3111" t="s">
        <v>0</v>
      </c>
      <c r="D725" s="3111" t="s">
        <v>0</v>
      </c>
      <c r="E725" s="3111" t="s">
        <v>0</v>
      </c>
      <c r="F725" s="9"/>
      <c r="G725" s="9"/>
      <c r="H725" s="9"/>
      <c r="I725" s="9"/>
      <c r="J725" s="9"/>
      <c r="K725" s="9"/>
    </row>
    <row r="726" spans="1:11">
      <c r="A726" s="3114">
        <v>44751</v>
      </c>
      <c r="B726" s="3111" t="s">
        <v>0</v>
      </c>
      <c r="C726" s="3111" t="s">
        <v>0</v>
      </c>
      <c r="D726" s="3111" t="s">
        <v>0</v>
      </c>
      <c r="E726" s="3111" t="s">
        <v>0</v>
      </c>
      <c r="F726" s="9"/>
      <c r="G726" s="9"/>
      <c r="H726" s="9"/>
      <c r="I726" s="9"/>
      <c r="J726" s="9"/>
      <c r="K726" s="9"/>
    </row>
    <row r="727" spans="1:11">
      <c r="A727" s="3114">
        <v>44750</v>
      </c>
      <c r="B727" s="3111">
        <v>29479.35</v>
      </c>
      <c r="C727" s="3111">
        <v>286.67</v>
      </c>
      <c r="D727" s="3111">
        <v>11598.32</v>
      </c>
      <c r="E727" s="3111">
        <v>2467.37</v>
      </c>
      <c r="F727" s="9"/>
      <c r="G727" s="9"/>
      <c r="H727" s="9"/>
      <c r="I727" s="9"/>
      <c r="J727" s="9"/>
      <c r="K727" s="9"/>
    </row>
    <row r="728" spans="1:11">
      <c r="A728" s="3114">
        <v>44749</v>
      </c>
      <c r="B728" s="3111">
        <v>29198.38</v>
      </c>
      <c r="C728" s="3111">
        <v>281.98</v>
      </c>
      <c r="D728" s="3111">
        <v>11590.63</v>
      </c>
      <c r="E728" s="3111">
        <v>2454.09</v>
      </c>
      <c r="F728" s="9"/>
      <c r="G728" s="9"/>
      <c r="H728" s="9"/>
      <c r="I728" s="9"/>
      <c r="J728" s="9"/>
      <c r="K728" s="9"/>
    </row>
    <row r="729" spans="1:11">
      <c r="A729" s="3114">
        <v>44748</v>
      </c>
      <c r="B729" s="3111">
        <v>28467.18</v>
      </c>
      <c r="C729" s="3111">
        <v>274.88</v>
      </c>
      <c r="D729" s="3111">
        <v>11407.16</v>
      </c>
      <c r="E729" s="3111">
        <v>2419.0700000000002</v>
      </c>
      <c r="F729" s="9"/>
      <c r="G729" s="9"/>
      <c r="H729" s="9"/>
      <c r="I729" s="9"/>
      <c r="J729" s="9"/>
      <c r="K729" s="9"/>
    </row>
    <row r="730" spans="1:11">
      <c r="A730" s="3114">
        <v>44747</v>
      </c>
      <c r="B730" s="3111">
        <v>29142.05</v>
      </c>
      <c r="C730" s="3111">
        <v>283.47000000000003</v>
      </c>
      <c r="D730" s="3111">
        <v>11374.68</v>
      </c>
      <c r="E730" s="3111">
        <v>2443.8000000000002</v>
      </c>
      <c r="F730" s="9"/>
      <c r="G730" s="9"/>
      <c r="H730" s="9"/>
      <c r="I730" s="9"/>
      <c r="J730" s="9"/>
      <c r="K730" s="9"/>
    </row>
    <row r="731" spans="1:11">
      <c r="A731" s="3114">
        <v>44746</v>
      </c>
      <c r="B731" s="3111">
        <v>28828.92</v>
      </c>
      <c r="C731" s="3111">
        <v>279.62</v>
      </c>
      <c r="D731" s="3111">
        <v>11434.85</v>
      </c>
      <c r="E731" s="3111">
        <v>2446.1999999999998</v>
      </c>
      <c r="F731" s="9"/>
      <c r="G731" s="9"/>
      <c r="H731" s="9"/>
      <c r="I731" s="9"/>
      <c r="J731" s="9"/>
      <c r="K731" s="9"/>
    </row>
    <row r="732" spans="1:11">
      <c r="A732" s="3114">
        <v>44745</v>
      </c>
      <c r="B732" s="3111" t="s">
        <v>0</v>
      </c>
      <c r="C732" s="3111" t="s">
        <v>0</v>
      </c>
      <c r="D732" s="3111" t="s">
        <v>0</v>
      </c>
      <c r="E732" s="3111" t="s">
        <v>0</v>
      </c>
      <c r="F732" s="9"/>
      <c r="G732" s="9"/>
      <c r="H732" s="9"/>
      <c r="I732" s="9"/>
      <c r="J732" s="9"/>
      <c r="K732" s="9"/>
    </row>
    <row r="733" spans="1:11">
      <c r="A733" s="3114">
        <v>44744</v>
      </c>
      <c r="B733" s="3111" t="s">
        <v>0</v>
      </c>
      <c r="C733" s="3111" t="s">
        <v>0</v>
      </c>
      <c r="D733" s="3111" t="s">
        <v>0</v>
      </c>
      <c r="E733" s="3111" t="s">
        <v>0</v>
      </c>
      <c r="F733" s="9"/>
      <c r="G733" s="9"/>
      <c r="H733" s="9"/>
      <c r="I733" s="9"/>
      <c r="J733" s="9"/>
      <c r="K733" s="9"/>
    </row>
    <row r="734" spans="1:11">
      <c r="A734" s="3114">
        <v>44743</v>
      </c>
      <c r="B734" s="3111">
        <v>28984.28</v>
      </c>
      <c r="C734" s="3111">
        <v>282.38</v>
      </c>
      <c r="D734" s="3111">
        <v>11399.15</v>
      </c>
      <c r="E734" s="3111">
        <v>2443.3000000000002</v>
      </c>
      <c r="F734" s="9"/>
      <c r="G734" s="9"/>
      <c r="H734" s="9"/>
      <c r="I734" s="9"/>
      <c r="J734" s="9"/>
      <c r="K734" s="9"/>
    </row>
    <row r="735" spans="1:11">
      <c r="A735" s="3114">
        <v>44742</v>
      </c>
      <c r="B735" s="3111">
        <v>29955.51</v>
      </c>
      <c r="C735" s="3111">
        <v>295.41000000000003</v>
      </c>
      <c r="D735" s="3111">
        <v>11337.72</v>
      </c>
      <c r="E735" s="3111">
        <v>2462.39</v>
      </c>
      <c r="F735" s="9"/>
      <c r="G735" s="9"/>
      <c r="H735" s="9"/>
      <c r="I735" s="9"/>
      <c r="J735" s="9"/>
      <c r="K735" s="9"/>
    </row>
    <row r="736" spans="1:11">
      <c r="A736" s="3114">
        <v>44741</v>
      </c>
      <c r="B736" s="3111">
        <v>30742.89</v>
      </c>
      <c r="C736" s="3111">
        <v>305.79000000000002</v>
      </c>
      <c r="D736" s="3111">
        <v>11462.24</v>
      </c>
      <c r="E736" s="3111">
        <v>2492.48</v>
      </c>
      <c r="F736" s="9"/>
      <c r="G736" s="9"/>
      <c r="H736" s="9"/>
      <c r="I736" s="9"/>
      <c r="J736" s="9"/>
      <c r="K736" s="9"/>
    </row>
    <row r="737" spans="1:11">
      <c r="A737" s="3114">
        <v>44740</v>
      </c>
      <c r="B737" s="3111">
        <v>31044.99</v>
      </c>
      <c r="C737" s="3111">
        <v>306.12</v>
      </c>
      <c r="D737" s="3111">
        <v>11503</v>
      </c>
      <c r="E737" s="3111">
        <v>2529.0700000000002</v>
      </c>
      <c r="F737" s="9"/>
      <c r="G737" s="9"/>
      <c r="H737" s="9"/>
      <c r="I737" s="9"/>
      <c r="J737" s="9"/>
      <c r="K737" s="9"/>
    </row>
    <row r="738" spans="1:11">
      <c r="A738" s="3114">
        <v>44739</v>
      </c>
      <c r="B738" s="3111">
        <v>31220.3</v>
      </c>
      <c r="C738" s="3111">
        <v>311.36</v>
      </c>
      <c r="D738" s="3111">
        <v>11676.34</v>
      </c>
      <c r="E738" s="3111">
        <v>2522.34</v>
      </c>
      <c r="F738" s="9"/>
      <c r="G738" s="9"/>
      <c r="H738" s="9"/>
      <c r="I738" s="9"/>
      <c r="J738" s="9"/>
      <c r="K738" s="9"/>
    </row>
    <row r="739" spans="1:11">
      <c r="A739" s="3114">
        <v>44738</v>
      </c>
      <c r="B739" s="3111"/>
      <c r="C739" s="3111"/>
      <c r="D739" s="3111"/>
      <c r="E739" s="3111"/>
      <c r="F739" s="9"/>
      <c r="G739" s="9"/>
      <c r="H739" s="9"/>
      <c r="I739" s="9"/>
      <c r="J739" s="9"/>
      <c r="K739" s="9"/>
    </row>
    <row r="740" spans="1:11">
      <c r="A740" s="3114">
        <v>44737</v>
      </c>
      <c r="B740" s="3111"/>
      <c r="C740" s="3111"/>
      <c r="D740" s="3111"/>
      <c r="E740" s="3111"/>
      <c r="F740" s="9"/>
      <c r="G740" s="9"/>
      <c r="H740" s="9"/>
      <c r="I740" s="9"/>
      <c r="J740" s="9"/>
      <c r="K740" s="9"/>
    </row>
    <row r="741" spans="1:11">
      <c r="A741" s="3114">
        <v>44736</v>
      </c>
      <c r="B741" s="3111">
        <v>30677.22</v>
      </c>
      <c r="C741" s="3111">
        <v>304.17</v>
      </c>
      <c r="D741" s="3111">
        <v>11659.41</v>
      </c>
      <c r="E741" s="3111">
        <v>2481.38</v>
      </c>
      <c r="F741" s="9"/>
      <c r="G741" s="9"/>
      <c r="H741" s="9"/>
      <c r="I741" s="9"/>
      <c r="J741" s="9"/>
      <c r="K741" s="9"/>
    </row>
    <row r="742" spans="1:11">
      <c r="A742" s="3114">
        <v>44735</v>
      </c>
      <c r="B742" s="3111">
        <v>30418.720000000001</v>
      </c>
      <c r="C742" s="3111">
        <v>301.75</v>
      </c>
      <c r="D742" s="3111">
        <v>11345.72</v>
      </c>
      <c r="E742" s="3111">
        <v>2442.37</v>
      </c>
      <c r="F742" s="9"/>
      <c r="G742" s="9"/>
      <c r="H742" s="9"/>
      <c r="I742" s="9"/>
      <c r="J742" s="9"/>
      <c r="K742" s="9"/>
    </row>
    <row r="743" spans="1:11">
      <c r="A743" s="3114">
        <v>44734</v>
      </c>
      <c r="B743" s="3111">
        <v>30677.99</v>
      </c>
      <c r="C743" s="3111">
        <v>301.61</v>
      </c>
      <c r="D743" s="3111">
        <v>11292.65</v>
      </c>
      <c r="E743" s="3111">
        <v>2436.15</v>
      </c>
      <c r="F743" s="9"/>
      <c r="G743" s="9"/>
      <c r="H743" s="9"/>
      <c r="I743" s="9"/>
      <c r="J743" s="9"/>
      <c r="K743" s="9"/>
    </row>
    <row r="744" spans="1:11">
      <c r="A744" s="3114">
        <v>44733</v>
      </c>
      <c r="B744" s="3111">
        <v>31405.9</v>
      </c>
      <c r="C744" s="3111">
        <v>310.57</v>
      </c>
      <c r="D744" s="3111">
        <v>11319.67</v>
      </c>
      <c r="E744" s="3111">
        <v>2492.7399999999998</v>
      </c>
      <c r="F744" s="9"/>
      <c r="G744" s="9"/>
      <c r="H744" s="9"/>
      <c r="I744" s="9"/>
      <c r="J744" s="9"/>
      <c r="K744" s="9"/>
    </row>
    <row r="745" spans="1:11">
      <c r="A745" s="3114">
        <v>44732</v>
      </c>
      <c r="B745" s="3111">
        <v>30656.95</v>
      </c>
      <c r="C745" s="3111">
        <v>302.86</v>
      </c>
      <c r="D745" s="3111">
        <v>11103.57</v>
      </c>
      <c r="E745" s="3111">
        <v>2451.6</v>
      </c>
      <c r="F745" s="9"/>
      <c r="G745" s="9"/>
      <c r="H745" s="9"/>
      <c r="I745" s="9"/>
      <c r="J745" s="9"/>
      <c r="K745" s="9"/>
    </row>
    <row r="746" spans="1:11">
      <c r="A746" s="3114">
        <v>44731</v>
      </c>
      <c r="B746" s="3111"/>
      <c r="C746" s="3111"/>
      <c r="D746" s="3111"/>
      <c r="E746" s="3111"/>
      <c r="F746" s="9"/>
      <c r="G746" s="9"/>
      <c r="H746" s="9"/>
      <c r="I746" s="9"/>
      <c r="J746" s="9"/>
      <c r="K746" s="9"/>
    </row>
    <row r="747" spans="1:11">
      <c r="A747" s="3114">
        <v>44730</v>
      </c>
      <c r="B747" s="3111"/>
      <c r="C747" s="3111"/>
      <c r="D747" s="3111"/>
      <c r="E747" s="3111"/>
      <c r="F747" s="9"/>
      <c r="G747" s="9"/>
      <c r="H747" s="9"/>
      <c r="I747" s="9"/>
      <c r="J747" s="9"/>
      <c r="K747" s="9"/>
    </row>
    <row r="748" spans="1:11">
      <c r="A748" s="3114">
        <v>44729</v>
      </c>
      <c r="B748" s="3111">
        <v>31194.99</v>
      </c>
      <c r="C748" s="3111">
        <v>313.43</v>
      </c>
      <c r="D748" s="3111">
        <v>11062.29</v>
      </c>
      <c r="E748" s="3111">
        <v>2461.39</v>
      </c>
      <c r="F748" s="9"/>
      <c r="G748" s="9"/>
      <c r="H748" s="9"/>
      <c r="I748" s="9"/>
      <c r="J748" s="9"/>
      <c r="K748" s="9"/>
    </row>
    <row r="749" spans="1:11">
      <c r="A749" s="3114">
        <v>44728</v>
      </c>
      <c r="B749" s="3111">
        <v>31584.23</v>
      </c>
      <c r="C749" s="3111">
        <v>317.05</v>
      </c>
      <c r="D749" s="3111">
        <v>11083.19</v>
      </c>
      <c r="E749" s="3111">
        <v>2469.73</v>
      </c>
      <c r="F749" s="9"/>
      <c r="G749" s="9"/>
      <c r="H749" s="9"/>
      <c r="I749" s="9"/>
      <c r="J749" s="9"/>
      <c r="K749" s="9"/>
    </row>
    <row r="750" spans="1:11">
      <c r="A750" s="3114">
        <v>44727</v>
      </c>
      <c r="B750" s="3111">
        <v>31844.32</v>
      </c>
      <c r="C750" s="3111">
        <v>322.3</v>
      </c>
      <c r="D750" s="3111">
        <v>11376.25</v>
      </c>
      <c r="E750" s="3111">
        <v>2497.84</v>
      </c>
      <c r="F750" s="9"/>
      <c r="G750" s="9"/>
      <c r="H750" s="9"/>
      <c r="I750" s="9"/>
      <c r="J750" s="9"/>
      <c r="K750" s="9"/>
    </row>
    <row r="751" spans="1:11">
      <c r="A751" s="3114">
        <v>44726</v>
      </c>
      <c r="B751" s="3111">
        <v>31936.87</v>
      </c>
      <c r="C751" s="3111">
        <v>323.24</v>
      </c>
      <c r="D751" s="3111">
        <v>11238.87</v>
      </c>
      <c r="E751" s="3111">
        <v>2491.75</v>
      </c>
      <c r="F751" s="9"/>
      <c r="G751" s="9"/>
      <c r="H751" s="9"/>
      <c r="I751" s="9"/>
      <c r="J751" s="9"/>
      <c r="K751" s="9"/>
    </row>
    <row r="752" spans="1:11">
      <c r="A752" s="3114">
        <v>44725</v>
      </c>
      <c r="B752" s="3111">
        <v>31982.73</v>
      </c>
      <c r="C752" s="3111">
        <v>324.02</v>
      </c>
      <c r="D752" s="3111">
        <v>11321.37</v>
      </c>
      <c r="E752" s="3111">
        <v>2488.21</v>
      </c>
      <c r="F752" s="9"/>
      <c r="G752" s="9"/>
      <c r="H752" s="9"/>
      <c r="I752" s="9"/>
      <c r="J752" s="9"/>
      <c r="K752" s="9"/>
    </row>
    <row r="753" spans="1:11">
      <c r="A753" s="3114">
        <v>44724</v>
      </c>
      <c r="B753" s="3111"/>
      <c r="C753" s="3111"/>
      <c r="D753" s="3111"/>
      <c r="E753" s="3111"/>
      <c r="F753" s="9"/>
      <c r="G753" s="9"/>
      <c r="H753" s="9"/>
      <c r="I753" s="9"/>
      <c r="J753" s="9"/>
      <c r="K753" s="9"/>
    </row>
    <row r="754" spans="1:11">
      <c r="A754" s="3114">
        <v>44723</v>
      </c>
      <c r="B754" s="3111"/>
      <c r="C754" s="3111"/>
      <c r="D754" s="3111"/>
      <c r="E754" s="3111"/>
      <c r="F754" s="9"/>
      <c r="G754" s="9"/>
      <c r="H754" s="9"/>
      <c r="I754" s="9"/>
      <c r="J754" s="9"/>
      <c r="K754" s="9"/>
    </row>
    <row r="755" spans="1:11">
      <c r="A755" s="3114">
        <v>44722</v>
      </c>
      <c r="B755" s="3111">
        <v>32757.15</v>
      </c>
      <c r="C755" s="3111">
        <v>332.88</v>
      </c>
      <c r="D755" s="3111">
        <v>11751.25</v>
      </c>
      <c r="E755" s="3111">
        <v>2581.52</v>
      </c>
      <c r="F755" s="9"/>
      <c r="G755" s="9"/>
      <c r="H755" s="9"/>
      <c r="I755" s="9"/>
      <c r="J755" s="9"/>
      <c r="K755" s="9"/>
    </row>
    <row r="756" spans="1:11">
      <c r="A756" s="3114">
        <v>44721</v>
      </c>
      <c r="B756" s="3111">
        <v>33076.129999999997</v>
      </c>
      <c r="C756" s="3111">
        <v>332.2</v>
      </c>
      <c r="D756" s="3111">
        <v>12107.42</v>
      </c>
      <c r="E756" s="3111">
        <v>2611.87</v>
      </c>
      <c r="F756" s="9"/>
      <c r="G756" s="9"/>
      <c r="H756" s="9"/>
      <c r="I756" s="9"/>
      <c r="J756" s="9"/>
      <c r="K756" s="9"/>
    </row>
    <row r="757" spans="1:11">
      <c r="A757" s="3114">
        <v>44720</v>
      </c>
      <c r="B757" s="3111">
        <v>33166.379999999997</v>
      </c>
      <c r="C757" s="3111">
        <v>329.42</v>
      </c>
      <c r="D757" s="3111">
        <v>12379.57</v>
      </c>
      <c r="E757" s="3111">
        <v>2627.78</v>
      </c>
      <c r="F757" s="9"/>
      <c r="G757" s="9"/>
      <c r="H757" s="9"/>
      <c r="I757" s="9"/>
      <c r="J757" s="9"/>
      <c r="K757" s="9"/>
    </row>
    <row r="758" spans="1:11">
      <c r="A758" s="3114">
        <v>44719</v>
      </c>
      <c r="B758" s="3111">
        <v>32848.69</v>
      </c>
      <c r="C758" s="3111">
        <v>328.4</v>
      </c>
      <c r="D758" s="3111">
        <v>12477.11</v>
      </c>
      <c r="E758" s="3111">
        <v>2596.34</v>
      </c>
      <c r="F758" s="9"/>
      <c r="G758" s="9"/>
      <c r="H758" s="9"/>
      <c r="I758" s="9"/>
      <c r="J758" s="9"/>
      <c r="K758" s="9"/>
    </row>
    <row r="759" spans="1:11">
      <c r="A759" s="3114">
        <v>44718</v>
      </c>
      <c r="B759" s="3111">
        <v>33033.839999999997</v>
      </c>
      <c r="C759" s="3111">
        <v>328.67</v>
      </c>
      <c r="D759" s="3111">
        <v>12407.51</v>
      </c>
      <c r="E759" s="3111">
        <v>2621.27</v>
      </c>
      <c r="F759" s="9"/>
      <c r="G759" s="9"/>
      <c r="H759" s="9"/>
      <c r="I759" s="9"/>
      <c r="J759" s="9"/>
      <c r="K759" s="9"/>
    </row>
    <row r="760" spans="1:11">
      <c r="A760" s="3114">
        <v>44717</v>
      </c>
      <c r="B760" s="3111"/>
      <c r="C760" s="3111"/>
      <c r="D760" s="3111"/>
      <c r="E760" s="3111"/>
      <c r="F760" s="9"/>
      <c r="G760" s="9"/>
      <c r="H760" s="9"/>
      <c r="I760" s="9"/>
      <c r="J760" s="9"/>
      <c r="K760" s="9"/>
    </row>
    <row r="761" spans="1:11">
      <c r="A761" s="3114">
        <v>44716</v>
      </c>
      <c r="B761" s="3111"/>
      <c r="C761" s="3111"/>
      <c r="D761" s="3111"/>
      <c r="E761" s="3111"/>
      <c r="F761" s="9"/>
      <c r="G761" s="9"/>
      <c r="H761" s="9"/>
      <c r="I761" s="9"/>
      <c r="J761" s="9"/>
      <c r="K761" s="9"/>
    </row>
    <row r="762" spans="1:11">
      <c r="A762" s="3114">
        <v>44715</v>
      </c>
      <c r="B762" s="3111"/>
      <c r="C762" s="3111"/>
      <c r="D762" s="3111">
        <v>12359.28</v>
      </c>
      <c r="E762" s="3111">
        <v>2595.11</v>
      </c>
      <c r="F762" s="9"/>
      <c r="G762" s="9"/>
      <c r="H762" s="9"/>
      <c r="I762" s="9"/>
      <c r="J762" s="9"/>
      <c r="K762" s="9"/>
    </row>
    <row r="763" spans="1:11">
      <c r="A763" s="3114">
        <v>44714</v>
      </c>
      <c r="B763" s="3111">
        <v>32926.800000000003</v>
      </c>
      <c r="C763" s="3111">
        <v>328.93</v>
      </c>
      <c r="D763" s="3111">
        <v>12513.83</v>
      </c>
      <c r="E763" s="3111">
        <v>2596.77</v>
      </c>
      <c r="F763" s="9"/>
      <c r="G763" s="9"/>
      <c r="H763" s="9"/>
      <c r="I763" s="9"/>
      <c r="J763" s="9"/>
      <c r="K763" s="9"/>
    </row>
    <row r="764" spans="1:11">
      <c r="A764" s="3114">
        <v>44713</v>
      </c>
      <c r="B764" s="3111">
        <v>33169.15</v>
      </c>
      <c r="C764" s="3111">
        <v>330.08</v>
      </c>
      <c r="D764" s="3111">
        <v>12318.41</v>
      </c>
      <c r="E764" s="3111">
        <v>2612.16</v>
      </c>
      <c r="F764" s="9"/>
      <c r="G764" s="9"/>
      <c r="H764" s="9"/>
      <c r="I764" s="9"/>
      <c r="J764" s="9"/>
      <c r="K764" s="9"/>
    </row>
    <row r="765" spans="1:11">
      <c r="A765" s="3114">
        <v>44712</v>
      </c>
      <c r="B765" s="3111">
        <v>33432.03</v>
      </c>
      <c r="C765" s="3111">
        <v>328.3</v>
      </c>
      <c r="D765" s="3111">
        <v>12408.09</v>
      </c>
      <c r="E765" s="3111">
        <v>2635.33</v>
      </c>
      <c r="F765" s="9"/>
      <c r="G765" s="9"/>
      <c r="H765" s="9"/>
      <c r="I765" s="9"/>
      <c r="J765" s="9"/>
      <c r="K765" s="9"/>
    </row>
    <row r="766" spans="1:11">
      <c r="A766" s="3114">
        <v>44711</v>
      </c>
      <c r="B766" s="3111">
        <v>33038.79</v>
      </c>
      <c r="C766" s="3111">
        <v>326.11</v>
      </c>
      <c r="D766" s="3111">
        <v>12512.65</v>
      </c>
      <c r="E766" s="3111">
        <v>2603.37</v>
      </c>
      <c r="F766" s="9"/>
      <c r="G766" s="9"/>
      <c r="H766" s="9"/>
      <c r="I766" s="9"/>
      <c r="J766" s="9"/>
      <c r="K766" s="9"/>
    </row>
    <row r="767" spans="1:11">
      <c r="A767" s="3114">
        <v>44710</v>
      </c>
      <c r="B767" s="3111"/>
      <c r="C767" s="3111"/>
      <c r="D767" s="3111"/>
      <c r="E767" s="3111"/>
      <c r="F767" s="9"/>
      <c r="G767" s="9"/>
      <c r="H767" s="9"/>
      <c r="I767" s="9"/>
      <c r="J767" s="9"/>
      <c r="K767" s="9"/>
    </row>
    <row r="768" spans="1:11">
      <c r="A768" s="3114">
        <v>44709</v>
      </c>
      <c r="B768" s="3111"/>
      <c r="C768" s="3111"/>
      <c r="D768" s="3111"/>
      <c r="E768" s="3111"/>
      <c r="F768" s="9"/>
      <c r="G768" s="9"/>
      <c r="H768" s="9"/>
      <c r="I768" s="9"/>
      <c r="J768" s="9"/>
      <c r="K768" s="9"/>
    </row>
    <row r="769" spans="1:11">
      <c r="A769" s="3114">
        <v>44708</v>
      </c>
      <c r="B769" s="3111">
        <v>32353.78</v>
      </c>
      <c r="C769" s="3111">
        <v>319.27</v>
      </c>
      <c r="D769" s="3111">
        <v>12457.68</v>
      </c>
      <c r="E769" s="3111">
        <v>2549.61</v>
      </c>
      <c r="F769" s="9"/>
      <c r="G769" s="9"/>
      <c r="H769" s="9"/>
      <c r="I769" s="9"/>
      <c r="J769" s="9"/>
      <c r="K769" s="9"/>
    </row>
    <row r="770" spans="1:11">
      <c r="A770" s="3114">
        <v>44707</v>
      </c>
      <c r="B770" s="3111">
        <v>31762</v>
      </c>
      <c r="C770" s="3111">
        <v>313.45</v>
      </c>
      <c r="D770" s="3111">
        <v>12195.57</v>
      </c>
      <c r="E770" s="3111">
        <v>2499.7600000000002</v>
      </c>
      <c r="F770" s="9"/>
      <c r="G770" s="9"/>
      <c r="H770" s="9"/>
      <c r="I770" s="9"/>
      <c r="J770" s="9"/>
      <c r="K770" s="9"/>
    </row>
    <row r="771" spans="1:11">
      <c r="A771" s="3114">
        <v>44706</v>
      </c>
      <c r="B771" s="3111">
        <v>32030.51</v>
      </c>
      <c r="C771" s="3111">
        <v>315.63</v>
      </c>
      <c r="D771" s="3111">
        <v>11999.86</v>
      </c>
      <c r="E771" s="3111">
        <v>2491.41</v>
      </c>
      <c r="F771" s="9"/>
      <c r="G771" s="9"/>
      <c r="H771" s="9"/>
      <c r="I771" s="9"/>
      <c r="J771" s="9"/>
      <c r="K771" s="9"/>
    </row>
    <row r="772" spans="1:11">
      <c r="A772" s="3114">
        <v>44705</v>
      </c>
      <c r="B772" s="3111">
        <v>31751.26</v>
      </c>
      <c r="C772" s="3111">
        <v>312.22000000000003</v>
      </c>
      <c r="D772" s="3111">
        <v>11912.13</v>
      </c>
      <c r="E772" s="3111">
        <v>2484.86</v>
      </c>
      <c r="F772" s="9"/>
      <c r="G772" s="9"/>
      <c r="H772" s="9"/>
      <c r="I772" s="9"/>
      <c r="J772" s="9"/>
      <c r="K772" s="9"/>
    </row>
    <row r="773" spans="1:11">
      <c r="A773" s="3114">
        <v>44704</v>
      </c>
      <c r="B773" s="3111">
        <v>32133.18</v>
      </c>
      <c r="C773" s="3111">
        <v>319.45</v>
      </c>
      <c r="D773" s="3111">
        <v>12008.04</v>
      </c>
      <c r="E773" s="3111">
        <v>2524.77</v>
      </c>
      <c r="F773" s="9"/>
      <c r="G773" s="9"/>
      <c r="H773" s="9"/>
      <c r="I773" s="9"/>
      <c r="J773" s="9"/>
      <c r="K773" s="9"/>
    </row>
    <row r="774" spans="1:11">
      <c r="A774" s="3114">
        <v>44703</v>
      </c>
      <c r="B774" s="3111"/>
      <c r="C774" s="3111"/>
      <c r="D774" s="3111"/>
      <c r="E774" s="3111"/>
      <c r="F774" s="9"/>
      <c r="G774" s="9"/>
      <c r="H774" s="9"/>
      <c r="I774" s="9"/>
      <c r="J774" s="9"/>
      <c r="K774" s="9"/>
    </row>
    <row r="775" spans="1:11">
      <c r="A775" s="3114">
        <v>44702</v>
      </c>
      <c r="B775" s="3111"/>
      <c r="C775" s="3111"/>
      <c r="D775" s="3111"/>
      <c r="E775" s="3111"/>
      <c r="F775" s="9"/>
      <c r="G775" s="9"/>
      <c r="H775" s="9"/>
      <c r="I775" s="9"/>
      <c r="J775" s="9"/>
      <c r="K775" s="9"/>
    </row>
    <row r="776" spans="1:11">
      <c r="A776" s="3114">
        <v>44701</v>
      </c>
      <c r="B776" s="3111">
        <v>32110.18</v>
      </c>
      <c r="C776" s="3111">
        <v>320.45999999999998</v>
      </c>
      <c r="D776" s="3111">
        <v>11798.6</v>
      </c>
      <c r="E776" s="3111">
        <v>2526.48</v>
      </c>
      <c r="F776" s="9"/>
      <c r="G776" s="9"/>
      <c r="H776" s="9"/>
      <c r="I776" s="9"/>
      <c r="J776" s="9"/>
      <c r="K776" s="9"/>
    </row>
    <row r="777" spans="1:11">
      <c r="A777" s="3114">
        <v>44700</v>
      </c>
      <c r="B777" s="3111">
        <v>31862.52</v>
      </c>
      <c r="C777" s="3111">
        <v>319.56</v>
      </c>
      <c r="D777" s="3111">
        <v>11778.82</v>
      </c>
      <c r="E777" s="3111">
        <v>2476.0500000000002</v>
      </c>
      <c r="F777" s="9"/>
      <c r="G777" s="9"/>
      <c r="H777" s="9"/>
      <c r="I777" s="9"/>
      <c r="J777" s="9"/>
      <c r="K777" s="9"/>
    </row>
    <row r="778" spans="1:11">
      <c r="A778" s="3114">
        <v>44699</v>
      </c>
      <c r="B778" s="3111">
        <v>32412.52</v>
      </c>
      <c r="C778" s="3111">
        <v>320.56</v>
      </c>
      <c r="D778" s="3111">
        <v>11835.33</v>
      </c>
      <c r="E778" s="3111">
        <v>2520</v>
      </c>
      <c r="F778" s="9"/>
      <c r="G778" s="9"/>
      <c r="H778" s="9"/>
      <c r="I778" s="9"/>
      <c r="J778" s="9"/>
      <c r="K778" s="9"/>
    </row>
    <row r="779" spans="1:11">
      <c r="A779" s="3114">
        <v>44698</v>
      </c>
      <c r="B779" s="3111">
        <v>31933.66</v>
      </c>
      <c r="C779" s="3111">
        <v>317.72000000000003</v>
      </c>
      <c r="D779" s="3111">
        <v>12196.44</v>
      </c>
      <c r="E779" s="3111">
        <v>2514.17</v>
      </c>
      <c r="F779" s="9"/>
      <c r="G779" s="9"/>
      <c r="H779" s="9"/>
      <c r="I779" s="9"/>
      <c r="J779" s="9"/>
      <c r="K779" s="9"/>
    </row>
    <row r="780" spans="1:11">
      <c r="A780" s="3114">
        <v>44697</v>
      </c>
      <c r="B780" s="3111">
        <v>31625.29</v>
      </c>
      <c r="C780" s="3111">
        <v>312.57</v>
      </c>
      <c r="D780" s="3111">
        <v>11960.51</v>
      </c>
      <c r="E780" s="3111">
        <v>2457.1</v>
      </c>
      <c r="F780" s="9"/>
      <c r="G780" s="9"/>
      <c r="H780" s="9"/>
      <c r="I780" s="9"/>
      <c r="J780" s="9"/>
      <c r="K780" s="9"/>
    </row>
    <row r="781" spans="1:11">
      <c r="A781" s="3114">
        <v>44696</v>
      </c>
      <c r="B781" s="3111"/>
      <c r="C781" s="3111"/>
      <c r="D781" s="3111"/>
      <c r="E781" s="3111"/>
      <c r="F781" s="9"/>
      <c r="G781" s="9"/>
      <c r="H781" s="9"/>
      <c r="I781" s="9"/>
      <c r="J781" s="9"/>
      <c r="K781" s="9"/>
    </row>
    <row r="782" spans="1:11">
      <c r="A782" s="3114">
        <v>44695</v>
      </c>
      <c r="B782" s="3111"/>
      <c r="C782" s="3111"/>
      <c r="D782" s="3111"/>
      <c r="E782" s="3111"/>
      <c r="F782" s="9"/>
      <c r="G782" s="9"/>
      <c r="H782" s="9"/>
      <c r="I782" s="9"/>
      <c r="J782" s="9"/>
      <c r="K782" s="9"/>
    </row>
    <row r="783" spans="1:11">
      <c r="A783" s="3114">
        <v>44694</v>
      </c>
      <c r="B783" s="3111">
        <v>31489.040000000001</v>
      </c>
      <c r="C783" s="3111">
        <v>311.7</v>
      </c>
      <c r="D783" s="3111">
        <v>11991.77</v>
      </c>
      <c r="E783" s="3111">
        <v>2449.69</v>
      </c>
      <c r="F783" s="9"/>
      <c r="G783" s="9"/>
      <c r="H783" s="9"/>
      <c r="I783" s="9"/>
      <c r="J783" s="9"/>
      <c r="K783" s="9"/>
    </row>
    <row r="784" spans="1:11">
      <c r="A784" s="3114">
        <v>44693</v>
      </c>
      <c r="B784" s="3111">
        <v>31059.72</v>
      </c>
      <c r="C784" s="3111">
        <v>304.83999999999997</v>
      </c>
      <c r="D784" s="3111">
        <v>11716.37</v>
      </c>
      <c r="E784" s="3111">
        <v>2408.87</v>
      </c>
      <c r="F784" s="9"/>
      <c r="G784" s="9"/>
      <c r="H784" s="9"/>
      <c r="I784" s="9"/>
      <c r="J784" s="9"/>
      <c r="K784" s="9"/>
    </row>
    <row r="785" spans="1:11">
      <c r="A785" s="3114">
        <v>44692</v>
      </c>
      <c r="B785" s="3111">
        <v>31834.54</v>
      </c>
      <c r="C785" s="3111">
        <v>311.14</v>
      </c>
      <c r="D785" s="3111">
        <v>11768.76</v>
      </c>
      <c r="E785" s="3111">
        <v>2465.8000000000002</v>
      </c>
      <c r="F785" s="9"/>
      <c r="G785" s="9"/>
      <c r="H785" s="9"/>
      <c r="I785" s="9"/>
      <c r="J785" s="9"/>
      <c r="K785" s="9"/>
    </row>
    <row r="786" spans="1:11">
      <c r="A786" s="3114">
        <v>44691</v>
      </c>
      <c r="B786" s="3111">
        <v>31944.81</v>
      </c>
      <c r="C786" s="3111">
        <v>311.81</v>
      </c>
      <c r="D786" s="3111">
        <v>11876.64</v>
      </c>
      <c r="E786" s="3111">
        <v>2456.04</v>
      </c>
      <c r="F786" s="9"/>
      <c r="G786" s="9"/>
      <c r="H786" s="9"/>
      <c r="I786" s="9"/>
      <c r="J786" s="9"/>
      <c r="K786" s="9"/>
    </row>
    <row r="787" spans="1:11">
      <c r="A787" s="3114">
        <v>44690</v>
      </c>
      <c r="B787" s="3111">
        <v>31919.41</v>
      </c>
      <c r="C787" s="3111">
        <v>309.62</v>
      </c>
      <c r="D787" s="3111">
        <v>11851.87</v>
      </c>
      <c r="E787" s="3111">
        <v>2474.1799999999998</v>
      </c>
      <c r="F787" s="9"/>
      <c r="G787" s="9"/>
      <c r="H787" s="9"/>
      <c r="I787" s="9"/>
      <c r="J787" s="9"/>
      <c r="K787" s="9"/>
    </row>
    <row r="788" spans="1:11">
      <c r="A788" s="3114">
        <v>44689</v>
      </c>
      <c r="B788" s="3111"/>
      <c r="C788" s="3111"/>
      <c r="D788" s="3111"/>
      <c r="E788" s="3111"/>
      <c r="F788" s="9"/>
      <c r="G788" s="9"/>
      <c r="H788" s="9"/>
      <c r="I788" s="9"/>
      <c r="J788" s="9"/>
      <c r="K788" s="9"/>
    </row>
    <row r="789" spans="1:11">
      <c r="A789" s="3114">
        <v>44688</v>
      </c>
      <c r="B789" s="3111"/>
      <c r="C789" s="3111"/>
      <c r="D789" s="3111"/>
      <c r="E789" s="3111"/>
      <c r="F789" s="9"/>
      <c r="G789" s="9"/>
      <c r="H789" s="9"/>
      <c r="I789" s="9"/>
      <c r="J789" s="9"/>
      <c r="K789" s="9"/>
    </row>
    <row r="790" spans="1:11">
      <c r="A790" s="3114">
        <v>44687</v>
      </c>
      <c r="B790" s="3111">
        <v>32633.97</v>
      </c>
      <c r="C790" s="3111">
        <v>318.01</v>
      </c>
      <c r="D790" s="3111">
        <v>12250.9</v>
      </c>
      <c r="E790" s="3111">
        <v>2515.12</v>
      </c>
      <c r="F790" s="9"/>
      <c r="G790" s="9"/>
      <c r="H790" s="9"/>
      <c r="I790" s="9"/>
      <c r="J790" s="9"/>
      <c r="K790" s="9"/>
    </row>
    <row r="791" spans="1:11">
      <c r="A791" s="3114">
        <v>44686</v>
      </c>
      <c r="B791" s="3111">
        <v>33206.589999999997</v>
      </c>
      <c r="C791" s="3111">
        <v>321.87</v>
      </c>
      <c r="D791" s="3111">
        <v>12344.85</v>
      </c>
      <c r="E791" s="3111">
        <v>2581.1999999999998</v>
      </c>
      <c r="F791" s="9"/>
      <c r="G791" s="9"/>
      <c r="H791" s="9"/>
      <c r="I791" s="9"/>
      <c r="J791" s="9"/>
      <c r="K791" s="9"/>
    </row>
    <row r="792" spans="1:11">
      <c r="A792" s="3114">
        <v>44685</v>
      </c>
      <c r="B792" s="3111">
        <v>32947.47</v>
      </c>
      <c r="C792" s="3111">
        <v>316.39</v>
      </c>
      <c r="D792" s="3111">
        <v>12698.47</v>
      </c>
      <c r="E792" s="3111">
        <v>2593.54</v>
      </c>
      <c r="F792" s="9"/>
      <c r="G792" s="9"/>
      <c r="H792" s="9"/>
      <c r="I792" s="9"/>
      <c r="J792" s="9"/>
      <c r="K792" s="9"/>
    </row>
    <row r="793" spans="1:11">
      <c r="A793" s="3114">
        <v>44684</v>
      </c>
      <c r="B793" s="3111">
        <v>32814.36</v>
      </c>
      <c r="C793" s="3111">
        <v>316.39</v>
      </c>
      <c r="D793" s="3111">
        <v>12456.03</v>
      </c>
      <c r="E793" s="3111">
        <v>2606.48</v>
      </c>
      <c r="F793" s="9"/>
      <c r="G793" s="9"/>
      <c r="H793" s="9"/>
      <c r="I793" s="9"/>
      <c r="J793" s="9"/>
      <c r="K793" s="9"/>
    </row>
    <row r="794" spans="1:11">
      <c r="A794" s="3114">
        <v>44683</v>
      </c>
      <c r="B794" s="3111"/>
      <c r="C794" s="3111"/>
      <c r="D794" s="3111">
        <v>12395.33</v>
      </c>
      <c r="E794" s="3111">
        <v>2614.5100000000002</v>
      </c>
      <c r="F794" s="9"/>
      <c r="G794" s="9"/>
      <c r="H794" s="9"/>
      <c r="I794" s="9"/>
      <c r="J794" s="9"/>
      <c r="K794" s="9"/>
    </row>
    <row r="795" spans="1:11">
      <c r="A795" s="3114">
        <v>44682</v>
      </c>
      <c r="B795" s="3111"/>
      <c r="C795" s="3111"/>
      <c r="D795" s="3111"/>
      <c r="E795" s="3111"/>
      <c r="F795" s="9"/>
      <c r="G795" s="9"/>
      <c r="H795" s="9"/>
      <c r="I795" s="9"/>
      <c r="J795" s="9"/>
      <c r="K795" s="9"/>
    </row>
    <row r="796" spans="1:11">
      <c r="A796" s="3114">
        <v>44681</v>
      </c>
      <c r="B796" s="3111"/>
      <c r="C796" s="3111"/>
      <c r="D796" s="3111"/>
      <c r="E796" s="3111"/>
      <c r="F796" s="9"/>
      <c r="G796" s="9"/>
      <c r="H796" s="9"/>
      <c r="I796" s="9"/>
      <c r="J796" s="9"/>
      <c r="K796" s="9"/>
    </row>
    <row r="797" spans="1:11">
      <c r="A797" s="3114">
        <v>44680</v>
      </c>
      <c r="B797" s="3111">
        <v>32999.879999999997</v>
      </c>
      <c r="C797" s="3111">
        <v>315.82</v>
      </c>
      <c r="D797" s="3111">
        <v>12389.19</v>
      </c>
      <c r="E797" s="3111">
        <v>2623.13</v>
      </c>
      <c r="F797" s="9"/>
      <c r="G797" s="9"/>
      <c r="H797" s="9"/>
      <c r="I797" s="9"/>
      <c r="J797" s="9"/>
      <c r="K797" s="9"/>
    </row>
    <row r="798" spans="1:11">
      <c r="A798" s="3114">
        <v>44679</v>
      </c>
      <c r="B798" s="3111">
        <v>32656.2</v>
      </c>
      <c r="C798" s="3111">
        <v>313.60000000000002</v>
      </c>
      <c r="D798" s="3111">
        <v>12679.58</v>
      </c>
      <c r="E798" s="3111">
        <v>2568.37</v>
      </c>
      <c r="F798" s="9"/>
      <c r="G798" s="9"/>
      <c r="H798" s="9"/>
      <c r="I798" s="9"/>
      <c r="J798" s="9"/>
      <c r="K798" s="9"/>
    </row>
    <row r="799" spans="1:11">
      <c r="A799" s="3114">
        <v>44678</v>
      </c>
      <c r="B799" s="3111">
        <v>32425.21</v>
      </c>
      <c r="C799" s="3111">
        <v>311.36</v>
      </c>
      <c r="D799" s="3111">
        <v>12438.42</v>
      </c>
      <c r="E799" s="3111">
        <v>2543.54</v>
      </c>
      <c r="F799" s="9"/>
      <c r="G799" s="9"/>
      <c r="H799" s="9"/>
      <c r="I799" s="9"/>
      <c r="J799" s="9"/>
      <c r="K799" s="9"/>
    </row>
    <row r="800" spans="1:11">
      <c r="A800" s="3114">
        <v>44677</v>
      </c>
      <c r="B800" s="3111">
        <v>33104.28</v>
      </c>
      <c r="C800" s="3111">
        <v>315.56</v>
      </c>
      <c r="D800" s="3111">
        <v>12452.6</v>
      </c>
      <c r="E800" s="3111">
        <v>2557.16</v>
      </c>
      <c r="F800" s="9"/>
      <c r="G800" s="9"/>
      <c r="H800" s="9"/>
      <c r="I800" s="9"/>
      <c r="J800" s="9"/>
      <c r="K800" s="9"/>
    </row>
    <row r="801" spans="1:11">
      <c r="A801" s="3114">
        <v>44676</v>
      </c>
      <c r="B801" s="3111">
        <v>33056.78</v>
      </c>
      <c r="C801" s="3111">
        <v>317.83</v>
      </c>
      <c r="D801" s="3111">
        <v>12746.6</v>
      </c>
      <c r="E801" s="3111">
        <v>2548.96</v>
      </c>
      <c r="F801" s="9"/>
      <c r="G801" s="9"/>
      <c r="H801" s="9"/>
      <c r="I801" s="9"/>
      <c r="J801" s="9"/>
      <c r="K801" s="9"/>
    </row>
    <row r="802" spans="1:11">
      <c r="A802" s="3114">
        <v>44675</v>
      </c>
      <c r="B802" s="3111"/>
      <c r="C802" s="3111"/>
      <c r="D802" s="3111"/>
      <c r="E802" s="3111"/>
      <c r="F802" s="9"/>
      <c r="G802" s="9"/>
      <c r="H802" s="9"/>
      <c r="I802" s="9"/>
      <c r="J802" s="9"/>
      <c r="K802" s="9"/>
    </row>
    <row r="803" spans="1:11">
      <c r="A803" s="3114">
        <v>44674</v>
      </c>
      <c r="B803" s="3111"/>
      <c r="C803" s="3111"/>
      <c r="D803" s="3111"/>
      <c r="E803" s="3111"/>
      <c r="F803" s="9"/>
      <c r="G803" s="9"/>
      <c r="H803" s="9"/>
      <c r="I803" s="9"/>
      <c r="J803" s="9"/>
      <c r="K803" s="9"/>
    </row>
    <row r="804" spans="1:11">
      <c r="A804" s="3114">
        <v>44673</v>
      </c>
      <c r="B804" s="3111">
        <v>33860.660000000003</v>
      </c>
      <c r="C804" s="3111">
        <v>329.91</v>
      </c>
      <c r="D804" s="3111">
        <v>12766.81</v>
      </c>
      <c r="E804" s="3111">
        <v>2620.8000000000002</v>
      </c>
      <c r="F804" s="9"/>
      <c r="G804" s="9"/>
      <c r="H804" s="9"/>
      <c r="I804" s="9"/>
      <c r="J804" s="9"/>
      <c r="K804" s="9"/>
    </row>
    <row r="805" spans="1:11">
      <c r="A805" s="3114">
        <v>44672</v>
      </c>
      <c r="B805" s="3111">
        <v>34059.54</v>
      </c>
      <c r="C805" s="3111">
        <v>335.35</v>
      </c>
      <c r="D805" s="3111">
        <v>13109.14</v>
      </c>
      <c r="E805" s="3111">
        <v>2648.26</v>
      </c>
      <c r="F805" s="9"/>
      <c r="G805" s="9"/>
      <c r="H805" s="9"/>
      <c r="I805" s="9"/>
      <c r="J805" s="9"/>
      <c r="K805" s="9"/>
    </row>
    <row r="806" spans="1:11">
      <c r="A806" s="3114">
        <v>44671</v>
      </c>
      <c r="B806" s="3111">
        <v>34097.96</v>
      </c>
      <c r="C806" s="3111">
        <v>332.94</v>
      </c>
      <c r="D806" s="3111">
        <v>13261.36</v>
      </c>
      <c r="E806" s="3111">
        <v>2669.45</v>
      </c>
      <c r="F806" s="9"/>
      <c r="G806" s="9"/>
      <c r="H806" s="9"/>
      <c r="I806" s="9"/>
      <c r="J806" s="9"/>
      <c r="K806" s="9"/>
    </row>
    <row r="807" spans="1:11">
      <c r="A807" s="3114">
        <v>44670</v>
      </c>
      <c r="B807" s="3111">
        <v>33788.800000000003</v>
      </c>
      <c r="C807" s="3111">
        <v>331.73</v>
      </c>
      <c r="D807" s="3111">
        <v>13217.21</v>
      </c>
      <c r="E807" s="3111">
        <v>2670.06</v>
      </c>
      <c r="F807" s="9"/>
      <c r="G807" s="9"/>
      <c r="H807" s="9"/>
      <c r="I807" s="9"/>
      <c r="J807" s="9"/>
      <c r="K807" s="9"/>
    </row>
    <row r="808" spans="1:11">
      <c r="A808" s="3114">
        <v>44669</v>
      </c>
      <c r="B808" s="3111">
        <v>33600.85</v>
      </c>
      <c r="C808" s="3111">
        <v>330.7</v>
      </c>
      <c r="D808" s="3111">
        <v>13079.76</v>
      </c>
      <c r="E808" s="3111">
        <v>2696.03</v>
      </c>
      <c r="F808" s="9"/>
      <c r="G808" s="9"/>
      <c r="H808" s="9"/>
      <c r="I808" s="9"/>
      <c r="J808" s="9"/>
      <c r="K808" s="9"/>
    </row>
    <row r="809" spans="1:11">
      <c r="A809" s="3114">
        <v>44668</v>
      </c>
      <c r="B809" s="3111"/>
      <c r="C809" s="3111"/>
      <c r="D809" s="3111"/>
      <c r="E809" s="3111"/>
      <c r="F809" s="9"/>
      <c r="G809" s="9"/>
      <c r="H809" s="9"/>
      <c r="I809" s="9"/>
      <c r="J809" s="9"/>
      <c r="K809" s="9"/>
    </row>
    <row r="810" spans="1:11">
      <c r="A810" s="3114">
        <v>44667</v>
      </c>
      <c r="B810" s="3111"/>
      <c r="C810" s="3111"/>
      <c r="D810" s="3111"/>
      <c r="E810" s="3111"/>
      <c r="F810" s="9"/>
      <c r="G810" s="9"/>
      <c r="H810" s="9"/>
      <c r="I810" s="9"/>
      <c r="J810" s="9"/>
      <c r="K810" s="9"/>
    </row>
    <row r="811" spans="1:11">
      <c r="A811" s="3114">
        <v>44666</v>
      </c>
      <c r="B811" s="3111">
        <v>33810.230000000003</v>
      </c>
      <c r="C811" s="3111">
        <v>331.02</v>
      </c>
      <c r="D811" s="3111">
        <v>13104.2</v>
      </c>
      <c r="E811" s="3111">
        <v>2710.89</v>
      </c>
      <c r="F811" s="9"/>
      <c r="G811" s="9"/>
      <c r="H811" s="9"/>
      <c r="I811" s="9"/>
      <c r="J811" s="9"/>
      <c r="K811" s="9"/>
    </row>
    <row r="812" spans="1:11">
      <c r="A812" s="3114">
        <v>44665</v>
      </c>
      <c r="B812" s="3111">
        <v>34289.39</v>
      </c>
      <c r="C812" s="3111">
        <v>336.87</v>
      </c>
      <c r="D812" s="3111">
        <v>13108.48</v>
      </c>
      <c r="E812" s="3111">
        <v>2721.77</v>
      </c>
      <c r="F812" s="9"/>
      <c r="G812" s="9"/>
      <c r="H812" s="9"/>
      <c r="I812" s="9"/>
      <c r="J812" s="9"/>
      <c r="K812" s="9"/>
    </row>
    <row r="813" spans="1:11">
      <c r="A813" s="3114">
        <v>44664</v>
      </c>
      <c r="B813" s="3111">
        <v>34398.910000000003</v>
      </c>
      <c r="C813" s="3111">
        <v>336.38</v>
      </c>
      <c r="D813" s="3111">
        <v>13216.23</v>
      </c>
      <c r="E813" s="3111">
        <v>2724.26</v>
      </c>
      <c r="F813" s="9"/>
      <c r="G813" s="9"/>
      <c r="H813" s="9"/>
      <c r="I813" s="9"/>
      <c r="J813" s="9"/>
      <c r="K813" s="9"/>
    </row>
    <row r="814" spans="1:11">
      <c r="A814" s="3114">
        <v>44663</v>
      </c>
      <c r="B814" s="3111">
        <v>33780.76</v>
      </c>
      <c r="C814" s="3111">
        <v>332.34</v>
      </c>
      <c r="D814" s="3111">
        <v>13102.62</v>
      </c>
      <c r="E814" s="3111">
        <v>2702.18</v>
      </c>
      <c r="F814" s="9"/>
      <c r="G814" s="9"/>
      <c r="H814" s="9"/>
      <c r="I814" s="9"/>
      <c r="J814" s="9"/>
      <c r="K814" s="9"/>
    </row>
    <row r="815" spans="1:11">
      <c r="A815" s="3114">
        <v>44662</v>
      </c>
      <c r="B815" s="3111">
        <v>33895</v>
      </c>
      <c r="C815" s="3111">
        <v>334.98</v>
      </c>
      <c r="D815" s="3111">
        <v>13157.8</v>
      </c>
      <c r="E815" s="3111">
        <v>2705.5</v>
      </c>
      <c r="F815" s="9"/>
      <c r="G815" s="9"/>
      <c r="H815" s="9"/>
      <c r="I815" s="9"/>
      <c r="J815" s="9"/>
      <c r="K815" s="9"/>
    </row>
    <row r="816" spans="1:11">
      <c r="A816" s="3114">
        <v>44661</v>
      </c>
      <c r="B816" s="3111"/>
      <c r="C816" s="3111"/>
      <c r="D816" s="3111"/>
      <c r="E816" s="3111"/>
      <c r="F816" s="9"/>
      <c r="G816" s="9"/>
      <c r="H816" s="9"/>
      <c r="I816" s="9"/>
      <c r="J816" s="9"/>
      <c r="K816" s="9"/>
    </row>
    <row r="817" spans="1:11">
      <c r="A817" s="3114">
        <v>44660</v>
      </c>
      <c r="B817" s="3111"/>
      <c r="C817" s="3111"/>
      <c r="D817" s="3111"/>
      <c r="E817" s="3111"/>
      <c r="F817" s="9"/>
      <c r="G817" s="9"/>
      <c r="H817" s="9"/>
      <c r="I817" s="9"/>
      <c r="J817" s="9"/>
      <c r="K817" s="9"/>
    </row>
    <row r="818" spans="1:11">
      <c r="A818" s="3114">
        <v>44659</v>
      </c>
      <c r="B818" s="3111">
        <v>34364.54</v>
      </c>
      <c r="C818" s="3111">
        <v>342.02</v>
      </c>
      <c r="D818" s="3111">
        <v>13331.84</v>
      </c>
      <c r="E818" s="3111">
        <v>2744.61</v>
      </c>
      <c r="F818" s="9"/>
      <c r="G818" s="9"/>
      <c r="H818" s="9"/>
      <c r="I818" s="9"/>
      <c r="J818" s="9"/>
      <c r="K818" s="9"/>
    </row>
    <row r="819" spans="1:11">
      <c r="A819" s="3114">
        <v>44658</v>
      </c>
      <c r="B819" s="3111">
        <v>34153.06</v>
      </c>
      <c r="C819" s="3111">
        <v>340.37</v>
      </c>
      <c r="D819" s="3111">
        <v>13338.55</v>
      </c>
      <c r="E819" s="3111">
        <v>2740.06</v>
      </c>
      <c r="F819" s="9"/>
      <c r="G819" s="9"/>
      <c r="H819" s="9"/>
      <c r="I819" s="9"/>
      <c r="J819" s="9"/>
      <c r="K819" s="9"/>
    </row>
    <row r="820" spans="1:11">
      <c r="A820" s="3114">
        <v>44657</v>
      </c>
      <c r="B820" s="3111">
        <v>34830.44</v>
      </c>
      <c r="C820" s="3111">
        <v>348.1</v>
      </c>
      <c r="D820" s="3111">
        <v>13327.59</v>
      </c>
      <c r="E820" s="3111">
        <v>2779.82</v>
      </c>
      <c r="F820" s="9"/>
      <c r="G820" s="9"/>
      <c r="H820" s="9"/>
      <c r="I820" s="9"/>
      <c r="J820" s="9"/>
      <c r="K820" s="9"/>
    </row>
    <row r="821" spans="1:11">
      <c r="A821" s="3114">
        <v>44656</v>
      </c>
      <c r="B821" s="3111"/>
      <c r="C821" s="3111"/>
      <c r="D821" s="3111">
        <v>13491.54</v>
      </c>
      <c r="E821" s="3111">
        <v>2813.96</v>
      </c>
      <c r="F821" s="9"/>
      <c r="G821" s="9"/>
      <c r="H821" s="9"/>
      <c r="I821" s="9"/>
      <c r="J821" s="9"/>
      <c r="K821" s="9"/>
    </row>
    <row r="822" spans="1:11">
      <c r="A822" s="3114">
        <v>44655</v>
      </c>
      <c r="B822" s="3111"/>
      <c r="C822" s="3111"/>
      <c r="D822" s="3111">
        <v>13631.52</v>
      </c>
      <c r="E822" s="3111">
        <v>2825.68</v>
      </c>
      <c r="F822" s="9"/>
      <c r="G822" s="9"/>
      <c r="H822" s="9"/>
      <c r="I822" s="9"/>
      <c r="J822" s="9"/>
      <c r="K822" s="9"/>
    </row>
    <row r="823" spans="1:11">
      <c r="A823" s="3114">
        <v>44654</v>
      </c>
      <c r="B823" s="3111"/>
      <c r="C823" s="3111"/>
      <c r="D823" s="3111"/>
      <c r="E823" s="3111"/>
      <c r="F823" s="9"/>
      <c r="G823" s="9"/>
      <c r="H823" s="9"/>
      <c r="I823" s="9"/>
      <c r="J823" s="9"/>
      <c r="K823" s="9"/>
    </row>
    <row r="824" spans="1:11">
      <c r="A824" s="3114">
        <v>44653</v>
      </c>
      <c r="B824" s="3111"/>
      <c r="C824" s="3111"/>
      <c r="D824" s="3111"/>
      <c r="E824" s="3111"/>
      <c r="F824" s="9"/>
      <c r="G824" s="9"/>
      <c r="H824" s="9"/>
      <c r="I824" s="9"/>
      <c r="J824" s="9"/>
      <c r="K824" s="9"/>
    </row>
    <row r="825" spans="1:11">
      <c r="A825" s="3114">
        <v>44652</v>
      </c>
      <c r="B825" s="3111">
        <v>35035.360000000001</v>
      </c>
      <c r="C825" s="3111">
        <v>350.39</v>
      </c>
      <c r="D825" s="3111">
        <v>13523.65</v>
      </c>
      <c r="E825" s="3111">
        <v>2787.11</v>
      </c>
      <c r="F825" s="9"/>
      <c r="G825" s="9"/>
      <c r="H825" s="9"/>
      <c r="I825" s="9"/>
      <c r="J825" s="9"/>
      <c r="K825" s="9"/>
    </row>
    <row r="826" spans="1:11">
      <c r="A826" s="3114">
        <v>44651</v>
      </c>
      <c r="B826" s="3111">
        <v>35170.14</v>
      </c>
      <c r="C826" s="3111">
        <v>351.2</v>
      </c>
      <c r="D826" s="3111">
        <v>13505.74</v>
      </c>
      <c r="E826" s="3111">
        <v>2777.19</v>
      </c>
      <c r="F826" s="9"/>
      <c r="G826" s="9"/>
      <c r="H826" s="9"/>
      <c r="I826" s="9"/>
      <c r="J826" s="9"/>
      <c r="K826" s="9"/>
    </row>
    <row r="827" spans="1:11">
      <c r="A827" s="3114">
        <v>44650</v>
      </c>
      <c r="B827" s="3111">
        <v>35261.35</v>
      </c>
      <c r="C827" s="3111">
        <v>353.26</v>
      </c>
      <c r="D827" s="3111">
        <v>13697.22</v>
      </c>
      <c r="E827" s="3111">
        <v>2795.47</v>
      </c>
      <c r="F827" s="9"/>
      <c r="G827" s="9"/>
      <c r="H827" s="9"/>
      <c r="I827" s="9"/>
      <c r="J827" s="9"/>
      <c r="K827" s="9"/>
    </row>
    <row r="828" spans="1:11">
      <c r="A828" s="3114">
        <v>44649</v>
      </c>
      <c r="B828" s="3111">
        <v>34879.65</v>
      </c>
      <c r="C828" s="3111">
        <v>351</v>
      </c>
      <c r="D828" s="3111">
        <v>13748.97</v>
      </c>
      <c r="E828" s="3111">
        <v>2763.01</v>
      </c>
      <c r="F828" s="9"/>
      <c r="G828" s="9"/>
      <c r="H828" s="9"/>
      <c r="I828" s="9"/>
      <c r="J828" s="9"/>
      <c r="K828" s="9"/>
    </row>
    <row r="829" spans="1:11">
      <c r="A829" s="3114">
        <v>44648</v>
      </c>
      <c r="B829" s="3111">
        <v>34822.699999999997</v>
      </c>
      <c r="C829" s="3111">
        <v>348.52</v>
      </c>
      <c r="D829" s="3111">
        <v>13531.42</v>
      </c>
      <c r="E829" s="3111">
        <v>2734.52</v>
      </c>
      <c r="F829" s="9"/>
      <c r="G829" s="9"/>
      <c r="H829" s="9"/>
      <c r="I829" s="9"/>
      <c r="J829" s="9"/>
      <c r="K829" s="9"/>
    </row>
    <row r="830" spans="1:11">
      <c r="A830" s="3114">
        <v>44647</v>
      </c>
      <c r="B830" s="3111"/>
      <c r="C830" s="3111"/>
      <c r="D830" s="3111"/>
      <c r="E830" s="3111"/>
      <c r="F830" s="9"/>
      <c r="G830" s="9"/>
      <c r="H830" s="9"/>
      <c r="I830" s="9"/>
      <c r="J830" s="9"/>
      <c r="K830" s="9"/>
    </row>
    <row r="831" spans="1:11">
      <c r="A831" s="3114">
        <v>44646</v>
      </c>
      <c r="B831" s="3111"/>
      <c r="C831" s="3111"/>
      <c r="D831" s="3111"/>
      <c r="E831" s="3111"/>
      <c r="F831" s="9"/>
      <c r="G831" s="9"/>
      <c r="H831" s="9"/>
      <c r="I831" s="9"/>
      <c r="J831" s="9"/>
      <c r="K831" s="9"/>
    </row>
    <row r="832" spans="1:11">
      <c r="A832" s="3114">
        <v>44645</v>
      </c>
      <c r="B832" s="3111">
        <v>35134.44</v>
      </c>
      <c r="C832" s="3111">
        <v>349.99</v>
      </c>
      <c r="D832" s="3111">
        <v>13475.54</v>
      </c>
      <c r="E832" s="3111">
        <v>2734.64</v>
      </c>
      <c r="F832" s="9"/>
      <c r="G832" s="9"/>
      <c r="H832" s="9"/>
      <c r="I832" s="9"/>
      <c r="J832" s="9"/>
      <c r="K832" s="9"/>
    </row>
    <row r="833" spans="1:11">
      <c r="A833" s="3114">
        <v>44644</v>
      </c>
      <c r="B833" s="3111">
        <v>35172.9</v>
      </c>
      <c r="C833" s="3111">
        <v>352.07</v>
      </c>
      <c r="D833" s="3111">
        <v>13440.36</v>
      </c>
      <c r="E833" s="3111">
        <v>2763.37</v>
      </c>
      <c r="F833" s="9"/>
      <c r="G833" s="9"/>
      <c r="H833" s="9"/>
      <c r="I833" s="9"/>
      <c r="J833" s="9"/>
      <c r="K833" s="9"/>
    </row>
    <row r="834" spans="1:11">
      <c r="A834" s="3114">
        <v>44643</v>
      </c>
      <c r="B834" s="3111">
        <v>35233.75</v>
      </c>
      <c r="C834" s="3111">
        <v>350.68</v>
      </c>
      <c r="D834" s="3111">
        <v>13311.91</v>
      </c>
      <c r="E834" s="3111">
        <v>2772.44</v>
      </c>
      <c r="F834" s="9"/>
      <c r="G834" s="9"/>
      <c r="H834" s="9"/>
      <c r="I834" s="9"/>
      <c r="J834" s="9"/>
      <c r="K834" s="9"/>
    </row>
    <row r="835" spans="1:11">
      <c r="A835" s="3114">
        <v>44642</v>
      </c>
      <c r="B835" s="3111">
        <v>34892.65</v>
      </c>
      <c r="C835" s="3111">
        <v>347.45</v>
      </c>
      <c r="D835" s="3111">
        <v>13432.92</v>
      </c>
      <c r="E835" s="3111">
        <v>2749.4</v>
      </c>
      <c r="F835" s="9"/>
      <c r="G835" s="9"/>
      <c r="H835" s="9"/>
      <c r="I835" s="9"/>
      <c r="J835" s="9"/>
      <c r="K835" s="9"/>
    </row>
    <row r="836" spans="1:11">
      <c r="A836" s="3114">
        <v>44641</v>
      </c>
      <c r="B836" s="3111">
        <v>34893.919999999998</v>
      </c>
      <c r="C836" s="3111">
        <v>345.62</v>
      </c>
      <c r="D836" s="3111">
        <v>13298.66</v>
      </c>
      <c r="E836" s="3111">
        <v>2710</v>
      </c>
      <c r="F836" s="9"/>
      <c r="G836" s="9"/>
      <c r="H836" s="9"/>
      <c r="I836" s="9"/>
      <c r="J836" s="9"/>
      <c r="K836" s="9"/>
    </row>
    <row r="837" spans="1:11">
      <c r="A837" s="3114">
        <v>44640</v>
      </c>
      <c r="B837" s="3111"/>
      <c r="C837" s="3111"/>
      <c r="D837" s="3111"/>
      <c r="E837" s="3111"/>
      <c r="F837" s="9"/>
      <c r="G837" s="9"/>
      <c r="H837" s="9"/>
      <c r="I837" s="9"/>
      <c r="J837" s="9"/>
      <c r="K837" s="9"/>
    </row>
    <row r="838" spans="1:11">
      <c r="A838" s="3114">
        <v>44639</v>
      </c>
      <c r="B838" s="3111"/>
      <c r="C838" s="3111"/>
      <c r="D838" s="3111"/>
      <c r="E838" s="3111"/>
      <c r="F838" s="9"/>
      <c r="G838" s="9"/>
      <c r="H838" s="9"/>
      <c r="I838" s="9"/>
      <c r="J838" s="9"/>
      <c r="K838" s="9"/>
    </row>
    <row r="839" spans="1:11">
      <c r="A839" s="3114">
        <v>44638</v>
      </c>
      <c r="B839" s="3111">
        <v>34687.58</v>
      </c>
      <c r="C839" s="3111">
        <v>344.93</v>
      </c>
      <c r="D839" s="3111">
        <v>13300.4</v>
      </c>
      <c r="E839" s="3111">
        <v>2728.48</v>
      </c>
      <c r="F839" s="9"/>
      <c r="G839" s="9"/>
      <c r="H839" s="9"/>
      <c r="I839" s="9"/>
      <c r="J839" s="9"/>
      <c r="K839" s="9"/>
    </row>
    <row r="840" spans="1:11">
      <c r="A840" s="3114">
        <v>44637</v>
      </c>
      <c r="B840" s="3111">
        <v>34667.35</v>
      </c>
      <c r="C840" s="3111">
        <v>342.08</v>
      </c>
      <c r="D840" s="3111">
        <v>13170.86</v>
      </c>
      <c r="E840" s="3111">
        <v>2723.42</v>
      </c>
      <c r="F840" s="9"/>
      <c r="G840" s="9"/>
      <c r="H840" s="9"/>
      <c r="I840" s="9"/>
      <c r="J840" s="9"/>
      <c r="K840" s="9"/>
    </row>
    <row r="841" spans="1:11">
      <c r="A841" s="3114">
        <v>44636</v>
      </c>
      <c r="B841" s="3111">
        <v>33658.870000000003</v>
      </c>
      <c r="C841" s="3111">
        <v>330.27</v>
      </c>
      <c r="D841" s="3111">
        <v>12968.81</v>
      </c>
      <c r="E841" s="3111">
        <v>2626.34</v>
      </c>
      <c r="F841" s="9"/>
      <c r="G841" s="9"/>
      <c r="H841" s="9"/>
      <c r="I841" s="9"/>
      <c r="J841" s="9"/>
      <c r="K841" s="9"/>
    </row>
    <row r="842" spans="1:11">
      <c r="A842" s="3114">
        <v>44635</v>
      </c>
      <c r="B842" s="3111">
        <v>33582.800000000003</v>
      </c>
      <c r="C842" s="3111">
        <v>328.61</v>
      </c>
      <c r="D842" s="3111">
        <v>12656.56</v>
      </c>
      <c r="E842" s="3111">
        <v>2493.34</v>
      </c>
      <c r="F842" s="9"/>
      <c r="G842" s="9"/>
      <c r="H842" s="9"/>
      <c r="I842" s="9"/>
      <c r="J842" s="9"/>
      <c r="K842" s="9"/>
    </row>
    <row r="843" spans="1:11">
      <c r="A843" s="3114">
        <v>44634</v>
      </c>
      <c r="B843" s="3111">
        <v>34247.9</v>
      </c>
      <c r="C843" s="3111">
        <v>339.37</v>
      </c>
      <c r="D843" s="3111">
        <v>12482.26</v>
      </c>
      <c r="E843" s="3111">
        <v>2561.73</v>
      </c>
      <c r="F843" s="9"/>
      <c r="G843" s="9"/>
      <c r="H843" s="9"/>
      <c r="I843" s="9"/>
      <c r="J843" s="9"/>
      <c r="K843" s="9"/>
    </row>
    <row r="844" spans="1:11">
      <c r="A844" s="3114">
        <v>44633</v>
      </c>
      <c r="B844" s="3111"/>
      <c r="C844" s="3111"/>
      <c r="D844" s="3111"/>
      <c r="E844" s="3111"/>
      <c r="F844" s="9"/>
      <c r="G844" s="9"/>
      <c r="H844" s="9"/>
      <c r="I844" s="9"/>
      <c r="J844" s="9"/>
      <c r="K844" s="9"/>
    </row>
    <row r="845" spans="1:11">
      <c r="A845" s="3114">
        <v>44632</v>
      </c>
      <c r="B845" s="3111"/>
      <c r="C845" s="3111"/>
      <c r="D845" s="3111"/>
      <c r="E845" s="3111"/>
      <c r="F845" s="9"/>
      <c r="G845" s="9"/>
      <c r="H845" s="9"/>
      <c r="I845" s="9"/>
      <c r="J845" s="9"/>
      <c r="K845" s="9"/>
    </row>
    <row r="846" spans="1:11">
      <c r="A846" s="3114">
        <v>44631</v>
      </c>
      <c r="B846" s="3111">
        <v>34251.26</v>
      </c>
      <c r="C846" s="3111">
        <v>339.3</v>
      </c>
      <c r="D846" s="3111">
        <v>12540.02</v>
      </c>
      <c r="E846" s="3111">
        <v>2635.94</v>
      </c>
      <c r="F846" s="9"/>
      <c r="G846" s="9"/>
      <c r="H846" s="9"/>
      <c r="I846" s="9"/>
      <c r="J846" s="9"/>
      <c r="K846" s="9"/>
    </row>
    <row r="847" spans="1:11">
      <c r="A847" s="3114">
        <v>44630</v>
      </c>
      <c r="B847" s="3111">
        <v>34585.32</v>
      </c>
      <c r="C847" s="3111">
        <v>341.34</v>
      </c>
      <c r="D847" s="3111">
        <v>12678.4</v>
      </c>
      <c r="E847" s="3111">
        <v>2676.85</v>
      </c>
      <c r="F847" s="9"/>
      <c r="G847" s="9"/>
      <c r="H847" s="9"/>
      <c r="I847" s="9"/>
      <c r="J847" s="9"/>
      <c r="K847" s="9"/>
    </row>
    <row r="848" spans="1:11">
      <c r="A848" s="3114">
        <v>44629</v>
      </c>
      <c r="B848" s="3111">
        <v>33756.370000000003</v>
      </c>
      <c r="C848" s="3111">
        <v>334.82</v>
      </c>
      <c r="D848" s="3111">
        <v>12720.01</v>
      </c>
      <c r="E848" s="3111">
        <v>2647.42</v>
      </c>
      <c r="F848" s="9"/>
      <c r="G848" s="9"/>
      <c r="H848" s="9"/>
      <c r="I848" s="9"/>
      <c r="J848" s="9"/>
      <c r="K848" s="9"/>
    </row>
    <row r="849" spans="1:11">
      <c r="A849" s="3114">
        <v>44628</v>
      </c>
      <c r="B849" s="3111">
        <v>33379.22</v>
      </c>
      <c r="C849" s="3111">
        <v>328.9</v>
      </c>
      <c r="D849" s="3111">
        <v>12347.3</v>
      </c>
      <c r="E849" s="3111">
        <v>2658.65</v>
      </c>
      <c r="F849" s="9"/>
      <c r="G849" s="9"/>
      <c r="H849" s="9"/>
      <c r="I849" s="9"/>
      <c r="J849" s="9"/>
      <c r="K849" s="9"/>
    </row>
    <row r="850" spans="1:11">
      <c r="A850" s="3114">
        <v>44627</v>
      </c>
      <c r="B850" s="3111">
        <v>34080.400000000001</v>
      </c>
      <c r="C850" s="3111">
        <v>337.31</v>
      </c>
      <c r="D850" s="3111">
        <v>12441.75</v>
      </c>
      <c r="E850" s="3111">
        <v>2685.88</v>
      </c>
      <c r="F850" s="9"/>
      <c r="G850" s="9"/>
      <c r="H850" s="9"/>
      <c r="I850" s="9"/>
      <c r="J850" s="9"/>
      <c r="K850" s="9"/>
    </row>
    <row r="851" spans="1:11">
      <c r="A851" s="3114">
        <v>44626</v>
      </c>
      <c r="B851" s="3111"/>
      <c r="C851" s="3111"/>
      <c r="D851" s="3111"/>
      <c r="E851" s="3111"/>
      <c r="F851" s="9"/>
      <c r="G851" s="9"/>
      <c r="H851" s="9"/>
      <c r="I851" s="9"/>
      <c r="J851" s="9"/>
      <c r="K851" s="9"/>
    </row>
    <row r="852" spans="1:11">
      <c r="A852" s="3114">
        <v>44625</v>
      </c>
      <c r="B852" s="3111"/>
      <c r="C852" s="3111"/>
      <c r="D852" s="3111"/>
      <c r="E852" s="3111"/>
      <c r="F852" s="9"/>
      <c r="G852" s="9"/>
      <c r="H852" s="9"/>
      <c r="I852" s="9"/>
      <c r="J852" s="9"/>
      <c r="K852" s="9"/>
    </row>
    <row r="853" spans="1:11">
      <c r="A853" s="3114">
        <v>44624</v>
      </c>
      <c r="B853" s="3111">
        <v>35187.07</v>
      </c>
      <c r="C853" s="3111">
        <v>351.1</v>
      </c>
      <c r="D853" s="3111">
        <v>12781.08</v>
      </c>
      <c r="E853" s="3111">
        <v>2776.86</v>
      </c>
      <c r="F853" s="9"/>
      <c r="G853" s="9"/>
      <c r="H853" s="9"/>
      <c r="I853" s="9"/>
      <c r="J853" s="9"/>
      <c r="K853" s="9"/>
    </row>
    <row r="854" spans="1:11">
      <c r="A854" s="3114">
        <v>44623</v>
      </c>
      <c r="B854" s="3111">
        <v>35579.629999999997</v>
      </c>
      <c r="C854" s="3111">
        <v>355.07</v>
      </c>
      <c r="D854" s="3111">
        <v>12983.02</v>
      </c>
      <c r="E854" s="3111">
        <v>2843.75</v>
      </c>
      <c r="F854" s="9"/>
      <c r="G854" s="9"/>
      <c r="H854" s="9"/>
      <c r="I854" s="9"/>
      <c r="J854" s="9"/>
      <c r="K854" s="9"/>
    </row>
    <row r="855" spans="1:11">
      <c r="A855" s="3114">
        <v>44622</v>
      </c>
      <c r="B855" s="3111">
        <v>35447.120000000003</v>
      </c>
      <c r="C855" s="3111">
        <v>354.13</v>
      </c>
      <c r="D855" s="3111">
        <v>13077.55</v>
      </c>
      <c r="E855" s="3111">
        <v>2833.47</v>
      </c>
      <c r="F855" s="9"/>
      <c r="G855" s="9"/>
      <c r="H855" s="9"/>
      <c r="I855" s="9"/>
      <c r="J855" s="9"/>
      <c r="K855" s="9"/>
    </row>
    <row r="856" spans="1:11">
      <c r="A856" s="3114">
        <v>44621</v>
      </c>
      <c r="B856" s="3111">
        <v>35507.910000000003</v>
      </c>
      <c r="C856" s="3111">
        <v>353.14</v>
      </c>
      <c r="D856" s="3111">
        <v>12929.27</v>
      </c>
      <c r="E856" s="3111">
        <v>2852.81</v>
      </c>
      <c r="F856" s="9"/>
      <c r="G856" s="9"/>
      <c r="H856" s="9"/>
      <c r="I856" s="9"/>
      <c r="J856" s="9"/>
      <c r="K856" s="9"/>
    </row>
    <row r="857" spans="1:11">
      <c r="A857" s="3114">
        <v>44620</v>
      </c>
      <c r="B857" s="3111"/>
      <c r="C857" s="3111"/>
      <c r="D857" s="3111">
        <v>13137.03</v>
      </c>
      <c r="E857" s="3111">
        <v>2840.36</v>
      </c>
      <c r="F857" s="9"/>
      <c r="G857" s="9"/>
      <c r="H857" s="9"/>
      <c r="I857" s="9"/>
      <c r="J857" s="9"/>
      <c r="K857" s="9"/>
    </row>
    <row r="858" spans="1:11">
      <c r="A858" s="3114">
        <v>44619</v>
      </c>
      <c r="B858" s="3111"/>
      <c r="C858" s="3111"/>
      <c r="D858" s="3111"/>
      <c r="E858" s="3111"/>
      <c r="F858" s="9"/>
      <c r="G858" s="9"/>
      <c r="H858" s="9"/>
      <c r="I858" s="9"/>
      <c r="J858" s="9"/>
      <c r="K858" s="9"/>
    </row>
    <row r="859" spans="1:11">
      <c r="A859" s="3114">
        <v>44618</v>
      </c>
      <c r="B859" s="3111"/>
      <c r="C859" s="3111"/>
      <c r="D859" s="3111"/>
      <c r="E859" s="3111"/>
      <c r="F859" s="9"/>
      <c r="G859" s="9"/>
      <c r="H859" s="9"/>
      <c r="I859" s="9"/>
      <c r="J859" s="9"/>
      <c r="K859" s="9"/>
    </row>
    <row r="860" spans="1:11">
      <c r="A860" s="3114">
        <v>44617</v>
      </c>
      <c r="B860" s="3111">
        <v>35019.74</v>
      </c>
      <c r="C860" s="3111">
        <v>347.34</v>
      </c>
      <c r="D860" s="3111">
        <v>13145.72</v>
      </c>
      <c r="E860" s="3111">
        <v>2841.8</v>
      </c>
      <c r="F860" s="9"/>
      <c r="G860" s="9"/>
      <c r="H860" s="9"/>
      <c r="I860" s="9"/>
      <c r="J860" s="9"/>
      <c r="K860" s="9"/>
    </row>
    <row r="861" spans="1:11">
      <c r="A861" s="3114">
        <v>44616</v>
      </c>
      <c r="B861" s="3111">
        <v>34905.410000000003</v>
      </c>
      <c r="C861" s="3111">
        <v>342.74</v>
      </c>
      <c r="D861" s="3111">
        <v>12816.78</v>
      </c>
      <c r="E861" s="3111">
        <v>2800.26</v>
      </c>
      <c r="F861" s="9"/>
      <c r="G861" s="9"/>
      <c r="H861" s="9"/>
      <c r="I861" s="9"/>
      <c r="J861" s="9"/>
      <c r="K861" s="9"/>
    </row>
    <row r="862" spans="1:11">
      <c r="A862" s="3114">
        <v>44615</v>
      </c>
      <c r="B862" s="3111">
        <v>35817.599999999999</v>
      </c>
      <c r="C862" s="3111">
        <v>353.54</v>
      </c>
      <c r="D862" s="3111">
        <v>12827.4</v>
      </c>
      <c r="E862" s="3111">
        <v>2926.31</v>
      </c>
      <c r="F862" s="9"/>
      <c r="G862" s="9"/>
      <c r="H862" s="9"/>
      <c r="I862" s="9"/>
      <c r="J862" s="9"/>
      <c r="K862" s="9"/>
    </row>
    <row r="863" spans="1:11">
      <c r="A863" s="3114">
        <v>44614</v>
      </c>
      <c r="B863" s="3111">
        <v>35646.120000000003</v>
      </c>
      <c r="C863" s="3111">
        <v>350.52</v>
      </c>
      <c r="D863" s="3111">
        <v>13005.04</v>
      </c>
      <c r="E863" s="3111">
        <v>2925.66</v>
      </c>
      <c r="F863" s="9"/>
      <c r="G863" s="9"/>
      <c r="H863" s="9"/>
      <c r="I863" s="9"/>
      <c r="J863" s="9"/>
      <c r="K863" s="9"/>
    </row>
    <row r="864" spans="1:11">
      <c r="A864" s="3114">
        <v>44613</v>
      </c>
      <c r="B864" s="3111">
        <v>36146.410000000003</v>
      </c>
      <c r="C864" s="3111">
        <v>357.2</v>
      </c>
      <c r="D864" s="3111">
        <v>13120.44</v>
      </c>
      <c r="E864" s="3111">
        <v>2956.75</v>
      </c>
      <c r="F864" s="9"/>
      <c r="G864" s="9"/>
      <c r="H864" s="9"/>
      <c r="I864" s="9"/>
      <c r="J864" s="9"/>
      <c r="K864" s="9"/>
    </row>
    <row r="865" spans="1:11">
      <c r="A865" s="3114">
        <v>44612</v>
      </c>
      <c r="B865" s="3111"/>
      <c r="C865" s="3111"/>
      <c r="D865" s="3111"/>
      <c r="E865" s="3111"/>
      <c r="F865" s="9"/>
      <c r="G865" s="9"/>
      <c r="H865" s="9"/>
      <c r="I865" s="9"/>
      <c r="J865" s="9"/>
      <c r="K865" s="9"/>
    </row>
    <row r="866" spans="1:11">
      <c r="A866" s="3114">
        <v>44611</v>
      </c>
      <c r="B866" s="3111"/>
      <c r="C866" s="3111"/>
      <c r="D866" s="3111"/>
      <c r="E866" s="3111"/>
      <c r="F866" s="9"/>
      <c r="G866" s="9"/>
      <c r="H866" s="9"/>
      <c r="I866" s="9"/>
      <c r="J866" s="9"/>
      <c r="K866" s="9"/>
    </row>
    <row r="867" spans="1:11">
      <c r="A867" s="3114">
        <v>44610</v>
      </c>
      <c r="B867" s="3111">
        <v>36167.96</v>
      </c>
      <c r="C867" s="3111">
        <v>357.62</v>
      </c>
      <c r="D867" s="3111">
        <v>13154.17</v>
      </c>
      <c r="E867" s="3111">
        <v>2986.49</v>
      </c>
      <c r="F867" s="9"/>
      <c r="G867" s="9"/>
      <c r="H867" s="9"/>
      <c r="I867" s="9"/>
      <c r="J867" s="9"/>
      <c r="K867" s="9"/>
    </row>
    <row r="868" spans="1:11">
      <c r="A868" s="3114">
        <v>44609</v>
      </c>
      <c r="B868" s="3111">
        <v>36239.81</v>
      </c>
      <c r="C868" s="3111">
        <v>355.84</v>
      </c>
      <c r="D868" s="3111">
        <v>13265.26</v>
      </c>
      <c r="E868" s="3111">
        <v>3013.44</v>
      </c>
      <c r="F868" s="9"/>
      <c r="G868" s="9"/>
      <c r="H868" s="9"/>
      <c r="I868" s="9"/>
      <c r="J868" s="9"/>
      <c r="K868" s="9"/>
    </row>
    <row r="869" spans="1:11">
      <c r="A869" s="3114">
        <v>44608</v>
      </c>
      <c r="B869" s="3111">
        <v>36166.21</v>
      </c>
      <c r="C869" s="3111">
        <v>356.81</v>
      </c>
      <c r="D869" s="3111">
        <v>13488.93</v>
      </c>
      <c r="E869" s="3111">
        <v>3016.49</v>
      </c>
      <c r="F869" s="9"/>
      <c r="G869" s="9"/>
      <c r="H869" s="9"/>
      <c r="I869" s="9"/>
      <c r="J869" s="9"/>
      <c r="K869" s="9"/>
    </row>
    <row r="870" spans="1:11">
      <c r="A870" s="3114">
        <v>44607</v>
      </c>
      <c r="B870" s="3111">
        <v>35611.449999999997</v>
      </c>
      <c r="C870" s="3111">
        <v>351.93</v>
      </c>
      <c r="D870" s="3111">
        <v>13460.66</v>
      </c>
      <c r="E870" s="3111">
        <v>2979.69</v>
      </c>
      <c r="F870" s="9"/>
      <c r="G870" s="9"/>
      <c r="H870" s="9"/>
      <c r="I870" s="9"/>
      <c r="J870" s="9"/>
      <c r="K870" s="9"/>
    </row>
    <row r="871" spans="1:11">
      <c r="A871" s="3114">
        <v>44606</v>
      </c>
      <c r="B871" s="3111">
        <v>35702.410000000003</v>
      </c>
      <c r="C871" s="3111">
        <v>350.57</v>
      </c>
      <c r="D871" s="3111">
        <v>13270.95</v>
      </c>
      <c r="E871" s="3111">
        <v>2958.51</v>
      </c>
      <c r="F871" s="9"/>
      <c r="G871" s="9"/>
      <c r="H871" s="9"/>
      <c r="I871" s="9"/>
      <c r="J871" s="9"/>
      <c r="K871" s="9"/>
    </row>
    <row r="872" spans="1:11">
      <c r="A872" s="3114">
        <v>44605</v>
      </c>
      <c r="B872" s="3111"/>
      <c r="C872" s="3111"/>
      <c r="D872" s="3111"/>
      <c r="E872" s="3111"/>
      <c r="F872" s="9"/>
      <c r="G872" s="9"/>
      <c r="H872" s="9"/>
      <c r="I872" s="9"/>
      <c r="J872" s="9"/>
      <c r="K872" s="9"/>
    </row>
    <row r="873" spans="1:11">
      <c r="A873" s="3114">
        <v>44604</v>
      </c>
      <c r="B873" s="3111"/>
      <c r="C873" s="3111"/>
      <c r="D873" s="3111"/>
      <c r="E873" s="3111"/>
      <c r="F873" s="9"/>
      <c r="G873" s="9"/>
      <c r="H873" s="9"/>
      <c r="I873" s="9"/>
      <c r="J873" s="9"/>
      <c r="K873" s="9"/>
    </row>
    <row r="874" spans="1:11">
      <c r="A874" s="3114">
        <v>44603</v>
      </c>
      <c r="B874" s="3111">
        <v>36323.85</v>
      </c>
      <c r="C874" s="3111">
        <v>359.12</v>
      </c>
      <c r="D874" s="3111">
        <v>13391.97</v>
      </c>
      <c r="E874" s="3111">
        <v>3006.63</v>
      </c>
      <c r="F874" s="9"/>
      <c r="G874" s="9"/>
      <c r="H874" s="9"/>
      <c r="I874" s="9"/>
      <c r="J874" s="9"/>
      <c r="K874" s="9"/>
    </row>
    <row r="875" spans="1:11">
      <c r="A875" s="3114">
        <v>44602</v>
      </c>
      <c r="B875" s="3111">
        <v>36377.64</v>
      </c>
      <c r="C875" s="3111">
        <v>359.2</v>
      </c>
      <c r="D875" s="3111">
        <v>13605.79</v>
      </c>
      <c r="E875" s="3111">
        <v>3032.21</v>
      </c>
      <c r="F875" s="9"/>
      <c r="G875" s="9"/>
      <c r="H875" s="9"/>
      <c r="I875" s="9"/>
      <c r="J875" s="9"/>
      <c r="K875" s="9"/>
    </row>
    <row r="876" spans="1:11">
      <c r="A876" s="3114">
        <v>44601</v>
      </c>
      <c r="B876" s="3111">
        <v>36008.1</v>
      </c>
      <c r="C876" s="3111">
        <v>357.34</v>
      </c>
      <c r="D876" s="3111">
        <v>13767.35</v>
      </c>
      <c r="E876" s="3111">
        <v>3004.52</v>
      </c>
      <c r="F876" s="9"/>
      <c r="G876" s="9"/>
      <c r="H876" s="9"/>
      <c r="I876" s="9"/>
      <c r="J876" s="9"/>
      <c r="K876" s="9"/>
    </row>
    <row r="877" spans="1:11">
      <c r="A877" s="3114">
        <v>44600</v>
      </c>
      <c r="B877" s="3111">
        <v>35640.699999999997</v>
      </c>
      <c r="C877" s="3111">
        <v>353.54</v>
      </c>
      <c r="D877" s="3111">
        <v>13555.69</v>
      </c>
      <c r="E877" s="3111">
        <v>2956.01</v>
      </c>
      <c r="F877" s="9"/>
      <c r="G877" s="9"/>
      <c r="H877" s="9"/>
      <c r="I877" s="9"/>
      <c r="J877" s="9"/>
      <c r="K877" s="9"/>
    </row>
    <row r="878" spans="1:11">
      <c r="A878" s="3114">
        <v>44599</v>
      </c>
      <c r="B878" s="3111">
        <v>35509.26</v>
      </c>
      <c r="C878" s="3111">
        <v>350.86</v>
      </c>
      <c r="D878" s="3111">
        <v>13477.65</v>
      </c>
      <c r="E878" s="3111">
        <v>2954.85</v>
      </c>
      <c r="F878" s="9"/>
      <c r="G878" s="9"/>
      <c r="H878" s="9"/>
      <c r="I878" s="9"/>
      <c r="J878" s="9"/>
      <c r="K878" s="9"/>
    </row>
    <row r="879" spans="1:11">
      <c r="A879" s="3114">
        <v>44598</v>
      </c>
      <c r="B879" s="3111"/>
      <c r="C879" s="3111"/>
      <c r="D879" s="3111"/>
      <c r="E879" s="3111"/>
      <c r="F879" s="9"/>
      <c r="G879" s="9"/>
      <c r="H879" s="9"/>
      <c r="I879" s="9"/>
      <c r="J879" s="9"/>
      <c r="K879" s="9"/>
    </row>
    <row r="880" spans="1:11">
      <c r="A880" s="3114">
        <v>44597</v>
      </c>
      <c r="B880" s="3111"/>
      <c r="C880" s="3111"/>
      <c r="D880" s="3111"/>
      <c r="E880" s="3111"/>
      <c r="F880" s="9"/>
      <c r="G880" s="9"/>
      <c r="H880" s="9"/>
      <c r="I880" s="9"/>
      <c r="J880" s="9"/>
      <c r="K880" s="9"/>
    </row>
    <row r="881" spans="1:11">
      <c r="A881" s="3114">
        <v>44596</v>
      </c>
      <c r="B881" s="3111"/>
      <c r="C881" s="3111"/>
      <c r="D881" s="3111">
        <v>13486.38</v>
      </c>
      <c r="E881" s="3111">
        <v>2959.13</v>
      </c>
      <c r="F881" s="9"/>
      <c r="G881" s="9"/>
      <c r="H881" s="9"/>
      <c r="I881" s="9"/>
      <c r="J881" s="9"/>
      <c r="K881" s="9"/>
    </row>
    <row r="882" spans="1:11">
      <c r="A882" s="3114">
        <v>44595</v>
      </c>
      <c r="B882" s="3111"/>
      <c r="C882" s="3111"/>
      <c r="D882" s="3111">
        <v>13445.13</v>
      </c>
      <c r="E882" s="3111">
        <v>2932.83</v>
      </c>
      <c r="F882" s="9"/>
      <c r="G882" s="9"/>
      <c r="H882" s="9"/>
      <c r="I882" s="9"/>
      <c r="J882" s="9"/>
      <c r="K882" s="9"/>
    </row>
    <row r="883" spans="1:11">
      <c r="A883" s="3114">
        <v>44594</v>
      </c>
      <c r="B883" s="3111"/>
      <c r="C883" s="3111"/>
      <c r="D883" s="3111">
        <v>13714.89</v>
      </c>
      <c r="E883" s="3111">
        <v>2939.67</v>
      </c>
      <c r="F883" s="9"/>
      <c r="G883" s="9"/>
      <c r="H883" s="9"/>
      <c r="I883" s="9"/>
      <c r="J883" s="9"/>
      <c r="K883" s="9"/>
    </row>
    <row r="884" spans="1:11">
      <c r="A884" s="3114">
        <v>44593</v>
      </c>
      <c r="B884" s="3111"/>
      <c r="C884" s="3111"/>
      <c r="D884" s="3111">
        <v>13594.9</v>
      </c>
      <c r="E884" s="3111">
        <v>2941.54</v>
      </c>
      <c r="F884" s="9"/>
      <c r="G884" s="9"/>
      <c r="H884" s="9"/>
      <c r="I884" s="9"/>
      <c r="J884" s="9"/>
      <c r="K884" s="9"/>
    </row>
    <row r="885" spans="1:11">
      <c r="A885" s="3114">
        <v>44592</v>
      </c>
      <c r="B885" s="3111"/>
      <c r="C885" s="3111"/>
      <c r="D885" s="3111">
        <v>13473.44</v>
      </c>
      <c r="E885" s="3111">
        <v>2927.51</v>
      </c>
      <c r="F885" s="9"/>
      <c r="G885" s="9"/>
      <c r="H885" s="9"/>
      <c r="I885" s="9"/>
      <c r="J885" s="9"/>
      <c r="K885" s="9"/>
    </row>
    <row r="886" spans="1:11">
      <c r="A886" s="3114">
        <v>44591</v>
      </c>
      <c r="B886" s="3111"/>
      <c r="C886" s="3111"/>
      <c r="D886" s="3111"/>
      <c r="E886" s="3111"/>
      <c r="F886" s="9"/>
      <c r="G886" s="9"/>
      <c r="H886" s="9"/>
      <c r="I886" s="9"/>
      <c r="J886" s="9"/>
      <c r="K886" s="9"/>
    </row>
    <row r="887" spans="1:11">
      <c r="A887" s="3114">
        <v>44590</v>
      </c>
      <c r="B887" s="3111"/>
      <c r="C887" s="3111"/>
      <c r="D887" s="3111"/>
      <c r="E887" s="3111"/>
      <c r="F887" s="9"/>
      <c r="G887" s="9"/>
      <c r="H887" s="9"/>
      <c r="I887" s="9"/>
      <c r="J887" s="9"/>
      <c r="K887" s="9"/>
    </row>
    <row r="888" spans="1:11">
      <c r="A888" s="3114">
        <v>44589</v>
      </c>
      <c r="B888" s="3111"/>
      <c r="C888" s="3111"/>
      <c r="D888" s="3111">
        <v>13237.84</v>
      </c>
      <c r="E888" s="3111">
        <v>2886.09</v>
      </c>
      <c r="F888" s="9"/>
      <c r="G888" s="9"/>
      <c r="H888" s="9"/>
      <c r="I888" s="9"/>
      <c r="J888" s="9"/>
      <c r="K888" s="9"/>
    </row>
    <row r="889" spans="1:11">
      <c r="A889" s="3114">
        <v>44588</v>
      </c>
      <c r="B889" s="3111"/>
      <c r="C889" s="3111"/>
      <c r="D889" s="3111">
        <v>13015.27</v>
      </c>
      <c r="E889" s="3111">
        <v>2888.1</v>
      </c>
      <c r="F889" s="9"/>
      <c r="G889" s="9"/>
      <c r="H889" s="9"/>
      <c r="I889" s="9"/>
      <c r="J889" s="9"/>
      <c r="K889" s="9"/>
    </row>
    <row r="890" spans="1:11">
      <c r="A890" s="3114">
        <v>44587</v>
      </c>
      <c r="B890" s="3111">
        <v>35061.14</v>
      </c>
      <c r="C890" s="3111">
        <v>347.69</v>
      </c>
      <c r="D890" s="3111">
        <v>13121.99</v>
      </c>
      <c r="E890" s="3111">
        <v>2935.01</v>
      </c>
      <c r="F890" s="9"/>
      <c r="G890" s="9"/>
      <c r="H890" s="9"/>
      <c r="I890" s="9"/>
      <c r="J890" s="9"/>
      <c r="K890" s="9"/>
    </row>
    <row r="891" spans="1:11">
      <c r="A891" s="3114">
        <v>44586</v>
      </c>
      <c r="B891" s="3111">
        <v>35114.14</v>
      </c>
      <c r="C891" s="3111">
        <v>347.6</v>
      </c>
      <c r="D891" s="3111">
        <v>13103.33</v>
      </c>
      <c r="E891" s="3111">
        <v>2932.57</v>
      </c>
      <c r="F891" s="9"/>
      <c r="G891" s="9"/>
      <c r="H891" s="9"/>
      <c r="I891" s="9"/>
      <c r="J891" s="9"/>
      <c r="K891" s="9"/>
    </row>
    <row r="892" spans="1:11">
      <c r="A892" s="3114">
        <v>44585</v>
      </c>
      <c r="B892" s="3111">
        <v>35685.29</v>
      </c>
      <c r="C892" s="3111">
        <v>352.8</v>
      </c>
      <c r="D892" s="3111">
        <v>13235.23</v>
      </c>
      <c r="E892" s="3111">
        <v>2960.95</v>
      </c>
      <c r="F892" s="9"/>
      <c r="G892" s="9"/>
      <c r="H892" s="9"/>
      <c r="I892" s="9"/>
      <c r="J892" s="9"/>
      <c r="K892" s="9"/>
    </row>
    <row r="893" spans="1:11">
      <c r="A893" s="3114">
        <v>44584</v>
      </c>
      <c r="B893" s="3111"/>
      <c r="C893" s="3111"/>
      <c r="D893" s="3111"/>
      <c r="E893" s="3111"/>
      <c r="F893" s="9"/>
      <c r="G893" s="9"/>
      <c r="H893" s="9"/>
      <c r="I893" s="9"/>
      <c r="J893" s="9"/>
      <c r="K893" s="9"/>
    </row>
    <row r="894" spans="1:11">
      <c r="A894" s="3114">
        <v>44583</v>
      </c>
      <c r="B894" s="3111"/>
      <c r="C894" s="3111"/>
      <c r="D894" s="3111"/>
      <c r="E894" s="3111"/>
      <c r="F894" s="9"/>
      <c r="G894" s="9"/>
      <c r="H894" s="9"/>
      <c r="I894" s="9"/>
      <c r="J894" s="9"/>
      <c r="K894" s="9"/>
    </row>
    <row r="895" spans="1:11">
      <c r="A895" s="3114">
        <v>44582</v>
      </c>
      <c r="B895" s="3111">
        <v>35507.269999999997</v>
      </c>
      <c r="C895" s="3111">
        <v>351.93</v>
      </c>
      <c r="D895" s="3111">
        <v>13320.91</v>
      </c>
      <c r="E895" s="3111">
        <v>3014.57</v>
      </c>
      <c r="F895" s="9"/>
      <c r="G895" s="9"/>
      <c r="H895" s="9"/>
      <c r="I895" s="9"/>
      <c r="J895" s="9"/>
      <c r="K895" s="9"/>
    </row>
    <row r="896" spans="1:11">
      <c r="A896" s="3114">
        <v>44581</v>
      </c>
      <c r="B896" s="3111">
        <v>36140.050000000003</v>
      </c>
      <c r="C896" s="3111">
        <v>359.13</v>
      </c>
      <c r="D896" s="3111">
        <v>13572.49</v>
      </c>
      <c r="E896" s="3111">
        <v>3042.27</v>
      </c>
      <c r="F896" s="9"/>
      <c r="G896" s="9"/>
      <c r="H896" s="9"/>
      <c r="I896" s="9"/>
      <c r="J896" s="9"/>
      <c r="K896" s="9"/>
    </row>
    <row r="897" spans="1:11">
      <c r="A897" s="3114">
        <v>44580</v>
      </c>
      <c r="B897" s="3111">
        <v>36158.25</v>
      </c>
      <c r="C897" s="3111">
        <v>359.02</v>
      </c>
      <c r="D897" s="3111">
        <v>13643.74</v>
      </c>
      <c r="E897" s="3111">
        <v>3003.66</v>
      </c>
      <c r="F897" s="9"/>
      <c r="G897" s="9"/>
      <c r="H897" s="9"/>
      <c r="I897" s="9"/>
      <c r="J897" s="9"/>
      <c r="K897" s="9"/>
    </row>
    <row r="898" spans="1:11">
      <c r="A898" s="3114">
        <v>44579</v>
      </c>
      <c r="B898" s="3111">
        <v>36458.15</v>
      </c>
      <c r="C898" s="3111">
        <v>361.85</v>
      </c>
      <c r="D898" s="3111">
        <v>13756.26</v>
      </c>
      <c r="E898" s="3111">
        <v>3007.8</v>
      </c>
      <c r="F898" s="9"/>
      <c r="G898" s="9"/>
      <c r="H898" s="9"/>
      <c r="I898" s="9"/>
      <c r="J898" s="9"/>
      <c r="K898" s="9"/>
    </row>
    <row r="899" spans="1:11">
      <c r="A899" s="3114">
        <v>44578</v>
      </c>
      <c r="B899" s="3111">
        <v>36749.360000000001</v>
      </c>
      <c r="C899" s="3111">
        <v>362.49</v>
      </c>
      <c r="D899" s="3111">
        <v>13985.01</v>
      </c>
      <c r="E899" s="3111">
        <v>3038.86</v>
      </c>
      <c r="F899" s="9"/>
      <c r="G899" s="9"/>
      <c r="H899" s="9"/>
      <c r="I899" s="9"/>
      <c r="J899" s="9"/>
      <c r="K899" s="9"/>
    </row>
    <row r="900" spans="1:11">
      <c r="A900" s="3114">
        <v>44577</v>
      </c>
      <c r="B900" s="3111"/>
      <c r="C900" s="3111"/>
      <c r="D900" s="3111"/>
      <c r="E900" s="3111"/>
      <c r="F900" s="9"/>
      <c r="G900" s="9"/>
      <c r="H900" s="9"/>
      <c r="I900" s="9"/>
      <c r="J900" s="9"/>
      <c r="K900" s="9"/>
    </row>
    <row r="901" spans="1:11">
      <c r="A901" s="3114">
        <v>44576</v>
      </c>
      <c r="B901" s="3111"/>
      <c r="C901" s="3111"/>
      <c r="D901" s="3111"/>
      <c r="E901" s="3111"/>
      <c r="F901" s="9"/>
      <c r="G901" s="9"/>
      <c r="H901" s="9"/>
      <c r="I901" s="9"/>
      <c r="J901" s="9"/>
      <c r="K901" s="9"/>
    </row>
    <row r="902" spans="1:11">
      <c r="A902" s="3114">
        <v>44575</v>
      </c>
      <c r="B902" s="3111">
        <v>36507.14</v>
      </c>
      <c r="C902" s="3111">
        <v>359.02</v>
      </c>
      <c r="D902" s="3111">
        <v>13971.49</v>
      </c>
      <c r="E902" s="3111">
        <v>3046.24</v>
      </c>
      <c r="F902" s="9"/>
      <c r="G902" s="9"/>
      <c r="H902" s="9"/>
      <c r="I902" s="9"/>
      <c r="J902" s="9"/>
      <c r="K902" s="9"/>
    </row>
    <row r="903" spans="1:11">
      <c r="A903" s="3114">
        <v>44574</v>
      </c>
      <c r="B903" s="3111">
        <v>36573.78</v>
      </c>
      <c r="C903" s="3111">
        <v>362.23</v>
      </c>
      <c r="D903" s="3111">
        <v>14010.98</v>
      </c>
      <c r="E903" s="3111">
        <v>3060.38</v>
      </c>
      <c r="F903" s="9"/>
      <c r="G903" s="9"/>
      <c r="H903" s="9"/>
      <c r="I903" s="9"/>
      <c r="J903" s="9"/>
      <c r="K903" s="9"/>
    </row>
    <row r="904" spans="1:11">
      <c r="A904" s="3114">
        <v>44573</v>
      </c>
      <c r="B904" s="3111">
        <v>36451.72</v>
      </c>
      <c r="C904" s="3111">
        <v>362.84</v>
      </c>
      <c r="D904" s="3111">
        <v>14151.07</v>
      </c>
      <c r="E904" s="3111">
        <v>3069.68</v>
      </c>
      <c r="F904" s="9"/>
      <c r="G904" s="9"/>
      <c r="H904" s="9"/>
      <c r="I904" s="9"/>
      <c r="J904" s="9"/>
      <c r="K904" s="9"/>
    </row>
    <row r="905" spans="1:11">
      <c r="A905" s="3114">
        <v>44572</v>
      </c>
      <c r="B905" s="3111">
        <v>36276.06</v>
      </c>
      <c r="C905" s="3111">
        <v>362.05</v>
      </c>
      <c r="D905" s="3111">
        <v>14059.12</v>
      </c>
      <c r="E905" s="3111">
        <v>3010.75</v>
      </c>
      <c r="F905" s="9"/>
      <c r="G905" s="9"/>
      <c r="H905" s="9"/>
      <c r="I905" s="9"/>
      <c r="J905" s="9"/>
      <c r="K905" s="9"/>
    </row>
    <row r="906" spans="1:11">
      <c r="A906" s="3114">
        <v>44571</v>
      </c>
      <c r="B906" s="3111">
        <v>36179.21</v>
      </c>
      <c r="C906" s="3111">
        <v>367.93</v>
      </c>
      <c r="D906" s="3111">
        <v>13939.14</v>
      </c>
      <c r="E906" s="3111">
        <v>2984.66</v>
      </c>
      <c r="F906" s="9"/>
      <c r="G906" s="9"/>
      <c r="H906" s="9"/>
      <c r="I906" s="9"/>
      <c r="J906" s="9"/>
      <c r="K906" s="9"/>
    </row>
    <row r="907" spans="1:11">
      <c r="A907" s="3114">
        <v>44570</v>
      </c>
      <c r="B907" s="3111"/>
      <c r="C907" s="3111"/>
      <c r="D907" s="3111"/>
      <c r="E907" s="3111"/>
      <c r="F907" s="9"/>
      <c r="G907" s="9"/>
      <c r="H907" s="9"/>
      <c r="I907" s="9"/>
      <c r="J907" s="9"/>
      <c r="K907" s="9"/>
    </row>
    <row r="908" spans="1:11">
      <c r="A908" s="3114">
        <v>44569</v>
      </c>
      <c r="B908" s="3111"/>
      <c r="C908" s="3111"/>
      <c r="D908" s="3111"/>
      <c r="E908" s="3111"/>
      <c r="F908" s="9"/>
      <c r="G908" s="9"/>
      <c r="H908" s="9"/>
      <c r="I908" s="9"/>
      <c r="J908" s="9"/>
      <c r="K908" s="9"/>
    </row>
    <row r="909" spans="1:11">
      <c r="A909" s="3114">
        <v>44568</v>
      </c>
      <c r="B909" s="3111">
        <v>36041.120000000003</v>
      </c>
      <c r="C909" s="3111">
        <v>366.27</v>
      </c>
      <c r="D909" s="3111">
        <v>13989.32</v>
      </c>
      <c r="E909" s="3111">
        <v>2969.72</v>
      </c>
      <c r="F909" s="9"/>
      <c r="G909" s="9"/>
      <c r="H909" s="9"/>
      <c r="I909" s="9"/>
      <c r="J909" s="9"/>
      <c r="K909" s="9"/>
    </row>
    <row r="910" spans="1:11">
      <c r="A910" s="3114">
        <v>44567</v>
      </c>
      <c r="B910" s="3111">
        <v>36434.19</v>
      </c>
      <c r="C910" s="3111">
        <v>373.73</v>
      </c>
      <c r="D910" s="3111">
        <v>14018.45</v>
      </c>
      <c r="E910" s="3111">
        <v>2947.85</v>
      </c>
      <c r="F910" s="9"/>
      <c r="G910" s="9"/>
      <c r="H910" s="9"/>
      <c r="I910" s="9"/>
      <c r="J910" s="9"/>
      <c r="K910" s="9"/>
    </row>
    <row r="911" spans="1:11">
      <c r="A911" s="3114">
        <v>44566</v>
      </c>
      <c r="B911" s="3111">
        <v>36696.089999999997</v>
      </c>
      <c r="C911" s="3111">
        <v>376.72</v>
      </c>
      <c r="D911" s="3111">
        <v>14098.73</v>
      </c>
      <c r="E911" s="3111">
        <v>2961.39</v>
      </c>
      <c r="F911" s="9"/>
      <c r="G911" s="9"/>
      <c r="H911" s="9"/>
      <c r="I911" s="9"/>
      <c r="J911" s="9"/>
      <c r="K911" s="9"/>
    </row>
    <row r="912" spans="1:11">
      <c r="A912" s="3114">
        <v>44565</v>
      </c>
      <c r="B912" s="3111">
        <v>36748.44</v>
      </c>
      <c r="C912" s="3111">
        <v>380.45</v>
      </c>
      <c r="D912" s="3111">
        <v>14296.44</v>
      </c>
      <c r="E912" s="3111">
        <v>2990.95</v>
      </c>
      <c r="F912" s="9"/>
      <c r="G912" s="9"/>
      <c r="H912" s="9"/>
      <c r="I912" s="9"/>
      <c r="J912" s="9"/>
      <c r="K912" s="9"/>
    </row>
    <row r="913" spans="1:11">
      <c r="A913" s="3114">
        <v>44564</v>
      </c>
      <c r="B913" s="3111">
        <v>36240.959999999999</v>
      </c>
      <c r="C913" s="3111">
        <v>380.24</v>
      </c>
      <c r="D913" s="3111">
        <v>14266.32</v>
      </c>
      <c r="E913" s="3111">
        <v>2987.44</v>
      </c>
      <c r="F913" s="9"/>
      <c r="G913" s="9"/>
      <c r="H913" s="9"/>
      <c r="I913" s="9"/>
      <c r="J913" s="9"/>
      <c r="K913" s="9"/>
    </row>
    <row r="914" spans="1:11">
      <c r="A914" s="3114">
        <v>44563</v>
      </c>
      <c r="B914" s="3111"/>
      <c r="C914" s="3111"/>
      <c r="D914" s="3111"/>
      <c r="E914" s="3111"/>
      <c r="F914" s="9"/>
      <c r="G914" s="9"/>
      <c r="H914" s="9"/>
      <c r="I914" s="9"/>
      <c r="J914" s="9"/>
      <c r="K914" s="9"/>
    </row>
    <row r="915" spans="1:11">
      <c r="A915" s="3114">
        <v>44562</v>
      </c>
      <c r="B915" s="3111"/>
      <c r="C915" s="3111"/>
      <c r="D915" s="3111"/>
      <c r="E915" s="3111"/>
      <c r="F915" s="9"/>
      <c r="G915" s="9"/>
      <c r="H915" s="9"/>
      <c r="I915" s="9"/>
      <c r="J915" s="9"/>
      <c r="K915" s="9"/>
    </row>
    <row r="916" spans="1:11">
      <c r="A916" s="3114">
        <v>44561</v>
      </c>
      <c r="B916" s="3111" t="s">
        <v>0</v>
      </c>
      <c r="C916" s="3111" t="s">
        <v>0</v>
      </c>
      <c r="D916" s="3111">
        <v>14223.14</v>
      </c>
      <c r="E916" s="3111">
        <v>2983.77</v>
      </c>
      <c r="F916" s="9"/>
      <c r="G916" s="9"/>
      <c r="H916" s="9"/>
      <c r="I916" s="9"/>
      <c r="J916" s="9"/>
      <c r="K916" s="9"/>
    </row>
    <row r="917" spans="1:11">
      <c r="A917" s="3114">
        <v>44560</v>
      </c>
      <c r="B917" s="3111">
        <v>36138.47</v>
      </c>
      <c r="C917" s="3111">
        <v>383.71</v>
      </c>
      <c r="D917" s="3111">
        <v>14246.01</v>
      </c>
      <c r="E917" s="3111">
        <v>2961.34</v>
      </c>
      <c r="F917" s="9"/>
      <c r="G917" s="9"/>
      <c r="H917" s="9"/>
      <c r="I917" s="9"/>
      <c r="J917" s="9"/>
      <c r="K917" s="9"/>
    </row>
    <row r="918" spans="1:11">
      <c r="A918" s="3114">
        <v>44559</v>
      </c>
      <c r="B918" s="3111">
        <v>36196.870000000003</v>
      </c>
      <c r="C918" s="3111">
        <v>381.64</v>
      </c>
      <c r="D918" s="3111">
        <v>14274.39</v>
      </c>
      <c r="E918" s="3111">
        <v>2949.54</v>
      </c>
      <c r="F918" s="9"/>
      <c r="G918" s="9"/>
      <c r="H918" s="9"/>
      <c r="I918" s="9"/>
      <c r="J918" s="9"/>
      <c r="K918" s="9"/>
    </row>
    <row r="919" spans="1:11">
      <c r="A919" s="3114">
        <v>44558</v>
      </c>
      <c r="B919" s="3111">
        <v>36094.769999999997</v>
      </c>
      <c r="C919" s="3111">
        <v>379.95</v>
      </c>
      <c r="D919" s="3111">
        <v>14252.74</v>
      </c>
      <c r="E919" s="3111">
        <v>2968.37</v>
      </c>
      <c r="F919" s="9"/>
      <c r="G919" s="9"/>
      <c r="H919" s="9"/>
      <c r="I919" s="9"/>
      <c r="J919" s="9"/>
      <c r="K919" s="9"/>
    </row>
    <row r="920" spans="1:11">
      <c r="A920" s="3114">
        <v>44557</v>
      </c>
      <c r="B920" s="3111">
        <v>35801.46</v>
      </c>
      <c r="C920" s="3111">
        <v>377.74</v>
      </c>
      <c r="D920" s="3111">
        <v>14245.78</v>
      </c>
      <c r="E920" s="3111">
        <v>2955.35</v>
      </c>
      <c r="F920" s="9"/>
      <c r="G920" s="9"/>
      <c r="H920" s="9"/>
      <c r="I920" s="9"/>
      <c r="J920" s="9"/>
      <c r="K920" s="9"/>
    </row>
    <row r="921" spans="1:11">
      <c r="A921" s="3114">
        <v>44556</v>
      </c>
      <c r="B921" s="3111" t="s">
        <v>0</v>
      </c>
      <c r="C921" s="3111" t="s">
        <v>0</v>
      </c>
      <c r="D921" s="3111"/>
      <c r="E921" s="3111"/>
      <c r="F921" s="9"/>
      <c r="G921" s="9"/>
      <c r="H921" s="9"/>
      <c r="I921" s="9"/>
      <c r="J921" s="9"/>
      <c r="K921" s="9"/>
    </row>
    <row r="922" spans="1:11">
      <c r="A922" s="3114">
        <v>44555</v>
      </c>
      <c r="B922" s="3111" t="s">
        <v>0</v>
      </c>
      <c r="C922" s="3111" t="s">
        <v>0</v>
      </c>
      <c r="D922" s="3111"/>
      <c r="E922" s="3111"/>
      <c r="F922" s="9"/>
      <c r="G922" s="9"/>
      <c r="H922" s="9"/>
      <c r="I922" s="9"/>
      <c r="J922" s="9"/>
      <c r="K922" s="9"/>
    </row>
    <row r="923" spans="1:11">
      <c r="A923" s="3114">
        <v>44554</v>
      </c>
      <c r="B923" s="3111">
        <v>35628.29</v>
      </c>
      <c r="C923" s="3111">
        <v>376.69</v>
      </c>
      <c r="D923" s="3111">
        <v>14109.73</v>
      </c>
      <c r="E923" s="3111">
        <v>2952.35</v>
      </c>
      <c r="F923" s="9"/>
      <c r="G923" s="9"/>
      <c r="H923" s="9"/>
      <c r="I923" s="9"/>
      <c r="J923" s="9"/>
      <c r="K923" s="9"/>
    </row>
    <row r="924" spans="1:11">
      <c r="A924" s="3114">
        <v>44553</v>
      </c>
      <c r="B924" s="3111">
        <v>35598.57</v>
      </c>
      <c r="C924" s="3111">
        <v>376.94</v>
      </c>
      <c r="D924" s="3111">
        <v>14106.21</v>
      </c>
      <c r="E924" s="3111">
        <v>2949.96</v>
      </c>
      <c r="F924" s="9"/>
      <c r="G924" s="9"/>
      <c r="H924" s="9"/>
      <c r="I924" s="9"/>
      <c r="J924" s="9"/>
      <c r="K924" s="9"/>
    </row>
    <row r="925" spans="1:11">
      <c r="A925" s="3114">
        <v>44552</v>
      </c>
      <c r="B925" s="3111">
        <v>35360.89</v>
      </c>
      <c r="C925" s="3111">
        <v>374.54</v>
      </c>
      <c r="D925" s="3111">
        <v>14006.79</v>
      </c>
      <c r="E925" s="3111">
        <v>2926.41</v>
      </c>
      <c r="F925" s="9"/>
      <c r="G925" s="9"/>
      <c r="H925" s="9"/>
      <c r="I925" s="9"/>
      <c r="J925" s="9"/>
      <c r="K925" s="9"/>
    </row>
    <row r="926" spans="1:11">
      <c r="A926" s="3114">
        <v>44551</v>
      </c>
      <c r="B926" s="3111">
        <v>35286.39</v>
      </c>
      <c r="C926" s="3111">
        <v>371.96</v>
      </c>
      <c r="D926" s="3111">
        <v>13868.05</v>
      </c>
      <c r="E926" s="3111">
        <v>2911.21</v>
      </c>
      <c r="F926" s="9"/>
      <c r="G926" s="9"/>
      <c r="H926" s="9"/>
      <c r="I926" s="9"/>
      <c r="J926" s="9"/>
      <c r="K926" s="9"/>
    </row>
    <row r="927" spans="1:11">
      <c r="A927" s="3114">
        <v>44550</v>
      </c>
      <c r="B927" s="3111">
        <v>35048.03</v>
      </c>
      <c r="C927" s="3111">
        <v>368.92</v>
      </c>
      <c r="D927" s="3111">
        <v>13639.44</v>
      </c>
      <c r="E927" s="3111">
        <v>2878.14</v>
      </c>
      <c r="F927" s="9"/>
      <c r="G927" s="9"/>
      <c r="H927" s="9"/>
      <c r="I927" s="9"/>
      <c r="J927" s="9"/>
      <c r="K927" s="9"/>
    </row>
    <row r="928" spans="1:11">
      <c r="A928" s="3114">
        <v>44549</v>
      </c>
      <c r="B928" s="3111" t="s">
        <v>0</v>
      </c>
      <c r="C928" s="3111" t="s">
        <v>0</v>
      </c>
      <c r="D928" s="3111"/>
      <c r="E928" s="3111"/>
      <c r="F928" s="9"/>
      <c r="G928" s="9"/>
      <c r="H928" s="9"/>
      <c r="I928" s="9"/>
      <c r="J928" s="9"/>
      <c r="K928" s="9"/>
    </row>
    <row r="929" spans="1:11">
      <c r="A929" s="3114">
        <v>44548</v>
      </c>
      <c r="B929" s="3111" t="s">
        <v>0</v>
      </c>
      <c r="C929" s="3111" t="s">
        <v>0</v>
      </c>
      <c r="D929" s="3111"/>
      <c r="E929" s="3111"/>
      <c r="F929" s="9"/>
      <c r="G929" s="9"/>
      <c r="H929" s="9"/>
      <c r="I929" s="9"/>
      <c r="J929" s="9"/>
      <c r="K929" s="9"/>
    </row>
    <row r="930" spans="1:11">
      <c r="A930" s="3114">
        <v>44547</v>
      </c>
      <c r="B930" s="3111">
        <v>35332.58</v>
      </c>
      <c r="C930" s="3111">
        <v>372.1</v>
      </c>
      <c r="D930" s="3111">
        <v>13811.99</v>
      </c>
      <c r="E930" s="3111">
        <v>2940.58</v>
      </c>
      <c r="F930" s="9"/>
      <c r="G930" s="9"/>
      <c r="H930" s="9"/>
      <c r="I930" s="9"/>
      <c r="J930" s="9"/>
      <c r="K930" s="9"/>
    </row>
    <row r="931" spans="1:11">
      <c r="A931" s="3114">
        <v>44546</v>
      </c>
      <c r="B931" s="3111">
        <v>35279.33</v>
      </c>
      <c r="C931" s="3111">
        <v>375.72</v>
      </c>
      <c r="D931" s="3111">
        <v>13932.65</v>
      </c>
      <c r="E931" s="3111">
        <v>2958.8</v>
      </c>
      <c r="F931" s="9"/>
      <c r="G931" s="9"/>
      <c r="H931" s="9"/>
      <c r="I931" s="9"/>
      <c r="J931" s="9"/>
      <c r="K931" s="9"/>
    </row>
    <row r="932" spans="1:11">
      <c r="A932" s="3114">
        <v>44545</v>
      </c>
      <c r="B932" s="3111">
        <v>34983.75</v>
      </c>
      <c r="C932" s="3111">
        <v>370.07</v>
      </c>
      <c r="D932" s="3111">
        <v>13966.32</v>
      </c>
      <c r="E932" s="3111">
        <v>2935.07</v>
      </c>
      <c r="F932" s="9"/>
      <c r="G932" s="9"/>
      <c r="H932" s="9"/>
      <c r="I932" s="9"/>
      <c r="J932" s="9"/>
      <c r="K932" s="9"/>
    </row>
    <row r="933" spans="1:11">
      <c r="A933" s="3114">
        <v>44544</v>
      </c>
      <c r="B933" s="3111">
        <v>34863.46</v>
      </c>
      <c r="C933" s="3111">
        <v>366.25</v>
      </c>
      <c r="D933" s="3111">
        <v>13803.13</v>
      </c>
      <c r="E933" s="3111">
        <v>2953.41</v>
      </c>
      <c r="F933" s="9"/>
      <c r="G933" s="9"/>
      <c r="H933" s="9"/>
      <c r="I933" s="9"/>
      <c r="J933" s="9"/>
      <c r="K933" s="9"/>
    </row>
    <row r="934" spans="1:11">
      <c r="A934" s="3114">
        <v>44543</v>
      </c>
      <c r="B934" s="3111">
        <v>35196.71</v>
      </c>
      <c r="C934" s="3111">
        <v>372.96</v>
      </c>
      <c r="D934" s="3111">
        <v>13906.78</v>
      </c>
      <c r="E934" s="3111">
        <v>2973.93</v>
      </c>
      <c r="F934" s="9"/>
      <c r="G934" s="9"/>
      <c r="H934" s="9"/>
      <c r="I934" s="9"/>
      <c r="J934" s="9"/>
      <c r="K934" s="9"/>
    </row>
    <row r="935" spans="1:11">
      <c r="A935" s="3114">
        <v>44542</v>
      </c>
      <c r="B935" s="3111" t="s">
        <v>0</v>
      </c>
      <c r="C935" s="3111" t="s">
        <v>0</v>
      </c>
      <c r="D935" s="3111"/>
      <c r="E935" s="3111"/>
      <c r="F935" s="9"/>
      <c r="G935" s="9"/>
      <c r="H935" s="9"/>
      <c r="I935" s="9"/>
      <c r="J935" s="9"/>
      <c r="K935" s="9"/>
    </row>
    <row r="936" spans="1:11">
      <c r="A936" s="3114">
        <v>44541</v>
      </c>
      <c r="B936" s="3111" t="s">
        <v>0</v>
      </c>
      <c r="C936" s="3111" t="s">
        <v>0</v>
      </c>
      <c r="D936" s="3111"/>
      <c r="E936" s="3111"/>
      <c r="F936" s="9"/>
      <c r="G936" s="9"/>
      <c r="H936" s="9"/>
      <c r="I936" s="9"/>
      <c r="J936" s="9"/>
      <c r="K936" s="9"/>
    </row>
    <row r="937" spans="1:11">
      <c r="A937" s="3114">
        <v>44540</v>
      </c>
      <c r="B937" s="3111">
        <v>35312.81</v>
      </c>
      <c r="C937" s="3111">
        <v>372.02</v>
      </c>
      <c r="D937" s="3111">
        <v>14021.9</v>
      </c>
      <c r="E937" s="3111">
        <v>2992.92</v>
      </c>
      <c r="F937" s="9"/>
      <c r="G937" s="9"/>
      <c r="H937" s="9"/>
      <c r="I937" s="9"/>
      <c r="J937" s="9"/>
      <c r="K937" s="9"/>
    </row>
    <row r="938" spans="1:11">
      <c r="A938" s="3114">
        <v>44539</v>
      </c>
      <c r="B938" s="3111">
        <v>35486.839999999997</v>
      </c>
      <c r="C938" s="3111">
        <v>371.01</v>
      </c>
      <c r="D938" s="3111">
        <v>13952.44</v>
      </c>
      <c r="E938" s="3111">
        <v>3015.1</v>
      </c>
      <c r="F938" s="9"/>
      <c r="G938" s="9"/>
      <c r="H938" s="9"/>
      <c r="I938" s="9"/>
      <c r="J938" s="9"/>
      <c r="K938" s="9"/>
    </row>
    <row r="939" spans="1:11">
      <c r="A939" s="3114">
        <v>44538</v>
      </c>
      <c r="B939" s="3111">
        <v>35324.839999999997</v>
      </c>
      <c r="C939" s="3111">
        <v>371.08</v>
      </c>
      <c r="D939" s="3111">
        <v>14056.26</v>
      </c>
      <c r="E939" s="3111">
        <v>2998.78</v>
      </c>
      <c r="F939" s="9"/>
      <c r="G939" s="9"/>
      <c r="H939" s="9"/>
      <c r="I939" s="9"/>
      <c r="J939" s="9"/>
      <c r="K939" s="9"/>
    </row>
    <row r="940" spans="1:11">
      <c r="A940" s="3114">
        <v>44537</v>
      </c>
      <c r="B940" s="3111">
        <v>35254.47</v>
      </c>
      <c r="C940" s="3111">
        <v>367.88</v>
      </c>
      <c r="D940" s="3111">
        <v>14002.13</v>
      </c>
      <c r="E940" s="3111">
        <v>2985.57</v>
      </c>
      <c r="F940" s="9"/>
      <c r="G940" s="9"/>
      <c r="H940" s="9"/>
      <c r="I940" s="9"/>
      <c r="J940" s="9"/>
      <c r="K940" s="9"/>
    </row>
    <row r="941" spans="1:11">
      <c r="A941" s="3114">
        <v>44536</v>
      </c>
      <c r="B941" s="3111">
        <v>35039.120000000003</v>
      </c>
      <c r="C941" s="3111">
        <v>368.19</v>
      </c>
      <c r="D941" s="3111">
        <v>13707.92</v>
      </c>
      <c r="E941" s="3111">
        <v>2933.3</v>
      </c>
      <c r="F941" s="9"/>
      <c r="G941" s="9"/>
      <c r="H941" s="9"/>
      <c r="I941" s="9"/>
      <c r="J941" s="9"/>
      <c r="K941" s="9"/>
    </row>
    <row r="942" spans="1:11">
      <c r="A942" s="3114">
        <v>44535</v>
      </c>
      <c r="B942" s="3111" t="s">
        <v>0</v>
      </c>
      <c r="C942" s="3111" t="s">
        <v>0</v>
      </c>
      <c r="D942" s="3111"/>
      <c r="E942" s="3111"/>
      <c r="F942" s="9"/>
      <c r="G942" s="9"/>
      <c r="H942" s="9"/>
      <c r="I942" s="9"/>
      <c r="J942" s="9"/>
      <c r="K942" s="9"/>
    </row>
    <row r="943" spans="1:11">
      <c r="A943" s="3114">
        <v>44534</v>
      </c>
      <c r="B943" s="3111" t="s">
        <v>0</v>
      </c>
      <c r="C943" s="3111" t="s">
        <v>0</v>
      </c>
      <c r="D943" s="3111"/>
      <c r="E943" s="3111"/>
      <c r="F943" s="9"/>
      <c r="G943" s="9"/>
      <c r="H943" s="9"/>
      <c r="I943" s="9"/>
      <c r="J943" s="9"/>
      <c r="K943" s="9"/>
    </row>
    <row r="944" spans="1:11">
      <c r="A944" s="3114">
        <v>44533</v>
      </c>
      <c r="B944" s="3111">
        <v>35056.82</v>
      </c>
      <c r="C944" s="3111">
        <v>367.89</v>
      </c>
      <c r="D944" s="3111">
        <v>13571.91</v>
      </c>
      <c r="E944" s="3111">
        <v>2958.91</v>
      </c>
      <c r="F944" s="9"/>
      <c r="G944" s="9"/>
      <c r="H944" s="9"/>
      <c r="I944" s="9"/>
      <c r="J944" s="9"/>
      <c r="K944" s="9"/>
    </row>
    <row r="945" spans="1:11">
      <c r="A945" s="3114">
        <v>44532</v>
      </c>
      <c r="B945" s="3111">
        <v>35111.769999999997</v>
      </c>
      <c r="C945" s="3111">
        <v>364.3</v>
      </c>
      <c r="D945" s="3111">
        <v>13680.15</v>
      </c>
      <c r="E945" s="3111">
        <v>2986.82</v>
      </c>
      <c r="F945" s="9"/>
      <c r="G945" s="9"/>
      <c r="H945" s="9"/>
      <c r="I945" s="9"/>
      <c r="J945" s="9"/>
      <c r="K945" s="9"/>
    </row>
    <row r="946" spans="1:11">
      <c r="A946" s="3114">
        <v>44531</v>
      </c>
      <c r="B946" s="3111">
        <v>34836.57</v>
      </c>
      <c r="C946" s="3111">
        <v>365.73</v>
      </c>
      <c r="D946" s="3111">
        <v>13576.29</v>
      </c>
      <c r="E946" s="3111">
        <v>2962.29</v>
      </c>
      <c r="F946" s="9"/>
      <c r="G946" s="9"/>
      <c r="H946" s="9"/>
      <c r="I946" s="9"/>
      <c r="J946" s="9"/>
      <c r="K946" s="9"/>
    </row>
    <row r="947" spans="1:11">
      <c r="A947" s="3114">
        <v>44530</v>
      </c>
      <c r="B947" s="3111">
        <v>34523.129999999997</v>
      </c>
      <c r="C947" s="3111">
        <v>365.29</v>
      </c>
      <c r="D947" s="3111">
        <v>13636.23</v>
      </c>
      <c r="E947" s="3111">
        <v>2927.42</v>
      </c>
      <c r="F947" s="9"/>
      <c r="G947" s="9"/>
      <c r="H947" s="9"/>
      <c r="I947" s="9"/>
      <c r="J947" s="9"/>
      <c r="K947" s="9"/>
    </row>
    <row r="948" spans="1:11">
      <c r="A948" s="3114">
        <v>44529</v>
      </c>
      <c r="B948" s="3111">
        <v>34325.660000000003</v>
      </c>
      <c r="C948" s="3111">
        <v>361.34</v>
      </c>
      <c r="D948" s="3111">
        <v>13871.64</v>
      </c>
      <c r="E948" s="3111">
        <v>2943.21</v>
      </c>
      <c r="F948" s="9"/>
      <c r="G948" s="9"/>
      <c r="H948" s="9"/>
      <c r="I948" s="9"/>
      <c r="J948" s="9"/>
      <c r="K948" s="9"/>
    </row>
    <row r="949" spans="1:11">
      <c r="A949" s="3114">
        <v>44528</v>
      </c>
      <c r="B949" s="3111" t="s">
        <v>0</v>
      </c>
      <c r="C949" s="3111" t="s">
        <v>0</v>
      </c>
      <c r="D949" s="3111"/>
      <c r="E949" s="3111"/>
      <c r="F949" s="9"/>
      <c r="G949" s="9"/>
      <c r="H949" s="9"/>
      <c r="I949" s="9"/>
      <c r="J949" s="9"/>
      <c r="K949" s="9"/>
    </row>
    <row r="950" spans="1:11">
      <c r="A950" s="3114">
        <v>44527</v>
      </c>
      <c r="B950" s="3111" t="s">
        <v>0</v>
      </c>
      <c r="C950" s="3111" t="s">
        <v>0</v>
      </c>
      <c r="D950" s="3111"/>
      <c r="E950" s="3111"/>
      <c r="F950" s="9"/>
      <c r="G950" s="9"/>
      <c r="H950" s="9"/>
      <c r="I950" s="9"/>
      <c r="J950" s="9"/>
      <c r="K950" s="9"/>
    </row>
    <row r="951" spans="1:11">
      <c r="A951" s="3114">
        <v>44526</v>
      </c>
      <c r="B951" s="3111">
        <v>34407.480000000003</v>
      </c>
      <c r="C951" s="3111">
        <v>359.41</v>
      </c>
      <c r="D951" s="3111">
        <v>13766.39</v>
      </c>
      <c r="E951" s="3111">
        <v>2953.06</v>
      </c>
      <c r="F951" s="9"/>
      <c r="G951" s="9"/>
      <c r="H951" s="9"/>
      <c r="I951" s="9"/>
      <c r="J951" s="9"/>
      <c r="K951" s="9"/>
    </row>
    <row r="952" spans="1:11">
      <c r="A952" s="3114">
        <v>44525</v>
      </c>
      <c r="B952" s="3111">
        <v>34971.550000000003</v>
      </c>
      <c r="C952" s="3111">
        <v>365.26</v>
      </c>
      <c r="D952" s="3111">
        <v>14075.85</v>
      </c>
      <c r="E952" s="3111">
        <v>3029.09</v>
      </c>
      <c r="F952" s="9"/>
      <c r="G952" s="9"/>
      <c r="H952" s="9"/>
      <c r="I952" s="9"/>
      <c r="J952" s="9"/>
      <c r="K952" s="9"/>
    </row>
    <row r="953" spans="1:11">
      <c r="A953" s="3114">
        <v>44524</v>
      </c>
      <c r="B953" s="3111">
        <v>34948.43</v>
      </c>
      <c r="C953" s="3111">
        <v>366.49</v>
      </c>
      <c r="D953" s="3111">
        <v>14056.29</v>
      </c>
      <c r="E953" s="3111">
        <v>3025.36</v>
      </c>
      <c r="F953" s="9"/>
      <c r="G953" s="9"/>
      <c r="H953" s="9"/>
      <c r="I953" s="9"/>
      <c r="J953" s="9"/>
      <c r="K953" s="9"/>
    </row>
    <row r="954" spans="1:11">
      <c r="A954" s="3114">
        <v>44523</v>
      </c>
      <c r="B954" s="3111">
        <v>34994.93</v>
      </c>
      <c r="C954" s="3111">
        <v>364.52</v>
      </c>
      <c r="D954" s="3111">
        <v>14050.39</v>
      </c>
      <c r="E954" s="3111">
        <v>3030.71</v>
      </c>
      <c r="F954" s="9"/>
      <c r="G954" s="9"/>
      <c r="H954" s="9"/>
      <c r="I954" s="9"/>
      <c r="J954" s="9"/>
      <c r="K954" s="9"/>
    </row>
    <row r="955" spans="1:11">
      <c r="A955" s="3114">
        <v>44522</v>
      </c>
      <c r="B955" s="3111">
        <v>35266.959999999999</v>
      </c>
      <c r="C955" s="3111">
        <v>369.95</v>
      </c>
      <c r="D955" s="3111">
        <v>14070.39</v>
      </c>
      <c r="E955" s="3111">
        <v>3045.56</v>
      </c>
      <c r="F955" s="9"/>
      <c r="G955" s="9"/>
      <c r="H955" s="9"/>
      <c r="I955" s="9"/>
      <c r="J955" s="9"/>
      <c r="K955" s="9"/>
    </row>
    <row r="956" spans="1:11">
      <c r="A956" s="3114">
        <v>44521</v>
      </c>
      <c r="B956" s="3111" t="s">
        <v>0</v>
      </c>
      <c r="C956" s="3111" t="s">
        <v>0</v>
      </c>
      <c r="D956" s="3111"/>
      <c r="E956" s="3111"/>
      <c r="F956" s="9"/>
      <c r="G956" s="9"/>
      <c r="H956" s="9"/>
      <c r="I956" s="9"/>
      <c r="J956" s="9"/>
      <c r="K956" s="9"/>
    </row>
    <row r="957" spans="1:11">
      <c r="A957" s="3114">
        <v>44520</v>
      </c>
      <c r="B957" s="3111" t="s">
        <v>0</v>
      </c>
      <c r="C957" s="3111" t="s">
        <v>0</v>
      </c>
      <c r="D957" s="3111"/>
      <c r="E957" s="3111"/>
      <c r="F957" s="9"/>
      <c r="G957" s="9"/>
      <c r="H957" s="9"/>
      <c r="I957" s="9"/>
      <c r="J957" s="9"/>
      <c r="K957" s="9"/>
    </row>
    <row r="958" spans="1:11">
      <c r="A958" s="3114">
        <v>44519</v>
      </c>
      <c r="B958" s="3111">
        <v>35296.18</v>
      </c>
      <c r="C958" s="3111">
        <v>364.39</v>
      </c>
      <c r="D958" s="3111">
        <v>14149.62</v>
      </c>
      <c r="E958" s="3111">
        <v>3063.8</v>
      </c>
      <c r="F958" s="9"/>
      <c r="G958" s="9"/>
      <c r="H958" s="9"/>
      <c r="I958" s="9"/>
      <c r="J958" s="9"/>
      <c r="K958" s="9"/>
    </row>
    <row r="959" spans="1:11">
      <c r="A959" s="3114">
        <v>44518</v>
      </c>
      <c r="B959" s="3111">
        <v>35341.78</v>
      </c>
      <c r="C959" s="3111">
        <v>363.98</v>
      </c>
      <c r="D959" s="3111">
        <v>14177.78</v>
      </c>
      <c r="E959" s="3111">
        <v>3074.99</v>
      </c>
      <c r="F959" s="9"/>
      <c r="G959" s="9"/>
      <c r="H959" s="9"/>
      <c r="I959" s="9"/>
      <c r="J959" s="9"/>
      <c r="K959" s="9"/>
    </row>
    <row r="960" spans="1:11">
      <c r="A960" s="3114">
        <v>44517</v>
      </c>
      <c r="B960" s="3111">
        <v>35188.589999999997</v>
      </c>
      <c r="C960" s="3111">
        <v>361.7</v>
      </c>
      <c r="D960" s="3111">
        <v>14152.98</v>
      </c>
      <c r="E960" s="3111">
        <v>3106.36</v>
      </c>
      <c r="F960" s="9"/>
      <c r="G960" s="9"/>
      <c r="H960" s="9"/>
      <c r="I960" s="9"/>
      <c r="J960" s="9"/>
      <c r="K960" s="9"/>
    </row>
    <row r="961" spans="1:11">
      <c r="A961" s="3114">
        <v>44516</v>
      </c>
      <c r="B961" s="3111">
        <v>35048.14</v>
      </c>
      <c r="C961" s="3111">
        <v>358.51</v>
      </c>
      <c r="D961" s="3111">
        <v>14199.17</v>
      </c>
      <c r="E961" s="3111">
        <v>3114.99</v>
      </c>
      <c r="F961" s="9"/>
      <c r="G961" s="9"/>
      <c r="H961" s="9"/>
      <c r="I961" s="9"/>
      <c r="J961" s="9"/>
      <c r="K961" s="9"/>
    </row>
    <row r="962" spans="1:11">
      <c r="A962" s="3114">
        <v>44515</v>
      </c>
      <c r="B962" s="3111">
        <v>34931.93</v>
      </c>
      <c r="C962" s="3111">
        <v>357.06</v>
      </c>
      <c r="D962" s="3111">
        <v>14174.35</v>
      </c>
      <c r="E962" s="3111">
        <v>3105.96</v>
      </c>
      <c r="F962" s="9"/>
      <c r="G962" s="9"/>
      <c r="H962" s="9"/>
      <c r="I962" s="9"/>
      <c r="J962" s="9"/>
      <c r="K962" s="9"/>
    </row>
    <row r="963" spans="1:11">
      <c r="A963" s="3114">
        <v>44514</v>
      </c>
      <c r="B963" s="3111" t="s">
        <v>0</v>
      </c>
      <c r="C963" s="3111" t="s">
        <v>0</v>
      </c>
      <c r="D963" s="3111"/>
      <c r="E963" s="3111"/>
      <c r="F963" s="9"/>
      <c r="G963" s="9"/>
      <c r="H963" s="9"/>
      <c r="I963" s="9"/>
      <c r="J963" s="9"/>
      <c r="K963" s="9"/>
    </row>
    <row r="964" spans="1:11">
      <c r="A964" s="3114">
        <v>44513</v>
      </c>
      <c r="B964" s="3111" t="s">
        <v>0</v>
      </c>
      <c r="C964" s="3111" t="s">
        <v>0</v>
      </c>
      <c r="D964" s="3111"/>
      <c r="E964" s="3111"/>
      <c r="F964" s="9"/>
      <c r="G964" s="9"/>
      <c r="H964" s="9"/>
      <c r="I964" s="9"/>
      <c r="J964" s="9"/>
      <c r="K964" s="9"/>
    </row>
    <row r="965" spans="1:11">
      <c r="A965" s="3114">
        <v>44512</v>
      </c>
      <c r="B965" s="3111">
        <v>34701.480000000003</v>
      </c>
      <c r="C965" s="3111">
        <v>352.6</v>
      </c>
      <c r="D965" s="3111">
        <v>14161.59</v>
      </c>
      <c r="E965" s="3111">
        <v>3102.7</v>
      </c>
      <c r="F965" s="9"/>
      <c r="G965" s="9"/>
      <c r="H965" s="9"/>
      <c r="I965" s="9"/>
      <c r="J965" s="9"/>
      <c r="K965" s="9"/>
    </row>
    <row r="966" spans="1:11">
      <c r="A966" s="3114">
        <v>44511</v>
      </c>
      <c r="B966" s="3111">
        <v>34571.519999999997</v>
      </c>
      <c r="C966" s="3111">
        <v>350.92</v>
      </c>
      <c r="D966" s="3111">
        <v>14064.37</v>
      </c>
      <c r="E966" s="3111">
        <v>3092.82</v>
      </c>
      <c r="F966" s="9"/>
      <c r="G966" s="9"/>
      <c r="H966" s="9"/>
      <c r="I966" s="9"/>
      <c r="J966" s="9"/>
      <c r="K966" s="9"/>
    </row>
    <row r="967" spans="1:11">
      <c r="A967" s="3114">
        <v>44510</v>
      </c>
      <c r="B967" s="3111">
        <v>34783.730000000003</v>
      </c>
      <c r="C967" s="3111">
        <v>351.11</v>
      </c>
      <c r="D967" s="3111">
        <v>14061.71</v>
      </c>
      <c r="E967" s="3111">
        <v>3075.8</v>
      </c>
      <c r="F967" s="9"/>
      <c r="G967" s="9"/>
      <c r="H967" s="9"/>
      <c r="I967" s="9"/>
      <c r="J967" s="9"/>
      <c r="K967" s="9"/>
    </row>
    <row r="968" spans="1:11">
      <c r="A968" s="3114">
        <v>44509</v>
      </c>
      <c r="B968" s="3111">
        <v>34747.5</v>
      </c>
      <c r="C968" s="3111">
        <v>350.17</v>
      </c>
      <c r="D968" s="3111">
        <v>14174.78</v>
      </c>
      <c r="E968" s="3111">
        <v>3072.22</v>
      </c>
      <c r="F968" s="9"/>
      <c r="G968" s="9"/>
      <c r="H968" s="9"/>
      <c r="I968" s="9"/>
      <c r="J968" s="9"/>
      <c r="K968" s="9"/>
    </row>
    <row r="969" spans="1:11">
      <c r="A969" s="3114">
        <v>44508</v>
      </c>
      <c r="B969" s="3111">
        <v>34497.599999999999</v>
      </c>
      <c r="C969" s="3111">
        <v>346.74</v>
      </c>
      <c r="D969" s="3111">
        <v>14217.35</v>
      </c>
      <c r="E969" s="3111">
        <v>3062.19</v>
      </c>
      <c r="F969" s="9"/>
      <c r="G969" s="9"/>
      <c r="H969" s="9"/>
      <c r="I969" s="9"/>
      <c r="J969" s="9"/>
      <c r="K969" s="9"/>
    </row>
    <row r="970" spans="1:11">
      <c r="A970" s="3114">
        <v>44507</v>
      </c>
      <c r="B970" s="3111" t="s">
        <v>0</v>
      </c>
      <c r="C970" s="3111" t="s">
        <v>0</v>
      </c>
      <c r="D970" s="3111"/>
      <c r="E970" s="3111"/>
      <c r="F970" s="9"/>
      <c r="G970" s="9"/>
      <c r="H970" s="9"/>
      <c r="I970" s="9"/>
      <c r="J970" s="9"/>
      <c r="K970" s="9"/>
    </row>
    <row r="971" spans="1:11">
      <c r="A971" s="3114">
        <v>44506</v>
      </c>
      <c r="B971" s="3111" t="s">
        <v>0</v>
      </c>
      <c r="C971" s="3111" t="s">
        <v>0</v>
      </c>
      <c r="D971" s="3111"/>
      <c r="E971" s="3111"/>
      <c r="F971" s="9"/>
      <c r="G971" s="9"/>
      <c r="H971" s="9"/>
      <c r="I971" s="9"/>
      <c r="J971" s="9"/>
      <c r="K971" s="9"/>
    </row>
    <row r="972" spans="1:11">
      <c r="A972" s="3114">
        <v>44505</v>
      </c>
      <c r="B972" s="3111">
        <v>34263.040000000001</v>
      </c>
      <c r="C972" s="3111">
        <v>348.5</v>
      </c>
      <c r="D972" s="3111">
        <v>14192.9</v>
      </c>
      <c r="E972" s="3111">
        <v>3050.47</v>
      </c>
      <c r="F972" s="9"/>
      <c r="G972" s="9"/>
      <c r="H972" s="9"/>
      <c r="I972" s="9"/>
      <c r="J972" s="9"/>
      <c r="K972" s="9"/>
    </row>
    <row r="973" spans="1:11">
      <c r="A973" s="3114">
        <v>44504</v>
      </c>
      <c r="B973" s="3111">
        <v>33831.129999999997</v>
      </c>
      <c r="C973" s="3111">
        <v>346.6</v>
      </c>
      <c r="D973" s="3111">
        <v>14158.05</v>
      </c>
      <c r="E973" s="3111">
        <v>3060.95</v>
      </c>
      <c r="F973" s="9"/>
      <c r="G973" s="9"/>
      <c r="H973" s="9"/>
      <c r="I973" s="9"/>
      <c r="J973" s="9"/>
      <c r="K973" s="9"/>
    </row>
    <row r="974" spans="1:11">
      <c r="A974" s="3114">
        <v>44503</v>
      </c>
      <c r="B974" s="3111">
        <v>33916.910000000003</v>
      </c>
      <c r="C974" s="3111">
        <v>348.14</v>
      </c>
      <c r="D974" s="3111">
        <v>14102.59</v>
      </c>
      <c r="E974" s="3111">
        <v>3046.24</v>
      </c>
      <c r="F974" s="9"/>
      <c r="G974" s="9"/>
      <c r="H974" s="9"/>
      <c r="I974" s="9"/>
      <c r="J974" s="9"/>
      <c r="K974" s="9"/>
    </row>
    <row r="975" spans="1:11">
      <c r="A975" s="3114">
        <v>44502</v>
      </c>
      <c r="B975" s="3111">
        <v>33805.61</v>
      </c>
      <c r="C975" s="3111">
        <v>347.54</v>
      </c>
      <c r="D975" s="3111">
        <v>14029.3</v>
      </c>
      <c r="E975" s="3111">
        <v>3049.79</v>
      </c>
      <c r="F975" s="9"/>
      <c r="G975" s="9"/>
      <c r="H975" s="9"/>
      <c r="I975" s="9"/>
      <c r="J975" s="9"/>
      <c r="K975" s="9"/>
    </row>
    <row r="976" spans="1:11">
      <c r="A976" s="3114">
        <v>44501</v>
      </c>
      <c r="B976" s="3111">
        <v>33809.74</v>
      </c>
      <c r="C976" s="3111">
        <v>351.01</v>
      </c>
      <c r="D976" s="3111">
        <v>14006.54</v>
      </c>
      <c r="E976" s="3111">
        <v>3051.13</v>
      </c>
      <c r="F976" s="9"/>
      <c r="G976" s="9"/>
      <c r="H976" s="9"/>
      <c r="I976" s="9"/>
      <c r="J976" s="9"/>
      <c r="K976" s="9"/>
    </row>
    <row r="977" spans="1:11">
      <c r="A977" s="3114">
        <v>44500</v>
      </c>
      <c r="B977" s="3111" t="s">
        <v>0</v>
      </c>
      <c r="C977" s="3111" t="s">
        <v>0</v>
      </c>
      <c r="D977" s="3111"/>
      <c r="E977" s="3111"/>
      <c r="F977" s="9"/>
      <c r="G977" s="9"/>
      <c r="H977" s="9"/>
      <c r="I977" s="9"/>
      <c r="J977" s="9"/>
      <c r="K977" s="9"/>
    </row>
    <row r="978" spans="1:11">
      <c r="A978" s="3114">
        <v>44499</v>
      </c>
      <c r="B978" s="3111" t="s">
        <v>0</v>
      </c>
      <c r="C978" s="3111" t="s">
        <v>0</v>
      </c>
      <c r="D978" s="3111"/>
      <c r="E978" s="3111"/>
      <c r="F978" s="9"/>
      <c r="G978" s="9"/>
      <c r="H978" s="9"/>
      <c r="I978" s="9"/>
      <c r="J978" s="9"/>
      <c r="K978" s="9"/>
    </row>
    <row r="979" spans="1:11">
      <c r="A979" s="3114">
        <v>44498</v>
      </c>
      <c r="B979" s="3111">
        <v>33649.620000000003</v>
      </c>
      <c r="C979" s="3111">
        <v>346</v>
      </c>
      <c r="D979" s="3111">
        <v>13936.99</v>
      </c>
      <c r="E979" s="3111">
        <v>3051.53</v>
      </c>
      <c r="F979" s="9"/>
      <c r="G979" s="9"/>
      <c r="H979" s="9"/>
      <c r="I979" s="9"/>
      <c r="J979" s="9"/>
      <c r="K979" s="9"/>
    </row>
    <row r="980" spans="1:11">
      <c r="A980" s="3114">
        <v>44497</v>
      </c>
      <c r="B980" s="3111">
        <v>33757.019999999997</v>
      </c>
      <c r="C980" s="3111">
        <v>342.86</v>
      </c>
      <c r="D980" s="3111">
        <v>13955.6</v>
      </c>
      <c r="E980" s="3111">
        <v>3078.76</v>
      </c>
      <c r="F980" s="9"/>
      <c r="G980" s="9"/>
      <c r="H980" s="9"/>
      <c r="I980" s="9"/>
      <c r="J980" s="9"/>
      <c r="K980" s="9"/>
    </row>
    <row r="981" spans="1:11">
      <c r="A981" s="3114">
        <v>44496</v>
      </c>
      <c r="B981" s="3111">
        <v>33822.230000000003</v>
      </c>
      <c r="C981" s="3111">
        <v>342.63</v>
      </c>
      <c r="D981" s="3111">
        <v>13834.55</v>
      </c>
      <c r="E981" s="3111">
        <v>3095.19</v>
      </c>
      <c r="F981" s="9"/>
      <c r="G981" s="9"/>
      <c r="H981" s="9"/>
      <c r="I981" s="9"/>
      <c r="J981" s="9"/>
      <c r="K981" s="9"/>
    </row>
    <row r="982" spans="1:11">
      <c r="A982" s="3114">
        <v>44495</v>
      </c>
      <c r="B982" s="3111">
        <v>33742.480000000003</v>
      </c>
      <c r="C982" s="3111">
        <v>336.81</v>
      </c>
      <c r="D982" s="3111">
        <v>13901.82</v>
      </c>
      <c r="E982" s="3111">
        <v>3126.92</v>
      </c>
      <c r="F982" s="9"/>
      <c r="G982" s="9"/>
      <c r="H982" s="9"/>
      <c r="I982" s="9"/>
      <c r="J982" s="9"/>
      <c r="K982" s="9"/>
    </row>
    <row r="983" spans="1:11">
      <c r="A983" s="3114">
        <v>44494</v>
      </c>
      <c r="B983" s="3111">
        <v>33464.870000000003</v>
      </c>
      <c r="C983" s="3111">
        <v>336.2</v>
      </c>
      <c r="D983" s="3111">
        <v>13868.63</v>
      </c>
      <c r="E983" s="3111">
        <v>3129.47</v>
      </c>
      <c r="F983" s="9"/>
      <c r="G983" s="9"/>
      <c r="H983" s="9"/>
      <c r="I983" s="9"/>
      <c r="J983" s="9"/>
      <c r="K983" s="9"/>
    </row>
    <row r="984" spans="1:11">
      <c r="A984" s="3114">
        <v>44493</v>
      </c>
      <c r="B984" s="3111" t="s">
        <v>0</v>
      </c>
      <c r="C984" s="3111" t="s">
        <v>0</v>
      </c>
      <c r="D984" s="3111"/>
      <c r="E984" s="3111"/>
      <c r="F984" s="9"/>
      <c r="G984" s="9"/>
      <c r="H984" s="9"/>
      <c r="I984" s="9"/>
      <c r="J984" s="9"/>
      <c r="K984" s="9"/>
    </row>
    <row r="985" spans="1:11">
      <c r="A985" s="3114">
        <v>44492</v>
      </c>
      <c r="B985" s="3111" t="s">
        <v>0</v>
      </c>
      <c r="C985" s="3111" t="s">
        <v>0</v>
      </c>
      <c r="D985" s="3111"/>
      <c r="E985" s="3111"/>
      <c r="F985" s="9"/>
      <c r="G985" s="9"/>
      <c r="H985" s="9"/>
      <c r="I985" s="9"/>
      <c r="J985" s="9"/>
      <c r="K985" s="9"/>
    </row>
    <row r="986" spans="1:11">
      <c r="A986" s="3114">
        <v>44491</v>
      </c>
      <c r="B986" s="3111">
        <v>33453.97</v>
      </c>
      <c r="C986" s="3111">
        <v>336.02</v>
      </c>
      <c r="D986" s="3111">
        <v>13829.98</v>
      </c>
      <c r="E986" s="3111">
        <v>3119.46</v>
      </c>
      <c r="F986" s="9"/>
      <c r="G986" s="9"/>
      <c r="H986" s="9"/>
      <c r="I986" s="9"/>
      <c r="J986" s="9"/>
      <c r="K986" s="9"/>
    </row>
    <row r="987" spans="1:11">
      <c r="A987" s="3114">
        <v>44490</v>
      </c>
      <c r="B987" s="3111">
        <v>33455.47</v>
      </c>
      <c r="C987" s="3111">
        <v>334.52</v>
      </c>
      <c r="D987" s="3111">
        <v>13834.82</v>
      </c>
      <c r="E987" s="3111">
        <v>3119.08</v>
      </c>
      <c r="F987" s="9"/>
      <c r="G987" s="9"/>
      <c r="H987" s="9"/>
      <c r="I987" s="9"/>
      <c r="J987" s="9"/>
      <c r="K987" s="9"/>
    </row>
    <row r="988" spans="1:11">
      <c r="A988" s="3114">
        <v>44489</v>
      </c>
      <c r="B988" s="3111">
        <v>33452.129999999997</v>
      </c>
      <c r="C988" s="3111">
        <v>333.97</v>
      </c>
      <c r="D988" s="3111">
        <v>13813.71</v>
      </c>
      <c r="E988" s="3111">
        <v>3138.61</v>
      </c>
      <c r="F988" s="9"/>
      <c r="G988" s="9"/>
      <c r="H988" s="9"/>
      <c r="I988" s="9"/>
      <c r="J988" s="9"/>
      <c r="K988" s="9"/>
    </row>
    <row r="989" spans="1:11">
      <c r="A989" s="3114">
        <v>44488</v>
      </c>
      <c r="B989" s="3111">
        <v>33477.4</v>
      </c>
      <c r="C989" s="3111">
        <v>332.32</v>
      </c>
      <c r="D989" s="3111">
        <v>13763.13</v>
      </c>
      <c r="E989" s="3111">
        <v>3122.65</v>
      </c>
      <c r="F989" s="9"/>
      <c r="G989" s="9"/>
      <c r="H989" s="9"/>
      <c r="I989" s="9"/>
      <c r="J989" s="9"/>
      <c r="K989" s="9"/>
    </row>
    <row r="990" spans="1:11">
      <c r="A990" s="3114">
        <v>44487</v>
      </c>
      <c r="B990" s="3111">
        <v>33090.480000000003</v>
      </c>
      <c r="C990" s="3111">
        <v>326.58</v>
      </c>
      <c r="D990" s="3111">
        <v>13665.63</v>
      </c>
      <c r="E990" s="3111">
        <v>3094.79</v>
      </c>
      <c r="F990" s="9"/>
      <c r="G990" s="9"/>
      <c r="H990" s="9"/>
      <c r="I990" s="9"/>
      <c r="J990" s="9"/>
      <c r="K990" s="9"/>
    </row>
    <row r="991" spans="1:11">
      <c r="A991" s="3114">
        <v>44486</v>
      </c>
      <c r="B991" s="3111" t="s">
        <v>0</v>
      </c>
      <c r="C991" s="3111" t="s">
        <v>0</v>
      </c>
      <c r="D991" s="3111"/>
      <c r="E991" s="3111"/>
      <c r="F991" s="9"/>
      <c r="G991" s="9"/>
      <c r="H991" s="9"/>
      <c r="I991" s="9"/>
      <c r="J991" s="9"/>
      <c r="K991" s="9"/>
    </row>
    <row r="992" spans="1:11">
      <c r="A992" s="3114">
        <v>44485</v>
      </c>
      <c r="B992" s="3111" t="s">
        <v>0</v>
      </c>
      <c r="C992" s="3111" t="s">
        <v>0</v>
      </c>
      <c r="D992" s="3111"/>
      <c r="E992" s="3111"/>
      <c r="F992" s="9"/>
      <c r="G992" s="9"/>
      <c r="H992" s="9"/>
      <c r="I992" s="9"/>
      <c r="J992" s="9"/>
      <c r="K992" s="9"/>
    </row>
    <row r="993" spans="1:11">
      <c r="A993" s="3114">
        <v>44484</v>
      </c>
      <c r="B993" s="3111">
        <v>33240.43</v>
      </c>
      <c r="C993" s="3111">
        <v>326.05</v>
      </c>
      <c r="D993" s="3111">
        <v>13645.12</v>
      </c>
      <c r="E993" s="3111">
        <v>3096.21</v>
      </c>
      <c r="F993" s="9"/>
      <c r="G993" s="9"/>
      <c r="H993" s="9"/>
      <c r="I993" s="9"/>
      <c r="J993" s="9"/>
      <c r="K993" s="9"/>
    </row>
    <row r="994" spans="1:11">
      <c r="A994" s="3114">
        <v>44483</v>
      </c>
      <c r="B994" s="3111">
        <v>32460.17</v>
      </c>
      <c r="C994" s="3111">
        <v>319.89</v>
      </c>
      <c r="D994" s="3111">
        <v>13535.9</v>
      </c>
      <c r="E994" s="3111">
        <v>3055.17</v>
      </c>
      <c r="F994" s="9"/>
      <c r="G994" s="9"/>
      <c r="H994" s="9"/>
      <c r="I994" s="9"/>
      <c r="J994" s="9"/>
      <c r="K994" s="9"/>
    </row>
    <row r="995" spans="1:11">
      <c r="A995" s="3114">
        <v>44482</v>
      </c>
      <c r="B995" s="3111">
        <v>32381.82</v>
      </c>
      <c r="C995" s="3111">
        <v>317.42</v>
      </c>
      <c r="D995" s="3111">
        <v>13334.8</v>
      </c>
      <c r="E995" s="3111">
        <v>3039.6</v>
      </c>
      <c r="F995" s="9"/>
      <c r="G995" s="9"/>
      <c r="H995" s="9"/>
      <c r="I995" s="9"/>
      <c r="J995" s="9"/>
      <c r="K995" s="9"/>
    </row>
    <row r="996" spans="1:11">
      <c r="A996" s="3114">
        <v>44481</v>
      </c>
      <c r="B996" s="3111">
        <v>32609.200000000001</v>
      </c>
      <c r="C996" s="3111">
        <v>323.97000000000003</v>
      </c>
      <c r="D996" s="3111">
        <v>13271.83</v>
      </c>
      <c r="E996" s="3111">
        <v>3023.44</v>
      </c>
      <c r="F996" s="9"/>
      <c r="G996" s="9"/>
      <c r="H996" s="9"/>
      <c r="I996" s="9"/>
      <c r="J996" s="9"/>
      <c r="K996" s="9"/>
    </row>
    <row r="997" spans="1:11">
      <c r="A997" s="3114">
        <v>44480</v>
      </c>
      <c r="B997" s="3111" t="s">
        <v>0</v>
      </c>
      <c r="C997" s="3111" t="s">
        <v>0</v>
      </c>
      <c r="D997" s="3111">
        <v>13301.88</v>
      </c>
      <c r="E997" s="3111">
        <v>3052.41</v>
      </c>
      <c r="F997" s="9"/>
      <c r="G997" s="9"/>
      <c r="H997" s="9"/>
      <c r="I997" s="9"/>
      <c r="J997" s="9"/>
      <c r="K997" s="9"/>
    </row>
    <row r="998" spans="1:11">
      <c r="A998" s="3114">
        <v>44479</v>
      </c>
      <c r="B998" s="3111" t="s">
        <v>0</v>
      </c>
      <c r="C998" s="3111" t="s">
        <v>0</v>
      </c>
      <c r="D998" s="3111"/>
      <c r="E998" s="3111"/>
      <c r="F998" s="9"/>
      <c r="G998" s="9"/>
      <c r="H998" s="9"/>
      <c r="I998" s="9"/>
      <c r="J998" s="9"/>
      <c r="K998" s="9"/>
    </row>
    <row r="999" spans="1:11">
      <c r="A999" s="3114">
        <v>44478</v>
      </c>
      <c r="B999" s="3111" t="s">
        <v>0</v>
      </c>
      <c r="C999" s="3111" t="s">
        <v>0</v>
      </c>
      <c r="D999" s="3111"/>
      <c r="E999" s="3111"/>
      <c r="F999" s="9"/>
      <c r="G999" s="9"/>
      <c r="H999" s="9"/>
      <c r="I999" s="9"/>
      <c r="J999" s="9"/>
      <c r="K999" s="9"/>
    </row>
    <row r="1000" spans="1:11">
      <c r="A1000" s="3114">
        <v>44477</v>
      </c>
      <c r="B1000" s="3111">
        <v>32960.75</v>
      </c>
      <c r="C1000" s="3111">
        <v>327.71</v>
      </c>
      <c r="D1000" s="3111">
        <v>13355.29</v>
      </c>
      <c r="E1000" s="3111">
        <v>3031.52</v>
      </c>
      <c r="F1000" s="9"/>
      <c r="G1000" s="9"/>
      <c r="H1000" s="9"/>
      <c r="I1000" s="9"/>
      <c r="J1000" s="9"/>
      <c r="K1000" s="9"/>
    </row>
    <row r="1001" spans="1:11">
      <c r="A1001" s="3114">
        <v>44476</v>
      </c>
      <c r="B1001" s="3111">
        <v>33106.019999999997</v>
      </c>
      <c r="C1001" s="3111">
        <v>326.85000000000002</v>
      </c>
      <c r="D1001" s="3111">
        <v>13367.39</v>
      </c>
      <c r="E1001" s="3111">
        <v>3022.15</v>
      </c>
      <c r="F1001" s="9"/>
      <c r="G1001" s="9"/>
      <c r="H1001" s="9"/>
      <c r="I1001" s="9"/>
      <c r="J1001" s="9"/>
      <c r="K1001" s="9"/>
    </row>
    <row r="1002" spans="1:11">
      <c r="A1002" s="3114">
        <v>44475</v>
      </c>
      <c r="B1002" s="3111">
        <v>32469.86</v>
      </c>
      <c r="C1002" s="3111">
        <v>317.82</v>
      </c>
      <c r="D1002" s="3111">
        <v>13230.7</v>
      </c>
      <c r="E1002" s="3111">
        <v>2958.92</v>
      </c>
      <c r="F1002" s="9"/>
      <c r="G1002" s="9"/>
      <c r="H1002" s="9"/>
      <c r="I1002" s="9"/>
      <c r="J1002" s="9"/>
      <c r="K1002" s="9"/>
    </row>
    <row r="1003" spans="1:11">
      <c r="A1003" s="3114">
        <v>44474</v>
      </c>
      <c r="B1003" s="3111">
        <v>32603.51</v>
      </c>
      <c r="C1003" s="3111">
        <v>320.89</v>
      </c>
      <c r="D1003" s="3111">
        <v>13231.73</v>
      </c>
      <c r="E1003" s="3111">
        <v>2981.49</v>
      </c>
      <c r="F1003" s="9"/>
      <c r="G1003" s="9"/>
      <c r="H1003" s="9"/>
      <c r="I1003" s="9"/>
      <c r="J1003" s="9"/>
      <c r="K1003" s="9"/>
    </row>
    <row r="1004" spans="1:11">
      <c r="A1004" s="3114">
        <v>44473</v>
      </c>
      <c r="B1004" s="3111">
        <v>32499.31</v>
      </c>
      <c r="C1004" s="3111">
        <v>317.22000000000003</v>
      </c>
      <c r="D1004" s="3111">
        <v>13128.53</v>
      </c>
      <c r="E1004" s="3111">
        <v>2981.16</v>
      </c>
      <c r="F1004" s="9"/>
      <c r="G1004" s="9"/>
      <c r="H1004" s="9"/>
      <c r="I1004" s="9"/>
      <c r="J1004" s="9"/>
      <c r="K1004" s="9"/>
    </row>
    <row r="1005" spans="1:11">
      <c r="A1005" s="3114">
        <v>44472</v>
      </c>
      <c r="B1005" s="3111" t="s">
        <v>0</v>
      </c>
      <c r="C1005" s="3111" t="s">
        <v>0</v>
      </c>
      <c r="D1005" s="3111"/>
      <c r="E1005" s="3111"/>
      <c r="F1005" s="9"/>
      <c r="G1005" s="9"/>
      <c r="H1005" s="9"/>
      <c r="I1005" s="9"/>
      <c r="J1005" s="9"/>
      <c r="K1005" s="9"/>
    </row>
    <row r="1006" spans="1:11">
      <c r="A1006" s="3114">
        <v>44471</v>
      </c>
      <c r="B1006" s="3111" t="s">
        <v>0</v>
      </c>
      <c r="C1006" s="3111" t="s">
        <v>0</v>
      </c>
      <c r="D1006" s="3111"/>
      <c r="E1006" s="3111"/>
      <c r="F1006" s="9"/>
      <c r="G1006" s="9"/>
      <c r="H1006" s="9"/>
      <c r="I1006" s="9"/>
      <c r="J1006" s="9"/>
      <c r="K1006" s="9"/>
    </row>
    <row r="1007" spans="1:11">
      <c r="A1007" s="3114">
        <v>44470</v>
      </c>
      <c r="B1007" s="3111">
        <v>32820.68</v>
      </c>
      <c r="C1007" s="3111">
        <v>324.52999999999997</v>
      </c>
      <c r="D1007" s="3111">
        <v>13257.86</v>
      </c>
      <c r="E1007" s="3111">
        <v>3005.69</v>
      </c>
      <c r="F1007" s="9"/>
      <c r="G1007" s="9"/>
      <c r="H1007" s="9"/>
      <c r="I1007" s="9"/>
      <c r="J1007" s="9"/>
      <c r="K1007" s="9"/>
    </row>
    <row r="1008" spans="1:11">
      <c r="A1008" s="3114">
        <v>44469</v>
      </c>
      <c r="B1008" s="3111">
        <v>33541.120000000003</v>
      </c>
      <c r="C1008" s="3111">
        <v>333.25</v>
      </c>
      <c r="D1008" s="3111">
        <v>13186.53</v>
      </c>
      <c r="E1008" s="3111">
        <v>3021.28</v>
      </c>
      <c r="F1008" s="9"/>
      <c r="G1008" s="9"/>
      <c r="H1008" s="9"/>
      <c r="I1008" s="9"/>
      <c r="J1008" s="9"/>
      <c r="K1008" s="9"/>
    </row>
    <row r="1009" spans="1:11">
      <c r="A1009" s="3114">
        <v>44468</v>
      </c>
      <c r="B1009" s="3111">
        <v>33384.01</v>
      </c>
      <c r="C1009" s="3111">
        <v>329.21</v>
      </c>
      <c r="D1009" s="3111">
        <v>13282.47</v>
      </c>
      <c r="E1009" s="3111">
        <v>3016.9</v>
      </c>
      <c r="F1009" s="9"/>
      <c r="G1009" s="9"/>
      <c r="H1009" s="9"/>
      <c r="I1009" s="9"/>
      <c r="J1009" s="9"/>
      <c r="K1009" s="9"/>
    </row>
    <row r="1010" spans="1:11">
      <c r="A1010" s="3114">
        <v>44467</v>
      </c>
      <c r="B1010" s="3111">
        <v>34028.94</v>
      </c>
      <c r="C1010" s="3111">
        <v>339.66</v>
      </c>
      <c r="D1010" s="3111">
        <v>13291.31</v>
      </c>
      <c r="E1010" s="3111">
        <v>3038.79</v>
      </c>
      <c r="F1010" s="9"/>
      <c r="G1010" s="9"/>
      <c r="H1010" s="9"/>
      <c r="I1010" s="9"/>
      <c r="J1010" s="9"/>
      <c r="K1010" s="9"/>
    </row>
    <row r="1011" spans="1:11">
      <c r="A1011" s="3114">
        <v>44466</v>
      </c>
      <c r="B1011" s="3111">
        <v>34291.01</v>
      </c>
      <c r="C1011" s="3111">
        <v>342.77</v>
      </c>
      <c r="D1011" s="3111">
        <v>13565.5</v>
      </c>
      <c r="E1011" s="3111">
        <v>3053.96</v>
      </c>
      <c r="F1011" s="9"/>
      <c r="G1011" s="9"/>
      <c r="H1011" s="9"/>
      <c r="I1011" s="9"/>
      <c r="J1011" s="9"/>
      <c r="K1011" s="9"/>
    </row>
    <row r="1012" spans="1:11">
      <c r="A1012" s="3114">
        <v>44465</v>
      </c>
      <c r="B1012" s="3111" t="s">
        <v>0</v>
      </c>
      <c r="C1012" s="3111" t="s">
        <v>0</v>
      </c>
      <c r="D1012" s="3111"/>
      <c r="E1012" s="3111"/>
      <c r="F1012" s="9"/>
      <c r="G1012" s="9"/>
      <c r="H1012" s="9"/>
      <c r="I1012" s="9"/>
      <c r="J1012" s="9"/>
      <c r="K1012" s="9"/>
    </row>
    <row r="1013" spans="1:11">
      <c r="A1013" s="3114">
        <v>44464</v>
      </c>
      <c r="B1013" s="3111" t="s">
        <v>0</v>
      </c>
      <c r="C1013" s="3111" t="s">
        <v>0</v>
      </c>
      <c r="D1013" s="3111"/>
      <c r="E1013" s="3111"/>
      <c r="F1013" s="9"/>
      <c r="G1013" s="9"/>
      <c r="H1013" s="9"/>
      <c r="I1013" s="9"/>
      <c r="J1013" s="9"/>
      <c r="K1013" s="9"/>
    </row>
    <row r="1014" spans="1:11">
      <c r="A1014" s="3114">
        <v>44463</v>
      </c>
      <c r="B1014" s="3111">
        <v>34184.910000000003</v>
      </c>
      <c r="C1014" s="3111">
        <v>343.69</v>
      </c>
      <c r="D1014" s="3111">
        <v>13600.07</v>
      </c>
      <c r="E1014" s="3111">
        <v>3048.45</v>
      </c>
      <c r="F1014" s="9"/>
      <c r="G1014" s="9"/>
      <c r="H1014" s="9"/>
      <c r="I1014" s="9"/>
      <c r="J1014" s="9"/>
      <c r="K1014" s="9"/>
    </row>
    <row r="1015" spans="1:11">
      <c r="A1015" s="3114">
        <v>44462</v>
      </c>
      <c r="B1015" s="3111">
        <v>33822.629999999997</v>
      </c>
      <c r="C1015" s="3111">
        <v>339.91</v>
      </c>
      <c r="D1015" s="3111">
        <v>13612.51</v>
      </c>
      <c r="E1015" s="3111">
        <v>3066.3</v>
      </c>
      <c r="F1015" s="9"/>
      <c r="G1015" s="9"/>
      <c r="H1015" s="9"/>
      <c r="I1015" s="9"/>
      <c r="J1015" s="9"/>
      <c r="K1015" s="9"/>
    </row>
    <row r="1016" spans="1:11">
      <c r="A1016" s="3114">
        <v>44461</v>
      </c>
      <c r="B1016" s="3111">
        <v>33520.11</v>
      </c>
      <c r="C1016" s="3111">
        <v>335.13</v>
      </c>
      <c r="D1016" s="3111">
        <v>13471.49</v>
      </c>
      <c r="E1016" s="3111">
        <v>3040.36</v>
      </c>
      <c r="F1016" s="9"/>
      <c r="G1016" s="9"/>
      <c r="H1016" s="9"/>
      <c r="I1016" s="9"/>
      <c r="J1016" s="9"/>
      <c r="K1016" s="9"/>
    </row>
    <row r="1017" spans="1:11">
      <c r="A1017" s="3114">
        <v>44460</v>
      </c>
      <c r="B1017" s="3111" t="s">
        <v>0</v>
      </c>
      <c r="C1017" s="3111" t="s">
        <v>0</v>
      </c>
      <c r="D1017" s="3111">
        <v>13363.34</v>
      </c>
      <c r="E1017" s="3111">
        <v>3036.91</v>
      </c>
      <c r="F1017" s="9"/>
      <c r="G1017" s="9"/>
      <c r="H1017" s="9"/>
      <c r="I1017" s="9"/>
      <c r="J1017" s="9"/>
      <c r="K1017" s="9"/>
    </row>
    <row r="1018" spans="1:11">
      <c r="A1018" s="3114">
        <v>44459</v>
      </c>
      <c r="B1018" s="3111" t="s">
        <v>0</v>
      </c>
      <c r="C1018" s="3111" t="s">
        <v>0</v>
      </c>
      <c r="D1018" s="3111">
        <v>13347.05</v>
      </c>
      <c r="E1018" s="3111">
        <v>3028.97</v>
      </c>
      <c r="F1018" s="9"/>
      <c r="G1018" s="9"/>
      <c r="H1018" s="9"/>
      <c r="I1018" s="9"/>
      <c r="J1018" s="9"/>
      <c r="K1018" s="9"/>
    </row>
    <row r="1019" spans="1:11">
      <c r="A1019" s="3114">
        <v>44458</v>
      </c>
      <c r="B1019" s="3111" t="s">
        <v>0</v>
      </c>
      <c r="C1019" s="3111" t="s">
        <v>0</v>
      </c>
      <c r="D1019" s="3111"/>
      <c r="E1019" s="3111"/>
      <c r="F1019" s="9"/>
      <c r="G1019" s="9"/>
      <c r="H1019" s="9"/>
      <c r="I1019" s="9"/>
      <c r="J1019" s="9"/>
      <c r="K1019" s="9"/>
    </row>
    <row r="1020" spans="1:11">
      <c r="A1020" s="3114">
        <v>44457</v>
      </c>
      <c r="B1020" s="3111" t="s">
        <v>0</v>
      </c>
      <c r="C1020" s="3111" t="s">
        <v>0</v>
      </c>
      <c r="D1020" s="3111"/>
      <c r="E1020" s="3111"/>
      <c r="F1020" s="9"/>
      <c r="G1020" s="9"/>
      <c r="H1020" s="9"/>
      <c r="I1020" s="9"/>
      <c r="J1020" s="9"/>
      <c r="K1020" s="9"/>
    </row>
    <row r="1021" spans="1:11">
      <c r="A1021" s="3114">
        <v>44456</v>
      </c>
      <c r="B1021" s="3111">
        <v>34214.17</v>
      </c>
      <c r="C1021" s="3111">
        <v>340.72</v>
      </c>
      <c r="D1021" s="3111">
        <v>13567.5</v>
      </c>
      <c r="E1021" s="3111">
        <v>3079.64</v>
      </c>
      <c r="F1021" s="9"/>
      <c r="G1021" s="9"/>
      <c r="H1021" s="9"/>
      <c r="I1021" s="9"/>
      <c r="J1021" s="9"/>
      <c r="K1021" s="9"/>
    </row>
    <row r="1022" spans="1:11">
      <c r="A1022" s="3114">
        <v>44455</v>
      </c>
      <c r="B1022" s="3111">
        <v>34216.86</v>
      </c>
      <c r="C1022" s="3111">
        <v>337.94</v>
      </c>
      <c r="D1022" s="3111">
        <v>13681.18</v>
      </c>
      <c r="E1022" s="3111">
        <v>3073.45</v>
      </c>
      <c r="F1022" s="9"/>
      <c r="G1022" s="9"/>
      <c r="H1022" s="9"/>
      <c r="I1022" s="9"/>
      <c r="J1022" s="9"/>
      <c r="K1022" s="9"/>
    </row>
    <row r="1023" spans="1:11">
      <c r="A1023" s="3114">
        <v>44454</v>
      </c>
      <c r="B1023" s="3111">
        <v>34315.08</v>
      </c>
      <c r="C1023" s="3111">
        <v>339.21</v>
      </c>
      <c r="D1023" s="3111">
        <v>13703.24</v>
      </c>
      <c r="E1023" s="3111">
        <v>3100.88</v>
      </c>
      <c r="F1023" s="9"/>
      <c r="G1023" s="9"/>
      <c r="H1023" s="9"/>
      <c r="I1023" s="9"/>
      <c r="J1023" s="9"/>
      <c r="K1023" s="9"/>
    </row>
    <row r="1024" spans="1:11">
      <c r="A1024" s="3114">
        <v>44453</v>
      </c>
      <c r="B1024" s="3111">
        <v>34473.06</v>
      </c>
      <c r="C1024" s="3111">
        <v>341.78</v>
      </c>
      <c r="D1024" s="3111">
        <v>13651.93</v>
      </c>
      <c r="E1024" s="3111">
        <v>3118.32</v>
      </c>
      <c r="F1024" s="9"/>
      <c r="G1024" s="9"/>
      <c r="H1024" s="9"/>
      <c r="I1024" s="9"/>
      <c r="J1024" s="9"/>
      <c r="K1024" s="9"/>
    </row>
    <row r="1025" spans="1:11">
      <c r="A1025" s="3114">
        <v>44452</v>
      </c>
      <c r="B1025" s="3111">
        <v>34494.35</v>
      </c>
      <c r="C1025" s="3111">
        <v>341.93</v>
      </c>
      <c r="D1025" s="3111">
        <v>13693.56</v>
      </c>
      <c r="E1025" s="3111">
        <v>3130.87</v>
      </c>
      <c r="F1025" s="9"/>
      <c r="G1025" s="9"/>
      <c r="H1025" s="9"/>
      <c r="I1025" s="9"/>
      <c r="J1025" s="9"/>
      <c r="K1025" s="9"/>
    </row>
    <row r="1026" spans="1:11">
      <c r="A1026" s="3114">
        <v>44451</v>
      </c>
      <c r="B1026" s="3111" t="s">
        <v>0</v>
      </c>
      <c r="C1026" s="3111" t="s">
        <v>0</v>
      </c>
      <c r="D1026" s="3111"/>
      <c r="E1026" s="3111"/>
      <c r="F1026" s="9"/>
      <c r="G1026" s="9"/>
      <c r="H1026" s="9"/>
      <c r="I1026" s="9"/>
      <c r="J1026" s="9"/>
      <c r="K1026" s="9"/>
    </row>
    <row r="1027" spans="1:11">
      <c r="A1027" s="3114">
        <v>44450</v>
      </c>
      <c r="B1027" s="3111" t="s">
        <v>0</v>
      </c>
      <c r="C1027" s="3111" t="s">
        <v>0</v>
      </c>
      <c r="D1027" s="3111"/>
      <c r="E1027" s="3111"/>
      <c r="F1027" s="9"/>
      <c r="G1027" s="9"/>
      <c r="H1027" s="9"/>
      <c r="I1027" s="9"/>
      <c r="J1027" s="9"/>
      <c r="K1027" s="9"/>
    </row>
    <row r="1028" spans="1:11">
      <c r="A1028" s="3114">
        <v>44449</v>
      </c>
      <c r="B1028" s="3111">
        <v>34549.54</v>
      </c>
      <c r="C1028" s="3111">
        <v>345.5</v>
      </c>
      <c r="D1028" s="3111">
        <v>13675.81</v>
      </c>
      <c r="E1028" s="3111">
        <v>3148.45</v>
      </c>
      <c r="F1028" s="9"/>
      <c r="G1028" s="9"/>
      <c r="H1028" s="9"/>
      <c r="I1028" s="9"/>
      <c r="J1028" s="9"/>
      <c r="K1028" s="9"/>
    </row>
    <row r="1029" spans="1:11">
      <c r="A1029" s="3114">
        <v>44448</v>
      </c>
      <c r="B1029" s="3111">
        <v>34211.57</v>
      </c>
      <c r="C1029" s="3111">
        <v>340.85</v>
      </c>
      <c r="D1029" s="3111">
        <v>13736.56</v>
      </c>
      <c r="E1029" s="3111">
        <v>3126.63</v>
      </c>
      <c r="F1029" s="9"/>
      <c r="G1029" s="9"/>
      <c r="H1029" s="9"/>
      <c r="I1029" s="9"/>
      <c r="J1029" s="9"/>
      <c r="K1029" s="9"/>
    </row>
    <row r="1030" spans="1:11">
      <c r="A1030" s="3114">
        <v>44447</v>
      </c>
      <c r="B1030" s="3111">
        <v>34133.769999999997</v>
      </c>
      <c r="C1030" s="3111">
        <v>336.03</v>
      </c>
      <c r="D1030" s="3111">
        <v>13783.49</v>
      </c>
      <c r="E1030" s="3111">
        <v>3158.61</v>
      </c>
      <c r="F1030" s="9"/>
      <c r="G1030" s="9"/>
      <c r="H1030" s="9"/>
      <c r="I1030" s="9"/>
      <c r="J1030" s="9"/>
      <c r="K1030" s="9"/>
    </row>
    <row r="1031" spans="1:11">
      <c r="A1031" s="3114">
        <v>44446</v>
      </c>
      <c r="B1031" s="3111">
        <v>34439.089999999997</v>
      </c>
      <c r="C1031" s="3111">
        <v>342.62</v>
      </c>
      <c r="D1031" s="3111">
        <v>13835.52</v>
      </c>
      <c r="E1031" s="3111">
        <v>3186.94</v>
      </c>
      <c r="F1031" s="9"/>
      <c r="G1031" s="9"/>
      <c r="H1031" s="9"/>
      <c r="I1031" s="9"/>
      <c r="J1031" s="9"/>
      <c r="K1031" s="9"/>
    </row>
    <row r="1032" spans="1:11">
      <c r="A1032" s="3114">
        <v>44445</v>
      </c>
      <c r="B1032" s="3111">
        <v>34557.699999999997</v>
      </c>
      <c r="C1032" s="3111">
        <v>345.35</v>
      </c>
      <c r="D1032" s="3111">
        <v>13881.86</v>
      </c>
      <c r="E1032" s="3111">
        <v>3183.65</v>
      </c>
      <c r="F1032" s="9"/>
      <c r="G1032" s="9"/>
      <c r="H1032" s="9"/>
      <c r="I1032" s="9"/>
      <c r="J1032" s="9"/>
      <c r="K1032" s="9"/>
    </row>
    <row r="1033" spans="1:11">
      <c r="A1033" s="3114">
        <v>44444</v>
      </c>
      <c r="B1033" s="3111" t="s">
        <v>0</v>
      </c>
      <c r="C1033" s="3111" t="s">
        <v>0</v>
      </c>
      <c r="D1033" s="3111"/>
      <c r="E1033" s="3111"/>
      <c r="F1033" s="9"/>
      <c r="G1033" s="9"/>
      <c r="H1033" s="9"/>
      <c r="I1033" s="9"/>
      <c r="J1033" s="9"/>
      <c r="K1033" s="9"/>
    </row>
    <row r="1034" spans="1:11">
      <c r="A1034" s="3114">
        <v>44443</v>
      </c>
      <c r="B1034" s="3111" t="s">
        <v>0</v>
      </c>
      <c r="C1034" s="3111" t="s">
        <v>0</v>
      </c>
      <c r="D1034" s="3111"/>
      <c r="E1034" s="3111"/>
      <c r="F1034" s="9"/>
      <c r="G1034" s="9"/>
      <c r="H1034" s="9"/>
      <c r="I1034" s="9"/>
      <c r="J1034" s="9"/>
      <c r="K1034" s="9"/>
    </row>
    <row r="1035" spans="1:11">
      <c r="A1035" s="3114">
        <v>44442</v>
      </c>
      <c r="B1035" s="3111">
        <v>34587.69</v>
      </c>
      <c r="C1035" s="3111">
        <v>348.06</v>
      </c>
      <c r="D1035" s="3111">
        <v>13856.31</v>
      </c>
      <c r="E1035" s="3111">
        <v>3162.93</v>
      </c>
      <c r="F1035" s="9"/>
      <c r="G1035" s="9"/>
      <c r="H1035" s="9"/>
      <c r="I1035" s="9"/>
      <c r="J1035" s="9"/>
      <c r="K1035" s="9"/>
    </row>
    <row r="1036" spans="1:11">
      <c r="A1036" s="3114">
        <v>44441</v>
      </c>
      <c r="B1036" s="3111">
        <v>34197.410000000003</v>
      </c>
      <c r="C1036" s="3111">
        <v>345.17</v>
      </c>
      <c r="D1036" s="3111">
        <v>13844.94</v>
      </c>
      <c r="E1036" s="3111">
        <v>3153.19</v>
      </c>
      <c r="F1036" s="9"/>
      <c r="G1036" s="9"/>
      <c r="H1036" s="9"/>
      <c r="I1036" s="9"/>
      <c r="J1036" s="9"/>
      <c r="K1036" s="9"/>
    </row>
    <row r="1037" spans="1:11">
      <c r="A1037" s="3114">
        <v>44440</v>
      </c>
      <c r="B1037" s="3111">
        <v>34498.839999999997</v>
      </c>
      <c r="C1037" s="3111">
        <v>348.1</v>
      </c>
      <c r="D1037" s="3111">
        <v>13797.43</v>
      </c>
      <c r="E1037" s="3111">
        <v>3154.36</v>
      </c>
      <c r="F1037" s="9"/>
      <c r="G1037" s="9"/>
      <c r="H1037" s="9"/>
      <c r="I1037" s="9"/>
      <c r="J1037" s="9"/>
      <c r="K1037" s="9"/>
    </row>
    <row r="1038" spans="1:11">
      <c r="A1038" s="3114">
        <v>44439</v>
      </c>
      <c r="B1038" s="3111">
        <v>34530.01</v>
      </c>
      <c r="C1038" s="3111">
        <v>344.18</v>
      </c>
      <c r="D1038" s="3111">
        <v>13751.46</v>
      </c>
      <c r="E1038" s="3111">
        <v>3145.17</v>
      </c>
      <c r="F1038" s="9"/>
      <c r="G1038" s="9"/>
      <c r="H1038" s="9"/>
      <c r="I1038" s="9"/>
      <c r="J1038" s="9"/>
      <c r="K1038" s="9"/>
    </row>
    <row r="1039" spans="1:11">
      <c r="A1039" s="3114">
        <v>44438</v>
      </c>
      <c r="B1039" s="3111">
        <v>34324.949999999997</v>
      </c>
      <c r="C1039" s="3111">
        <v>342.53</v>
      </c>
      <c r="D1039" s="3111">
        <v>13773.42</v>
      </c>
      <c r="E1039" s="3111">
        <v>3088.86</v>
      </c>
      <c r="F1039" s="9"/>
      <c r="G1039" s="9"/>
      <c r="H1039" s="9"/>
      <c r="I1039" s="9"/>
      <c r="J1039" s="9"/>
      <c r="K1039" s="9"/>
    </row>
    <row r="1040" spans="1:11">
      <c r="A1040" s="3114">
        <v>44437</v>
      </c>
      <c r="B1040" s="3111" t="s">
        <v>0</v>
      </c>
      <c r="C1040" s="3111" t="s">
        <v>0</v>
      </c>
      <c r="D1040" s="3111"/>
      <c r="E1040" s="3111"/>
      <c r="F1040" s="9"/>
      <c r="G1040" s="9"/>
      <c r="H1040" s="9"/>
      <c r="I1040" s="9"/>
      <c r="J1040" s="9"/>
      <c r="K1040" s="9"/>
    </row>
    <row r="1041" spans="1:11">
      <c r="A1041" s="3114">
        <v>44436</v>
      </c>
      <c r="B1041" s="3111" t="s">
        <v>0</v>
      </c>
      <c r="C1041" s="3111" t="s">
        <v>0</v>
      </c>
      <c r="D1041" s="3111"/>
      <c r="E1041" s="3111"/>
      <c r="F1041" s="9"/>
      <c r="G1041" s="9"/>
      <c r="H1041" s="9"/>
      <c r="I1041" s="9"/>
      <c r="J1041" s="9"/>
      <c r="K1041" s="9"/>
    </row>
    <row r="1042" spans="1:11">
      <c r="A1042" s="3114">
        <v>44435</v>
      </c>
      <c r="B1042" s="3111">
        <v>33948.51</v>
      </c>
      <c r="C1042" s="3111">
        <v>339.16</v>
      </c>
      <c r="D1042" s="3111">
        <v>13715.63</v>
      </c>
      <c r="E1042" s="3111">
        <v>3058.22</v>
      </c>
      <c r="F1042" s="9"/>
      <c r="G1042" s="9"/>
      <c r="H1042" s="9"/>
      <c r="I1042" s="9"/>
      <c r="J1042" s="9"/>
      <c r="K1042" s="9"/>
    </row>
    <row r="1043" spans="1:11">
      <c r="A1043" s="3114">
        <v>44434</v>
      </c>
      <c r="B1043" s="3111">
        <v>33663.339999999997</v>
      </c>
      <c r="C1043" s="3111">
        <v>337.34</v>
      </c>
      <c r="D1043" s="3111">
        <v>13612.92</v>
      </c>
      <c r="E1043" s="3111">
        <v>3042.45</v>
      </c>
      <c r="F1043" s="9"/>
      <c r="G1043" s="9"/>
      <c r="H1043" s="9"/>
      <c r="I1043" s="9"/>
      <c r="J1043" s="9"/>
      <c r="K1043" s="9"/>
    </row>
    <row r="1044" spans="1:11">
      <c r="A1044" s="3114">
        <v>44433</v>
      </c>
      <c r="B1044" s="3111">
        <v>33602.32</v>
      </c>
      <c r="C1044" s="3111">
        <v>337.02</v>
      </c>
      <c r="D1044" s="3111">
        <v>13680.03</v>
      </c>
      <c r="E1044" s="3111">
        <v>3064.24</v>
      </c>
      <c r="F1044" s="9"/>
      <c r="G1044" s="9"/>
      <c r="H1044" s="9"/>
      <c r="I1044" s="9"/>
      <c r="J1044" s="9"/>
      <c r="K1044" s="9"/>
    </row>
    <row r="1045" spans="1:11">
      <c r="A1045" s="3114">
        <v>44432</v>
      </c>
      <c r="B1045" s="3111">
        <v>33129.78</v>
      </c>
      <c r="C1045" s="3111">
        <v>329.74</v>
      </c>
      <c r="D1045" s="3111">
        <v>13662.91</v>
      </c>
      <c r="E1045" s="3111">
        <v>3051.23</v>
      </c>
      <c r="F1045" s="9"/>
      <c r="G1045" s="9"/>
      <c r="H1045" s="9"/>
      <c r="I1045" s="9"/>
      <c r="J1045" s="9"/>
      <c r="K1045" s="9"/>
    </row>
    <row r="1046" spans="1:11">
      <c r="A1046" s="3114">
        <v>44431</v>
      </c>
      <c r="B1046" s="3111">
        <v>32973.96</v>
      </c>
      <c r="C1046" s="3111">
        <v>330.4</v>
      </c>
      <c r="D1046" s="3111">
        <v>13621.32</v>
      </c>
      <c r="E1046" s="3111">
        <v>2973.11</v>
      </c>
      <c r="F1046" s="9"/>
      <c r="G1046" s="9"/>
      <c r="H1046" s="9"/>
      <c r="I1046" s="9"/>
      <c r="J1046" s="9"/>
      <c r="K1046" s="9"/>
    </row>
    <row r="1047" spans="1:11">
      <c r="A1047" s="3114">
        <v>44430</v>
      </c>
      <c r="B1047" s="3111" t="s">
        <v>0</v>
      </c>
      <c r="C1047" s="3111" t="s">
        <v>0</v>
      </c>
      <c r="D1047" s="3111"/>
      <c r="E1047" s="3111"/>
      <c r="F1047" s="9"/>
      <c r="G1047" s="9"/>
      <c r="H1047" s="9"/>
      <c r="I1047" s="9"/>
      <c r="J1047" s="9"/>
      <c r="K1047" s="9"/>
    </row>
    <row r="1048" spans="1:11">
      <c r="A1048" s="3114">
        <v>44429</v>
      </c>
      <c r="B1048" s="3111" t="s">
        <v>0</v>
      </c>
      <c r="C1048" s="3111" t="s">
        <v>0</v>
      </c>
      <c r="D1048" s="3111"/>
      <c r="E1048" s="3111"/>
      <c r="F1048" s="9"/>
      <c r="G1048" s="9"/>
      <c r="H1048" s="9"/>
      <c r="I1048" s="9"/>
      <c r="J1048" s="9"/>
      <c r="K1048" s="9"/>
    </row>
    <row r="1049" spans="1:11">
      <c r="A1049" s="3114">
        <v>44428</v>
      </c>
      <c r="B1049" s="3111">
        <v>32167.66</v>
      </c>
      <c r="C1049" s="3111">
        <v>321.83</v>
      </c>
      <c r="D1049" s="3111">
        <v>13478.03</v>
      </c>
      <c r="E1049" s="3111">
        <v>2932.54</v>
      </c>
      <c r="F1049" s="9"/>
      <c r="G1049" s="9"/>
      <c r="H1049" s="9"/>
      <c r="I1049" s="9"/>
      <c r="J1049" s="9"/>
      <c r="K1049" s="9"/>
    </row>
    <row r="1050" spans="1:11">
      <c r="A1050" s="3114">
        <v>44427</v>
      </c>
      <c r="B1050" s="3111">
        <v>32227.38</v>
      </c>
      <c r="C1050" s="3111">
        <v>320.82</v>
      </c>
      <c r="D1050" s="3111">
        <v>13404.03</v>
      </c>
      <c r="E1050" s="3111">
        <v>2960.4</v>
      </c>
      <c r="F1050" s="9"/>
      <c r="G1050" s="9"/>
      <c r="H1050" s="9"/>
      <c r="I1050" s="9"/>
      <c r="J1050" s="9"/>
      <c r="K1050" s="9"/>
    </row>
    <row r="1051" spans="1:11">
      <c r="A1051" s="3114">
        <v>44426</v>
      </c>
      <c r="B1051" s="3111">
        <v>33109.839999999997</v>
      </c>
      <c r="C1051" s="3111">
        <v>328.43</v>
      </c>
      <c r="D1051" s="3111">
        <v>13466.24</v>
      </c>
      <c r="E1051" s="3111">
        <v>3030.47</v>
      </c>
      <c r="F1051" s="9"/>
      <c r="G1051" s="9"/>
      <c r="H1051" s="9"/>
      <c r="I1051" s="9"/>
      <c r="J1051" s="9"/>
      <c r="K1051" s="9"/>
    </row>
    <row r="1052" spans="1:11">
      <c r="A1052" s="3114">
        <v>44425</v>
      </c>
      <c r="B1052" s="3111">
        <v>32776.769999999997</v>
      </c>
      <c r="C1052" s="3111">
        <v>321.41000000000003</v>
      </c>
      <c r="D1052" s="3111">
        <v>13561.23</v>
      </c>
      <c r="E1052" s="3111">
        <v>3016.24</v>
      </c>
      <c r="F1052" s="9"/>
      <c r="G1052" s="9"/>
      <c r="H1052" s="9"/>
      <c r="I1052" s="9"/>
      <c r="J1052" s="9"/>
      <c r="K1052" s="9"/>
    </row>
    <row r="1053" spans="1:11">
      <c r="A1053" s="3114">
        <v>44424</v>
      </c>
      <c r="B1053" s="3111">
        <v>33154.82</v>
      </c>
      <c r="C1053" s="3111">
        <v>327.58999999999997</v>
      </c>
      <c r="D1053" s="3111">
        <v>13655.66</v>
      </c>
      <c r="E1053" s="3111">
        <v>3054.14</v>
      </c>
      <c r="F1053" s="9"/>
      <c r="G1053" s="9"/>
      <c r="H1053" s="9"/>
      <c r="I1053" s="9"/>
      <c r="J1053" s="9"/>
      <c r="K1053" s="9"/>
    </row>
    <row r="1054" spans="1:11">
      <c r="A1054" s="3114">
        <v>44423</v>
      </c>
      <c r="B1054" s="3111" t="s">
        <v>0</v>
      </c>
      <c r="C1054" s="3111" t="s">
        <v>0</v>
      </c>
      <c r="D1054" s="3111"/>
      <c r="E1054" s="3111"/>
      <c r="F1054" s="9"/>
      <c r="G1054" s="9"/>
      <c r="H1054" s="9"/>
      <c r="I1054" s="9"/>
      <c r="J1054" s="9"/>
      <c r="K1054" s="9"/>
    </row>
    <row r="1055" spans="1:11">
      <c r="A1055" s="3114">
        <v>44422</v>
      </c>
      <c r="B1055" s="3111" t="s">
        <v>0</v>
      </c>
      <c r="C1055" s="3111" t="s">
        <v>0</v>
      </c>
      <c r="D1055" s="3111"/>
      <c r="E1055" s="3111"/>
      <c r="F1055" s="9"/>
      <c r="G1055" s="9"/>
      <c r="H1055" s="9"/>
      <c r="I1055" s="9"/>
      <c r="J1055" s="9"/>
      <c r="K1055" s="9"/>
    </row>
    <row r="1056" spans="1:11">
      <c r="A1056" s="3114">
        <v>44421</v>
      </c>
      <c r="B1056" s="3111">
        <v>33372.089999999997</v>
      </c>
      <c r="C1056" s="3111">
        <v>330.95</v>
      </c>
      <c r="D1056" s="3111">
        <v>13668.59</v>
      </c>
      <c r="E1056" s="3111">
        <v>3074.19</v>
      </c>
      <c r="F1056" s="9"/>
      <c r="G1056" s="9"/>
      <c r="H1056" s="9"/>
      <c r="I1056" s="9"/>
      <c r="J1056" s="9"/>
      <c r="K1056" s="9"/>
    </row>
    <row r="1057" spans="1:11">
      <c r="A1057" s="3114">
        <v>44420</v>
      </c>
      <c r="B1057" s="3111">
        <v>33834.379999999997</v>
      </c>
      <c r="C1057" s="3111">
        <v>338.38</v>
      </c>
      <c r="D1057" s="3111">
        <v>13626.6</v>
      </c>
      <c r="E1057" s="3111">
        <v>3098.18</v>
      </c>
      <c r="F1057" s="9"/>
      <c r="G1057" s="9"/>
      <c r="H1057" s="9"/>
      <c r="I1057" s="9"/>
      <c r="J1057" s="9"/>
      <c r="K1057" s="9"/>
    </row>
    <row r="1058" spans="1:11">
      <c r="A1058" s="3114">
        <v>44419</v>
      </c>
      <c r="B1058" s="3111">
        <v>33812.25</v>
      </c>
      <c r="C1058" s="3111">
        <v>335.43</v>
      </c>
      <c r="D1058" s="3111">
        <v>13595.36</v>
      </c>
      <c r="E1058" s="3111">
        <v>3113.54</v>
      </c>
      <c r="F1058" s="9"/>
      <c r="G1058" s="9"/>
      <c r="H1058" s="9"/>
      <c r="I1058" s="9"/>
      <c r="J1058" s="9"/>
      <c r="K1058" s="9"/>
    </row>
    <row r="1059" spans="1:11">
      <c r="A1059" s="3114">
        <v>44418</v>
      </c>
      <c r="B1059" s="3111">
        <v>33988.85</v>
      </c>
      <c r="C1059" s="3111">
        <v>342.8</v>
      </c>
      <c r="D1059" s="3111">
        <v>13549.24</v>
      </c>
      <c r="E1059" s="3111">
        <v>3119.54</v>
      </c>
      <c r="F1059" s="9"/>
      <c r="G1059" s="9"/>
      <c r="H1059" s="9"/>
      <c r="I1059" s="9"/>
      <c r="J1059" s="9"/>
      <c r="K1059" s="9"/>
    </row>
    <row r="1060" spans="1:11">
      <c r="A1060" s="3114">
        <v>44417</v>
      </c>
      <c r="B1060" s="3111">
        <v>34289.71</v>
      </c>
      <c r="C1060" s="3111">
        <v>346.22</v>
      </c>
      <c r="D1060" s="3111">
        <v>13538.54</v>
      </c>
      <c r="E1060" s="3111">
        <v>3104.5</v>
      </c>
      <c r="F1060" s="9"/>
      <c r="G1060" s="9"/>
      <c r="H1060" s="9"/>
      <c r="I1060" s="9"/>
      <c r="J1060" s="9"/>
      <c r="K1060" s="9"/>
    </row>
    <row r="1061" spans="1:11">
      <c r="A1061" s="3114">
        <v>44416</v>
      </c>
      <c r="B1061" s="3111" t="s">
        <v>0</v>
      </c>
      <c r="C1061" s="3111" t="s">
        <v>0</v>
      </c>
      <c r="D1061" s="3111"/>
      <c r="E1061" s="3111"/>
      <c r="F1061" s="9"/>
      <c r="G1061" s="9"/>
      <c r="H1061" s="9"/>
      <c r="I1061" s="9"/>
      <c r="J1061" s="9"/>
      <c r="K1061" s="9"/>
    </row>
    <row r="1062" spans="1:11">
      <c r="A1062" s="3114">
        <v>44415</v>
      </c>
      <c r="B1062" s="3111" t="s">
        <v>0</v>
      </c>
      <c r="C1062" s="3111" t="s">
        <v>0</v>
      </c>
      <c r="D1062" s="3111"/>
      <c r="E1062" s="3111"/>
      <c r="F1062" s="9"/>
      <c r="G1062" s="9"/>
      <c r="H1062" s="9"/>
      <c r="I1062" s="9"/>
      <c r="J1062" s="9"/>
      <c r="K1062" s="9"/>
    </row>
    <row r="1063" spans="1:11">
      <c r="A1063" s="3114">
        <v>44414</v>
      </c>
      <c r="B1063" s="3111">
        <v>34362.26</v>
      </c>
      <c r="C1063" s="3111">
        <v>354.12</v>
      </c>
      <c r="D1063" s="3111">
        <v>13542.21</v>
      </c>
      <c r="E1063" s="3111">
        <v>3100.26</v>
      </c>
      <c r="F1063" s="9"/>
      <c r="G1063" s="9"/>
      <c r="H1063" s="9"/>
      <c r="I1063" s="9"/>
      <c r="J1063" s="9"/>
      <c r="K1063" s="9"/>
    </row>
    <row r="1064" spans="1:11">
      <c r="A1064" s="3114">
        <v>44413</v>
      </c>
      <c r="B1064" s="3111">
        <v>34510.910000000003</v>
      </c>
      <c r="C1064" s="3111">
        <v>356.49</v>
      </c>
      <c r="D1064" s="3111">
        <v>13559.25</v>
      </c>
      <c r="E1064" s="3111">
        <v>3118.36</v>
      </c>
      <c r="F1064" s="9"/>
      <c r="G1064" s="9"/>
      <c r="H1064" s="9"/>
      <c r="I1064" s="9"/>
      <c r="J1064" s="9"/>
      <c r="K1064" s="9"/>
    </row>
    <row r="1065" spans="1:11">
      <c r="A1065" s="3114">
        <v>44412</v>
      </c>
      <c r="B1065" s="3111">
        <v>34527.699999999997</v>
      </c>
      <c r="C1065" s="3111">
        <v>353.57</v>
      </c>
      <c r="D1065" s="3111">
        <v>13486.23</v>
      </c>
      <c r="E1065" s="3111">
        <v>3127.3</v>
      </c>
      <c r="F1065" s="9"/>
      <c r="G1065" s="9"/>
      <c r="H1065" s="9"/>
      <c r="I1065" s="9"/>
      <c r="J1065" s="9"/>
      <c r="K1065" s="9"/>
    </row>
    <row r="1066" spans="1:11">
      <c r="A1066" s="3114">
        <v>44411</v>
      </c>
      <c r="B1066" s="3111">
        <v>34386.99</v>
      </c>
      <c r="C1066" s="3111">
        <v>351.45</v>
      </c>
      <c r="D1066" s="3111">
        <v>13515.21</v>
      </c>
      <c r="E1066" s="3111">
        <v>3103.74</v>
      </c>
      <c r="F1066" s="9"/>
      <c r="G1066" s="9"/>
      <c r="H1066" s="9"/>
      <c r="I1066" s="9"/>
      <c r="J1066" s="9"/>
      <c r="K1066" s="9"/>
    </row>
    <row r="1067" spans="1:11">
      <c r="A1067" s="3114">
        <v>44410</v>
      </c>
      <c r="B1067" s="3111">
        <v>34278.959999999999</v>
      </c>
      <c r="C1067" s="3111">
        <v>349.79</v>
      </c>
      <c r="D1067" s="3111">
        <v>13447.88</v>
      </c>
      <c r="E1067" s="3111">
        <v>3101.14</v>
      </c>
      <c r="F1067" s="9"/>
      <c r="G1067" s="9"/>
      <c r="H1067" s="9"/>
      <c r="I1067" s="9"/>
      <c r="J1067" s="9"/>
      <c r="K1067" s="9"/>
    </row>
    <row r="1068" spans="1:11">
      <c r="A1068" s="3114">
        <v>44409</v>
      </c>
      <c r="B1068" s="3111" t="s">
        <v>0</v>
      </c>
      <c r="C1068" s="3111" t="s">
        <v>0</v>
      </c>
      <c r="D1068" s="3111"/>
      <c r="E1068" s="3111"/>
      <c r="F1068" s="9"/>
      <c r="G1068" s="9"/>
      <c r="H1068" s="9"/>
      <c r="I1068" s="9"/>
      <c r="J1068" s="9"/>
      <c r="K1068" s="9"/>
    </row>
    <row r="1069" spans="1:11">
      <c r="A1069" s="3114">
        <v>44408</v>
      </c>
      <c r="B1069" s="3111" t="s">
        <v>0</v>
      </c>
      <c r="C1069" s="3111" t="s">
        <v>0</v>
      </c>
      <c r="D1069" s="3111"/>
      <c r="E1069" s="3111"/>
      <c r="F1069" s="9"/>
      <c r="G1069" s="9"/>
      <c r="H1069" s="9"/>
      <c r="I1069" s="9"/>
      <c r="J1069" s="9"/>
      <c r="K1069" s="9"/>
    </row>
    <row r="1070" spans="1:11">
      <c r="A1070" s="3114">
        <v>44407</v>
      </c>
      <c r="B1070" s="3111">
        <v>33754.870000000003</v>
      </c>
      <c r="C1070" s="3111">
        <v>345.53</v>
      </c>
      <c r="D1070" s="3111">
        <v>13413.45</v>
      </c>
      <c r="E1070" s="3111">
        <v>3064</v>
      </c>
      <c r="F1070" s="9"/>
      <c r="G1070" s="9"/>
      <c r="H1070" s="9"/>
      <c r="I1070" s="9"/>
      <c r="J1070" s="9"/>
      <c r="K1070" s="9"/>
    </row>
    <row r="1071" spans="1:11">
      <c r="A1071" s="3114">
        <v>44406</v>
      </c>
      <c r="B1071" s="3111">
        <v>34037.870000000003</v>
      </c>
      <c r="C1071" s="3111">
        <v>348.07</v>
      </c>
      <c r="D1071" s="3111">
        <v>13502.35</v>
      </c>
      <c r="E1071" s="3111">
        <v>3105.91</v>
      </c>
      <c r="F1071" s="9"/>
      <c r="G1071" s="9"/>
      <c r="H1071" s="9"/>
      <c r="I1071" s="9"/>
      <c r="J1071" s="9"/>
      <c r="K1071" s="9"/>
    </row>
    <row r="1072" spans="1:11">
      <c r="A1072" s="3114">
        <v>44405</v>
      </c>
      <c r="B1072" s="3111">
        <v>33507.11</v>
      </c>
      <c r="C1072" s="3111">
        <v>341.13</v>
      </c>
      <c r="D1072" s="3111">
        <v>13412.26</v>
      </c>
      <c r="E1072" s="3111">
        <v>3040.49</v>
      </c>
      <c r="F1072" s="9"/>
      <c r="G1072" s="9"/>
      <c r="H1072" s="9"/>
      <c r="I1072" s="9"/>
      <c r="J1072" s="9"/>
      <c r="K1072" s="9"/>
    </row>
    <row r="1073" spans="1:11">
      <c r="A1073" s="3114">
        <v>44404</v>
      </c>
      <c r="B1073" s="3111">
        <v>33751.15</v>
      </c>
      <c r="C1073" s="3111">
        <v>348.76</v>
      </c>
      <c r="D1073" s="3111">
        <v>13409.46</v>
      </c>
      <c r="E1073" s="3111">
        <v>3002.33</v>
      </c>
      <c r="F1073" s="9"/>
      <c r="G1073" s="9"/>
      <c r="H1073" s="9"/>
      <c r="I1073" s="9"/>
      <c r="J1073" s="9"/>
      <c r="K1073" s="9"/>
    </row>
    <row r="1074" spans="1:11">
      <c r="A1074" s="3114">
        <v>44403</v>
      </c>
      <c r="B1074" s="3111">
        <v>33994.519999999997</v>
      </c>
      <c r="C1074" s="3111">
        <v>355.28</v>
      </c>
      <c r="D1074" s="3111">
        <v>13459.83</v>
      </c>
      <c r="E1074" s="3111">
        <v>3068.16</v>
      </c>
      <c r="F1074" s="9"/>
      <c r="G1074" s="9"/>
      <c r="H1074" s="9"/>
      <c r="I1074" s="9"/>
      <c r="J1074" s="9"/>
      <c r="K1074" s="9"/>
    </row>
    <row r="1075" spans="1:11">
      <c r="A1075" s="3114">
        <v>44402</v>
      </c>
      <c r="B1075" s="3111" t="s">
        <v>0</v>
      </c>
      <c r="C1075" s="3111" t="s">
        <v>0</v>
      </c>
      <c r="D1075" s="3111"/>
      <c r="E1075" s="3111"/>
      <c r="F1075" s="9"/>
      <c r="G1075" s="9"/>
      <c r="H1075" s="9"/>
      <c r="I1075" s="9"/>
      <c r="J1075" s="9"/>
      <c r="K1075" s="9"/>
    </row>
    <row r="1076" spans="1:11">
      <c r="A1076" s="3114">
        <v>44401</v>
      </c>
      <c r="B1076" s="3111" t="s">
        <v>0</v>
      </c>
      <c r="C1076" s="3111" t="s">
        <v>0</v>
      </c>
      <c r="D1076" s="3111"/>
      <c r="E1076" s="3111"/>
      <c r="F1076" s="9"/>
      <c r="G1076" s="9"/>
      <c r="H1076" s="9"/>
      <c r="I1076" s="9"/>
      <c r="J1076" s="9"/>
      <c r="K1076" s="9"/>
    </row>
    <row r="1077" spans="1:11">
      <c r="A1077" s="3114">
        <v>44400</v>
      </c>
      <c r="B1077" s="3111">
        <v>34266.71</v>
      </c>
      <c r="C1077" s="3111">
        <v>349.98</v>
      </c>
      <c r="D1077" s="3111">
        <v>13424.55</v>
      </c>
      <c r="E1077" s="3111">
        <v>3142.08</v>
      </c>
      <c r="F1077" s="9"/>
      <c r="G1077" s="9"/>
      <c r="H1077" s="9"/>
      <c r="I1077" s="9"/>
      <c r="J1077" s="9"/>
      <c r="K1077" s="9"/>
    </row>
    <row r="1078" spans="1:11">
      <c r="A1078" s="3114">
        <v>44399</v>
      </c>
      <c r="B1078" s="3111">
        <v>34247.81</v>
      </c>
      <c r="C1078" s="3111">
        <v>350.39</v>
      </c>
      <c r="D1078" s="3111">
        <v>13310.94</v>
      </c>
      <c r="E1078" s="3111">
        <v>3177.93</v>
      </c>
      <c r="F1078" s="9"/>
      <c r="G1078" s="9"/>
      <c r="H1078" s="9"/>
      <c r="I1078" s="9"/>
      <c r="J1078" s="9"/>
      <c r="K1078" s="9"/>
    </row>
    <row r="1079" spans="1:11">
      <c r="A1079" s="3114">
        <v>44398</v>
      </c>
      <c r="B1079" s="3111">
        <v>33966.93</v>
      </c>
      <c r="C1079" s="3111">
        <v>348.4</v>
      </c>
      <c r="D1079" s="3111">
        <v>13267.01</v>
      </c>
      <c r="E1079" s="3111">
        <v>3142.83</v>
      </c>
      <c r="F1079" s="9"/>
      <c r="G1079" s="9"/>
      <c r="H1079" s="9"/>
      <c r="I1079" s="9"/>
      <c r="J1079" s="9"/>
      <c r="K1079" s="9"/>
    </row>
    <row r="1080" spans="1:11">
      <c r="A1080" s="3114">
        <v>44397</v>
      </c>
      <c r="B1080" s="3111">
        <v>34097.15</v>
      </c>
      <c r="C1080" s="3111">
        <v>347.93</v>
      </c>
      <c r="D1080" s="3111">
        <v>13132.16</v>
      </c>
      <c r="E1080" s="3111">
        <v>3139.95</v>
      </c>
      <c r="F1080" s="9"/>
      <c r="G1080" s="9"/>
      <c r="H1080" s="9"/>
      <c r="I1080" s="9"/>
      <c r="J1080" s="9"/>
      <c r="K1080" s="9"/>
    </row>
    <row r="1081" spans="1:11">
      <c r="A1081" s="3114">
        <v>44396</v>
      </c>
      <c r="B1081" s="3111">
        <v>34591.67</v>
      </c>
      <c r="C1081" s="3111">
        <v>351.33</v>
      </c>
      <c r="D1081" s="3111">
        <v>12999.5</v>
      </c>
      <c r="E1081" s="3111">
        <v>3154.47</v>
      </c>
      <c r="F1081" s="9"/>
      <c r="G1081" s="9"/>
      <c r="H1081" s="9"/>
      <c r="I1081" s="9"/>
      <c r="J1081" s="9"/>
      <c r="K1081" s="9"/>
    </row>
    <row r="1082" spans="1:11">
      <c r="A1082" s="3114">
        <v>44395</v>
      </c>
      <c r="B1082" s="3111" t="s">
        <v>0</v>
      </c>
      <c r="C1082" s="3111" t="s">
        <v>0</v>
      </c>
      <c r="D1082" s="3111"/>
      <c r="E1082" s="3111"/>
      <c r="F1082" s="9"/>
      <c r="G1082" s="9"/>
      <c r="H1082" s="9"/>
      <c r="I1082" s="9"/>
      <c r="J1082" s="9"/>
      <c r="K1082" s="9"/>
    </row>
    <row r="1083" spans="1:11">
      <c r="A1083" s="3114">
        <v>44394</v>
      </c>
      <c r="B1083" s="3111" t="s">
        <v>0</v>
      </c>
      <c r="C1083" s="3111" t="s">
        <v>0</v>
      </c>
      <c r="D1083" s="3111"/>
      <c r="E1083" s="3111"/>
      <c r="F1083" s="9"/>
      <c r="G1083" s="9"/>
      <c r="H1083" s="9"/>
      <c r="I1083" s="9"/>
      <c r="J1083" s="9"/>
      <c r="K1083" s="9"/>
    </row>
    <row r="1084" spans="1:11">
      <c r="A1084" s="3114">
        <v>44393</v>
      </c>
      <c r="B1084" s="3111">
        <v>34791.629999999997</v>
      </c>
      <c r="C1084" s="3111">
        <v>349.79</v>
      </c>
      <c r="D1084" s="3111">
        <v>13213.47</v>
      </c>
      <c r="E1084" s="3111">
        <v>3208.87</v>
      </c>
      <c r="F1084" s="9"/>
      <c r="G1084" s="9"/>
      <c r="H1084" s="9"/>
      <c r="I1084" s="9"/>
      <c r="J1084" s="9"/>
      <c r="K1084" s="9"/>
    </row>
    <row r="1085" spans="1:11">
      <c r="A1085" s="3114">
        <v>44392</v>
      </c>
      <c r="B1085" s="3111">
        <v>35061.040000000001</v>
      </c>
      <c r="C1085" s="3111">
        <v>349.37</v>
      </c>
      <c r="D1085" s="3111">
        <v>13295.89</v>
      </c>
      <c r="E1085" s="3111">
        <v>3228.8</v>
      </c>
      <c r="F1085" s="9"/>
      <c r="G1085" s="9"/>
      <c r="H1085" s="9"/>
      <c r="I1085" s="9"/>
      <c r="J1085" s="9"/>
      <c r="K1085" s="9"/>
    </row>
    <row r="1086" spans="1:11">
      <c r="A1086" s="3114">
        <v>44391</v>
      </c>
      <c r="B1086" s="3111">
        <v>34688.050000000003</v>
      </c>
      <c r="C1086" s="3111">
        <v>344.37</v>
      </c>
      <c r="D1086" s="3111">
        <v>13361.38</v>
      </c>
      <c r="E1086" s="3111">
        <v>3203.62</v>
      </c>
      <c r="F1086" s="9"/>
      <c r="G1086" s="9"/>
      <c r="H1086" s="9"/>
      <c r="I1086" s="9"/>
      <c r="J1086" s="9"/>
      <c r="K1086" s="9"/>
    </row>
    <row r="1087" spans="1:11">
      <c r="A1087" s="3114">
        <v>44390</v>
      </c>
      <c r="B1087" s="3111">
        <v>34690.33</v>
      </c>
      <c r="C1087" s="3111">
        <v>344.55</v>
      </c>
      <c r="D1087" s="3111">
        <v>13363.31</v>
      </c>
      <c r="E1087" s="3111">
        <v>3205.99</v>
      </c>
      <c r="F1087" s="9"/>
      <c r="G1087" s="9"/>
      <c r="H1087" s="9"/>
      <c r="I1087" s="9"/>
      <c r="J1087" s="9"/>
      <c r="K1087" s="9"/>
    </row>
    <row r="1088" spans="1:11">
      <c r="A1088" s="3114">
        <v>44389</v>
      </c>
      <c r="B1088" s="3111">
        <v>34622.78</v>
      </c>
      <c r="C1088" s="3111">
        <v>346.5</v>
      </c>
      <c r="D1088" s="3111">
        <v>13402.56</v>
      </c>
      <c r="E1088" s="3111">
        <v>3175.29</v>
      </c>
      <c r="F1088" s="9"/>
      <c r="G1088" s="9"/>
      <c r="H1088" s="9"/>
      <c r="I1088" s="9"/>
      <c r="J1088" s="9"/>
      <c r="K1088" s="9"/>
    </row>
    <row r="1089" spans="1:11">
      <c r="A1089" s="3114">
        <v>44388</v>
      </c>
      <c r="B1089" s="3111" t="s">
        <v>0</v>
      </c>
      <c r="C1089" s="3111" t="s">
        <v>0</v>
      </c>
      <c r="D1089" s="3111"/>
      <c r="E1089" s="3111"/>
      <c r="F1089" s="9"/>
      <c r="G1089" s="9"/>
      <c r="H1089" s="9"/>
      <c r="I1089" s="9"/>
      <c r="J1089" s="9"/>
      <c r="K1089" s="9"/>
    </row>
    <row r="1090" spans="1:11">
      <c r="A1090" s="3114">
        <v>44387</v>
      </c>
      <c r="B1090" s="3111" t="s">
        <v>0</v>
      </c>
      <c r="C1090" s="3111" t="s">
        <v>0</v>
      </c>
      <c r="D1090" s="3111"/>
      <c r="E1090" s="3111"/>
      <c r="F1090" s="9"/>
      <c r="G1090" s="9"/>
      <c r="H1090" s="9"/>
      <c r="I1090" s="9"/>
      <c r="J1090" s="9"/>
      <c r="K1090" s="9"/>
    </row>
    <row r="1091" spans="1:11">
      <c r="A1091" s="3114">
        <v>44386</v>
      </c>
      <c r="B1091" s="3111">
        <v>34324.65</v>
      </c>
      <c r="C1091" s="3111">
        <v>340.98</v>
      </c>
      <c r="D1091" s="3111">
        <v>13336.39</v>
      </c>
      <c r="E1091" s="3111">
        <v>3154.48</v>
      </c>
      <c r="F1091" s="9"/>
      <c r="G1091" s="9"/>
      <c r="H1091" s="9"/>
      <c r="I1091" s="9"/>
      <c r="J1091" s="9"/>
      <c r="K1091" s="9"/>
    </row>
    <row r="1092" spans="1:11">
      <c r="A1092" s="3114">
        <v>44385</v>
      </c>
      <c r="B1092" s="3111">
        <v>34706.730000000003</v>
      </c>
      <c r="C1092" s="3111">
        <v>342.82</v>
      </c>
      <c r="D1092" s="3111">
        <v>13201.36</v>
      </c>
      <c r="E1092" s="3111">
        <v>3149.39</v>
      </c>
      <c r="F1092" s="9"/>
      <c r="G1092" s="9"/>
      <c r="H1092" s="9"/>
      <c r="I1092" s="9"/>
      <c r="J1092" s="9"/>
      <c r="K1092" s="9"/>
    </row>
    <row r="1093" spans="1:11">
      <c r="A1093" s="3114">
        <v>44384</v>
      </c>
      <c r="B1093" s="3111">
        <v>34667.519999999997</v>
      </c>
      <c r="C1093" s="3111">
        <v>341.67</v>
      </c>
      <c r="D1093" s="3111">
        <v>13318.75</v>
      </c>
      <c r="E1093" s="3111">
        <v>3207.38</v>
      </c>
      <c r="F1093" s="9"/>
      <c r="G1093" s="9"/>
      <c r="H1093" s="9"/>
      <c r="I1093" s="9"/>
      <c r="J1093" s="9"/>
      <c r="K1093" s="9"/>
    </row>
    <row r="1094" spans="1:11">
      <c r="A1094" s="3114">
        <v>44383</v>
      </c>
      <c r="B1094" s="3111">
        <v>34788.379999999997</v>
      </c>
      <c r="C1094" s="3111">
        <v>339.68</v>
      </c>
      <c r="D1094" s="3111">
        <v>13287.95</v>
      </c>
      <c r="E1094" s="3111">
        <v>3218.89</v>
      </c>
      <c r="F1094" s="9"/>
      <c r="G1094" s="9"/>
      <c r="H1094" s="9"/>
      <c r="I1094" s="9"/>
      <c r="J1094" s="9"/>
      <c r="K1094" s="9"/>
    </row>
    <row r="1095" spans="1:11">
      <c r="A1095" s="3114">
        <v>44382</v>
      </c>
      <c r="B1095" s="3111">
        <v>34762.44</v>
      </c>
      <c r="C1095" s="3111">
        <v>341.67</v>
      </c>
      <c r="D1095" s="3111">
        <v>13318.93</v>
      </c>
      <c r="E1095" s="3111">
        <v>3236.83</v>
      </c>
      <c r="F1095" s="9"/>
      <c r="G1095" s="9"/>
      <c r="H1095" s="9"/>
      <c r="I1095" s="9"/>
      <c r="J1095" s="9"/>
      <c r="K1095" s="9"/>
    </row>
    <row r="1096" spans="1:11">
      <c r="A1096" s="3114">
        <v>44381</v>
      </c>
      <c r="B1096" s="3111" t="s">
        <v>0</v>
      </c>
      <c r="C1096" s="3111" t="s">
        <v>0</v>
      </c>
      <c r="D1096" s="3111"/>
      <c r="E1096" s="3111"/>
      <c r="F1096" s="9"/>
      <c r="G1096" s="9"/>
      <c r="H1096" s="9"/>
      <c r="I1096" s="9"/>
      <c r="J1096" s="9"/>
      <c r="K1096" s="9"/>
    </row>
    <row r="1097" spans="1:11">
      <c r="A1097" s="3114">
        <v>44380</v>
      </c>
      <c r="B1097" s="3111" t="s">
        <v>0</v>
      </c>
      <c r="C1097" s="3111" t="s">
        <v>0</v>
      </c>
      <c r="D1097" s="3111"/>
      <c r="E1097" s="3111"/>
      <c r="F1097" s="9"/>
      <c r="G1097" s="9"/>
      <c r="H1097" s="9"/>
      <c r="I1097" s="9"/>
      <c r="J1097" s="9"/>
      <c r="K1097" s="9"/>
    </row>
    <row r="1098" spans="1:11">
      <c r="A1098" s="3114">
        <v>44379</v>
      </c>
      <c r="B1098" s="3111">
        <v>34353.519999999997</v>
      </c>
      <c r="C1098" s="3111">
        <v>337.01</v>
      </c>
      <c r="D1098" s="3111">
        <v>13302.22</v>
      </c>
      <c r="E1098" s="3111">
        <v>3238.03</v>
      </c>
      <c r="F1098" s="9"/>
      <c r="G1098" s="9"/>
      <c r="H1098" s="9"/>
      <c r="I1098" s="9"/>
      <c r="J1098" s="9"/>
      <c r="K1098" s="9"/>
    </row>
    <row r="1099" spans="1:11">
      <c r="A1099" s="3113">
        <v>44378</v>
      </c>
      <c r="B1099" s="3111">
        <v>34360.800000000003</v>
      </c>
      <c r="C1099" s="3111">
        <v>333.28</v>
      </c>
      <c r="D1099" s="3111">
        <v>13222.94</v>
      </c>
      <c r="E1099" s="3111">
        <v>3268.1</v>
      </c>
    </row>
    <row r="1100" spans="1:11">
      <c r="A1100" s="3109"/>
      <c r="B1100" s="1869"/>
      <c r="C1100" s="1869"/>
      <c r="D1100" s="1869"/>
      <c r="E1100" s="1869"/>
    </row>
  </sheetData>
  <phoneticPr fontId="8"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86</vt:i4>
      </vt:variant>
      <vt:variant>
        <vt:lpstr>具名範圍</vt:lpstr>
      </vt:variant>
      <vt:variant>
        <vt:i4>36</vt:i4>
      </vt:variant>
    </vt:vector>
  </HeadingPairs>
  <TitlesOfParts>
    <vt:vector size="122"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vt:lpstr>
      <vt:lpstr>表19-4</vt:lpstr>
      <vt:lpstr>表19-5</vt:lpstr>
      <vt:lpstr>表19-6</vt:lpstr>
      <vt:lpstr>表21-1</vt:lpstr>
      <vt:lpstr>表21-2</vt:lpstr>
      <vt:lpstr>表21-3</vt:lpstr>
      <vt:lpstr>表21-4</vt:lpstr>
      <vt:lpstr>表21-7</vt:lpstr>
      <vt:lpstr>表25-1</vt:lpstr>
      <vt:lpstr>表25-2</vt:lpstr>
      <vt:lpstr>表25-8</vt:lpstr>
      <vt:lpstr>表26-1</vt:lpstr>
      <vt:lpstr>表30-1</vt:lpstr>
      <vt:lpstr>表30-2</vt:lpstr>
      <vt:lpstr>表30-3</vt:lpstr>
      <vt:lpstr>表30-3-1</vt:lpstr>
      <vt:lpstr>表30-3-2</vt:lpstr>
      <vt:lpstr>表30-3-3</vt:lpstr>
      <vt:lpstr>表30-4</vt:lpstr>
      <vt:lpstr>表30-4-1</vt:lpstr>
      <vt:lpstr>表30-5</vt:lpstr>
      <vt:lpstr>表30-5-1</vt:lpstr>
      <vt:lpstr>表30-5-2</vt:lpstr>
      <vt:lpstr>表30-5-2-1</vt:lpstr>
      <vt:lpstr>表30-5-2-2-1</vt:lpstr>
      <vt:lpstr>表30-5-2-2-2</vt:lpstr>
      <vt:lpstr>表30-5-2-3-1</vt:lpstr>
      <vt:lpstr>表30-5-2-3-2</vt:lpstr>
      <vt:lpstr>表30-5-2-4-1</vt:lpstr>
      <vt:lpstr>表30-5-2-4-2</vt:lpstr>
      <vt:lpstr>表30-5-2-5-1</vt:lpstr>
      <vt:lpstr>表30-5-2-5-2</vt:lpstr>
      <vt:lpstr>表30-5-2-5-3</vt:lpstr>
      <vt:lpstr>表30-5-2-5-4</vt:lpstr>
      <vt:lpstr>表30-5-2-5-5</vt:lpstr>
      <vt:lpstr>表30-5-2-5-6</vt:lpstr>
      <vt:lpstr>表30-5-2-6</vt:lpstr>
      <vt:lpstr>表30-6</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目錄!Print_Area</vt:lpstr>
      <vt:lpstr>'表05-1'!Print_Area</vt:lpstr>
      <vt:lpstr>'表09-1'!Print_Area</vt:lpstr>
      <vt:lpstr>'表10-1'!Print_Area</vt:lpstr>
      <vt:lpstr>'表10-3'!Print_Area</vt:lpstr>
      <vt:lpstr>'表10-4'!Print_Area</vt:lpstr>
      <vt:lpstr>'表12-1'!Print_Area</vt:lpstr>
      <vt:lpstr>'表13-4'!Print_Area</vt:lpstr>
      <vt:lpstr>'表19-4'!Print_Area</vt:lpstr>
      <vt:lpstr>'表19-5'!Print_Area</vt:lpstr>
      <vt:lpstr>'表19-6'!Print_Area</vt:lpstr>
      <vt:lpstr>'表21-2'!Print_Area</vt:lpstr>
      <vt:lpstr>'表25-2'!Print_Area</vt:lpstr>
      <vt:lpstr>'表30-14-1'!Print_Area</vt:lpstr>
      <vt:lpstr>'表30-14-2'!Print_Area</vt:lpstr>
      <vt:lpstr>'表30-2'!Print_Area</vt:lpstr>
      <vt:lpstr>'表30-3-1'!Print_Area</vt:lpstr>
      <vt:lpstr>'表30-4-1'!Print_Area</vt:lpstr>
      <vt:lpstr>'表30-5'!Print_Area</vt:lpstr>
      <vt:lpstr>'表30-5-1'!Print_Area</vt:lpstr>
      <vt:lpstr>'表30-5-2-2-1'!Print_Area</vt:lpstr>
      <vt:lpstr>'表30-5-2-3-1'!Print_Area</vt:lpstr>
      <vt:lpstr>'表30-5-2-3-2'!Print_Area</vt:lpstr>
      <vt:lpstr>'表30-8'!Print_Area</vt:lpstr>
      <vt:lpstr>'表30-8-4'!Print_Area</vt:lpstr>
      <vt:lpstr>'表30-8-5'!Print_Area</vt:lpstr>
      <vt:lpstr>表03!Print_Titles</vt:lpstr>
      <vt:lpstr>'表05-1'!Print_Titles</vt:lpstr>
      <vt:lpstr>'表16-1-1'!Print_Titles</vt:lpstr>
      <vt:lpstr>'表16-1-2'!Print_Titles</vt:lpstr>
      <vt:lpstr>'表16-1-3'!Print_Titles</vt:lpstr>
      <vt:lpstr>'表16-1-4'!Print_Titles</vt:lpstr>
      <vt:lpstr>'表16-1-5'!Print_Titles</vt:lpstr>
      <vt:lpstr>'表30-13'!Print_Titles</vt:lpstr>
      <vt:lpstr>'表30-3'!Print_Titles</vt:lpstr>
      <vt:lpstr>'表30-3-2'!Print_Titles</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2024-06-21T01:20:36Z</cp:lastPrinted>
  <dcterms:created xsi:type="dcterms:W3CDTF">2007-11-21T05:42:24Z</dcterms:created>
  <dcterms:modified xsi:type="dcterms:W3CDTF">2024-07-23T07:10:42Z</dcterms:modified>
</cp:coreProperties>
</file>